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idil\Documents\Debtors Listing &amp; Customer Balance 2012 - 2025\Debtors Listing &amp; Customer Balance Report 2025\12. December\"/>
    </mc:Choice>
  </mc:AlternateContent>
  <xr:revisionPtr revIDLastSave="0" documentId="13_ncr:1_{C4E79DC5-7342-4B08-BE68-4CA9D40FADA4}" xr6:coauthVersionLast="47" xr6:coauthVersionMax="47" xr10:uidLastSave="{00000000-0000-0000-0000-000000000000}"/>
  <bookViews>
    <workbookView xWindow="-108" yWindow="-108" windowWidth="23256" windowHeight="12456" tabRatio="909" firstSheet="2" activeTab="2" xr2:uid="{00000000-000D-0000-FFFF-FFFF00000000}"/>
  </bookViews>
  <sheets>
    <sheet name="Modification MORA &amp; R&amp;R Jan2024" sheetId="1011" state="hidden" r:id="rId1"/>
    <sheet name="Modification MORA &amp; R&amp;R May2024" sheetId="1068" state="hidden" r:id="rId2"/>
    <sheet name="Debtors Listing Islamic (Cost)" sheetId="681" r:id="rId3"/>
    <sheet name="Debtors Listing Islamic (Profit" sheetId="682" r:id="rId4"/>
    <sheet name="Modification MORA &amp; R&amp;R" sheetId="1315" r:id="rId5"/>
    <sheet name="Debtors Listing Conv Jan 2024" sheetId="1013" state="hidden" r:id="rId6"/>
    <sheet name="FS Feb 2022" sheetId="761" state="hidden" r:id="rId7"/>
    <sheet name="Debtors Listing (C) Nov2020" sheetId="589" state="hidden" r:id="rId8"/>
    <sheet name="Principal Nov2020" sheetId="583" state="hidden" r:id="rId9"/>
    <sheet name="Debtors Listing (C) Dec2020" sheetId="598" state="hidden" r:id="rId10"/>
    <sheet name="Mora" sheetId="639" state="hidden" r:id="rId11"/>
    <sheet name="Debtors Listing (C) Feb2021" sheetId="621" state="hidden" r:id="rId12"/>
    <sheet name="Debtors Listing (C) Apr2021" sheetId="637" state="hidden" r:id="rId13"/>
    <sheet name="Debtors Listing (C) June2021" sheetId="660" state="hidden" r:id="rId14"/>
    <sheet name="Sheet9" sheetId="904" state="hidden" r:id="rId15"/>
    <sheet name="Principal Feb 2024" sheetId="1031" state="hidden" r:id="rId16"/>
    <sheet name="Principal Jan 2024" sheetId="1020" state="hidden" r:id="rId17"/>
    <sheet name="Accrued Interest Jan 2024" sheetId="1014" state="hidden" r:id="rId18"/>
    <sheet name="Accrued Interest Feb 2024" sheetId="1024" state="hidden" r:id="rId19"/>
    <sheet name="Debtors Listing (C)" sheetId="1330" r:id="rId20"/>
    <sheet name="Principal" sheetId="1329" r:id="rId21"/>
    <sheet name="Accrued Interest" sheetId="1331" r:id="rId22"/>
    <sheet name="IIS P13 Mar" sheetId="1169" state="hidden" r:id="rId23"/>
    <sheet name="IIS P13 (1)" sheetId="1187" state="hidden" r:id="rId24"/>
    <sheet name="IIS" sheetId="1332" r:id="rId25"/>
    <sheet name="IIS P13" sheetId="1309" r:id="rId26"/>
    <sheet name="Penalty Feb 2024" sheetId="1033" state="hidden" r:id="rId27"/>
    <sheet name="Modification ( Mora )" sheetId="612" state="hidden" r:id="rId28"/>
    <sheet name="Principal Dec2020" sheetId="592" state="hidden" r:id="rId29"/>
    <sheet name="Accrued Int Nov2020" sheetId="584" state="hidden" r:id="rId30"/>
    <sheet name="Principal Feb2021" sheetId="614" state="hidden" r:id="rId31"/>
    <sheet name="Principal Apr2021" sheetId="630" state="hidden" r:id="rId32"/>
    <sheet name="Principal June2021" sheetId="653" state="hidden" r:id="rId33"/>
    <sheet name="Accrued Int Dec2020" sheetId="593" state="hidden" r:id="rId34"/>
    <sheet name="Accrued Int Feb2021" sheetId="615" state="hidden" r:id="rId35"/>
    <sheet name="IIS Jan 2024" sheetId="1015" state="hidden" r:id="rId36"/>
    <sheet name="IIS Feb 2024" sheetId="1025" state="hidden" r:id="rId37"/>
    <sheet name="Penalty" sheetId="1333" r:id="rId38"/>
    <sheet name="Other Debtors Jan 2024" sheetId="1016" state="hidden" r:id="rId39"/>
    <sheet name="Other Debtors Feb 2024" sheetId="1026" state="hidden" r:id="rId40"/>
    <sheet name="Principal Feb2020" sheetId="497" state="hidden" r:id="rId41"/>
    <sheet name="Penalty Nov2020" sheetId="585" state="hidden" r:id="rId42"/>
    <sheet name="Penalty Dec2020" sheetId="594" state="hidden" r:id="rId43"/>
    <sheet name="Penalty Feb2021" sheetId="616" state="hidden" r:id="rId44"/>
    <sheet name="IIS Mar 22" sheetId="777" state="hidden" r:id="rId45"/>
    <sheet name="Other Debtors Islamic Jan 2024" sheetId="1018" state="hidden" r:id="rId46"/>
    <sheet name="Other Debtors Islamic Jan2024" sheetId="1021" state="hidden" r:id="rId47"/>
    <sheet name="Other Debtors  Mar2024" sheetId="1047" state="hidden" r:id="rId48"/>
    <sheet name="Other Debtors Islamic Feb 2024" sheetId="1027" state="hidden" r:id="rId49"/>
    <sheet name="Other Debtors IslamicFeb 2024" sheetId="1039" state="hidden" r:id="rId50"/>
    <sheet name="Other Debtors Islamic Mar2024" sheetId="1048" state="hidden" r:id="rId51"/>
    <sheet name="Other Debtors Conv" sheetId="1334" r:id="rId52"/>
    <sheet name="Ta'widh (Active)" sheetId="1335" r:id="rId53"/>
    <sheet name="PIS" sheetId="1336" r:id="rId54"/>
    <sheet name="PIS P13 Mar" sheetId="1170" state="hidden" r:id="rId55"/>
    <sheet name="PIS P13" sheetId="1310" r:id="rId56"/>
    <sheet name="Ta'widh (Recovery" sheetId="1134" state="hidden" r:id="rId57"/>
    <sheet name="Other Debtors Islamic" sheetId="1337" r:id="rId58"/>
    <sheet name="Ta'widh (Recovery)" sheetId="1338" r:id="rId59"/>
    <sheet name="IIS Nov2020" sheetId="586" state="hidden" r:id="rId60"/>
    <sheet name="IIS Dec2020" sheetId="596" state="hidden" r:id="rId61"/>
    <sheet name="IIS Feb2021" sheetId="617" state="hidden" r:id="rId62"/>
    <sheet name="PIS Jan 2024" sheetId="1019" state="hidden" r:id="rId63"/>
    <sheet name="PIS Feb 2024" sheetId="1028" state="hidden" r:id="rId64"/>
    <sheet name="Sheet11" sheetId="1030" r:id="rId65"/>
    <sheet name="Sheet1" sheetId="1094" state="hidden" r:id="rId66"/>
    <sheet name="Other Debtors Nov2020" sheetId="587" state="hidden" r:id="rId67"/>
    <sheet name="Other Debtors Dec2020" sheetId="595" state="hidden" r:id="rId68"/>
    <sheet name="Other Debtors Feb2021" sheetId="618" state="hidden" r:id="rId69"/>
    <sheet name="Other Debtors Islamic Nov2020" sheetId="588" state="hidden" r:id="rId70"/>
    <sheet name="Other Debtors Islamic Dec2020" sheetId="597" state="hidden" r:id="rId71"/>
    <sheet name="Other Debtors Islamic Feb2021" sheetId="619" state="hidden" r:id="rId72"/>
    <sheet name="PIS June 2021 3" sheetId="669" state="hidden" r:id="rId73"/>
    <sheet name="Sheet13" sheetId="775" state="hidden" r:id="rId74"/>
    <sheet name="PIS Nov2020" sheetId="590" state="hidden" r:id="rId75"/>
    <sheet name="PIS Dec2020" sheetId="599" state="hidden" r:id="rId76"/>
    <sheet name="PIS Feb2021" sheetId="620" state="hidden" r:id="rId77"/>
    <sheet name="Other Debtors Islamic Feb2020" sheetId="502" state="hidden" r:id="rId78"/>
    <sheet name="Debtors Listing (C) Nov2018" sheetId="358" state="hidden" r:id="rId79"/>
    <sheet name="Debtors Listing (C) Dec2018" sheetId="367" state="hidden" r:id="rId80"/>
    <sheet name="Debtors Listing (C) Jan2019" sheetId="380" state="hidden" r:id="rId81"/>
    <sheet name="Debtors Listing (C) Feb2019" sheetId="384" state="hidden" r:id="rId82"/>
    <sheet name="Sheet3" sheetId="392" state="hidden" r:id="rId83"/>
    <sheet name="Principal Dec2018" sheetId="368" state="hidden" r:id="rId84"/>
    <sheet name="Accrued Int Dec2018" sheetId="372" state="hidden" r:id="rId85"/>
    <sheet name="Principal Nov2018" sheetId="351" state="hidden" r:id="rId86"/>
    <sheet name="Debtors Listing (C) Aug2018" sheetId="332" state="hidden" r:id="rId87"/>
    <sheet name="Penalty Nov2018" sheetId="353" state="hidden" r:id="rId88"/>
    <sheet name="Penalty Dec2018" sheetId="361" state="hidden" r:id="rId89"/>
    <sheet name="IIS Dec2018" sheetId="371" state="hidden" r:id="rId90"/>
    <sheet name="Other Debtors Dec2018" sheetId="362" state="hidden" r:id="rId91"/>
    <sheet name="Other Debtors Nov2018" sheetId="354" state="hidden" r:id="rId92"/>
    <sheet name="IIS Nov2018" sheetId="355" state="hidden" r:id="rId93"/>
    <sheet name="Debtors Listing (C) Jul2018" sheetId="323" state="hidden" r:id="rId94"/>
    <sheet name="Principal Jul2018" sheetId="316" state="hidden" r:id="rId95"/>
    <sheet name="Accrued Int Jul2018" sheetId="320" state="hidden" r:id="rId96"/>
    <sheet name="Penalty Jul2018" sheetId="317" state="hidden" r:id="rId97"/>
    <sheet name="Other Debtors Jul2018" sheetId="318" state="hidden" r:id="rId98"/>
    <sheet name="IIS Jul2018" sheetId="319" state="hidden" r:id="rId99"/>
    <sheet name="IIS Islamic Jul2018" sheetId="321" state="hidden" r:id="rId100"/>
    <sheet name="Other Debtors Islamic Jul2018" sheetId="324" state="hidden" r:id="rId101"/>
    <sheet name="IIS Islamic Nov2018" sheetId="356" state="hidden" r:id="rId102"/>
    <sheet name="IIS Islamic " sheetId="364" state="hidden" r:id="rId103"/>
    <sheet name="IIS Islamic Dec2018" sheetId="370" state="hidden" r:id="rId104"/>
    <sheet name="Other Debtors Islamic Dec2018" sheetId="366" state="hidden" r:id="rId105"/>
    <sheet name="Other Debtors Islamic Nov2018" sheetId="357" state="hidden" r:id="rId106"/>
    <sheet name="Principal (Local Crry) Mar 2015" sheetId="1" state="hidden" r:id="rId107"/>
    <sheet name="Accr Int Mar 2015" sheetId="2" state="hidden" r:id="rId108"/>
    <sheet name="IIS Mar 2015" sheetId="3" state="hidden" r:id="rId109"/>
    <sheet name="Other Debtors Mar 2015" sheetId="5" state="hidden" r:id="rId110"/>
    <sheet name="Debtors Listing (C) Jun2015" sheetId="26" state="hidden" r:id="rId111"/>
    <sheet name="Debtors Listing (C) Jul2015" sheetId="28" state="hidden" r:id="rId112"/>
    <sheet name="Principal Jun2015 " sheetId="25" state="hidden" r:id="rId113"/>
    <sheet name="Principal Jul2015" sheetId="29" state="hidden" r:id="rId114"/>
    <sheet name="Accrued Int Jun2015" sheetId="23" state="hidden" r:id="rId115"/>
    <sheet name="Accrued Int Jul2015" sheetId="30" state="hidden" r:id="rId116"/>
    <sheet name="IIS Jul2015" sheetId="32" state="hidden" r:id="rId117"/>
    <sheet name="IIS Jun2015" sheetId="21" state="hidden" r:id="rId118"/>
    <sheet name="Other Debtors Jun2015" sheetId="22" state="hidden" r:id="rId119"/>
    <sheet name="Other Debtors Jul2015" sheetId="31" state="hidden" r:id="rId120"/>
    <sheet name="Penalty Jun2015" sheetId="27" state="hidden" r:id="rId121"/>
    <sheet name="Penalty Jul2015" sheetId="33" state="hidden" r:id="rId122"/>
    <sheet name="Debtors Listing (C) Aug2015" sheetId="39" state="hidden" r:id="rId123"/>
    <sheet name="Penalty Aug2015" sheetId="34" state="hidden" r:id="rId124"/>
    <sheet name="Other Debtors Aug2015" sheetId="35" state="hidden" r:id="rId125"/>
    <sheet name="IIS Aug2015" sheetId="36" state="hidden" r:id="rId126"/>
    <sheet name="Accrued Int Aug2015" sheetId="40" state="hidden" r:id="rId127"/>
    <sheet name="Principal Aug2015" sheetId="38" state="hidden" r:id="rId128"/>
    <sheet name="Debtors Listing (C) Sep2015" sheetId="46" state="hidden" r:id="rId129"/>
    <sheet name="Principal Sep2015" sheetId="45" state="hidden" r:id="rId130"/>
    <sheet name="Accrued Int Sep2015" sheetId="44" state="hidden" r:id="rId131"/>
    <sheet name="Penalty Sep2015" sheetId="41" state="hidden" r:id="rId132"/>
    <sheet name="Other Debtors Sep2015" sheetId="42" state="hidden" r:id="rId133"/>
    <sheet name="IIS Sep2015" sheetId="43" state="hidden" r:id="rId134"/>
    <sheet name="Debtors Listing (C) Nov2015" sheetId="55" state="hidden" r:id="rId135"/>
    <sheet name="Principal Nov2015" sheetId="56" state="hidden" r:id="rId136"/>
    <sheet name="Accrued Int Nov2015" sheetId="57" state="hidden" r:id="rId137"/>
    <sheet name="IIS Nov2015" sheetId="58" state="hidden" r:id="rId138"/>
    <sheet name="Other Debtors Nov2015" sheetId="61" state="hidden" r:id="rId139"/>
    <sheet name="Penalty Nov2015" sheetId="60" state="hidden" r:id="rId140"/>
    <sheet name="Other Debtors Islamic Feb2016" sheetId="80" state="hidden" r:id="rId141"/>
    <sheet name="Debtors Listing (C) Jul2016" sheetId="114" state="hidden" r:id="rId142"/>
    <sheet name="Principal Jul2016" sheetId="110" state="hidden" r:id="rId143"/>
    <sheet name="Accrued Int Jul2016" sheetId="111" state="hidden" r:id="rId144"/>
    <sheet name="Penalty Jul2016" sheetId="112" state="hidden" r:id="rId145"/>
    <sheet name="IIS Jul2016" sheetId="113" state="hidden" r:id="rId146"/>
    <sheet name="Other Debtors Jul2016" sheetId="116" state="hidden" r:id="rId147"/>
    <sheet name="Other Debtors Islamic Jul2016" sheetId="115" state="hidden" r:id="rId148"/>
    <sheet name="Debtors Listing (c) Nov2016" sheetId="147" state="hidden" r:id="rId149"/>
    <sheet name="Principal Nov2016" sheetId="141" state="hidden" r:id="rId150"/>
    <sheet name="Accrued Int Nov2016" sheetId="148" state="hidden" r:id="rId151"/>
    <sheet name="IIS Nov2016" sheetId="143" state="hidden" r:id="rId152"/>
    <sheet name="Penalty Nov2016" sheetId="144" state="hidden" r:id="rId153"/>
    <sheet name="Other Debtors Nov2016" sheetId="145" state="hidden" r:id="rId154"/>
    <sheet name="Other Debtors Islamic Nov2016" sheetId="146" state="hidden" r:id="rId155"/>
    <sheet name="Debtors Listing (c) Mar2017" sheetId="176" state="hidden" r:id="rId156"/>
    <sheet name="Principal Mar2017" sheetId="175" state="hidden" r:id="rId157"/>
    <sheet name="Accrued Int Mar2017" sheetId="177" state="hidden" r:id="rId158"/>
    <sheet name="IIS Mar2017" sheetId="178" state="hidden" r:id="rId159"/>
    <sheet name="Penalty Mar2017" sheetId="179" state="hidden" r:id="rId160"/>
    <sheet name="Other Debtors Mar2017" sheetId="180" state="hidden" r:id="rId161"/>
    <sheet name="Other Debtors Islamic Mar2017" sheetId="181" state="hidden" r:id="rId162"/>
    <sheet name="Debtors Listing (C) Oct2017" sheetId="231" state="hidden" r:id="rId163"/>
    <sheet name="IIS Islamic Dec2017" sheetId="251" state="hidden" r:id="rId164"/>
    <sheet name="Debtors Listing (C) Dec2017" sheetId="248" state="hidden" r:id="rId165"/>
    <sheet name="Debtors Listing (C) Nov2017" sheetId="241" state="hidden" r:id="rId166"/>
    <sheet name="Principal Nov2017" sheetId="235" state="hidden" r:id="rId167"/>
    <sheet name="Accrued Int Nov2017" sheetId="236" state="hidden" r:id="rId168"/>
    <sheet name="Penalty Nov2017" sheetId="240" state="hidden" r:id="rId169"/>
    <sheet name="IIS Nov2017" sheetId="237" state="hidden" r:id="rId170"/>
    <sheet name="Other Debtors Nov2017" sheetId="238" state="hidden" r:id="rId171"/>
    <sheet name="IIS Islamic Nov2017" sheetId="234" state="hidden" r:id="rId172"/>
    <sheet name="Other Debtors Islamic Nov2017" sheetId="239" state="hidden" r:id="rId173"/>
    <sheet name="Principal Dec2017" sheetId="242" state="hidden" r:id="rId174"/>
    <sheet name="Accrued Int Dec2017" sheetId="249" state="hidden" r:id="rId175"/>
    <sheet name="IIS Dec2017" sheetId="243" state="hidden" r:id="rId176"/>
    <sheet name="Other Debtors Dec2017" sheetId="250" state="hidden" r:id="rId177"/>
    <sheet name="Penalty Dec2017" sheetId="246" state="hidden" r:id="rId178"/>
    <sheet name="Other Debtors Islamic Dec2017" sheetId="245" state="hidden" r:id="rId179"/>
    <sheet name="Debtors Listing (C) Feb2018" sheetId="273" state="hidden" r:id="rId180"/>
    <sheet name="Principal Feb2018" sheetId="272" state="hidden" r:id="rId181"/>
    <sheet name="Accrued Int Feb2018" sheetId="274" state="hidden" r:id="rId182"/>
    <sheet name="Penalty Feb2018" sheetId="266" state="hidden" r:id="rId183"/>
    <sheet name="IIS Feb2018" sheetId="267" state="hidden" r:id="rId184"/>
    <sheet name="Other Debtors Feb2018" sheetId="268" state="hidden" r:id="rId185"/>
    <sheet name="IIS Islamic Feb2018" sheetId="275" state="hidden" r:id="rId186"/>
    <sheet name="Other Debtors Islamic Feb2018" sheetId="276" state="hidden" r:id="rId187"/>
    <sheet name="Debtors Listing (C) Apr2018" sheetId="293" state="hidden" r:id="rId188"/>
    <sheet name="Principal Apr2018" sheetId="292" state="hidden" r:id="rId189"/>
    <sheet name="Accrued Int Apr2018" sheetId="286" state="hidden" r:id="rId190"/>
    <sheet name="Penalty Apr2018" sheetId="288" state="hidden" r:id="rId191"/>
    <sheet name="IIS Apr2018" sheetId="287" state="hidden" r:id="rId192"/>
    <sheet name="Other Debtors Apr2018" sheetId="289" state="hidden" r:id="rId193"/>
    <sheet name="IIS Islamic Apr2018" sheetId="291" state="hidden" r:id="rId194"/>
    <sheet name="Other Debtors Islamic Apr2018" sheetId="290" state="hidden" r:id="rId195"/>
  </sheets>
  <externalReferences>
    <externalReference r:id="rId196"/>
    <externalReference r:id="rId197"/>
  </externalReferences>
  <definedNames>
    <definedName name="_xlnm._FilterDatabase" localSheetId="79" hidden="1">'Debtors Listing (C) Dec2018'!$D$1:$D$136</definedName>
    <definedName name="_xlnm._FilterDatabase" localSheetId="2" hidden="1">'Debtors Listing Islamic (Cost)'!$A$5:$R$5</definedName>
    <definedName name="_xlnm._FilterDatabase" localSheetId="23" hidden="1">'IIS P13 (1)'!$A$1:$AC$47</definedName>
    <definedName name="_xlnm._FilterDatabase" localSheetId="27" hidden="1">'Modification ( Mora )'!$E$1:$E$43</definedName>
    <definedName name="_xlnm._FilterDatabase" localSheetId="54" hidden="1">'PIS P13 Mar'!$A$1:$V$42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4" i="681" l="1"/>
  <c r="H367" i="681"/>
  <c r="H265" i="681"/>
  <c r="H138" i="681"/>
  <c r="M186" i="681" l="1"/>
  <c r="P186" i="681"/>
  <c r="L58" i="1330"/>
  <c r="L66" i="1330" s="1"/>
  <c r="K66" i="1330"/>
  <c r="J66" i="1330"/>
  <c r="I66" i="1330"/>
  <c r="H66" i="1330"/>
  <c r="G66" i="1330"/>
  <c r="F66" i="1330"/>
  <c r="E66" i="1330"/>
  <c r="K58" i="1330"/>
  <c r="J58" i="1330"/>
  <c r="G58" i="1330"/>
  <c r="E58" i="1330"/>
  <c r="E36" i="1330"/>
  <c r="L18" i="1330"/>
  <c r="K18" i="1330"/>
  <c r="I18" i="1330"/>
  <c r="E18" i="1330"/>
  <c r="P311" i="681" l="1"/>
  <c r="P283" i="681"/>
  <c r="P294" i="681"/>
  <c r="P62" i="681"/>
  <c r="P386" i="681"/>
  <c r="P385" i="681"/>
  <c r="P217" i="681" l="1"/>
  <c r="P210" i="681"/>
  <c r="P193" i="681"/>
  <c r="J176" i="681"/>
  <c r="P166" i="681"/>
  <c r="P162" i="681"/>
  <c r="J127" i="681"/>
  <c r="P279" i="681"/>
  <c r="W267" i="682" l="1"/>
  <c r="T267" i="682"/>
  <c r="R267" i="682"/>
  <c r="S267" i="682" s="1"/>
  <c r="V279" i="681"/>
  <c r="P362" i="681"/>
  <c r="P278" i="681"/>
  <c r="P259" i="681"/>
  <c r="P243" i="682"/>
  <c r="R243" i="682" s="1"/>
  <c r="R379" i="681"/>
  <c r="R23" i="681"/>
  <c r="R24" i="681"/>
  <c r="R25" i="681"/>
  <c r="R26" i="681"/>
  <c r="R27" i="681"/>
  <c r="R28" i="681"/>
  <c r="R29" i="681"/>
  <c r="R30" i="681"/>
  <c r="R31" i="681"/>
  <c r="R32" i="681"/>
  <c r="R33" i="681"/>
  <c r="R34" i="681"/>
  <c r="R35" i="681"/>
  <c r="R36" i="681"/>
  <c r="R37" i="681"/>
  <c r="R38" i="681"/>
  <c r="R39" i="681"/>
  <c r="R40" i="681"/>
  <c r="R41" i="681"/>
  <c r="R42" i="681"/>
  <c r="R43" i="681"/>
  <c r="R44" i="681"/>
  <c r="R45" i="681"/>
  <c r="R46" i="681"/>
  <c r="R47" i="681"/>
  <c r="R48" i="681"/>
  <c r="R49" i="681"/>
  <c r="R50" i="681"/>
  <c r="R51" i="681"/>
  <c r="R52" i="681"/>
  <c r="R53" i="681"/>
  <c r="R54" i="681"/>
  <c r="R55" i="681"/>
  <c r="R56" i="681"/>
  <c r="R57" i="681"/>
  <c r="R58" i="681"/>
  <c r="R59" i="681"/>
  <c r="R60" i="681"/>
  <c r="R61" i="681"/>
  <c r="R62" i="681"/>
  <c r="R63" i="681"/>
  <c r="R64" i="681"/>
  <c r="R65" i="681"/>
  <c r="R66" i="681"/>
  <c r="R67" i="681"/>
  <c r="R68" i="681"/>
  <c r="R69" i="681"/>
  <c r="R70" i="681"/>
  <c r="R71" i="681"/>
  <c r="R72" i="681"/>
  <c r="R73" i="681"/>
  <c r="R74" i="681"/>
  <c r="R75" i="681"/>
  <c r="R76" i="681"/>
  <c r="R77" i="681"/>
  <c r="R78" i="681"/>
  <c r="R79" i="681"/>
  <c r="R80" i="681"/>
  <c r="R81" i="681"/>
  <c r="R82" i="681"/>
  <c r="R83" i="681"/>
  <c r="R84" i="681"/>
  <c r="R85" i="681"/>
  <c r="R86" i="681"/>
  <c r="R87" i="681"/>
  <c r="R88" i="681"/>
  <c r="R89" i="681"/>
  <c r="R90" i="681"/>
  <c r="R91" i="681"/>
  <c r="R92" i="681"/>
  <c r="R93" i="681"/>
  <c r="R94" i="681"/>
  <c r="R95" i="681"/>
  <c r="R96" i="681"/>
  <c r="R97" i="681"/>
  <c r="R98" i="681"/>
  <c r="R99" i="681"/>
  <c r="R100" i="681"/>
  <c r="R101" i="681"/>
  <c r="R102" i="681"/>
  <c r="R103" i="681"/>
  <c r="R104" i="681"/>
  <c r="R105" i="681"/>
  <c r="R106" i="681"/>
  <c r="R107" i="681"/>
  <c r="R108" i="681"/>
  <c r="R109" i="681"/>
  <c r="R110" i="681"/>
  <c r="R111" i="681"/>
  <c r="R112" i="681"/>
  <c r="R113" i="681"/>
  <c r="R114" i="681"/>
  <c r="R115" i="681"/>
  <c r="R116" i="681"/>
  <c r="R117" i="681"/>
  <c r="R118" i="681"/>
  <c r="R119" i="681"/>
  <c r="R120" i="681"/>
  <c r="R121" i="681"/>
  <c r="R122" i="681"/>
  <c r="R123" i="681"/>
  <c r="R124" i="681"/>
  <c r="R125" i="681"/>
  <c r="R126" i="681"/>
  <c r="R127" i="681"/>
  <c r="R128" i="681"/>
  <c r="R129" i="681"/>
  <c r="R130" i="681"/>
  <c r="R131" i="681"/>
  <c r="R132" i="681"/>
  <c r="R133" i="681"/>
  <c r="R134" i="681"/>
  <c r="R135" i="681"/>
  <c r="R136" i="681"/>
  <c r="R394" i="682"/>
  <c r="R393" i="682"/>
  <c r="R392" i="682"/>
  <c r="R391" i="682"/>
  <c r="R390" i="682"/>
  <c r="R389" i="682"/>
  <c r="R388" i="682"/>
  <c r="R387" i="682"/>
  <c r="R386" i="682"/>
  <c r="R385" i="682"/>
  <c r="R379" i="682"/>
  <c r="R357" i="682"/>
  <c r="R356" i="682"/>
  <c r="R355" i="682"/>
  <c r="R354" i="682"/>
  <c r="R353" i="682"/>
  <c r="R352" i="682"/>
  <c r="R351" i="682"/>
  <c r="R350" i="682"/>
  <c r="R349" i="682"/>
  <c r="R348" i="682"/>
  <c r="R347" i="682"/>
  <c r="R346" i="682"/>
  <c r="R345" i="682"/>
  <c r="R344" i="682"/>
  <c r="R343" i="682"/>
  <c r="R342" i="682"/>
  <c r="R341" i="682"/>
  <c r="R340" i="682"/>
  <c r="R339" i="682"/>
  <c r="R338" i="682"/>
  <c r="R337" i="682"/>
  <c r="R336" i="682"/>
  <c r="R335" i="682"/>
  <c r="R334" i="682"/>
  <c r="R333" i="682"/>
  <c r="R332" i="682"/>
  <c r="R331" i="682"/>
  <c r="R330" i="682"/>
  <c r="R329" i="682"/>
  <c r="R328" i="682"/>
  <c r="R327" i="682"/>
  <c r="R326" i="682"/>
  <c r="R325" i="682"/>
  <c r="R324" i="682"/>
  <c r="R323" i="682"/>
  <c r="R322" i="682"/>
  <c r="R321" i="682"/>
  <c r="R320" i="682"/>
  <c r="R319" i="682"/>
  <c r="R317" i="682"/>
  <c r="R316" i="682"/>
  <c r="R315" i="682"/>
  <c r="R314" i="682"/>
  <c r="R313" i="682"/>
  <c r="R312" i="682"/>
  <c r="R311" i="682"/>
  <c r="R310" i="682"/>
  <c r="R309" i="682"/>
  <c r="R308" i="682"/>
  <c r="R307" i="682"/>
  <c r="R306" i="682"/>
  <c r="R305" i="682"/>
  <c r="R304" i="682"/>
  <c r="R303" i="682"/>
  <c r="R302" i="682"/>
  <c r="R301" i="682"/>
  <c r="R300" i="682"/>
  <c r="R299" i="682"/>
  <c r="R298" i="682"/>
  <c r="R297" i="682"/>
  <c r="R296" i="682"/>
  <c r="R295" i="682"/>
  <c r="R294" i="682"/>
  <c r="R293" i="682"/>
  <c r="R292" i="682"/>
  <c r="R291" i="682"/>
  <c r="R290" i="682"/>
  <c r="R289" i="682"/>
  <c r="R288" i="682"/>
  <c r="R287" i="682"/>
  <c r="R286" i="682"/>
  <c r="R285" i="682"/>
  <c r="R284" i="682"/>
  <c r="R283" i="682"/>
  <c r="R282" i="682"/>
  <c r="R281" i="682"/>
  <c r="R280" i="682"/>
  <c r="R279" i="682"/>
  <c r="R278" i="682"/>
  <c r="R277" i="682"/>
  <c r="R276" i="682"/>
  <c r="R275" i="682"/>
  <c r="R274" i="682"/>
  <c r="R273" i="682"/>
  <c r="R272" i="682"/>
  <c r="R271" i="682"/>
  <c r="R270" i="682"/>
  <c r="R269" i="682"/>
  <c r="R268" i="682"/>
  <c r="R266" i="682"/>
  <c r="R265" i="682"/>
  <c r="R264" i="682"/>
  <c r="R263" i="682"/>
  <c r="R262" i="682"/>
  <c r="R261" i="682"/>
  <c r="R260" i="682"/>
  <c r="R259" i="682"/>
  <c r="R257" i="682"/>
  <c r="R256" i="682"/>
  <c r="R255" i="682"/>
  <c r="R249" i="682"/>
  <c r="R248" i="682"/>
  <c r="R247" i="682"/>
  <c r="R246" i="682"/>
  <c r="R245" i="682"/>
  <c r="R244" i="682"/>
  <c r="R143" i="682"/>
  <c r="R142" i="682"/>
  <c r="R141" i="682"/>
  <c r="R140" i="682"/>
  <c r="R139" i="682"/>
  <c r="R138" i="682"/>
  <c r="R137" i="682"/>
  <c r="R136" i="682"/>
  <c r="R135" i="682"/>
  <c r="R134" i="682"/>
  <c r="R133" i="682"/>
  <c r="R132" i="682"/>
  <c r="R131" i="682"/>
  <c r="R130" i="682"/>
  <c r="R129" i="682"/>
  <c r="R128" i="682"/>
  <c r="R127" i="682"/>
  <c r="R126" i="682"/>
  <c r="R125" i="682"/>
  <c r="R124" i="682"/>
  <c r="R123" i="682"/>
  <c r="R122" i="682"/>
  <c r="R121" i="682"/>
  <c r="R120" i="682"/>
  <c r="R119" i="682"/>
  <c r="R118" i="682"/>
  <c r="R117" i="682"/>
  <c r="R116" i="682"/>
  <c r="R115" i="682"/>
  <c r="R114" i="682"/>
  <c r="R113" i="682"/>
  <c r="R112" i="682"/>
  <c r="R111" i="682"/>
  <c r="R109" i="682"/>
  <c r="R108" i="682"/>
  <c r="R107" i="682"/>
  <c r="R106" i="682"/>
  <c r="R105" i="682"/>
  <c r="R104" i="682"/>
  <c r="R103" i="682"/>
  <c r="R102" i="682"/>
  <c r="R101" i="682"/>
  <c r="R100" i="682"/>
  <c r="R99" i="682"/>
  <c r="R98" i="682"/>
  <c r="R97" i="682"/>
  <c r="R96" i="682"/>
  <c r="R95" i="682"/>
  <c r="R94" i="682"/>
  <c r="R93" i="682"/>
  <c r="R92" i="682"/>
  <c r="R91" i="682"/>
  <c r="R90" i="682"/>
  <c r="R89" i="682"/>
  <c r="R88" i="682"/>
  <c r="R87" i="682"/>
  <c r="R86" i="682"/>
  <c r="R85" i="682"/>
  <c r="R84" i="682"/>
  <c r="R83" i="682"/>
  <c r="R82" i="682"/>
  <c r="R81" i="682"/>
  <c r="R80" i="682"/>
  <c r="R79" i="682"/>
  <c r="R78" i="682"/>
  <c r="R77" i="682"/>
  <c r="R76" i="682"/>
  <c r="R75" i="682"/>
  <c r="R74" i="682"/>
  <c r="R73" i="682"/>
  <c r="R72" i="682"/>
  <c r="R71" i="682"/>
  <c r="R70" i="682"/>
  <c r="R69" i="682"/>
  <c r="R68" i="682"/>
  <c r="R67" i="682"/>
  <c r="R66" i="682"/>
  <c r="R65" i="682"/>
  <c r="R64" i="682"/>
  <c r="R63" i="682"/>
  <c r="R62" i="682"/>
  <c r="R61" i="682"/>
  <c r="R60" i="682"/>
  <c r="R59" i="682"/>
  <c r="R58" i="682"/>
  <c r="R57" i="682"/>
  <c r="R56" i="682"/>
  <c r="R55" i="682"/>
  <c r="R54" i="682"/>
  <c r="R53" i="682"/>
  <c r="R52" i="682"/>
  <c r="R51" i="682"/>
  <c r="R50" i="682"/>
  <c r="R49" i="682"/>
  <c r="R48" i="682"/>
  <c r="R47" i="682"/>
  <c r="R46" i="682"/>
  <c r="R45" i="682"/>
  <c r="R44" i="682"/>
  <c r="R43" i="682"/>
  <c r="R42" i="682"/>
  <c r="R41" i="682"/>
  <c r="R40" i="682"/>
  <c r="R39" i="682"/>
  <c r="R38" i="682"/>
  <c r="R37" i="682"/>
  <c r="R36" i="682"/>
  <c r="R35" i="682"/>
  <c r="R34" i="682"/>
  <c r="R33" i="682"/>
  <c r="R32" i="682"/>
  <c r="R31" i="682"/>
  <c r="R30" i="682"/>
  <c r="R29" i="682"/>
  <c r="R28" i="682"/>
  <c r="R27" i="682"/>
  <c r="R26" i="682"/>
  <c r="R25" i="682"/>
  <c r="R24" i="682"/>
  <c r="R23" i="682"/>
  <c r="R22" i="682"/>
  <c r="R21" i="682"/>
  <c r="R20" i="682"/>
  <c r="K381" i="682"/>
  <c r="K396" i="682"/>
  <c r="J218" i="681"/>
  <c r="P208" i="681"/>
  <c r="J217" i="681"/>
  <c r="P194" i="681"/>
  <c r="J193" i="681"/>
  <c r="J210" i="681"/>
  <c r="J164" i="681"/>
  <c r="P218" i="681"/>
  <c r="U279" i="681"/>
  <c r="R279" i="681"/>
  <c r="J166" i="681"/>
  <c r="J208" i="681"/>
  <c r="J194" i="681"/>
  <c r="P182" i="681"/>
  <c r="P164" i="681"/>
  <c r="M32" i="1310"/>
  <c r="J32" i="1310"/>
  <c r="H32" i="1310"/>
  <c r="M31" i="1310"/>
  <c r="M34" i="1310" s="1"/>
  <c r="J31" i="1310"/>
  <c r="J34" i="1310" s="1"/>
  <c r="H31" i="1310"/>
  <c r="H34" i="1310" s="1"/>
  <c r="P23" i="1310"/>
  <c r="N20" i="1310"/>
  <c r="N22" i="1310" s="1"/>
  <c r="N18" i="1310"/>
  <c r="S16" i="1310"/>
  <c r="P16" i="1310"/>
  <c r="R16" i="1310" s="1"/>
  <c r="U16" i="1310" s="1"/>
  <c r="S15" i="1310"/>
  <c r="P15" i="1310"/>
  <c r="R15" i="1310" s="1"/>
  <c r="U15" i="1310" s="1"/>
  <c r="S14" i="1310"/>
  <c r="Q14" i="1310"/>
  <c r="P14" i="1310"/>
  <c r="R14" i="1310" s="1"/>
  <c r="R13" i="1310" s="1"/>
  <c r="U13" i="1310" s="1"/>
  <c r="T13" i="1310"/>
  <c r="S12" i="1310"/>
  <c r="Q12" i="1310"/>
  <c r="R12" i="1310" s="1"/>
  <c r="P12" i="1310"/>
  <c r="T11" i="1310"/>
  <c r="S10" i="1310"/>
  <c r="Q10" i="1310"/>
  <c r="R10" i="1310" s="1"/>
  <c r="R9" i="1310" s="1"/>
  <c r="U9" i="1310" s="1"/>
  <c r="P10" i="1310"/>
  <c r="T9" i="1310"/>
  <c r="S8" i="1310"/>
  <c r="S18" i="1310" s="1"/>
  <c r="S19" i="1310" s="1"/>
  <c r="Q8" i="1310"/>
  <c r="Q18" i="1310" s="1"/>
  <c r="Q20" i="1310" s="1"/>
  <c r="Q22" i="1310" s="1"/>
  <c r="P8" i="1310"/>
  <c r="R8" i="1310" s="1"/>
  <c r="O32" i="1310" s="1"/>
  <c r="T7" i="1310"/>
  <c r="J43" i="1309"/>
  <c r="H43" i="1309"/>
  <c r="M42" i="1309"/>
  <c r="J42" i="1309"/>
  <c r="J45" i="1309" s="1"/>
  <c r="H42" i="1309"/>
  <c r="H45" i="1309" s="1"/>
  <c r="P34" i="1309"/>
  <c r="N29" i="1309"/>
  <c r="N31" i="1309" s="1"/>
  <c r="N33" i="1309" s="1"/>
  <c r="S27" i="1309"/>
  <c r="Q27" i="1309"/>
  <c r="P27" i="1309"/>
  <c r="R27" i="1309" s="1"/>
  <c r="S26" i="1309"/>
  <c r="R26" i="1309"/>
  <c r="Q26" i="1309"/>
  <c r="P26" i="1309"/>
  <c r="T25" i="1309"/>
  <c r="R25" i="1309"/>
  <c r="U25" i="1309" s="1"/>
  <c r="S24" i="1309"/>
  <c r="R23" i="1309" s="1"/>
  <c r="U23" i="1309" s="1"/>
  <c r="R24" i="1309"/>
  <c r="P24" i="1309"/>
  <c r="T23" i="1309"/>
  <c r="S22" i="1309"/>
  <c r="Q22" i="1309"/>
  <c r="P22" i="1309"/>
  <c r="R22" i="1309" s="1"/>
  <c r="R21" i="1309" s="1"/>
  <c r="U21" i="1309" s="1"/>
  <c r="T21" i="1309"/>
  <c r="S20" i="1309"/>
  <c r="R19" i="1309" s="1"/>
  <c r="U19" i="1309" s="1"/>
  <c r="R20" i="1309"/>
  <c r="P20" i="1309"/>
  <c r="T19" i="1309"/>
  <c r="S18" i="1309"/>
  <c r="Q18" i="1309"/>
  <c r="P18" i="1309"/>
  <c r="R18" i="1309" s="1"/>
  <c r="R17" i="1309" s="1"/>
  <c r="U17" i="1309" s="1"/>
  <c r="T17" i="1309"/>
  <c r="S16" i="1309"/>
  <c r="Q16" i="1309"/>
  <c r="P16" i="1309"/>
  <c r="R16" i="1309" s="1"/>
  <c r="T15" i="1309"/>
  <c r="S14" i="1309"/>
  <c r="R13" i="1309" s="1"/>
  <c r="U13" i="1309" s="1"/>
  <c r="Q14" i="1309"/>
  <c r="P14" i="1309"/>
  <c r="R14" i="1309" s="1"/>
  <c r="T13" i="1309"/>
  <c r="S12" i="1309"/>
  <c r="Q12" i="1309"/>
  <c r="R12" i="1309" s="1"/>
  <c r="R11" i="1309" s="1"/>
  <c r="U11" i="1309" s="1"/>
  <c r="P12" i="1309"/>
  <c r="T11" i="1309"/>
  <c r="S10" i="1309"/>
  <c r="Q10" i="1309"/>
  <c r="Q29" i="1309" s="1"/>
  <c r="Q31" i="1309" s="1"/>
  <c r="Q33" i="1309" s="1"/>
  <c r="P10" i="1309"/>
  <c r="T9" i="1309"/>
  <c r="S8" i="1309"/>
  <c r="S29" i="1309" s="1"/>
  <c r="S30" i="1309" s="1"/>
  <c r="Q8" i="1309"/>
  <c r="P8" i="1309"/>
  <c r="R8" i="1309" s="1"/>
  <c r="T7" i="1309"/>
  <c r="S279" i="681" l="1"/>
  <c r="R11" i="1310"/>
  <c r="U11" i="1310" s="1"/>
  <c r="P18" i="1310"/>
  <c r="P20" i="1310" s="1"/>
  <c r="P22" i="1310" s="1"/>
  <c r="R7" i="1310"/>
  <c r="P24" i="1310"/>
  <c r="P25" i="1310" s="1"/>
  <c r="R15" i="1309"/>
  <c r="U15" i="1309" s="1"/>
  <c r="R7" i="1309"/>
  <c r="M43" i="1309"/>
  <c r="M45" i="1309" s="1"/>
  <c r="R10" i="1309"/>
  <c r="R9" i="1309" s="1"/>
  <c r="U9" i="1309" s="1"/>
  <c r="P29" i="1309"/>
  <c r="P31" i="1309" s="1"/>
  <c r="P33" i="1309" s="1"/>
  <c r="P35" i="1309"/>
  <c r="P36" i="1309" s="1"/>
  <c r="R18" i="1310" l="1"/>
  <c r="R20" i="1310" s="1"/>
  <c r="R22" i="1310" s="1"/>
  <c r="R23" i="1310" s="1"/>
  <c r="U7" i="1310"/>
  <c r="O31" i="1310"/>
  <c r="O34" i="1310" s="1"/>
  <c r="O43" i="1309"/>
  <c r="R29" i="1309"/>
  <c r="R31" i="1309" s="1"/>
  <c r="R33" i="1309" s="1"/>
  <c r="R34" i="1309" s="1"/>
  <c r="U7" i="1309"/>
  <c r="O42" i="1309"/>
  <c r="O45" i="1309" s="1"/>
  <c r="R51" i="1315" l="1"/>
  <c r="O44" i="1315"/>
  <c r="N44" i="1315"/>
  <c r="M44" i="1315"/>
  <c r="O43" i="1315"/>
  <c r="M43" i="1315"/>
  <c r="P41" i="1315"/>
  <c r="O41" i="1315"/>
  <c r="Q41" i="1315" s="1"/>
  <c r="P40" i="1315"/>
  <c r="O40" i="1315"/>
  <c r="Q40" i="1315" s="1"/>
  <c r="P39" i="1315"/>
  <c r="O39" i="1315"/>
  <c r="Q39" i="1315" s="1"/>
  <c r="Q42" i="1315" s="1"/>
  <c r="N39" i="1315"/>
  <c r="N43" i="1315" s="1"/>
  <c r="O34" i="1315"/>
  <c r="N34" i="1315"/>
  <c r="M34" i="1315"/>
  <c r="N33" i="1315"/>
  <c r="M33" i="1315"/>
  <c r="P31" i="1315"/>
  <c r="O31" i="1315"/>
  <c r="O33" i="1315" s="1"/>
  <c r="O27" i="1315"/>
  <c r="N27" i="1315"/>
  <c r="M27" i="1315"/>
  <c r="N26" i="1315"/>
  <c r="M26" i="1315"/>
  <c r="P24" i="1315"/>
  <c r="O24" i="1315"/>
  <c r="Q24" i="1315" s="1"/>
  <c r="P23" i="1315"/>
  <c r="O23" i="1315"/>
  <c r="O26" i="1315" s="1"/>
  <c r="N23" i="1315"/>
  <c r="N18" i="1315"/>
  <c r="M18" i="1315"/>
  <c r="O17" i="1315"/>
  <c r="N17" i="1315"/>
  <c r="M17" i="1315"/>
  <c r="P15" i="1315"/>
  <c r="O15" i="1315"/>
  <c r="O18" i="1315" s="1"/>
  <c r="N10" i="1315"/>
  <c r="M10" i="1315"/>
  <c r="O9" i="1315"/>
  <c r="N9" i="1315"/>
  <c r="M9" i="1315"/>
  <c r="O8" i="1315"/>
  <c r="N8" i="1315"/>
  <c r="M8" i="1315"/>
  <c r="P7" i="1315"/>
  <c r="O7" i="1315"/>
  <c r="Q7" i="1315" s="1"/>
  <c r="I7" i="1315"/>
  <c r="Q8" i="1315" l="1"/>
  <c r="Q49" i="1315"/>
  <c r="O10" i="1315"/>
  <c r="Q23" i="1315"/>
  <c r="Q25" i="1315" s="1"/>
  <c r="Q15" i="1315"/>
  <c r="Q31" i="1315"/>
  <c r="Q32" i="1315" s="1"/>
  <c r="S49" i="1315" l="1"/>
  <c r="Q50" i="1315"/>
  <c r="S50" i="1315" s="1"/>
  <c r="Q16" i="1315"/>
  <c r="Q46" i="1315" s="1"/>
  <c r="S51" i="1315" l="1"/>
  <c r="Q51" i="1315"/>
  <c r="P188" i="681" l="1"/>
  <c r="O208" i="681"/>
  <c r="O217" i="681"/>
  <c r="P176" i="681"/>
  <c r="O176" i="681"/>
  <c r="O162" i="681"/>
  <c r="O194" i="681"/>
  <c r="O193" i="681"/>
  <c r="O210" i="681"/>
  <c r="J182" i="681"/>
  <c r="J167" i="681"/>
  <c r="M164" i="681"/>
  <c r="T311" i="682"/>
  <c r="T308" i="682"/>
  <c r="K258" i="682"/>
  <c r="W57" i="682"/>
  <c r="S57" i="682"/>
  <c r="T57" i="682"/>
  <c r="W103" i="682"/>
  <c r="S103" i="682" s="1"/>
  <c r="T104" i="682"/>
  <c r="T103" i="682"/>
  <c r="T102" i="682"/>
  <c r="T101" i="682"/>
  <c r="T100" i="682"/>
  <c r="T99" i="682"/>
  <c r="T98" i="682"/>
  <c r="T97" i="682"/>
  <c r="T96" i="682"/>
  <c r="T95" i="682"/>
  <c r="T94" i="682"/>
  <c r="T93" i="682"/>
  <c r="T92" i="682"/>
  <c r="T91" i="682"/>
  <c r="T90" i="682"/>
  <c r="T89" i="682"/>
  <c r="T88" i="682"/>
  <c r="T87" i="682"/>
  <c r="T86" i="682"/>
  <c r="T85" i="682"/>
  <c r="T84" i="682"/>
  <c r="T83" i="682"/>
  <c r="T82" i="682"/>
  <c r="T81" i="682"/>
  <c r="T116" i="682"/>
  <c r="T115" i="682"/>
  <c r="T114" i="682"/>
  <c r="W76" i="682"/>
  <c r="S76" i="682" s="1"/>
  <c r="T77" i="682"/>
  <c r="T76" i="682"/>
  <c r="T75" i="682"/>
  <c r="T74" i="682"/>
  <c r="O110" i="682"/>
  <c r="R110" i="682" s="1"/>
  <c r="T36" i="682"/>
  <c r="T35" i="682"/>
  <c r="T34" i="682"/>
  <c r="S34" i="682"/>
  <c r="V110" i="681"/>
  <c r="V98" i="681"/>
  <c r="V77" i="681"/>
  <c r="U77" i="681"/>
  <c r="V39" i="681"/>
  <c r="V38" i="681"/>
  <c r="V37" i="681"/>
  <c r="V58" i="681"/>
  <c r="W35" i="682"/>
  <c r="S35" i="682" s="1"/>
  <c r="W34" i="682"/>
  <c r="V63" i="681"/>
  <c r="S58" i="681"/>
  <c r="AC58" i="681"/>
  <c r="U63" i="681"/>
  <c r="T62" i="682"/>
  <c r="R258" i="682" l="1"/>
  <c r="S110" i="681"/>
  <c r="S63" i="681"/>
  <c r="S38" i="681"/>
  <c r="S37" i="681"/>
  <c r="S77" i="681"/>
  <c r="S39" i="681"/>
  <c r="S98" i="681"/>
  <c r="K318" i="682" l="1"/>
  <c r="R318" i="682" l="1"/>
  <c r="K359" i="682"/>
  <c r="M367" i="681" l="1"/>
  <c r="M396" i="681"/>
  <c r="U110" i="681" l="1"/>
  <c r="U98" i="681" l="1"/>
  <c r="U58" i="681"/>
  <c r="U37" i="681"/>
  <c r="V292" i="681"/>
  <c r="R292" i="681"/>
  <c r="AC292" i="681"/>
  <c r="R291" i="681"/>
  <c r="AC291" i="681"/>
  <c r="R315" i="681"/>
  <c r="R324" i="681"/>
  <c r="AC324" i="681"/>
  <c r="R390" i="681"/>
  <c r="T390" i="682"/>
  <c r="W280" i="682"/>
  <c r="S280" i="682" s="1"/>
  <c r="W279" i="682"/>
  <c r="S279" i="682" s="1"/>
  <c r="T280" i="682"/>
  <c r="T279" i="682"/>
  <c r="V390" i="681"/>
  <c r="V324" i="681"/>
  <c r="V315" i="681"/>
  <c r="U291" i="681"/>
  <c r="V291" i="681"/>
  <c r="S324" i="681" l="1"/>
  <c r="S292" i="681"/>
  <c r="S390" i="681"/>
  <c r="S315" i="681"/>
  <c r="S291" i="681"/>
  <c r="D410" i="681" l="1"/>
  <c r="D409" i="681"/>
  <c r="D408" i="681"/>
  <c r="W257" i="682" l="1"/>
  <c r="W256" i="682"/>
  <c r="W391" i="682"/>
  <c r="T391" i="682"/>
  <c r="R270" i="681"/>
  <c r="S270" i="681" s="1"/>
  <c r="R269" i="681"/>
  <c r="S269" i="681" s="1"/>
  <c r="V391" i="681"/>
  <c r="R391" i="681"/>
  <c r="U391" i="681"/>
  <c r="W118" i="682"/>
  <c r="W56" i="682"/>
  <c r="T56" i="682"/>
  <c r="W27" i="682"/>
  <c r="T27" i="682"/>
  <c r="V57" i="681"/>
  <c r="U57" i="681"/>
  <c r="AC57" i="681"/>
  <c r="V30" i="681"/>
  <c r="U30" i="681"/>
  <c r="W356" i="682"/>
  <c r="T356" i="682"/>
  <c r="W349" i="682"/>
  <c r="T349" i="682"/>
  <c r="U311" i="681"/>
  <c r="U310" i="681"/>
  <c r="U309" i="681"/>
  <c r="U308" i="681"/>
  <c r="U307" i="681"/>
  <c r="R364" i="681"/>
  <c r="V364" i="681"/>
  <c r="U364" i="681"/>
  <c r="V357" i="681"/>
  <c r="U357" i="681"/>
  <c r="R357" i="681"/>
  <c r="S256" i="682" l="1"/>
  <c r="S391" i="682"/>
  <c r="S349" i="682"/>
  <c r="S257" i="682"/>
  <c r="S391" i="681"/>
  <c r="S56" i="682"/>
  <c r="S57" i="681"/>
  <c r="S30" i="681"/>
  <c r="S27" i="682"/>
  <c r="S356" i="682"/>
  <c r="S357" i="681"/>
  <c r="S364" i="681"/>
  <c r="W281" i="682" l="1"/>
  <c r="W277" i="682"/>
  <c r="W276" i="682"/>
  <c r="W275" i="682"/>
  <c r="W274" i="682"/>
  <c r="W273" i="682"/>
  <c r="W272" i="682"/>
  <c r="W278" i="682"/>
  <c r="V290" i="681"/>
  <c r="V64" i="681"/>
  <c r="AC321" i="682" l="1"/>
  <c r="W389" i="682" l="1"/>
  <c r="T389" i="682"/>
  <c r="W348" i="682"/>
  <c r="T348" i="682"/>
  <c r="T347" i="682"/>
  <c r="T278" i="682"/>
  <c r="S278" i="682"/>
  <c r="AD278" i="682"/>
  <c r="AD321" i="682"/>
  <c r="T244" i="682"/>
  <c r="V389" i="681"/>
  <c r="U389" i="681"/>
  <c r="R389" i="681"/>
  <c r="V356" i="681"/>
  <c r="U356" i="681"/>
  <c r="R356" i="681"/>
  <c r="R290" i="681"/>
  <c r="S290" i="681" s="1"/>
  <c r="AC290" i="681"/>
  <c r="U290" i="681"/>
  <c r="R334" i="681"/>
  <c r="V334" i="681"/>
  <c r="U334" i="681"/>
  <c r="R258" i="681"/>
  <c r="V258" i="681"/>
  <c r="U258" i="681"/>
  <c r="W37" i="682"/>
  <c r="T37" i="682"/>
  <c r="T25" i="682"/>
  <c r="W22" i="682"/>
  <c r="T22" i="682"/>
  <c r="W19" i="682"/>
  <c r="T19" i="682"/>
  <c r="R19" i="682"/>
  <c r="V40" i="681"/>
  <c r="U40" i="681"/>
  <c r="V25" i="681"/>
  <c r="U25" i="681"/>
  <c r="V22" i="681"/>
  <c r="U22" i="681"/>
  <c r="R22" i="681"/>
  <c r="S22" i="682" l="1"/>
  <c r="S389" i="682"/>
  <c r="S348" i="682"/>
  <c r="S25" i="681"/>
  <c r="S356" i="681"/>
  <c r="S334" i="681"/>
  <c r="S258" i="681"/>
  <c r="S37" i="682"/>
  <c r="S19" i="682"/>
  <c r="S22" i="681"/>
  <c r="S389" i="681"/>
  <c r="S40" i="681"/>
  <c r="R220" i="681" l="1"/>
  <c r="R219" i="681"/>
  <c r="R221" i="681"/>
  <c r="G223" i="681"/>
  <c r="H223" i="681"/>
  <c r="I223" i="681"/>
  <c r="J223" i="681"/>
  <c r="K223" i="681"/>
  <c r="L223" i="681"/>
  <c r="M223" i="681"/>
  <c r="N223" i="681"/>
  <c r="O223" i="681"/>
  <c r="Q223" i="681"/>
  <c r="P223" i="681"/>
  <c r="AB311" i="681" l="1"/>
  <c r="AB310" i="681"/>
  <c r="AB309" i="681"/>
  <c r="AB308" i="681"/>
  <c r="AB307" i="681"/>
  <c r="AB277" i="681"/>
  <c r="I414" i="681"/>
  <c r="W102" i="682" l="1"/>
  <c r="W70" i="682"/>
  <c r="T59" i="682"/>
  <c r="S59" i="682"/>
  <c r="S102" i="682" l="1"/>
  <c r="S70" i="682"/>
  <c r="V97" i="681" l="1"/>
  <c r="U97" i="681"/>
  <c r="V71" i="681"/>
  <c r="U71" i="681"/>
  <c r="V60" i="681"/>
  <c r="U60" i="681"/>
  <c r="S60" i="681" l="1"/>
  <c r="S97" i="681"/>
  <c r="S71" i="681"/>
  <c r="R400" i="681" l="1"/>
  <c r="V400" i="681"/>
  <c r="U400" i="681"/>
  <c r="S400" i="681" l="1"/>
  <c r="I381" i="682" l="1"/>
  <c r="G381" i="681"/>
  <c r="V293" i="681" l="1"/>
  <c r="I145" i="682" l="1"/>
  <c r="W73" i="682"/>
  <c r="T73" i="682"/>
  <c r="W69" i="682"/>
  <c r="S73" i="682" l="1"/>
  <c r="U74" i="681"/>
  <c r="V74" i="681"/>
  <c r="AC293" i="681"/>
  <c r="AD281" i="682"/>
  <c r="T281" i="682"/>
  <c r="S281" i="682"/>
  <c r="R293" i="681"/>
  <c r="S293" i="681" s="1"/>
  <c r="U293" i="681"/>
  <c r="V311" i="681"/>
  <c r="V310" i="681"/>
  <c r="V309" i="681"/>
  <c r="V308" i="681"/>
  <c r="V307" i="681"/>
  <c r="R311" i="681"/>
  <c r="R310" i="681"/>
  <c r="R309" i="681"/>
  <c r="R308" i="681"/>
  <c r="R307" i="681"/>
  <c r="S308" i="681" l="1"/>
  <c r="S307" i="681"/>
  <c r="S74" i="681"/>
  <c r="S309" i="681"/>
  <c r="S310" i="681"/>
  <c r="S311" i="681"/>
  <c r="W25" i="682" l="1"/>
  <c r="V28" i="681" l="1"/>
  <c r="U28" i="681"/>
  <c r="R173" i="681" l="1"/>
  <c r="S25" i="682" l="1"/>
  <c r="S28" i="681"/>
  <c r="R160" i="681" l="1"/>
  <c r="R161" i="681"/>
  <c r="R203" i="681"/>
  <c r="R202" i="681"/>
  <c r="W129" i="682"/>
  <c r="AC320" i="682" l="1"/>
  <c r="AC318" i="682"/>
  <c r="AB314" i="681"/>
  <c r="AB313" i="681"/>
  <c r="AB312" i="681"/>
  <c r="AB306" i="681"/>
  <c r="AB305" i="681"/>
  <c r="AB304" i="681"/>
  <c r="AB303" i="681"/>
  <c r="AB302" i="681"/>
  <c r="AB301" i="681"/>
  <c r="AB300" i="681"/>
  <c r="AB299" i="681"/>
  <c r="AB298" i="681"/>
  <c r="T129" i="682" l="1"/>
  <c r="S129" i="682"/>
  <c r="AD129" i="682"/>
  <c r="T109" i="682"/>
  <c r="V125" i="681"/>
  <c r="V126" i="681"/>
  <c r="U125" i="681"/>
  <c r="AC125" i="681"/>
  <c r="V102" i="681"/>
  <c r="U102" i="681"/>
  <c r="S125" i="681" l="1"/>
  <c r="S102" i="681"/>
  <c r="W318" i="682"/>
  <c r="T318" i="682"/>
  <c r="AD318" i="682"/>
  <c r="AD320" i="682"/>
  <c r="V362" i="681"/>
  <c r="R362" i="681"/>
  <c r="U362" i="681"/>
  <c r="V331" i="681"/>
  <c r="U331" i="681"/>
  <c r="R331" i="681"/>
  <c r="V365" i="681"/>
  <c r="R365" i="681"/>
  <c r="U365" i="681"/>
  <c r="V333" i="681"/>
  <c r="V343" i="681"/>
  <c r="R333" i="681"/>
  <c r="U333" i="681"/>
  <c r="S331" i="681" l="1"/>
  <c r="S318" i="682"/>
  <c r="S362" i="681"/>
  <c r="S365" i="681"/>
  <c r="S333" i="681"/>
  <c r="W104" i="682" l="1"/>
  <c r="W68" i="682"/>
  <c r="W40" i="682"/>
  <c r="U111" i="681"/>
  <c r="U108" i="681"/>
  <c r="V99" i="681"/>
  <c r="U99" i="681"/>
  <c r="V69" i="681"/>
  <c r="V66" i="681"/>
  <c r="U69" i="681"/>
  <c r="S104" i="682" l="1"/>
  <c r="S99" i="681"/>
  <c r="S69" i="681"/>
  <c r="S68" i="682"/>
  <c r="R384" i="682" l="1"/>
  <c r="W334" i="682" l="1"/>
  <c r="T334" i="682"/>
  <c r="S334" i="682" l="1"/>
  <c r="W347" i="682"/>
  <c r="W388" i="682"/>
  <c r="T388" i="682"/>
  <c r="W393" i="682"/>
  <c r="S393" i="682" s="1"/>
  <c r="T393" i="682"/>
  <c r="W384" i="682"/>
  <c r="S384" i="682" s="1"/>
  <c r="T384" i="682"/>
  <c r="T394" i="682"/>
  <c r="AA1" i="682"/>
  <c r="Y2" i="682"/>
  <c r="Y1" i="682"/>
  <c r="W2" i="682"/>
  <c r="W1" i="682"/>
  <c r="V394" i="681"/>
  <c r="R394" i="681"/>
  <c r="U394" i="681"/>
  <c r="V393" i="681"/>
  <c r="U393" i="681"/>
  <c r="R393" i="681"/>
  <c r="V384" i="681"/>
  <c r="U384" i="681"/>
  <c r="R384" i="681"/>
  <c r="V355" i="681"/>
  <c r="U355" i="681"/>
  <c r="R355" i="681"/>
  <c r="V314" i="681"/>
  <c r="V313" i="681"/>
  <c r="V312" i="681"/>
  <c r="V306" i="681"/>
  <c r="V305" i="681"/>
  <c r="U314" i="681"/>
  <c r="U313" i="681"/>
  <c r="U312" i="681"/>
  <c r="U306" i="681"/>
  <c r="R314" i="681"/>
  <c r="R313" i="681"/>
  <c r="R312" i="681"/>
  <c r="R306" i="681"/>
  <c r="R305" i="681"/>
  <c r="U305" i="681"/>
  <c r="W321" i="682" l="1"/>
  <c r="S321" i="682" s="1"/>
  <c r="W285" i="682"/>
  <c r="W284" i="682"/>
  <c r="W283" i="682"/>
  <c r="W308" i="682"/>
  <c r="S308" i="682" s="1"/>
  <c r="W36" i="682"/>
  <c r="S36" i="682" s="1"/>
  <c r="W311" i="682"/>
  <c r="S311" i="682" s="1"/>
  <c r="W390" i="682"/>
  <c r="S390" i="682" s="1"/>
  <c r="W62" i="682"/>
  <c r="S62" i="682" s="1"/>
  <c r="W244" i="682"/>
  <c r="S244" i="682" s="1"/>
  <c r="W379" i="682"/>
  <c r="S379" i="682" s="1"/>
  <c r="W59" i="682"/>
  <c r="W303" i="682"/>
  <c r="S303" i="682" s="1"/>
  <c r="W301" i="682"/>
  <c r="S301" i="682" s="1"/>
  <c r="W304" i="682"/>
  <c r="S304" i="682" s="1"/>
  <c r="W302" i="682"/>
  <c r="S302" i="682" s="1"/>
  <c r="W300" i="682"/>
  <c r="S300" i="682" s="1"/>
  <c r="W354" i="682"/>
  <c r="S354" i="682" s="1"/>
  <c r="W109" i="682"/>
  <c r="S109" i="682" s="1"/>
  <c r="W394" i="682"/>
  <c r="S394" i="682" s="1"/>
  <c r="W357" i="682"/>
  <c r="S357" i="682" s="1"/>
  <c r="W307" i="682"/>
  <c r="S307" i="682" s="1"/>
  <c r="W320" i="682"/>
  <c r="S320" i="682" s="1"/>
  <c r="W282" i="682"/>
  <c r="W298" i="682"/>
  <c r="S298" i="682" s="1"/>
  <c r="W299" i="682"/>
  <c r="S299" i="682" s="1"/>
  <c r="S347" i="682"/>
  <c r="W305" i="682"/>
  <c r="S305" i="682" s="1"/>
  <c r="W306" i="682"/>
  <c r="S306" i="682" s="1"/>
  <c r="S394" i="681"/>
  <c r="S393" i="681"/>
  <c r="S313" i="681"/>
  <c r="S314" i="681"/>
  <c r="S384" i="681"/>
  <c r="S355" i="681"/>
  <c r="S305" i="681"/>
  <c r="S306" i="681"/>
  <c r="S312" i="681"/>
  <c r="S388" i="682" l="1"/>
  <c r="W264" i="682" l="1"/>
  <c r="V388" i="681"/>
  <c r="U388" i="681"/>
  <c r="R388" i="681"/>
  <c r="T264" i="682"/>
  <c r="W271" i="682"/>
  <c r="T271" i="682"/>
  <c r="W245" i="682"/>
  <c r="T245" i="682"/>
  <c r="V277" i="681"/>
  <c r="R277" i="681"/>
  <c r="U277" i="681"/>
  <c r="V283" i="681"/>
  <c r="U283" i="681"/>
  <c r="V259" i="681"/>
  <c r="U259" i="681"/>
  <c r="S388" i="681" l="1"/>
  <c r="S264" i="682"/>
  <c r="S277" i="681"/>
  <c r="S245" i="682"/>
  <c r="S271" i="682"/>
  <c r="G145" i="682" l="1"/>
  <c r="G209" i="682"/>
  <c r="G221" i="682"/>
  <c r="R283" i="681" l="1"/>
  <c r="S283" i="681" s="1"/>
  <c r="R259" i="681"/>
  <c r="S259" i="681" s="1"/>
  <c r="T107" i="682" l="1"/>
  <c r="W107" i="682"/>
  <c r="W80" i="682"/>
  <c r="T80" i="682"/>
  <c r="T41" i="682"/>
  <c r="W41" i="682"/>
  <c r="W26" i="682"/>
  <c r="T26" i="682"/>
  <c r="V100" i="681"/>
  <c r="U100" i="681"/>
  <c r="V96" i="681"/>
  <c r="U96" i="681"/>
  <c r="V44" i="681"/>
  <c r="U44" i="681"/>
  <c r="V29" i="681"/>
  <c r="U29" i="681"/>
  <c r="S80" i="682" l="1"/>
  <c r="S41" i="682"/>
  <c r="S96" i="681"/>
  <c r="S29" i="681"/>
  <c r="S107" i="682"/>
  <c r="S44" i="681"/>
  <c r="S100" i="681"/>
  <c r="S26" i="682"/>
  <c r="Q13" i="1187" l="1"/>
  <c r="R13" i="1187"/>
  <c r="Q23" i="1170"/>
  <c r="Q21" i="1170"/>
  <c r="Q19" i="1170"/>
  <c r="Q9" i="1170"/>
  <c r="Q7" i="1170"/>
  <c r="T20" i="1170"/>
  <c r="T18" i="1170"/>
  <c r="T16" i="1170"/>
  <c r="T24" i="1170"/>
  <c r="T22" i="1170"/>
  <c r="T14" i="1170"/>
  <c r="T12" i="1170"/>
  <c r="T10" i="1170"/>
  <c r="T8" i="1170"/>
  <c r="V26" i="1170"/>
  <c r="Q28" i="1187"/>
  <c r="Q25" i="1187"/>
  <c r="R25" i="1187" s="1"/>
  <c r="Q23" i="1187"/>
  <c r="Q21" i="1187"/>
  <c r="R21" i="1187" s="1"/>
  <c r="Q19" i="1187"/>
  <c r="Q17" i="1187"/>
  <c r="R17" i="1187" s="1"/>
  <c r="Q15" i="1187"/>
  <c r="Q11" i="1187"/>
  <c r="Q9" i="1187"/>
  <c r="R9" i="1187" s="1"/>
  <c r="Q7" i="1187"/>
  <c r="R7" i="1187" s="1"/>
  <c r="H47" i="1187"/>
  <c r="M45" i="1187"/>
  <c r="J45" i="1187"/>
  <c r="J44" i="1187"/>
  <c r="J47" i="1187" s="1"/>
  <c r="P31" i="1187"/>
  <c r="P33" i="1187" s="1"/>
  <c r="P35" i="1187" s="1"/>
  <c r="N31" i="1187"/>
  <c r="N33" i="1187" s="1"/>
  <c r="N35" i="1187" s="1"/>
  <c r="W29" i="1187"/>
  <c r="V29" i="1187"/>
  <c r="U29" i="1187"/>
  <c r="T29" i="1187"/>
  <c r="R29" i="1187"/>
  <c r="R28" i="1187"/>
  <c r="R27" i="1187"/>
  <c r="W26" i="1187"/>
  <c r="V26" i="1187"/>
  <c r="U26" i="1187"/>
  <c r="T26" i="1187"/>
  <c r="R26" i="1187"/>
  <c r="W24" i="1187"/>
  <c r="V24" i="1187"/>
  <c r="U24" i="1187"/>
  <c r="T24" i="1187"/>
  <c r="R24" i="1187"/>
  <c r="R23" i="1187"/>
  <c r="S24" i="1187" s="1"/>
  <c r="W22" i="1187"/>
  <c r="V22" i="1187"/>
  <c r="U22" i="1187"/>
  <c r="T22" i="1187"/>
  <c r="R22" i="1187"/>
  <c r="W20" i="1187"/>
  <c r="V20" i="1187"/>
  <c r="U20" i="1187"/>
  <c r="T20" i="1187"/>
  <c r="R20" i="1187"/>
  <c r="R19" i="1187"/>
  <c r="W18" i="1187"/>
  <c r="V18" i="1187"/>
  <c r="U18" i="1187"/>
  <c r="T18" i="1187"/>
  <c r="R18" i="1187"/>
  <c r="W16" i="1187"/>
  <c r="V16" i="1187"/>
  <c r="U16" i="1187"/>
  <c r="T16" i="1187"/>
  <c r="R16" i="1187"/>
  <c r="R15" i="1187"/>
  <c r="S16" i="1187" s="1"/>
  <c r="AB14" i="1187"/>
  <c r="W14" i="1187" s="1"/>
  <c r="R14" i="1187"/>
  <c r="W12" i="1187"/>
  <c r="V12" i="1187"/>
  <c r="U12" i="1187"/>
  <c r="T12" i="1187"/>
  <c r="R12" i="1187"/>
  <c r="R11" i="1187"/>
  <c r="S12" i="1187" s="1"/>
  <c r="W10" i="1187"/>
  <c r="V10" i="1187"/>
  <c r="U10" i="1187"/>
  <c r="T10" i="1187"/>
  <c r="R10" i="1187"/>
  <c r="W8" i="1187"/>
  <c r="V8" i="1187"/>
  <c r="U8" i="1187"/>
  <c r="T8" i="1187"/>
  <c r="R8" i="1187"/>
  <c r="AA29" i="1169"/>
  <c r="AA26" i="1169"/>
  <c r="AA24" i="1169"/>
  <c r="AA22" i="1169"/>
  <c r="AA20" i="1169"/>
  <c r="AA18" i="1169"/>
  <c r="AA16" i="1169"/>
  <c r="AA14" i="1169"/>
  <c r="AA12" i="1169"/>
  <c r="AA10" i="1169"/>
  <c r="W29" i="1169"/>
  <c r="W26" i="1169"/>
  <c r="W24" i="1169"/>
  <c r="W22" i="1169"/>
  <c r="W20" i="1169"/>
  <c r="W18" i="1169"/>
  <c r="W16" i="1169"/>
  <c r="W14" i="1169"/>
  <c r="W12" i="1169"/>
  <c r="W10" i="1169"/>
  <c r="W8" i="1169"/>
  <c r="V29" i="1169"/>
  <c r="V26" i="1169"/>
  <c r="V24" i="1169"/>
  <c r="V22" i="1169"/>
  <c r="V20" i="1169"/>
  <c r="V18" i="1169"/>
  <c r="V16" i="1169"/>
  <c r="V12" i="1169"/>
  <c r="V10" i="1169"/>
  <c r="V8" i="1169"/>
  <c r="U29" i="1169"/>
  <c r="U26" i="1169"/>
  <c r="U24" i="1169"/>
  <c r="U22" i="1169"/>
  <c r="U20" i="1169"/>
  <c r="U18" i="1169"/>
  <c r="U16" i="1169"/>
  <c r="U12" i="1169"/>
  <c r="U10" i="1169"/>
  <c r="U8" i="1169"/>
  <c r="T29" i="1169"/>
  <c r="T26" i="1169"/>
  <c r="T24" i="1169"/>
  <c r="T22" i="1169"/>
  <c r="T20" i="1169"/>
  <c r="T18" i="1169"/>
  <c r="T16" i="1169"/>
  <c r="T12" i="1169"/>
  <c r="T10" i="1169"/>
  <c r="T8" i="1169"/>
  <c r="AB14" i="1169"/>
  <c r="T14" i="1169" s="1"/>
  <c r="S14" i="1187" l="1"/>
  <c r="AA14" i="1187" s="1"/>
  <c r="T26" i="1170"/>
  <c r="O45" i="1187"/>
  <c r="S10" i="1187"/>
  <c r="Y10" i="1187" s="1"/>
  <c r="S18" i="1187"/>
  <c r="X18" i="1187" s="1"/>
  <c r="S22" i="1187"/>
  <c r="AA22" i="1187" s="1"/>
  <c r="S20" i="1187"/>
  <c r="Z20" i="1187" s="1"/>
  <c r="S29" i="1187"/>
  <c r="AA29" i="1187" s="1"/>
  <c r="S26" i="1187"/>
  <c r="Z26" i="1187" s="1"/>
  <c r="M44" i="1187"/>
  <c r="M47" i="1187" s="1"/>
  <c r="S8" i="1187"/>
  <c r="Z8" i="1187" s="1"/>
  <c r="O44" i="1187"/>
  <c r="Q31" i="1187"/>
  <c r="Q33" i="1187" s="1"/>
  <c r="Q35" i="1187" s="1"/>
  <c r="X16" i="1187"/>
  <c r="AA16" i="1187"/>
  <c r="Z16" i="1187"/>
  <c r="Y16" i="1187"/>
  <c r="Y20" i="1187"/>
  <c r="X20" i="1187"/>
  <c r="AA24" i="1187"/>
  <c r="Z24" i="1187"/>
  <c r="X24" i="1187"/>
  <c r="Y24" i="1187"/>
  <c r="AA12" i="1187"/>
  <c r="Z12" i="1187"/>
  <c r="Y12" i="1187"/>
  <c r="X12" i="1187"/>
  <c r="U14" i="1187"/>
  <c r="AB31" i="1187"/>
  <c r="R31" i="1187"/>
  <c r="R33" i="1187" s="1"/>
  <c r="R35" i="1187" s="1"/>
  <c r="T14" i="1187"/>
  <c r="V14" i="1187"/>
  <c r="V14" i="1169"/>
  <c r="AB31" i="1169"/>
  <c r="U14" i="1169"/>
  <c r="Z14" i="1187" l="1"/>
  <c r="Y14" i="1187"/>
  <c r="X14" i="1187"/>
  <c r="X22" i="1187"/>
  <c r="Y22" i="1187"/>
  <c r="AA10" i="1187"/>
  <c r="Z10" i="1187"/>
  <c r="Y26" i="1187"/>
  <c r="AA20" i="1187"/>
  <c r="AA26" i="1187"/>
  <c r="Z22" i="1187"/>
  <c r="X26" i="1187"/>
  <c r="Z18" i="1187"/>
  <c r="X10" i="1187"/>
  <c r="AA18" i="1187"/>
  <c r="Y18" i="1187"/>
  <c r="O47" i="1187"/>
  <c r="AA8" i="1187"/>
  <c r="X8" i="1187"/>
  <c r="Y8" i="1187"/>
  <c r="Z29" i="1187"/>
  <c r="X29" i="1187"/>
  <c r="Y29" i="1187"/>
  <c r="Y31" i="1187" l="1"/>
  <c r="Z31" i="1187"/>
  <c r="X31" i="1187"/>
  <c r="V103" i="681"/>
  <c r="V45" i="681"/>
  <c r="V43" i="681"/>
  <c r="V42" i="681"/>
  <c r="W132" i="682" l="1"/>
  <c r="T132" i="682"/>
  <c r="W112" i="682"/>
  <c r="T112" i="682"/>
  <c r="W106" i="682"/>
  <c r="T106" i="682"/>
  <c r="W38" i="682"/>
  <c r="U126" i="681"/>
  <c r="AC126" i="681"/>
  <c r="V106" i="681"/>
  <c r="U106" i="681"/>
  <c r="S112" i="682" l="1"/>
  <c r="S132" i="682"/>
  <c r="S126" i="681"/>
  <c r="S106" i="681"/>
  <c r="S38" i="682"/>
  <c r="S106" i="682"/>
  <c r="V41" i="681" l="1"/>
  <c r="U41" i="681"/>
  <c r="S41" i="681" l="1"/>
  <c r="R18" i="682"/>
  <c r="S40" i="682"/>
  <c r="H42" i="1170" l="1"/>
  <c r="M40" i="1170"/>
  <c r="J40" i="1170"/>
  <c r="M39" i="1170"/>
  <c r="J39" i="1170"/>
  <c r="Q26" i="1170"/>
  <c r="Q28" i="1170" s="1"/>
  <c r="Q30" i="1170" s="1"/>
  <c r="P26" i="1170"/>
  <c r="P28" i="1170" s="1"/>
  <c r="P30" i="1170" s="1"/>
  <c r="N26" i="1170"/>
  <c r="N28" i="1170" s="1"/>
  <c r="N30" i="1170" s="1"/>
  <c r="R24" i="1170"/>
  <c r="R23" i="1170"/>
  <c r="S24" i="1170" s="1"/>
  <c r="U24" i="1170" s="1"/>
  <c r="R22" i="1170"/>
  <c r="R21" i="1170"/>
  <c r="R20" i="1170"/>
  <c r="R19" i="1170"/>
  <c r="S20" i="1170" s="1"/>
  <c r="U20" i="1170" s="1"/>
  <c r="R18" i="1170"/>
  <c r="S18" i="1170" s="1"/>
  <c r="U18" i="1170" s="1"/>
  <c r="R17" i="1170"/>
  <c r="R16" i="1170"/>
  <c r="S16" i="1170" s="1"/>
  <c r="U16" i="1170" s="1"/>
  <c r="R15" i="1170"/>
  <c r="R14" i="1170"/>
  <c r="S14" i="1170" s="1"/>
  <c r="U14" i="1170" s="1"/>
  <c r="R13" i="1170"/>
  <c r="R12" i="1170"/>
  <c r="R11" i="1170"/>
  <c r="R10" i="1170"/>
  <c r="R9" i="1170"/>
  <c r="S10" i="1170" s="1"/>
  <c r="U10" i="1170" s="1"/>
  <c r="R8" i="1170"/>
  <c r="R7" i="1170"/>
  <c r="S8" i="1170" s="1"/>
  <c r="U8" i="1170" s="1"/>
  <c r="H47" i="1169"/>
  <c r="M45" i="1169"/>
  <c r="J45" i="1169"/>
  <c r="M44" i="1169"/>
  <c r="M47" i="1169" s="1"/>
  <c r="J44" i="1169"/>
  <c r="Q31" i="1169"/>
  <c r="Q33" i="1169" s="1"/>
  <c r="Q35" i="1169" s="1"/>
  <c r="P31" i="1169"/>
  <c r="P33" i="1169" s="1"/>
  <c r="P35" i="1169" s="1"/>
  <c r="N31" i="1169"/>
  <c r="N33" i="1169" s="1"/>
  <c r="N35" i="1169" s="1"/>
  <c r="R29" i="1169"/>
  <c r="R28" i="1169"/>
  <c r="S29" i="1169" s="1"/>
  <c r="Z29" i="1169" s="1"/>
  <c r="R27" i="1169"/>
  <c r="R26" i="1169"/>
  <c r="R25" i="1169"/>
  <c r="S26" i="1169" s="1"/>
  <c r="Z26" i="1169" s="1"/>
  <c r="R24" i="1169"/>
  <c r="R23" i="1169"/>
  <c r="S24" i="1169" s="1"/>
  <c r="Z24" i="1169" s="1"/>
  <c r="R22" i="1169"/>
  <c r="R21" i="1169"/>
  <c r="S22" i="1169" s="1"/>
  <c r="Z22" i="1169" s="1"/>
  <c r="R20" i="1169"/>
  <c r="R19" i="1169"/>
  <c r="S20" i="1169" s="1"/>
  <c r="Z20" i="1169" s="1"/>
  <c r="R18" i="1169"/>
  <c r="R17" i="1169"/>
  <c r="R16" i="1169"/>
  <c r="R15" i="1169"/>
  <c r="R14" i="1169"/>
  <c r="R13" i="1169"/>
  <c r="S14" i="1169" s="1"/>
  <c r="Z14" i="1169" s="1"/>
  <c r="R12" i="1169"/>
  <c r="R11" i="1169"/>
  <c r="S12" i="1169" s="1"/>
  <c r="Z12" i="1169" s="1"/>
  <c r="R10" i="1169"/>
  <c r="R9" i="1169"/>
  <c r="S10" i="1169" s="1"/>
  <c r="Z10" i="1169" s="1"/>
  <c r="R8" i="1169"/>
  <c r="R7" i="1169"/>
  <c r="J42" i="1170" l="1"/>
  <c r="M42" i="1170"/>
  <c r="S22" i="1170"/>
  <c r="U22" i="1170" s="1"/>
  <c r="R26" i="1170"/>
  <c r="R28" i="1170" s="1"/>
  <c r="R30" i="1170" s="1"/>
  <c r="S12" i="1170"/>
  <c r="U12" i="1170" s="1"/>
  <c r="U26" i="1170" s="1"/>
  <c r="O40" i="1170"/>
  <c r="X29" i="1169"/>
  <c r="Y29" i="1169"/>
  <c r="X20" i="1169"/>
  <c r="Y20" i="1169"/>
  <c r="X10" i="1169"/>
  <c r="Y10" i="1169"/>
  <c r="X22" i="1169"/>
  <c r="Y22" i="1169"/>
  <c r="X12" i="1169"/>
  <c r="Y12" i="1169"/>
  <c r="X24" i="1169"/>
  <c r="Y24" i="1169"/>
  <c r="X14" i="1169"/>
  <c r="Y14" i="1169"/>
  <c r="X26" i="1169"/>
  <c r="Y26" i="1169"/>
  <c r="J47" i="1169"/>
  <c r="S16" i="1169"/>
  <c r="Z16" i="1169" s="1"/>
  <c r="R31" i="1169"/>
  <c r="R33" i="1169" s="1"/>
  <c r="R35" i="1169" s="1"/>
  <c r="S8" i="1169"/>
  <c r="O45" i="1169"/>
  <c r="S18" i="1169"/>
  <c r="Z18" i="1169" s="1"/>
  <c r="O39" i="1170"/>
  <c r="O44" i="1169"/>
  <c r="O42" i="1170" l="1"/>
  <c r="Z8" i="1169"/>
  <c r="Z31" i="1169" s="1"/>
  <c r="AA8" i="1169"/>
  <c r="O47" i="1169"/>
  <c r="X18" i="1169"/>
  <c r="Y18" i="1169"/>
  <c r="X8" i="1169"/>
  <c r="Y8" i="1169"/>
  <c r="X16" i="1169"/>
  <c r="Y16" i="1169"/>
  <c r="X31" i="1169"/>
  <c r="R175" i="681"/>
  <c r="Y31" i="1169" l="1"/>
  <c r="W116" i="682"/>
  <c r="V175" i="681"/>
  <c r="S175" i="681" s="1"/>
  <c r="U175" i="681"/>
  <c r="V174" i="681"/>
  <c r="U174" i="681"/>
  <c r="R174" i="681"/>
  <c r="W385" i="682"/>
  <c r="W265" i="682"/>
  <c r="T265" i="682"/>
  <c r="W341" i="682"/>
  <c r="T341" i="682"/>
  <c r="V385" i="681"/>
  <c r="R385" i="681"/>
  <c r="V278" i="681"/>
  <c r="R278" i="681"/>
  <c r="U278" i="681"/>
  <c r="V349" i="681"/>
  <c r="U349" i="681"/>
  <c r="R349" i="681"/>
  <c r="V353" i="681"/>
  <c r="S174" i="681" l="1"/>
  <c r="S385" i="682"/>
  <c r="S265" i="682"/>
  <c r="S341" i="682"/>
  <c r="S385" i="681"/>
  <c r="S278" i="681"/>
  <c r="S349" i="681"/>
  <c r="W74" i="682" l="1"/>
  <c r="W77" i="682"/>
  <c r="W114" i="682"/>
  <c r="S116" i="682"/>
  <c r="S69" i="682" l="1"/>
  <c r="S74" i="682"/>
  <c r="S77" i="682"/>
  <c r="S114" i="682"/>
  <c r="V111" i="681"/>
  <c r="V108" i="681"/>
  <c r="V78" i="681"/>
  <c r="V75" i="681"/>
  <c r="U75" i="681"/>
  <c r="V70" i="681"/>
  <c r="U70" i="681"/>
  <c r="S111" i="681" l="1"/>
  <c r="S108" i="681"/>
  <c r="S78" i="681"/>
  <c r="S75" i="681"/>
  <c r="S70" i="681"/>
  <c r="W335" i="682" l="1"/>
  <c r="V76" i="681" l="1"/>
  <c r="T392" i="682"/>
  <c r="T387" i="682"/>
  <c r="T386" i="682"/>
  <c r="T383" i="682"/>
  <c r="T378" i="682"/>
  <c r="T373" i="682"/>
  <c r="T372" i="682"/>
  <c r="T371" i="682"/>
  <c r="T370" i="682"/>
  <c r="T369" i="682"/>
  <c r="T368" i="682"/>
  <c r="T355" i="682"/>
  <c r="T353" i="682"/>
  <c r="T352" i="682"/>
  <c r="T351" i="682"/>
  <c r="T350" i="682"/>
  <c r="T346" i="682"/>
  <c r="T345" i="682"/>
  <c r="T344" i="682"/>
  <c r="T343" i="682"/>
  <c r="T342" i="682"/>
  <c r="T340" i="682"/>
  <c r="T339" i="682"/>
  <c r="T338" i="682"/>
  <c r="T337" i="682"/>
  <c r="T336" i="682"/>
  <c r="T335" i="682"/>
  <c r="T333" i="682"/>
  <c r="T332" i="682"/>
  <c r="T331" i="682"/>
  <c r="T330" i="682"/>
  <c r="T329" i="682"/>
  <c r="T328" i="682"/>
  <c r="T327" i="682"/>
  <c r="T326" i="682"/>
  <c r="T325" i="682"/>
  <c r="T324" i="682"/>
  <c r="T323" i="682"/>
  <c r="T322" i="682"/>
  <c r="T319" i="682"/>
  <c r="T317" i="682"/>
  <c r="T316" i="682"/>
  <c r="T315" i="682"/>
  <c r="T314" i="682"/>
  <c r="T313" i="682"/>
  <c r="T312" i="682"/>
  <c r="T310" i="682"/>
  <c r="T309" i="682"/>
  <c r="T297" i="682"/>
  <c r="T296" i="682"/>
  <c r="T295" i="682"/>
  <c r="T294" i="682"/>
  <c r="T293" i="682"/>
  <c r="T292" i="682"/>
  <c r="T291" i="682"/>
  <c r="T290" i="682"/>
  <c r="T289" i="682"/>
  <c r="T288" i="682"/>
  <c r="T287" i="682"/>
  <c r="T286" i="682"/>
  <c r="T285" i="682"/>
  <c r="T284" i="682"/>
  <c r="T283" i="682"/>
  <c r="T282" i="682"/>
  <c r="T277" i="682"/>
  <c r="T276" i="682"/>
  <c r="T275" i="682"/>
  <c r="T274" i="682"/>
  <c r="T273" i="682"/>
  <c r="T272" i="682"/>
  <c r="T270" i="682"/>
  <c r="T269" i="682"/>
  <c r="T268" i="682"/>
  <c r="T266" i="682"/>
  <c r="T263" i="682"/>
  <c r="T262" i="682"/>
  <c r="T261" i="682"/>
  <c r="T260" i="682"/>
  <c r="T259" i="682"/>
  <c r="T258" i="682"/>
  <c r="T255" i="682"/>
  <c r="T254" i="682"/>
  <c r="T249" i="682"/>
  <c r="T248" i="682"/>
  <c r="T247" i="682"/>
  <c r="T246" i="682"/>
  <c r="T243" i="682"/>
  <c r="T242" i="682"/>
  <c r="T241" i="682"/>
  <c r="T240" i="682"/>
  <c r="T239" i="682"/>
  <c r="T238" i="682"/>
  <c r="T237" i="682"/>
  <c r="T236" i="682"/>
  <c r="T235" i="682"/>
  <c r="T234" i="682"/>
  <c r="T233" i="682"/>
  <c r="T143" i="682"/>
  <c r="T142" i="682"/>
  <c r="T141" i="682"/>
  <c r="T140" i="682"/>
  <c r="T139" i="682"/>
  <c r="T138" i="682"/>
  <c r="T137" i="682"/>
  <c r="T136" i="682"/>
  <c r="T135" i="682"/>
  <c r="T134" i="682"/>
  <c r="T133" i="682"/>
  <c r="T131" i="682"/>
  <c r="T130" i="682"/>
  <c r="T128" i="682"/>
  <c r="T127" i="682"/>
  <c r="T126" i="682"/>
  <c r="T125" i="682"/>
  <c r="T124" i="682"/>
  <c r="T123" i="682"/>
  <c r="T122" i="682"/>
  <c r="T121" i="682"/>
  <c r="T120" i="682"/>
  <c r="T119" i="682"/>
  <c r="T118" i="682"/>
  <c r="T117" i="682"/>
  <c r="T113" i="682"/>
  <c r="T111" i="682"/>
  <c r="T110" i="682"/>
  <c r="T108" i="682"/>
  <c r="T105" i="682"/>
  <c r="T79" i="682"/>
  <c r="T78" i="682"/>
  <c r="T72" i="682"/>
  <c r="T71" i="682"/>
  <c r="T67" i="682"/>
  <c r="T66" i="682"/>
  <c r="T65" i="682"/>
  <c r="T64" i="682"/>
  <c r="T63" i="682"/>
  <c r="T61" i="682"/>
  <c r="T60" i="682"/>
  <c r="T58" i="682"/>
  <c r="T55" i="682"/>
  <c r="T54" i="682"/>
  <c r="T53" i="682"/>
  <c r="T52" i="682"/>
  <c r="T51" i="682"/>
  <c r="T50" i="682"/>
  <c r="T49" i="682"/>
  <c r="T48" i="682"/>
  <c r="T47" i="682"/>
  <c r="T46" i="682"/>
  <c r="T45" i="682"/>
  <c r="T44" i="682"/>
  <c r="T43" i="682"/>
  <c r="T42" i="682"/>
  <c r="T40" i="682"/>
  <c r="T39" i="682"/>
  <c r="T33" i="682"/>
  <c r="T32" i="682"/>
  <c r="T31" i="682"/>
  <c r="T30" i="682"/>
  <c r="T29" i="682"/>
  <c r="T28" i="682"/>
  <c r="T24" i="682"/>
  <c r="T23" i="682"/>
  <c r="T21" i="682"/>
  <c r="T20" i="682"/>
  <c r="T18" i="682"/>
  <c r="U404" i="681"/>
  <c r="U403" i="681"/>
  <c r="U402" i="681"/>
  <c r="U401" i="681"/>
  <c r="U399" i="681"/>
  <c r="U398" i="681"/>
  <c r="U397" i="681"/>
  <c r="U396" i="681"/>
  <c r="U395" i="681"/>
  <c r="U392" i="681"/>
  <c r="U387" i="681"/>
  <c r="U386" i="681"/>
  <c r="U383" i="681"/>
  <c r="U382" i="681"/>
  <c r="U381" i="681"/>
  <c r="U380" i="681"/>
  <c r="U379" i="681"/>
  <c r="U378" i="681"/>
  <c r="U377" i="681"/>
  <c r="U376" i="681"/>
  <c r="U375" i="681"/>
  <c r="U374" i="681"/>
  <c r="U373" i="681"/>
  <c r="U372" i="681"/>
  <c r="U371" i="681"/>
  <c r="U370" i="681"/>
  <c r="U369" i="681"/>
  <c r="U368" i="681"/>
  <c r="U367" i="681"/>
  <c r="U366" i="681"/>
  <c r="U363" i="681"/>
  <c r="U361" i="681"/>
  <c r="U360" i="681"/>
  <c r="U359" i="681"/>
  <c r="U358" i="681"/>
  <c r="U354" i="681"/>
  <c r="U353" i="681"/>
  <c r="U352" i="681"/>
  <c r="U351" i="681"/>
  <c r="U350" i="681"/>
  <c r="U348" i="681"/>
  <c r="U347" i="681"/>
  <c r="U346" i="681"/>
  <c r="U345" i="681"/>
  <c r="U344" i="681"/>
  <c r="U343" i="681"/>
  <c r="U342" i="681"/>
  <c r="U341" i="681"/>
  <c r="U340" i="681"/>
  <c r="U339" i="681"/>
  <c r="U338" i="681"/>
  <c r="U337" i="681"/>
  <c r="U336" i="681"/>
  <c r="U335" i="681"/>
  <c r="U332" i="681"/>
  <c r="U330" i="681"/>
  <c r="U329" i="681"/>
  <c r="U328" i="681"/>
  <c r="U327" i="681"/>
  <c r="U326" i="681"/>
  <c r="U325" i="681"/>
  <c r="U323" i="681"/>
  <c r="U322" i="681"/>
  <c r="U321" i="681"/>
  <c r="U320" i="681"/>
  <c r="U319" i="681"/>
  <c r="U318" i="681"/>
  <c r="U317" i="681"/>
  <c r="U316" i="681"/>
  <c r="U304" i="681"/>
  <c r="U303" i="681"/>
  <c r="U302" i="681"/>
  <c r="U301" i="681"/>
  <c r="U300" i="681"/>
  <c r="U299" i="681"/>
  <c r="U298" i="681"/>
  <c r="U297" i="681"/>
  <c r="U296" i="681"/>
  <c r="U295" i="681"/>
  <c r="U294" i="681"/>
  <c r="U289" i="681"/>
  <c r="U288" i="681"/>
  <c r="U287" i="681"/>
  <c r="U286" i="681"/>
  <c r="U285" i="681"/>
  <c r="U284" i="681"/>
  <c r="U282" i="681"/>
  <c r="U281" i="681"/>
  <c r="U280" i="681"/>
  <c r="U276" i="681"/>
  <c r="U275" i="681"/>
  <c r="U274" i="681"/>
  <c r="U273" i="681"/>
  <c r="U272" i="681"/>
  <c r="U271" i="681"/>
  <c r="U268" i="681"/>
  <c r="U263" i="681"/>
  <c r="U262" i="681"/>
  <c r="U261" i="681"/>
  <c r="U260" i="681"/>
  <c r="U257" i="681"/>
  <c r="U256" i="681"/>
  <c r="U255" i="681"/>
  <c r="U254" i="681"/>
  <c r="U253" i="681"/>
  <c r="U252" i="681"/>
  <c r="U251" i="681"/>
  <c r="U250" i="681"/>
  <c r="U249" i="681"/>
  <c r="U248" i="681"/>
  <c r="U247" i="681"/>
  <c r="U218" i="681"/>
  <c r="U217" i="681"/>
  <c r="U216" i="681"/>
  <c r="U215" i="681"/>
  <c r="U214" i="681"/>
  <c r="U213" i="681"/>
  <c r="U212" i="681"/>
  <c r="U211" i="681"/>
  <c r="U210" i="681"/>
  <c r="U209" i="681"/>
  <c r="U208" i="681"/>
  <c r="U207" i="681"/>
  <c r="U206" i="681"/>
  <c r="U205" i="681"/>
  <c r="U204" i="681"/>
  <c r="U201" i="681"/>
  <c r="U200" i="681"/>
  <c r="U199" i="681"/>
  <c r="U198" i="681"/>
  <c r="U197" i="681"/>
  <c r="U196" i="681"/>
  <c r="U195" i="681"/>
  <c r="U194" i="681"/>
  <c r="U193" i="681"/>
  <c r="U192" i="681"/>
  <c r="U191" i="681"/>
  <c r="U190" i="681"/>
  <c r="U189" i="681"/>
  <c r="U188" i="681"/>
  <c r="U187" i="681"/>
  <c r="U186" i="681"/>
  <c r="U185" i="681"/>
  <c r="U184" i="681"/>
  <c r="U183" i="681"/>
  <c r="U182" i="681"/>
  <c r="U181" i="681"/>
  <c r="U180" i="681"/>
  <c r="U179" i="681"/>
  <c r="U178" i="681"/>
  <c r="U177" i="681"/>
  <c r="U176" i="681"/>
  <c r="U172" i="681"/>
  <c r="U171" i="681"/>
  <c r="U170" i="681"/>
  <c r="U169" i="681"/>
  <c r="U168" i="681"/>
  <c r="U167" i="681"/>
  <c r="U166" i="681"/>
  <c r="U165" i="681"/>
  <c r="U164" i="681"/>
  <c r="U163" i="681"/>
  <c r="U162" i="681"/>
  <c r="U159" i="681"/>
  <c r="U158" i="681"/>
  <c r="U157" i="681"/>
  <c r="U156" i="681"/>
  <c r="U155" i="681"/>
  <c r="U154" i="681"/>
  <c r="U153" i="681"/>
  <c r="U152" i="681"/>
  <c r="U151" i="681"/>
  <c r="U150" i="681"/>
  <c r="U149" i="681"/>
  <c r="U148" i="681"/>
  <c r="U147" i="681"/>
  <c r="U146" i="681"/>
  <c r="U145" i="681"/>
  <c r="U144" i="681"/>
  <c r="U143" i="681"/>
  <c r="U142" i="681"/>
  <c r="U141" i="681"/>
  <c r="U140" i="681"/>
  <c r="U139" i="681"/>
  <c r="U138" i="681"/>
  <c r="U137" i="681"/>
  <c r="U136" i="681"/>
  <c r="U135" i="681"/>
  <c r="U134" i="681"/>
  <c r="U133" i="681"/>
  <c r="U132" i="681"/>
  <c r="U131" i="681"/>
  <c r="U130" i="681"/>
  <c r="U129" i="681"/>
  <c r="U128" i="681"/>
  <c r="U127" i="681"/>
  <c r="U124" i="681"/>
  <c r="U123" i="681"/>
  <c r="U122" i="681"/>
  <c r="U121" i="681"/>
  <c r="U120" i="681"/>
  <c r="U119" i="681"/>
  <c r="U118" i="681"/>
  <c r="U117" i="681"/>
  <c r="U116" i="681"/>
  <c r="U115" i="681"/>
  <c r="U114" i="681"/>
  <c r="U113" i="681"/>
  <c r="U112" i="681"/>
  <c r="U109" i="681"/>
  <c r="U107" i="681"/>
  <c r="U105" i="681"/>
  <c r="U104" i="681"/>
  <c r="U103" i="681"/>
  <c r="U101" i="681"/>
  <c r="U95" i="681"/>
  <c r="U94" i="681"/>
  <c r="U93" i="681"/>
  <c r="U92" i="681"/>
  <c r="U91" i="681"/>
  <c r="U90" i="681"/>
  <c r="U89" i="681"/>
  <c r="U88" i="681"/>
  <c r="U87" i="681"/>
  <c r="U86" i="681"/>
  <c r="U85" i="681"/>
  <c r="U84" i="681"/>
  <c r="U83" i="681"/>
  <c r="U82" i="681"/>
  <c r="U81" i="681"/>
  <c r="U80" i="681"/>
  <c r="U79" i="681"/>
  <c r="U76" i="681"/>
  <c r="U73" i="681"/>
  <c r="U72" i="681"/>
  <c r="U68" i="681"/>
  <c r="U67" i="681"/>
  <c r="U66" i="681"/>
  <c r="U65" i="681"/>
  <c r="U64" i="681"/>
  <c r="U62" i="681"/>
  <c r="U61" i="681"/>
  <c r="U59" i="681"/>
  <c r="U56" i="681"/>
  <c r="U55" i="681"/>
  <c r="U54" i="681"/>
  <c r="U53" i="681"/>
  <c r="U52" i="681"/>
  <c r="U51" i="681"/>
  <c r="U50" i="681"/>
  <c r="U49" i="681"/>
  <c r="U48" i="681"/>
  <c r="U47" i="681"/>
  <c r="U46" i="681"/>
  <c r="U45" i="681"/>
  <c r="U43" i="681"/>
  <c r="U42" i="681"/>
  <c r="U36" i="681"/>
  <c r="U35" i="681"/>
  <c r="U34" i="681"/>
  <c r="U33" i="681"/>
  <c r="U32" i="681"/>
  <c r="U31" i="681"/>
  <c r="U27" i="681"/>
  <c r="U26" i="681"/>
  <c r="U24" i="681"/>
  <c r="U23" i="681"/>
  <c r="U21" i="681"/>
  <c r="K145" i="682"/>
  <c r="AD317" i="682"/>
  <c r="V109" i="681"/>
  <c r="V107" i="681"/>
  <c r="V104" i="681"/>
  <c r="V62" i="681"/>
  <c r="W105" i="682" l="1"/>
  <c r="S105" i="682" l="1"/>
  <c r="V285" i="681" l="1"/>
  <c r="V284" i="681"/>
  <c r="Q138" i="681" l="1"/>
  <c r="P138" i="681"/>
  <c r="O138" i="681"/>
  <c r="N138" i="681"/>
  <c r="M138" i="681"/>
  <c r="L138" i="681"/>
  <c r="K138" i="681"/>
  <c r="J138" i="681"/>
  <c r="I138" i="681"/>
  <c r="G138" i="681"/>
  <c r="Q265" i="681"/>
  <c r="P265" i="681"/>
  <c r="O265" i="681"/>
  <c r="N265" i="681"/>
  <c r="M265" i="681"/>
  <c r="L265" i="681"/>
  <c r="K265" i="681"/>
  <c r="J265" i="681"/>
  <c r="I265" i="681"/>
  <c r="G265" i="681"/>
  <c r="Q367" i="681"/>
  <c r="P367" i="681"/>
  <c r="O367" i="681"/>
  <c r="N367" i="681"/>
  <c r="L367" i="681"/>
  <c r="K367" i="681"/>
  <c r="J367" i="681"/>
  <c r="I367" i="681"/>
  <c r="G367" i="681"/>
  <c r="Q402" i="681"/>
  <c r="P402" i="681"/>
  <c r="O402" i="681"/>
  <c r="N402" i="681"/>
  <c r="M402" i="681"/>
  <c r="L402" i="681"/>
  <c r="K402" i="681"/>
  <c r="J402" i="681"/>
  <c r="I402" i="681"/>
  <c r="H402" i="681"/>
  <c r="G402" i="681"/>
  <c r="Q396" i="681"/>
  <c r="P396" i="681"/>
  <c r="O396" i="681"/>
  <c r="N396" i="681"/>
  <c r="L396" i="681"/>
  <c r="K396" i="681"/>
  <c r="J396" i="681"/>
  <c r="I396" i="681"/>
  <c r="H396" i="681"/>
  <c r="G396" i="681"/>
  <c r="W39" i="682" l="1"/>
  <c r="W378" i="682"/>
  <c r="V399" i="681"/>
  <c r="V257" i="681"/>
  <c r="Q359" i="682"/>
  <c r="P359" i="682"/>
  <c r="O359" i="682"/>
  <c r="N359" i="682"/>
  <c r="M359" i="682"/>
  <c r="L359" i="682"/>
  <c r="J359" i="682"/>
  <c r="I359" i="682"/>
  <c r="H359" i="682"/>
  <c r="G359" i="682"/>
  <c r="AC317" i="682"/>
  <c r="AB276" i="681"/>
  <c r="W392" i="682" l="1"/>
  <c r="W355" i="682"/>
  <c r="W317" i="682"/>
  <c r="W297" i="682"/>
  <c r="W296" i="682"/>
  <c r="W309" i="682"/>
  <c r="W254" i="682"/>
  <c r="R254" i="682"/>
  <c r="W270" i="682"/>
  <c r="V392" i="681"/>
  <c r="R392" i="681"/>
  <c r="V363" i="681"/>
  <c r="R363" i="681"/>
  <c r="V330" i="681"/>
  <c r="R330" i="681"/>
  <c r="V304" i="681"/>
  <c r="V303" i="681"/>
  <c r="R304" i="681"/>
  <c r="R303" i="681"/>
  <c r="V317" i="681"/>
  <c r="V316" i="681"/>
  <c r="V302" i="681"/>
  <c r="V301" i="681"/>
  <c r="V300" i="681"/>
  <c r="R316" i="681"/>
  <c r="V268" i="681"/>
  <c r="R268" i="681"/>
  <c r="V282" i="681"/>
  <c r="R282" i="681"/>
  <c r="S392" i="682" l="1"/>
  <c r="S355" i="682"/>
  <c r="S392" i="681"/>
  <c r="S297" i="682"/>
  <c r="S296" i="682"/>
  <c r="S317" i="682"/>
  <c r="S309" i="682"/>
  <c r="S254" i="682"/>
  <c r="S270" i="682"/>
  <c r="S330" i="681"/>
  <c r="S363" i="681"/>
  <c r="S282" i="681"/>
  <c r="S303" i="681"/>
  <c r="S304" i="681"/>
  <c r="S316" i="681"/>
  <c r="S268" i="681"/>
  <c r="W113" i="682" l="1"/>
  <c r="S39" i="682"/>
  <c r="W20" i="682"/>
  <c r="S107" i="681"/>
  <c r="S43" i="681"/>
  <c r="S42" i="681"/>
  <c r="S113" i="682" l="1"/>
  <c r="S20" i="682"/>
  <c r="W387" i="682" l="1"/>
  <c r="W310" i="682"/>
  <c r="W295" i="682"/>
  <c r="W294" i="682"/>
  <c r="W293" i="682"/>
  <c r="W292" i="682"/>
  <c r="W312" i="682"/>
  <c r="W345" i="682"/>
  <c r="W243" i="682"/>
  <c r="W142" i="682"/>
  <c r="W115" i="682"/>
  <c r="W110" i="682"/>
  <c r="W75" i="682"/>
  <c r="W65" i="682"/>
  <c r="W63" i="682"/>
  <c r="V135" i="681"/>
  <c r="V387" i="681"/>
  <c r="S142" i="682" l="1"/>
  <c r="S75" i="682"/>
  <c r="S387" i="682"/>
  <c r="S65" i="682"/>
  <c r="S63" i="682"/>
  <c r="S345" i="682"/>
  <c r="S273" i="682"/>
  <c r="S272" i="682"/>
  <c r="S243" i="682"/>
  <c r="S310" i="682"/>
  <c r="S295" i="682"/>
  <c r="S294" i="682"/>
  <c r="S293" i="682"/>
  <c r="S110" i="682"/>
  <c r="S115" i="682"/>
  <c r="S76" i="681"/>
  <c r="R387" i="681"/>
  <c r="S387" i="681" s="1"/>
  <c r="S135" i="681"/>
  <c r="S66" i="681"/>
  <c r="S64" i="681"/>
  <c r="R353" i="681"/>
  <c r="S353" i="681" s="1"/>
  <c r="R285" i="681"/>
  <c r="S285" i="681" s="1"/>
  <c r="R284" i="681"/>
  <c r="S284" i="681" s="1"/>
  <c r="R257" i="681"/>
  <c r="S257" i="681" s="1"/>
  <c r="R260" i="681"/>
  <c r="V260" i="681"/>
  <c r="AB260" i="681"/>
  <c r="R317" i="681"/>
  <c r="S317" i="681" s="1"/>
  <c r="R302" i="681"/>
  <c r="S302" i="681" s="1"/>
  <c r="R301" i="681"/>
  <c r="S301" i="681" s="1"/>
  <c r="R300" i="681"/>
  <c r="S300" i="681" s="1"/>
  <c r="S260" i="681" l="1"/>
  <c r="S104" i="681" l="1"/>
  <c r="S109" i="681"/>
  <c r="W343" i="682" l="1"/>
  <c r="V351" i="681"/>
  <c r="R351" i="681"/>
  <c r="V325" i="681"/>
  <c r="R325" i="681"/>
  <c r="W386" i="682"/>
  <c r="W120" i="682"/>
  <c r="V386" i="681"/>
  <c r="R386" i="681"/>
  <c r="S120" i="682" l="1"/>
  <c r="S325" i="681"/>
  <c r="S386" i="681"/>
  <c r="S343" i="682"/>
  <c r="S312" i="682"/>
  <c r="S386" i="682"/>
  <c r="S351" i="681"/>
  <c r="J235" i="681" l="1"/>
  <c r="P235" i="681"/>
  <c r="AD322" i="682"/>
  <c r="W266" i="682"/>
  <c r="W263" i="682"/>
  <c r="V276" i="681"/>
  <c r="R276" i="681"/>
  <c r="S263" i="682" l="1"/>
  <c r="S276" i="681"/>
  <c r="W137" i="682" l="1"/>
  <c r="W108" i="682"/>
  <c r="W72" i="682"/>
  <c r="W55" i="682"/>
  <c r="W24" i="682"/>
  <c r="W21" i="682"/>
  <c r="V130" i="681"/>
  <c r="V101" i="681"/>
  <c r="V73" i="681"/>
  <c r="V27" i="681"/>
  <c r="V24" i="681"/>
  <c r="S101" i="681" l="1"/>
  <c r="S130" i="681"/>
  <c r="S137" i="682"/>
  <c r="S24" i="681"/>
  <c r="S24" i="682"/>
  <c r="S73" i="681"/>
  <c r="S108" i="682"/>
  <c r="S72" i="682"/>
  <c r="S21" i="682"/>
  <c r="S27" i="681"/>
  <c r="F5" i="1094" l="1"/>
  <c r="F3" i="1094"/>
  <c r="V335" i="681" l="1"/>
  <c r="V59" i="681" l="1"/>
  <c r="W58" i="682"/>
  <c r="S58" i="682"/>
  <c r="W136" i="682"/>
  <c r="W32" i="682"/>
  <c r="AC322" i="682"/>
  <c r="W322" i="682"/>
  <c r="W323" i="682"/>
  <c r="W287" i="682"/>
  <c r="AB280" i="681"/>
  <c r="R343" i="681"/>
  <c r="V35" i="681"/>
  <c r="R335" i="681"/>
  <c r="S335" i="681" s="1"/>
  <c r="V299" i="681"/>
  <c r="R299" i="681"/>
  <c r="V129" i="681"/>
  <c r="V114" i="681"/>
  <c r="S343" i="681" l="1"/>
  <c r="S59" i="681"/>
  <c r="S136" i="682"/>
  <c r="S118" i="682"/>
  <c r="S35" i="681"/>
  <c r="S335" i="682"/>
  <c r="S32" i="682"/>
  <c r="S322" i="682"/>
  <c r="S287" i="682"/>
  <c r="S299" i="681"/>
  <c r="S129" i="681"/>
  <c r="S114" i="681"/>
  <c r="W60" i="682" l="1"/>
  <c r="W71" i="682"/>
  <c r="W33" i="682"/>
  <c r="W131" i="682"/>
  <c r="S131" i="682" l="1"/>
  <c r="S60" i="682"/>
  <c r="S71" i="682"/>
  <c r="S33" i="682"/>
  <c r="Q381" i="681" l="1"/>
  <c r="P381" i="681"/>
  <c r="O381" i="681"/>
  <c r="N381" i="681"/>
  <c r="M381" i="681"/>
  <c r="L381" i="681"/>
  <c r="K381" i="681"/>
  <c r="J381" i="681"/>
  <c r="I381" i="681"/>
  <c r="H381" i="681"/>
  <c r="Q143" i="681"/>
  <c r="P143" i="681"/>
  <c r="O143" i="681"/>
  <c r="N143" i="681"/>
  <c r="M143" i="681"/>
  <c r="L143" i="681"/>
  <c r="K143" i="681"/>
  <c r="J143" i="681"/>
  <c r="I143" i="681"/>
  <c r="H143" i="681"/>
  <c r="V61" i="681"/>
  <c r="V36" i="681"/>
  <c r="V113" i="681"/>
  <c r="S61" i="681" l="1"/>
  <c r="S36" i="681"/>
  <c r="S113" i="681"/>
  <c r="W130" i="682" l="1"/>
  <c r="W117" i="682"/>
  <c r="W64" i="682"/>
  <c r="W28" i="682"/>
  <c r="V65" i="681"/>
  <c r="V141" i="681"/>
  <c r="V319" i="681" l="1"/>
  <c r="S64" i="682"/>
  <c r="S28" i="682"/>
  <c r="S117" i="682"/>
  <c r="S130" i="682"/>
  <c r="R396" i="681"/>
  <c r="V31" i="681"/>
  <c r="V115" i="681"/>
  <c r="V112" i="681"/>
  <c r="W268" i="682"/>
  <c r="S268" i="682"/>
  <c r="W286" i="682"/>
  <c r="S286" i="682"/>
  <c r="W342" i="682"/>
  <c r="V280" i="681"/>
  <c r="R280" i="681"/>
  <c r="V298" i="681"/>
  <c r="R298" i="681"/>
  <c r="V350" i="681"/>
  <c r="R350" i="681"/>
  <c r="S280" i="681" l="1"/>
  <c r="S112" i="681"/>
  <c r="S115" i="681"/>
  <c r="S31" i="681"/>
  <c r="S342" i="682"/>
  <c r="S65" i="681"/>
  <c r="S298" i="681"/>
  <c r="S350" i="681"/>
  <c r="R43" i="1068" l="1"/>
  <c r="O36" i="1068"/>
  <c r="N36" i="1068"/>
  <c r="M36" i="1068"/>
  <c r="O35" i="1068"/>
  <c r="N35" i="1068"/>
  <c r="M35" i="1068"/>
  <c r="P33" i="1068"/>
  <c r="O33" i="1068"/>
  <c r="Q33" i="1068" s="1"/>
  <c r="P32" i="1068"/>
  <c r="O32" i="1068"/>
  <c r="Q32" i="1068" s="1"/>
  <c r="Q34" i="1068" s="1"/>
  <c r="O27" i="1068"/>
  <c r="N27" i="1068"/>
  <c r="M27" i="1068"/>
  <c r="O26" i="1068"/>
  <c r="N26" i="1068"/>
  <c r="M26" i="1068"/>
  <c r="P24" i="1068"/>
  <c r="O24" i="1068"/>
  <c r="Q24" i="1068" s="1"/>
  <c r="Q25" i="1068" s="1"/>
  <c r="N19" i="1068"/>
  <c r="M19" i="1068"/>
  <c r="O18" i="1068"/>
  <c r="N18" i="1068"/>
  <c r="M18" i="1068"/>
  <c r="P16" i="1068"/>
  <c r="O16" i="1068"/>
  <c r="Q16" i="1068" s="1"/>
  <c r="P15" i="1068"/>
  <c r="O15" i="1068"/>
  <c r="O19" i="1068" s="1"/>
  <c r="N11" i="1068"/>
  <c r="M11" i="1068"/>
  <c r="O10" i="1068"/>
  <c r="N10" i="1068"/>
  <c r="M10" i="1068"/>
  <c r="N9" i="1068"/>
  <c r="M9" i="1068"/>
  <c r="P8" i="1068"/>
  <c r="O8" i="1068"/>
  <c r="O9" i="1068" s="1"/>
  <c r="P7" i="1068"/>
  <c r="O7" i="1068"/>
  <c r="O11" i="1068" s="1"/>
  <c r="I7" i="1068"/>
  <c r="Q8" i="1068" l="1"/>
  <c r="Q42" i="1068" s="1"/>
  <c r="S42" i="1068" s="1"/>
  <c r="Q15" i="1068"/>
  <c r="Q17" i="1068" s="1"/>
  <c r="Q7" i="1068"/>
  <c r="Q9" i="1068" l="1"/>
  <c r="Q38" i="1068" s="1"/>
  <c r="Q41" i="1068"/>
  <c r="S41" i="1068" l="1"/>
  <c r="S43" i="1068" s="1"/>
  <c r="Q43" i="1068"/>
  <c r="W66" i="682" l="1"/>
  <c r="R181" i="681" l="1"/>
  <c r="V181" i="681"/>
  <c r="S181" i="681" l="1"/>
  <c r="W61" i="682"/>
  <c r="W23" i="682"/>
  <c r="S61" i="682" l="1"/>
  <c r="S62" i="681"/>
  <c r="S23" i="682"/>
  <c r="W352" i="682" l="1"/>
  <c r="W351" i="682"/>
  <c r="W350" i="682"/>
  <c r="W346" i="682"/>
  <c r="V360" i="681"/>
  <c r="W29" i="682" l="1"/>
  <c r="W269" i="682"/>
  <c r="S269" i="682"/>
  <c r="AD319" i="682"/>
  <c r="W18" i="682"/>
  <c r="V67" i="681"/>
  <c r="V32" i="681"/>
  <c r="V281" i="681"/>
  <c r="R281" i="681"/>
  <c r="V26" i="681"/>
  <c r="V21" i="681"/>
  <c r="R21" i="681"/>
  <c r="S66" i="682" l="1"/>
  <c r="S281" i="681"/>
  <c r="S29" i="682"/>
  <c r="S32" i="681"/>
  <c r="S21" i="681"/>
  <c r="S67" i="681"/>
  <c r="S18" i="682"/>
  <c r="S26" i="681"/>
  <c r="R162" i="681" l="1"/>
  <c r="R193" i="681"/>
  <c r="R185" i="681"/>
  <c r="R189" i="681"/>
  <c r="N72" i="1027" l="1"/>
  <c r="P72" i="1027"/>
  <c r="Q72" i="1027"/>
  <c r="R72" i="1027"/>
  <c r="W101" i="682" l="1"/>
  <c r="V332" i="681"/>
  <c r="Q396" i="682"/>
  <c r="P396" i="682"/>
  <c r="O396" i="682"/>
  <c r="N396" i="682"/>
  <c r="M396" i="682"/>
  <c r="L396" i="682"/>
  <c r="J396" i="682"/>
  <c r="I396" i="682"/>
  <c r="Q375" i="682"/>
  <c r="P375" i="682"/>
  <c r="O375" i="682"/>
  <c r="N375" i="682"/>
  <c r="M375" i="682"/>
  <c r="L375" i="682"/>
  <c r="K375" i="682"/>
  <c r="J375" i="682"/>
  <c r="I375" i="682"/>
  <c r="Q251" i="682"/>
  <c r="P251" i="682"/>
  <c r="O251" i="682"/>
  <c r="N251" i="682"/>
  <c r="M251" i="682"/>
  <c r="L251" i="682"/>
  <c r="K251" i="682"/>
  <c r="J251" i="682"/>
  <c r="I251" i="682"/>
  <c r="Q145" i="682"/>
  <c r="P145" i="682"/>
  <c r="O145" i="682"/>
  <c r="N145" i="682"/>
  <c r="M145" i="682"/>
  <c r="L145" i="682"/>
  <c r="J145" i="682"/>
  <c r="W319" i="682"/>
  <c r="S319" i="682" s="1"/>
  <c r="AC319" i="682"/>
  <c r="S352" i="682"/>
  <c r="R332" i="681" l="1"/>
  <c r="S332" i="681" s="1"/>
  <c r="R360" i="681"/>
  <c r="S360" i="681" s="1"/>
  <c r="E60" i="1013" l="1"/>
  <c r="L60" i="1013"/>
  <c r="L59" i="1013"/>
  <c r="J60" i="1013"/>
  <c r="E79" i="1013" l="1"/>
  <c r="F79" i="1013"/>
  <c r="H79" i="1013"/>
  <c r="I79" i="1013"/>
  <c r="L76" i="1013" l="1"/>
  <c r="L77" i="1013"/>
  <c r="I77" i="1013"/>
  <c r="E77" i="1013"/>
  <c r="L68" i="1013"/>
  <c r="H68" i="1013"/>
  <c r="L67" i="1013"/>
  <c r="L66" i="1013"/>
  <c r="L65" i="1013"/>
  <c r="E68" i="1013"/>
  <c r="L25" i="1013"/>
  <c r="L24" i="1013"/>
  <c r="L23" i="1013"/>
  <c r="L22" i="1013"/>
  <c r="I25" i="1013"/>
  <c r="H25" i="1013"/>
  <c r="F25" i="1013"/>
  <c r="E25" i="1013"/>
  <c r="K79" i="1013"/>
  <c r="J79" i="1013"/>
  <c r="G79" i="1013"/>
  <c r="R45" i="1011"/>
  <c r="O38" i="1011"/>
  <c r="N38" i="1011"/>
  <c r="M38" i="1011"/>
  <c r="O37" i="1011"/>
  <c r="N37" i="1011"/>
  <c r="M37" i="1011"/>
  <c r="P35" i="1011"/>
  <c r="O35" i="1011"/>
  <c r="Q35" i="1011" s="1"/>
  <c r="Q34" i="1011"/>
  <c r="Q36" i="1011" s="1"/>
  <c r="P34" i="1011"/>
  <c r="O34" i="1011"/>
  <c r="N29" i="1011"/>
  <c r="M29" i="1011"/>
  <c r="O28" i="1011"/>
  <c r="N28" i="1011"/>
  <c r="M28" i="1011"/>
  <c r="P26" i="1011"/>
  <c r="O26" i="1011"/>
  <c r="Q26" i="1011" s="1"/>
  <c r="P25" i="1011"/>
  <c r="O25" i="1011"/>
  <c r="Q25" i="1011" s="1"/>
  <c r="Q27" i="1011" s="1"/>
  <c r="N20" i="1011"/>
  <c r="M20" i="1011"/>
  <c r="O19" i="1011"/>
  <c r="N19" i="1011"/>
  <c r="M19" i="1011"/>
  <c r="P17" i="1011"/>
  <c r="Q17" i="1011" s="1"/>
  <c r="O17" i="1011"/>
  <c r="P16" i="1011"/>
  <c r="O16" i="1011"/>
  <c r="Q16" i="1011" s="1"/>
  <c r="P15" i="1011"/>
  <c r="O15" i="1011"/>
  <c r="O20" i="1011" s="1"/>
  <c r="N11" i="1011"/>
  <c r="M11" i="1011"/>
  <c r="O10" i="1011"/>
  <c r="N10" i="1011"/>
  <c r="M10" i="1011"/>
  <c r="O9" i="1011"/>
  <c r="N9" i="1011"/>
  <c r="M9" i="1011"/>
  <c r="P8" i="1011"/>
  <c r="Q8" i="1011" s="1"/>
  <c r="Q44" i="1011" s="1"/>
  <c r="S44" i="1011" s="1"/>
  <c r="O8" i="1011"/>
  <c r="P7" i="1011"/>
  <c r="O7" i="1011"/>
  <c r="O11" i="1011" s="1"/>
  <c r="I7" i="1011"/>
  <c r="Q15" i="1011" l="1"/>
  <c r="Q18" i="1011" s="1"/>
  <c r="O29" i="1011"/>
  <c r="Q7" i="1011"/>
  <c r="Q43" i="1011" l="1"/>
  <c r="Q9" i="1011"/>
  <c r="Q40" i="1011" s="1"/>
  <c r="Q45" i="1011" l="1"/>
  <c r="S43" i="1011"/>
  <c r="S45" i="1011" s="1"/>
  <c r="V95" i="681" l="1"/>
  <c r="V359" i="681" l="1"/>
  <c r="V358" i="681"/>
  <c r="V354" i="681"/>
  <c r="H396" i="682"/>
  <c r="S351" i="682"/>
  <c r="S350" i="682"/>
  <c r="S346" i="682"/>
  <c r="S323" i="682"/>
  <c r="S101" i="682"/>
  <c r="AD316" i="682"/>
  <c r="R359" i="681"/>
  <c r="R358" i="681"/>
  <c r="R354" i="681"/>
  <c r="S95" i="681"/>
  <c r="S354" i="681" l="1"/>
  <c r="S358" i="681"/>
  <c r="S359" i="681"/>
  <c r="W383" i="682" l="1"/>
  <c r="W258" i="682"/>
  <c r="W316" i="682"/>
  <c r="W255" i="682"/>
  <c r="V329" i="681"/>
  <c r="V336" i="681"/>
  <c r="R383" i="682"/>
  <c r="R396" i="682" s="1"/>
  <c r="G396" i="682"/>
  <c r="S255" i="682"/>
  <c r="AC316" i="682"/>
  <c r="AB329" i="681"/>
  <c r="AB336" i="681"/>
  <c r="AB141" i="681"/>
  <c r="AB23" i="681"/>
  <c r="AB105" i="681"/>
  <c r="AB261" i="681"/>
  <c r="AB275" i="681"/>
  <c r="AB274" i="681"/>
  <c r="AB273" i="681"/>
  <c r="AB272" i="681"/>
  <c r="AB271" i="681"/>
  <c r="R329" i="681"/>
  <c r="R336" i="681"/>
  <c r="V271" i="681"/>
  <c r="R271" i="681"/>
  <c r="S383" i="682" l="1"/>
  <c r="S258" i="682"/>
  <c r="S336" i="681"/>
  <c r="S329" i="681"/>
  <c r="S316" i="682"/>
  <c r="S271" i="681"/>
  <c r="V275" i="681" l="1"/>
  <c r="V274" i="681"/>
  <c r="V273" i="681"/>
  <c r="V272" i="681"/>
  <c r="W111" i="682"/>
  <c r="W262" i="682"/>
  <c r="W261" i="682"/>
  <c r="W260" i="682"/>
  <c r="W259" i="682"/>
  <c r="V105" i="681"/>
  <c r="V23" i="681"/>
  <c r="S111" i="682" l="1"/>
  <c r="AC133" i="681" l="1"/>
  <c r="G143" i="681"/>
  <c r="R141" i="681"/>
  <c r="R143" i="681" s="1"/>
  <c r="S105" i="681"/>
  <c r="S23" i="681"/>
  <c r="S262" i="682"/>
  <c r="S261" i="682"/>
  <c r="S260" i="682"/>
  <c r="S259" i="682"/>
  <c r="R275" i="681"/>
  <c r="S275" i="681" s="1"/>
  <c r="R274" i="681"/>
  <c r="S274" i="681" s="1"/>
  <c r="R273" i="681"/>
  <c r="S273" i="681" s="1"/>
  <c r="R272" i="681"/>
  <c r="S141" i="681" l="1"/>
  <c r="S272" i="681"/>
  <c r="W344" i="682"/>
  <c r="V294" i="681"/>
  <c r="H375" i="682" l="1"/>
  <c r="G375" i="682"/>
  <c r="AB352" i="681"/>
  <c r="AB68" i="681"/>
  <c r="AB379" i="681"/>
  <c r="AB297" i="681"/>
  <c r="AB296" i="681"/>
  <c r="AB295" i="681"/>
  <c r="AB294" i="681"/>
  <c r="AB289" i="681"/>
  <c r="AB288" i="681"/>
  <c r="AB287" i="681"/>
  <c r="AB217" i="681"/>
  <c r="V361" i="681" l="1"/>
  <c r="V352" i="681"/>
  <c r="V379" i="681" l="1"/>
  <c r="S379" i="681" s="1"/>
  <c r="W373" i="682"/>
  <c r="R373" i="682"/>
  <c r="S344" i="682"/>
  <c r="W246" i="682"/>
  <c r="W67" i="682"/>
  <c r="W31" i="682"/>
  <c r="V68" i="681"/>
  <c r="V34" i="681"/>
  <c r="V79" i="681"/>
  <c r="AB218" i="681"/>
  <c r="S373" i="682" l="1"/>
  <c r="S282" i="682"/>
  <c r="S246" i="682"/>
  <c r="S67" i="682"/>
  <c r="S68" i="681"/>
  <c r="R337" i="681" l="1"/>
  <c r="V337" i="681"/>
  <c r="AB337" i="681"/>
  <c r="AC337" i="681"/>
  <c r="R352" i="681"/>
  <c r="S352" i="681" s="1"/>
  <c r="R294" i="681"/>
  <c r="S294" i="681" s="1"/>
  <c r="S337" i="681" l="1"/>
  <c r="W353" i="682" l="1"/>
  <c r="W141" i="682"/>
  <c r="V134" i="681"/>
  <c r="V295" i="681" l="1"/>
  <c r="S353" i="682" l="1"/>
  <c r="S31" i="682"/>
  <c r="AD329" i="682"/>
  <c r="AB134" i="681"/>
  <c r="AB133" i="681"/>
  <c r="AB116" i="681"/>
  <c r="AC34" i="681"/>
  <c r="AB34" i="681"/>
  <c r="R361" i="681"/>
  <c r="S361" i="681" s="1"/>
  <c r="S34" i="681" l="1"/>
  <c r="S134" i="681"/>
  <c r="W329" i="682" l="1"/>
  <c r="W119" i="682"/>
  <c r="S329" i="682" l="1"/>
  <c r="V116" i="681"/>
  <c r="S119" i="682" l="1"/>
  <c r="S116" i="681"/>
  <c r="W140" i="682" l="1"/>
  <c r="V133" i="681"/>
  <c r="S133" i="681" l="1"/>
  <c r="S140" i="682"/>
  <c r="M209" i="682"/>
  <c r="M221" i="682"/>
  <c r="M229" i="682"/>
  <c r="M365" i="682"/>
  <c r="M381" i="682"/>
  <c r="H145" i="682"/>
  <c r="H209" i="682"/>
  <c r="H221" i="682"/>
  <c r="H229" i="682"/>
  <c r="H251" i="682"/>
  <c r="H365" i="682"/>
  <c r="H381" i="682"/>
  <c r="M398" i="682" l="1"/>
  <c r="H398" i="682"/>
  <c r="V297" i="681"/>
  <c r="V296" i="681"/>
  <c r="L79" i="904" l="1"/>
  <c r="L76" i="904"/>
  <c r="L73" i="904"/>
  <c r="L70" i="904"/>
  <c r="L69" i="904"/>
  <c r="L66" i="904"/>
  <c r="L63" i="904"/>
  <c r="L62" i="904"/>
  <c r="L61" i="904"/>
  <c r="L60" i="904"/>
  <c r="L59" i="904"/>
  <c r="L58" i="904"/>
  <c r="L57" i="904"/>
  <c r="L56" i="904"/>
  <c r="L55" i="904"/>
  <c r="L54" i="904"/>
  <c r="L51" i="904"/>
  <c r="L50" i="904"/>
  <c r="L47" i="904"/>
  <c r="L46" i="904"/>
  <c r="L45" i="904"/>
  <c r="L44" i="904"/>
  <c r="L43" i="904"/>
  <c r="L42" i="904"/>
  <c r="L39" i="904"/>
  <c r="L38" i="904"/>
  <c r="L37" i="904"/>
  <c r="L36" i="904"/>
  <c r="L35" i="904"/>
  <c r="L34" i="904"/>
  <c r="L33" i="904"/>
  <c r="L30" i="904"/>
  <c r="L27" i="904"/>
  <c r="L26" i="904"/>
  <c r="L25" i="904"/>
  <c r="L22" i="904"/>
  <c r="L21" i="904"/>
  <c r="L20" i="904"/>
  <c r="L19" i="904"/>
  <c r="L18" i="904"/>
  <c r="L17" i="904"/>
  <c r="L16" i="904"/>
  <c r="L15" i="904"/>
  <c r="L14" i="904"/>
  <c r="L11" i="904"/>
  <c r="L10" i="904"/>
  <c r="L9" i="904"/>
  <c r="L6" i="904"/>
  <c r="L5" i="904"/>
  <c r="K82" i="904"/>
  <c r="J82" i="904"/>
  <c r="I82" i="904"/>
  <c r="H82" i="904"/>
  <c r="G82" i="904"/>
  <c r="F82" i="904"/>
  <c r="L77" i="904"/>
  <c r="K77" i="904"/>
  <c r="J77" i="904"/>
  <c r="I77" i="904"/>
  <c r="H77" i="904"/>
  <c r="G77" i="904"/>
  <c r="F77" i="904"/>
  <c r="E77" i="904"/>
  <c r="L80" i="904" l="1"/>
  <c r="K80" i="904"/>
  <c r="J80" i="904"/>
  <c r="I80" i="904"/>
  <c r="H80" i="904"/>
  <c r="G80" i="904"/>
  <c r="F80" i="904"/>
  <c r="E80" i="904"/>
  <c r="E82" i="904" s="1"/>
  <c r="L40" i="904"/>
  <c r="K40" i="904"/>
  <c r="J40" i="904"/>
  <c r="I40" i="904"/>
  <c r="H40" i="904"/>
  <c r="G40" i="904"/>
  <c r="F40" i="904"/>
  <c r="E40" i="904"/>
  <c r="L64" i="904"/>
  <c r="K64" i="904"/>
  <c r="J64" i="904"/>
  <c r="I64" i="904"/>
  <c r="H64" i="904"/>
  <c r="G64" i="904"/>
  <c r="F64" i="904"/>
  <c r="E64" i="904"/>
  <c r="K28" i="904"/>
  <c r="J28" i="904"/>
  <c r="I28" i="904"/>
  <c r="H28" i="904"/>
  <c r="G28" i="904"/>
  <c r="F28" i="904"/>
  <c r="E28" i="904"/>
  <c r="L67" i="904"/>
  <c r="K67" i="904"/>
  <c r="J67" i="904"/>
  <c r="I67" i="904"/>
  <c r="H67" i="904"/>
  <c r="G67" i="904"/>
  <c r="F67" i="904"/>
  <c r="E67" i="904"/>
  <c r="K23" i="904"/>
  <c r="J23" i="904"/>
  <c r="I23" i="904"/>
  <c r="H23" i="904"/>
  <c r="G23" i="904"/>
  <c r="F23" i="904"/>
  <c r="E23" i="904"/>
  <c r="L23" i="904"/>
  <c r="L28" i="904" l="1"/>
  <c r="L82" i="904" s="1"/>
  <c r="L88" i="904" s="1"/>
  <c r="R297" i="681" l="1"/>
  <c r="S297" i="681" s="1"/>
  <c r="R296" i="681"/>
  <c r="S296" i="681" s="1"/>
  <c r="R295" i="681"/>
  <c r="S295" i="681" s="1"/>
  <c r="S285" i="682"/>
  <c r="S284" i="682"/>
  <c r="S283" i="682"/>
  <c r="W339" i="682" l="1"/>
  <c r="V347" i="681"/>
  <c r="AD374" i="682" l="1"/>
  <c r="AD372" i="682"/>
  <c r="AD371" i="682"/>
  <c r="AD370" i="682"/>
  <c r="AD369" i="682"/>
  <c r="AD368" i="682"/>
  <c r="AD367" i="682"/>
  <c r="AD366" i="682"/>
  <c r="AD364" i="682"/>
  <c r="AD363" i="682"/>
  <c r="AD362" i="682"/>
  <c r="AD361" i="682"/>
  <c r="AD360" i="682"/>
  <c r="AD358" i="682"/>
  <c r="AD339" i="682"/>
  <c r="AD338" i="682"/>
  <c r="AD337" i="682"/>
  <c r="AD336" i="682"/>
  <c r="AD333" i="682"/>
  <c r="AD332" i="682"/>
  <c r="AD331" i="682"/>
  <c r="AD330" i="682"/>
  <c r="AD328" i="682"/>
  <c r="AD327" i="682"/>
  <c r="AD326" i="682"/>
  <c r="AD325" i="682"/>
  <c r="AD315" i="682"/>
  <c r="AD314" i="682"/>
  <c r="AD313" i="682"/>
  <c r="AD292" i="682"/>
  <c r="AD291" i="682"/>
  <c r="AD290" i="682"/>
  <c r="AD289" i="682"/>
  <c r="AD288" i="682"/>
  <c r="AD277" i="682"/>
  <c r="AD276" i="682"/>
  <c r="AD275" i="682"/>
  <c r="AD274" i="682"/>
  <c r="AD253" i="682"/>
  <c r="AD252" i="682"/>
  <c r="AD250" i="682"/>
  <c r="AD249" i="682"/>
  <c r="AD248" i="682"/>
  <c r="AD247" i="682"/>
  <c r="AD242" i="682"/>
  <c r="AD241" i="682"/>
  <c r="AD240" i="682"/>
  <c r="AD239" i="682"/>
  <c r="AD238" i="682"/>
  <c r="AD237" i="682"/>
  <c r="AD236" i="682"/>
  <c r="AD235" i="682"/>
  <c r="AD234" i="682"/>
  <c r="AD233" i="682"/>
  <c r="AD232" i="682"/>
  <c r="AD231" i="682"/>
  <c r="AD230" i="682"/>
  <c r="AD228" i="682"/>
  <c r="AD227" i="682"/>
  <c r="AD226" i="682"/>
  <c r="AD225" i="682"/>
  <c r="AD224" i="682"/>
  <c r="AD223" i="682"/>
  <c r="AD222" i="682"/>
  <c r="AD220" i="682"/>
  <c r="AD219" i="682"/>
  <c r="AD218" i="682"/>
  <c r="AD217" i="682"/>
  <c r="AD216" i="682"/>
  <c r="AD215" i="682"/>
  <c r="AD214" i="682"/>
  <c r="AD213" i="682"/>
  <c r="AD212" i="682"/>
  <c r="AD211" i="682"/>
  <c r="AD210" i="682"/>
  <c r="AD208" i="682"/>
  <c r="AD207" i="682"/>
  <c r="AD206" i="682"/>
  <c r="AD205" i="682"/>
  <c r="AD204" i="682"/>
  <c r="AD203" i="682"/>
  <c r="AD202" i="682"/>
  <c r="AD201" i="682"/>
  <c r="AD200" i="682"/>
  <c r="AD199" i="682"/>
  <c r="AD198" i="682"/>
  <c r="AD197" i="682"/>
  <c r="AD196" i="682"/>
  <c r="AD195" i="682"/>
  <c r="AD194" i="682"/>
  <c r="AD193" i="682"/>
  <c r="AD192" i="682"/>
  <c r="AD191" i="682"/>
  <c r="AD190" i="682"/>
  <c r="AD189" i="682"/>
  <c r="AD188" i="682"/>
  <c r="AD187" i="682"/>
  <c r="AD186" i="682"/>
  <c r="AD185" i="682"/>
  <c r="AD184" i="682"/>
  <c r="AD183" i="682"/>
  <c r="AD182" i="682"/>
  <c r="AD181" i="682"/>
  <c r="AD180" i="682"/>
  <c r="AD179" i="682"/>
  <c r="AD178" i="682"/>
  <c r="AD177" i="682"/>
  <c r="AD176" i="682"/>
  <c r="AD175" i="682"/>
  <c r="AD174" i="682"/>
  <c r="AD173" i="682"/>
  <c r="AD172" i="682"/>
  <c r="AD171" i="682"/>
  <c r="AD170" i="682"/>
  <c r="AD169" i="682"/>
  <c r="AD168" i="682"/>
  <c r="AD167" i="682"/>
  <c r="AD166" i="682"/>
  <c r="AD165" i="682"/>
  <c r="AD164" i="682"/>
  <c r="AD163" i="682"/>
  <c r="AD162" i="682"/>
  <c r="AD161" i="682"/>
  <c r="AD160" i="682"/>
  <c r="AD159" i="682"/>
  <c r="AD158" i="682"/>
  <c r="AD157" i="682"/>
  <c r="AD156" i="682"/>
  <c r="AD155" i="682"/>
  <c r="AD154" i="682"/>
  <c r="AD153" i="682"/>
  <c r="AD152" i="682"/>
  <c r="AD151" i="682"/>
  <c r="AD150" i="682"/>
  <c r="AD149" i="682"/>
  <c r="AD148" i="682"/>
  <c r="AD147" i="682"/>
  <c r="AD146" i="682"/>
  <c r="AD144" i="682"/>
  <c r="AD143" i="682"/>
  <c r="AD139" i="682"/>
  <c r="AD138" i="682"/>
  <c r="AD135" i="682"/>
  <c r="AD134" i="682"/>
  <c r="AD133" i="682"/>
  <c r="AD128" i="682"/>
  <c r="AD127" i="682"/>
  <c r="AD126" i="682"/>
  <c r="AD125" i="682"/>
  <c r="AD124" i="682"/>
  <c r="AD123" i="682"/>
  <c r="AD122" i="682"/>
  <c r="AD121" i="682"/>
  <c r="AD100" i="682"/>
  <c r="AD99" i="682"/>
  <c r="AD98" i="682"/>
  <c r="AD97" i="682"/>
  <c r="AD96" i="682"/>
  <c r="AD95" i="682"/>
  <c r="AD94" i="682"/>
  <c r="AD93" i="682"/>
  <c r="AD92" i="682"/>
  <c r="AD91" i="682"/>
  <c r="AD90" i="682"/>
  <c r="AD89" i="682"/>
  <c r="AD88" i="682"/>
  <c r="AD87" i="682"/>
  <c r="AD86" i="682"/>
  <c r="AD85" i="682"/>
  <c r="AD84" i="682"/>
  <c r="AD83" i="682"/>
  <c r="AD82" i="682"/>
  <c r="AD81" i="682"/>
  <c r="AD79" i="682"/>
  <c r="AD78" i="682"/>
  <c r="AD54" i="682"/>
  <c r="AD53" i="682"/>
  <c r="AD52" i="682"/>
  <c r="AD51" i="682"/>
  <c r="AD50" i="682"/>
  <c r="AD49" i="682"/>
  <c r="AD48" i="682"/>
  <c r="AD47" i="682"/>
  <c r="AD46" i="682"/>
  <c r="AD45" i="682"/>
  <c r="AD44" i="682"/>
  <c r="AD43" i="682"/>
  <c r="AD42" i="682"/>
  <c r="AD30" i="682"/>
  <c r="AC403" i="681"/>
  <c r="AC401" i="681"/>
  <c r="AC399" i="681"/>
  <c r="AC398" i="681"/>
  <c r="AC397" i="681"/>
  <c r="AC380" i="681"/>
  <c r="AC378" i="681"/>
  <c r="AC377" i="681"/>
  <c r="AC376" i="681"/>
  <c r="AC375" i="681"/>
  <c r="AC373" i="681"/>
  <c r="AC372" i="681"/>
  <c r="AC371" i="681"/>
  <c r="AC370" i="681"/>
  <c r="AC369" i="681"/>
  <c r="AC368" i="681"/>
  <c r="AC366" i="681"/>
  <c r="AC347" i="681"/>
  <c r="AC346" i="681"/>
  <c r="AC345" i="681"/>
  <c r="AC344" i="681"/>
  <c r="AC342" i="681"/>
  <c r="AC341" i="681"/>
  <c r="AC340" i="681"/>
  <c r="AC339" i="681"/>
  <c r="AC338" i="681"/>
  <c r="AC328" i="681"/>
  <c r="AC327" i="681"/>
  <c r="AC326" i="681"/>
  <c r="AC323" i="681"/>
  <c r="AC322" i="681"/>
  <c r="AC321" i="681"/>
  <c r="AC320" i="681"/>
  <c r="AC319" i="681"/>
  <c r="AC318" i="681"/>
  <c r="AC289" i="681"/>
  <c r="AC288" i="681"/>
  <c r="AC287" i="681"/>
  <c r="AC286" i="681"/>
  <c r="AC267" i="681"/>
  <c r="AC266" i="681"/>
  <c r="AC264" i="681"/>
  <c r="AC263" i="681"/>
  <c r="AC262" i="681"/>
  <c r="AC261" i="681"/>
  <c r="AC256" i="681"/>
  <c r="AC255" i="681"/>
  <c r="AC254" i="681"/>
  <c r="AC253" i="681"/>
  <c r="AC252" i="681"/>
  <c r="AC251" i="681"/>
  <c r="AC250" i="681"/>
  <c r="AC249" i="681"/>
  <c r="AC248" i="681"/>
  <c r="AC247" i="681"/>
  <c r="AC246" i="681"/>
  <c r="AC245" i="681"/>
  <c r="AC244" i="681"/>
  <c r="AC242" i="681"/>
  <c r="AC241" i="681"/>
  <c r="AC240" i="681"/>
  <c r="AC239" i="681"/>
  <c r="AC238" i="681"/>
  <c r="AC237" i="681"/>
  <c r="AC236" i="681"/>
  <c r="AC234" i="681"/>
  <c r="AC233" i="681"/>
  <c r="AC232" i="681"/>
  <c r="AC231" i="681"/>
  <c r="AC230" i="681"/>
  <c r="AC229" i="681"/>
  <c r="AC228" i="681"/>
  <c r="AC227" i="681"/>
  <c r="AC226" i="681"/>
  <c r="AC225" i="681"/>
  <c r="AC224" i="681"/>
  <c r="AC222" i="681"/>
  <c r="AC218" i="681"/>
  <c r="AC217" i="681"/>
  <c r="AC216" i="681"/>
  <c r="AC215" i="681"/>
  <c r="AC214" i="681"/>
  <c r="AC213" i="681"/>
  <c r="AC212" i="681"/>
  <c r="AC211" i="681"/>
  <c r="AC210" i="681"/>
  <c r="AC209" i="681"/>
  <c r="AC208" i="681"/>
  <c r="AC207" i="681"/>
  <c r="AC206" i="681"/>
  <c r="AC205" i="681"/>
  <c r="AC204" i="681"/>
  <c r="AC201" i="681"/>
  <c r="AC200" i="681"/>
  <c r="AC199" i="681"/>
  <c r="AC198" i="681"/>
  <c r="AC197" i="681"/>
  <c r="AC196" i="681"/>
  <c r="AC195" i="681"/>
  <c r="AC194" i="681"/>
  <c r="AC193" i="681"/>
  <c r="AC192" i="681"/>
  <c r="AC191" i="681"/>
  <c r="AC190" i="681"/>
  <c r="AC189" i="681"/>
  <c r="AC188" i="681"/>
  <c r="AC187" i="681"/>
  <c r="AC186" i="681"/>
  <c r="AC185" i="681"/>
  <c r="AC184" i="681"/>
  <c r="AC183" i="681"/>
  <c r="AC182" i="681"/>
  <c r="AC180" i="681"/>
  <c r="AC179" i="681"/>
  <c r="AC178" i="681"/>
  <c r="AC177" i="681"/>
  <c r="AC176" i="681"/>
  <c r="AC172" i="681"/>
  <c r="AC171" i="681"/>
  <c r="AC170" i="681"/>
  <c r="AC169" i="681"/>
  <c r="AC168" i="681"/>
  <c r="AC167" i="681"/>
  <c r="AC166" i="681"/>
  <c r="AC165" i="681"/>
  <c r="AC164" i="681"/>
  <c r="AC163" i="681"/>
  <c r="AC162" i="681"/>
  <c r="AC159" i="681"/>
  <c r="AC158" i="681"/>
  <c r="AC157" i="681"/>
  <c r="AC156" i="681"/>
  <c r="AC155" i="681"/>
  <c r="AC154" i="681"/>
  <c r="AC153" i="681"/>
  <c r="AC152" i="681"/>
  <c r="AC151" i="681"/>
  <c r="AC150" i="681"/>
  <c r="AC149" i="681"/>
  <c r="AC148" i="681"/>
  <c r="AC147" i="681"/>
  <c r="AC146" i="681"/>
  <c r="AC145" i="681"/>
  <c r="AC144" i="681"/>
  <c r="AC137" i="681"/>
  <c r="AC136" i="681"/>
  <c r="AC132" i="681"/>
  <c r="AC131" i="681"/>
  <c r="AC128" i="681"/>
  <c r="AC127" i="681"/>
  <c r="AC124" i="681"/>
  <c r="AC123" i="681"/>
  <c r="AC122" i="681"/>
  <c r="AC121" i="681"/>
  <c r="AC120" i="681"/>
  <c r="AC119" i="681"/>
  <c r="AC118" i="681"/>
  <c r="AC117" i="681"/>
  <c r="AC103" i="681"/>
  <c r="AC94" i="681"/>
  <c r="AC93" i="681"/>
  <c r="AC92" i="681"/>
  <c r="AC91" i="681"/>
  <c r="AC90" i="681"/>
  <c r="AC89" i="681"/>
  <c r="AC88" i="681"/>
  <c r="AC87" i="681"/>
  <c r="AC86" i="681"/>
  <c r="AC85" i="681"/>
  <c r="AC84" i="681"/>
  <c r="AC83" i="681"/>
  <c r="AC82" i="681"/>
  <c r="AC81" i="681"/>
  <c r="AC80" i="681"/>
  <c r="AC79" i="681"/>
  <c r="AC56" i="681"/>
  <c r="AC55" i="681"/>
  <c r="AC54" i="681"/>
  <c r="AC53" i="681"/>
  <c r="AC52" i="681"/>
  <c r="AC51" i="681"/>
  <c r="AC50" i="681"/>
  <c r="AC49" i="681"/>
  <c r="AC48" i="681"/>
  <c r="AC47" i="681"/>
  <c r="AC46" i="681"/>
  <c r="AC45" i="681"/>
  <c r="AC33" i="681"/>
  <c r="AC20" i="681"/>
  <c r="R399" i="681"/>
  <c r="AD340" i="682"/>
  <c r="S339" i="682"/>
  <c r="AC339" i="682"/>
  <c r="AB347" i="681"/>
  <c r="R347" i="681"/>
  <c r="S347" i="681" s="1"/>
  <c r="AB338" i="681"/>
  <c r="AC348" i="681"/>
  <c r="W327" i="682" l="1"/>
  <c r="V338" i="681"/>
  <c r="R218" i="681"/>
  <c r="R217" i="681"/>
  <c r="V33" i="681"/>
  <c r="V52" i="681"/>
  <c r="V80" i="681"/>
  <c r="V81" i="681"/>
  <c r="V82" i="681"/>
  <c r="V83" i="681"/>
  <c r="V84" i="681"/>
  <c r="V85" i="681"/>
  <c r="V86" i="681"/>
  <c r="V87" i="681"/>
  <c r="V88" i="681"/>
  <c r="V89" i="681"/>
  <c r="V90" i="681"/>
  <c r="V91" i="681"/>
  <c r="V92" i="681"/>
  <c r="V93" i="681"/>
  <c r="V94" i="681"/>
  <c r="V117" i="681"/>
  <c r="V120" i="681"/>
  <c r="V127" i="681"/>
  <c r="V128" i="681"/>
  <c r="V131" i="681"/>
  <c r="V132" i="681"/>
  <c r="V136" i="681"/>
  <c r="V149" i="681"/>
  <c r="V151" i="681"/>
  <c r="V153" i="681"/>
  <c r="V158" i="681"/>
  <c r="V162" i="681"/>
  <c r="V164" i="681"/>
  <c r="V165" i="681"/>
  <c r="V166" i="681"/>
  <c r="V167" i="681"/>
  <c r="V168" i="681"/>
  <c r="V170" i="681"/>
  <c r="V171" i="681"/>
  <c r="V172" i="681"/>
  <c r="V176" i="681"/>
  <c r="V177" i="681"/>
  <c r="V178" i="681"/>
  <c r="V179" i="681"/>
  <c r="V180" i="681"/>
  <c r="V182" i="681"/>
  <c r="V183" i="681"/>
  <c r="V184" i="681"/>
  <c r="V185" i="681"/>
  <c r="V187" i="681"/>
  <c r="V188" i="681"/>
  <c r="V189" i="681"/>
  <c r="V191" i="681"/>
  <c r="V192" i="681"/>
  <c r="V193" i="681"/>
  <c r="V194" i="681"/>
  <c r="V195" i="681"/>
  <c r="V196" i="681"/>
  <c r="V201" i="681"/>
  <c r="V204" i="681"/>
  <c r="V207" i="681"/>
  <c r="V208" i="681"/>
  <c r="V209" i="681"/>
  <c r="V210" i="681"/>
  <c r="V211" i="681"/>
  <c r="V213" i="681"/>
  <c r="V215" i="681"/>
  <c r="V216" i="681"/>
  <c r="V256" i="681"/>
  <c r="V261" i="681"/>
  <c r="V262" i="681"/>
  <c r="V263" i="681"/>
  <c r="V286" i="681"/>
  <c r="V287" i="681"/>
  <c r="V288" i="681"/>
  <c r="V289" i="681"/>
  <c r="V318" i="681"/>
  <c r="V320" i="681"/>
  <c r="V321" i="681"/>
  <c r="V322" i="681"/>
  <c r="V323" i="681"/>
  <c r="V326" i="681"/>
  <c r="V327" i="681"/>
  <c r="V328" i="681"/>
  <c r="V339" i="681"/>
  <c r="V340" i="681"/>
  <c r="V341" i="681"/>
  <c r="V342" i="681"/>
  <c r="V344" i="681"/>
  <c r="V345" i="681"/>
  <c r="V346" i="681"/>
  <c r="V348" i="681"/>
  <c r="V370" i="681"/>
  <c r="V371" i="681"/>
  <c r="V377" i="681"/>
  <c r="V378" i="681"/>
  <c r="V20" i="681"/>
  <c r="AC223" i="681" l="1"/>
  <c r="S327" i="682"/>
  <c r="R338" i="681"/>
  <c r="S338" i="681" s="1"/>
  <c r="AC340" i="682" l="1"/>
  <c r="W328" i="682" l="1"/>
  <c r="W340" i="682"/>
  <c r="S328" i="682" l="1"/>
  <c r="S340" i="682"/>
  <c r="AB318" i="681"/>
  <c r="R318" i="681"/>
  <c r="S318" i="681" s="1"/>
  <c r="AD359" i="682" l="1"/>
  <c r="AC367" i="681"/>
  <c r="AC249" i="682"/>
  <c r="AC248" i="682"/>
  <c r="AC247" i="682"/>
  <c r="AC242" i="682"/>
  <c r="AC143" i="682"/>
  <c r="AC139" i="682"/>
  <c r="AC138" i="682"/>
  <c r="AC135" i="682"/>
  <c r="AC134" i="682"/>
  <c r="AC133" i="682"/>
  <c r="AC128" i="682"/>
  <c r="AC127" i="682"/>
  <c r="AC126" i="682"/>
  <c r="AC125" i="682"/>
  <c r="AC124" i="682"/>
  <c r="AC123" i="682"/>
  <c r="AC122" i="682"/>
  <c r="AC121" i="682"/>
  <c r="AC100" i="682"/>
  <c r="AC99" i="682"/>
  <c r="AC98" i="682"/>
  <c r="AC97" i="682"/>
  <c r="AC96" i="682"/>
  <c r="AC95" i="682"/>
  <c r="AC94" i="682"/>
  <c r="AC93" i="682"/>
  <c r="AC92" i="682"/>
  <c r="AC91" i="682"/>
  <c r="AC90" i="682"/>
  <c r="AC89" i="682"/>
  <c r="AC88" i="682"/>
  <c r="AC87" i="682"/>
  <c r="AC86" i="682"/>
  <c r="AC85" i="682"/>
  <c r="AC84" i="682"/>
  <c r="AC83" i="682"/>
  <c r="AC82" i="682"/>
  <c r="AC81" i="682"/>
  <c r="AC79" i="682"/>
  <c r="AC78" i="682"/>
  <c r="AC54" i="682"/>
  <c r="AC53" i="682"/>
  <c r="AC52" i="682"/>
  <c r="AC51" i="682"/>
  <c r="AC50" i="682"/>
  <c r="AC49" i="682"/>
  <c r="AC48" i="682"/>
  <c r="AC47" i="682"/>
  <c r="AC46" i="682"/>
  <c r="AC45" i="682"/>
  <c r="AC44" i="682"/>
  <c r="AC43" i="682"/>
  <c r="AC42" i="682"/>
  <c r="AC30" i="682"/>
  <c r="AC372" i="682"/>
  <c r="AC362" i="682"/>
  <c r="AC338" i="682"/>
  <c r="AC337" i="682"/>
  <c r="AC336" i="682"/>
  <c r="AC333" i="682"/>
  <c r="AC332" i="682"/>
  <c r="AC331" i="682"/>
  <c r="AC330" i="682"/>
  <c r="AC326" i="682"/>
  <c r="AC325" i="682"/>
  <c r="AC315" i="682"/>
  <c r="AC314" i="682"/>
  <c r="AC313" i="682"/>
  <c r="AC292" i="682"/>
  <c r="AC291" i="682"/>
  <c r="AC290" i="682"/>
  <c r="AC289" i="682"/>
  <c r="AC288" i="682"/>
  <c r="AC277" i="682"/>
  <c r="AC276" i="682"/>
  <c r="AC275" i="682"/>
  <c r="AC274" i="682"/>
  <c r="AB136" i="681"/>
  <c r="AB128" i="681"/>
  <c r="AB124" i="681"/>
  <c r="AB123" i="681"/>
  <c r="AB122" i="681"/>
  <c r="AB121" i="681"/>
  <c r="AB120" i="681"/>
  <c r="AB119" i="681"/>
  <c r="AB118" i="681"/>
  <c r="AB103" i="681"/>
  <c r="AB94" i="681"/>
  <c r="AB93" i="681"/>
  <c r="AB92" i="681"/>
  <c r="AB91" i="681"/>
  <c r="AB90" i="681"/>
  <c r="AB89" i="681"/>
  <c r="AB88" i="681"/>
  <c r="AB87" i="681"/>
  <c r="AB86" i="681"/>
  <c r="AB85" i="681"/>
  <c r="AB84" i="681"/>
  <c r="AB83" i="681"/>
  <c r="AB82" i="681"/>
  <c r="AB81" i="681"/>
  <c r="AB80" i="681"/>
  <c r="AB79" i="681"/>
  <c r="AB56" i="681"/>
  <c r="AB55" i="681"/>
  <c r="AB54" i="681"/>
  <c r="AB53" i="681"/>
  <c r="AB52" i="681"/>
  <c r="AB51" i="681"/>
  <c r="AB50" i="681"/>
  <c r="AB49" i="681"/>
  <c r="AB48" i="681"/>
  <c r="AB47" i="681"/>
  <c r="AB46" i="681"/>
  <c r="AB33" i="681"/>
  <c r="AB213" i="681"/>
  <c r="AB212" i="681"/>
  <c r="AB211" i="681"/>
  <c r="AB210" i="681"/>
  <c r="AB209" i="681"/>
  <c r="AB208" i="681"/>
  <c r="AB207" i="681"/>
  <c r="AB206" i="681"/>
  <c r="AB205" i="681"/>
  <c r="AB204" i="681"/>
  <c r="AB201" i="681"/>
  <c r="AB200" i="681"/>
  <c r="AB199" i="681"/>
  <c r="AB198" i="681"/>
  <c r="AB197" i="681"/>
  <c r="AB196" i="681"/>
  <c r="AB195" i="681"/>
  <c r="AB194" i="681"/>
  <c r="AB193" i="681"/>
  <c r="AB192" i="681"/>
  <c r="AB191" i="681"/>
  <c r="AB190" i="681"/>
  <c r="AB189" i="681"/>
  <c r="AB188" i="681"/>
  <c r="AB187" i="681"/>
  <c r="AB186" i="681"/>
  <c r="AB185" i="681"/>
  <c r="AB184" i="681"/>
  <c r="AB183" i="681"/>
  <c r="AB182" i="681"/>
  <c r="AB180" i="681"/>
  <c r="AB179" i="681"/>
  <c r="AB178" i="681"/>
  <c r="AB177" i="681"/>
  <c r="AB176" i="681"/>
  <c r="AB172" i="681"/>
  <c r="AB171" i="681"/>
  <c r="AB170" i="681"/>
  <c r="AB169" i="681"/>
  <c r="AB168" i="681"/>
  <c r="AB167" i="681"/>
  <c r="AB166" i="681"/>
  <c r="AB165" i="681"/>
  <c r="AB164" i="681"/>
  <c r="AB163" i="681"/>
  <c r="AB162" i="681"/>
  <c r="AB159" i="681"/>
  <c r="AB158" i="681"/>
  <c r="AB157" i="681"/>
  <c r="AB156" i="681"/>
  <c r="AB155" i="681"/>
  <c r="AB154" i="681"/>
  <c r="AB153" i="681"/>
  <c r="AB152" i="681"/>
  <c r="AB151" i="681"/>
  <c r="AB150" i="681"/>
  <c r="AB149" i="681"/>
  <c r="AB263" i="681"/>
  <c r="AB262" i="681"/>
  <c r="AB256" i="681"/>
  <c r="AB378" i="681"/>
  <c r="AB370" i="681"/>
  <c r="AB348" i="681"/>
  <c r="AB346" i="681"/>
  <c r="AB345" i="681"/>
  <c r="AB344" i="681"/>
  <c r="AB342" i="681"/>
  <c r="AB341" i="681"/>
  <c r="AB340" i="681"/>
  <c r="AB339" i="681"/>
  <c r="AB328" i="681"/>
  <c r="AB327" i="681"/>
  <c r="AB326" i="681"/>
  <c r="AB323" i="681"/>
  <c r="AB322" i="681"/>
  <c r="AB321" i="681"/>
  <c r="AB320" i="681"/>
  <c r="AB319" i="681"/>
  <c r="AB286" i="681"/>
  <c r="R348" i="681" l="1"/>
  <c r="S348" i="681" s="1"/>
  <c r="AB132" i="681"/>
  <c r="AB131" i="681"/>
  <c r="AB117" i="681"/>
  <c r="AB45" i="681"/>
  <c r="AB127" i="681"/>
  <c r="U52" i="777" l="1"/>
  <c r="T52" i="777"/>
  <c r="T56" i="777"/>
  <c r="U56" i="777"/>
  <c r="W333" i="682" l="1"/>
  <c r="W336" i="682"/>
  <c r="W337" i="682"/>
  <c r="W338" i="682"/>
  <c r="R346" i="681"/>
  <c r="R345" i="681"/>
  <c r="R344" i="681"/>
  <c r="R342" i="681"/>
  <c r="S337" i="682" l="1"/>
  <c r="S338" i="682"/>
  <c r="S336" i="682"/>
  <c r="S344" i="681"/>
  <c r="S345" i="681"/>
  <c r="S342" i="681"/>
  <c r="S346" i="681"/>
  <c r="S333" i="682"/>
  <c r="R20" i="681" l="1"/>
  <c r="R205" i="681"/>
  <c r="R229" i="681"/>
  <c r="R231" i="681"/>
  <c r="R241" i="681"/>
  <c r="R371" i="681"/>
  <c r="W291" i="682" l="1"/>
  <c r="S291" i="682" l="1"/>
  <c r="R322" i="681"/>
  <c r="S322" i="681" s="1"/>
  <c r="W79" i="682" l="1"/>
  <c r="W78" i="682"/>
  <c r="W54" i="682"/>
  <c r="W53" i="682"/>
  <c r="W52" i="682"/>
  <c r="W51" i="682"/>
  <c r="W50" i="682"/>
  <c r="G251" i="682" l="1"/>
  <c r="R263" i="681"/>
  <c r="R177" i="681"/>
  <c r="W249" i="682"/>
  <c r="W49" i="682"/>
  <c r="AC265" i="681" l="1"/>
  <c r="AD251" i="682"/>
  <c r="S177" i="681"/>
  <c r="S263" i="681"/>
  <c r="S249" i="682"/>
  <c r="R211" i="681" l="1"/>
  <c r="S211" i="681" s="1"/>
  <c r="R212" i="681" l="1"/>
  <c r="Q374" i="681" l="1"/>
  <c r="O374" i="681"/>
  <c r="N374" i="681"/>
  <c r="M374" i="681"/>
  <c r="L374" i="681"/>
  <c r="K374" i="681"/>
  <c r="J374" i="681"/>
  <c r="J404" i="681" s="1"/>
  <c r="I374" i="681"/>
  <c r="H374" i="681"/>
  <c r="G374" i="681"/>
  <c r="Q243" i="681"/>
  <c r="P243" i="681"/>
  <c r="O243" i="681"/>
  <c r="N243" i="681"/>
  <c r="M243" i="681"/>
  <c r="L243" i="681"/>
  <c r="K243" i="681"/>
  <c r="J243" i="681"/>
  <c r="I243" i="681"/>
  <c r="H243" i="681"/>
  <c r="G243" i="681"/>
  <c r="Q235" i="681"/>
  <c r="I235" i="681"/>
  <c r="H235" i="681"/>
  <c r="G235" i="681"/>
  <c r="Q381" i="682"/>
  <c r="P381" i="682"/>
  <c r="O381" i="682"/>
  <c r="N381" i="682"/>
  <c r="L381" i="682"/>
  <c r="J381" i="682"/>
  <c r="G381" i="682"/>
  <c r="Q365" i="682"/>
  <c r="P365" i="682"/>
  <c r="O365" i="682"/>
  <c r="N365" i="682"/>
  <c r="L365" i="682"/>
  <c r="K365" i="682"/>
  <c r="J365" i="682"/>
  <c r="I365" i="682"/>
  <c r="G365" i="682"/>
  <c r="P374" i="681"/>
  <c r="N404" i="681" l="1"/>
  <c r="L404" i="681"/>
  <c r="K404" i="681"/>
  <c r="M404" i="681"/>
  <c r="H404" i="681"/>
  <c r="O404" i="681"/>
  <c r="P404" i="681"/>
  <c r="I404" i="681"/>
  <c r="Q404" i="681"/>
  <c r="G404" i="681"/>
  <c r="AD365" i="682"/>
  <c r="AC402" i="681"/>
  <c r="AC374" i="681"/>
  <c r="AC243" i="681"/>
  <c r="AC235" i="681"/>
  <c r="W143" i="682" l="1"/>
  <c r="R242" i="681" l="1"/>
  <c r="R234" i="681"/>
  <c r="R372" i="681"/>
  <c r="AC381" i="681"/>
  <c r="W207" i="682"/>
  <c r="W204" i="682"/>
  <c r="W197" i="682"/>
  <c r="W196" i="682"/>
  <c r="W187" i="682"/>
  <c r="W186" i="682"/>
  <c r="W185" i="682"/>
  <c r="W173" i="682"/>
  <c r="W172" i="682"/>
  <c r="W171" i="682"/>
  <c r="W160" i="682"/>
  <c r="W153" i="682"/>
  <c r="W152" i="682"/>
  <c r="W151" i="682"/>
  <c r="W124" i="682"/>
  <c r="W100" i="682"/>
  <c r="W99" i="682"/>
  <c r="W98" i="682"/>
  <c r="W97" i="682"/>
  <c r="W96" i="682"/>
  <c r="W95" i="682"/>
  <c r="W94" i="682"/>
  <c r="W93" i="682"/>
  <c r="W92" i="682"/>
  <c r="W91" i="682"/>
  <c r="W90" i="682"/>
  <c r="W89" i="682"/>
  <c r="W88" i="682"/>
  <c r="W87" i="682"/>
  <c r="W30" i="682"/>
  <c r="W42" i="682"/>
  <c r="W362" i="682"/>
  <c r="W332" i="682"/>
  <c r="W331" i="682"/>
  <c r="W330" i="682"/>
  <c r="W315" i="682"/>
  <c r="W314" i="682"/>
  <c r="W313" i="682"/>
  <c r="W290" i="682"/>
  <c r="W288" i="682"/>
  <c r="W247" i="682"/>
  <c r="W164" i="682"/>
  <c r="W372" i="682"/>
  <c r="W371" i="682"/>
  <c r="W370" i="682"/>
  <c r="W369" i="682"/>
  <c r="W368" i="682"/>
  <c r="W363" i="682"/>
  <c r="W326" i="682"/>
  <c r="W325" i="682"/>
  <c r="Z325" i="682" s="1"/>
  <c r="W289" i="682"/>
  <c r="W248" i="682"/>
  <c r="W242" i="682"/>
  <c r="W206" i="682"/>
  <c r="W203" i="682"/>
  <c r="W202" i="682"/>
  <c r="W201" i="682"/>
  <c r="W200" i="682"/>
  <c r="W191" i="682"/>
  <c r="W190" i="682"/>
  <c r="W189" i="682"/>
  <c r="W188" i="682"/>
  <c r="W183" i="682"/>
  <c r="W182" i="682"/>
  <c r="W181" i="682"/>
  <c r="W180" i="682"/>
  <c r="W179" i="682"/>
  <c r="W178" i="682"/>
  <c r="W177" i="682"/>
  <c r="W176" i="682"/>
  <c r="W175" i="682"/>
  <c r="W174" i="682"/>
  <c r="W169" i="682"/>
  <c r="W168" i="682"/>
  <c r="W167" i="682"/>
  <c r="W166" i="682"/>
  <c r="W165" i="682"/>
  <c r="W162" i="682"/>
  <c r="W155" i="682"/>
  <c r="W139" i="682"/>
  <c r="W138" i="682"/>
  <c r="Z138" i="682" s="1"/>
  <c r="W135" i="682"/>
  <c r="W134" i="682"/>
  <c r="W133" i="682"/>
  <c r="W121" i="682"/>
  <c r="W85" i="682"/>
  <c r="W86" i="682"/>
  <c r="W84" i="682"/>
  <c r="R378" i="682"/>
  <c r="R372" i="682"/>
  <c r="R371" i="682"/>
  <c r="R370" i="682"/>
  <c r="R369" i="682"/>
  <c r="R363" i="682"/>
  <c r="R362" i="682"/>
  <c r="R242" i="682"/>
  <c r="S143" i="682"/>
  <c r="S128" i="682"/>
  <c r="S127" i="682"/>
  <c r="S126" i="682"/>
  <c r="S125" i="682"/>
  <c r="S123" i="682"/>
  <c r="S122" i="682"/>
  <c r="S83" i="682"/>
  <c r="S82" i="682"/>
  <c r="S81" i="682"/>
  <c r="S79" i="682"/>
  <c r="S78" i="682"/>
  <c r="S54" i="682"/>
  <c r="S53" i="682"/>
  <c r="S52" i="682"/>
  <c r="S51" i="682"/>
  <c r="S50" i="682"/>
  <c r="S49" i="682"/>
  <c r="S48" i="682"/>
  <c r="S47" i="682"/>
  <c r="S46" i="682"/>
  <c r="S45" i="682"/>
  <c r="S44" i="682"/>
  <c r="S43" i="682"/>
  <c r="R241" i="682"/>
  <c r="R240" i="682"/>
  <c r="R239" i="682"/>
  <c r="R238" i="682"/>
  <c r="R237" i="682"/>
  <c r="R236" i="682"/>
  <c r="R235" i="682"/>
  <c r="R234" i="682"/>
  <c r="R233" i="682"/>
  <c r="Q229" i="682"/>
  <c r="P229" i="682"/>
  <c r="O229" i="682"/>
  <c r="N229" i="682"/>
  <c r="L229" i="682"/>
  <c r="K229" i="682"/>
  <c r="J229" i="682"/>
  <c r="I229" i="682"/>
  <c r="G229" i="682"/>
  <c r="F229" i="682"/>
  <c r="R227" i="682"/>
  <c r="R226" i="682"/>
  <c r="R225" i="682"/>
  <c r="Q221" i="682"/>
  <c r="P221" i="682"/>
  <c r="O221" i="682"/>
  <c r="N221" i="682"/>
  <c r="L221" i="682"/>
  <c r="K221" i="682"/>
  <c r="J221" i="682"/>
  <c r="I221" i="682"/>
  <c r="F221" i="682"/>
  <c r="R219" i="682"/>
  <c r="R218" i="682"/>
  <c r="R217" i="682"/>
  <c r="R216" i="682"/>
  <c r="R215" i="682"/>
  <c r="R214" i="682"/>
  <c r="R213" i="682"/>
  <c r="Q209" i="682"/>
  <c r="Q398" i="682" s="1"/>
  <c r="P209" i="682"/>
  <c r="P398" i="682" s="1"/>
  <c r="N209" i="682"/>
  <c r="N398" i="682" s="1"/>
  <c r="L209" i="682"/>
  <c r="L398" i="682" s="1"/>
  <c r="K209" i="682"/>
  <c r="K398" i="682" s="1"/>
  <c r="J209" i="682"/>
  <c r="J398" i="682" s="1"/>
  <c r="G398" i="682"/>
  <c r="F209" i="682"/>
  <c r="R207" i="682"/>
  <c r="R206" i="682"/>
  <c r="R205" i="682"/>
  <c r="R204" i="682"/>
  <c r="R203" i="682"/>
  <c r="R202" i="682"/>
  <c r="R201" i="682"/>
  <c r="R200" i="682"/>
  <c r="R199" i="682"/>
  <c r="R198" i="682"/>
  <c r="R197" i="682"/>
  <c r="R196" i="682"/>
  <c r="R195" i="682"/>
  <c r="R194" i="682"/>
  <c r="R193" i="682"/>
  <c r="R192" i="682"/>
  <c r="R191" i="682"/>
  <c r="R190" i="682"/>
  <c r="R189" i="682"/>
  <c r="R188" i="682"/>
  <c r="R187" i="682"/>
  <c r="R186" i="682"/>
  <c r="R185" i="682"/>
  <c r="R184" i="682"/>
  <c r="R183" i="682"/>
  <c r="R182" i="682"/>
  <c r="R181" i="682"/>
  <c r="R180" i="682"/>
  <c r="R179" i="682"/>
  <c r="O209" i="682"/>
  <c r="O398" i="682" s="1"/>
  <c r="R178" i="682"/>
  <c r="R177" i="682"/>
  <c r="R176" i="682"/>
  <c r="R175" i="682"/>
  <c r="R174" i="682"/>
  <c r="R173" i="682"/>
  <c r="R172" i="682"/>
  <c r="R171" i="682"/>
  <c r="R170" i="682"/>
  <c r="R169" i="682"/>
  <c r="R168" i="682"/>
  <c r="R167" i="682"/>
  <c r="R166" i="682"/>
  <c r="R165" i="682"/>
  <c r="R164" i="682"/>
  <c r="R163" i="682"/>
  <c r="R162" i="682"/>
  <c r="R161" i="682"/>
  <c r="R160" i="682"/>
  <c r="R159" i="682"/>
  <c r="R158" i="682"/>
  <c r="R157" i="682"/>
  <c r="R156" i="682"/>
  <c r="R155" i="682"/>
  <c r="R154" i="682"/>
  <c r="R153" i="682"/>
  <c r="R152" i="682"/>
  <c r="R151" i="682"/>
  <c r="R150" i="682"/>
  <c r="R149" i="682"/>
  <c r="R148" i="682"/>
  <c r="F145" i="682"/>
  <c r="R17" i="682"/>
  <c r="R16" i="682"/>
  <c r="R15" i="682"/>
  <c r="R14" i="682"/>
  <c r="R13" i="682"/>
  <c r="R12" i="682"/>
  <c r="R11" i="682"/>
  <c r="R10" i="682"/>
  <c r="R9" i="682"/>
  <c r="R145" i="682" l="1"/>
  <c r="R359" i="682"/>
  <c r="AD229" i="682"/>
  <c r="AD221" i="682"/>
  <c r="AC138" i="681"/>
  <c r="S135" i="682"/>
  <c r="S134" i="682"/>
  <c r="R381" i="682"/>
  <c r="S248" i="682"/>
  <c r="S133" i="682"/>
  <c r="S94" i="682"/>
  <c r="S87" i="682"/>
  <c r="S326" i="682"/>
  <c r="S274" i="682"/>
  <c r="S247" i="682"/>
  <c r="S370" i="682"/>
  <c r="S315" i="682"/>
  <c r="S276" i="682"/>
  <c r="R251" i="682"/>
  <c r="S330" i="682"/>
  <c r="S313" i="682"/>
  <c r="S124" i="682"/>
  <c r="S292" i="682"/>
  <c r="S85" i="682"/>
  <c r="S139" i="682"/>
  <c r="S42" i="682"/>
  <c r="S96" i="682"/>
  <c r="S89" i="682"/>
  <c r="S97" i="682"/>
  <c r="S88" i="682"/>
  <c r="S288" i="682"/>
  <c r="S98" i="682"/>
  <c r="S91" i="682"/>
  <c r="S90" i="682"/>
  <c r="S290" i="682"/>
  <c r="S99" i="682"/>
  <c r="S242" i="682"/>
  <c r="S121" i="682"/>
  <c r="S363" i="682"/>
  <c r="S30" i="682"/>
  <c r="S332" i="682"/>
  <c r="S331" i="682"/>
  <c r="S275" i="682"/>
  <c r="S138" i="682"/>
  <c r="S372" i="682"/>
  <c r="S277" i="682"/>
  <c r="S371" i="682"/>
  <c r="S289" i="682"/>
  <c r="S84" i="682"/>
  <c r="S86" i="682"/>
  <c r="S95" i="682"/>
  <c r="S378" i="682"/>
  <c r="S362" i="682"/>
  <c r="S314" i="682"/>
  <c r="S325" i="682"/>
  <c r="S100" i="682"/>
  <c r="S92" i="682"/>
  <c r="S93" i="682"/>
  <c r="R368" i="682"/>
  <c r="R375" i="682" s="1"/>
  <c r="R229" i="682"/>
  <c r="R221" i="682"/>
  <c r="R365" i="682"/>
  <c r="R209" i="682"/>
  <c r="I209" i="682"/>
  <c r="I398" i="682" s="1"/>
  <c r="J399" i="682" s="1"/>
  <c r="H400" i="682" l="1"/>
  <c r="H414" i="681" s="1"/>
  <c r="J414" i="681" s="1"/>
  <c r="I399" i="682"/>
  <c r="R398" i="682"/>
  <c r="AD209" i="682"/>
  <c r="R187" i="681" l="1"/>
  <c r="S187" i="681" s="1"/>
  <c r="R186" i="681"/>
  <c r="S399" i="681"/>
  <c r="R378" i="681"/>
  <c r="R381" i="681" s="1"/>
  <c r="R370" i="681"/>
  <c r="S370" i="681" s="1"/>
  <c r="R341" i="681"/>
  <c r="S341" i="681" s="1"/>
  <c r="R340" i="681"/>
  <c r="S340" i="681" s="1"/>
  <c r="R339" i="681"/>
  <c r="S339" i="681" s="1"/>
  <c r="R328" i="681"/>
  <c r="S328" i="681" s="1"/>
  <c r="R327" i="681"/>
  <c r="S327" i="681" s="1"/>
  <c r="R326" i="681"/>
  <c r="S326" i="681" s="1"/>
  <c r="R323" i="681"/>
  <c r="S323" i="681" s="1"/>
  <c r="R321" i="681"/>
  <c r="S321" i="681" s="1"/>
  <c r="R320" i="681"/>
  <c r="S320" i="681" s="1"/>
  <c r="R319" i="681"/>
  <c r="S319" i="681" s="1"/>
  <c r="R289" i="681"/>
  <c r="S289" i="681" s="1"/>
  <c r="R288" i="681"/>
  <c r="R286" i="681"/>
  <c r="R262" i="681"/>
  <c r="S262" i="681" s="1"/>
  <c r="R261" i="681"/>
  <c r="S261" i="681" s="1"/>
  <c r="R255" i="681"/>
  <c r="R254" i="681"/>
  <c r="R253" i="681"/>
  <c r="R252" i="681"/>
  <c r="R251" i="681"/>
  <c r="R250" i="681"/>
  <c r="R249" i="681"/>
  <c r="R248" i="681"/>
  <c r="R247" i="681"/>
  <c r="R240" i="681"/>
  <c r="R239" i="681"/>
  <c r="R233" i="681"/>
  <c r="R232" i="681"/>
  <c r="S103" i="681"/>
  <c r="R228" i="681"/>
  <c r="R227" i="681"/>
  <c r="R216" i="681"/>
  <c r="S216" i="681" s="1"/>
  <c r="R215" i="681"/>
  <c r="S215" i="681" s="1"/>
  <c r="R214" i="681"/>
  <c r="S214" i="681" s="1"/>
  <c r="R213" i="681"/>
  <c r="S213" i="681" s="1"/>
  <c r="R210" i="681"/>
  <c r="S210" i="681" s="1"/>
  <c r="R209" i="681"/>
  <c r="S209" i="681" s="1"/>
  <c r="R208" i="681"/>
  <c r="S208" i="681" s="1"/>
  <c r="R207" i="681"/>
  <c r="S207" i="681" s="1"/>
  <c r="R206" i="681"/>
  <c r="S206" i="681" s="1"/>
  <c r="S205" i="681"/>
  <c r="R204" i="681"/>
  <c r="S204" i="681" s="1"/>
  <c r="R201" i="681"/>
  <c r="S201" i="681" s="1"/>
  <c r="R200" i="681"/>
  <c r="S200" i="681" s="1"/>
  <c r="R199" i="681"/>
  <c r="S199" i="681" s="1"/>
  <c r="R198" i="681"/>
  <c r="S198" i="681" s="1"/>
  <c r="R197" i="681"/>
  <c r="S197" i="681" s="1"/>
  <c r="R196" i="681"/>
  <c r="S196" i="681" s="1"/>
  <c r="R195" i="681"/>
  <c r="S195" i="681" s="1"/>
  <c r="R194" i="681"/>
  <c r="S194" i="681" s="1"/>
  <c r="S193" i="681"/>
  <c r="R192" i="681"/>
  <c r="S192" i="681" s="1"/>
  <c r="R191" i="681"/>
  <c r="S191" i="681" s="1"/>
  <c r="R190" i="681"/>
  <c r="S190" i="681" s="1"/>
  <c r="S189" i="681"/>
  <c r="R188" i="681"/>
  <c r="S188" i="681" s="1"/>
  <c r="R184" i="681"/>
  <c r="S184" i="681" s="1"/>
  <c r="R183" i="681"/>
  <c r="S183" i="681" s="1"/>
  <c r="R180" i="681"/>
  <c r="S180" i="681" s="1"/>
  <c r="R179" i="681"/>
  <c r="S179" i="681" s="1"/>
  <c r="R178" i="681"/>
  <c r="S178" i="681" s="1"/>
  <c r="R172" i="681"/>
  <c r="S172" i="681" s="1"/>
  <c r="R171" i="681"/>
  <c r="S171" i="681" s="1"/>
  <c r="R170" i="681"/>
  <c r="R169" i="681"/>
  <c r="S169" i="681" s="1"/>
  <c r="R168" i="681"/>
  <c r="R167" i="681"/>
  <c r="S167" i="681" s="1"/>
  <c r="R166" i="681"/>
  <c r="S166" i="681" s="1"/>
  <c r="R165" i="681"/>
  <c r="S165" i="681" s="1"/>
  <c r="R164" i="681"/>
  <c r="S164" i="681" s="1"/>
  <c r="R163" i="681"/>
  <c r="S163" i="681" s="1"/>
  <c r="S162" i="681"/>
  <c r="R159" i="681"/>
  <c r="S159" i="681" s="1"/>
  <c r="R158" i="681"/>
  <c r="S158" i="681" s="1"/>
  <c r="R157" i="681"/>
  <c r="S157" i="681" s="1"/>
  <c r="R156" i="681"/>
  <c r="S156" i="681" s="1"/>
  <c r="R155" i="681"/>
  <c r="S155" i="681" s="1"/>
  <c r="R154" i="681"/>
  <c r="S154" i="681" s="1"/>
  <c r="R153" i="681"/>
  <c r="R152" i="681"/>
  <c r="R151" i="681"/>
  <c r="S151" i="681" s="1"/>
  <c r="R150" i="681"/>
  <c r="S150" i="681" s="1"/>
  <c r="R149" i="681"/>
  <c r="S149" i="681" s="1"/>
  <c r="R148" i="681"/>
  <c r="R147" i="681"/>
  <c r="R146" i="681"/>
  <c r="S132" i="681"/>
  <c r="S124" i="681"/>
  <c r="S123" i="681"/>
  <c r="S122" i="681"/>
  <c r="S121" i="681"/>
  <c r="S119" i="681"/>
  <c r="S118" i="681"/>
  <c r="S94" i="681"/>
  <c r="S93" i="681"/>
  <c r="S92" i="681"/>
  <c r="S91" i="681"/>
  <c r="S90" i="681"/>
  <c r="S89" i="681"/>
  <c r="S88" i="681"/>
  <c r="S87" i="681"/>
  <c r="S86" i="681"/>
  <c r="S85" i="681"/>
  <c r="S84" i="681"/>
  <c r="S83" i="681"/>
  <c r="S82" i="681"/>
  <c r="S81" i="681"/>
  <c r="S80" i="681"/>
  <c r="S79" i="681"/>
  <c r="S56" i="681"/>
  <c r="R230" i="681"/>
  <c r="S55" i="681"/>
  <c r="S54" i="681"/>
  <c r="S53" i="681"/>
  <c r="S52" i="681"/>
  <c r="S51" i="681"/>
  <c r="S50" i="681"/>
  <c r="S49" i="681"/>
  <c r="S48" i="681"/>
  <c r="S47" i="681"/>
  <c r="S46" i="681"/>
  <c r="S45" i="681"/>
  <c r="S33" i="681"/>
  <c r="S20" i="681"/>
  <c r="R19" i="681"/>
  <c r="R18" i="681"/>
  <c r="R17" i="681"/>
  <c r="R16" i="681"/>
  <c r="R15" i="681"/>
  <c r="R14" i="681"/>
  <c r="R13" i="681"/>
  <c r="R12" i="681"/>
  <c r="R11" i="681"/>
  <c r="S127" i="681" l="1"/>
  <c r="S131" i="681"/>
  <c r="S170" i="681"/>
  <c r="S152" i="681"/>
  <c r="S117" i="681"/>
  <c r="R235" i="681"/>
  <c r="S168" i="681"/>
  <c r="S378" i="681"/>
  <c r="S288" i="681"/>
  <c r="S286" i="681"/>
  <c r="S185" i="681"/>
  <c r="R374" i="681"/>
  <c r="S371" i="681"/>
  <c r="R402" i="681"/>
  <c r="S120" i="681"/>
  <c r="S136" i="681"/>
  <c r="R377" i="681"/>
  <c r="R243" i="681"/>
  <c r="R287" i="681"/>
  <c r="R367" i="681" s="1"/>
  <c r="R256" i="681"/>
  <c r="R265" i="681" s="1"/>
  <c r="R176" i="681"/>
  <c r="S176" i="681" s="1"/>
  <c r="R182" i="681"/>
  <c r="S182" i="681" s="1"/>
  <c r="R223" i="681" l="1"/>
  <c r="R138" i="681"/>
  <c r="S287" i="681"/>
  <c r="S256" i="681"/>
  <c r="R404" i="681" l="1"/>
  <c r="N39" i="669"/>
  <c r="P39" i="669"/>
  <c r="Q39" i="669"/>
  <c r="R39" i="669"/>
  <c r="P33" i="669"/>
  <c r="E100" i="660" l="1"/>
  <c r="F100" i="660"/>
  <c r="H100" i="660"/>
  <c r="I100" i="660"/>
  <c r="K100" i="660"/>
  <c r="L100" i="660"/>
  <c r="I38" i="660"/>
  <c r="H38" i="660"/>
  <c r="F38" i="660"/>
  <c r="E38" i="660"/>
  <c r="L38" i="660"/>
  <c r="L17" i="660"/>
  <c r="I17" i="660"/>
  <c r="H17" i="660"/>
  <c r="E17" i="660"/>
  <c r="E102" i="639" l="1"/>
  <c r="E101" i="639"/>
  <c r="E100" i="639"/>
  <c r="D98" i="639"/>
  <c r="D100" i="639" s="1"/>
  <c r="F100" i="639" s="1"/>
  <c r="F103" i="639" s="1"/>
  <c r="D93" i="639"/>
  <c r="D92" i="639"/>
  <c r="D101" i="639" s="1"/>
  <c r="F101" i="639" s="1"/>
  <c r="D80" i="639"/>
  <c r="D79" i="639"/>
  <c r="A65" i="639"/>
  <c r="A66" i="639" s="1"/>
  <c r="A67" i="639" s="1"/>
  <c r="A68" i="639" s="1"/>
  <c r="A69" i="639" s="1"/>
  <c r="A70" i="639" s="1"/>
  <c r="A71" i="639" s="1"/>
  <c r="A72" i="639" s="1"/>
  <c r="A73" i="639" s="1"/>
  <c r="A74" i="639" s="1"/>
  <c r="A75" i="639" s="1"/>
  <c r="A76" i="639" s="1"/>
  <c r="A77" i="639" s="1"/>
  <c r="A78" i="639" s="1"/>
  <c r="A84" i="639" s="1"/>
  <c r="A85" i="639" s="1"/>
  <c r="A86" i="639" s="1"/>
  <c r="A87" i="639" s="1"/>
  <c r="A88" i="639" s="1"/>
  <c r="A89" i="639" s="1"/>
  <c r="A90" i="639" s="1"/>
  <c r="A91" i="639" s="1"/>
  <c r="A96" i="639" s="1"/>
  <c r="A97" i="639" s="1"/>
  <c r="A64" i="639"/>
  <c r="D51" i="639"/>
  <c r="D102" i="639" s="1"/>
  <c r="F102" i="639" s="1"/>
  <c r="D50" i="639"/>
  <c r="AE45" i="639"/>
  <c r="H41" i="639"/>
  <c r="H40" i="639"/>
  <c r="H39" i="639"/>
  <c r="AC37" i="639"/>
  <c r="AB37" i="639"/>
  <c r="Z37" i="639"/>
  <c r="AD37" i="639" s="1"/>
  <c r="X37" i="639"/>
  <c r="U37" i="639"/>
  <c r="R37" i="639"/>
  <c r="V37" i="639" s="1"/>
  <c r="O37" i="639"/>
  <c r="S37" i="639" s="1"/>
  <c r="L37" i="639"/>
  <c r="M37" i="639" s="1"/>
  <c r="J37" i="639"/>
  <c r="AC36" i="639"/>
  <c r="Z36" i="639"/>
  <c r="AD36" i="639" s="1"/>
  <c r="X36" i="639"/>
  <c r="U36" i="639"/>
  <c r="V36" i="639" s="1"/>
  <c r="R36" i="639"/>
  <c r="O36" i="639"/>
  <c r="S36" i="639" s="1"/>
  <c r="L36" i="639"/>
  <c r="P36" i="639" s="1"/>
  <c r="J36" i="639"/>
  <c r="AD35" i="639"/>
  <c r="AC35" i="639"/>
  <c r="Z35" i="639"/>
  <c r="X35" i="639"/>
  <c r="U35" i="639"/>
  <c r="AB35" i="639" s="1"/>
  <c r="R35" i="639"/>
  <c r="S35" i="639" s="1"/>
  <c r="O35" i="639"/>
  <c r="L35" i="639"/>
  <c r="P35" i="639" s="1"/>
  <c r="J35" i="639"/>
  <c r="M35" i="639" s="1"/>
  <c r="AD34" i="639"/>
  <c r="AC34" i="639"/>
  <c r="AB34" i="639"/>
  <c r="Z34" i="639"/>
  <c r="X34" i="639"/>
  <c r="U34" i="639"/>
  <c r="R34" i="639"/>
  <c r="V34" i="639" s="1"/>
  <c r="O34" i="639"/>
  <c r="P34" i="639" s="1"/>
  <c r="L34" i="639"/>
  <c r="J34" i="639"/>
  <c r="M34" i="639" s="1"/>
  <c r="AC33" i="639"/>
  <c r="AB33" i="639"/>
  <c r="Z33" i="639"/>
  <c r="AD33" i="639" s="1"/>
  <c r="X33" i="639"/>
  <c r="U33" i="639"/>
  <c r="R33" i="639"/>
  <c r="V33" i="639" s="1"/>
  <c r="O33" i="639"/>
  <c r="S33" i="639" s="1"/>
  <c r="L33" i="639"/>
  <c r="M33" i="639" s="1"/>
  <c r="J33" i="639"/>
  <c r="AC32" i="639"/>
  <c r="Z32" i="639"/>
  <c r="AD32" i="639" s="1"/>
  <c r="X32" i="639"/>
  <c r="U32" i="639"/>
  <c r="V32" i="639" s="1"/>
  <c r="R32" i="639"/>
  <c r="O32" i="639"/>
  <c r="S32" i="639" s="1"/>
  <c r="L32" i="639"/>
  <c r="P32" i="639" s="1"/>
  <c r="J32" i="639"/>
  <c r="AD31" i="639"/>
  <c r="AC31" i="639"/>
  <c r="Z31" i="639"/>
  <c r="X31" i="639"/>
  <c r="U31" i="639"/>
  <c r="AB31" i="639" s="1"/>
  <c r="R31" i="639"/>
  <c r="S31" i="639" s="1"/>
  <c r="O31" i="639"/>
  <c r="L31" i="639"/>
  <c r="P31" i="639" s="1"/>
  <c r="J31" i="639"/>
  <c r="M31" i="639" s="1"/>
  <c r="AD30" i="639"/>
  <c r="AC30" i="639"/>
  <c r="AB30" i="639"/>
  <c r="Z30" i="639"/>
  <c r="X30" i="639"/>
  <c r="U30" i="639"/>
  <c r="R30" i="639"/>
  <c r="V30" i="639" s="1"/>
  <c r="O30" i="639"/>
  <c r="P30" i="639" s="1"/>
  <c r="L30" i="639"/>
  <c r="J30" i="639"/>
  <c r="M30" i="639" s="1"/>
  <c r="AC29" i="639"/>
  <c r="AB29" i="639"/>
  <c r="Z29" i="639"/>
  <c r="AD29" i="639" s="1"/>
  <c r="X29" i="639"/>
  <c r="U29" i="639"/>
  <c r="R29" i="639"/>
  <c r="V29" i="639" s="1"/>
  <c r="O29" i="639"/>
  <c r="S29" i="639" s="1"/>
  <c r="L29" i="639"/>
  <c r="M29" i="639" s="1"/>
  <c r="J29" i="639"/>
  <c r="AC28" i="639"/>
  <c r="Z28" i="639"/>
  <c r="AD28" i="639" s="1"/>
  <c r="X28" i="639"/>
  <c r="U28" i="639"/>
  <c r="V28" i="639" s="1"/>
  <c r="R28" i="639"/>
  <c r="O28" i="639"/>
  <c r="S28" i="639" s="1"/>
  <c r="L28" i="639"/>
  <c r="P28" i="639" s="1"/>
  <c r="J28" i="639"/>
  <c r="AD27" i="639"/>
  <c r="AC27" i="639"/>
  <c r="Z27" i="639"/>
  <c r="X27" i="639"/>
  <c r="U27" i="639"/>
  <c r="AB27" i="639" s="1"/>
  <c r="R27" i="639"/>
  <c r="S27" i="639" s="1"/>
  <c r="O27" i="639"/>
  <c r="L27" i="639"/>
  <c r="P27" i="639" s="1"/>
  <c r="J27" i="639"/>
  <c r="M27" i="639" s="1"/>
  <c r="AD26" i="639"/>
  <c r="AC26" i="639"/>
  <c r="AB26" i="639"/>
  <c r="Z26" i="639"/>
  <c r="X26" i="639"/>
  <c r="U26" i="639"/>
  <c r="R26" i="639"/>
  <c r="V26" i="639" s="1"/>
  <c r="O26" i="639"/>
  <c r="P26" i="639" s="1"/>
  <c r="L26" i="639"/>
  <c r="J26" i="639"/>
  <c r="M26" i="639" s="1"/>
  <c r="AC25" i="639"/>
  <c r="AB25" i="639"/>
  <c r="Z25" i="639"/>
  <c r="AD25" i="639" s="1"/>
  <c r="X25" i="639"/>
  <c r="U25" i="639"/>
  <c r="R25" i="639"/>
  <c r="V25" i="639" s="1"/>
  <c r="O25" i="639"/>
  <c r="P25" i="639" s="1"/>
  <c r="L25" i="639"/>
  <c r="M25" i="639" s="1"/>
  <c r="J25" i="639"/>
  <c r="AC24" i="639"/>
  <c r="Z24" i="639"/>
  <c r="AD24" i="639" s="1"/>
  <c r="X24" i="639"/>
  <c r="U24" i="639"/>
  <c r="V24" i="639" s="1"/>
  <c r="R24" i="639"/>
  <c r="O24" i="639"/>
  <c r="S24" i="639" s="1"/>
  <c r="L24" i="639"/>
  <c r="P24" i="639" s="1"/>
  <c r="J24" i="639"/>
  <c r="AD23" i="639"/>
  <c r="AC23" i="639"/>
  <c r="Z23" i="639"/>
  <c r="X23" i="639"/>
  <c r="U23" i="639"/>
  <c r="V23" i="639" s="1"/>
  <c r="R23" i="639"/>
  <c r="S23" i="639" s="1"/>
  <c r="O23" i="639"/>
  <c r="L23" i="639"/>
  <c r="P23" i="639" s="1"/>
  <c r="J23" i="639"/>
  <c r="M23" i="639" s="1"/>
  <c r="AC22" i="639"/>
  <c r="AD22" i="639" s="1"/>
  <c r="AB22" i="639"/>
  <c r="Z22" i="639"/>
  <c r="X22" i="639"/>
  <c r="U22" i="639"/>
  <c r="R22" i="639"/>
  <c r="V22" i="639" s="1"/>
  <c r="P22" i="639"/>
  <c r="O22" i="639"/>
  <c r="L22" i="639"/>
  <c r="J22" i="639"/>
  <c r="M22" i="639" s="1"/>
  <c r="AC21" i="639"/>
  <c r="AB21" i="639"/>
  <c r="Z21" i="639"/>
  <c r="AD21" i="639" s="1"/>
  <c r="X21" i="639"/>
  <c r="U21" i="639"/>
  <c r="R21" i="639"/>
  <c r="V21" i="639" s="1"/>
  <c r="O21" i="639"/>
  <c r="S21" i="639" s="1"/>
  <c r="M21" i="639"/>
  <c r="L21" i="639"/>
  <c r="J21" i="639"/>
  <c r="AC20" i="639"/>
  <c r="Z20" i="639"/>
  <c r="AD20" i="639" s="1"/>
  <c r="X20" i="639"/>
  <c r="V20" i="639"/>
  <c r="U20" i="639"/>
  <c r="AB20" i="639" s="1"/>
  <c r="R20" i="639"/>
  <c r="O20" i="639"/>
  <c r="S20" i="639" s="1"/>
  <c r="L20" i="639"/>
  <c r="P20" i="639" s="1"/>
  <c r="J20" i="639"/>
  <c r="M20" i="639" s="1"/>
  <c r="AD19" i="639"/>
  <c r="AC19" i="639"/>
  <c r="Z19" i="639"/>
  <c r="X19" i="639"/>
  <c r="U19" i="639"/>
  <c r="AB19" i="639" s="1"/>
  <c r="S19" i="639"/>
  <c r="R19" i="639"/>
  <c r="O19" i="639"/>
  <c r="L19" i="639"/>
  <c r="P19" i="639" s="1"/>
  <c r="J19" i="639"/>
  <c r="M19" i="639" s="1"/>
  <c r="AC18" i="639"/>
  <c r="AB18" i="639"/>
  <c r="Z18" i="639"/>
  <c r="X18" i="639"/>
  <c r="U18" i="639"/>
  <c r="R18" i="639"/>
  <c r="V18" i="639" s="1"/>
  <c r="O18" i="639"/>
  <c r="S18" i="639" s="1"/>
  <c r="M18" i="639"/>
  <c r="L18" i="639"/>
  <c r="J18" i="639"/>
  <c r="AC17" i="639"/>
  <c r="Z17" i="639"/>
  <c r="X17" i="639"/>
  <c r="V17" i="639"/>
  <c r="U17" i="639"/>
  <c r="AB17" i="639" s="1"/>
  <c r="R17" i="639"/>
  <c r="O17" i="639"/>
  <c r="S17" i="639" s="1"/>
  <c r="L17" i="639"/>
  <c r="P17" i="639" s="1"/>
  <c r="J17" i="639"/>
  <c r="M17" i="639" s="1"/>
  <c r="AC16" i="639"/>
  <c r="Z16" i="639"/>
  <c r="X16" i="639"/>
  <c r="U16" i="639"/>
  <c r="AB16" i="639" s="1"/>
  <c r="R16" i="639"/>
  <c r="S16" i="639" s="1"/>
  <c r="P16" i="639"/>
  <c r="O16" i="639"/>
  <c r="L16" i="639"/>
  <c r="J16" i="639"/>
  <c r="M16" i="639" s="1"/>
  <c r="AC15" i="639"/>
  <c r="AB15" i="639"/>
  <c r="Z15" i="639"/>
  <c r="X15" i="639"/>
  <c r="U15" i="639"/>
  <c r="R15" i="639"/>
  <c r="V15" i="639" s="1"/>
  <c r="O15" i="639"/>
  <c r="S15" i="639" s="1"/>
  <c r="M15" i="639"/>
  <c r="L15" i="639"/>
  <c r="J15" i="639"/>
  <c r="AC14" i="639"/>
  <c r="Z14" i="639"/>
  <c r="X14" i="639"/>
  <c r="U14" i="639"/>
  <c r="AB14" i="639" s="1"/>
  <c r="S14" i="639"/>
  <c r="R14" i="639"/>
  <c r="O14" i="639"/>
  <c r="L14" i="639"/>
  <c r="P14" i="639" s="1"/>
  <c r="J14" i="639"/>
  <c r="M14" i="639" s="1"/>
  <c r="AD13" i="639"/>
  <c r="X13" i="639"/>
  <c r="U13" i="639"/>
  <c r="R13" i="639"/>
  <c r="O13" i="639"/>
  <c r="L13" i="639"/>
  <c r="AC13" i="639" s="1"/>
  <c r="J13" i="639"/>
  <c r="Z13" i="639" s="1"/>
  <c r="AD12" i="639"/>
  <c r="X12" i="639"/>
  <c r="U12" i="639"/>
  <c r="R12" i="639"/>
  <c r="O12" i="639"/>
  <c r="L12" i="639"/>
  <c r="AC12" i="639" s="1"/>
  <c r="J12" i="639"/>
  <c r="Z12" i="639" s="1"/>
  <c r="Z11" i="639"/>
  <c r="X11" i="639"/>
  <c r="U11" i="639"/>
  <c r="AD11" i="639" s="1"/>
  <c r="R11" i="639"/>
  <c r="O11" i="639"/>
  <c r="L11" i="639"/>
  <c r="AC11" i="639" s="1"/>
  <c r="J11" i="639"/>
  <c r="AC10" i="639"/>
  <c r="Z10" i="639"/>
  <c r="X10" i="639"/>
  <c r="U10" i="639"/>
  <c r="AD10" i="639" s="1"/>
  <c r="R10" i="639"/>
  <c r="O10" i="639"/>
  <c r="L10" i="639"/>
  <c r="J10" i="639"/>
  <c r="AC9" i="639"/>
  <c r="Z9" i="639"/>
  <c r="X9" i="639"/>
  <c r="U9" i="639"/>
  <c r="AD9" i="639" s="1"/>
  <c r="R9" i="639"/>
  <c r="O9" i="639"/>
  <c r="L9" i="639"/>
  <c r="J9" i="639"/>
  <c r="AC8" i="639"/>
  <c r="Z8" i="639"/>
  <c r="X8" i="639"/>
  <c r="U8" i="639"/>
  <c r="AD8" i="639" s="1"/>
  <c r="R8" i="639"/>
  <c r="O8" i="639"/>
  <c r="L8" i="639"/>
  <c r="J8" i="639"/>
  <c r="AC7" i="639"/>
  <c r="Z7" i="639"/>
  <c r="X7" i="639"/>
  <c r="AD7" i="639" s="1"/>
  <c r="U7" i="639"/>
  <c r="R7" i="639"/>
  <c r="O7" i="639"/>
  <c r="L7" i="639"/>
  <c r="J7" i="639"/>
  <c r="AD6" i="639"/>
  <c r="AC6" i="639"/>
  <c r="X6" i="639"/>
  <c r="U6" i="639"/>
  <c r="R6" i="639"/>
  <c r="O6" i="639"/>
  <c r="L6" i="639"/>
  <c r="J6" i="639"/>
  <c r="Z6" i="639" s="1"/>
  <c r="AD5" i="639"/>
  <c r="X5" i="639"/>
  <c r="U5" i="639"/>
  <c r="R5" i="639"/>
  <c r="O5" i="639"/>
  <c r="L5" i="639"/>
  <c r="AC5" i="639" s="1"/>
  <c r="J5" i="639"/>
  <c r="Z5" i="639" s="1"/>
  <c r="AD4" i="639"/>
  <c r="X4" i="639"/>
  <c r="U4" i="639"/>
  <c r="R4" i="639"/>
  <c r="O4" i="639"/>
  <c r="L4" i="639"/>
  <c r="AC4" i="639" s="1"/>
  <c r="J4" i="639"/>
  <c r="Z4" i="639" s="1"/>
  <c r="AD3" i="639"/>
  <c r="U3" i="639"/>
  <c r="R3" i="639"/>
  <c r="O3" i="639"/>
  <c r="L3" i="639"/>
  <c r="AC2" i="639"/>
  <c r="Z2" i="639"/>
  <c r="X2" i="639"/>
  <c r="X39" i="639" s="1"/>
  <c r="U2" i="639"/>
  <c r="U39" i="639" s="1"/>
  <c r="R2" i="639"/>
  <c r="O2" i="639"/>
  <c r="L2" i="639"/>
  <c r="K36" i="637"/>
  <c r="K99" i="637" s="1"/>
  <c r="I36" i="637"/>
  <c r="H36" i="637"/>
  <c r="H99" i="637" s="1"/>
  <c r="G36" i="637"/>
  <c r="F36" i="637"/>
  <c r="E36" i="637"/>
  <c r="L36" i="637"/>
  <c r="E99" i="637"/>
  <c r="F99" i="637"/>
  <c r="I99" i="637"/>
  <c r="L65" i="637"/>
  <c r="L99" i="637" s="1"/>
  <c r="K65" i="637"/>
  <c r="E65" i="637"/>
  <c r="AD39" i="639" l="1"/>
  <c r="AE46" i="639" s="1"/>
  <c r="Z39" i="639"/>
  <c r="AC39" i="639"/>
  <c r="F104" i="639"/>
  <c r="M28" i="639"/>
  <c r="V14" i="639"/>
  <c r="P15" i="639"/>
  <c r="V19" i="639"/>
  <c r="P21" i="639"/>
  <c r="M24" i="639"/>
  <c r="V27" i="639"/>
  <c r="P29" i="639"/>
  <c r="M32" i="639"/>
  <c r="S34" i="639"/>
  <c r="AB24" i="639"/>
  <c r="AB28" i="639"/>
  <c r="AB32" i="639"/>
  <c r="AB36" i="639"/>
  <c r="S22" i="639"/>
  <c r="S26" i="639"/>
  <c r="S30" i="639"/>
  <c r="V31" i="639"/>
  <c r="P33" i="639"/>
  <c r="V35" i="639"/>
  <c r="M36" i="639"/>
  <c r="P37" i="639"/>
  <c r="S25" i="639"/>
  <c r="AB23" i="639"/>
  <c r="P18" i="639"/>
  <c r="V16" i="639"/>
  <c r="Q28" i="612" l="1"/>
  <c r="Q23" i="612"/>
  <c r="Q10" i="612"/>
  <c r="Q37" i="612"/>
  <c r="Q36" i="612"/>
  <c r="Q35" i="612"/>
  <c r="Q34" i="612"/>
  <c r="Q33" i="612"/>
  <c r="Q32" i="612"/>
  <c r="Q31" i="612"/>
  <c r="Q30" i="612"/>
  <c r="Q29" i="612"/>
  <c r="Q27" i="612"/>
  <c r="Q26" i="612"/>
  <c r="Q25" i="612"/>
  <c r="Q24" i="612"/>
  <c r="Q22" i="612"/>
  <c r="Q21" i="612"/>
  <c r="Q20" i="612"/>
  <c r="Q19" i="612"/>
  <c r="Q18" i="612"/>
  <c r="Q17" i="612"/>
  <c r="Q16" i="612"/>
  <c r="Q15" i="612"/>
  <c r="Q14" i="612"/>
  <c r="Q13" i="612"/>
  <c r="Q12" i="612"/>
  <c r="Q11" i="612"/>
  <c r="Q9" i="612"/>
  <c r="Q8" i="612"/>
  <c r="Q7" i="612"/>
  <c r="Q6" i="612"/>
  <c r="Q5" i="612"/>
  <c r="Q4" i="612"/>
  <c r="Q3" i="612"/>
  <c r="P2" i="612"/>
  <c r="P3" i="612"/>
  <c r="P20" i="612"/>
  <c r="P19" i="612"/>
  <c r="P18" i="612"/>
  <c r="P17" i="612"/>
  <c r="P16" i="612"/>
  <c r="P15" i="612"/>
  <c r="P14" i="612"/>
  <c r="P13" i="612"/>
  <c r="P12" i="612"/>
  <c r="P11" i="612"/>
  <c r="G38" i="612"/>
  <c r="P34" i="612"/>
  <c r="P33" i="612"/>
  <c r="P32" i="612"/>
  <c r="P31" i="612"/>
  <c r="P30" i="612"/>
  <c r="P29" i="612"/>
  <c r="P28" i="612"/>
  <c r="P27" i="612"/>
  <c r="P26" i="612"/>
  <c r="P25" i="612"/>
  <c r="P24" i="612"/>
  <c r="P23" i="612"/>
  <c r="P22" i="612"/>
  <c r="P21" i="612"/>
  <c r="P9" i="612"/>
  <c r="P8" i="612"/>
  <c r="P7" i="612"/>
  <c r="P6" i="612"/>
  <c r="P5" i="612"/>
  <c r="P4" i="612"/>
  <c r="E37" i="621"/>
  <c r="E100" i="621" s="1"/>
  <c r="L37" i="621"/>
  <c r="L100" i="621" s="1"/>
  <c r="Q38" i="612" l="1"/>
  <c r="R38" i="612" s="1"/>
  <c r="P38" i="612"/>
  <c r="K108" i="598" l="1"/>
  <c r="J108" i="598"/>
  <c r="I108" i="598"/>
  <c r="H108" i="598"/>
  <c r="G108" i="598"/>
  <c r="F108" i="598"/>
  <c r="E108" i="598"/>
  <c r="L108" i="598"/>
  <c r="E40" i="598"/>
  <c r="L40" i="598"/>
  <c r="E109" i="589" l="1"/>
  <c r="E40" i="589"/>
  <c r="L40" i="589"/>
  <c r="L109" i="589" s="1"/>
  <c r="T75" i="502" l="1"/>
  <c r="T74" i="502"/>
  <c r="T73" i="502"/>
  <c r="T72" i="502"/>
  <c r="T71" i="502"/>
  <c r="T70" i="502"/>
  <c r="T69" i="502"/>
  <c r="T68" i="502"/>
  <c r="T67" i="502"/>
  <c r="T66" i="502"/>
  <c r="T65" i="502"/>
  <c r="T64" i="502"/>
  <c r="T63" i="502"/>
  <c r="T62" i="502"/>
  <c r="T61" i="502"/>
  <c r="T60" i="502"/>
  <c r="T59" i="502"/>
  <c r="T58" i="502"/>
  <c r="T57" i="502"/>
  <c r="T56" i="502"/>
  <c r="T55" i="502"/>
  <c r="T54" i="502"/>
  <c r="T53" i="502"/>
  <c r="T52" i="502"/>
  <c r="T51" i="502"/>
  <c r="T50" i="502"/>
  <c r="T49" i="502"/>
  <c r="T48" i="502"/>
  <c r="T47" i="502"/>
  <c r="T46" i="502"/>
  <c r="T45" i="502"/>
  <c r="T44" i="502"/>
  <c r="T43" i="502"/>
  <c r="T42" i="502"/>
  <c r="T41" i="502"/>
  <c r="T40" i="502"/>
  <c r="T39" i="502"/>
  <c r="T38" i="502"/>
  <c r="T37" i="502"/>
  <c r="T36" i="502"/>
  <c r="T35" i="502"/>
  <c r="T34" i="502"/>
  <c r="T33" i="502"/>
  <c r="T32" i="502"/>
  <c r="T31" i="502"/>
  <c r="T30" i="502"/>
  <c r="T29" i="502"/>
  <c r="T28" i="502"/>
  <c r="T27" i="502"/>
  <c r="T26" i="502"/>
  <c r="T25" i="502"/>
  <c r="T24" i="502"/>
  <c r="T23" i="502"/>
  <c r="T22" i="502"/>
  <c r="T21" i="502"/>
  <c r="T20" i="502"/>
  <c r="T19" i="502"/>
  <c r="T18" i="502"/>
  <c r="T17" i="502"/>
  <c r="T16" i="502"/>
  <c r="T15" i="502"/>
  <c r="T14" i="502"/>
  <c r="T13" i="502"/>
  <c r="T12" i="502"/>
  <c r="T11" i="502"/>
  <c r="T10" i="502"/>
  <c r="T9" i="502"/>
  <c r="T8" i="502"/>
  <c r="T7" i="502"/>
  <c r="T76" i="502" s="1"/>
  <c r="T121" i="497"/>
  <c r="T120" i="497"/>
  <c r="T119" i="497"/>
  <c r="T118" i="497"/>
  <c r="T117" i="497"/>
  <c r="T116" i="497"/>
  <c r="T115" i="497"/>
  <c r="T114" i="497"/>
  <c r="T113" i="497"/>
  <c r="T112" i="497"/>
  <c r="T111" i="497"/>
  <c r="T110" i="497"/>
  <c r="T109" i="497"/>
  <c r="T108" i="497"/>
  <c r="T107" i="497"/>
  <c r="T106" i="497"/>
  <c r="T105" i="497"/>
  <c r="T104" i="497"/>
  <c r="T103" i="497"/>
  <c r="T102" i="497"/>
  <c r="T101" i="497"/>
  <c r="T100" i="497"/>
  <c r="T99" i="497"/>
  <c r="T98" i="497"/>
  <c r="T97" i="497"/>
  <c r="T96" i="497"/>
  <c r="T95" i="497"/>
  <c r="T94" i="497"/>
  <c r="T93" i="497"/>
  <c r="T92" i="497"/>
  <c r="T91" i="497"/>
  <c r="T90" i="497"/>
  <c r="T89" i="497"/>
  <c r="T88" i="497"/>
  <c r="T87" i="497"/>
  <c r="T86" i="497"/>
  <c r="T85" i="497"/>
  <c r="T84" i="497"/>
  <c r="T83" i="497"/>
  <c r="T82" i="497"/>
  <c r="T81" i="497"/>
  <c r="T80" i="497"/>
  <c r="T79" i="497"/>
  <c r="T78" i="497"/>
  <c r="T77" i="497"/>
  <c r="T76" i="497"/>
  <c r="T75" i="497"/>
  <c r="T74" i="497"/>
  <c r="T73" i="497"/>
  <c r="T72" i="497"/>
  <c r="T71" i="497"/>
  <c r="T70" i="497"/>
  <c r="T69" i="497"/>
  <c r="T68" i="497"/>
  <c r="T67" i="497"/>
  <c r="T66" i="497"/>
  <c r="T65" i="497"/>
  <c r="T64" i="497"/>
  <c r="T63" i="497"/>
  <c r="T62" i="497"/>
  <c r="T61" i="497"/>
  <c r="T60" i="497"/>
  <c r="T59" i="497"/>
  <c r="T58" i="497"/>
  <c r="T57" i="497"/>
  <c r="T56" i="497"/>
  <c r="T55" i="497"/>
  <c r="T54" i="497"/>
  <c r="T53" i="497"/>
  <c r="T52" i="497"/>
  <c r="T51" i="497"/>
  <c r="T50" i="497"/>
  <c r="T49" i="497"/>
  <c r="T48" i="497"/>
  <c r="T47" i="497"/>
  <c r="T46" i="497"/>
  <c r="T45" i="497"/>
  <c r="T44" i="497"/>
  <c r="T43" i="497"/>
  <c r="T42" i="497"/>
  <c r="T41" i="497"/>
  <c r="T40" i="497"/>
  <c r="T39" i="497"/>
  <c r="T38" i="497"/>
  <c r="T37" i="497"/>
  <c r="T36" i="497"/>
  <c r="T35" i="497"/>
  <c r="T34" i="497"/>
  <c r="T33" i="497"/>
  <c r="T32" i="497"/>
  <c r="T31" i="497"/>
  <c r="T30" i="497"/>
  <c r="T29" i="497"/>
  <c r="T28" i="497"/>
  <c r="T27" i="497"/>
  <c r="T26" i="497"/>
  <c r="T25" i="497"/>
  <c r="T24" i="497"/>
  <c r="T23" i="497"/>
  <c r="T22" i="497"/>
  <c r="T21" i="497"/>
  <c r="T20" i="497"/>
  <c r="T19" i="497"/>
  <c r="T18" i="497"/>
  <c r="T17" i="497"/>
  <c r="T16" i="497"/>
  <c r="T15" i="497"/>
  <c r="T14" i="497"/>
  <c r="T13" i="497"/>
  <c r="T12" i="497"/>
  <c r="T11" i="497"/>
  <c r="T10" i="497"/>
  <c r="T9" i="497"/>
  <c r="T8" i="497"/>
  <c r="T7" i="497"/>
  <c r="M114" i="384" l="1"/>
  <c r="M116" i="384" s="1"/>
  <c r="L128" i="384" l="1"/>
  <c r="K128" i="384"/>
  <c r="J128" i="384"/>
  <c r="I128" i="384"/>
  <c r="H128" i="384"/>
  <c r="G128" i="384"/>
  <c r="M65" i="384"/>
  <c r="M128" i="384" s="1"/>
  <c r="F65" i="384"/>
  <c r="F128" i="384" s="1"/>
  <c r="L66" i="380" l="1"/>
  <c r="E66" i="380"/>
  <c r="L134" i="380"/>
  <c r="K134" i="380"/>
  <c r="J134" i="380"/>
  <c r="I134" i="380"/>
  <c r="H134" i="380"/>
  <c r="G134" i="380"/>
  <c r="F134" i="380"/>
  <c r="E134" i="380"/>
  <c r="K133" i="367" l="1"/>
  <c r="H133" i="367"/>
  <c r="G133" i="367"/>
  <c r="F133" i="367"/>
  <c r="L52" i="367"/>
  <c r="I56" i="367"/>
  <c r="I133" i="367" s="1"/>
  <c r="J56" i="367"/>
  <c r="J133" i="367" s="1"/>
  <c r="E56" i="367" l="1"/>
  <c r="E133" i="367" s="1"/>
  <c r="L56" i="367"/>
  <c r="L133" i="367" s="1"/>
  <c r="H140" i="358" l="1"/>
  <c r="G140" i="358"/>
  <c r="F140" i="358"/>
  <c r="K140" i="358"/>
  <c r="J140" i="358"/>
  <c r="I140" i="358"/>
  <c r="E63" i="358" l="1"/>
  <c r="E140" i="358" s="1"/>
  <c r="L63" i="358"/>
  <c r="L140" i="358" s="1"/>
  <c r="K185" i="332" l="1"/>
  <c r="K86" i="332"/>
  <c r="J86" i="332"/>
  <c r="J185" i="332" s="1"/>
  <c r="I86" i="332"/>
  <c r="I185" i="332" s="1"/>
  <c r="H86" i="332"/>
  <c r="H185" i="332" s="1"/>
  <c r="G86" i="332"/>
  <c r="G185" i="332" s="1"/>
  <c r="F86" i="332"/>
  <c r="F185" i="332" s="1"/>
  <c r="E86" i="332"/>
  <c r="E185" i="332" s="1"/>
  <c r="D86" i="332"/>
  <c r="D185" i="332" s="1"/>
  <c r="D189" i="323" l="1"/>
  <c r="E189" i="323"/>
  <c r="J90" i="323"/>
  <c r="I90" i="323"/>
  <c r="H90" i="323"/>
  <c r="H189" i="323" s="1"/>
  <c r="G90" i="323"/>
  <c r="G189" i="323" s="1"/>
  <c r="F90" i="323"/>
  <c r="E90" i="323"/>
  <c r="D90" i="323"/>
  <c r="K90" i="323"/>
  <c r="K189" i="323" s="1"/>
  <c r="N169" i="316"/>
  <c r="P169" i="316"/>
  <c r="Q169" i="316"/>
  <c r="R169" i="316"/>
  <c r="K117" i="293" l="1"/>
  <c r="J117" i="293"/>
  <c r="I117" i="293"/>
  <c r="H117" i="293"/>
  <c r="G117" i="293"/>
  <c r="F117" i="293"/>
  <c r="E117" i="293"/>
  <c r="D117" i="293"/>
  <c r="K14" i="293" l="1"/>
  <c r="J14" i="293"/>
  <c r="I14" i="293"/>
  <c r="H14" i="293"/>
  <c r="G14" i="293"/>
  <c r="F14" i="293"/>
  <c r="E14" i="293"/>
  <c r="D14" i="293"/>
  <c r="K102" i="293"/>
  <c r="K193" i="293" s="1"/>
  <c r="J102" i="293"/>
  <c r="I102" i="293"/>
  <c r="I193" i="293" s="1"/>
  <c r="H102" i="293"/>
  <c r="G102" i="293"/>
  <c r="E102" i="293"/>
  <c r="D102" i="293"/>
  <c r="F90" i="293"/>
  <c r="F102" i="293" s="1"/>
  <c r="D193" i="293" l="1"/>
  <c r="H193" i="293"/>
  <c r="G193" i="293"/>
  <c r="F193" i="293"/>
  <c r="J193" i="293"/>
  <c r="E193" i="293"/>
  <c r="K92" i="273" l="1"/>
  <c r="K105" i="273" s="1"/>
  <c r="J105" i="273"/>
  <c r="I105" i="273"/>
  <c r="H105" i="273"/>
  <c r="G105" i="273"/>
  <c r="F105" i="273"/>
  <c r="E105" i="273"/>
  <c r="D105" i="273"/>
  <c r="E190" i="273" l="1"/>
  <c r="K15" i="273"/>
  <c r="K190" i="273" s="1"/>
  <c r="J15" i="273"/>
  <c r="J190" i="273" s="1"/>
  <c r="I15" i="273"/>
  <c r="I190" i="273" s="1"/>
  <c r="H15" i="273"/>
  <c r="H190" i="273" s="1"/>
  <c r="G15" i="273"/>
  <c r="G190" i="273" s="1"/>
  <c r="F15" i="273"/>
  <c r="F190" i="273" s="1"/>
  <c r="E15" i="273"/>
  <c r="D15" i="273"/>
  <c r="D190" i="273" s="1"/>
  <c r="K156" i="248" l="1"/>
  <c r="J156" i="248"/>
  <c r="I156" i="248"/>
  <c r="H156" i="248"/>
  <c r="G156" i="248"/>
  <c r="F156" i="248"/>
  <c r="E156" i="248"/>
  <c r="D156" i="248"/>
  <c r="K106" i="248"/>
  <c r="J106" i="248"/>
  <c r="I106" i="248"/>
  <c r="H106" i="248"/>
  <c r="G106" i="248"/>
  <c r="F106" i="248"/>
  <c r="E106" i="248"/>
  <c r="D106" i="248"/>
  <c r="K15" i="248"/>
  <c r="J15" i="248"/>
  <c r="I15" i="248"/>
  <c r="H15" i="248"/>
  <c r="G15" i="248"/>
  <c r="F15" i="248"/>
  <c r="E15" i="248"/>
  <c r="D15" i="248"/>
  <c r="D193" i="248" l="1"/>
  <c r="F193" i="248"/>
  <c r="J193" i="248"/>
  <c r="H193" i="248"/>
  <c r="G193" i="248"/>
  <c r="K193" i="248"/>
  <c r="E193" i="248"/>
  <c r="I193" i="248"/>
  <c r="K15" i="241" l="1"/>
  <c r="J15" i="241"/>
  <c r="J196" i="241" s="1"/>
  <c r="I15" i="241"/>
  <c r="I196" i="241" s="1"/>
  <c r="H15" i="241"/>
  <c r="H196" i="241" s="1"/>
  <c r="G15" i="241"/>
  <c r="G196" i="241" s="1"/>
  <c r="F15" i="241"/>
  <c r="F196" i="241" s="1"/>
  <c r="E15" i="241"/>
  <c r="E196" i="241" s="1"/>
  <c r="K111" i="241"/>
  <c r="K196" i="241" s="1"/>
  <c r="D22" i="241"/>
  <c r="D15" i="241"/>
  <c r="D111" i="241"/>
  <c r="D196" i="241" l="1"/>
  <c r="K74" i="231" l="1"/>
  <c r="K197" i="231"/>
  <c r="J57" i="231"/>
  <c r="I220" i="176" l="1"/>
  <c r="F220" i="176"/>
  <c r="K85" i="176"/>
  <c r="J85" i="176"/>
  <c r="J220" i="176" s="1"/>
  <c r="H85" i="176"/>
  <c r="H220" i="176" s="1"/>
  <c r="G85" i="176"/>
  <c r="G220" i="176" s="1"/>
  <c r="E74" i="176"/>
  <c r="E85" i="176" s="1"/>
  <c r="K14" i="176"/>
  <c r="J14" i="176"/>
  <c r="H14" i="176"/>
  <c r="G14" i="176"/>
  <c r="E14" i="176"/>
  <c r="D14" i="176"/>
  <c r="D220" i="176" s="1"/>
  <c r="L123" i="55"/>
  <c r="E220" i="176" l="1"/>
  <c r="K220" i="176"/>
  <c r="S141" i="682"/>
  <c r="R407" i="681" l="1"/>
  <c r="R410" i="681" s="1"/>
  <c r="T410" i="681" s="1"/>
  <c r="AD145" i="682"/>
  <c r="R420" i="681" l="1"/>
  <c r="L79" i="1013"/>
  <c r="V72" i="681" l="1"/>
  <c r="S72" i="681" s="1"/>
</calcChain>
</file>

<file path=xl/sharedStrings.xml><?xml version="1.0" encoding="utf-8"?>
<sst xmlns="http://schemas.openxmlformats.org/spreadsheetml/2006/main" count="61571" uniqueCount="1657">
  <si>
    <t>USD</t>
  </si>
  <si>
    <t>EUR</t>
  </si>
  <si>
    <t>SGD</t>
  </si>
  <si>
    <t>GBP</t>
  </si>
  <si>
    <t>AUD</t>
  </si>
  <si>
    <t>No.</t>
  </si>
  <si>
    <t>Company</t>
  </si>
  <si>
    <t>Customer
Account</t>
  </si>
  <si>
    <t>Currency</t>
  </si>
  <si>
    <t>Remarks</t>
  </si>
  <si>
    <t>Audit Adjustment</t>
  </si>
  <si>
    <t>Disbursement</t>
  </si>
  <si>
    <t>Adjustment/
Capitalisation</t>
  </si>
  <si>
    <t>Forex
(+)</t>
  </si>
  <si>
    <t>Unearned</t>
  </si>
  <si>
    <t>Rental (Ijarah)</t>
  </si>
  <si>
    <t>Cost
Payment</t>
  </si>
  <si>
    <t>Profit</t>
  </si>
  <si>
    <t>Forex
(-)</t>
  </si>
  <si>
    <t xml:space="preserve">Unearned </t>
  </si>
  <si>
    <t>Base Currency
COD &amp; ARRD</t>
  </si>
  <si>
    <t>COD &amp; ARRD in Local Currency</t>
  </si>
  <si>
    <t>Payment</t>
  </si>
  <si>
    <t>Islamic Financing Facility</t>
  </si>
  <si>
    <t>Supplier Credit Islamic Financing Facility - Tawaruq</t>
  </si>
  <si>
    <t>Allied PT Resources Sdn Bhd</t>
  </si>
  <si>
    <t>MYR</t>
  </si>
  <si>
    <t>Arab Malaysian Vegetable Oil Products Co Ltd</t>
  </si>
  <si>
    <t>Arab Malaysian Vegetable Oil Products Co Ltd - Trade</t>
  </si>
  <si>
    <t>Awin Resources (Malaysia) Ltd</t>
  </si>
  <si>
    <t>Destini Prima Sdn Bhd</t>
  </si>
  <si>
    <t>Central Sugar Refinery</t>
  </si>
  <si>
    <t>Continental Resources Sdn Bhd</t>
  </si>
  <si>
    <t>EON Metal Technology Sdn Bhd</t>
  </si>
  <si>
    <t>Destini Shipbuilding &amp; Engineering</t>
  </si>
  <si>
    <t>Envico Enterprise Sdn Bhd</t>
  </si>
  <si>
    <t>Monthly Financial Cost Sep20 - Dec20</t>
  </si>
  <si>
    <t>Bio Eneco Sdn Bhd</t>
  </si>
  <si>
    <t>Felda Global Ventures Capital</t>
  </si>
  <si>
    <t>Felda Global Ventures Plantations</t>
  </si>
  <si>
    <t>Felda Palm Industries Sdn Bhd</t>
  </si>
  <si>
    <t>Felda Rubber Industries Sdn Bhd</t>
  </si>
  <si>
    <t>FPM Sendirian Berhad</t>
  </si>
  <si>
    <t>KA Petra Sdn Bhd</t>
  </si>
  <si>
    <t>Malaysia Cocoa Manufacturing</t>
  </si>
  <si>
    <t>Foresight Industries Sdn Bhd</t>
  </si>
  <si>
    <t>Fleet Palms Sdn Bhd</t>
  </si>
  <si>
    <t>Golden Scoop Sdn Bhd</t>
  </si>
  <si>
    <t>Khee San Food Industries Sdn Bhd</t>
  </si>
  <si>
    <t>Mewah Datu Sdn Bhd</t>
  </si>
  <si>
    <t>Mewaholeo Industries Sdn Bhd</t>
  </si>
  <si>
    <t>Mewah Oils Sdn Bhd</t>
  </si>
  <si>
    <t>International Brass</t>
  </si>
  <si>
    <t xml:space="preserve">Padiberas Nasional Berhad </t>
  </si>
  <si>
    <t>Quantum Orient Sdn Bhd</t>
  </si>
  <si>
    <t>Polymer Link Sdn Bhd</t>
  </si>
  <si>
    <t>Rhinoshield Industries (M) Sdn Bhd</t>
  </si>
  <si>
    <t>Sanrix Sdn Bhd</t>
  </si>
  <si>
    <t>Seacera Tiles Marketing Sdn Bhd</t>
  </si>
  <si>
    <t>Seacera Tiles Marketing Sdn Bhd 2</t>
  </si>
  <si>
    <t>SME Aerospace (Trade Finance)</t>
  </si>
  <si>
    <t>Taiace Engineering Sdn Bhd</t>
  </si>
  <si>
    <t>TPM IT Sdn Bhd</t>
  </si>
  <si>
    <t>TT Vision Technologies Sdn Bhd</t>
  </si>
  <si>
    <t>SOP Edible Oil Sdn Bhd</t>
  </si>
  <si>
    <t>SSP Raw Metals Tradings Sdn Bhd</t>
  </si>
  <si>
    <t>Perusahaan Otomobil Nasional Sdn Bhd (Vendor Financing)</t>
  </si>
  <si>
    <t>Unearned Profit</t>
  </si>
  <si>
    <t>Sumisaujana TCM Chemicals Sdn Bhd</t>
  </si>
  <si>
    <t>SSN Medical Products Sdn Bhd</t>
  </si>
  <si>
    <t>Triumph Metals &amp; Minerals</t>
  </si>
  <si>
    <t>UCM Industrial Corp. Berhad</t>
  </si>
  <si>
    <t>Usaha Tegar Sdn Bhd</t>
  </si>
  <si>
    <t>Welford Manufacturing (M) Sdn Bhd</t>
  </si>
  <si>
    <t>Welford Manufacturing (M) Sdn Bhd 2 (Post)</t>
  </si>
  <si>
    <t>Whitex Garments Sdn Bhd</t>
  </si>
  <si>
    <t>YIM Technology Resources Sdn Bhd</t>
  </si>
  <si>
    <t>WSA Venture Australia (M) Sdn Bhd</t>
  </si>
  <si>
    <t>WSA Venture Australia (M) Sdn Bhd (2)</t>
  </si>
  <si>
    <t>Total Supplier Credit Islamic Financing Facility - Tawaruq</t>
  </si>
  <si>
    <t>NPL Account Islamic</t>
  </si>
  <si>
    <t>Sunlight Forest Industries Sdn Bhd</t>
  </si>
  <si>
    <t>Madura Industries Sdn Bhd</t>
  </si>
  <si>
    <t>Acier Pty Ltd</t>
  </si>
  <si>
    <t>Alami Vegetable Oil Products Sdn Bhd</t>
  </si>
  <si>
    <t>Aerial Power Lines Sdn Bhd 2</t>
  </si>
  <si>
    <t>Aerial Power Lines Sdn Bhd 3</t>
  </si>
  <si>
    <t>Armstrong Costing Sdn Bhd</t>
  </si>
  <si>
    <t>Awan Bara Sdn Bhd</t>
  </si>
  <si>
    <t>Bsmart Technology Sdn Bhd</t>
  </si>
  <si>
    <t>Dom Industries (M) Sdn Bhd</t>
  </si>
  <si>
    <t>Daya Maritime Limited 2</t>
  </si>
  <si>
    <t>Blackgold Oil &amp; Gas Sdn Bhd</t>
  </si>
  <si>
    <t>Choon Hoay Tading Sdn Bhd</t>
  </si>
  <si>
    <t>CML-MTD Joint Ventures Limited</t>
  </si>
  <si>
    <t>Daya Maritime Limited (TF-i)</t>
  </si>
  <si>
    <t>DBD Enterprise Sdn Bhd</t>
  </si>
  <si>
    <t>Eaglexpress Air Sdn Bhd</t>
  </si>
  <si>
    <t>Facilipack Industries Sdn Bhd (Non Trade)</t>
  </si>
  <si>
    <t>Eversendai Corporation Berhad - TF-i</t>
  </si>
  <si>
    <t>Facilipack Industries Sdn Bhd 2 (Non Trade)</t>
  </si>
  <si>
    <t>Facilipack Industries Sdn Bhd (Trade)</t>
  </si>
  <si>
    <t>Farlin Trading Limited</t>
  </si>
  <si>
    <t>Farlin Trading Limited (Post)</t>
  </si>
  <si>
    <t>Fuciphagus Agritech Sdn Bhd</t>
  </si>
  <si>
    <t>GRM Mal-Sin Shipping (M) Sdn Bhd</t>
  </si>
  <si>
    <t>Halaman Optima Sdn Bhd</t>
  </si>
  <si>
    <t>HCD-PRBSB Co. Ltd</t>
  </si>
  <si>
    <t>Helms Geomarine Sdn Bhd</t>
  </si>
  <si>
    <t>Hyrax Oil Sdn BHd</t>
  </si>
  <si>
    <t>Hyrax Oil Sdn BHd 2</t>
  </si>
  <si>
    <t>Hyrax Oils Sdn Bhd ( Trust Receipt - i )</t>
  </si>
  <si>
    <t>IHME LLC</t>
  </si>
  <si>
    <t>Malaysian Airlines System Berhad 1</t>
  </si>
  <si>
    <t>Inno-Wangsa Oils &amp; Fats Sdn Bhd</t>
  </si>
  <si>
    <t>Inno-Wangsa Oils &amp; Fat Sdn Bhd</t>
  </si>
  <si>
    <t>Impiana Seminyak (L) Co. Ltd - OIF - 1 (Impaired Loan)</t>
  </si>
  <si>
    <t>Impiana Seminyak (L) Co. Ltd - OIF - 2 (Impaired Loan)</t>
  </si>
  <si>
    <t>Inno-Wangsa Oils &amp; Fat Sdn Bhd (Restructured)</t>
  </si>
  <si>
    <t>Intra Asia (Malaysia) Pte.Ltd</t>
  </si>
  <si>
    <t>KT Cyclone Sdn Bhd</t>
  </si>
  <si>
    <t>Joyeria Kohinoor Sdn Bhd</t>
  </si>
  <si>
    <t>Joyeria Kohinoor Sdn Bhd 2</t>
  </si>
  <si>
    <t>Kota Laksamana 101 Limited</t>
  </si>
  <si>
    <t>Macamb Tech Co.Ltd</t>
  </si>
  <si>
    <t>Malaco Leichhardt Pty Ltd</t>
  </si>
  <si>
    <t>Malaysian Airlines System Berhad 2</t>
  </si>
  <si>
    <t>Malaysian Airlines System Berhad 3</t>
  </si>
  <si>
    <t>Malaysian Airlines System Berhad 4</t>
  </si>
  <si>
    <t>Malaysian Airlines System Berhad 5</t>
  </si>
  <si>
    <t>Malaysian Airlines System Berhad 6</t>
  </si>
  <si>
    <t>MTD Capital Berhad</t>
  </si>
  <si>
    <t>Nutrafood Resources Sdn Bhd</t>
  </si>
  <si>
    <t>Pacific Oils &amp; Fats Industries</t>
  </si>
  <si>
    <t>Pinehill Plantations (Malaysia)</t>
  </si>
  <si>
    <t>Penang Civil Storage Company Sdn Bhd</t>
  </si>
  <si>
    <t>PT Air Born Indonesia</t>
  </si>
  <si>
    <t>PT Air Born Indonesia (OCF-i)</t>
  </si>
  <si>
    <t>PT Great Color Energy</t>
  </si>
  <si>
    <t>SMH Rail Sdn Bhd (OCFi - 3)</t>
  </si>
  <si>
    <t>SMH Rail Sdn Bhd (OCFi - 2)</t>
  </si>
  <si>
    <t>Quantum Orient Holdings Sdn Bhd</t>
  </si>
  <si>
    <t>Siem Ocv Pte Ltd</t>
  </si>
  <si>
    <t>ZS Armin Sdn Bhd</t>
  </si>
  <si>
    <t>ZS Armin Sdn Bhd 2</t>
  </si>
  <si>
    <t>Nupon Technology Sdn Bhd</t>
  </si>
  <si>
    <t>Nupon Technology Sdn Bhd 2</t>
  </si>
  <si>
    <t>Total NPL Account Islamic</t>
  </si>
  <si>
    <t>Active Account Ad Dayn</t>
  </si>
  <si>
    <t>Respack Manufaturing Sdn Bhd</t>
  </si>
  <si>
    <t>Perusahaan Otomobil Nasional Sdn Bhd</t>
  </si>
  <si>
    <t>Malaysian Consortium of Rubber Product</t>
  </si>
  <si>
    <t>Taiace Engineering Sdn Bhd 2</t>
  </si>
  <si>
    <t>Leblanc Communications (M) Sdn Bhd</t>
  </si>
  <si>
    <t>TT Vision Technologies Sdn Bhd 2</t>
  </si>
  <si>
    <t xml:space="preserve">Yinson Production </t>
  </si>
  <si>
    <t>Total - Active Account Ad Dayn</t>
  </si>
  <si>
    <t>Active Account Istisna'</t>
  </si>
  <si>
    <t>Cambodian Transmission Ltd</t>
  </si>
  <si>
    <t>Leatherhead Properties Limited</t>
  </si>
  <si>
    <t xml:space="preserve">Ramill Tech (M) Sdn Bhd </t>
  </si>
  <si>
    <t>Mirus</t>
  </si>
  <si>
    <t>Total - Active Account Istisna'</t>
  </si>
  <si>
    <t>OPF Islamic Financing-i Facility</t>
  </si>
  <si>
    <t>Cahya Mata Phosphates Industries Sdn  Bhd</t>
  </si>
  <si>
    <t>SKS Waterfront Pty Ltd</t>
  </si>
  <si>
    <t>Yinson International Pte Ltd</t>
  </si>
  <si>
    <t>Total OPF Islamic Financing-i Facility</t>
  </si>
  <si>
    <t>Term Financing-i Facility</t>
  </si>
  <si>
    <t>Nautilus Tug &amp; Towage Sdn Bhd - TFi</t>
  </si>
  <si>
    <t>SP Setia Berhad - TFi</t>
  </si>
  <si>
    <t>PT Al Aqar Permata Hijau - TFi</t>
  </si>
  <si>
    <t>PT Al Aqar Bumi Serpong Damai - TFi</t>
  </si>
  <si>
    <t>Joyeria Kohinoor Sdn Bhd (SRF)</t>
  </si>
  <si>
    <t xml:space="preserve">Joyeria Kohinoor Sdn Bhd (TF-I 1) </t>
  </si>
  <si>
    <t xml:space="preserve">Joyeria Kohinoor Sdn Bhd (TF-I 2) </t>
  </si>
  <si>
    <t>SP Setia Berhad - Tfi 2</t>
  </si>
  <si>
    <t>Lantana Services Sdn Bhd - TFi</t>
  </si>
  <si>
    <t>Smart Glove Corporation Sdn Bhd - TFi</t>
  </si>
  <si>
    <t>Ingress Katayama Technical - TFi</t>
  </si>
  <si>
    <t>Ingress Industrial (M) Sdn Bhd</t>
  </si>
  <si>
    <t>Lipidchem Sdn Bhd 2 - TFi</t>
  </si>
  <si>
    <t>PWN Excellence Sdn Bhd - TFi - 1</t>
  </si>
  <si>
    <t>PWN Excellence Sdn Bhd - TFi - 2</t>
  </si>
  <si>
    <t>PWN Excellence Sdn Bhd - TFi - 3</t>
  </si>
  <si>
    <t>SMH Rail Thailand Sdn Bhd</t>
  </si>
  <si>
    <t>SSP Raw Metal Trading - TF-i</t>
  </si>
  <si>
    <t>Tabco Food Services Sdn Bhd TFi - 1</t>
  </si>
  <si>
    <t>Tabco Food Services Sdn Bhd TFi - 2</t>
  </si>
  <si>
    <t>Tabco Food Services Sdn Bhd TFi - 5</t>
  </si>
  <si>
    <t>Taiace Energy Services Sdn Bhd (T1)</t>
  </si>
  <si>
    <t>Taiace Energy Services Sdn Bhd (T2)</t>
  </si>
  <si>
    <t>Taiace Energy Services Sdn Bhd (T3)</t>
  </si>
  <si>
    <t>Taiace Energy Services Sdn Bhd (T4)</t>
  </si>
  <si>
    <t>U.C.M Industrial Corporation Berhad</t>
  </si>
  <si>
    <t>Total Term Financing-i Facility</t>
  </si>
  <si>
    <t>Import Financing-i Facility</t>
  </si>
  <si>
    <t>Ingress Katayama Technical - IFi</t>
  </si>
  <si>
    <t>Asia Cargo Network Sdn Bhd</t>
  </si>
  <si>
    <t>Raya Airways Sdn Bhd</t>
  </si>
  <si>
    <t>Total Import Financing-i Facility</t>
  </si>
  <si>
    <t>OCF/CFO Islamic Financing-i Facility</t>
  </si>
  <si>
    <t>SMH Rail Sdn Bhd (OCFi - 1)</t>
  </si>
  <si>
    <t>Probase Eswatini Pty Ltd</t>
  </si>
  <si>
    <t>Total OCF/CFO Islamic Financing-i Facility</t>
  </si>
  <si>
    <t>Overseas Investment Financing-i Facility</t>
  </si>
  <si>
    <t>Amcorp Properties Berhad - OIFi - 1</t>
  </si>
  <si>
    <t>Total Overseas Investment Financing-i Facility</t>
  </si>
  <si>
    <t>Total Islamic Financing (Cost)</t>
  </si>
  <si>
    <t>O/S Cost + Profit</t>
  </si>
  <si>
    <t>Financial Statements</t>
  </si>
  <si>
    <t>Modification (Mora)</t>
  </si>
  <si>
    <t>Unearned
Profit</t>
  </si>
  <si>
    <t>Profit
Payment</t>
  </si>
  <si>
    <t>Modenas</t>
  </si>
  <si>
    <t>Mr Technology Sdn Bhd</t>
  </si>
  <si>
    <t>Pacific Inter-Link Sdn Bhd</t>
  </si>
  <si>
    <t>Wilson International Trading</t>
  </si>
  <si>
    <t>Destini Armada Pte Ltd</t>
  </si>
  <si>
    <t>Joyeria Kohinoor Sdn Bhd (TF-i)</t>
  </si>
  <si>
    <t>Joyeria Kohinoor Sdn Bhd (TF-I 1)</t>
  </si>
  <si>
    <t>Joyeria Kohinoor Sdn Bhd (TF-I 2)</t>
  </si>
  <si>
    <r>
      <t xml:space="preserve">Helms Geomarine Sdn Bhd - </t>
    </r>
    <r>
      <rPr>
        <sz val="9"/>
        <color rgb="FFFF0000"/>
        <rFont val="72"/>
        <family val="2"/>
      </rPr>
      <t>Impaired on 29/10/2021</t>
    </r>
  </si>
  <si>
    <t>Total Islamic Financing (Profit)</t>
  </si>
  <si>
    <t>Impaired</t>
  </si>
  <si>
    <t>RM</t>
  </si>
  <si>
    <t>2020</t>
  </si>
  <si>
    <t xml:space="preserve">Using initial rate </t>
  </si>
  <si>
    <t>Borrower code</t>
  </si>
  <si>
    <t>GL Code</t>
  </si>
  <si>
    <t>Borrower</t>
  </si>
  <si>
    <t>Trade/Non trade</t>
  </si>
  <si>
    <t>SME/ NON SME</t>
  </si>
  <si>
    <t>Status based on AFS FY2020</t>
  </si>
  <si>
    <t>Islamic/ conventional</t>
  </si>
  <si>
    <t>SLO acceptance date</t>
  </si>
  <si>
    <t xml:space="preserve">Auto Mora/Mora/Non-auto mora (R&amp;R) </t>
  </si>
  <si>
    <t>Modification impact (Original Currency)</t>
  </si>
  <si>
    <t>Revised Modification impact (Original Currency)</t>
  </si>
  <si>
    <t>Fx</t>
  </si>
  <si>
    <t>Modification impact (RM)</t>
  </si>
  <si>
    <t>Initial rate</t>
  </si>
  <si>
    <t>Pertama Ferraalloys  Sdn Bhd</t>
  </si>
  <si>
    <t>Non trade</t>
  </si>
  <si>
    <t>Non SME</t>
  </si>
  <si>
    <t>R&amp;R</t>
  </si>
  <si>
    <t>Conventional</t>
  </si>
  <si>
    <t>Non Auto Mora</t>
  </si>
  <si>
    <t>Istanbul Sabiha Gocken</t>
  </si>
  <si>
    <t xml:space="preserve"> 4.94130</t>
  </si>
  <si>
    <t>Ingress Katayama technical centre (IF-i)</t>
  </si>
  <si>
    <t>Islamic</t>
  </si>
  <si>
    <t>Auto Mora</t>
  </si>
  <si>
    <t>Ingress Katayama technical centre (TF-i)</t>
  </si>
  <si>
    <t>Lipidchem 2</t>
  </si>
  <si>
    <t>SME</t>
  </si>
  <si>
    <t>Mora</t>
  </si>
  <si>
    <t>2021</t>
  </si>
  <si>
    <t>SME/NON SME</t>
  </si>
  <si>
    <t>OM Materials (Sarawak) Sdn Bhd (Tranche A1) Facility A</t>
  </si>
  <si>
    <t xml:space="preserve"> 4.21100</t>
  </si>
  <si>
    <t>OM Materials (Sarawak) Sdn Bhd (Tranche B) Facility C</t>
  </si>
  <si>
    <t>PWN Excellence Sdn Bhd 1</t>
  </si>
  <si>
    <t>PWN Excellence Sdn Bhd 2</t>
  </si>
  <si>
    <t>PWN Excellence Sdn Bhd 3</t>
  </si>
  <si>
    <t>SSP Raw Metals Trading Sdn Bhd</t>
  </si>
  <si>
    <t>PEMULIH</t>
  </si>
  <si>
    <t>Trade/ Non trade</t>
  </si>
  <si>
    <t>Lantana Services Sdn Bhd</t>
  </si>
  <si>
    <t>Malaysian Phosphate Additives (Sarawak) Sdn Bhd</t>
  </si>
  <si>
    <t>TOTAL</t>
  </si>
  <si>
    <t>As per listing</t>
  </si>
  <si>
    <t>SAP</t>
  </si>
  <si>
    <t>Variance</t>
  </si>
  <si>
    <t>Total</t>
  </si>
  <si>
    <t>Customer Balances as at November 2020</t>
  </si>
  <si>
    <t>Customer Account Number</t>
  </si>
  <si>
    <t>Customer Class &amp; Industry</t>
  </si>
  <si>
    <t>Customer Name</t>
  </si>
  <si>
    <t>Loan Currency</t>
  </si>
  <si>
    <t xml:space="preserve">Opening Principal </t>
  </si>
  <si>
    <t xml:space="preserve">Disbursement </t>
  </si>
  <si>
    <t xml:space="preserve">Adjustment Capitalization </t>
  </si>
  <si>
    <t xml:space="preserve">  Forex ( + )</t>
  </si>
  <si>
    <t xml:space="preserve">    Repayment </t>
  </si>
  <si>
    <t xml:space="preserve">     Forex ( - )</t>
  </si>
  <si>
    <t xml:space="preserve">Closing Principal </t>
  </si>
  <si>
    <t>MINISTRY OF FINANCE - LAO PDR</t>
  </si>
  <si>
    <t>MINISTRY OF FINANCE LAOS 2</t>
  </si>
  <si>
    <t>Active (Cross Border Credit) (Buyer Credit)</t>
  </si>
  <si>
    <t>WOK DELIGHTS SDN BHD</t>
  </si>
  <si>
    <t>Active (Malaysia Kitchen Fin)</t>
  </si>
  <si>
    <t>FACADE TREATMENT (Term Loan)CBC</t>
  </si>
  <si>
    <t>Active (Overseas Contract Fi) (Term Loan)</t>
  </si>
  <si>
    <t>BUMI ARMADA CAPITAL OFFSHORE LTD</t>
  </si>
  <si>
    <t>SAPURAKENCANA TMC SDN BHD (1)</t>
  </si>
  <si>
    <t>SAPURAKENCANA TMC SDN BHD (2)</t>
  </si>
  <si>
    <t>ISTANBUL SABIHA GOKCEN ULUSLARARASI</t>
  </si>
  <si>
    <t>Active (Overseas Investment)</t>
  </si>
  <si>
    <t>MBI Development D.O.O, Bosnia&amp;Herze</t>
  </si>
  <si>
    <t>MBI Development 2</t>
  </si>
  <si>
    <t>OM MATERIAL (SARAWAK) SDN BHD</t>
  </si>
  <si>
    <t>OM MATERIAL (SARAWAK) 2</t>
  </si>
  <si>
    <t>Armada Kraken Pte Ltd (OPF)</t>
  </si>
  <si>
    <t>Pertama Ferroalloys Sdn Bhd (2)</t>
  </si>
  <si>
    <t>Pertama Ferroalloys Sdn Bhd (1)</t>
  </si>
  <si>
    <t>Pertama Ferroalloys Sdn Bhd (3)</t>
  </si>
  <si>
    <t>SUPERBOOM PROJECTS SDN BHD</t>
  </si>
  <si>
    <t>ZICO HOLDINGS INC (OPF)</t>
  </si>
  <si>
    <t>IMPIANA UBUD (LABUAN) CO. LTD.</t>
  </si>
  <si>
    <t>BRITISH UNIVERSITY VIETNAM</t>
  </si>
  <si>
    <t>YINSON BORONIA PRODUCTION BV</t>
  </si>
  <si>
    <t>Active (Overseas Projec Fin)</t>
  </si>
  <si>
    <t>MIR VALVE SDN BHD</t>
  </si>
  <si>
    <t>PERUSAHAAN OTOMOBIL NASIONAL (VF)</t>
  </si>
  <si>
    <t>OM Material (Sarawak) Sdn Bhd</t>
  </si>
  <si>
    <t>Pertama Ferroalloys (Trade)</t>
  </si>
  <si>
    <t>Active (Supplier Credit) (Trade Finance)</t>
  </si>
  <si>
    <t>Brahim's Overseas Venture Sdn Bhd</t>
  </si>
  <si>
    <t>Active (Term Loan)</t>
  </si>
  <si>
    <t>PT BUMI INTERNATIONAL TANKERS</t>
  </si>
  <si>
    <t>PT LAYAR SENTOSA</t>
  </si>
  <si>
    <t>PT EDEN CAPITAL INDONESIA</t>
  </si>
  <si>
    <t>PT SARI INDAH LESTARI</t>
  </si>
  <si>
    <t>HONDAAFUSHI INVESTMENT PVT LTD</t>
  </si>
  <si>
    <t>PT SRIWIJAYA AIR</t>
  </si>
  <si>
    <t>Impaired Loan (Buyer Credit)</t>
  </si>
  <si>
    <t>BESTEEL BERHAD</t>
  </si>
  <si>
    <t>Impaired Loan (Cross Border Credit) (Term Loan)</t>
  </si>
  <si>
    <t>FRESH BOWL FOODS LIMITED</t>
  </si>
  <si>
    <t>PANNAH RESOURCES 1</t>
  </si>
  <si>
    <t>NIRMALA VILAS RESTAURANT SDN BHD</t>
  </si>
  <si>
    <t>GOLD RAIN RESOURCES</t>
  </si>
  <si>
    <t>3 PLUS1 STUDIO SDN BHD 2</t>
  </si>
  <si>
    <t>I &amp; C EATING NETWORK INTERNATIONAL</t>
  </si>
  <si>
    <t>NEE ASSETS SDN BHD</t>
  </si>
  <si>
    <t>NEE ASSETS SDN BHD 1</t>
  </si>
  <si>
    <t>Impaired Loan (Malaysia Kitchen Fin)</t>
  </si>
  <si>
    <t>SCOMI TRANSIT PROJECTS BRAZIL</t>
  </si>
  <si>
    <t>Impaired Loan (Overseas Contract Fi)</t>
  </si>
  <si>
    <t>HUMMINGBIRD ENERGY (L) INC (OIF)</t>
  </si>
  <si>
    <t>VEERAM STONES PVT LTD</t>
  </si>
  <si>
    <t>Impaired Loan (Overseas Investment)</t>
  </si>
  <si>
    <t>PHOENIX SURGE SDN BHD (111)</t>
  </si>
  <si>
    <t>VIRTUAL PEAKS GROUP SDN BHD</t>
  </si>
  <si>
    <t>MARKMORE ENERGY 1</t>
  </si>
  <si>
    <t>MARKMORE ENERGY II</t>
  </si>
  <si>
    <t>ILEAVES (UK) LTD</t>
  </si>
  <si>
    <t>MALAYSIAN DELICACIES PTY LTD</t>
  </si>
  <si>
    <t>PACIFICLIGHT POWER PTE LTD 2</t>
  </si>
  <si>
    <t>HUMMINGBIRD ENERGY (L) INC (OPF)</t>
  </si>
  <si>
    <t>UPL LAO CO. LTD 1</t>
  </si>
  <si>
    <t>UPL LAO CO. LTD 2</t>
  </si>
  <si>
    <t>Impaired Loan (Overseas Projec Fin)</t>
  </si>
  <si>
    <t>JEWEL GROWTH SDN BHD</t>
  </si>
  <si>
    <t>VEHENG GLOBAL TRADERS SDN BHD</t>
  </si>
  <si>
    <t>HOT-CAN SDN BHD</t>
  </si>
  <si>
    <t>UIL MALAYSIA LTD</t>
  </si>
  <si>
    <t>Impaired Loan (Supplier Credit) (Trade Finance)</t>
  </si>
  <si>
    <t>Scomi Transit Projects Brazil</t>
  </si>
  <si>
    <t>Impaired Loan (Term Loan)</t>
  </si>
  <si>
    <t>PT MAHAKARYA INTI BUANA</t>
  </si>
  <si>
    <t>HARTAMANIS (S) PTE LTD (TL2)</t>
  </si>
  <si>
    <t>Restuctured</t>
  </si>
  <si>
    <t>AL-MANARA WATER COMPANY LIMITED</t>
  </si>
  <si>
    <t>Restuctured (Buyer Credit)</t>
  </si>
  <si>
    <t>SOLARTIF SDN BHD</t>
  </si>
  <si>
    <t>Restuctured (Supplier Credit) (Trade Finance)</t>
  </si>
  <si>
    <t>THE REPUBLIC OF IRAQ</t>
  </si>
  <si>
    <t>THE REPUBLIC OF SEYCHELLES</t>
  </si>
  <si>
    <t>Restuctured (Term Loan)</t>
  </si>
  <si>
    <t>EXIM Bank of Malaysia                                    Customer Balances in Local Currency                                    Time 17:47:12     Date  02.12.2020</t>
  </si>
  <si>
    <t>Kuala Lumpur                                                                                                                    RFDSLD00/EIDIL    Page           1</t>
  </si>
  <si>
    <t>Carryforwd Perio 01 - 10 2020 Reporting Period 11 - 11 2020</t>
  </si>
  <si>
    <t>CoCd</t>
  </si>
  <si>
    <t>Reconciliation acct</t>
  </si>
  <si>
    <t>Customer</t>
  </si>
  <si>
    <t>SearchTerm</t>
  </si>
  <si>
    <t>SGL Ind.</t>
  </si>
  <si>
    <t>Crcy</t>
  </si>
  <si>
    <t xml:space="preserve">   Balance Carryforward</t>
  </si>
  <si>
    <t xml:space="preserve">      Debit rept.period</t>
  </si>
  <si>
    <t xml:space="preserve">     Credit report per.</t>
  </si>
  <si>
    <t xml:space="preserve">    Accumulated balance</t>
  </si>
  <si>
    <t>EXIM</t>
  </si>
  <si>
    <t>PT BUMI</t>
  </si>
  <si>
    <t>N</t>
  </si>
  <si>
    <t>PTLAYAR</t>
  </si>
  <si>
    <t>PTMAHAKARY</t>
  </si>
  <si>
    <t>PTEDEN</t>
  </si>
  <si>
    <t>JEWEL</t>
  </si>
  <si>
    <t>VEHENG</t>
  </si>
  <si>
    <t>BESTEEL</t>
  </si>
  <si>
    <t>PTSARI</t>
  </si>
  <si>
    <t>MBI</t>
  </si>
  <si>
    <t>HONDAAFUSH</t>
  </si>
  <si>
    <t>PHOENIX111</t>
  </si>
  <si>
    <t>IRAQ</t>
  </si>
  <si>
    <t>SEYCHELLES</t>
  </si>
  <si>
    <t>MOF LAO</t>
  </si>
  <si>
    <t>AL-MANARA</t>
  </si>
  <si>
    <t>SCOMI</t>
  </si>
  <si>
    <t>VIRTUAL</t>
  </si>
  <si>
    <t>MIR</t>
  </si>
  <si>
    <t>FRESH</t>
  </si>
  <si>
    <t>SOLARTIF</t>
  </si>
  <si>
    <t>MARKMORE</t>
  </si>
  <si>
    <t>PANNAH</t>
  </si>
  <si>
    <t>ILEAVES</t>
  </si>
  <si>
    <t>NIRMALA</t>
  </si>
  <si>
    <t>MBI2</t>
  </si>
  <si>
    <t>HARTAMANIS</t>
  </si>
  <si>
    <t>FACADE(TL)</t>
  </si>
  <si>
    <t>MALAYSIAND</t>
  </si>
  <si>
    <t>OM MATERIA</t>
  </si>
  <si>
    <t>GOLD RAIN</t>
  </si>
  <si>
    <t>BUMI ARMAD</t>
  </si>
  <si>
    <t>PROTON (VF</t>
  </si>
  <si>
    <t>SAPURAKENC</t>
  </si>
  <si>
    <t>HOT-CAN</t>
  </si>
  <si>
    <t>PACIFICLIG</t>
  </si>
  <si>
    <t>ISTANBUL S</t>
  </si>
  <si>
    <t>3 PLUS1 ST</t>
  </si>
  <si>
    <t>UIL MALAYS</t>
  </si>
  <si>
    <t>HUMMINGBIR</t>
  </si>
  <si>
    <t>ARMADA KRA</t>
  </si>
  <si>
    <t>I &amp; C EATI</t>
  </si>
  <si>
    <t>PERTAMA FE</t>
  </si>
  <si>
    <t>PERTAMA F</t>
  </si>
  <si>
    <t>NEE ASSETS</t>
  </si>
  <si>
    <t>WOK DELIGH</t>
  </si>
  <si>
    <t>UPL LAO CO</t>
  </si>
  <si>
    <t>SUPERBOOM</t>
  </si>
  <si>
    <t>ZICO HOLDI</t>
  </si>
  <si>
    <t>PT SRIWIJA</t>
  </si>
  <si>
    <t>IMPIANA UB</t>
  </si>
  <si>
    <t>BRITISH UN</t>
  </si>
  <si>
    <t>MOF LAOS2</t>
  </si>
  <si>
    <t>SCOMITRNSI</t>
  </si>
  <si>
    <t>VEERAM</t>
  </si>
  <si>
    <t>BRAHIM'S (</t>
  </si>
  <si>
    <t>YINSON BOR</t>
  </si>
  <si>
    <t>*</t>
  </si>
  <si>
    <t>**</t>
  </si>
  <si>
    <t>***</t>
  </si>
  <si>
    <t>Exim Production              Customer Balances in Local Currency              Time 17:47:12     Date  02.12.2020</t>
  </si>
  <si>
    <t>Kuala Lumpur                                                                  RFDSLD00/EIDIL    Page           2</t>
  </si>
  <si>
    <t>***  T O T A L S  F R O M  A L L  C O M P A N Y  C O D E S  ***</t>
  </si>
  <si>
    <t>SG</t>
  </si>
  <si>
    <t>Customer Balances as at December 2020</t>
  </si>
  <si>
    <t xml:space="preserve">    Forex ( - )</t>
  </si>
  <si>
    <t>Maturity Date</t>
  </si>
  <si>
    <t>THE MINISTRY OF FINANCE LAOS 2</t>
  </si>
  <si>
    <t>25.03.2016</t>
  </si>
  <si>
    <t>Islamic / Conventional</t>
  </si>
  <si>
    <t>SME/ Corporate/ Commercial</t>
  </si>
  <si>
    <t xml:space="preserve"> Modification impact (Post) </t>
  </si>
  <si>
    <t>Rate</t>
  </si>
  <si>
    <t xml:space="preserve"> Modification impact (Post) RM
Sep 2020</t>
  </si>
  <si>
    <t xml:space="preserve"> Modification impact (Post) RM
Oct 2020</t>
  </si>
  <si>
    <t xml:space="preserve"> Modification impact (Post) RM
Nov 2020</t>
  </si>
  <si>
    <t xml:space="preserve"> Modification impact (Post) RM
Dec 2020</t>
  </si>
  <si>
    <t xml:space="preserve"> Modification impact (Post) RM
Jan 2021</t>
  </si>
  <si>
    <t xml:space="preserve"> Modification impact (Post) RM
Feb 2021</t>
  </si>
  <si>
    <t xml:space="preserve"> Modification impact (Post) RM
Mar 2021</t>
  </si>
  <si>
    <t xml:space="preserve"> Modification impact (Post) RM
Apr 2021</t>
  </si>
  <si>
    <t>Façade Treatment Engineering</t>
  </si>
  <si>
    <t>Wok Delights Sdn Bhd</t>
  </si>
  <si>
    <t>Lipidchem 1</t>
  </si>
  <si>
    <t>Tabco Food</t>
  </si>
  <si>
    <t>Tabco food</t>
  </si>
  <si>
    <t>UCM Industrial Corporation</t>
  </si>
  <si>
    <t>Trade</t>
  </si>
  <si>
    <t>Impiana Ubud (Labuan) Co. Ltd</t>
  </si>
  <si>
    <t>Mir Valve</t>
  </si>
  <si>
    <t>Envico Enterprises Sdn Bhd</t>
  </si>
  <si>
    <t>Helms Geomarine</t>
  </si>
  <si>
    <t>Impiana Seminyak (Labuan) Co Ltd (OIF-i 1)</t>
  </si>
  <si>
    <t>Impiana Seminyak (Labuan) Co Ltd (OIF-i 2)</t>
  </si>
  <si>
    <t>Smart Glove Corporation Sdn Bhd</t>
  </si>
  <si>
    <t>SMH Rail Sdn Bhd 1</t>
  </si>
  <si>
    <t>SMH Rail Sdn Bhd 2</t>
  </si>
  <si>
    <t>SMH Rail Sdn Bhd 3</t>
  </si>
  <si>
    <t>SMH Rail Thailand</t>
  </si>
  <si>
    <t>Superboom Projects Sdn Bhd</t>
  </si>
  <si>
    <t>Wilson International trading</t>
  </si>
  <si>
    <t>Hyrax Oil (LCTR)</t>
  </si>
  <si>
    <t>Hyrax Oil (OPF-I 1)</t>
  </si>
  <si>
    <t>Hyrax Oil (OPF-I 2)</t>
  </si>
  <si>
    <t>GL March 2021</t>
  </si>
  <si>
    <t>Conventional - Non SME - NT</t>
  </si>
  <si>
    <t>GL April 2021</t>
  </si>
  <si>
    <t>GL</t>
  </si>
  <si>
    <t xml:space="preserve"> Frx movement</t>
  </si>
  <si>
    <t>Conventional - SME - NT</t>
  </si>
  <si>
    <t>Conventional - SME - Trade</t>
  </si>
  <si>
    <t>Islamic - SME - NT</t>
  </si>
  <si>
    <t>Islamic - SME - Trade</t>
  </si>
  <si>
    <t>Islamic - Non SME - NT</t>
  </si>
  <si>
    <t>check</t>
  </si>
  <si>
    <t>Customer Balances as at February 2021</t>
  </si>
  <si>
    <t xml:space="preserve">Adjustment
Capitalization </t>
  </si>
  <si>
    <t xml:space="preserve">   Repayment </t>
  </si>
  <si>
    <t>Forex ( - )</t>
  </si>
  <si>
    <t>Customer Balances as at April 2021</t>
  </si>
  <si>
    <t>Opening Principal</t>
  </si>
  <si>
    <t>Adjustment Capitalization</t>
  </si>
  <si>
    <t xml:space="preserve">   Repayment</t>
  </si>
  <si>
    <t>Closing Principal</t>
  </si>
  <si>
    <t>Sapura TMC Sdn Bhd</t>
  </si>
  <si>
    <t>Customer Balances as at June 2021</t>
  </si>
  <si>
    <t xml:space="preserve">    Forex ( + )</t>
  </si>
  <si>
    <t>Customer Balances as at March 2023</t>
  </si>
  <si>
    <t xml:space="preserve">    Repayment</t>
  </si>
  <si>
    <t>Yinson Boronia Production 2 (OPF)</t>
  </si>
  <si>
    <t>Seri Erlang (Singapore) Pte Ltd</t>
  </si>
  <si>
    <t>Seri Everest (Singapore) Pte Ltd</t>
  </si>
  <si>
    <t>Impaired (Supplier Credit) (Trade Finance)</t>
  </si>
  <si>
    <t>SAPURA TMC</t>
  </si>
  <si>
    <t>YINSON 2 O</t>
  </si>
  <si>
    <t>SERI ERLAN</t>
  </si>
  <si>
    <t>SERI EVERE</t>
  </si>
  <si>
    <t>Modification impact (Sept'20)</t>
  </si>
  <si>
    <t>Modification loss 
(TOTAL)</t>
  </si>
  <si>
    <t>Rate BNM Dec'20</t>
  </si>
  <si>
    <t xml:space="preserve"> Modification impact (Mora workings) (i)
RM</t>
  </si>
  <si>
    <t>Forex impact (Difference between Sept and Dec forex rate (ii)</t>
  </si>
  <si>
    <t xml:space="preserve"> Modification impact (GL) Dec'20 (i+ii)
RM</t>
  </si>
  <si>
    <t>Rate BNM Jan'21</t>
  </si>
  <si>
    <t>Forex impact (Difference between Sept and Dec forex rate (A)</t>
  </si>
  <si>
    <t xml:space="preserve"> Modification impact (GL) Jan'21 (B)
RM</t>
  </si>
  <si>
    <t xml:space="preserve"> Modification impact (GL) Jan'21 
 (A+B)
RM</t>
  </si>
  <si>
    <t>Exchange rate (closing)</t>
  </si>
  <si>
    <t>Sept'20</t>
  </si>
  <si>
    <t>Dec'20</t>
  </si>
  <si>
    <t>Difference</t>
  </si>
  <si>
    <t>Jan'21</t>
  </si>
  <si>
    <t>Feb'21</t>
  </si>
  <si>
    <t>Non Trade</t>
  </si>
  <si>
    <t>EXIM Bank of Malaysia                                    Customer Balances in Local Currency                                    Time 16:50:03     Date  05.01.2021</t>
  </si>
  <si>
    <t>Carryforwd Perio 01 - 11 2020 Reporting Period 12 - 12 2020</t>
  </si>
  <si>
    <t>Exim Production              Customer Balances in Local Currency              Time 16:50:03     Date  05.01.2021</t>
  </si>
  <si>
    <t>EXIM Bank of Malaysia                                    Customer Balances in Local Currency                                    Time 18:02:49     Date  02.12.2020</t>
  </si>
  <si>
    <t>X</t>
  </si>
  <si>
    <t>O</t>
  </si>
  <si>
    <t>Exim Production              Customer Balances in Local Currency              Time 18:02:49     Date  02.12.2020</t>
  </si>
  <si>
    <t>EXIM Bank of Malaysia                                    Customer Balances in Local Currency                                    Time 10:28:25     Date  04.03.2021</t>
  </si>
  <si>
    <t>Carryforwd Perio 01 - 01 2021 Reporting Period 02 - 02 2021</t>
  </si>
  <si>
    <t>Exim Production              Customer Balances in Local Currency              Time 10:28:25     Date  04.03.2021</t>
  </si>
  <si>
    <t>EXIM Bank of Malaysia                                    Customer Balances in Local Currency                                    Time 21:27:56     Date  02.05.2021</t>
  </si>
  <si>
    <t>Carryforwd Perio 01 - 03 2021 Reporting Period 04 - 04 2021</t>
  </si>
  <si>
    <t>Exim Production              Customer Balances in Local Currency              Time 21:27:56     Date  02.05.2021</t>
  </si>
  <si>
    <t>EXIM Bank of Malaysia                                    Customer Balances in Local Currency                                    Time 13:22:43     Date  03.07.2021</t>
  </si>
  <si>
    <t>Carryforwd Perio 01 - 05 2021 Reporting Period 06 - 06 2021</t>
  </si>
  <si>
    <t>Exim Production              Customer Balances in Local Currency              Time 13:22:43     Date  03.07.2021</t>
  </si>
  <si>
    <t>EXIM Bank of Malaysia                                    Customer Balances in Local Currency                                    Time 16:55:53     Date  05.01.2021</t>
  </si>
  <si>
    <t>Exim Production              Customer Balances in Local Currency              Time 16:55:53     Date  05.01.2021</t>
  </si>
  <si>
    <t>EXIM Bank of Malaysia                                    Customer Balances in Local Currency                                    Time 10:30:16     Date  04.03.2021</t>
  </si>
  <si>
    <t>Exim Production              Customer Balances in Local Currency              Time 10:30:16     Date  04.03.2021</t>
  </si>
  <si>
    <t>$</t>
  </si>
  <si>
    <t>&amp;</t>
  </si>
  <si>
    <t>L</t>
  </si>
  <si>
    <t>V</t>
  </si>
  <si>
    <t>EXIM Bank of Malaysia                                    Customer Balances in Local Currency                                    Time 17:02:10     Date  04.03.2020</t>
  </si>
  <si>
    <t>Carryforwd Perio 01 - 01 2020 Reporting Period 02 - 02 2020</t>
  </si>
  <si>
    <t>PTMARITIM</t>
  </si>
  <si>
    <t>Exim Production              Customer Balances in Local Currency              Time 17:02:10     Date  04.03.2020</t>
  </si>
  <si>
    <t>EXIM Bank of Malaysia                                    Customer Balances in Local Currency                                    Time 18:05:34     Date  02.12.2020</t>
  </si>
  <si>
    <t>HOWAH</t>
  </si>
  <si>
    <t>Exim Production              Customer Balances in Local Currency              Time 18:05:34     Date  02.12.2020</t>
  </si>
  <si>
    <t>EXIM Bank of Malaysia                                    Customer Balances in Local Currency                                    Time 16:58:34     Date  05.01.2021</t>
  </si>
  <si>
    <t>Exim Production              Customer Balances in Local Currency              Time 16:58:34     Date  05.01.2021</t>
  </si>
  <si>
    <t>EXIM Bank of Malaysia                                    Customer Balances in Local Currency                                    Time 10:31:26     Date  04.03.2021</t>
  </si>
  <si>
    <t>Exim Production              Customer Balances in Local Currency              Time 10:31:26     Date  04.03.2021</t>
  </si>
  <si>
    <t>EXIM Bank of Malaysia                                    Customer Balances in Local Currency                                    Time 14:22:50     Date  04.04.2022</t>
  </si>
  <si>
    <t>Carryforwd Perio 01 - 02 2022 Reporting Period 03 - 03 2022</t>
  </si>
  <si>
    <t>Diff</t>
  </si>
  <si>
    <t>&lt;</t>
  </si>
  <si>
    <t>Exim Production              Customer Balances in Local Currency              Time 14:22:50     Date  04.04.2022</t>
  </si>
  <si>
    <t>M</t>
  </si>
  <si>
    <t>Y</t>
  </si>
  <si>
    <t>EXIM Bank of Malaysia                                    Customer Balances in Local Currency                                    Time 18:07:49     Date  02.12.2020</t>
  </si>
  <si>
    <t>BINAPURI</t>
  </si>
  <si>
    <t>SULTAN</t>
  </si>
  <si>
    <t>GLOBAL</t>
  </si>
  <si>
    <t>GLOBAL3</t>
  </si>
  <si>
    <t>RHODIUM IN</t>
  </si>
  <si>
    <t>Exim Production              Customer Balances in Local Currency              Time 18:07:49     Date  02.12.2020</t>
  </si>
  <si>
    <t>EXIM Bank of Malaysia                                    Customer Balances in Local Currency                                    Time 17:02:54     Date  05.01.2021</t>
  </si>
  <si>
    <t>Exim Production              Customer Balances in Local Currency              Time 17:02:54     Date  05.01.2021</t>
  </si>
  <si>
    <t>EXIM Bank of Malaysia                                    Customer Balances in Local Currency                                    Time 10:39:23     Date  04.03.2021</t>
  </si>
  <si>
    <t>MCQC</t>
  </si>
  <si>
    <t>Exim Production              Customer Balances in Local Currency              Time 10:39:23     Date  04.03.2021</t>
  </si>
  <si>
    <t>EXIB</t>
  </si>
  <si>
    <t>ALAMI</t>
  </si>
  <si>
    <t>WHITEX</t>
  </si>
  <si>
    <t>NAUTILUS</t>
  </si>
  <si>
    <t>RESPACK</t>
  </si>
  <si>
    <t>AWAN BARA</t>
  </si>
  <si>
    <t>MEWAHOLEO</t>
  </si>
  <si>
    <t>FGV CAPITA</t>
  </si>
  <si>
    <t>MEWAH</t>
  </si>
  <si>
    <t>MACAMB TEC</t>
  </si>
  <si>
    <t>INTRA ASIA</t>
  </si>
  <si>
    <t>DAYA MARIT</t>
  </si>
  <si>
    <t>FORESIGHT</t>
  </si>
  <si>
    <t>SUMISAUJAN</t>
  </si>
  <si>
    <t>HCD-PRBSB</t>
  </si>
  <si>
    <t>NUPON TECH</t>
  </si>
  <si>
    <t>PT AIR BOR</t>
  </si>
  <si>
    <t>FACILIPACK</t>
  </si>
  <si>
    <t>QUANTUM OR</t>
  </si>
  <si>
    <t>IMPIANA SE</t>
  </si>
  <si>
    <t>UCM INDUST</t>
  </si>
  <si>
    <t>WSA VENTUR</t>
  </si>
  <si>
    <t>ZAID IBRAH</t>
  </si>
  <si>
    <t>SMH RAIL T</t>
  </si>
  <si>
    <t>HYRAX OIL</t>
  </si>
  <si>
    <t>PENANG CIV</t>
  </si>
  <si>
    <t>JOYERIA (T</t>
  </si>
  <si>
    <t>SSP RAW ME</t>
  </si>
  <si>
    <t>BIO ENECO</t>
  </si>
  <si>
    <t>NUPON2</t>
  </si>
  <si>
    <t>INNO WANGS</t>
  </si>
  <si>
    <t>WHITEX OPF</t>
  </si>
  <si>
    <t>EAGLEXPRES</t>
  </si>
  <si>
    <t>PT GRETA C</t>
  </si>
  <si>
    <t>KOTA LAKSA</t>
  </si>
  <si>
    <t>AERIAL POW</t>
  </si>
  <si>
    <t>ZS ARMIN</t>
  </si>
  <si>
    <t>PACIFIC OI</t>
  </si>
  <si>
    <t>FARLIN TRA</t>
  </si>
  <si>
    <t>NUTRAFOOD</t>
  </si>
  <si>
    <t>INNO-WANGS</t>
  </si>
  <si>
    <t>EVERSENDAI</t>
  </si>
  <si>
    <t>EXIM Bank of Malaysia                                    Customer Balances in Local Currency                                    Time 18:10:31     Date  02.12.2020</t>
  </si>
  <si>
    <t>CAM</t>
  </si>
  <si>
    <t>SURAYA</t>
  </si>
  <si>
    <t>LCL IC</t>
  </si>
  <si>
    <t>SENSORY</t>
  </si>
  <si>
    <t>HAUS</t>
  </si>
  <si>
    <t>MANJUN G</t>
  </si>
  <si>
    <t>JOYERIA</t>
  </si>
  <si>
    <t>NADA</t>
  </si>
  <si>
    <t>SOON SOON</t>
  </si>
  <si>
    <t>GPB</t>
  </si>
  <si>
    <t>HEITECH PA</t>
  </si>
  <si>
    <t>STRIDE</t>
  </si>
  <si>
    <t>INT.BRASS</t>
  </si>
  <si>
    <t>AKRONN</t>
  </si>
  <si>
    <t>Exim Production              Customer Balances in Local Currency              Time 18:10:31     Date  02.12.2020</t>
  </si>
  <si>
    <t>EXIM Bank of Malaysia                                    Customer Balances in Local Currency                                    Time 17:00:31     Date  05.01.2021</t>
  </si>
  <si>
    <t>Exim Production              Customer Balances in Local Currency              Time 17:00:31     Date  05.01.2021</t>
  </si>
  <si>
    <t>EXIM Bank of Malaysia                                    Customer Balances in Local Currency                                    Time 10:32:13     Date  04.03.2021</t>
  </si>
  <si>
    <t>Exim Production              Customer Balances in Local Currency              Time 10:32:13     Date  04.03.2021</t>
  </si>
  <si>
    <t>EXIM Islamic Banking                                     Customer Balances in Local Currency                                    Time 18:13:13     Date  02.12.2020</t>
  </si>
  <si>
    <t>PROTON</t>
  </si>
  <si>
    <t>TAIACE11</t>
  </si>
  <si>
    <t>MAS2(ISLAM</t>
  </si>
  <si>
    <t>MALAYSIAN</t>
  </si>
  <si>
    <t>ALLIED PT</t>
  </si>
  <si>
    <t>BLACKGOLD</t>
  </si>
  <si>
    <t>LEBLANC</t>
  </si>
  <si>
    <t>WILSON INT</t>
  </si>
  <si>
    <t>DESTINI AR</t>
  </si>
  <si>
    <t>PT AL AQAR</t>
  </si>
  <si>
    <t>CML-MTD JO</t>
  </si>
  <si>
    <t>ZS ARMIN 2</t>
  </si>
  <si>
    <t>PADIBERAS</t>
  </si>
  <si>
    <t>FUCIPHAGUS</t>
  </si>
  <si>
    <t>SMART GLOV</t>
  </si>
  <si>
    <t>ARMSTRONG</t>
  </si>
  <si>
    <t>MTD CAPITA</t>
  </si>
  <si>
    <t>POLYMER</t>
  </si>
  <si>
    <t>CHOON HOAY</t>
  </si>
  <si>
    <t>JOYERIA 1</t>
  </si>
  <si>
    <t>SKS WATERF</t>
  </si>
  <si>
    <t>Exim Production              Customer Balances in Local Currency              Time 18:13:13     Date  02.12.2020</t>
  </si>
  <si>
    <t>EXIM Islamic Banking                                     Customer Balances in Local Currency                                    Time 17:05:58     Date  05.01.2021</t>
  </si>
  <si>
    <t>Exim Production              Customer Balances in Local Currency              Time 17:05:58     Date  05.01.2021</t>
  </si>
  <si>
    <t>EXIM Islamic Banking                                     Customer Balances in Local Currency                                    Time 10:34:14     Date  04.03.2021</t>
  </si>
  <si>
    <t>SOP EDIBLE</t>
  </si>
  <si>
    <t>ENVICO</t>
  </si>
  <si>
    <t>Exim Production              Customer Balances in Local Currency              Time 10:34:14     Date  04.03.2021</t>
  </si>
  <si>
    <t>EXIM Islamic Banking                                     Customer Balances in Local Currency                                    Time 08:21:04     Date  04.07.2021</t>
  </si>
  <si>
    <t>HALAMAN OP</t>
  </si>
  <si>
    <t>INT BRASS</t>
  </si>
  <si>
    <t>JOYERIA 2</t>
  </si>
  <si>
    <t>EXIM Islamic Banking            Customer Balances in Local Currency           Time 08:21:04     Date  04.07.2021</t>
  </si>
  <si>
    <t>EXIM Islamic Banking                                     Customer Balances in Local Currency                                    Time 18:24:23     Date  02.12.2020</t>
  </si>
  <si>
    <t>EXIM Islamic Banking            Customer Balances in Local Currency           Time 18:24:23     Date  02.12.2020</t>
  </si>
  <si>
    <t>EXIM Islamic Banking                                     Customer Balances in Local Currency                                    Time 12:31:55     Date  06.01.2021</t>
  </si>
  <si>
    <t>EXIM Islamic Banking            Customer Balances in Local Currency           Time 12:31:55     Date  06.01.2021</t>
  </si>
  <si>
    <t>EXIM Islamic Banking                                     Customer Balances in Local Currency                                    Time 10:42:59     Date  04.03.2021</t>
  </si>
  <si>
    <t>EXIM Islamic Banking            Customer Balances in Local Currency           Time 10:42:59     Date  04.03.2021</t>
  </si>
  <si>
    <t>EXIM Islamic Banking                                     Customer Balances in Local Currency                                    Time 17:14:06     Date  04.03.2020</t>
  </si>
  <si>
    <t>CTL</t>
  </si>
  <si>
    <t>WELFORD</t>
  </si>
  <si>
    <t>WELFORD 2</t>
  </si>
  <si>
    <t>SIEM OCV</t>
  </si>
  <si>
    <t>RHINOSHIEL</t>
  </si>
  <si>
    <t>Exim Production              Customer Balances in Local Currency              Time 17:14:06     Date  04.03.2020</t>
  </si>
  <si>
    <t>Customer Balances as at November 2018</t>
  </si>
  <si>
    <t>Opening Principal LC</t>
  </si>
  <si>
    <t>Adjustment Capitalization LC</t>
  </si>
  <si>
    <t xml:space="preserve">   Forex ( + )</t>
  </si>
  <si>
    <t>Closing Principal LC</t>
  </si>
  <si>
    <t>SMH RAIL SDN BHD</t>
  </si>
  <si>
    <t>Active (Overseas Contract Fi)</t>
  </si>
  <si>
    <t>PT LESTARI BANTEN ENERGI</t>
  </si>
  <si>
    <t>MAJUTERA SDN BHD</t>
  </si>
  <si>
    <t>Diamond Power Limited (OPF1)</t>
  </si>
  <si>
    <t>Diamond Power Limited (OPF2)</t>
  </si>
  <si>
    <t>EVERSENDAI ENGINEERING LLC</t>
  </si>
  <si>
    <t>PT RESORTS DEVELOPEMENT</t>
  </si>
  <si>
    <t>NEXUS INTERNATIONAL SCHOOL</t>
  </si>
  <si>
    <t>JOYERIA KOHINOOR SDN BHD</t>
  </si>
  <si>
    <t>Active (Supplier Credit)</t>
  </si>
  <si>
    <t>AKBANK T.A.S. TURKEY</t>
  </si>
  <si>
    <t>Active (Supplier Credit) (Buyer Credit)</t>
  </si>
  <si>
    <t>ZAID IBRAHIM &amp; CO</t>
  </si>
  <si>
    <t>Active (Supplier Credit) (Export Finance Srv)</t>
  </si>
  <si>
    <t>SOON SOON OILMILLS SDN BHD</t>
  </si>
  <si>
    <t>STRIDE ELECTRONICS (M) SDN BHD</t>
  </si>
  <si>
    <t>UCM Industrial Corporation Berhad 1</t>
  </si>
  <si>
    <t>ASIA PLATFORM SDN BHD</t>
  </si>
  <si>
    <t>NADA BUDAYA LTD</t>
  </si>
  <si>
    <t>3PLUS 1 STUDIO SDN BHD</t>
  </si>
  <si>
    <t>SPICY T-CAFE SDN BHD</t>
  </si>
  <si>
    <t>SHAPADU TEGUH PTE LTD</t>
  </si>
  <si>
    <t>JPK (Hanoi) Co Ltd</t>
  </si>
  <si>
    <t>CRANBORNE ENTERPRISE LIMITED</t>
  </si>
  <si>
    <t>SAAG CONSOLIDATED</t>
  </si>
  <si>
    <t>RHODIUM INTERNATIONAL TRADING</t>
  </si>
  <si>
    <t>MAJUPERAK GO GREEN SDN BHD</t>
  </si>
  <si>
    <t>PT MARITIM NUSANTARA INDONESIA</t>
  </si>
  <si>
    <t>Restuctured (Overseas Contract Fi)</t>
  </si>
  <si>
    <t>GIMZAN PLYWOOD SDN BHD</t>
  </si>
  <si>
    <t>Restuctured (Trade Finance) (Supplier Credit)</t>
  </si>
  <si>
    <t>Customer Balances as at December 2018</t>
  </si>
  <si>
    <t>Customer Balances as at January 2019 (Conventional)</t>
  </si>
  <si>
    <t>Active (Buyer Credit)</t>
  </si>
  <si>
    <t>Active (Cross Border Credit) (Term Loan)</t>
  </si>
  <si>
    <t>Customer Balances as at February 2019 (Conventional)</t>
  </si>
  <si>
    <t>Audit
Adjustment</t>
  </si>
  <si>
    <t>EXIM Bank of Malaysia                                    Customer Balances in Local Currency                                    Time 09:58:48     Date  12.03.2019</t>
  </si>
  <si>
    <t>Carryforwd Perio 01 - 01 2019 Reporting Period 02 - 02 2019</t>
  </si>
  <si>
    <t>ZAID</t>
  </si>
  <si>
    <t>CRANBORNE</t>
  </si>
  <si>
    <t>3PLUS1STUD</t>
  </si>
  <si>
    <t>PTLESTARI</t>
  </si>
  <si>
    <t>MAJUTERA</t>
  </si>
  <si>
    <t>MAJUPERAK</t>
  </si>
  <si>
    <t>SMH RAIL (</t>
  </si>
  <si>
    <t>DIAMOND PO</t>
  </si>
  <si>
    <t>SHAPADU TE</t>
  </si>
  <si>
    <t>PT RESORTS</t>
  </si>
  <si>
    <t>NEXUS INT</t>
  </si>
  <si>
    <t>Exim Production              Customer Balances in Local Currency              Time 09:58:48     Date  12.03.2019</t>
  </si>
  <si>
    <t>EXIM Bank of Malaysia                                    Customer Balances in Local Currency                                    Time 16:34:39     Date  05.01.2019</t>
  </si>
  <si>
    <t>Carryforwd Perio 01 - 11 2018 Reporting Period 12 - 12 2018</t>
  </si>
  <si>
    <t>JPKHANOI</t>
  </si>
  <si>
    <t>GIMZAN</t>
  </si>
  <si>
    <t>OILLINE</t>
  </si>
  <si>
    <t>SAAG</t>
  </si>
  <si>
    <t>NEPLINE</t>
  </si>
  <si>
    <t>ASIA</t>
  </si>
  <si>
    <t>SYRIAN 2</t>
  </si>
  <si>
    <t>ALSPEC</t>
  </si>
  <si>
    <t>AKBANK</t>
  </si>
  <si>
    <t>PTLINTASMA</t>
  </si>
  <si>
    <t>GOLDEN SCO</t>
  </si>
  <si>
    <t>OPAL</t>
  </si>
  <si>
    <t>USTPL</t>
  </si>
  <si>
    <t>SPICY T-CA</t>
  </si>
  <si>
    <t>CJ BIO</t>
  </si>
  <si>
    <t>UCM1</t>
  </si>
  <si>
    <t>PELIKAN AK</t>
  </si>
  <si>
    <t>JOYERIA1</t>
  </si>
  <si>
    <t>PELIKAN PR</t>
  </si>
  <si>
    <t>Exim Production              Customer Balances in Local Currency              Time 16:34:39     Date  05.01.2019</t>
  </si>
  <si>
    <t>EXIM Bank of Malaysia                                    Customer Balances in Local Currency                                    Time 14:25:07     Date  08.01.2019</t>
  </si>
  <si>
    <t>Exim Production              Customer Balances in Local Currency              Time 14:25:07     Date  08.01.2019</t>
  </si>
  <si>
    <t>EXIM Bank of Malaysia                                    Customer Balances in Local Currency                                    Time 11:54:49     Date  02.12.2018</t>
  </si>
  <si>
    <t>Carryforwd Perio 01 - 10 2018 Reporting Period 11 - 11 2018</t>
  </si>
  <si>
    <t>Exim Production              Customer Balances in Local Currency              Time 11:54:49     Date  02.12.2018</t>
  </si>
  <si>
    <t>Customer Balances as at August 2018</t>
  </si>
  <si>
    <t>Disbursement LC</t>
  </si>
  <si>
    <t xml:space="preserve">    Repayment LC</t>
  </si>
  <si>
    <t>* Active (Cross Border Credit) (Buyer Credit)</t>
  </si>
  <si>
    <t>* Active (Malaysia Kitchen Fin)</t>
  </si>
  <si>
    <t>* Active (Overseas Contract Fi)</t>
  </si>
  <si>
    <t>* Active (Overseas Investment)</t>
  </si>
  <si>
    <t>PT LINTAS MARGA SEDAYA</t>
  </si>
  <si>
    <t>* Active (Overseas Projec Fin)</t>
  </si>
  <si>
    <t>* Active (Supplier Credit) (Buyer Credit)</t>
  </si>
  <si>
    <t>* Active (Supplier Credit) (Export Finance Srv)</t>
  </si>
  <si>
    <t>GOLDEN SCOOP SDN BHD</t>
  </si>
  <si>
    <t>Envico Enterprises Sdh Bhd</t>
  </si>
  <si>
    <t>INTERNATIONAL BRASS INDUSTRIES S/B</t>
  </si>
  <si>
    <t>* Active (Supplier Credit) (Trade Finance)</t>
  </si>
  <si>
    <t>* Impaired Loan (Buyer Credit)</t>
  </si>
  <si>
    <t>* Impaired Loan (Malaysia Kitchen Fin)</t>
  </si>
  <si>
    <t>* Impaired Loan (Overseas Contract Fi)</t>
  </si>
  <si>
    <t>* Impaired Loan (Overseas Investment)</t>
  </si>
  <si>
    <t>* Impaired Loan (Overseas Projec Fin)</t>
  </si>
  <si>
    <t>ALSPEC INDUSTRIES SDN BHD</t>
  </si>
  <si>
    <t>* Impaired Loan (Supplier Credit) (Trade Finance)</t>
  </si>
  <si>
    <t>* Impaired Loan (Term Loan)</t>
  </si>
  <si>
    <t>* Restuctured</t>
  </si>
  <si>
    <t>* Restuctured (Buyer Credit)</t>
  </si>
  <si>
    <t>* Restuctured (Overseas Contract Fi)</t>
  </si>
  <si>
    <t>* Restuctured (Supplier Credit) (Trade Finance)</t>
  </si>
  <si>
    <t>* Restuctured (Term Loan)</t>
  </si>
  <si>
    <t>* Restuctured (Trade Finance) (Supplier Credit)</t>
  </si>
  <si>
    <t>** Total</t>
  </si>
  <si>
    <t>EXIM Bank of Malaysia                                    Customer Balances in Local Currency                                    Time 12:01:12     Date  02.12.2018</t>
  </si>
  <si>
    <t>Exim Production              Customer Balances in Local Currency              Time 12:01:12     Date  02.12.2018</t>
  </si>
  <si>
    <t>EXIM Bank of Malaysia                                    Customer Balances in Local Currency                                    Time 14:11:24     Date  05.01.2019</t>
  </si>
  <si>
    <t>Exim Production              Customer Balances in Local Currency              Time 14:11:24     Date  05.01.2019</t>
  </si>
  <si>
    <t>EXIM Bank of Malaysia                                    Customer Balances in Local Currency                                    Time 14:20:16     Date  08.01.2019</t>
  </si>
  <si>
    <t>PTEDEN0000</t>
  </si>
  <si>
    <t>Exim Production              Customer Balances in Local Currency              Time 14:20:16     Date  08.01.2019</t>
  </si>
  <si>
    <t>EXIM Bank of Malaysia                                    Customer Balances in Local Currency                                    Time 14:14:37     Date  05.01.2019</t>
  </si>
  <si>
    <t>MICHAEL OR</t>
  </si>
  <si>
    <t>Exim Production              Customer Balances in Local Currency              Time 14:14:37     Date  05.01.2019</t>
  </si>
  <si>
    <t>EXIM Bank of Malaysia                                    Customer Balances in Local Currency                                    Time 12:08:12     Date  02.12.2018</t>
  </si>
  <si>
    <t>Exim Production              Customer Balances in Local Currency              Time 12:08:12     Date  02.12.2018</t>
  </si>
  <si>
    <t>EXIM Bank of Malaysia                                    Customer Balances in Local Currency                                    Time 12:12:26     Date  02.12.2018</t>
  </si>
  <si>
    <t>Exim Production              Customer Balances in Local Currency              Time 12:12:26     Date  02.12.2018</t>
  </si>
  <si>
    <t>Customer Balances as at July 2018</t>
  </si>
  <si>
    <t xml:space="preserve">   Repayment LC</t>
  </si>
  <si>
    <t>* Active (Supplier Credit)</t>
  </si>
  <si>
    <t>EXIM Bank of Malaysia                                    Customer Balances in Local Currency                                    Time 14:57:57     Date  05.08.2018</t>
  </si>
  <si>
    <t>Carryforwd Perio 01 - 06 2018 Reporting Period 07 - 07 2018</t>
  </si>
  <si>
    <t>Exim Production              Customer Balances in Local Currency              Time 14:57:57     Date  05.08.2018</t>
  </si>
  <si>
    <t>EXIM Bank of Malaysia                                    Customer Balances in Local Currency                                    Time 15:00:42     Date  05.08.2018</t>
  </si>
  <si>
    <t>Exim Production              Customer Balances in Local Currency              Time 15:00:42     Date  05.08.2018</t>
  </si>
  <si>
    <t>EXIM Bank of Malaysia                                    Customer Balances in Local Currency                                    Time 15:07:05     Date  05.08.2018</t>
  </si>
  <si>
    <t>PELIKAN 2(</t>
  </si>
  <si>
    <t>Exim Production              Customer Balances in Local Currency              Time 15:07:05     Date  05.08.2018</t>
  </si>
  <si>
    <t>EXIM Bank of Malaysia                                    Customer Balances in Local Currency                                    Time 15:14:25     Date  05.08.2018</t>
  </si>
  <si>
    <t>Exim Production              Customer Balances in Local Currency              Time 15:14:25     Date  05.08.2018</t>
  </si>
  <si>
    <t>EXIM Bank of Malaysia                                    Customer Balances in Local Currency                                    Time 15:08:18     Date  05.08.2018</t>
  </si>
  <si>
    <t>Exim Production              Customer Balances in Local Currency              Time 15:08:18     Date  05.08.2018</t>
  </si>
  <si>
    <t>EXIM Islamic Banking                                     Customer Balances in Local Currency                                    Time 15:20:31     Date  05.08.2018</t>
  </si>
  <si>
    <t>PINEHILL</t>
  </si>
  <si>
    <t>ACIER</t>
  </si>
  <si>
    <t>MAS5</t>
  </si>
  <si>
    <t>GRM MAL-SI</t>
  </si>
  <si>
    <t>MALACO LEI</t>
  </si>
  <si>
    <t>DBD</t>
  </si>
  <si>
    <t>EXIM Islamic Banking            Customer Balances in Local Currency           Time 15:20:31     Date  05.08.2018</t>
  </si>
  <si>
    <t>EXIM Islamic Banking                                     Customer Balances in Local Currency                                    Time 10:40:47     Date  06.08.2018</t>
  </si>
  <si>
    <t>SMETRADE</t>
  </si>
  <si>
    <t>QUANTUM (T</t>
  </si>
  <si>
    <t>SEACERA TI</t>
  </si>
  <si>
    <t>AWIN RESOU</t>
  </si>
  <si>
    <t>Exim Production              Customer Balances in Local Currency              Time 10:40:47     Date  06.08.2018</t>
  </si>
  <si>
    <t>EXIM Islamic Banking                                     Customer Balances in Local Currency                                    Time 12:23:31     Date  02.12.2018</t>
  </si>
  <si>
    <t>EXIM Islamic Banking            Customer Balances in Local Currency           Time 12:23:31     Date  02.12.2018</t>
  </si>
  <si>
    <t>EXIM Islamic Banking                                     Customer Balances in Local Currency                                    Time 14:24:28     Date  05.01.2019</t>
  </si>
  <si>
    <t>EXIM Islamic Banking            Customer Balances in Local Currency           Time 14:24:28     Date  05.01.2019</t>
  </si>
  <si>
    <t>EXIM Islamic Banking                                     Customer Balances in Local Currency                                    Time 14:12:59     Date  08.01.2019</t>
  </si>
  <si>
    <t>EXIM Islamic Banking            Customer Balances in Local Currency           Time 14:12:59     Date  08.01.2019</t>
  </si>
  <si>
    <t>EXIM Islamic Banking                                     Customer Balances in Local Currency                                    Time 14:21:56     Date  05.01.2019</t>
  </si>
  <si>
    <t>TRIUMPH ME</t>
  </si>
  <si>
    <t>PT AIR BORN OIF</t>
  </si>
  <si>
    <t>PT AIR BORN OCF</t>
  </si>
  <si>
    <t>Exim Production              Customer Balances in Local Currency              Time 14:21:56     Date  05.01.2019</t>
  </si>
  <si>
    <t>EXIM Islamic Banking                                     Customer Balances in Local Currency                                    Time 12:26:29     Date  02.12.2018</t>
  </si>
  <si>
    <t>Exim Production              Customer Balances in Local Currency              Time 12:26:29     Date  02.12.2018</t>
  </si>
  <si>
    <t>EXIM Bank of Malaysia                                    Customer Balances in Local Currency                                    Time 11:51:12     Date  08.04.2015</t>
  </si>
  <si>
    <t>Carryforwd Perio 01 - 02 2015 Reporting Period 03 - 03 2015</t>
  </si>
  <si>
    <t>O&amp;HDM</t>
  </si>
  <si>
    <t>ROYAL NORT</t>
  </si>
  <si>
    <t>CASTLEROAD</t>
  </si>
  <si>
    <t>SEECO</t>
  </si>
  <si>
    <t>PRESS</t>
  </si>
  <si>
    <t>SYRIAN 1</t>
  </si>
  <si>
    <t>ZADANI</t>
  </si>
  <si>
    <t>ROYALN</t>
  </si>
  <si>
    <t>SPIRIT</t>
  </si>
  <si>
    <t>KAKI LIMA</t>
  </si>
  <si>
    <t>BLUE RASA</t>
  </si>
  <si>
    <t>PSK</t>
  </si>
  <si>
    <t>MING</t>
  </si>
  <si>
    <t>MOFINDO4</t>
  </si>
  <si>
    <t>AMONA11</t>
  </si>
  <si>
    <t>MOF FIJI</t>
  </si>
  <si>
    <t>SJI</t>
  </si>
  <si>
    <t>TABCO</t>
  </si>
  <si>
    <t>LUXURY</t>
  </si>
  <si>
    <t>LONGHOUSE</t>
  </si>
  <si>
    <t>PTTHI</t>
  </si>
  <si>
    <t>BERJAYA</t>
  </si>
  <si>
    <t>WIJAYA</t>
  </si>
  <si>
    <t>SRI LANKA</t>
  </si>
  <si>
    <t>KUALI</t>
  </si>
  <si>
    <t>REMPAH</t>
  </si>
  <si>
    <t>NANYANG</t>
  </si>
  <si>
    <t>HOMES</t>
  </si>
  <si>
    <t>MALAKOFF</t>
  </si>
  <si>
    <t>PRINSIPTEK</t>
  </si>
  <si>
    <t>SUNBORN</t>
  </si>
  <si>
    <t>DMS</t>
  </si>
  <si>
    <t>DENIZBANK</t>
  </si>
  <si>
    <t>196 GRAND</t>
  </si>
  <si>
    <t>MAKRO</t>
  </si>
  <si>
    <t>EXPERTISE2</t>
  </si>
  <si>
    <t>SEAFOODMAL</t>
  </si>
  <si>
    <t>YELLOW DIA</t>
  </si>
  <si>
    <t>ACMS TRENT</t>
  </si>
  <si>
    <t>SCHAMRICE</t>
  </si>
  <si>
    <t>KNM PROCES</t>
  </si>
  <si>
    <t>PTSENAGAN</t>
  </si>
  <si>
    <t>D' TANDOOR</t>
  </si>
  <si>
    <t>MOBILE PRI</t>
  </si>
  <si>
    <t>CHOCOFAC</t>
  </si>
  <si>
    <t>COTTAGE</t>
  </si>
  <si>
    <t>VG OFFSHOR</t>
  </si>
  <si>
    <t>PROTON (NT</t>
  </si>
  <si>
    <t>PT M3 KETA</t>
  </si>
  <si>
    <t>ARMADA</t>
  </si>
  <si>
    <t>FR GLOBAL</t>
  </si>
  <si>
    <t>SYMPHONY</t>
  </si>
  <si>
    <t>PERFECT CO</t>
  </si>
  <si>
    <t>RI YAZ</t>
  </si>
  <si>
    <t>SMHRAIL OC</t>
  </si>
  <si>
    <t>Exim Production              Customer Balances in Local Currency              Time 11:51:12     Date  08.04.2015</t>
  </si>
  <si>
    <t>EXIM Bank of Malaysia                                    Customer Balances in Local Currency                                    Time 11:57:04     Date  08.04.2015</t>
  </si>
  <si>
    <t>SUNLAND</t>
  </si>
  <si>
    <t>G.SRILANKA</t>
  </si>
  <si>
    <t>LOTUS</t>
  </si>
  <si>
    <t>ASTAIRE</t>
  </si>
  <si>
    <t>MAGNA</t>
  </si>
  <si>
    <t>Exim Production              Customer Balances in Local Currency              Time 11:57:04     Date  08.04.2015</t>
  </si>
  <si>
    <t>EXIM Bank of Malaysia                                    Customer Balances in Local Currency                                    Time 12:05:02     Date  08.04.2015</t>
  </si>
  <si>
    <t>FACADE</t>
  </si>
  <si>
    <t>Exim Production              Customer Balances in Local Currency              Time 12:05:02     Date  08.04.2015</t>
  </si>
  <si>
    <t>EXIM Bank of Malaysia                                    Customer Balances in Local Currency                                    Time 14:21:41     Date  08.04.2015</t>
  </si>
  <si>
    <t>JAWALA</t>
  </si>
  <si>
    <t>CAREPLUS</t>
  </si>
  <si>
    <t>LCL</t>
  </si>
  <si>
    <t>PLANET</t>
  </si>
  <si>
    <t>AMONA</t>
  </si>
  <si>
    <t>GAH</t>
  </si>
  <si>
    <t>DELIMA</t>
  </si>
  <si>
    <t>AMBC</t>
  </si>
  <si>
    <t>SELECTTV</t>
  </si>
  <si>
    <t>PIONEER</t>
  </si>
  <si>
    <t>Exim Production              Customer Balances in Local Currency              Time 14:21:41     Date  08.04.2015</t>
  </si>
  <si>
    <t>Customer Balances as at June 2015</t>
  </si>
  <si>
    <t xml:space="preserve">   Disbursement</t>
  </si>
  <si>
    <t xml:space="preserve">       Repayment</t>
  </si>
  <si>
    <t xml:space="preserve">   Forex ( - )</t>
  </si>
  <si>
    <t>THE GOVERNMENT OF SYRIAN ARAB (1)</t>
  </si>
  <si>
    <t>THE GOVERNMENT OF SYRIAN ARAB (2)</t>
  </si>
  <si>
    <t>MINISTRY OF FINANCE INDONESIA (4)</t>
  </si>
  <si>
    <t>MINISTRY OF FINANCE FIJI</t>
  </si>
  <si>
    <t>THE GOVERNMENT OF SRI LANKA (2)</t>
  </si>
  <si>
    <t xml:space="preserve"> 25-Dec-18</t>
  </si>
  <si>
    <t>SUNBORN INTERNATIONAL OY</t>
  </si>
  <si>
    <t>LONGHOUSE MALAYSIAN RESTAURANT</t>
  </si>
  <si>
    <t>REMPAH FOODS LIMITED</t>
  </si>
  <si>
    <t>NANYANG RESTUARANT LIMITED</t>
  </si>
  <si>
    <t>MAKRO RIA SDN BHD</t>
  </si>
  <si>
    <t>YELLOW DIAMOND RESOURCES SDN BHD</t>
  </si>
  <si>
    <t>COTTAGE ALLIANCE SDN BHD</t>
  </si>
  <si>
    <t>OPAL DELIGHTS SDN BHD</t>
  </si>
  <si>
    <t>FR GLOBAL VENTURE SDN BHD</t>
  </si>
  <si>
    <t>KNM PROCESS SYSTEMS 2</t>
  </si>
  <si>
    <t>SMH RAIL SDN BHD (OCF1)</t>
  </si>
  <si>
    <t>RI YAZ ASSET SDN BHD</t>
  </si>
  <si>
    <t>LUXURY VENTURES PTE LTD</t>
  </si>
  <si>
    <t>PT THI BALI NUSANTARA</t>
  </si>
  <si>
    <t>BERJAYA LAND BHD</t>
  </si>
  <si>
    <t>MALAKOFF INTERNATIONAL LIMITED</t>
  </si>
  <si>
    <t>PRINSIPTEK INTERNATIONAL LTD</t>
  </si>
  <si>
    <t>MAGNA PRIMA AUSTRALIA PTY LTD</t>
  </si>
  <si>
    <t>196 GRAND LLC</t>
  </si>
  <si>
    <t>PT SENAGAN ENERGI</t>
  </si>
  <si>
    <t>PERUSAHAAN OTOMOBIL NASIONAL</t>
  </si>
  <si>
    <t>PT M3 KETAPANG SEJAHTERA</t>
  </si>
  <si>
    <t>ARMADA KRAKEN PTE LTD</t>
  </si>
  <si>
    <t>UNITED SEAMLESS TUBULAAR</t>
  </si>
  <si>
    <t>PERFECT COLOUR SDN BHD</t>
  </si>
  <si>
    <t>PRESS METAL SARAWAK SDN BHD</t>
  </si>
  <si>
    <t>EMPIRE MELBOURNE PTY LTD</t>
  </si>
  <si>
    <t>DENIZBANK AS TURKEY</t>
  </si>
  <si>
    <t>PRESS METAL BERHAD</t>
  </si>
  <si>
    <t>MING RITZ SDN BHD</t>
  </si>
  <si>
    <t>SJI INDUSTRIES SDN BHD</t>
  </si>
  <si>
    <t>MANJUNG AQUA-B SDN BHD</t>
  </si>
  <si>
    <t>HO WAH GENTING TRADING SDN BHD</t>
  </si>
  <si>
    <t>SYMPHONY MANUFACTURING &amp; SERVICES</t>
  </si>
  <si>
    <t>AKRONN INDUSTRIES SDN BHD</t>
  </si>
  <si>
    <t>SPIRIT AEROSYSTEMS MALAYSIA SDN BHD</t>
  </si>
  <si>
    <t>* Active (Term Loan)</t>
  </si>
  <si>
    <t>ROYAL NOTRHLAND GOLF &amp; COUNTRY</t>
  </si>
  <si>
    <t>SEECO ENGINEERING</t>
  </si>
  <si>
    <t>ROYAL NORTHLAND GOLF &amp; COUNTRY (2)</t>
  </si>
  <si>
    <t>ZADANI BISTRO LIMITED</t>
  </si>
  <si>
    <t>KAKI LIMA RESTAURANT PTY LTD</t>
  </si>
  <si>
    <t>BLUE RASA SAYANG INC</t>
  </si>
  <si>
    <t>SURAYA MALAY HAWKERS FOOD GMBH</t>
  </si>
  <si>
    <t>KUALI MALAYSIA PTY LTD</t>
  </si>
  <si>
    <t>MICHAEL ORIENTAL CONVENTION</t>
  </si>
  <si>
    <t>SEAFOOD MALAYSIAN DELICACIES</t>
  </si>
  <si>
    <t>D' TANDOOR FOOD INDSTRIES SDN BHD</t>
  </si>
  <si>
    <t>PEMBINAAN SUCI KESTURI SDN BHD</t>
  </si>
  <si>
    <t>AMONA RANHILL CONSORTIUM S/B 11</t>
  </si>
  <si>
    <t>EXPERTISE INT. A&amp;I 2</t>
  </si>
  <si>
    <t>ONE &amp; HALF DEGREE MALDIVES</t>
  </si>
  <si>
    <t>SULTAN OF THE SEA</t>
  </si>
  <si>
    <t>GLOBAL LIVESTOCKS</t>
  </si>
  <si>
    <t>GLOBAL LIVESTOCK CORPORATION</t>
  </si>
  <si>
    <t>DESTINATION MARINE SERVICES SDN BHD</t>
  </si>
  <si>
    <t>ACMS TRENT PARK (M) SDN BHD</t>
  </si>
  <si>
    <t>MOBILE PRIMA SDN BHD</t>
  </si>
  <si>
    <t>CASTLEROADS SDN BHD</t>
  </si>
  <si>
    <t>MCQC TECHNOLOGIES SDN. BHD.</t>
  </si>
  <si>
    <t>HOMESNLIVING INDUSTRIES (M) SDN BHD</t>
  </si>
  <si>
    <t>SCHAMRICE (M) SDN BHD</t>
  </si>
  <si>
    <t>CHOCOFAC (MALAYSIA) SDN BHD</t>
  </si>
  <si>
    <t>VG OFFSHORE CONTAINERS</t>
  </si>
  <si>
    <t>Customer Balances as at July 2015</t>
  </si>
  <si>
    <t xml:space="preserve">  Disbursement</t>
  </si>
  <si>
    <t xml:space="preserve">      Repayment</t>
  </si>
  <si>
    <t>CJ BIO MALAYSIA SDN BHD</t>
  </si>
  <si>
    <t>EXIM Bank of Malaysia                                    Customer Balances in Local Currency                                    Time 16:02:13     Date  07.07.2015</t>
  </si>
  <si>
    <t>Carryforwd Perio 01 - 05 2015 Reporting Period 06 - 06 2015</t>
  </si>
  <si>
    <t>BUMIMETRO</t>
  </si>
  <si>
    <t>PRESS META</t>
  </si>
  <si>
    <t>EMPIRE MEL</t>
  </si>
  <si>
    <t>Exim Production              Customer Balances in Local Currency              Time 16:02:13     Date  07.07.2015</t>
  </si>
  <si>
    <t>EXIM Bank of Malaysia                                    Customer Balances in Local Currency                                    Time 17:07:59     Date  07.08.2015</t>
  </si>
  <si>
    <t>Carryforwd Perio 01 - 06 2015 Reporting Period 07 - 07 2015</t>
  </si>
  <si>
    <t>Exim Production              Customer Balances in Local Currency              Time 17:07:59     Date  07.08.2015</t>
  </si>
  <si>
    <t>EXIM Bank of Malaysia                                    Customer Balances in Local Currency                                    Time 14:24:07     Date  07.07.2015</t>
  </si>
  <si>
    <t>EXIM Bank of Malaysia                                    Customer Balances in Local Currency                                    Time 18:13:56     Date  07.08.2015</t>
  </si>
  <si>
    <t>Exim Production              Customer Balances in Local Currency              Time 18:13:56     Date  07.08.2015</t>
  </si>
  <si>
    <t>EXIM Bank of Malaysia                                    Customer Balances in Local Currency                                    Time 18:38:22     Date  07.08.2015</t>
  </si>
  <si>
    <t>Exim Production              Customer Balances in Local Currency              Time 18:38:22     Date  07.08.2015</t>
  </si>
  <si>
    <t>EXIM Bank of Malaysia                                    Customer Balances in Local Currency                                    Time 14:25:41     Date  07.07.2015</t>
  </si>
  <si>
    <t>EXIM Bank of Malaysia                                    Customer Balances in Local Currency                                    Time 14:27:45     Date  07.07.2015</t>
  </si>
  <si>
    <t>EAGLE EXPR</t>
  </si>
  <si>
    <t>EXIM Bank of Malaysia                                    Customer Balances in Local Currency                                    Time 18:21:22     Date  07.08.2015</t>
  </si>
  <si>
    <t>Exim Production              Customer Balances in Local Currency              Time 18:21:22     Date  07.08.2015</t>
  </si>
  <si>
    <t>EXIM Bank of Malaysia                                    Customer Balances in Local Currency                                    Time 09:21:36     Date  08.07.2015</t>
  </si>
  <si>
    <t>EXIM Bank of Malaysia                                    Customer Balances in Local Currency                                    Time 18:51:01     Date  07.08.2015</t>
  </si>
  <si>
    <t>Exim Production              Customer Balances in Local Currency              Time 18:51:01     Date  07.08.2015</t>
  </si>
  <si>
    <t>Customer Balances as at August 2015</t>
  </si>
  <si>
    <t>EXIM Bank of Malaysia                                    Customer Balances in Local Currency                                    Time 08:46:28     Date  08.09.2015</t>
  </si>
  <si>
    <t>Carryforwd Perio 01 - 07 2015 Reporting Period 08 - 08 2015</t>
  </si>
  <si>
    <t>Exim Production              Customer Balances in Local Currency              Time 08:46:28     Date  08.09.2015</t>
  </si>
  <si>
    <t>EXIM Bank of Malaysia                                    Customer Balances in Local Currency                                    Time 08:55:46     Date  08.09.2015</t>
  </si>
  <si>
    <t>Exim Production              Customer Balances in Local Currency              Time 08:55:46     Date  08.09.2015</t>
  </si>
  <si>
    <t>EXIM Bank of Malaysia                                    Customer Balances in Local Currency                                    Time 08:41:25     Date  08.09.2015</t>
  </si>
  <si>
    <t>Exim Production              Customer Balances in Local Currency              Time 08:41:25     Date  08.09.2015</t>
  </si>
  <si>
    <t>EXIM Bank of Malaysia                                    Customer Balances in Local Currency                                    Time 11:39:44     Date  08.09.2015</t>
  </si>
  <si>
    <t>Exim Production              Customer Balances in Local Currency              Time 11:39:44     Date  08.09.2015</t>
  </si>
  <si>
    <t>EXIM Bank of Malaysia                                    Customer Balances in Local Currency                                    Time 08:18:36     Date  08.09.2015</t>
  </si>
  <si>
    <t>Exim Production              Customer Balances in Local Currency              Time 08:18:36     Date  08.09.2015</t>
  </si>
  <si>
    <t>Customer Balances as at September 2015</t>
  </si>
  <si>
    <t>Yinson Production (West Africa)</t>
  </si>
  <si>
    <t>EXIM Bank of Malaysia                                    Customer Balances in Local Currency                                    Time 18:44:58     Date  08.10.2015</t>
  </si>
  <si>
    <t>Carryforwd Perio 01 - 08 2015 Reporting Period 09 - 09 2015</t>
  </si>
  <si>
    <t>UCM</t>
  </si>
  <si>
    <t>YINSON PRO</t>
  </si>
  <si>
    <t>Exim Production              Customer Balances in Local Currency              Time 18:44:58     Date  08.10.2015</t>
  </si>
  <si>
    <t>EXIM Bank of Malaysia                                    Customer Balances in Local Currency                                    Time 19:08:13     Date  08.10.2015</t>
  </si>
  <si>
    <t>Exim Production              Customer Balances in Local Currency              Time 19:08:13     Date  08.10.2015</t>
  </si>
  <si>
    <t>EXIM Bank of Malaysia                                    Customer Balances in Local Currency                                    Time 19:22:17     Date  08.10.2015</t>
  </si>
  <si>
    <t>Exim Production              Customer Balances in Local Currency              Time 19:22:17     Date  08.10.2015</t>
  </si>
  <si>
    <t>EXIM Bank of Malaysia                                    Customer Balances in Local Currency                                    Time 19:12:40     Date  08.10.2015</t>
  </si>
  <si>
    <t>Exim Production              Customer Balances in Local Currency              Time 19:12:40     Date  08.10.2015</t>
  </si>
  <si>
    <t>EXIM Bank of Malaysia                                    Customer Balances in Local Currency                                    Time 19:09:17     Date  08.10.2015</t>
  </si>
  <si>
    <t>Exim Production              Customer Balances in Local Currency              Time 19:09:17     Date  08.10.2015</t>
  </si>
  <si>
    <t>Customer Balances as at November 2015</t>
  </si>
  <si>
    <t>CUSTOMER CLASS &amp; INDUSTRY</t>
  </si>
  <si>
    <t>CUSTOMER ACCOUNT NUMBER</t>
  </si>
  <si>
    <t>CUSTOMER NAME</t>
  </si>
  <si>
    <t>LOAN CURRENCY</t>
  </si>
  <si>
    <t>OPENING PINCIPAL</t>
  </si>
  <si>
    <t>DISBURSEMENT</t>
  </si>
  <si>
    <t>ADJUSTMENT CAPITALIZATION</t>
  </si>
  <si>
    <t>FOREX ( + )</t>
  </si>
  <si>
    <t>REPAYMENT</t>
  </si>
  <si>
    <t xml:space="preserve">    FOREX ( - )</t>
  </si>
  <si>
    <t>CLOSING PRINCIPAL</t>
  </si>
  <si>
    <t>MATURITY DATE</t>
  </si>
  <si>
    <t>EMPIRE MELBOURNE PTY LTD 2</t>
  </si>
  <si>
    <t>EXIM Bank of Malaysia                                    Customer Balances in Local Currency                                    Time 10:58:31     Date  05.12.2015</t>
  </si>
  <si>
    <t>Carryforwd Perio 01 - 10 2015 Reporting Period 11 - 11 2015</t>
  </si>
  <si>
    <t>DESTINATIO</t>
  </si>
  <si>
    <t>Exim Production              Customer Balances in Local Currency              Time 10:58:31     Date  05.12.2015</t>
  </si>
  <si>
    <t>EXIM Bank of Malaysia                                    Customer Balances in Local Currency                                    Time 10:59:42     Date  05.12.2015</t>
  </si>
  <si>
    <t>Exim Production              Customer Balances in Local Currency              Time 10:59:42     Date  05.12.2015</t>
  </si>
  <si>
    <t>EXIM Bank of Malaysia                                    Customer Balances in Local Currency                                    Time 11:00:45     Date  05.12.2015</t>
  </si>
  <si>
    <t>Exim Production              Customer Balances in Local Currency              Time 11:00:45     Date  05.12.2015</t>
  </si>
  <si>
    <t>EXIM Bank of Malaysia                                    Customer Balances in Local Currency                                    Time 11:39:09     Date  05.12.2015</t>
  </si>
  <si>
    <t>Exim Production              Customer Balances in Local Currency              Time 11:39:09     Date  05.12.2015</t>
  </si>
  <si>
    <t>EXIM Bank of Malaysia                                    Customer Balances in Local Currency                                    Time 11:02:59     Date  05.12.2015</t>
  </si>
  <si>
    <t>Exim Production              Customer Balances in Local Currency              Time 11:02:59     Date  05.12.2015</t>
  </si>
  <si>
    <t>EXIM Islamic Banking                                     Customer Balances in Local Currency                                    Time 11:15:00     Date  08.03.2016</t>
  </si>
  <si>
    <t>Carryforwd Perio 01 - 01 2016 Reporting Period 02 - 02 2016</t>
  </si>
  <si>
    <t>CATERHAM C</t>
  </si>
  <si>
    <t>EONMETALL</t>
  </si>
  <si>
    <t>Exim Production              Customer Balances in Local Currency              Time 11:15:00     Date  08.03.2016</t>
  </si>
  <si>
    <t>Customer Balances as at July 2016</t>
  </si>
  <si>
    <t>Linsun General Contracting (OCF2)</t>
  </si>
  <si>
    <t>EMPIRE MELBOURNE (OPF1)</t>
  </si>
  <si>
    <t>KALIMAN TIMBER CORPORATION SDN BHD</t>
  </si>
  <si>
    <t>EXIM Bank of Malaysia                                    Customer Balances in Local Currency                                    Time 12:23:13     Date  08.08.2016</t>
  </si>
  <si>
    <t>Carryforwd Perio 01 - 06 2016 Reporting Period 07 - 07 2016</t>
  </si>
  <si>
    <t>KALIMAN TI</t>
  </si>
  <si>
    <t>LINSUN (OC</t>
  </si>
  <si>
    <t>Exim Production              Customer Balances in Local Currency              Time 12:23:13     Date  08.08.2016</t>
  </si>
  <si>
    <t>EXIM Bank of Malaysia                                    Customer Balances in Local Currency                                    Time 14:32:21     Date  08.08.2016</t>
  </si>
  <si>
    <t>LINSUN</t>
  </si>
  <si>
    <t>Exim Production              Customer Balances in Local Currency              Time 14:32:21     Date  08.08.2016</t>
  </si>
  <si>
    <t>EXIM Bank of Malaysia                                    Customer Balances in Local Currency                                    Time 14:34:47     Date  08.08.2016</t>
  </si>
  <si>
    <t>Exim Production              Customer Balances in Local Currency              Time 14:34:47     Date  08.08.2016</t>
  </si>
  <si>
    <t>EXIM Bank of Malaysia                                    Customer Balances in Local Currency                                    Time 14:38:24     Date  08.08.2016</t>
  </si>
  <si>
    <t>Exim Production              Customer Balances in Local Currency              Time 14:38:24     Date  08.08.2016</t>
  </si>
  <si>
    <t>EXIM Bank of Malaysia                                    Customer Balances in Local Currency                                    Time 14:46:31     Date  08.08.2016</t>
  </si>
  <si>
    <t>Exim Production              Customer Balances in Local Currency              Time 14:46:31     Date  08.08.2016</t>
  </si>
  <si>
    <t>EXIM Islamic Banking                                     Customer Balances in Local Currency                                    Time 14:46:04     Date  08.08.2016</t>
  </si>
  <si>
    <t>Exim Production              Customer Balances in Local Currency              Time 14:46:04     Date  08.08.2016</t>
  </si>
  <si>
    <t>Customer Balances as at November 2016</t>
  </si>
  <si>
    <t>MASTEK OIL TOOLS SDN BHD</t>
  </si>
  <si>
    <t>MASTEK OIL TOOLS SDN BHD 2</t>
  </si>
  <si>
    <t>PELIKAN AKTIENGESELLSCHAFT</t>
  </si>
  <si>
    <t>SMT TECHNOLOGIES SDN BHD</t>
  </si>
  <si>
    <t>EXIM Bank of Malaysia                                    Customer Balances in Local Currency                                    Time 10:42:16     Date  07.12.2016</t>
  </si>
  <si>
    <t>Carryforwd Perio 01 - 10 2016 Reporting Period 11 - 11 2016</t>
  </si>
  <si>
    <t>SMT TECHNO</t>
  </si>
  <si>
    <t>MASTEK OIL</t>
  </si>
  <si>
    <t>Exim Production              Customer Balances in Local Currency              Time 10:42:16     Date  07.12.2016</t>
  </si>
  <si>
    <t>EXIM Bank of Malaysia                                    Customer Balances in Local Currency                                    Time 14:32:32     Date  07.12.2016</t>
  </si>
  <si>
    <t>Exim Production              Customer Balances in Local Currency              Time 14:32:32     Date  07.12.2016</t>
  </si>
  <si>
    <t>EXIM Bank of Malaysia                                    Customer Balances in Local Currency                                    Time 11:05:52     Date  07.12.2016</t>
  </si>
  <si>
    <t>Exim Production              Customer Balances in Local Currency              Time 11:05:52     Date  07.12.2016</t>
  </si>
  <si>
    <t>EXIM Bank of Malaysia                                    Customer Balances in Local Currency                                    Time 11:07:49     Date  07.12.2016</t>
  </si>
  <si>
    <t>Exim Production              Customer Balances in Local Currency              Time 11:07:49     Date  07.12.2016</t>
  </si>
  <si>
    <t>EXIM Bank of Malaysia                                    Customer Balances in Local Currency                                    Time 12:05:27     Date  07.12.2016</t>
  </si>
  <si>
    <t>Exim Production              Customer Balances in Local Currency              Time 12:05:27     Date  07.12.2016</t>
  </si>
  <si>
    <t>EXIM Islamic Banking                                     Customer Balances in Local Currency                                    Time 12:09:32     Date  07.12.2016</t>
  </si>
  <si>
    <t>Exim Production              Customer Balances in Local Currency              Time 12:09:32     Date  07.12.2016</t>
  </si>
  <si>
    <t>Customer Balances as at March 2017</t>
  </si>
  <si>
    <t>EXIM Bank of Malaysia                                    Customer Balances in Local Currency                                    Time 12:25:16     Date  07.04.2017</t>
  </si>
  <si>
    <t>Carryforwd Perio 01 - 02 2017 Reporting Period 03 - 03 2017</t>
  </si>
  <si>
    <t>Exim Production              Customer Balances in Local Currency              Time 12:25:16     Date  07.04.2017</t>
  </si>
  <si>
    <t>EXIM Bank of Malaysia                                    Customer Balances in Local Currency                                    Time 15:05:15     Date  07.04.2017</t>
  </si>
  <si>
    <t>Exim Production              Customer Balances in Local Currency              Time 15:05:15     Date  07.04.2017</t>
  </si>
  <si>
    <t>EXIM Bank of Malaysia                                    Customer Balances in Local Currency                                    Time 15:08:43     Date  07.04.2017</t>
  </si>
  <si>
    <t>Exim Production              Customer Balances in Local Currency              Time 15:08:43     Date  07.04.2017</t>
  </si>
  <si>
    <t>EXIM Bank of Malaysia                                    Customer Balances in Local Currency                                    Time 15:15:56     Date  07.04.2017</t>
  </si>
  <si>
    <t>Exim Production              Customer Balances in Local Currency              Time 15:15:56     Date  07.04.2017</t>
  </si>
  <si>
    <t>EXIM Bank of Malaysia                                    Customer Balances in Local Currency                                    Time 15:17:15     Date  07.04.2017</t>
  </si>
  <si>
    <t>Exim Production              Customer Balances in Local Currency              Time 15:17:15     Date  07.04.2017</t>
  </si>
  <si>
    <t>EXIM Islamic Banking                                     Customer Balances in Local Currency                                    Time 15:20:58     Date  07.04.2017</t>
  </si>
  <si>
    <t>HARQ FOOD</t>
  </si>
  <si>
    <t>Exim Production              Customer Balances in Local Currency              Time 15:20:58     Date  07.04.2017</t>
  </si>
  <si>
    <t>Customer Balances as at October 2017</t>
  </si>
  <si>
    <t>PELIKAN PROCUREMENT SDN BHD</t>
  </si>
  <si>
    <t>EXIM Islamic Banking                                     Customer Balances in Local Currency                                    Time 12:27:09     Date  09.01.2018</t>
  </si>
  <si>
    <t>Carryforwd Perio 01 - 11 2017 Reporting Period 12 - 12 2017</t>
  </si>
  <si>
    <t>KNMI</t>
  </si>
  <si>
    <t>MAS6</t>
  </si>
  <si>
    <t>KT CYCLONE</t>
  </si>
  <si>
    <t>EXIM Islamic Banking            Customer Balances in Local Currency           Time 12:27:09     Date  09.01.2018</t>
  </si>
  <si>
    <t>Customer Balances as at December 2017</t>
  </si>
  <si>
    <t>Forex ( + )</t>
  </si>
  <si>
    <t>Customer Balances as at November 2017</t>
  </si>
  <si>
    <t xml:space="preserve"> Repayment LC</t>
  </si>
  <si>
    <t>EXIM Bank of Malaysia                                    Customer Balances in Local Currency                                    Time 17:26:49     Date  04.12.2017</t>
  </si>
  <si>
    <t>Carryforwd Perio 01 - 10 2017 Reporting Period 11 - 11 2017</t>
  </si>
  <si>
    <t>Exim Production              Customer Balances in Local Currency              Time 17:26:49     Date  04.12.2017</t>
  </si>
  <si>
    <t>EXIM Bank of Malaysia                                    Customer Balances in Local Currency                                    Time 17:33:41     Date  04.12.2017</t>
  </si>
  <si>
    <t>Exim Production              Customer Balances in Local Currency              Time 17:33:41     Date  04.12.2017</t>
  </si>
  <si>
    <t>EXIM Bank of Malaysia                                    Customer Balances in Local Currency                                    Time 18:09:15     Date  04.12.2017</t>
  </si>
  <si>
    <t>Exim Production              Customer Balances in Local Currency              Time 18:09:15     Date  04.12.2017</t>
  </si>
  <si>
    <t>EXIM Bank of Malaysia                                    Customer Balances in Local Currency                                    Time 17:41:01     Date  04.12.2017</t>
  </si>
  <si>
    <t>Exim Production              Customer Balances in Local Currency              Time 17:41:01     Date  04.12.2017</t>
  </si>
  <si>
    <t>EXIM Bank of Malaysia                                    Customer Balances in Local Currency                                    Time 17:46:46     Date  04.12.2017</t>
  </si>
  <si>
    <t>Exim Production              Customer Balances in Local Currency              Time 17:46:46     Date  04.12.2017</t>
  </si>
  <si>
    <t>EXIM Islamic Banking                                     Customer Balances in Local Currency                                    Time 17:22:41     Date  04.12.2017</t>
  </si>
  <si>
    <t>EXIM Islamic Banking            Customer Balances in Local Currency           Time 17:22:41     Date  04.12.2017</t>
  </si>
  <si>
    <t>EXIM Islamic Banking                                     Customer Balances in Local Currency                                    Time 17:52:09     Date  04.12.2017</t>
  </si>
  <si>
    <t>Exim Production              Customer Balances in Local Currency              Time 17:52:09     Date  04.12.2017</t>
  </si>
  <si>
    <t>EXIM Bank of Malaysia                                    Customer Balances in Local Currency                                    Time 14:09:28     Date  08.01.2018</t>
  </si>
  <si>
    <t>Exim Production              Customer Balances in Local Currency              Time 14:09:28     Date  08.01.2018</t>
  </si>
  <si>
    <t>EXIM Bank of Malaysia                                    Customer Balances in Local Currency                                    Time 15:52:07     Date  08.01.2018</t>
  </si>
  <si>
    <t>Exim Production              Customer Balances in Local Currency              Time 15:52:07     Date  08.01.2018</t>
  </si>
  <si>
    <t>EXIM Bank of Malaysia                                    Customer Balances in Local Currency                                    Time 14:19:25     Date  08.01.2018</t>
  </si>
  <si>
    <t>Exim Production              Customer Balances in Local Currency              Time 14:19:25     Date  08.01.2018</t>
  </si>
  <si>
    <t>EXIM Bank of Malaysia                                    Customer Balances in Local Currency                                    Time 18:52:41     Date  08.01.2018</t>
  </si>
  <si>
    <t>Exim Production              Customer Balances in Local Currency              Time 18:52:41     Date  08.01.2018</t>
  </si>
  <si>
    <t>EXIM Bank of Malaysia                                    Customer Balances in Local Currency                                    Time 14:37:56     Date  08.01.2018</t>
  </si>
  <si>
    <t>Exim Production              Customer Balances in Local Currency              Time 14:37:56     Date  08.01.2018</t>
  </si>
  <si>
    <t>EXIM Islamic Banking                                     Customer Balances in Local Currency                                    Time 14:27:20     Date  08.01.2018</t>
  </si>
  <si>
    <t>Exim Production              Customer Balances in Local Currency              Time 14:27:20     Date  08.01.2018</t>
  </si>
  <si>
    <t>Customer Balances as at February 2018</t>
  </si>
  <si>
    <t>PELIKAN PROCUREMENT SDN BHD 2</t>
  </si>
  <si>
    <t>PELIKAN PROCUREMENT SDN BHD 3</t>
  </si>
  <si>
    <t>EXIM Bank of Malaysia                                    Customer Balances in Local Currency                                    Time 18:12:03     Date  05.03.2018</t>
  </si>
  <si>
    <t>Carryforwd Perio 01 - 01 2018 Reporting Period 02 - 02 2018</t>
  </si>
  <si>
    <t>PELIKAN 3(</t>
  </si>
  <si>
    <t>Exim Production              Customer Balances in Local Currency              Time 18:12:03     Date  05.03.2018</t>
  </si>
  <si>
    <t>EXIM Bank of Malaysia                                    Customer Balances in Local Currency                                    Time 12:07:00     Date  09.03.2018</t>
  </si>
  <si>
    <t>Exim Production              Customer Balances in Local Currency              Time 12:07:00     Date  09.03.2018</t>
  </si>
  <si>
    <t>EXIM Bank of Malaysia                                    Customer Balances in Local Currency                                    Time 16:54:29     Date  05.03.2018</t>
  </si>
  <si>
    <t>Exim Production              Customer Balances in Local Currency              Time 16:54:29     Date  05.03.2018</t>
  </si>
  <si>
    <t>EXIM Bank of Malaysia                                    Customer Balances in Local Currency                                    Time 16:52:39     Date  05.03.2018</t>
  </si>
  <si>
    <t>Exim Production              Customer Balances in Local Currency              Time 16:52:39     Date  05.03.2018</t>
  </si>
  <si>
    <t>EXIM Bank of Malaysia                                    Customer Balances in Local Currency                                    Time 16:55:51     Date  05.03.2018</t>
  </si>
  <si>
    <t>Exim Production              Customer Balances in Local Currency              Time 16:55:51     Date  05.03.2018</t>
  </si>
  <si>
    <t>EXIM Islamic Banking                                     Customer Balances in Local Currency                                    Time 10:46:45     Date  13.03.2018</t>
  </si>
  <si>
    <t>EXIM Islamic Banking            Customer Balances in Local Currency           Time 10:46:45     Date  13.03.2018</t>
  </si>
  <si>
    <t>EXIM Islamic Banking                                     Customer Balances in Local Currency                                    Time 10:44:32     Date  13.03.2018</t>
  </si>
  <si>
    <t>Exim Production              Customer Balances in Local Currency              Time 10:44:32     Date  13.03.2018</t>
  </si>
  <si>
    <t>Customer Balances as at April 2018</t>
  </si>
  <si>
    <t>EXIM Bank of Malaysia                                    Customer Balances in Local Currency                                    Time 12:35:32     Date  05.05.2018</t>
  </si>
  <si>
    <t>Carryforwd Perio 01 - 03 2018 Reporting Period 04 - 04 2018</t>
  </si>
  <si>
    <t>Exim Production              Customer Balances in Local Currency              Time 12:35:32     Date  05.05.2018</t>
  </si>
  <si>
    <t>EXIM Bank of Malaysia                                    Customer Balances in Local Currency                                    Time 11:01:17     Date  05.05.2018</t>
  </si>
  <si>
    <t>Exim Production              Customer Balances in Local Currency              Time 11:01:17     Date  05.05.2018</t>
  </si>
  <si>
    <t>EXIM Bank of Malaysia                                    Customer Balances in Local Currency                                    Time 11:34:39     Date  05.05.2018</t>
  </si>
  <si>
    <t>Exim Production              Customer Balances in Local Currency              Time 11:34:39     Date  05.05.2018</t>
  </si>
  <si>
    <t>EXIM Bank of Malaysia                                    Customer Balances in Local Currency                                    Time 11:19:22     Date  05.05.2018</t>
  </si>
  <si>
    <t>Exim Production              Customer Balances in Local Currency              Time 11:19:22     Date  05.05.2018</t>
  </si>
  <si>
    <t>EXIM Bank of Malaysia                                    Customer Balances in Local Currency                                    Time 11:47:07     Date  05.05.2018</t>
  </si>
  <si>
    <t>Exim Production              Customer Balances in Local Currency              Time 11:47:07     Date  05.05.2018</t>
  </si>
  <si>
    <t>EXIM Islamic Banking                                     Customer Balances in Local Currency                                    Time 12:14:18     Date  05.05.2018</t>
  </si>
  <si>
    <t>EXIM Islamic Banking            Customer Balances in Local Currency           Time 12:14:18     Date  05.05.2018</t>
  </si>
  <si>
    <t>EXIM Islamic Banking                                     Customer Balances in Local Currency                                    Time 12:01:09     Date  05.05.2018</t>
  </si>
  <si>
    <t>Exim Production              Customer Balances in Local Currency              Time 12:01:09     Date  05.05.2018</t>
  </si>
  <si>
    <t>SMH Rail Thailand Sdn Bhd (7)</t>
  </si>
  <si>
    <t>SERI ELBER</t>
  </si>
  <si>
    <t>SERI EMORY</t>
  </si>
  <si>
    <t>SERI EMEI</t>
  </si>
  <si>
    <t>SERI EMPER</t>
  </si>
  <si>
    <t>PERTAMA (T</t>
  </si>
  <si>
    <t>YINSON BORONIA PRODUCTION B.V (2)</t>
  </si>
  <si>
    <t>SERI ERLANG (SINGAPORE) PTE LTD</t>
  </si>
  <si>
    <t>SERI EVEREST (SINGAPORE) PTE LTD</t>
  </si>
  <si>
    <t>SERI ELBERT (SINGAPORE) PTE LTD</t>
  </si>
  <si>
    <t>SERI EMORY (SINGAPORE) PTE LTD</t>
  </si>
  <si>
    <t>SERI EMEI (SINGAPORE) PTE LTD</t>
  </si>
  <si>
    <t>SERI EMPEROR (SINGAPORE) PTE LTD</t>
  </si>
  <si>
    <t>OM MATERIALS (SARAWAK) SDN BHD</t>
  </si>
  <si>
    <t>PERTAMA FERROALLOYS SDN BHD</t>
  </si>
  <si>
    <t>BRAHIM'S OVERSEAS VENTURE SDN BHD</t>
  </si>
  <si>
    <t>SAPURA TMC SDN BHD</t>
  </si>
  <si>
    <t>Sri Dayaa Manufacturing Sdn Bhd</t>
  </si>
  <si>
    <t>SMH Rail Sdn Bhd (7)</t>
  </si>
  <si>
    <t>WSA Venture Australia (M) Sdn Bhd (3) TR-i</t>
  </si>
  <si>
    <t>WSA Venture Australia (M) Sdn Bhd (3) SF-i</t>
  </si>
  <si>
    <t>Bousted Petroleum Marketing</t>
  </si>
  <si>
    <t>UZMA Kuala Muda Sdn Bhd (2)</t>
  </si>
  <si>
    <t>WSA Venture Australia (M) Sdn Bhd (3) (SF-i)</t>
  </si>
  <si>
    <t>WSA Venture Australia (M) Sdn Bhd (3) (TR-i)</t>
  </si>
  <si>
    <t>WSA Venture Australia (M) Sdn Bhd (LOC/TR-i)</t>
  </si>
  <si>
    <t>WSA Venture Australia (M) Sdn Bhd (2) (LOC/TR-i)</t>
  </si>
  <si>
    <t>UCM Industrial Corp. Berhad (LOC/TR-i)</t>
  </si>
  <si>
    <t>Sumisaujana TCM Chemicals Sdn Bhd (LOC/TR-i)</t>
  </si>
  <si>
    <t>2023</t>
  </si>
  <si>
    <t>Restuctured (Overseas Investment)</t>
  </si>
  <si>
    <t>Restuctured (Overseas Projec Fin)</t>
  </si>
  <si>
    <t>2022</t>
  </si>
  <si>
    <t>Jland Australia Pty Ltd</t>
  </si>
  <si>
    <t>PT Envirotech Akva Indonesia</t>
  </si>
  <si>
    <t>Tiong Nam Logistics Solutions Sdn Bhd</t>
  </si>
  <si>
    <t>Maxim Textile Technology Sdn Bhd</t>
  </si>
  <si>
    <t>Total Supplier Credit Islamic Financing Facility &amp; Letter of Credit/Trust Receipt</t>
  </si>
  <si>
    <t>Supplier Credit Islamic Financing Facility &amp; Letter of Credit/Trust Receipt</t>
  </si>
  <si>
    <t>SARAWAK PE</t>
  </si>
  <si>
    <t>BUMI ARMADA LABUAN LIMITED</t>
  </si>
  <si>
    <t>Biforst Logistics Sdn Bhd - TFi1</t>
  </si>
  <si>
    <t>Biforst Logistics Sdn Bhd - TFi2</t>
  </si>
  <si>
    <t>Biforst Logistics Sdn Bhd - TFi3</t>
  </si>
  <si>
    <t>Biforst Logistics Sdn Bhd - TFi5</t>
  </si>
  <si>
    <t>Agro 19 Berhad</t>
  </si>
  <si>
    <t>PTS Goldkist Industries Sdn Bhd</t>
  </si>
  <si>
    <t>Vendor Financing - ACE Programme</t>
  </si>
  <si>
    <t>Energy Equipment Tech Sdn Bhd (Petronas)</t>
  </si>
  <si>
    <t>Total Vendor Financing - ACE Programme</t>
  </si>
  <si>
    <t>INGRESS IN</t>
  </si>
  <si>
    <t>Bhavani Foods (M) Sdn Bhd (SIPP)</t>
  </si>
  <si>
    <t>SMH Rail India Sdn Bhd</t>
  </si>
  <si>
    <t>Revolving Credit-i Facility</t>
  </si>
  <si>
    <t>Radysis Asia Sdn Bhd (BNM-HTG)</t>
  </si>
  <si>
    <t>Total Revolving Credit-i Facility</t>
  </si>
  <si>
    <t>Total Revolving-i Facility</t>
  </si>
  <si>
    <t>MK Precision Castings (M) Sdn Bhd</t>
  </si>
  <si>
    <t>Urban Pinnacle Sdn Bhd - TFi1</t>
  </si>
  <si>
    <t>Urban Pinnacle Sdn Bhd - TFi2</t>
  </si>
  <si>
    <t>Urban Pinnacle Sdn Bhd - TFi3</t>
  </si>
  <si>
    <t>Amortisation in Jan 2024</t>
  </si>
  <si>
    <t>Carryforwd Perio 00 - 00 2024 Reporting Period 01 - 01 2024</t>
  </si>
  <si>
    <t>Customer Balances as at January 2024</t>
  </si>
  <si>
    <t>Sarawak Petchem Sdn Bhd (TL)</t>
  </si>
  <si>
    <t>EXIM Bank of Malaysia                                    Customer Balances in Local Currency                                    Time 19:51:27     Date  03.02.2024</t>
  </si>
  <si>
    <t>Exim Production              Customer Balances in Local Currency              Time 19:51:27     Date  03.02.2024</t>
  </si>
  <si>
    <t>EXIM Bank of Malaysia                                    Customer Balances in Local Currency                                    Time 19:56:31     Date  03.02.2024</t>
  </si>
  <si>
    <t>Exim Production              Customer Balances in Local Currency              Time 19:56:31     Date  03.02.2024</t>
  </si>
  <si>
    <t>EXIM Bank of Malaysia                                    Customer Balances in Local Currency                                    Time 20:01:31     Date  03.02.2024</t>
  </si>
  <si>
    <t>Exim Production              Customer Balances in Local Currency              Time 20:01:31     Date  03.02.2024</t>
  </si>
  <si>
    <t>SRI DAYAA</t>
  </si>
  <si>
    <t>MAXIM TEXT</t>
  </si>
  <si>
    <t>AGRO 19 BE</t>
  </si>
  <si>
    <t>ENERGYEQUI</t>
  </si>
  <si>
    <t>TRISTAR GL</t>
  </si>
  <si>
    <t>WELL-BUILT</t>
  </si>
  <si>
    <t>SITI KHADI</t>
  </si>
  <si>
    <t>EXIM Islamic Banking                                     Customer Balances in Local Currency                                    Time 20:15:14     Date  03.02.2024</t>
  </si>
  <si>
    <t>Exim Production              Customer Balances in Local Currency              Time 20:15:14     Date  03.02.2024</t>
  </si>
  <si>
    <t>EXIM Islamic Banking                                     Customer Balances in Local Currency                                    Time 20:19:43     Date  03.02.2024</t>
  </si>
  <si>
    <t>EXIM Islamic Banking            Customer Balances in Local Currency           Time 20:19:43     Date  03.02.2024</t>
  </si>
  <si>
    <t>EXIM Bank of Malaysia                                    Customer Balances in Local Currency                                    Time 22:27:32     Date  03.02.2024</t>
  </si>
  <si>
    <t>Exim Production              Customer Balances in Local Currency              Time 22:27:32     Date  03.02.2024</t>
  </si>
  <si>
    <t>EXIM Islamic Banking                                     Customer Balances in Local Currency                                    Time 17:40:38     Date  04.02.2024</t>
  </si>
  <si>
    <t>Exim Production              Customer Balances in Local Currency              Time 17:40:38     Date  04.02.2024</t>
  </si>
  <si>
    <t>Urban Pinnacle Sdn Bhd - TFi4</t>
  </si>
  <si>
    <t>Siti Khadijah Apparel Sdn Bhd</t>
  </si>
  <si>
    <t>Carryforwd Perio 01 - 01 2024 Reporting Period 02 - 02 2024</t>
  </si>
  <si>
    <t>EXIM Bank of Malaysia                                    Customer Balances in Local Currency                                    Time 17:56:18     Date  02.03.2024</t>
  </si>
  <si>
    <t>Exim Production              Customer Balances in Local Currency              Time 17:56:18     Date  02.03.2024</t>
  </si>
  <si>
    <t>EXIM Bank of Malaysia                                    Customer Balances in Local Currency                                    Time 17:59:53     Date  02.03.2024</t>
  </si>
  <si>
    <t>Exim Production              Customer Balances in Local Currency              Time 17:59:53     Date  02.03.2024</t>
  </si>
  <si>
    <t>EXIM Bank of Malaysia                                    Customer Balances in Local Currency                                    Time 18:00:41     Date  02.03.2024</t>
  </si>
  <si>
    <t>Exim Production              Customer Balances in Local Currency              Time 18:00:41     Date  02.03.2024</t>
  </si>
  <si>
    <t>EXIM Islamic Banking                                     Customer Balances in Local Currency                                    Time 18:09:09     Date  02.03.2024</t>
  </si>
  <si>
    <t>AESCOMED S</t>
  </si>
  <si>
    <t>Exim Production              Customer Balances in Local Currency              Time 18:09:09     Date  02.03.2024</t>
  </si>
  <si>
    <t>EXIM Islamic Banking                                     Customer Balances in Local Currency                                    Time 18:14:39     Date  02.03.2024</t>
  </si>
  <si>
    <t>EXIM Islamic Banking            Customer Balances in Local Currency           Time 18:14:39     Date  02.03.2024</t>
  </si>
  <si>
    <t>frx adjustment jan</t>
  </si>
  <si>
    <t>EXIM Bank of Malaysia                                    Customer Balances in Local Currency                                    Time 09:09:56     Date  03.03.2024</t>
  </si>
  <si>
    <t>Exim Production              Customer Balances in Local Currency              Time 09:09:56     Date  03.03.2024</t>
  </si>
  <si>
    <t>EXIM Bank of Malaysia                                    Customer Balances in Local Currency                                    Time 09:20:49     Date  03.03.2024</t>
  </si>
  <si>
    <t>Exim Production              Customer Balances in Local Currency              Time 09:20:49     Date  03.03.2024</t>
  </si>
  <si>
    <t>EXIM Islamic Banking                                     Customer Balances in Local Currency                                    Time 14:38:11     Date  04.03.2024</t>
  </si>
  <si>
    <t>Exim Production              Customer Balances in Local Currency              Time 14:38:11     Date  04.03.2024</t>
  </si>
  <si>
    <t>Aescomed Healthcare Sdn Bhd</t>
  </si>
  <si>
    <t>AMC Cincaria Sdn Bhd</t>
  </si>
  <si>
    <t>Bhavani Foods (M) Sdn Bhd</t>
  </si>
  <si>
    <t>Ingress Industrial (M) Sdn Bhd (Trade)</t>
  </si>
  <si>
    <t>Helms Geomarine Sdn BHd</t>
  </si>
  <si>
    <t>Carryforwd Perio 01 - 02 2024 Reporting Period 03 - 03 2024</t>
  </si>
  <si>
    <t>EXIM Bank of Malaysia                                    Customer Balances in Local Currency                                    Time 15:07:49     Date  01.04.2024</t>
  </si>
  <si>
    <t>Exim Production              Customer Balances in Local Currency              Time 15:07:49     Date  01.04.2024</t>
  </si>
  <si>
    <t>EXIM Islamic Banking                                     Customer Balances in Local Currency                                    Time 15:06:49     Date  01.04.2024</t>
  </si>
  <si>
    <t>TAIACE ENE</t>
  </si>
  <si>
    <t>HERNAN LCT</t>
  </si>
  <si>
    <t>AMC SF-I</t>
  </si>
  <si>
    <t>BHAVANI FO</t>
  </si>
  <si>
    <t>Exim Production              Customer Balances in Local Currency              Time 15:06:49     Date  01.04.2024</t>
  </si>
  <si>
    <t>Hernan Corporation Sdn Bhd</t>
  </si>
  <si>
    <t>Hyrax Oils Sdn Bhd ( Restructured)</t>
  </si>
  <si>
    <t>JLAND AUST</t>
  </si>
  <si>
    <t>Amortisation in May 2024</t>
  </si>
  <si>
    <t>Teras Budi Resources Sdn Bhd</t>
  </si>
  <si>
    <t>Kian Joo Cans Distributions Sdn Bhd</t>
  </si>
  <si>
    <t xml:space="preserve">Glide Technology Sdn Bhd </t>
  </si>
  <si>
    <t>Tristar Global Sdn Bhd</t>
  </si>
  <si>
    <t>Bertambest Sdn Bhd</t>
  </si>
  <si>
    <t>Impact Metal Resources Sdn Bhd</t>
  </si>
  <si>
    <t>UB Acrylic (M) Sdn Bhd</t>
  </si>
  <si>
    <t>Choon Eng (Sarawak) Sdn Bhd</t>
  </si>
  <si>
    <t>Klitz Vibrant Imported Kitchens Sdn Bhd</t>
  </si>
  <si>
    <t>Glide Technology Sdn Bhd</t>
  </si>
  <si>
    <t>UB Acrylic (MO Sdn Bhd</t>
  </si>
  <si>
    <t>Gemilang Coachwork Sdn Bhd</t>
  </si>
  <si>
    <t>Southeast Asia Fruits Industry Sdn Bhd</t>
  </si>
  <si>
    <t>Whitex Garments Sdn Bhd (2)</t>
  </si>
  <si>
    <t>KR Travel &amp; Tours Sdn Bhd (SMEXPORT)</t>
  </si>
  <si>
    <t>Sky Blue Media Sdn Bhd (SIPP)</t>
  </si>
  <si>
    <t>Tabco Food Services Sn Bhd (SIPP)</t>
  </si>
  <si>
    <t>OM Materials (Sarawak) Sdn Bhd</t>
  </si>
  <si>
    <t>Pertama Ferroalloys Sdn Bhd</t>
  </si>
  <si>
    <t>MEWAH-OIL</t>
  </si>
  <si>
    <t xml:space="preserve"> </t>
  </si>
  <si>
    <t>ARRD</t>
  </si>
  <si>
    <t>PRINCIPAL</t>
  </si>
  <si>
    <t>INTEREST/PENALTY</t>
  </si>
  <si>
    <t>CR 15</t>
  </si>
  <si>
    <t>DR 09 V</t>
  </si>
  <si>
    <t>CR 19#</t>
  </si>
  <si>
    <t>DR 40</t>
  </si>
  <si>
    <t>DR 09 #</t>
  </si>
  <si>
    <t>CR 19 V</t>
  </si>
  <si>
    <t>Agro 19 Berhad 2</t>
  </si>
  <si>
    <t>Ann Joo Integrated Steel Sdn Bhd</t>
  </si>
  <si>
    <t>Gaia Plas Sdn Bhd</t>
  </si>
  <si>
    <t>Kyoto Energy Ventures Sdn Bhd</t>
  </si>
  <si>
    <t>Whitex Garments Sdn Bhd (3)</t>
  </si>
  <si>
    <t xml:space="preserve">Bumi Armada Holdings Labuan </t>
  </si>
  <si>
    <t>Gaia Plas Sdn Bhd (SIPP)</t>
  </si>
  <si>
    <t>RR Industries Sdn Bhd</t>
  </si>
  <si>
    <t xml:space="preserve">Bumi Armada Holding Labuan Ltd </t>
  </si>
  <si>
    <t>MOF REP OF</t>
  </si>
  <si>
    <t>MOF LAOS 2</t>
  </si>
  <si>
    <t>Ministry of Finance Laos</t>
  </si>
  <si>
    <t>Istanbul Sabiha Gocken Uluslararasi</t>
  </si>
  <si>
    <t>Seri Elbert (Singapore) Pte Ltd</t>
  </si>
  <si>
    <t>Seri Emory (Singapore) Pte Ltd</t>
  </si>
  <si>
    <t>Seri Emei (Singapore) Pte Ltd</t>
  </si>
  <si>
    <t>Seri Emperor (Singapore) Pte Ltd</t>
  </si>
  <si>
    <t>Republic of Iraq</t>
  </si>
  <si>
    <t>Republic of Seychelles</t>
  </si>
  <si>
    <t>Sarawak Petchem Sdn Bhd</t>
  </si>
  <si>
    <t>Bumi Armada Holdings Labuan Limited</t>
  </si>
  <si>
    <t>Sri Kayu Maju Sdn Bhd</t>
  </si>
  <si>
    <t>Global Tower Corporation Pty Ltd</t>
  </si>
  <si>
    <t>Purebleach Sdn Bhd</t>
  </si>
  <si>
    <t>Thai Aroi Rice Vermicelli Company Limited</t>
  </si>
  <si>
    <t>Hyrax Oil Sdn Bhd OPFi (Restructure)</t>
  </si>
  <si>
    <t>RADYSIS AS</t>
  </si>
  <si>
    <t>+</t>
  </si>
  <si>
    <t>UZMA KUALA</t>
  </si>
  <si>
    <t>PT ENVIROT</t>
  </si>
  <si>
    <t>KR TRAVEL</t>
  </si>
  <si>
    <t>-</t>
  </si>
  <si>
    <t>Pipesway Furniture Sdn Bhd</t>
  </si>
  <si>
    <t>Marine Creation Sdn Bhd (1) SIPP</t>
  </si>
  <si>
    <t>Marine Creation Sdn Bhd (2) SIPP</t>
  </si>
  <si>
    <t>Marine Creation Sdn Bhd (3) SIPP</t>
  </si>
  <si>
    <t>Ignis Environment Initiatives Sdn Bhd</t>
  </si>
  <si>
    <t>Ignis Environment Initiatives Sdn Bhd 1</t>
  </si>
  <si>
    <t>Ignis Environment Initiatives Sdn Bhd 2</t>
  </si>
  <si>
    <t>Hy-Fresh Industries Sdn Bhd</t>
  </si>
  <si>
    <t>Impact Metal Resources Sdn Bhd (2)</t>
  </si>
  <si>
    <t>YH Polymer Sdn Bhd</t>
  </si>
  <si>
    <t>Malaysia Steel Works (KL) Bhd</t>
  </si>
  <si>
    <t>Ocean21 Offshore Sdn Bhd</t>
  </si>
  <si>
    <t>2024</t>
  </si>
  <si>
    <t>SKY BLUE (</t>
  </si>
  <si>
    <t>(TF-I 3) -</t>
  </si>
  <si>
    <t>Opening</t>
  </si>
  <si>
    <t>Balance</t>
  </si>
  <si>
    <t>Ingress Industrial (Thailand) Co Ltd</t>
  </si>
  <si>
    <t>Fathopes Energy Sdn Bhd (1)</t>
  </si>
  <si>
    <t>Fathopes Energy Sdn Bhd (2)</t>
  </si>
  <si>
    <t>Hextar Global Berhad</t>
  </si>
  <si>
    <t>Aemulus Corporation Sdn Bhd (BNM-HTG)</t>
  </si>
  <si>
    <t>MKRS Bumi (M) Sdn Bhd (SIPP)</t>
  </si>
  <si>
    <t>Marine Creation Sdn Bhd (4) SIPP</t>
  </si>
  <si>
    <t>Marine Creation Sdn Bhd (5) SIPP</t>
  </si>
  <si>
    <t>Rizman Ruzaini Creations (M) Sdn Bhd (SIPP)</t>
  </si>
  <si>
    <t>YH Polymer Sdn Bhd (SIPP)</t>
  </si>
  <si>
    <t xml:space="preserve">Amcorp Properties Berhad </t>
  </si>
  <si>
    <t>Carryforwd Perio 01 - 11 2024 Reporting Period 12 - 12 2024</t>
  </si>
  <si>
    <t>EXIM Islamic Banking                                     Customer Balances in Local Currency                                    Time 18:40:10     Date  03.01.2025</t>
  </si>
  <si>
    <t>EXIM Islamic Banking            Customer Balances in Local Currency           Time 18:40:10     Date  03.01.2025</t>
  </si>
  <si>
    <t>Nikmat Mujur Sdn Bhd</t>
  </si>
  <si>
    <t>SFI - SRI</t>
  </si>
  <si>
    <t>JFC Foods Industries Sdn Bhd</t>
  </si>
  <si>
    <t>MAC World Industries Sdn Bhd</t>
  </si>
  <si>
    <t>Master Suppliers Sdn Bhd</t>
  </si>
  <si>
    <t>Pusan Furniture Industries (M) Sdn Bhd</t>
  </si>
  <si>
    <t>Saragreen Sdn Bhd</t>
  </si>
  <si>
    <t>Taiace Energy Services Sdn Bhd (T7)</t>
  </si>
  <si>
    <t>Duta Marine Sdn Bhd</t>
  </si>
  <si>
    <t>SMH RAIL I</t>
  </si>
  <si>
    <t>EXIM Bank of Malaysia                                    Customer Balances in Local Currency                                    Time 16:52:33     Date  07.01.2024</t>
  </si>
  <si>
    <t>Carryforwd Perio 01 - 12 2024 Reporting Period 13 - 13 2024</t>
  </si>
  <si>
    <t>Exim Production              Customer Balances in Local Currency              Time 16:52:33     Date  07.01.2024</t>
  </si>
  <si>
    <t>Carryforwd Perio 01 - 13 2023 Reporting Period 14 - 14 2023</t>
  </si>
  <si>
    <t>EXIM Islamic Banking                                     Customer Balances in Local Currency                                    Time 11:19:07     Date  05.01.2024</t>
  </si>
  <si>
    <t>EXIM Islamic Banking            Customer Balances in Local Currency           Time 11:19:07     Date  05.01.2024</t>
  </si>
  <si>
    <t>Fabulous Sunview Sdn Bhd</t>
  </si>
  <si>
    <t>Nikmat Mujur Sdn Bhd - RCi</t>
  </si>
  <si>
    <t>PTS Goldkist Industries Sdn Bhd (2)</t>
  </si>
  <si>
    <t>Well-Built Alloy Industries Sdn Bhd</t>
  </si>
  <si>
    <t>Profit Impaired</t>
  </si>
  <si>
    <t>Mar</t>
  </si>
  <si>
    <t>Feb</t>
  </si>
  <si>
    <t>Diff Mar</t>
  </si>
  <si>
    <t>Diff Feb</t>
  </si>
  <si>
    <t>Jan</t>
  </si>
  <si>
    <t>Diff Jan</t>
  </si>
  <si>
    <t>Dec</t>
  </si>
  <si>
    <t>Dif Dec</t>
  </si>
  <si>
    <t>Zaid Ibrahim &amp; Co. (RC-i)</t>
  </si>
  <si>
    <t>AT Precision Engineering Sdn Bhd</t>
  </si>
  <si>
    <t>Fathopes Energy Sdn Bhd (3)</t>
  </si>
  <si>
    <t>Financing Asset</t>
  </si>
  <si>
    <t>Hyrax Oil Sdn Bhd TFi (Restructure)</t>
  </si>
  <si>
    <t>Confast Mobile Sdn Bhd</t>
  </si>
  <si>
    <t>HELMS GEOM</t>
  </si>
  <si>
    <t>GLOBAL TOW</t>
  </si>
  <si>
    <t>Marrybrown Deer Park Pty Ltd</t>
  </si>
  <si>
    <t>MB Burwood Pty Ltd</t>
  </si>
  <si>
    <t>Marrybrown Australia Pty Ltd - TFi-1</t>
  </si>
  <si>
    <t>Marrybrown Australia Pty Ltd - TFi-2</t>
  </si>
  <si>
    <t>MB Melbourne Central Pty Ltd</t>
  </si>
  <si>
    <t>Tiong Nam Logistics Solutions Sdn Bhd - TFi - 2</t>
  </si>
  <si>
    <t>Tiong Nam Logistics Solutions Sdn Bhd - TFi - 3</t>
  </si>
  <si>
    <t>Sri Dayaa Manufacturing Sdn Bhd (2)</t>
  </si>
  <si>
    <t>Confast Mobile Sdn Bhd - SMEXPORT</t>
  </si>
  <si>
    <t>Sage Promaster Sdn Bhd</t>
  </si>
  <si>
    <t>Iradar Sdn Bhd</t>
  </si>
  <si>
    <t>N.K Rubber (M) Sdn Bhd</t>
  </si>
  <si>
    <t>Fuciphagus Agritech Sdn Bhd - TFi</t>
  </si>
  <si>
    <t>WHITEX - O</t>
  </si>
  <si>
    <t>BIFORST 1</t>
  </si>
  <si>
    <t>BIFORST 2</t>
  </si>
  <si>
    <t>BIFORST 3</t>
  </si>
  <si>
    <t>BIFORST 5</t>
  </si>
  <si>
    <t>ASIA CARGO</t>
  </si>
  <si>
    <t>TERAS - TF</t>
  </si>
  <si>
    <t>CHOON ENG</t>
  </si>
  <si>
    <t>WHITEX - S</t>
  </si>
  <si>
    <t>GAIA PLAS</t>
  </si>
  <si>
    <t>RIZMAN - T</t>
  </si>
  <si>
    <t>NIKMAT MUJ</t>
  </si>
  <si>
    <t>JOYERIA -</t>
  </si>
  <si>
    <t>PTS GOLDKI</t>
  </si>
  <si>
    <t>AGRO 19 -</t>
  </si>
  <si>
    <t>HERNAN COR</t>
  </si>
  <si>
    <t>IMPACT MET</t>
  </si>
  <si>
    <t>GEMILANG -</t>
  </si>
  <si>
    <t>ANN JOO -</t>
  </si>
  <si>
    <t>RR INDUSTR</t>
  </si>
  <si>
    <t>PUREBLEACH</t>
  </si>
  <si>
    <t>PIPESWAY -</t>
  </si>
  <si>
    <t>FATHOPES</t>
  </si>
  <si>
    <t>TIONG NAM</t>
  </si>
  <si>
    <t>HY-FRESH -</t>
  </si>
  <si>
    <t>SARAGREEN</t>
  </si>
  <si>
    <t>AMCORP - O</t>
  </si>
  <si>
    <t>PUSAN - SF</t>
  </si>
  <si>
    <t>MAC WORLD</t>
  </si>
  <si>
    <t>FABULOUS -</t>
  </si>
  <si>
    <t>MHC COLD S</t>
  </si>
  <si>
    <t>IRADAR SDN</t>
  </si>
  <si>
    <t>N.K RUBBER</t>
  </si>
  <si>
    <t>YH POLYMER</t>
  </si>
  <si>
    <t>SMH Rail Sdn Bhd (6)</t>
  </si>
  <si>
    <t>SKS Claremont Pty Ltd - TFi - 1</t>
  </si>
  <si>
    <t>Yinson Global Corporation (S) Pte Ltd</t>
  </si>
  <si>
    <t xml:space="preserve">Whitex Garments Sdn Bhd </t>
  </si>
  <si>
    <t>Sunnite Timur Sdn Bhd</t>
  </si>
  <si>
    <t>UB ACRYLIC</t>
  </si>
  <si>
    <t>GLIDE TECH</t>
  </si>
  <si>
    <t>JFC FOOD -</t>
  </si>
  <si>
    <t>BOUSTEAD R</t>
  </si>
  <si>
    <t>BERTAMBEST</t>
  </si>
  <si>
    <t>SOUTHEAST</t>
  </si>
  <si>
    <t>BOUSTEAD S</t>
  </si>
  <si>
    <t>SUNNITE TI</t>
  </si>
  <si>
    <t>A-T PRECIS</t>
  </si>
  <si>
    <t>MARRYBROWN</t>
  </si>
  <si>
    <t>MB BURWOOD</t>
  </si>
  <si>
    <t>MB MELBOUR</t>
  </si>
  <si>
    <t>NAUTILUS T</t>
  </si>
  <si>
    <t>Ann Joo Integrated Steel Sdn Bhd - TRi</t>
  </si>
  <si>
    <t>Marrybrown Australia Pty Ltd - TFi-3 (Sublimit 1)</t>
  </si>
  <si>
    <t>Marrybrown Australia Pty Ltd - TFi-3 (Sublimit 2)</t>
  </si>
  <si>
    <t>Marrybrown Australia Pty Ltd - TFi-3 (Sublimit 3)</t>
  </si>
  <si>
    <t>Marrybrown Australia Pty Ltd - TFi-3 (Sublimit 4)</t>
  </si>
  <si>
    <t>Marrybrown Australia Pty Ltd - TFi-3 (Sublimit 5)</t>
  </si>
  <si>
    <t>JFC Food Industries Sdn Bhd - TFi</t>
  </si>
  <si>
    <t>Kyoto Energy Ventures Sdn Bhd (2)</t>
  </si>
  <si>
    <t>2025</t>
  </si>
  <si>
    <t>KYOTO ENER</t>
  </si>
  <si>
    <t>SKS CLAREM</t>
  </si>
  <si>
    <t>TABCO (TF-</t>
  </si>
  <si>
    <t>Berjaya Okinawa Investment (S) Pte Ltd</t>
  </si>
  <si>
    <t>Gemilang Coachwork Sdn Bhd - RCi</t>
  </si>
  <si>
    <t>Kennwu Manufacturing (M) Sdn Bhd</t>
  </si>
  <si>
    <t>MHC Cold Storage Sdn Bhd - RCi</t>
  </si>
  <si>
    <t xml:space="preserve">MHC Cold Storage Sdn Bhd </t>
  </si>
  <si>
    <t>Pertama Ferroalloys Sdn Bhd - SFi</t>
  </si>
  <si>
    <t>Loan Rec</t>
  </si>
  <si>
    <t>Unearned Profit (5)</t>
  </si>
  <si>
    <t>( R )</t>
  </si>
  <si>
    <t>OM - OPF 3</t>
  </si>
  <si>
    <t>WHITEX - T</t>
  </si>
  <si>
    <t>ACE Champion Sdn Bhd</t>
  </si>
  <si>
    <t>Agro 19 Berhad 3</t>
  </si>
  <si>
    <t>Evergreen Fibreboard Berhad</t>
  </si>
  <si>
    <t xml:space="preserve">Global Tower Corporation Pty Ltd 2 </t>
  </si>
  <si>
    <t>SKS Claremont Pty Ltd - TFi - 2</t>
  </si>
  <si>
    <t>Ignis Group Berhad TF-i1</t>
  </si>
  <si>
    <t>Trenergy Infrastructure Sdn Bhd TFi - 1</t>
  </si>
  <si>
    <t>Ignis Group Berhad</t>
  </si>
  <si>
    <t>Global Tower Corporation Pty Ltd 2</t>
  </si>
  <si>
    <t>FX</t>
  </si>
  <si>
    <t>VANTRIS-OI</t>
  </si>
  <si>
    <t>Impaired Loan</t>
  </si>
  <si>
    <t>Vantris Energy Berhad</t>
  </si>
  <si>
    <t>RIZMAN - R</t>
  </si>
  <si>
    <t>SMH RAIL 0</t>
  </si>
  <si>
    <t>OCEAN21 -</t>
  </si>
  <si>
    <t>Agro 19 Industries Sdn Bhd (RR Industries Sdn Bhd - T1)</t>
  </si>
  <si>
    <t>Agro 19 Industries Sdn Bhd (RR Industries Sdn Bhd - T2)</t>
  </si>
  <si>
    <t>Trenergy Infrastructure Sdn Bhd TFi - 2</t>
  </si>
  <si>
    <t>YH Polymer Sdn Bhd - TFi-1</t>
  </si>
  <si>
    <t xml:space="preserve">JFC Food Industries Sdn Bhd </t>
  </si>
  <si>
    <t>Bateriku (M) Sdn Bhd</t>
  </si>
  <si>
    <t>Radysis Asia Sdn Bhd</t>
  </si>
  <si>
    <t>MIR VALVE</t>
  </si>
  <si>
    <t>SAGE PROMA</t>
  </si>
  <si>
    <t>TF-I - MKR</t>
  </si>
  <si>
    <t>TFI - AEMU</t>
  </si>
  <si>
    <t>GLOBAL (OP</t>
  </si>
  <si>
    <t>Cost Outstanding (MYR) for Islamic Financing as at 31st December 2025</t>
  </si>
  <si>
    <t>Profit Outstanding (MYR) for Islamic Financing as at 31st December 2025</t>
  </si>
  <si>
    <t>Ignis Group Berhad TF-i3</t>
  </si>
  <si>
    <t>Ignis Group Berhad TF-i2</t>
  </si>
  <si>
    <t>Mac World Food Industries LLC</t>
  </si>
  <si>
    <t>Ping Petroleum Sdn Bhd</t>
  </si>
  <si>
    <t>Coco Oro Jewellery Sdn Bhd - RCi</t>
  </si>
  <si>
    <t>Coco Oro Jewellery Sdn Bhd - SFi</t>
  </si>
  <si>
    <t>FR Development Asia Sdn Bhd - SFi</t>
  </si>
  <si>
    <t>FR Development Asia Sdn Bhd - RCi</t>
  </si>
  <si>
    <t>Malaysia Steel Works (KL) Bhd - SFi 2</t>
  </si>
  <si>
    <t>Malaysia Steel Works (KL) Bhd - SFi 1</t>
  </si>
  <si>
    <t>Radysis Asia Sdn Bhd - SFi</t>
  </si>
  <si>
    <t>Enviros Survey &amp; Consultancy Sdn Bhd</t>
  </si>
  <si>
    <t>MHC Cold Storage Sdn Bhd - SFi 3</t>
  </si>
  <si>
    <t>Hernan Corporation Sdn Bhd - RCi</t>
  </si>
  <si>
    <t>Amortisation in Dec 2025</t>
  </si>
  <si>
    <t>Account turned impaired on 14.9.2025</t>
  </si>
  <si>
    <t>EXIM Bank of Malaysia                                    Customer Balances in Local Currency                                    Time 16:52:33     Date  31.12.2025</t>
  </si>
  <si>
    <t>Carryforwd Perio 01 - 11 2025 Reporting Period 12 - 12 2025</t>
  </si>
  <si>
    <t>Exim Production              Customer Balances in Local Currency              Time 16:52:33     Date  31.12.2025</t>
  </si>
  <si>
    <t>EXIM Islamic Banking                                     Customer Balances in Local Currency                                    Time 11:19:07     Date  31.12.2025</t>
  </si>
  <si>
    <t>EXIM Islamic Banking            Customer Balances in Local Currency           Time 11:19:07     Date  31.12.2025</t>
  </si>
  <si>
    <t>EXIM Bank of Malaysia                                    Customer Balances in Local Currency                                    Time 10:28:41     Date  04.01.2026</t>
  </si>
  <si>
    <t>Exim Production              Customer Balances in Local Currency              Time 10:28:41     Date  04.01.2026</t>
  </si>
  <si>
    <t>Customer Balances as at December 2025</t>
  </si>
  <si>
    <t>EXIM Bank of Malaysia                                    Customer Balances in Local Currency                                    Time 10:36:08     Date  04.01.2026</t>
  </si>
  <si>
    <t>Exim Production              Customer Balances in Local Currency              Time 10:36:08     Date  04.01.2026</t>
  </si>
  <si>
    <t>EXIM Bank of Malaysia                                    Customer Balances in Local Currency                                    Time 10:42:56     Date  04.01.2026</t>
  </si>
  <si>
    <t>Exim Production              Customer Balances in Local Currency              Time 10:42:56     Date  04.01.2026</t>
  </si>
  <si>
    <t>EXIM Bank of Malaysia                                    Customer Balances in Local Currency                                    Time 10:45:56     Date  04.01.2026</t>
  </si>
  <si>
    <t>Exim Production              Customer Balances in Local Currency              Time 10:45:56     Date  04.01.2026</t>
  </si>
  <si>
    <t>EXIM Islamic Banking                                     Customer Balances in Local Currency                                    Time 10:48:34     Date  04.01.2026</t>
  </si>
  <si>
    <t>KENNWU - S</t>
  </si>
  <si>
    <t>EXIM Islamic Banking            Customer Balances in Local Currency           Time 10:48:34     Date  04.01.2026</t>
  </si>
  <si>
    <t>EXIM Islamic Banking                                     Customer Balances in Local Currency                                    Time 10:54:15     Date  04.01.2026</t>
  </si>
  <si>
    <t>DUTA MARIN</t>
  </si>
  <si>
    <t>LUNAS - LC</t>
  </si>
  <si>
    <t>BERJAYA OK</t>
  </si>
  <si>
    <t>RINOCA - T</t>
  </si>
  <si>
    <t>Exim Production              Customer Balances in Local Currency              Time 10:54:15     Date  04.01.2026</t>
  </si>
  <si>
    <t>EXIM Islamic Banking                                     Customer Balances in Local Currency                                    Time 10:57:15     Date  04.01.2026</t>
  </si>
  <si>
    <t>EXIM Islamic Banking            Customer Balances in Local Currency           Time 10:57:15     Date  04.01.2026</t>
  </si>
  <si>
    <t>EXIM Bank of Malaysia                                    Customer Balances in Local Currency                                    Time 11:06:33     Date  04.01.2026</t>
  </si>
  <si>
    <t>Exim Production              Customer Balances in Local Currency              Time 11:06:33     Date  04.01.2026</t>
  </si>
  <si>
    <t>EXIM Islamic Banking                                     Customer Balances in Local Currency                                    Time 23:43:38     Date  04.01.2026</t>
  </si>
  <si>
    <t>EXIM Islamic Banking            Customer Balances in Local Currency           Time 23:43:38     Date  04.01.2026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</si>
</sst>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000_);_(* \(#,##0.0000\);_(* &quot;-&quot;??_);_(@_)"/>
    <numFmt numFmtId="166" formatCode="#,##0.00_ ;\-#,##0.00\ "/>
    <numFmt numFmtId="167" formatCode="0.0000"/>
    <numFmt numFmtId="168" formatCode="_(* #,##0.00_);_(* \(#,##0.00\);_(* &quot;-&quot;????_);_(@_)"/>
    <numFmt numFmtId="169" formatCode="_(* #,##0_);_(* \(#,##0\);_(* &quot;-&quot;??_);_(@_)"/>
    <numFmt numFmtId="170" formatCode="0.000"/>
    <numFmt numFmtId="171" formatCode="_(* #,##0.00_);_(* \(#,##0.00\);_(* &quot;-&quot;_);_(@_)"/>
  </numFmts>
  <fonts count="124" x14ac:knownFonts="1">
    <font>
      <sz val="11"/>
      <color theme="1"/>
      <name val="Calibri"/>
      <family val="2"/>
      <scheme val="minor"/>
    </font>
    <font>
      <sz val="9"/>
      <color theme="1"/>
      <name val="72"/>
      <family val="2"/>
    </font>
    <font>
      <sz val="9"/>
      <color theme="1"/>
      <name val="72"/>
      <family val="2"/>
    </font>
    <font>
      <sz val="9"/>
      <color theme="1"/>
      <name val="Dayton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8"/>
      <color theme="1"/>
      <name val="Consolas"/>
      <family val="3"/>
    </font>
    <font>
      <b/>
      <sz val="9.5"/>
      <color theme="1"/>
      <name val="Trebuchet MS"/>
      <family val="2"/>
    </font>
    <font>
      <sz val="9.5"/>
      <color theme="1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b/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u/>
      <sz val="9"/>
      <color theme="1"/>
      <name val="Trebuchet MS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1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u/>
      <sz val="10"/>
      <color theme="1"/>
      <name val="Tahoma"/>
      <family val="2"/>
    </font>
    <font>
      <sz val="9"/>
      <color rgb="FFFF3399"/>
      <name val="Tahoma"/>
      <family val="2"/>
    </font>
    <font>
      <sz val="9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u/>
      <sz val="9"/>
      <color theme="1"/>
      <name val="Tahoma"/>
      <family val="2"/>
    </font>
    <font>
      <sz val="9"/>
      <name val="Tahoma"/>
      <family val="2"/>
    </font>
    <font>
      <b/>
      <u/>
      <sz val="10"/>
      <color theme="0"/>
      <name val="Tahoma"/>
      <family val="2"/>
    </font>
    <font>
      <sz val="9"/>
      <color theme="0"/>
      <name val="Tahoma"/>
      <family val="2"/>
    </font>
    <font>
      <b/>
      <u/>
      <sz val="9"/>
      <name val="Tahoma"/>
      <family val="2"/>
    </font>
    <font>
      <i/>
      <sz val="10"/>
      <color rgb="FFFF0000"/>
      <name val="Tahoma"/>
      <family val="2"/>
    </font>
    <font>
      <u/>
      <sz val="10"/>
      <color theme="1"/>
      <name val="Tahoma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Tahoma"/>
      <family val="2"/>
    </font>
    <font>
      <b/>
      <u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u/>
      <sz val="14"/>
      <name val="72"/>
      <family val="2"/>
    </font>
    <font>
      <sz val="22"/>
      <name val="72"/>
      <family val="2"/>
    </font>
    <font>
      <sz val="10"/>
      <name val="72"/>
      <family val="2"/>
    </font>
    <font>
      <sz val="8"/>
      <name val="72"/>
      <family val="2"/>
    </font>
    <font>
      <sz val="22"/>
      <color theme="0"/>
      <name val="72"/>
      <family val="2"/>
    </font>
    <font>
      <u/>
      <sz val="22"/>
      <name val="72"/>
      <family val="2"/>
    </font>
    <font>
      <b/>
      <sz val="9"/>
      <name val="72"/>
      <family val="2"/>
    </font>
    <font>
      <b/>
      <sz val="9"/>
      <color rgb="FFFF0000"/>
      <name val="72"/>
      <family val="2"/>
    </font>
    <font>
      <sz val="9"/>
      <name val="72"/>
      <family val="2"/>
    </font>
    <font>
      <sz val="9"/>
      <color theme="0"/>
      <name val="72"/>
      <family val="2"/>
    </font>
    <font>
      <b/>
      <sz val="9"/>
      <color rgb="FF0000FF"/>
      <name val="72"/>
      <family val="2"/>
    </font>
    <font>
      <sz val="9"/>
      <color rgb="FF333333"/>
      <name val="72"/>
      <family val="2"/>
    </font>
    <font>
      <sz val="9"/>
      <color rgb="FF242626"/>
      <name val="72"/>
      <family val="2"/>
    </font>
    <font>
      <sz val="9"/>
      <color rgb="FFFF0000"/>
      <name val="72"/>
      <family val="2"/>
    </font>
    <font>
      <sz val="9"/>
      <color theme="1"/>
      <name val="72"/>
      <family val="2"/>
    </font>
    <font>
      <b/>
      <sz val="10"/>
      <name val="72"/>
      <family val="2"/>
    </font>
    <font>
      <b/>
      <sz val="12"/>
      <name val="72"/>
      <family val="2"/>
    </font>
    <font>
      <b/>
      <sz val="13"/>
      <name val="72"/>
      <family val="2"/>
    </font>
    <font>
      <sz val="12"/>
      <color rgb="FF0000FF"/>
      <name val="72"/>
      <family val="2"/>
    </font>
    <font>
      <sz val="12"/>
      <color rgb="FFFF0000"/>
      <name val="72"/>
      <family val="2"/>
    </font>
    <font>
      <sz val="12"/>
      <color rgb="FF0000CC"/>
      <name val="72"/>
      <family val="2"/>
    </font>
    <font>
      <sz val="10"/>
      <color rgb="FF0000CC"/>
      <name val="72"/>
      <family val="2"/>
    </font>
    <font>
      <b/>
      <u/>
      <sz val="9"/>
      <name val="72"/>
      <family val="2"/>
    </font>
    <font>
      <u/>
      <sz val="9"/>
      <name val="72"/>
      <family val="2"/>
    </font>
    <font>
      <sz val="11"/>
      <color theme="1"/>
      <name val="72"/>
      <family val="2"/>
    </font>
    <font>
      <sz val="12"/>
      <name val="72"/>
      <family val="2"/>
    </font>
    <font>
      <sz val="12"/>
      <color theme="0"/>
      <name val="72"/>
      <family val="2"/>
    </font>
    <font>
      <b/>
      <i/>
      <sz val="9"/>
      <color rgb="FF0000FF"/>
      <name val="72"/>
      <family val="2"/>
    </font>
    <font>
      <b/>
      <i/>
      <sz val="9"/>
      <color indexed="12"/>
      <name val="72"/>
      <family val="2"/>
    </font>
    <font>
      <b/>
      <sz val="9"/>
      <color theme="1"/>
      <name val="72"/>
      <family val="2"/>
    </font>
    <font>
      <b/>
      <i/>
      <u/>
      <sz val="9"/>
      <color rgb="FF0000FF"/>
      <name val="72"/>
      <family val="2"/>
    </font>
    <font>
      <b/>
      <i/>
      <u/>
      <sz val="14"/>
      <name val="72"/>
      <family val="2"/>
    </font>
    <font>
      <b/>
      <u/>
      <sz val="9"/>
      <color theme="1"/>
      <name val="72"/>
      <family val="2"/>
    </font>
    <font>
      <b/>
      <sz val="9"/>
      <color theme="0"/>
      <name val="72"/>
      <family val="2"/>
    </font>
    <font>
      <b/>
      <sz val="9"/>
      <color indexed="12"/>
      <name val="72"/>
      <family val="2"/>
    </font>
    <font>
      <sz val="8"/>
      <color theme="0"/>
      <name val="72"/>
      <family val="2"/>
    </font>
    <font>
      <sz val="9"/>
      <color rgb="FF0070C0"/>
      <name val="72"/>
      <family val="2"/>
    </font>
    <font>
      <b/>
      <sz val="9"/>
      <color rgb="FF0070C0"/>
      <name val="72"/>
      <family val="2"/>
    </font>
    <font>
      <sz val="9"/>
      <color theme="4"/>
      <name val="72"/>
      <family val="2"/>
    </font>
    <font>
      <sz val="9"/>
      <color theme="8" tint="-0.249977111117893"/>
      <name val="72"/>
      <family val="2"/>
    </font>
    <font>
      <sz val="10"/>
      <color theme="8" tint="-0.249977111117893"/>
      <name val="72"/>
      <family val="2"/>
    </font>
    <font>
      <sz val="8"/>
      <color theme="8" tint="-0.249977111117893"/>
      <name val="72"/>
      <family val="2"/>
    </font>
    <font>
      <i/>
      <sz val="9"/>
      <color theme="8" tint="-0.249977111117893"/>
      <name val="72"/>
      <family val="2"/>
    </font>
    <font>
      <b/>
      <u/>
      <sz val="14"/>
      <name val="72"/>
      <family val="2"/>
    </font>
    <font>
      <b/>
      <u/>
      <sz val="22"/>
      <name val="72"/>
      <family val="2"/>
    </font>
    <font>
      <b/>
      <sz val="9"/>
      <color theme="9" tint="-0.249977111117893"/>
      <name val="72"/>
      <family val="2"/>
    </font>
    <font>
      <b/>
      <sz val="22"/>
      <name val="72"/>
      <family val="2"/>
    </font>
    <font>
      <b/>
      <sz val="11"/>
      <name val="72"/>
      <family val="2"/>
    </font>
    <font>
      <b/>
      <sz val="9"/>
      <color theme="8" tint="-0.249977111117893"/>
      <name val="72"/>
      <family val="2"/>
    </font>
    <font>
      <sz val="12"/>
      <name val="Calibri"/>
      <family val="2"/>
      <scheme val="minor"/>
    </font>
    <font>
      <i/>
      <sz val="9"/>
      <color theme="0"/>
      <name val="72"/>
      <family val="2"/>
    </font>
    <font>
      <b/>
      <sz val="9"/>
      <color rgb="FFEE0000"/>
      <name val="72"/>
      <family val="2"/>
    </font>
    <font>
      <sz val="10"/>
      <name val="Arial"/>
      <family val="2"/>
    </font>
    <font>
      <sz val="8"/>
      <color rgb="FFFF0000"/>
      <name val="72"/>
      <family val="2"/>
    </font>
    <font>
      <i/>
      <sz val="9"/>
      <color rgb="FFFF0000"/>
      <name val="72"/>
      <family val="2"/>
    </font>
    <font>
      <sz val="10"/>
      <color rgb="FF0000CC"/>
      <name val="Arial"/>
      <family val="2"/>
    </font>
    <font>
      <sz val="10"/>
      <color theme="1"/>
      <name val="72"/>
      <family val="2"/>
    </font>
    <font>
      <b/>
      <sz val="10"/>
      <color theme="1"/>
      <name val="72"/>
      <family val="2"/>
    </font>
    <font>
      <b/>
      <u/>
      <sz val="10"/>
      <color theme="1"/>
      <name val="72"/>
      <family val="2"/>
    </font>
    <font>
      <b/>
      <sz val="10"/>
      <color theme="0"/>
      <name val="72"/>
      <family val="2"/>
    </font>
    <font>
      <sz val="10"/>
      <color theme="0"/>
      <name val="72"/>
      <family val="2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115" fillId="0" borderId="0"/>
  </cellStyleXfs>
  <cellXfs count="1076">
    <xf numFmtId="0" fontId="0" fillId="0" borderId="0" xfId="0"/>
    <xf numFmtId="4" fontId="0" fillId="0" borderId="0" xfId="0" applyNumberFormat="1"/>
    <xf numFmtId="0" fontId="22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22" fillId="0" borderId="0" xfId="0" applyFont="1" applyAlignment="1">
      <alignment horizontal="center" vertical="center"/>
    </xf>
    <xf numFmtId="0" fontId="25" fillId="0" borderId="0" xfId="0" applyFont="1"/>
    <xf numFmtId="15" fontId="0" fillId="0" borderId="0" xfId="0" applyNumberForma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34" borderId="0" xfId="0" applyFont="1" applyFill="1" applyAlignment="1">
      <alignment horizontal="center"/>
    </xf>
    <xf numFmtId="4" fontId="29" fillId="34" borderId="0" xfId="0" applyNumberFormat="1" applyFont="1" applyFill="1"/>
    <xf numFmtId="0" fontId="29" fillId="34" borderId="0" xfId="0" applyFont="1" applyFill="1"/>
    <xf numFmtId="0" fontId="20" fillId="34" borderId="0" xfId="0" applyFont="1" applyFill="1"/>
    <xf numFmtId="4" fontId="20" fillId="34" borderId="0" xfId="0" applyNumberFormat="1" applyFont="1" applyFill="1"/>
    <xf numFmtId="4" fontId="22" fillId="34" borderId="0" xfId="0" applyNumberFormat="1" applyFont="1" applyFill="1"/>
    <xf numFmtId="0" fontId="22" fillId="34" borderId="0" xfId="0" applyFont="1" applyFill="1"/>
    <xf numFmtId="0" fontId="22" fillId="0" borderId="0" xfId="0" applyFont="1" applyAlignment="1">
      <alignment horizontal="center" vertical="center" wrapText="1"/>
    </xf>
    <xf numFmtId="0" fontId="22" fillId="34" borderId="0" xfId="0" applyFont="1" applyFill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6" fillId="0" borderId="0" xfId="0" applyFont="1"/>
    <xf numFmtId="0" fontId="22" fillId="35" borderId="0" xfId="0" applyFont="1" applyFill="1" applyAlignment="1">
      <alignment horizontal="left"/>
    </xf>
    <xf numFmtId="0" fontId="22" fillId="35" borderId="0" xfId="0" applyFont="1" applyFill="1" applyAlignment="1">
      <alignment horizontal="center"/>
    </xf>
    <xf numFmtId="4" fontId="22" fillId="35" borderId="0" xfId="0" applyNumberFormat="1" applyFont="1" applyFill="1"/>
    <xf numFmtId="0" fontId="22" fillId="35" borderId="0" xfId="0" applyFont="1" applyFill="1"/>
    <xf numFmtId="0" fontId="26" fillId="35" borderId="0" xfId="0" applyFont="1" applyFill="1" applyAlignment="1">
      <alignment horizontal="center"/>
    </xf>
    <xf numFmtId="4" fontId="26" fillId="35" borderId="0" xfId="0" applyNumberFormat="1" applyFont="1" applyFill="1"/>
    <xf numFmtId="0" fontId="26" fillId="35" borderId="0" xfId="0" applyFont="1" applyFill="1"/>
    <xf numFmtId="0" fontId="30" fillId="0" borderId="0" xfId="0" applyFont="1"/>
    <xf numFmtId="4" fontId="30" fillId="0" borderId="0" xfId="0" applyNumberFormat="1" applyFont="1"/>
    <xf numFmtId="0" fontId="32" fillId="0" borderId="0" xfId="0" applyFont="1"/>
    <xf numFmtId="4" fontId="32" fillId="0" borderId="0" xfId="0" applyNumberFormat="1" applyFont="1"/>
    <xf numFmtId="0" fontId="31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0" borderId="0" xfId="0" applyFont="1"/>
    <xf numFmtId="0" fontId="36" fillId="36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4" fontId="35" fillId="0" borderId="0" xfId="0" applyNumberFormat="1" applyFont="1"/>
    <xf numFmtId="15" fontId="35" fillId="0" borderId="0" xfId="0" applyNumberFormat="1" applyFont="1"/>
    <xf numFmtId="0" fontId="35" fillId="35" borderId="0" xfId="0" applyFont="1" applyFill="1" applyAlignment="1">
      <alignment horizontal="center"/>
    </xf>
    <xf numFmtId="4" fontId="35" fillId="35" borderId="0" xfId="0" applyNumberFormat="1" applyFont="1" applyFill="1"/>
    <xf numFmtId="0" fontId="35" fillId="35" borderId="0" xfId="0" applyFont="1" applyFill="1"/>
    <xf numFmtId="0" fontId="33" fillId="35" borderId="0" xfId="0" applyFont="1" applyFill="1" applyAlignment="1">
      <alignment horizontal="center"/>
    </xf>
    <xf numFmtId="4" fontId="33" fillId="35" borderId="0" xfId="0" applyNumberFormat="1" applyFont="1" applyFill="1"/>
    <xf numFmtId="0" fontId="33" fillId="3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6" fillId="35" borderId="0" xfId="0" applyFont="1" applyFill="1" applyAlignment="1">
      <alignment horizontal="center"/>
    </xf>
    <xf numFmtId="4" fontId="36" fillId="35" borderId="0" xfId="0" applyNumberFormat="1" applyFont="1" applyFill="1"/>
    <xf numFmtId="15" fontId="35" fillId="0" borderId="0" xfId="0" applyNumberFormat="1" applyFont="1" applyAlignment="1">
      <alignment horizontal="center"/>
    </xf>
    <xf numFmtId="0" fontId="37" fillId="0" borderId="0" xfId="0" applyFont="1"/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horizontal="center"/>
    </xf>
    <xf numFmtId="0" fontId="35" fillId="39" borderId="0" xfId="0" applyFont="1" applyFill="1" applyAlignment="1">
      <alignment horizontal="center"/>
    </xf>
    <xf numFmtId="0" fontId="35" fillId="39" borderId="0" xfId="0" applyFont="1" applyFill="1"/>
    <xf numFmtId="4" fontId="35" fillId="39" borderId="0" xfId="0" applyNumberFormat="1" applyFont="1" applyFill="1"/>
    <xf numFmtId="0" fontId="36" fillId="39" borderId="0" xfId="0" applyFont="1" applyFill="1" applyAlignment="1">
      <alignment horizontal="center"/>
    </xf>
    <xf numFmtId="4" fontId="36" fillId="39" borderId="0" xfId="0" applyNumberFormat="1" applyFont="1" applyFill="1"/>
    <xf numFmtId="0" fontId="39" fillId="35" borderId="0" xfId="0" applyFont="1" applyFill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/>
    </xf>
    <xf numFmtId="4" fontId="44" fillId="0" borderId="0" xfId="0" applyNumberFormat="1" applyFont="1"/>
    <xf numFmtId="0" fontId="42" fillId="0" borderId="0" xfId="0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0" fillId="40" borderId="0" xfId="0" applyFont="1" applyFill="1" applyAlignment="1">
      <alignment horizontal="center" vertical="center"/>
    </xf>
    <xf numFmtId="0" fontId="40" fillId="40" borderId="0" xfId="0" applyFont="1" applyFill="1" applyAlignment="1">
      <alignment vertical="center"/>
    </xf>
    <xf numFmtId="0" fontId="40" fillId="40" borderId="0" xfId="0" applyFont="1" applyFill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0" fillId="0" borderId="0" xfId="0" applyNumberFormat="1" applyFont="1"/>
    <xf numFmtId="15" fontId="40" fillId="0" borderId="0" xfId="0" applyNumberFormat="1" applyFont="1"/>
    <xf numFmtId="0" fontId="40" fillId="35" borderId="0" xfId="0" applyFont="1" applyFill="1" applyAlignment="1">
      <alignment horizontal="center"/>
    </xf>
    <xf numFmtId="4" fontId="40" fillId="35" borderId="0" xfId="0" applyNumberFormat="1" applyFont="1" applyFill="1"/>
    <xf numFmtId="0" fontId="40" fillId="35" borderId="0" xfId="0" applyFont="1" applyFill="1"/>
    <xf numFmtId="164" fontId="40" fillId="0" borderId="0" xfId="1" applyFont="1" applyBorder="1"/>
    <xf numFmtId="0" fontId="41" fillId="0" borderId="0" xfId="0" applyFont="1" applyAlignment="1">
      <alignment horizontal="center"/>
    </xf>
    <xf numFmtId="4" fontId="41" fillId="0" borderId="0" xfId="0" applyNumberFormat="1" applyFont="1"/>
    <xf numFmtId="0" fontId="41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4" fillId="0" borderId="0" xfId="0" applyFont="1"/>
    <xf numFmtId="4" fontId="46" fillId="0" borderId="0" xfId="0" applyNumberFormat="1" applyFont="1"/>
    <xf numFmtId="0" fontId="5" fillId="0" borderId="0" xfId="0" applyFont="1"/>
    <xf numFmtId="0" fontId="5" fillId="37" borderId="0" xfId="0" applyFont="1" applyFill="1" applyAlignment="1">
      <alignment horizontal="center"/>
    </xf>
    <xf numFmtId="0" fontId="5" fillId="37" borderId="0" xfId="0" applyFont="1" applyFill="1"/>
    <xf numFmtId="0" fontId="5" fillId="37" borderId="0" xfId="0" applyFont="1" applyFill="1" applyAlignment="1">
      <alignment horizontal="center" vertical="center"/>
    </xf>
    <xf numFmtId="4" fontId="47" fillId="45" borderId="0" xfId="0" applyNumberFormat="1" applyFont="1" applyFill="1"/>
    <xf numFmtId="4" fontId="4" fillId="0" borderId="0" xfId="0" applyNumberFormat="1" applyFont="1"/>
    <xf numFmtId="0" fontId="4" fillId="0" borderId="0" xfId="0" applyFont="1"/>
    <xf numFmtId="0" fontId="4" fillId="45" borderId="0" xfId="0" applyFont="1" applyFill="1"/>
    <xf numFmtId="4" fontId="4" fillId="45" borderId="0" xfId="0" applyNumberFormat="1" applyFont="1" applyFill="1"/>
    <xf numFmtId="4" fontId="48" fillId="0" borderId="0" xfId="0" applyNumberFormat="1" applyFont="1"/>
    <xf numFmtId="0" fontId="48" fillId="0" borderId="0" xfId="0" applyFont="1"/>
    <xf numFmtId="0" fontId="41" fillId="37" borderId="0" xfId="0" applyFont="1" applyFill="1" applyAlignment="1">
      <alignment horizontal="left"/>
    </xf>
    <xf numFmtId="0" fontId="41" fillId="37" borderId="0" xfId="0" applyFont="1" applyFill="1"/>
    <xf numFmtId="0" fontId="41" fillId="37" borderId="0" xfId="0" applyFont="1" applyFill="1" applyAlignment="1">
      <alignment horizontal="center"/>
    </xf>
    <xf numFmtId="0" fontId="40" fillId="37" borderId="0" xfId="0" applyFont="1" applyFill="1"/>
    <xf numFmtId="0" fontId="40" fillId="37" borderId="0" xfId="0" applyFont="1" applyFill="1" applyAlignment="1">
      <alignment horizontal="center"/>
    </xf>
    <xf numFmtId="0" fontId="41" fillId="37" borderId="0" xfId="0" applyFont="1" applyFill="1" applyAlignment="1">
      <alignment horizontal="center" vertical="center"/>
    </xf>
    <xf numFmtId="0" fontId="41" fillId="37" borderId="0" xfId="0" applyFont="1" applyFill="1" applyAlignment="1">
      <alignment horizontal="center" vertical="center" wrapText="1"/>
    </xf>
    <xf numFmtId="0" fontId="40" fillId="37" borderId="0" xfId="0" applyFont="1" applyFill="1" applyAlignment="1">
      <alignment horizontal="center" vertical="center"/>
    </xf>
    <xf numFmtId="4" fontId="40" fillId="37" borderId="0" xfId="0" applyNumberFormat="1" applyFont="1" applyFill="1"/>
    <xf numFmtId="15" fontId="40" fillId="37" borderId="0" xfId="0" applyNumberFormat="1" applyFont="1" applyFill="1"/>
    <xf numFmtId="0" fontId="40" fillId="48" borderId="0" xfId="0" applyFont="1" applyFill="1" applyAlignment="1">
      <alignment horizontal="center"/>
    </xf>
    <xf numFmtId="4" fontId="40" fillId="48" borderId="0" xfId="0" applyNumberFormat="1" applyFont="1" applyFill="1"/>
    <xf numFmtId="0" fontId="40" fillId="48" borderId="0" xfId="0" applyFont="1" applyFill="1"/>
    <xf numFmtId="0" fontId="49" fillId="48" borderId="0" xfId="0" applyFont="1" applyFill="1" applyAlignment="1">
      <alignment horizontal="center"/>
    </xf>
    <xf numFmtId="4" fontId="49" fillId="48" borderId="0" xfId="0" applyNumberFormat="1" applyFont="1" applyFill="1"/>
    <xf numFmtId="0" fontId="49" fillId="48" borderId="0" xfId="0" applyFont="1" applyFill="1"/>
    <xf numFmtId="0" fontId="41" fillId="48" borderId="0" xfId="0" applyFont="1" applyFill="1" applyAlignment="1">
      <alignment horizontal="center"/>
    </xf>
    <xf numFmtId="4" fontId="41" fillId="48" borderId="0" xfId="0" applyNumberFormat="1" applyFont="1" applyFill="1"/>
    <xf numFmtId="0" fontId="4" fillId="37" borderId="0" xfId="0" applyFont="1" applyFill="1" applyAlignment="1">
      <alignment horizontal="center"/>
    </xf>
    <xf numFmtId="4" fontId="4" fillId="37" borderId="0" xfId="0" applyNumberFormat="1" applyFont="1" applyFill="1"/>
    <xf numFmtId="0" fontId="4" fillId="37" borderId="0" xfId="0" applyFont="1" applyFill="1"/>
    <xf numFmtId="0" fontId="4" fillId="35" borderId="0" xfId="0" applyFont="1" applyFill="1" applyAlignment="1">
      <alignment horizontal="center"/>
    </xf>
    <xf numFmtId="4" fontId="4" fillId="35" borderId="0" xfId="0" applyNumberFormat="1" applyFont="1" applyFill="1"/>
    <xf numFmtId="0" fontId="4" fillId="35" borderId="0" xfId="0" applyFont="1" applyFill="1"/>
    <xf numFmtId="0" fontId="44" fillId="35" borderId="0" xfId="0" applyFont="1" applyFill="1" applyAlignment="1">
      <alignment horizontal="center"/>
    </xf>
    <xf numFmtId="4" fontId="44" fillId="35" borderId="0" xfId="0" applyNumberFormat="1" applyFont="1" applyFill="1"/>
    <xf numFmtId="0" fontId="44" fillId="35" borderId="0" xfId="0" applyFont="1" applyFill="1"/>
    <xf numFmtId="0" fontId="50" fillId="37" borderId="0" xfId="0" applyFont="1" applyFill="1" applyAlignment="1">
      <alignment horizontal="left" vertical="top"/>
    </xf>
    <xf numFmtId="0" fontId="4" fillId="37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/>
    <xf numFmtId="4" fontId="51" fillId="0" borderId="0" xfId="0" applyNumberFormat="1" applyFont="1"/>
    <xf numFmtId="0" fontId="51" fillId="0" borderId="0" xfId="0" applyFont="1"/>
    <xf numFmtId="0" fontId="4" fillId="49" borderId="0" xfId="0" applyFont="1" applyFill="1"/>
    <xf numFmtId="4" fontId="4" fillId="49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0" fillId="37" borderId="0" xfId="0" applyFont="1" applyFill="1" applyAlignment="1">
      <alignment horizontal="center"/>
    </xf>
    <xf numFmtId="0" fontId="44" fillId="37" borderId="0" xfId="0" applyFont="1" applyFill="1" applyAlignment="1">
      <alignment horizontal="center" vertical="center"/>
    </xf>
    <xf numFmtId="0" fontId="4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 applyAlignment="1">
      <alignment horizontal="center"/>
    </xf>
    <xf numFmtId="0" fontId="4" fillId="50" borderId="0" xfId="0" applyFont="1" applyFill="1" applyAlignment="1">
      <alignment horizontal="center"/>
    </xf>
    <xf numFmtId="0" fontId="4" fillId="50" borderId="0" xfId="0" applyFont="1" applyFill="1"/>
    <xf numFmtId="0" fontId="4" fillId="50" borderId="0" xfId="0" applyFont="1" applyFill="1" applyAlignment="1">
      <alignment horizontal="center" vertical="center"/>
    </xf>
    <xf numFmtId="4" fontId="4" fillId="50" borderId="0" xfId="0" applyNumberFormat="1" applyFont="1" applyFill="1"/>
    <xf numFmtId="4" fontId="4" fillId="51" borderId="0" xfId="0" applyNumberFormat="1" applyFont="1" applyFill="1"/>
    <xf numFmtId="0" fontId="52" fillId="38" borderId="0" xfId="0" applyFont="1" applyFill="1" applyAlignment="1">
      <alignment horizontal="left"/>
    </xf>
    <xf numFmtId="0" fontId="53" fillId="38" borderId="0" xfId="0" applyFont="1" applyFill="1"/>
    <xf numFmtId="164" fontId="4" fillId="37" borderId="0" xfId="1" applyFont="1" applyFill="1"/>
    <xf numFmtId="0" fontId="4" fillId="51" borderId="0" xfId="0" applyFont="1" applyFill="1" applyAlignment="1">
      <alignment horizontal="center"/>
    </xf>
    <xf numFmtId="0" fontId="4" fillId="51" borderId="0" xfId="0" applyFont="1" applyFill="1"/>
    <xf numFmtId="166" fontId="4" fillId="51" borderId="0" xfId="1" applyNumberFormat="1" applyFont="1" applyFill="1"/>
    <xf numFmtId="166" fontId="4" fillId="37" borderId="0" xfId="1" applyNumberFormat="1" applyFont="1" applyFill="1"/>
    <xf numFmtId="0" fontId="54" fillId="37" borderId="0" xfId="0" applyFont="1" applyFill="1" applyAlignment="1">
      <alignment horizontal="left"/>
    </xf>
    <xf numFmtId="0" fontId="4" fillId="46" borderId="0" xfId="0" applyFont="1" applyFill="1"/>
    <xf numFmtId="4" fontId="4" fillId="46" borderId="0" xfId="0" applyNumberFormat="1" applyFont="1" applyFill="1"/>
    <xf numFmtId="0" fontId="4" fillId="33" borderId="0" xfId="0" applyFont="1" applyFill="1"/>
    <xf numFmtId="4" fontId="4" fillId="33" borderId="0" xfId="0" applyNumberFormat="1" applyFont="1" applyFill="1"/>
    <xf numFmtId="4" fontId="47" fillId="37" borderId="0" xfId="0" applyNumberFormat="1" applyFont="1" applyFill="1"/>
    <xf numFmtId="4" fontId="47" fillId="51" borderId="0" xfId="0" applyNumberFormat="1" applyFont="1" applyFill="1"/>
    <xf numFmtId="0" fontId="50" fillId="37" borderId="0" xfId="0" applyFont="1" applyFill="1" applyAlignment="1">
      <alignment horizontal="left"/>
    </xf>
    <xf numFmtId="0" fontId="44" fillId="37" borderId="0" xfId="0" applyFont="1" applyFill="1"/>
    <xf numFmtId="0" fontId="44" fillId="37" borderId="0" xfId="0" applyFont="1" applyFill="1" applyAlignment="1">
      <alignment vertical="center"/>
    </xf>
    <xf numFmtId="4" fontId="4" fillId="52" borderId="0" xfId="0" applyNumberFormat="1" applyFont="1" applyFill="1"/>
    <xf numFmtId="0" fontId="4" fillId="53" borderId="0" xfId="0" applyFont="1" applyFill="1" applyAlignment="1">
      <alignment horizontal="center"/>
    </xf>
    <xf numFmtId="0" fontId="4" fillId="53" borderId="0" xfId="0" applyFont="1" applyFill="1"/>
    <xf numFmtId="4" fontId="4" fillId="53" borderId="0" xfId="0" applyNumberFormat="1" applyFont="1" applyFill="1"/>
    <xf numFmtId="164" fontId="47" fillId="37" borderId="0" xfId="1" applyFont="1" applyFill="1" applyAlignment="1">
      <alignment horizontal="center"/>
    </xf>
    <xf numFmtId="0" fontId="4" fillId="54" borderId="0" xfId="0" applyFont="1" applyFill="1" applyAlignment="1">
      <alignment horizontal="center"/>
    </xf>
    <xf numFmtId="0" fontId="4" fillId="54" borderId="0" xfId="0" applyFont="1" applyFill="1"/>
    <xf numFmtId="4" fontId="4" fillId="54" borderId="0" xfId="0" applyNumberFormat="1" applyFont="1" applyFill="1"/>
    <xf numFmtId="0" fontId="40" fillId="37" borderId="0" xfId="0" applyFont="1" applyFill="1" applyAlignment="1">
      <alignment horizontal="center" vertical="center" wrapText="1"/>
    </xf>
    <xf numFmtId="0" fontId="42" fillId="37" borderId="0" xfId="0" applyFont="1" applyFill="1"/>
    <xf numFmtId="4" fontId="47" fillId="0" borderId="0" xfId="0" applyNumberFormat="1" applyFont="1"/>
    <xf numFmtId="0" fontId="47" fillId="0" borderId="0" xfId="0" applyFont="1"/>
    <xf numFmtId="0" fontId="40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 wrapText="1"/>
    </xf>
    <xf numFmtId="0" fontId="41" fillId="55" borderId="31" xfId="0" applyFont="1" applyFill="1" applyBorder="1" applyAlignment="1">
      <alignment horizontal="center" vertical="center" wrapText="1"/>
    </xf>
    <xf numFmtId="0" fontId="41" fillId="55" borderId="28" xfId="0" applyFont="1" applyFill="1" applyBorder="1" applyAlignment="1">
      <alignment vertical="center" wrapText="1"/>
    </xf>
    <xf numFmtId="0" fontId="40" fillId="0" borderId="50" xfId="0" applyFont="1" applyBorder="1" applyAlignment="1">
      <alignment vertical="center"/>
    </xf>
    <xf numFmtId="0" fontId="40" fillId="0" borderId="29" xfId="0" applyFont="1" applyBorder="1" applyAlignment="1">
      <alignment vertical="center"/>
    </xf>
    <xf numFmtId="164" fontId="40" fillId="0" borderId="31" xfId="1" applyFont="1" applyBorder="1"/>
    <xf numFmtId="167" fontId="40" fillId="0" borderId="31" xfId="0" applyNumberFormat="1" applyFont="1" applyBorder="1"/>
    <xf numFmtId="168" fontId="40" fillId="0" borderId="31" xfId="0" applyNumberFormat="1" applyFont="1" applyBorder="1"/>
    <xf numFmtId="0" fontId="40" fillId="0" borderId="31" xfId="0" applyFont="1" applyBorder="1" applyAlignment="1">
      <alignment vertical="center"/>
    </xf>
    <xf numFmtId="0" fontId="40" fillId="0" borderId="38" xfId="0" applyFont="1" applyBorder="1" applyAlignment="1">
      <alignment vertical="center"/>
    </xf>
    <xf numFmtId="164" fontId="40" fillId="0" borderId="38" xfId="1" applyFont="1" applyBorder="1"/>
    <xf numFmtId="0" fontId="40" fillId="0" borderId="23" xfId="0" applyFont="1" applyBorder="1" applyAlignment="1">
      <alignment vertical="center"/>
    </xf>
    <xf numFmtId="168" fontId="40" fillId="0" borderId="38" xfId="0" applyNumberFormat="1" applyFont="1" applyBorder="1"/>
    <xf numFmtId="0" fontId="40" fillId="0" borderId="49" xfId="0" applyFont="1" applyBorder="1"/>
    <xf numFmtId="164" fontId="40" fillId="0" borderId="49" xfId="1" applyFont="1" applyBorder="1"/>
    <xf numFmtId="168" fontId="40" fillId="0" borderId="49" xfId="1" applyNumberFormat="1" applyFont="1" applyBorder="1"/>
    <xf numFmtId="164" fontId="40" fillId="0" borderId="0" xfId="1" applyFont="1"/>
    <xf numFmtId="164" fontId="40" fillId="0" borderId="18" xfId="0" applyNumberFormat="1" applyFont="1" applyBorder="1"/>
    <xf numFmtId="164" fontId="40" fillId="0" borderId="10" xfId="0" applyNumberFormat="1" applyFont="1" applyBorder="1"/>
    <xf numFmtId="164" fontId="40" fillId="0" borderId="18" xfId="1" applyFont="1" applyBorder="1"/>
    <xf numFmtId="164" fontId="40" fillId="0" borderId="10" xfId="1" applyFont="1" applyBorder="1"/>
    <xf numFmtId="164" fontId="40" fillId="0" borderId="51" xfId="1" applyFont="1" applyBorder="1"/>
    <xf numFmtId="164" fontId="40" fillId="0" borderId="0" xfId="0" applyNumberFormat="1" applyFont="1"/>
    <xf numFmtId="167" fontId="40" fillId="0" borderId="0" xfId="0" applyNumberFormat="1" applyFont="1"/>
    <xf numFmtId="164" fontId="40" fillId="0" borderId="37" xfId="0" applyNumberFormat="1" applyFont="1" applyBorder="1"/>
    <xf numFmtId="0" fontId="55" fillId="0" borderId="0" xfId="0" applyFont="1"/>
    <xf numFmtId="0" fontId="40" fillId="56" borderId="31" xfId="0" applyFont="1" applyFill="1" applyBorder="1" applyAlignment="1">
      <alignment vertical="center"/>
    </xf>
    <xf numFmtId="0" fontId="40" fillId="56" borderId="38" xfId="0" applyFont="1" applyFill="1" applyBorder="1" applyAlignment="1">
      <alignment vertical="center"/>
    </xf>
    <xf numFmtId="164" fontId="40" fillId="56" borderId="38" xfId="1" applyFont="1" applyFill="1" applyBorder="1"/>
    <xf numFmtId="167" fontId="40" fillId="56" borderId="31" xfId="0" applyNumberFormat="1" applyFont="1" applyFill="1" applyBorder="1"/>
    <xf numFmtId="168" fontId="40" fillId="56" borderId="31" xfId="0" applyNumberFormat="1" applyFont="1" applyFill="1" applyBorder="1"/>
    <xf numFmtId="0" fontId="40" fillId="56" borderId="29" xfId="0" applyFont="1" applyFill="1" applyBorder="1" applyAlignment="1">
      <alignment vertical="center"/>
    </xf>
    <xf numFmtId="164" fontId="40" fillId="56" borderId="31" xfId="1" applyFont="1" applyFill="1" applyBorder="1"/>
    <xf numFmtId="0" fontId="0" fillId="55" borderId="31" xfId="0" applyFill="1" applyBorder="1" applyAlignment="1">
      <alignment vertical="center"/>
    </xf>
    <xf numFmtId="0" fontId="22" fillId="55" borderId="31" xfId="0" applyFont="1" applyFill="1" applyBorder="1" applyAlignment="1">
      <alignment vertical="center"/>
    </xf>
    <xf numFmtId="0" fontId="0" fillId="0" borderId="50" xfId="0" applyBorder="1" applyAlignment="1">
      <alignment vertical="center"/>
    </xf>
    <xf numFmtId="0" fontId="0" fillId="47" borderId="31" xfId="0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47" borderId="31" xfId="0" applyFill="1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169" fontId="0" fillId="0" borderId="31" xfId="43" applyNumberFormat="1" applyFont="1" applyFill="1" applyBorder="1" applyAlignment="1">
      <alignment vertical="center"/>
    </xf>
    <xf numFmtId="0" fontId="22" fillId="55" borderId="31" xfId="0" applyFont="1" applyFill="1" applyBorder="1" applyAlignment="1">
      <alignment horizontal="center" vertical="center" wrapText="1"/>
    </xf>
    <xf numFmtId="43" fontId="0" fillId="0" borderId="31" xfId="43" applyFont="1" applyFill="1" applyBorder="1" applyAlignment="1">
      <alignment horizontal="center" vertical="center"/>
    </xf>
    <xf numFmtId="0" fontId="22" fillId="55" borderId="31" xfId="0" applyFont="1" applyFill="1" applyBorder="1" applyAlignment="1">
      <alignment vertical="center" wrapText="1"/>
    </xf>
    <xf numFmtId="0" fontId="22" fillId="55" borderId="28" xfId="0" applyFont="1" applyFill="1" applyBorder="1" applyAlignment="1">
      <alignment horizontal="center" vertical="center" wrapText="1"/>
    </xf>
    <xf numFmtId="0" fontId="22" fillId="55" borderId="38" xfId="0" applyFont="1" applyFill="1" applyBorder="1" applyAlignment="1">
      <alignment horizontal="center" vertical="center" wrapText="1"/>
    </xf>
    <xf numFmtId="167" fontId="0" fillId="0" borderId="31" xfId="0" applyNumberFormat="1" applyBorder="1" applyAlignment="1">
      <alignment vertical="center"/>
    </xf>
    <xf numFmtId="168" fontId="0" fillId="0" borderId="31" xfId="0" applyNumberFormat="1" applyBorder="1" applyAlignment="1">
      <alignment vertical="center"/>
    </xf>
    <xf numFmtId="43" fontId="0" fillId="0" borderId="31" xfId="0" applyNumberFormat="1" applyBorder="1" applyAlignment="1">
      <alignment vertical="center"/>
    </xf>
    <xf numFmtId="43" fontId="0" fillId="0" borderId="31" xfId="43" applyFont="1" applyBorder="1" applyAlignment="1">
      <alignment vertical="center"/>
    </xf>
    <xf numFmtId="168" fontId="0" fillId="0" borderId="49" xfId="0" applyNumberFormat="1" applyBorder="1" applyAlignment="1">
      <alignment vertical="center"/>
    </xf>
    <xf numFmtId="43" fontId="0" fillId="0" borderId="49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22" fillId="0" borderId="49" xfId="0" applyFont="1" applyBorder="1" applyAlignment="1">
      <alignment vertical="center"/>
    </xf>
    <xf numFmtId="43" fontId="22" fillId="0" borderId="49" xfId="43" applyFont="1" applyBorder="1" applyAlignment="1">
      <alignment vertical="center"/>
    </xf>
    <xf numFmtId="168" fontId="0" fillId="0" borderId="31" xfId="43" applyNumberFormat="1" applyFont="1" applyBorder="1" applyAlignment="1">
      <alignment vertical="center"/>
    </xf>
    <xf numFmtId="43" fontId="0" fillId="0" borderId="21" xfId="0" applyNumberFormat="1" applyBorder="1" applyAlignment="1">
      <alignment vertical="center"/>
    </xf>
    <xf numFmtId="43" fontId="0" fillId="0" borderId="14" xfId="0" applyNumberFormat="1" applyBorder="1" applyAlignment="1">
      <alignment vertical="center"/>
    </xf>
    <xf numFmtId="43" fontId="0" fillId="0" borderId="51" xfId="0" applyNumberFormat="1" applyBorder="1" applyAlignment="1">
      <alignment vertical="center"/>
    </xf>
    <xf numFmtId="0" fontId="57" fillId="0" borderId="0" xfId="0" applyFont="1" applyAlignment="1">
      <alignment horizontal="right" vertical="center"/>
    </xf>
    <xf numFmtId="0" fontId="4" fillId="34" borderId="0" xfId="0" applyFont="1" applyFill="1" applyAlignment="1">
      <alignment horizontal="center"/>
    </xf>
    <xf numFmtId="0" fontId="4" fillId="34" borderId="0" xfId="0" applyFont="1" applyFill="1"/>
    <xf numFmtId="4" fontId="4" fillId="34" borderId="0" xfId="0" applyNumberFormat="1" applyFont="1" applyFill="1"/>
    <xf numFmtId="0" fontId="4" fillId="52" borderId="0" xfId="0" applyFont="1" applyFill="1"/>
    <xf numFmtId="0" fontId="4" fillId="37" borderId="0" xfId="0" applyFont="1" applyFill="1" applyAlignment="1">
      <alignment vertical="center"/>
    </xf>
    <xf numFmtId="0" fontId="56" fillId="37" borderId="0" xfId="0" applyFont="1" applyFill="1" applyAlignment="1">
      <alignment horizontal="left" vertical="center"/>
    </xf>
    <xf numFmtId="0" fontId="0" fillId="52" borderId="31" xfId="0" applyFill="1" applyBorder="1" applyAlignment="1">
      <alignment horizontal="center" vertical="center"/>
    </xf>
    <xf numFmtId="169" fontId="0" fillId="0" borderId="49" xfId="0" applyNumberFormat="1" applyBorder="1" applyAlignment="1">
      <alignment vertical="center"/>
    </xf>
    <xf numFmtId="168" fontId="40" fillId="0" borderId="0" xfId="0" applyNumberFormat="1" applyFont="1"/>
    <xf numFmtId="168" fontId="40" fillId="0" borderId="0" xfId="1" applyNumberFormat="1" applyFont="1" applyBorder="1"/>
    <xf numFmtId="0" fontId="40" fillId="0" borderId="0" xfId="0" applyFont="1" applyAlignment="1">
      <alignment horizontal="left" vertical="center"/>
    </xf>
    <xf numFmtId="168" fontId="40" fillId="57" borderId="0" xfId="0" applyNumberFormat="1" applyFont="1" applyFill="1"/>
    <xf numFmtId="43" fontId="40" fillId="0" borderId="0" xfId="0" applyNumberFormat="1" applyFont="1"/>
    <xf numFmtId="168" fontId="40" fillId="0" borderId="0" xfId="1" applyNumberFormat="1" applyFont="1" applyBorder="1" applyAlignment="1">
      <alignment horizontal="right"/>
    </xf>
    <xf numFmtId="165" fontId="40" fillId="0" borderId="38" xfId="1" applyNumberFormat="1" applyFont="1" applyBorder="1"/>
    <xf numFmtId="165" fontId="40" fillId="0" borderId="31" xfId="1" applyNumberFormat="1" applyFont="1" applyBorder="1"/>
    <xf numFmtId="165" fontId="41" fillId="55" borderId="28" xfId="0" applyNumberFormat="1" applyFont="1" applyFill="1" applyBorder="1" applyAlignment="1">
      <alignment vertical="center" wrapText="1"/>
    </xf>
    <xf numFmtId="165" fontId="40" fillId="0" borderId="0" xfId="1" applyNumberFormat="1" applyFont="1" applyBorder="1"/>
    <xf numFmtId="165" fontId="40" fillId="0" borderId="0" xfId="0" applyNumberFormat="1" applyFont="1"/>
    <xf numFmtId="0" fontId="41" fillId="58" borderId="31" xfId="0" applyFont="1" applyFill="1" applyBorder="1" applyAlignment="1">
      <alignment horizontal="center" vertical="center" wrapText="1"/>
    </xf>
    <xf numFmtId="0" fontId="41" fillId="58" borderId="28" xfId="0" applyFont="1" applyFill="1" applyBorder="1" applyAlignment="1">
      <alignment horizontal="center" vertical="center" wrapText="1"/>
    </xf>
    <xf numFmtId="168" fontId="40" fillId="0" borderId="38" xfId="1" applyNumberFormat="1" applyFont="1" applyBorder="1"/>
    <xf numFmtId="0" fontId="41" fillId="58" borderId="0" xfId="0" applyFont="1" applyFill="1" applyAlignment="1">
      <alignment horizontal="center" vertical="center" wrapText="1"/>
    </xf>
    <xf numFmtId="168" fontId="40" fillId="56" borderId="0" xfId="0" applyNumberFormat="1" applyFont="1" applyFill="1"/>
    <xf numFmtId="0" fontId="40" fillId="0" borderId="0" xfId="0" applyFont="1" applyAlignment="1">
      <alignment horizontal="left"/>
    </xf>
    <xf numFmtId="168" fontId="58" fillId="0" borderId="31" xfId="0" applyNumberFormat="1" applyFont="1" applyBorder="1"/>
    <xf numFmtId="0" fontId="41" fillId="0" borderId="0" xfId="0" applyFont="1" applyAlignment="1">
      <alignment horizontal="left"/>
    </xf>
    <xf numFmtId="43" fontId="41" fillId="0" borderId="0" xfId="0" applyNumberFormat="1" applyFont="1"/>
    <xf numFmtId="168" fontId="40" fillId="0" borderId="31" xfId="1" applyNumberFormat="1" applyFont="1" applyBorder="1"/>
    <xf numFmtId="0" fontId="40" fillId="0" borderId="31" xfId="0" applyFont="1" applyBorder="1" applyAlignment="1">
      <alignment vertical="center" wrapText="1"/>
    </xf>
    <xf numFmtId="0" fontId="4" fillId="57" borderId="0" xfId="0" applyFont="1" applyFill="1"/>
    <xf numFmtId="4" fontId="4" fillId="57" borderId="0" xfId="0" applyNumberFormat="1" applyFont="1" applyFill="1"/>
    <xf numFmtId="0" fontId="4" fillId="57" borderId="0" xfId="0" applyFont="1" applyFill="1" applyAlignment="1">
      <alignment horizontal="center"/>
    </xf>
    <xf numFmtId="0" fontId="45" fillId="37" borderId="0" xfId="0" applyFont="1" applyFill="1" applyAlignment="1">
      <alignment horizontal="left"/>
    </xf>
    <xf numFmtId="4" fontId="44" fillId="57" borderId="0" xfId="0" applyNumberFormat="1" applyFont="1" applyFill="1"/>
    <xf numFmtId="0" fontId="44" fillId="57" borderId="0" xfId="0" applyFont="1" applyFill="1"/>
    <xf numFmtId="165" fontId="41" fillId="58" borderId="0" xfId="1" applyNumberFormat="1" applyFont="1" applyFill="1" applyBorder="1" applyAlignment="1">
      <alignment horizontal="center" vertical="center" wrapText="1"/>
    </xf>
    <xf numFmtId="165" fontId="58" fillId="0" borderId="0" xfId="1" applyNumberFormat="1" applyFont="1" applyBorder="1"/>
    <xf numFmtId="165" fontId="40" fillId="56" borderId="0" xfId="1" applyNumberFormat="1" applyFont="1" applyFill="1" applyBorder="1"/>
    <xf numFmtId="165" fontId="40" fillId="0" borderId="0" xfId="1" applyNumberFormat="1" applyFont="1"/>
    <xf numFmtId="168" fontId="40" fillId="57" borderId="31" xfId="0" applyNumberFormat="1" applyFont="1" applyFill="1" applyBorder="1"/>
    <xf numFmtId="0" fontId="60" fillId="37" borderId="0" xfId="0" applyFont="1" applyFill="1"/>
    <xf numFmtId="0" fontId="60" fillId="37" borderId="0" xfId="0" applyFont="1" applyFill="1" applyAlignment="1">
      <alignment horizontal="center"/>
    </xf>
    <xf numFmtId="0" fontId="61" fillId="37" borderId="0" xfId="0" applyFont="1" applyFill="1" applyAlignment="1">
      <alignment horizontal="center" vertical="center" wrapText="1"/>
    </xf>
    <xf numFmtId="4" fontId="60" fillId="37" borderId="0" xfId="0" applyNumberFormat="1" applyFont="1" applyFill="1"/>
    <xf numFmtId="0" fontId="61" fillId="37" borderId="0" xfId="0" applyFont="1" applyFill="1" applyAlignment="1">
      <alignment horizontal="center" vertical="center"/>
    </xf>
    <xf numFmtId="0" fontId="59" fillId="37" borderId="0" xfId="0" applyFont="1" applyFill="1" applyAlignment="1">
      <alignment horizontal="left"/>
    </xf>
    <xf numFmtId="0" fontId="60" fillId="54" borderId="0" xfId="0" applyFont="1" applyFill="1" applyAlignment="1">
      <alignment horizontal="center"/>
    </xf>
    <xf numFmtId="0" fontId="60" fillId="54" borderId="0" xfId="0" applyFont="1" applyFill="1"/>
    <xf numFmtId="4" fontId="60" fillId="54" borderId="0" xfId="0" applyNumberFormat="1" applyFont="1" applyFill="1"/>
    <xf numFmtId="164" fontId="60" fillId="37" borderId="0" xfId="1" applyFont="1" applyFill="1"/>
    <xf numFmtId="164" fontId="4" fillId="33" borderId="0" xfId="1" applyFont="1" applyFill="1"/>
    <xf numFmtId="0" fontId="3" fillId="0" borderId="0" xfId="0" applyFont="1"/>
    <xf numFmtId="4" fontId="3" fillId="0" borderId="0" xfId="0" applyNumberFormat="1" applyFont="1"/>
    <xf numFmtId="164" fontId="3" fillId="0" borderId="0" xfId="1" applyFont="1"/>
    <xf numFmtId="43" fontId="3" fillId="0" borderId="0" xfId="0" applyNumberFormat="1" applyFont="1"/>
    <xf numFmtId="4" fontId="3" fillId="33" borderId="0" xfId="0" applyNumberFormat="1" applyFont="1" applyFill="1"/>
    <xf numFmtId="43" fontId="3" fillId="33" borderId="0" xfId="0" applyNumberFormat="1" applyFont="1" applyFill="1"/>
    <xf numFmtId="164" fontId="64" fillId="0" borderId="0" xfId="1" applyFont="1" applyFill="1" applyBorder="1"/>
    <xf numFmtId="0" fontId="66" fillId="0" borderId="0" xfId="0" applyFont="1"/>
    <xf numFmtId="0" fontId="67" fillId="0" borderId="0" xfId="0" applyFont="1"/>
    <xf numFmtId="0" fontId="64" fillId="0" borderId="0" xfId="0" applyFont="1"/>
    <xf numFmtId="4" fontId="64" fillId="0" borderId="0" xfId="0" applyNumberFormat="1" applyFont="1"/>
    <xf numFmtId="0" fontId="69" fillId="37" borderId="44" xfId="0" applyFont="1" applyFill="1" applyBorder="1" applyAlignment="1">
      <alignment horizontal="center" vertical="center"/>
    </xf>
    <xf numFmtId="0" fontId="72" fillId="0" borderId="0" xfId="0" applyFont="1"/>
    <xf numFmtId="164" fontId="72" fillId="0" borderId="0" xfId="1" applyFont="1" applyFill="1" applyBorder="1"/>
    <xf numFmtId="4" fontId="72" fillId="0" borderId="0" xfId="0" applyNumberFormat="1" applyFont="1"/>
    <xf numFmtId="0" fontId="69" fillId="37" borderId="41" xfId="0" applyFont="1" applyFill="1" applyBorder="1" applyAlignment="1">
      <alignment horizontal="center" vertical="center"/>
    </xf>
    <xf numFmtId="0" fontId="71" fillId="37" borderId="19" xfId="0" applyFont="1" applyFill="1" applyBorder="1" applyAlignment="1">
      <alignment horizontal="center" vertical="center"/>
    </xf>
    <xf numFmtId="0" fontId="71" fillId="37" borderId="0" xfId="0" applyFont="1" applyFill="1" applyAlignment="1">
      <alignment horizontal="center" vertical="center"/>
    </xf>
    <xf numFmtId="164" fontId="70" fillId="37" borderId="0" xfId="1" applyFont="1" applyFill="1" applyBorder="1" applyAlignment="1">
      <alignment horizontal="left" vertical="center"/>
    </xf>
    <xf numFmtId="4" fontId="71" fillId="37" borderId="0" xfId="0" applyNumberFormat="1" applyFont="1" applyFill="1" applyAlignment="1">
      <alignment vertical="center"/>
    </xf>
    <xf numFmtId="164" fontId="71" fillId="0" borderId="0" xfId="1" applyFont="1" applyFill="1" applyBorder="1" applyAlignment="1">
      <alignment vertical="center"/>
    </xf>
    <xf numFmtId="164" fontId="65" fillId="0" borderId="0" xfId="1" applyFont="1" applyFill="1" applyBorder="1" applyAlignment="1">
      <alignment vertical="center"/>
    </xf>
    <xf numFmtId="4" fontId="66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4" fontId="71" fillId="0" borderId="0" xfId="0" applyNumberFormat="1" applyFont="1" applyAlignment="1">
      <alignment vertical="center"/>
    </xf>
    <xf numFmtId="0" fontId="71" fillId="37" borderId="0" xfId="0" applyFont="1" applyFill="1" applyAlignment="1">
      <alignment vertical="center"/>
    </xf>
    <xf numFmtId="164" fontId="70" fillId="37" borderId="0" xfId="1" applyFont="1" applyFill="1" applyBorder="1" applyAlignment="1">
      <alignment vertical="center"/>
    </xf>
    <xf numFmtId="0" fontId="71" fillId="33" borderId="25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vertical="center"/>
    </xf>
    <xf numFmtId="0" fontId="71" fillId="33" borderId="26" xfId="0" applyFont="1" applyFill="1" applyBorder="1" applyAlignment="1">
      <alignment horizontal="center" vertical="center"/>
    </xf>
    <xf numFmtId="0" fontId="71" fillId="33" borderId="29" xfId="0" applyFont="1" applyFill="1" applyBorder="1" applyAlignment="1">
      <alignment horizontal="center" vertical="center"/>
    </xf>
    <xf numFmtId="164" fontId="70" fillId="33" borderId="26" xfId="1" applyFont="1" applyFill="1" applyBorder="1" applyAlignment="1">
      <alignment horizontal="center" vertical="center"/>
    </xf>
    <xf numFmtId="4" fontId="71" fillId="33" borderId="26" xfId="0" applyNumberFormat="1" applyFont="1" applyFill="1" applyBorder="1" applyAlignment="1">
      <alignment vertical="center"/>
    </xf>
    <xf numFmtId="4" fontId="71" fillId="33" borderId="29" xfId="0" applyNumberFormat="1" applyFont="1" applyFill="1" applyBorder="1" applyAlignment="1">
      <alignment vertical="center"/>
    </xf>
    <xf numFmtId="4" fontId="71" fillId="33" borderId="12" xfId="0" applyNumberFormat="1" applyFont="1" applyFill="1" applyBorder="1" applyAlignment="1">
      <alignment vertical="center"/>
    </xf>
    <xf numFmtId="4" fontId="71" fillId="33" borderId="15" xfId="0" applyNumberFormat="1" applyFont="1" applyFill="1" applyBorder="1" applyAlignment="1">
      <alignment vertical="center"/>
    </xf>
    <xf numFmtId="4" fontId="71" fillId="33" borderId="31" xfId="0" applyNumberFormat="1" applyFont="1" applyFill="1" applyBorder="1" applyAlignment="1">
      <alignment vertical="center"/>
    </xf>
    <xf numFmtId="4" fontId="71" fillId="33" borderId="24" xfId="0" applyNumberFormat="1" applyFont="1" applyFill="1" applyBorder="1" applyAlignment="1">
      <alignment vertical="center"/>
    </xf>
    <xf numFmtId="0" fontId="71" fillId="33" borderId="34" xfId="0" applyFont="1" applyFill="1" applyBorder="1" applyAlignment="1">
      <alignment horizontal="center" vertical="center"/>
    </xf>
    <xf numFmtId="0" fontId="71" fillId="33" borderId="30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horizontal="center" vertical="center"/>
    </xf>
    <xf numFmtId="164" fontId="70" fillId="33" borderId="30" xfId="1" applyFont="1" applyFill="1" applyBorder="1" applyAlignment="1">
      <alignment horizontal="center" vertical="center"/>
    </xf>
    <xf numFmtId="4" fontId="71" fillId="33" borderId="30" xfId="0" applyNumberFormat="1" applyFont="1" applyFill="1" applyBorder="1" applyAlignment="1">
      <alignment vertical="center"/>
    </xf>
    <xf numFmtId="4" fontId="71" fillId="33" borderId="32" xfId="0" applyNumberFormat="1" applyFont="1" applyFill="1" applyBorder="1" applyAlignment="1">
      <alignment vertical="center"/>
    </xf>
    <xf numFmtId="4" fontId="71" fillId="33" borderId="35" xfId="0" applyNumberFormat="1" applyFont="1" applyFill="1" applyBorder="1" applyAlignment="1">
      <alignment vertical="center"/>
    </xf>
    <xf numFmtId="4" fontId="71" fillId="33" borderId="17" xfId="0" applyNumberFormat="1" applyFont="1" applyFill="1" applyBorder="1" applyAlignment="1">
      <alignment vertical="center"/>
    </xf>
    <xf numFmtId="0" fontId="71" fillId="33" borderId="33" xfId="0" applyFont="1" applyFill="1" applyBorder="1" applyAlignment="1">
      <alignment horizontal="center" vertical="center"/>
    </xf>
    <xf numFmtId="0" fontId="71" fillId="33" borderId="32" xfId="0" applyFont="1" applyFill="1" applyBorder="1" applyAlignment="1">
      <alignment vertical="center"/>
    </xf>
    <xf numFmtId="165" fontId="71" fillId="0" borderId="0" xfId="1" applyNumberFormat="1" applyFont="1" applyFill="1" applyBorder="1" applyAlignment="1">
      <alignment vertical="center"/>
    </xf>
    <xf numFmtId="43" fontId="71" fillId="0" borderId="0" xfId="0" applyNumberFormat="1" applyFont="1" applyAlignment="1">
      <alignment vertical="center"/>
    </xf>
    <xf numFmtId="0" fontId="71" fillId="0" borderId="33" xfId="0" applyFont="1" applyBorder="1" applyAlignment="1">
      <alignment horizontal="center" vertical="center"/>
    </xf>
    <xf numFmtId="0" fontId="71" fillId="0" borderId="31" xfId="0" applyFont="1" applyBorder="1" applyAlignment="1">
      <alignment vertical="center"/>
    </xf>
    <xf numFmtId="0" fontId="71" fillId="0" borderId="30" xfId="0" applyFont="1" applyBorder="1" applyAlignment="1">
      <alignment horizontal="center" vertical="center"/>
    </xf>
    <xf numFmtId="0" fontId="71" fillId="0" borderId="31" xfId="0" applyFont="1" applyBorder="1" applyAlignment="1">
      <alignment horizontal="center" vertical="center"/>
    </xf>
    <xf numFmtId="164" fontId="76" fillId="0" borderId="30" xfId="1" applyFont="1" applyFill="1" applyBorder="1" applyAlignment="1">
      <alignment horizontal="center" vertical="center"/>
    </xf>
    <xf numFmtId="4" fontId="71" fillId="0" borderId="30" xfId="0" applyNumberFormat="1" applyFont="1" applyBorder="1" applyAlignment="1">
      <alignment vertical="center"/>
    </xf>
    <xf numFmtId="4" fontId="71" fillId="0" borderId="31" xfId="0" applyNumberFormat="1" applyFont="1" applyBorder="1" applyAlignment="1">
      <alignment vertical="center"/>
    </xf>
    <xf numFmtId="4" fontId="71" fillId="37" borderId="31" xfId="0" applyNumberFormat="1" applyFont="1" applyFill="1" applyBorder="1" applyAlignment="1">
      <alignment vertical="center"/>
    </xf>
    <xf numFmtId="4" fontId="71" fillId="0" borderId="35" xfId="0" applyNumberFormat="1" applyFont="1" applyBorder="1" applyAlignment="1">
      <alignment vertical="center"/>
    </xf>
    <xf numFmtId="4" fontId="71" fillId="37" borderId="35" xfId="0" applyNumberFormat="1" applyFont="1" applyFill="1" applyBorder="1" applyAlignment="1">
      <alignment vertical="center"/>
    </xf>
    <xf numFmtId="4" fontId="71" fillId="37" borderId="30" xfId="0" applyNumberFormat="1" applyFont="1" applyFill="1" applyBorder="1" applyAlignment="1">
      <alignment vertical="center"/>
    </xf>
    <xf numFmtId="0" fontId="71" fillId="0" borderId="21" xfId="0" applyFont="1" applyBorder="1" applyAlignment="1">
      <alignment vertical="center"/>
    </xf>
    <xf numFmtId="164" fontId="70" fillId="0" borderId="30" xfId="1" applyFont="1" applyFill="1" applyBorder="1" applyAlignment="1">
      <alignment horizontal="center" vertical="center"/>
    </xf>
    <xf numFmtId="4" fontId="71" fillId="0" borderId="38" xfId="0" applyNumberFormat="1" applyFont="1" applyBorder="1" applyAlignment="1">
      <alignment vertical="center"/>
    </xf>
    <xf numFmtId="0" fontId="71" fillId="37" borderId="50" xfId="0" applyFont="1" applyFill="1" applyBorder="1" applyAlignment="1">
      <alignment horizontal="center" vertical="center"/>
    </xf>
    <xf numFmtId="0" fontId="71" fillId="37" borderId="30" xfId="0" applyFont="1" applyFill="1" applyBorder="1" applyAlignment="1">
      <alignment horizontal="center" vertical="center"/>
    </xf>
    <xf numFmtId="0" fontId="71" fillId="37" borderId="31" xfId="0" applyFont="1" applyFill="1" applyBorder="1" applyAlignment="1">
      <alignment horizontal="center" vertical="center"/>
    </xf>
    <xf numFmtId="164" fontId="70" fillId="37" borderId="30" xfId="1" applyFont="1" applyFill="1" applyBorder="1" applyAlignment="1">
      <alignment horizontal="center" vertical="center"/>
    </xf>
    <xf numFmtId="0" fontId="71" fillId="0" borderId="32" xfId="0" applyFont="1" applyBorder="1" applyAlignment="1">
      <alignment vertical="center"/>
    </xf>
    <xf numFmtId="4" fontId="71" fillId="0" borderId="32" xfId="0" applyNumberFormat="1" applyFont="1" applyBorder="1" applyAlignment="1">
      <alignment vertical="center"/>
    </xf>
    <xf numFmtId="4" fontId="71" fillId="0" borderId="17" xfId="0" applyNumberFormat="1" applyFont="1" applyBorder="1" applyAlignment="1">
      <alignment vertical="center"/>
    </xf>
    <xf numFmtId="4" fontId="76" fillId="33" borderId="17" xfId="0" applyNumberFormat="1" applyFont="1" applyFill="1" applyBorder="1" applyAlignment="1">
      <alignment vertical="center"/>
    </xf>
    <xf numFmtId="4" fontId="71" fillId="0" borderId="29" xfId="0" applyNumberFormat="1" applyFont="1" applyBorder="1" applyAlignment="1">
      <alignment vertical="center"/>
    </xf>
    <xf numFmtId="0" fontId="72" fillId="37" borderId="0" xfId="0" applyFont="1" applyFill="1" applyAlignment="1">
      <alignment vertical="center"/>
    </xf>
    <xf numFmtId="164" fontId="71" fillId="37" borderId="0" xfId="1" applyFont="1" applyFill="1" applyBorder="1" applyAlignment="1">
      <alignment vertical="center"/>
    </xf>
    <xf numFmtId="43" fontId="71" fillId="37" borderId="0" xfId="0" applyNumberFormat="1" applyFont="1" applyFill="1" applyAlignment="1">
      <alignment vertical="center"/>
    </xf>
    <xf numFmtId="0" fontId="71" fillId="37" borderId="33" xfId="0" applyFont="1" applyFill="1" applyBorder="1" applyAlignment="1">
      <alignment horizontal="center" vertical="center"/>
    </xf>
    <xf numFmtId="0" fontId="71" fillId="37" borderId="32" xfId="0" applyFont="1" applyFill="1" applyBorder="1" applyAlignment="1">
      <alignment vertical="center"/>
    </xf>
    <xf numFmtId="4" fontId="71" fillId="37" borderId="32" xfId="0" applyNumberFormat="1" applyFont="1" applyFill="1" applyBorder="1" applyAlignment="1">
      <alignment vertical="center"/>
    </xf>
    <xf numFmtId="4" fontId="71" fillId="37" borderId="38" xfId="0" applyNumberFormat="1" applyFont="1" applyFill="1" applyBorder="1" applyAlignment="1">
      <alignment vertical="center"/>
    </xf>
    <xf numFmtId="164" fontId="69" fillId="0" borderId="30" xfId="1" applyFont="1" applyFill="1" applyBorder="1" applyAlignment="1">
      <alignment horizontal="center" vertical="center"/>
    </xf>
    <xf numFmtId="43" fontId="76" fillId="0" borderId="0" xfId="0" applyNumberFormat="1" applyFont="1" applyAlignment="1">
      <alignment vertical="center"/>
    </xf>
    <xf numFmtId="0" fontId="71" fillId="37" borderId="12" xfId="0" applyFont="1" applyFill="1" applyBorder="1" applyAlignment="1">
      <alignment vertical="center"/>
    </xf>
    <xf numFmtId="0" fontId="71" fillId="37" borderId="29" xfId="0" applyFont="1" applyFill="1" applyBorder="1" applyAlignment="1">
      <alignment horizontal="center" vertical="center"/>
    </xf>
    <xf numFmtId="0" fontId="71" fillId="37" borderId="26" xfId="0" applyFont="1" applyFill="1" applyBorder="1" applyAlignment="1">
      <alignment horizontal="center" vertical="center"/>
    </xf>
    <xf numFmtId="164" fontId="70" fillId="37" borderId="26" xfId="1" applyFont="1" applyFill="1" applyBorder="1" applyAlignment="1">
      <alignment horizontal="center" vertical="center"/>
    </xf>
    <xf numFmtId="4" fontId="71" fillId="37" borderId="26" xfId="0" applyNumberFormat="1" applyFont="1" applyFill="1" applyBorder="1" applyAlignment="1">
      <alignment vertical="center"/>
    </xf>
    <xf numFmtId="0" fontId="71" fillId="37" borderId="31" xfId="0" applyFont="1" applyFill="1" applyBorder="1" applyAlignment="1">
      <alignment vertical="center"/>
    </xf>
    <xf numFmtId="164" fontId="70" fillId="37" borderId="31" xfId="1" applyFont="1" applyFill="1" applyBorder="1" applyAlignment="1">
      <alignment horizontal="center" vertical="center"/>
    </xf>
    <xf numFmtId="4" fontId="71" fillId="37" borderId="15" xfId="0" applyNumberFormat="1" applyFont="1" applyFill="1" applyBorder="1" applyAlignment="1">
      <alignment vertical="center"/>
    </xf>
    <xf numFmtId="0" fontId="69" fillId="0" borderId="31" xfId="0" applyFont="1" applyBorder="1" applyAlignment="1">
      <alignment horizontal="center" vertical="center"/>
    </xf>
    <xf numFmtId="4" fontId="70" fillId="0" borderId="31" xfId="0" applyNumberFormat="1" applyFont="1" applyBorder="1" applyAlignment="1">
      <alignment vertical="center"/>
    </xf>
    <xf numFmtId="164" fontId="70" fillId="37" borderId="0" xfId="1" applyFont="1" applyFill="1" applyBorder="1" applyAlignment="1">
      <alignment horizontal="center" vertical="center"/>
    </xf>
    <xf numFmtId="0" fontId="71" fillId="37" borderId="12" xfId="0" applyFont="1" applyFill="1" applyBorder="1" applyAlignment="1">
      <alignment horizontal="center" vertical="center"/>
    </xf>
    <xf numFmtId="164" fontId="70" fillId="37" borderId="12" xfId="1" applyFont="1" applyFill="1" applyBorder="1" applyAlignment="1">
      <alignment horizontal="center" vertical="center"/>
    </xf>
    <xf numFmtId="4" fontId="71" fillId="37" borderId="12" xfId="0" applyNumberFormat="1" applyFont="1" applyFill="1" applyBorder="1" applyAlignment="1">
      <alignment vertical="center"/>
    </xf>
    <xf numFmtId="4" fontId="71" fillId="33" borderId="13" xfId="0" applyNumberFormat="1" applyFont="1" applyFill="1" applyBorder="1" applyAlignment="1">
      <alignment vertical="center"/>
    </xf>
    <xf numFmtId="4" fontId="71" fillId="33" borderId="22" xfId="0" applyNumberFormat="1" applyFont="1" applyFill="1" applyBorder="1" applyAlignment="1">
      <alignment vertical="center"/>
    </xf>
    <xf numFmtId="0" fontId="71" fillId="33" borderId="29" xfId="0" applyFont="1" applyFill="1" applyBorder="1" applyAlignment="1">
      <alignment vertical="center"/>
    </xf>
    <xf numFmtId="0" fontId="71" fillId="33" borderId="31" xfId="0" applyFont="1" applyFill="1" applyBorder="1" applyAlignment="1">
      <alignment horizontal="left" vertical="center"/>
    </xf>
    <xf numFmtId="164" fontId="70" fillId="33" borderId="31" xfId="1" applyFont="1" applyFill="1" applyBorder="1" applyAlignment="1">
      <alignment horizontal="center" vertical="center"/>
    </xf>
    <xf numFmtId="4" fontId="71" fillId="33" borderId="31" xfId="1" applyNumberFormat="1" applyFont="1" applyFill="1" applyBorder="1" applyAlignment="1">
      <alignment vertical="center"/>
    </xf>
    <xf numFmtId="0" fontId="71" fillId="0" borderId="31" xfId="0" applyFont="1" applyBorder="1" applyAlignment="1">
      <alignment horizontal="left" vertical="center"/>
    </xf>
    <xf numFmtId="164" fontId="70" fillId="0" borderId="31" xfId="1" applyFont="1" applyFill="1" applyBorder="1" applyAlignment="1">
      <alignment horizontal="center" vertical="center"/>
    </xf>
    <xf numFmtId="4" fontId="71" fillId="37" borderId="29" xfId="0" applyNumberFormat="1" applyFont="1" applyFill="1" applyBorder="1" applyAlignment="1">
      <alignment vertical="center"/>
    </xf>
    <xf numFmtId="4" fontId="76" fillId="37" borderId="31" xfId="0" applyNumberFormat="1" applyFont="1" applyFill="1" applyBorder="1" applyAlignment="1">
      <alignment vertical="center"/>
    </xf>
    <xf numFmtId="164" fontId="76" fillId="0" borderId="0" xfId="1" applyFont="1" applyFill="1" applyBorder="1" applyAlignment="1">
      <alignment vertical="center"/>
    </xf>
    <xf numFmtId="4" fontId="71" fillId="37" borderId="31" xfId="1" applyNumberFormat="1" applyFont="1" applyFill="1" applyBorder="1" applyAlignment="1">
      <alignment vertical="center"/>
    </xf>
    <xf numFmtId="43" fontId="81" fillId="0" borderId="31" xfId="44" applyFont="1" applyFill="1" applyBorder="1" applyAlignment="1">
      <alignment horizontal="right" vertical="center"/>
    </xf>
    <xf numFmtId="0" fontId="66" fillId="37" borderId="0" xfId="0" applyFont="1" applyFill="1" applyAlignment="1">
      <alignment vertical="center"/>
    </xf>
    <xf numFmtId="4" fontId="66" fillId="37" borderId="0" xfId="0" applyNumberFormat="1" applyFont="1" applyFill="1" applyAlignment="1">
      <alignment vertical="center"/>
    </xf>
    <xf numFmtId="0" fontId="71" fillId="0" borderId="12" xfId="0" applyFont="1" applyBorder="1" applyAlignment="1">
      <alignment vertical="center"/>
    </xf>
    <xf numFmtId="4" fontId="71" fillId="0" borderId="31" xfId="1" applyNumberFormat="1" applyFont="1" applyFill="1" applyBorder="1" applyAlignment="1">
      <alignment vertical="center"/>
    </xf>
    <xf numFmtId="0" fontId="71" fillId="33" borderId="26" xfId="0" applyFont="1" applyFill="1" applyBorder="1" applyAlignment="1">
      <alignment horizontal="left" vertical="center"/>
    </xf>
    <xf numFmtId="0" fontId="71" fillId="33" borderId="12" xfId="0" applyFont="1" applyFill="1" applyBorder="1" applyAlignment="1">
      <alignment vertical="center"/>
    </xf>
    <xf numFmtId="164" fontId="70" fillId="33" borderId="29" xfId="1" applyFont="1" applyFill="1" applyBorder="1" applyAlignment="1">
      <alignment horizontal="center" vertical="center"/>
    </xf>
    <xf numFmtId="4" fontId="71" fillId="33" borderId="29" xfId="1" applyNumberFormat="1" applyFont="1" applyFill="1" applyBorder="1" applyAlignment="1">
      <alignment vertical="center"/>
    </xf>
    <xf numFmtId="43" fontId="71" fillId="33" borderId="31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center" vertical="center"/>
    </xf>
    <xf numFmtId="0" fontId="71" fillId="0" borderId="29" xfId="0" applyFont="1" applyBorder="1" applyAlignment="1">
      <alignment horizontal="center" vertical="center"/>
    </xf>
    <xf numFmtId="164" fontId="70" fillId="0" borderId="29" xfId="1" applyFont="1" applyFill="1" applyBorder="1" applyAlignment="1">
      <alignment horizontal="center" vertical="center"/>
    </xf>
    <xf numFmtId="4" fontId="71" fillId="0" borderId="29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left" vertical="center"/>
    </xf>
    <xf numFmtId="171" fontId="81" fillId="0" borderId="31" xfId="45" applyNumberFormat="1" applyFont="1" applyFill="1" applyBorder="1" applyAlignment="1">
      <alignment horizontal="right" vertical="center"/>
    </xf>
    <xf numFmtId="164" fontId="70" fillId="0" borderId="26" xfId="1" applyFont="1" applyFill="1" applyBorder="1" applyAlignment="1">
      <alignment horizontal="center" vertical="center"/>
    </xf>
    <xf numFmtId="4" fontId="71" fillId="0" borderId="26" xfId="1" applyNumberFormat="1" applyFont="1" applyFill="1" applyBorder="1" applyAlignment="1">
      <alignment vertical="center"/>
    </xf>
    <xf numFmtId="43" fontId="71" fillId="0" borderId="29" xfId="1" applyNumberFormat="1" applyFont="1" applyFill="1" applyBorder="1" applyAlignment="1">
      <alignment vertical="center"/>
    </xf>
    <xf numFmtId="4" fontId="71" fillId="0" borderId="26" xfId="0" applyNumberFormat="1" applyFont="1" applyBorder="1" applyAlignment="1">
      <alignment vertical="center"/>
    </xf>
    <xf numFmtId="4" fontId="71" fillId="33" borderId="26" xfId="1" applyNumberFormat="1" applyFont="1" applyFill="1" applyBorder="1" applyAlignment="1">
      <alignment vertical="center"/>
    </xf>
    <xf numFmtId="4" fontId="71" fillId="37" borderId="26" xfId="1" applyNumberFormat="1" applyFont="1" applyFill="1" applyBorder="1" applyAlignment="1">
      <alignment vertical="center"/>
    </xf>
    <xf numFmtId="43" fontId="71" fillId="37" borderId="29" xfId="1" applyNumberFormat="1" applyFont="1" applyFill="1" applyBorder="1" applyAlignment="1">
      <alignment vertical="center"/>
    </xf>
    <xf numFmtId="43" fontId="71" fillId="0" borderId="31" xfId="1" applyNumberFormat="1" applyFont="1" applyFill="1" applyBorder="1" applyAlignment="1">
      <alignment vertical="center"/>
    </xf>
    <xf numFmtId="164" fontId="81" fillId="0" borderId="31" xfId="50" applyFont="1" applyFill="1" applyBorder="1" applyAlignment="1">
      <alignment horizontal="right" vertical="center"/>
    </xf>
    <xf numFmtId="43" fontId="81" fillId="0" borderId="31" xfId="47" applyFont="1" applyFill="1" applyBorder="1" applyAlignment="1">
      <alignment horizontal="right" vertical="center"/>
    </xf>
    <xf numFmtId="0" fontId="71" fillId="37" borderId="26" xfId="0" applyFont="1" applyFill="1" applyBorder="1" applyAlignment="1">
      <alignment horizontal="left" vertical="center"/>
    </xf>
    <xf numFmtId="164" fontId="70" fillId="37" borderId="29" xfId="1" applyFont="1" applyFill="1" applyBorder="1" applyAlignment="1">
      <alignment horizontal="center" vertical="center"/>
    </xf>
    <xf numFmtId="4" fontId="71" fillId="37" borderId="29" xfId="1" applyNumberFormat="1" applyFont="1" applyFill="1" applyBorder="1" applyAlignment="1">
      <alignment vertical="center"/>
    </xf>
    <xf numFmtId="164" fontId="71" fillId="0" borderId="31" xfId="1" applyFont="1" applyFill="1" applyBorder="1" applyAlignment="1">
      <alignment horizontal="center" vertical="center"/>
    </xf>
    <xf numFmtId="164" fontId="65" fillId="37" borderId="0" xfId="1" applyFont="1" applyFill="1" applyBorder="1" applyAlignment="1">
      <alignment vertical="center"/>
    </xf>
    <xf numFmtId="164" fontId="76" fillId="37" borderId="30" xfId="1" applyFont="1" applyFill="1" applyBorder="1" applyAlignment="1">
      <alignment horizontal="center" vertical="center"/>
    </xf>
    <xf numFmtId="164" fontId="76" fillId="37" borderId="26" xfId="1" applyFont="1" applyFill="1" applyBorder="1" applyAlignment="1">
      <alignment horizontal="center" vertical="center"/>
    </xf>
    <xf numFmtId="4" fontId="81" fillId="0" borderId="31" xfId="0" applyNumberFormat="1" applyFont="1" applyBorder="1" applyAlignment="1">
      <alignment horizontal="right" vertical="center"/>
    </xf>
    <xf numFmtId="0" fontId="71" fillId="0" borderId="21" xfId="0" applyFont="1" applyBorder="1" applyAlignment="1">
      <alignment horizontal="center" vertical="center"/>
    </xf>
    <xf numFmtId="164" fontId="70" fillId="0" borderId="21" xfId="1" applyFont="1" applyFill="1" applyBorder="1" applyAlignment="1">
      <alignment horizontal="center" vertical="center"/>
    </xf>
    <xf numFmtId="4" fontId="71" fillId="0" borderId="21" xfId="1" applyNumberFormat="1" applyFont="1" applyFill="1" applyBorder="1" applyAlignment="1">
      <alignment vertical="center"/>
    </xf>
    <xf numFmtId="4" fontId="83" fillId="0" borderId="31" xfId="48" applyNumberFormat="1" applyFont="1" applyBorder="1" applyAlignment="1" applyProtection="1">
      <alignment horizontal="right" vertical="center"/>
      <protection locked="0" hidden="1"/>
    </xf>
    <xf numFmtId="164" fontId="84" fillId="0" borderId="21" xfId="1" applyFont="1" applyFill="1" applyBorder="1" applyAlignment="1">
      <alignment horizontal="right" vertical="center"/>
    </xf>
    <xf numFmtId="0" fontId="71" fillId="37" borderId="38" xfId="0" applyFont="1" applyFill="1" applyBorder="1" applyAlignment="1">
      <alignment horizontal="center" vertical="center"/>
    </xf>
    <xf numFmtId="164" fontId="69" fillId="37" borderId="38" xfId="1" applyFont="1" applyFill="1" applyBorder="1" applyAlignment="1">
      <alignment horizontal="center" vertical="center"/>
    </xf>
    <xf numFmtId="4" fontId="71" fillId="37" borderId="38" xfId="1" applyNumberFormat="1" applyFont="1" applyFill="1" applyBorder="1" applyAlignment="1">
      <alignment vertical="center"/>
    </xf>
    <xf numFmtId="164" fontId="69" fillId="33" borderId="30" xfId="1" applyFont="1" applyFill="1" applyBorder="1" applyAlignment="1">
      <alignment horizontal="center" vertical="center"/>
    </xf>
    <xf numFmtId="4" fontId="71" fillId="0" borderId="38" xfId="1" applyNumberFormat="1" applyFont="1" applyFill="1" applyBorder="1" applyAlignment="1">
      <alignment vertical="center"/>
    </xf>
    <xf numFmtId="43" fontId="71" fillId="0" borderId="38" xfId="1" applyNumberFormat="1" applyFont="1" applyFill="1" applyBorder="1" applyAlignment="1">
      <alignment vertical="center"/>
    </xf>
    <xf numFmtId="4" fontId="71" fillId="33" borderId="38" xfId="1" applyNumberFormat="1" applyFont="1" applyFill="1" applyBorder="1" applyAlignment="1">
      <alignment vertical="center"/>
    </xf>
    <xf numFmtId="4" fontId="71" fillId="37" borderId="20" xfId="0" applyNumberFormat="1" applyFont="1" applyFill="1" applyBorder="1" applyAlignment="1">
      <alignment vertical="center"/>
    </xf>
    <xf numFmtId="0" fontId="71" fillId="37" borderId="25" xfId="0" applyFont="1" applyFill="1" applyBorder="1" applyAlignment="1">
      <alignment horizontal="center" vertical="center"/>
    </xf>
    <xf numFmtId="0" fontId="86" fillId="37" borderId="12" xfId="0" applyFont="1" applyFill="1" applyBorder="1" applyAlignment="1">
      <alignment vertical="center"/>
    </xf>
    <xf numFmtId="4" fontId="71" fillId="37" borderId="27" xfId="0" applyNumberFormat="1" applyFont="1" applyFill="1" applyBorder="1" applyAlignment="1">
      <alignment vertical="center"/>
    </xf>
    <xf numFmtId="4" fontId="76" fillId="33" borderId="22" xfId="0" applyNumberFormat="1" applyFont="1" applyFill="1" applyBorder="1" applyAlignment="1">
      <alignment vertical="center"/>
    </xf>
    <xf numFmtId="4" fontId="76" fillId="33" borderId="24" xfId="0" applyNumberFormat="1" applyFont="1" applyFill="1" applyBorder="1" applyAlignment="1">
      <alignment vertical="center"/>
    </xf>
    <xf numFmtId="4" fontId="70" fillId="33" borderId="17" xfId="0" applyNumberFormat="1" applyFont="1" applyFill="1" applyBorder="1" applyAlignment="1">
      <alignment vertical="center"/>
    </xf>
    <xf numFmtId="4" fontId="70" fillId="33" borderId="22" xfId="0" applyNumberFormat="1" applyFont="1" applyFill="1" applyBorder="1" applyAlignment="1">
      <alignment vertical="center"/>
    </xf>
    <xf numFmtId="0" fontId="71" fillId="0" borderId="19" xfId="0" applyFont="1" applyBorder="1" applyAlignment="1">
      <alignment horizontal="center" vertical="center"/>
    </xf>
    <xf numFmtId="0" fontId="71" fillId="33" borderId="0" xfId="0" applyFont="1" applyFill="1" applyAlignment="1">
      <alignment vertical="center"/>
    </xf>
    <xf numFmtId="0" fontId="71" fillId="33" borderId="28" xfId="0" applyFont="1" applyFill="1" applyBorder="1" applyAlignment="1">
      <alignment horizontal="center" vertical="center"/>
    </xf>
    <xf numFmtId="0" fontId="71" fillId="33" borderId="15" xfId="0" applyFont="1" applyFill="1" applyBorder="1" applyAlignment="1">
      <alignment horizontal="center" vertical="center"/>
    </xf>
    <xf numFmtId="164" fontId="70" fillId="33" borderId="15" xfId="1" applyFont="1" applyFill="1" applyBorder="1" applyAlignment="1">
      <alignment horizontal="center" vertical="center"/>
    </xf>
    <xf numFmtId="0" fontId="69" fillId="0" borderId="33" xfId="0" applyFont="1" applyBorder="1" applyAlignment="1">
      <alignment horizontal="center" vertical="center"/>
    </xf>
    <xf numFmtId="4" fontId="69" fillId="0" borderId="22" xfId="0" applyNumberFormat="1" applyFont="1" applyBorder="1" applyAlignment="1">
      <alignment vertical="center"/>
    </xf>
    <xf numFmtId="0" fontId="71" fillId="33" borderId="38" xfId="0" applyFont="1" applyFill="1" applyBorder="1" applyAlignment="1">
      <alignment horizontal="center" vertical="center"/>
    </xf>
    <xf numFmtId="43" fontId="71" fillId="33" borderId="14" xfId="1" applyNumberFormat="1" applyFont="1" applyFill="1" applyBorder="1" applyAlignment="1">
      <alignment vertical="center"/>
    </xf>
    <xf numFmtId="0" fontId="71" fillId="37" borderId="36" xfId="0" applyFont="1" applyFill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0" fontId="71" fillId="0" borderId="35" xfId="0" applyFont="1" applyBorder="1" applyAlignment="1">
      <alignment horizontal="center" vertical="center"/>
    </xf>
    <xf numFmtId="0" fontId="71" fillId="0" borderId="38" xfId="0" applyFont="1" applyBorder="1" applyAlignment="1">
      <alignment horizontal="center" vertical="center"/>
    </xf>
    <xf numFmtId="164" fontId="70" fillId="0" borderId="35" xfId="1" applyFont="1" applyFill="1" applyBorder="1" applyAlignment="1">
      <alignment horizontal="center" vertical="center"/>
    </xf>
    <xf numFmtId="4" fontId="71" fillId="0" borderId="30" xfId="1" applyNumberFormat="1" applyFont="1" applyFill="1" applyBorder="1" applyAlignment="1">
      <alignment vertical="center"/>
    </xf>
    <xf numFmtId="4" fontId="70" fillId="0" borderId="31" xfId="1" applyNumberFormat="1" applyFont="1" applyFill="1" applyBorder="1" applyAlignment="1">
      <alignment vertical="center"/>
    </xf>
    <xf numFmtId="4" fontId="69" fillId="0" borderId="31" xfId="1" applyNumberFormat="1" applyFont="1" applyFill="1" applyBorder="1" applyAlignment="1">
      <alignment vertical="center"/>
    </xf>
    <xf numFmtId="4" fontId="71" fillId="37" borderId="0" xfId="1" applyNumberFormat="1" applyFont="1" applyFill="1" applyBorder="1" applyAlignment="1">
      <alignment vertical="center"/>
    </xf>
    <xf numFmtId="43" fontId="71" fillId="37" borderId="0" xfId="1" applyNumberFormat="1" applyFont="1" applyFill="1" applyBorder="1" applyAlignment="1">
      <alignment vertical="center"/>
    </xf>
    <xf numFmtId="165" fontId="71" fillId="37" borderId="0" xfId="1" applyNumberFormat="1" applyFont="1" applyFill="1" applyBorder="1" applyAlignment="1">
      <alignment vertical="center"/>
    </xf>
    <xf numFmtId="43" fontId="71" fillId="37" borderId="31" xfId="1" applyNumberFormat="1" applyFont="1" applyFill="1" applyBorder="1" applyAlignment="1">
      <alignment vertical="center"/>
    </xf>
    <xf numFmtId="164" fontId="65" fillId="0" borderId="0" xfId="1" applyFont="1" applyFill="1" applyBorder="1" applyAlignment="1">
      <alignment horizontal="center" vertical="center"/>
    </xf>
    <xf numFmtId="164" fontId="71" fillId="33" borderId="0" xfId="1" applyFont="1" applyFill="1" applyBorder="1" applyAlignment="1">
      <alignment vertical="center"/>
    </xf>
    <xf numFmtId="43" fontId="66" fillId="0" borderId="0" xfId="0" applyNumberFormat="1" applyFont="1" applyAlignment="1">
      <alignment vertical="center"/>
    </xf>
    <xf numFmtId="164" fontId="70" fillId="37" borderId="21" xfId="1" applyFont="1" applyFill="1" applyBorder="1" applyAlignment="1">
      <alignment horizontal="center" vertical="center"/>
    </xf>
    <xf numFmtId="164" fontId="66" fillId="0" borderId="0" xfId="1" applyFont="1" applyFill="1" applyBorder="1" applyAlignment="1">
      <alignment vertical="center"/>
    </xf>
    <xf numFmtId="164" fontId="71" fillId="0" borderId="0" xfId="1" applyFont="1" applyFill="1" applyBorder="1"/>
    <xf numFmtId="0" fontId="71" fillId="37" borderId="0" xfId="0" applyFont="1" applyFill="1"/>
    <xf numFmtId="4" fontId="71" fillId="37" borderId="0" xfId="0" applyNumberFormat="1" applyFont="1" applyFill="1"/>
    <xf numFmtId="0" fontId="71" fillId="0" borderId="0" xfId="0" applyFont="1"/>
    <xf numFmtId="0" fontId="71" fillId="37" borderId="0" xfId="0" applyFont="1" applyFill="1" applyAlignment="1">
      <alignment horizontal="center"/>
    </xf>
    <xf numFmtId="164" fontId="69" fillId="37" borderId="0" xfId="1" applyFont="1" applyFill="1" applyBorder="1"/>
    <xf numFmtId="0" fontId="88" fillId="37" borderId="0" xfId="0" applyFont="1" applyFill="1"/>
    <xf numFmtId="0" fontId="88" fillId="37" borderId="0" xfId="0" applyFont="1" applyFill="1" applyAlignment="1">
      <alignment horizontal="center"/>
    </xf>
    <xf numFmtId="164" fontId="79" fillId="37" borderId="0" xfId="1" applyFont="1" applyFill="1" applyBorder="1"/>
    <xf numFmtId="164" fontId="88" fillId="0" borderId="0" xfId="1" applyFont="1" applyFill="1" applyBorder="1"/>
    <xf numFmtId="0" fontId="89" fillId="0" borderId="0" xfId="0" applyFont="1"/>
    <xf numFmtId="4" fontId="88" fillId="37" borderId="0" xfId="0" applyNumberFormat="1" applyFont="1" applyFill="1"/>
    <xf numFmtId="164" fontId="79" fillId="37" borderId="0" xfId="1" applyFont="1" applyFill="1"/>
    <xf numFmtId="0" fontId="88" fillId="0" borderId="0" xfId="0" applyFont="1"/>
    <xf numFmtId="4" fontId="88" fillId="0" borderId="0" xfId="0" applyNumberFormat="1" applyFont="1"/>
    <xf numFmtId="0" fontId="88" fillId="0" borderId="0" xfId="0" applyFont="1" applyAlignment="1">
      <alignment horizontal="center"/>
    </xf>
    <xf numFmtId="164" fontId="79" fillId="0" borderId="0" xfId="1" applyFont="1" applyFill="1"/>
    <xf numFmtId="164" fontId="64" fillId="0" borderId="0" xfId="1" applyFont="1" applyFill="1" applyBorder="1" applyAlignment="1">
      <alignment vertical="center"/>
    </xf>
    <xf numFmtId="0" fontId="66" fillId="0" borderId="0" xfId="0" applyFont="1" applyAlignment="1">
      <alignment horizontal="right" vertical="center"/>
    </xf>
    <xf numFmtId="167" fontId="66" fillId="0" borderId="0" xfId="0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4" fontId="64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164" fontId="72" fillId="0" borderId="0" xfId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43" fontId="65" fillId="33" borderId="29" xfId="43" applyFont="1" applyFill="1" applyBorder="1" applyAlignment="1">
      <alignment horizontal="center" vertical="center"/>
    </xf>
    <xf numFmtId="4" fontId="78" fillId="33" borderId="29" xfId="0" applyNumberFormat="1" applyFont="1" applyFill="1" applyBorder="1" applyAlignment="1">
      <alignment vertical="center"/>
    </xf>
    <xf numFmtId="164" fontId="78" fillId="33" borderId="55" xfId="50" applyFont="1" applyFill="1" applyBorder="1" applyAlignment="1">
      <alignment horizontal="center" vertical="center"/>
    </xf>
    <xf numFmtId="164" fontId="78" fillId="33" borderId="57" xfId="50" applyFont="1" applyFill="1" applyBorder="1" applyAlignment="1">
      <alignment horizontal="center" vertical="center"/>
    </xf>
    <xf numFmtId="164" fontId="78" fillId="33" borderId="56" xfId="50" applyFont="1" applyFill="1" applyBorder="1" applyAlignment="1">
      <alignment horizontal="center" vertical="center"/>
    </xf>
    <xf numFmtId="164" fontId="79" fillId="33" borderId="55" xfId="50" applyFont="1" applyFill="1" applyBorder="1" applyAlignment="1">
      <alignment horizontal="center" vertical="center"/>
    </xf>
    <xf numFmtId="164" fontId="80" fillId="33" borderId="65" xfId="50" applyFont="1" applyFill="1" applyBorder="1" applyAlignment="1">
      <alignment horizontal="center" vertical="center"/>
    </xf>
    <xf numFmtId="164" fontId="82" fillId="0" borderId="31" xfId="50" applyFont="1" applyFill="1" applyBorder="1" applyAlignment="1">
      <alignment horizontal="right" vertical="center"/>
    </xf>
    <xf numFmtId="43" fontId="82" fillId="0" borderId="31" xfId="46" applyNumberFormat="1" applyFont="1" applyBorder="1" applyAlignment="1">
      <alignment horizontal="right" vertical="center"/>
    </xf>
    <xf numFmtId="164" fontId="81" fillId="0" borderId="29" xfId="50" applyFont="1" applyFill="1" applyBorder="1" applyAlignment="1">
      <alignment horizontal="right" vertical="center"/>
    </xf>
    <xf numFmtId="164" fontId="84" fillId="0" borderId="38" xfId="1" applyFont="1" applyFill="1" applyBorder="1" applyAlignment="1">
      <alignment horizontal="right" vertical="center"/>
    </xf>
    <xf numFmtId="43" fontId="81" fillId="0" borderId="31" xfId="49" applyFont="1" applyFill="1" applyBorder="1" applyAlignment="1">
      <alignment horizontal="right" vertical="center"/>
    </xf>
    <xf numFmtId="164" fontId="81" fillId="37" borderId="31" xfId="50" applyFont="1" applyFill="1" applyBorder="1" applyAlignment="1">
      <alignment horizontal="right" vertical="center"/>
    </xf>
    <xf numFmtId="164" fontId="65" fillId="54" borderId="46" xfId="1" applyFont="1" applyFill="1" applyBorder="1" applyAlignment="1">
      <alignment horizontal="right" vertical="center"/>
    </xf>
    <xf numFmtId="0" fontId="87" fillId="0" borderId="0" xfId="0" applyFont="1" applyAlignment="1">
      <alignment vertical="center"/>
    </xf>
    <xf numFmtId="164" fontId="69" fillId="37" borderId="0" xfId="1" applyFont="1" applyFill="1" applyBorder="1" applyAlignment="1">
      <alignment vertical="center"/>
    </xf>
    <xf numFmtId="164" fontId="71" fillId="37" borderId="0" xfId="0" applyNumberFormat="1" applyFont="1" applyFill="1" applyAlignment="1">
      <alignment vertical="center"/>
    </xf>
    <xf numFmtId="0" fontId="88" fillId="37" borderId="0" xfId="0" applyFont="1" applyFill="1" applyAlignment="1">
      <alignment vertical="center"/>
    </xf>
    <xf numFmtId="0" fontId="88" fillId="37" borderId="0" xfId="0" applyFont="1" applyFill="1" applyAlignment="1">
      <alignment horizontal="center" vertical="center"/>
    </xf>
    <xf numFmtId="164" fontId="79" fillId="37" borderId="0" xfId="1" applyFont="1" applyFill="1" applyBorder="1" applyAlignment="1">
      <alignment vertical="center"/>
    </xf>
    <xf numFmtId="164" fontId="88" fillId="0" borderId="0" xfId="1" applyFont="1" applyFill="1" applyBorder="1" applyAlignment="1">
      <alignment vertical="center"/>
    </xf>
    <xf numFmtId="0" fontId="89" fillId="0" borderId="0" xfId="0" applyFont="1" applyAlignment="1">
      <alignment vertical="center"/>
    </xf>
    <xf numFmtId="0" fontId="89" fillId="37" borderId="0" xfId="0" applyFont="1" applyFill="1" applyAlignment="1">
      <alignment vertical="center"/>
    </xf>
    <xf numFmtId="164" fontId="88" fillId="37" borderId="0" xfId="1" applyFont="1" applyFill="1" applyBorder="1" applyAlignment="1">
      <alignment vertical="center"/>
    </xf>
    <xf numFmtId="4" fontId="88" fillId="37" borderId="0" xfId="0" applyNumberFormat="1" applyFont="1" applyFill="1" applyAlignment="1">
      <alignment vertical="center"/>
    </xf>
    <xf numFmtId="164" fontId="79" fillId="37" borderId="0" xfId="1" applyFont="1" applyFill="1" applyAlignment="1">
      <alignment vertical="center"/>
    </xf>
    <xf numFmtId="0" fontId="88" fillId="0" borderId="0" xfId="0" applyFont="1" applyAlignment="1">
      <alignment vertical="center"/>
    </xf>
    <xf numFmtId="4" fontId="88" fillId="0" borderId="0" xfId="0" applyNumberFormat="1" applyFont="1" applyAlignment="1">
      <alignment vertical="center"/>
    </xf>
    <xf numFmtId="0" fontId="88" fillId="0" borderId="0" xfId="0" applyFont="1" applyAlignment="1">
      <alignment horizontal="center" vertical="center"/>
    </xf>
    <xf numFmtId="164" fontId="79" fillId="0" borderId="0" xfId="1" applyFont="1" applyFill="1" applyAlignment="1">
      <alignment vertical="center"/>
    </xf>
    <xf numFmtId="0" fontId="63" fillId="37" borderId="0" xfId="0" applyFont="1" applyFill="1" applyAlignment="1">
      <alignment horizontal="center" vertical="center"/>
    </xf>
    <xf numFmtId="164" fontId="71" fillId="33" borderId="26" xfId="1" applyFont="1" applyFill="1" applyBorder="1" applyAlignment="1">
      <alignment vertical="center"/>
    </xf>
    <xf numFmtId="4" fontId="71" fillId="37" borderId="17" xfId="0" applyNumberFormat="1" applyFont="1" applyFill="1" applyBorder="1" applyAlignment="1">
      <alignment vertical="center"/>
    </xf>
    <xf numFmtId="0" fontId="71" fillId="33" borderId="50" xfId="0" applyFont="1" applyFill="1" applyBorder="1" applyAlignment="1">
      <alignment horizontal="center" vertical="center"/>
    </xf>
    <xf numFmtId="0" fontId="71" fillId="0" borderId="30" xfId="0" applyFont="1" applyBorder="1" applyAlignment="1">
      <alignment horizontal="left" vertical="center"/>
    </xf>
    <xf numFmtId="4" fontId="71" fillId="0" borderId="22" xfId="0" applyNumberFormat="1" applyFont="1" applyBorder="1" applyAlignment="1">
      <alignment vertical="center"/>
    </xf>
    <xf numFmtId="4" fontId="71" fillId="37" borderId="24" xfId="0" applyNumberFormat="1" applyFont="1" applyFill="1" applyBorder="1" applyAlignment="1">
      <alignment vertical="center"/>
    </xf>
    <xf numFmtId="4" fontId="69" fillId="0" borderId="0" xfId="0" applyNumberFormat="1" applyFont="1" applyAlignment="1">
      <alignment vertical="center"/>
    </xf>
    <xf numFmtId="4" fontId="71" fillId="37" borderId="22" xfId="0" applyNumberFormat="1" applyFont="1" applyFill="1" applyBorder="1" applyAlignment="1">
      <alignment vertical="center"/>
    </xf>
    <xf numFmtId="4" fontId="71" fillId="42" borderId="31" xfId="0" applyNumberFormat="1" applyFont="1" applyFill="1" applyBorder="1" applyAlignment="1">
      <alignment vertical="center"/>
    </xf>
    <xf numFmtId="4" fontId="71" fillId="42" borderId="22" xfId="0" applyNumberFormat="1" applyFont="1" applyFill="1" applyBorder="1" applyAlignment="1">
      <alignment vertical="center"/>
    </xf>
    <xf numFmtId="4" fontId="76" fillId="0" borderId="31" xfId="0" applyNumberFormat="1" applyFont="1" applyBorder="1" applyAlignment="1">
      <alignment vertical="center"/>
    </xf>
    <xf numFmtId="0" fontId="71" fillId="37" borderId="21" xfId="0" applyFont="1" applyFill="1" applyBorder="1" applyAlignment="1">
      <alignment horizontal="center" vertical="center"/>
    </xf>
    <xf numFmtId="4" fontId="70" fillId="0" borderId="0" xfId="0" applyNumberFormat="1" applyFont="1" applyAlignment="1">
      <alignment vertical="center"/>
    </xf>
    <xf numFmtId="4" fontId="69" fillId="37" borderId="22" xfId="0" applyNumberFormat="1" applyFont="1" applyFill="1" applyBorder="1" applyAlignment="1">
      <alignment vertical="center"/>
    </xf>
    <xf numFmtId="0" fontId="71" fillId="0" borderId="28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164" fontId="70" fillId="0" borderId="15" xfId="1" applyFont="1" applyFill="1" applyBorder="1" applyAlignment="1">
      <alignment horizontal="center" vertical="center"/>
    </xf>
    <xf numFmtId="4" fontId="71" fillId="0" borderId="15" xfId="0" applyNumberFormat="1" applyFont="1" applyBorder="1" applyAlignment="1">
      <alignment vertical="center"/>
    </xf>
    <xf numFmtId="4" fontId="71" fillId="0" borderId="28" xfId="0" applyNumberFormat="1" applyFont="1" applyBorder="1" applyAlignment="1">
      <alignment vertical="center"/>
    </xf>
    <xf numFmtId="4" fontId="71" fillId="0" borderId="24" xfId="0" applyNumberFormat="1" applyFont="1" applyBorder="1" applyAlignment="1">
      <alignment vertical="center"/>
    </xf>
    <xf numFmtId="4" fontId="69" fillId="0" borderId="17" xfId="0" applyNumberFormat="1" applyFont="1" applyBorder="1" applyAlignment="1">
      <alignment vertical="center"/>
    </xf>
    <xf numFmtId="4" fontId="76" fillId="33" borderId="20" xfId="0" applyNumberFormat="1" applyFont="1" applyFill="1" applyBorder="1" applyAlignment="1">
      <alignment vertical="center"/>
    </xf>
    <xf numFmtId="4" fontId="70" fillId="33" borderId="20" xfId="0" applyNumberFormat="1" applyFont="1" applyFill="1" applyBorder="1" applyAlignment="1">
      <alignment vertical="center"/>
    </xf>
    <xf numFmtId="4" fontId="71" fillId="0" borderId="35" xfId="1" applyNumberFormat="1" applyFont="1" applyFill="1" applyBorder="1" applyAlignment="1">
      <alignment vertical="center"/>
    </xf>
    <xf numFmtId="4" fontId="71" fillId="0" borderId="20" xfId="0" applyNumberFormat="1" applyFont="1" applyBorder="1" applyAlignment="1">
      <alignment vertical="center"/>
    </xf>
    <xf numFmtId="4" fontId="69" fillId="0" borderId="22" xfId="1" applyNumberFormat="1" applyFont="1" applyFill="1" applyBorder="1" applyAlignment="1">
      <alignment vertical="center"/>
    </xf>
    <xf numFmtId="4" fontId="69" fillId="37" borderId="22" xfId="1" applyNumberFormat="1" applyFont="1" applyFill="1" applyBorder="1" applyAlignment="1">
      <alignment vertical="center"/>
    </xf>
    <xf numFmtId="4" fontId="69" fillId="0" borderId="30" xfId="1" applyNumberFormat="1" applyFont="1" applyFill="1" applyBorder="1" applyAlignment="1">
      <alignment vertical="center"/>
    </xf>
    <xf numFmtId="4" fontId="69" fillId="0" borderId="20" xfId="1" applyNumberFormat="1" applyFont="1" applyFill="1" applyBorder="1" applyAlignment="1">
      <alignment vertical="center"/>
    </xf>
    <xf numFmtId="4" fontId="69" fillId="0" borderId="0" xfId="1" applyNumberFormat="1" applyFont="1" applyFill="1" applyBorder="1" applyAlignment="1">
      <alignment vertical="center"/>
    </xf>
    <xf numFmtId="4" fontId="71" fillId="0" borderId="13" xfId="0" applyNumberFormat="1" applyFont="1" applyBorder="1" applyAlignment="1">
      <alignment vertical="center"/>
    </xf>
    <xf numFmtId="4" fontId="71" fillId="33" borderId="0" xfId="0" applyNumberFormat="1" applyFont="1" applyFill="1" applyAlignment="1">
      <alignment vertical="center"/>
    </xf>
    <xf numFmtId="164" fontId="69" fillId="33" borderId="55" xfId="50" applyFont="1" applyFill="1" applyBorder="1" applyAlignment="1">
      <alignment horizontal="center" vertical="center"/>
    </xf>
    <xf numFmtId="164" fontId="69" fillId="33" borderId="57" xfId="50" applyFont="1" applyFill="1" applyBorder="1" applyAlignment="1">
      <alignment horizontal="center" vertical="center"/>
    </xf>
    <xf numFmtId="164" fontId="69" fillId="33" borderId="65" xfId="50" applyFont="1" applyFill="1" applyBorder="1" applyAlignment="1">
      <alignment horizontal="center" vertical="center"/>
    </xf>
    <xf numFmtId="164" fontId="69" fillId="33" borderId="54" xfId="50" applyFont="1" applyFill="1" applyBorder="1" applyAlignment="1">
      <alignment horizontal="center" vertical="center"/>
    </xf>
    <xf numFmtId="164" fontId="69" fillId="33" borderId="49" xfId="50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72" fillId="33" borderId="0" xfId="0" applyFont="1" applyFill="1" applyAlignment="1">
      <alignment vertical="center"/>
    </xf>
    <xf numFmtId="0" fontId="71" fillId="37" borderId="38" xfId="0" applyFont="1" applyFill="1" applyBorder="1" applyAlignment="1">
      <alignment vertical="center"/>
    </xf>
    <xf numFmtId="164" fontId="70" fillId="37" borderId="38" xfId="1" applyFont="1" applyFill="1" applyBorder="1" applyAlignment="1">
      <alignment horizontal="center" vertical="center"/>
    </xf>
    <xf numFmtId="0" fontId="69" fillId="0" borderId="67" xfId="0" applyFont="1" applyBorder="1" applyAlignment="1">
      <alignment horizontal="center" vertical="center"/>
    </xf>
    <xf numFmtId="4" fontId="70" fillId="0" borderId="67" xfId="0" applyNumberFormat="1" applyFont="1" applyBorder="1" applyAlignment="1">
      <alignment vertical="center"/>
    </xf>
    <xf numFmtId="4" fontId="69" fillId="0" borderId="68" xfId="0" applyNumberFormat="1" applyFont="1" applyBorder="1" applyAlignment="1">
      <alignment vertical="center"/>
    </xf>
    <xf numFmtId="4" fontId="69" fillId="0" borderId="69" xfId="0" applyNumberFormat="1" applyFont="1" applyBorder="1" applyAlignment="1">
      <alignment vertical="center"/>
    </xf>
    <xf numFmtId="0" fontId="71" fillId="37" borderId="16" xfId="0" applyFont="1" applyFill="1" applyBorder="1" applyAlignment="1">
      <alignment horizontal="center" vertical="center"/>
    </xf>
    <xf numFmtId="0" fontId="69" fillId="0" borderId="66" xfId="0" applyFont="1" applyBorder="1" applyAlignment="1">
      <alignment horizontal="center" vertical="center"/>
    </xf>
    <xf numFmtId="0" fontId="71" fillId="37" borderId="66" xfId="0" applyFont="1" applyFill="1" applyBorder="1" applyAlignment="1">
      <alignment horizontal="center" vertical="center"/>
    </xf>
    <xf numFmtId="0" fontId="71" fillId="37" borderId="67" xfId="0" applyFont="1" applyFill="1" applyBorder="1" applyAlignment="1">
      <alignment horizontal="center" vertical="center"/>
    </xf>
    <xf numFmtId="164" fontId="70" fillId="37" borderId="67" xfId="1" applyFont="1" applyFill="1" applyBorder="1" applyAlignment="1">
      <alignment horizontal="center" vertical="center"/>
    </xf>
    <xf numFmtId="4" fontId="69" fillId="37" borderId="68" xfId="0" applyNumberFormat="1" applyFont="1" applyFill="1" applyBorder="1" applyAlignment="1">
      <alignment vertical="center"/>
    </xf>
    <xf numFmtId="4" fontId="69" fillId="37" borderId="69" xfId="0" applyNumberFormat="1" applyFont="1" applyFill="1" applyBorder="1" applyAlignment="1">
      <alignment vertical="center"/>
    </xf>
    <xf numFmtId="43" fontId="71" fillId="37" borderId="38" xfId="1" applyNumberFormat="1" applyFont="1" applyFill="1" applyBorder="1" applyAlignment="1">
      <alignment vertical="center"/>
    </xf>
    <xf numFmtId="0" fontId="71" fillId="0" borderId="38" xfId="0" applyFont="1" applyBorder="1" applyAlignment="1">
      <alignment vertical="center"/>
    </xf>
    <xf numFmtId="164" fontId="70" fillId="0" borderId="38" xfId="1" applyFont="1" applyFill="1" applyBorder="1" applyAlignment="1">
      <alignment horizontal="center" vertical="center"/>
    </xf>
    <xf numFmtId="164" fontId="71" fillId="0" borderId="13" xfId="1" applyFont="1" applyFill="1" applyBorder="1" applyAlignment="1">
      <alignment vertical="center"/>
    </xf>
    <xf numFmtId="164" fontId="71" fillId="0" borderId="31" xfId="1" applyFont="1" applyFill="1" applyBorder="1" applyAlignment="1">
      <alignment vertical="center"/>
    </xf>
    <xf numFmtId="0" fontId="71" fillId="37" borderId="38" xfId="0" applyFont="1" applyFill="1" applyBorder="1" applyAlignment="1">
      <alignment horizontal="left" vertical="center"/>
    </xf>
    <xf numFmtId="0" fontId="71" fillId="0" borderId="16" xfId="0" applyFont="1" applyBorder="1" applyAlignment="1">
      <alignment horizontal="center" vertical="center"/>
    </xf>
    <xf numFmtId="0" fontId="71" fillId="0" borderId="15" xfId="0" applyFont="1" applyBorder="1" applyAlignment="1">
      <alignment horizontal="left" vertical="center"/>
    </xf>
    <xf numFmtId="4" fontId="69" fillId="37" borderId="67" xfId="0" applyNumberFormat="1" applyFont="1" applyFill="1" applyBorder="1" applyAlignment="1">
      <alignment vertical="center"/>
    </xf>
    <xf numFmtId="164" fontId="76" fillId="37" borderId="12" xfId="1" applyFont="1" applyFill="1" applyBorder="1" applyAlignment="1">
      <alignment horizontal="center" vertical="center"/>
    </xf>
    <xf numFmtId="4" fontId="71" fillId="37" borderId="12" xfId="1" applyNumberFormat="1" applyFont="1" applyFill="1" applyBorder="1" applyAlignment="1">
      <alignment vertical="center"/>
    </xf>
    <xf numFmtId="0" fontId="92" fillId="37" borderId="0" xfId="0" applyFont="1" applyFill="1" applyAlignment="1">
      <alignment horizontal="center" vertical="center" wrapText="1"/>
    </xf>
    <xf numFmtId="4" fontId="66" fillId="33" borderId="0" xfId="0" applyNumberFormat="1" applyFont="1" applyFill="1" applyAlignment="1">
      <alignment vertical="center"/>
    </xf>
    <xf numFmtId="164" fontId="81" fillId="0" borderId="0" xfId="50" applyFont="1" applyFill="1" applyBorder="1" applyAlignment="1">
      <alignment horizontal="right" vertical="center"/>
    </xf>
    <xf numFmtId="0" fontId="92" fillId="37" borderId="0" xfId="0" applyFont="1" applyFill="1"/>
    <xf numFmtId="4" fontId="71" fillId="0" borderId="39" xfId="1" applyNumberFormat="1" applyFont="1" applyFill="1" applyBorder="1" applyAlignment="1">
      <alignment vertical="center"/>
    </xf>
    <xf numFmtId="4" fontId="2" fillId="0" borderId="0" xfId="0" applyNumberFormat="1" applyFont="1"/>
    <xf numFmtId="0" fontId="2" fillId="37" borderId="0" xfId="0" applyFont="1" applyFill="1"/>
    <xf numFmtId="4" fontId="2" fillId="37" borderId="0" xfId="0" applyNumberFormat="1" applyFont="1" applyFill="1"/>
    <xf numFmtId="0" fontId="2" fillId="37" borderId="0" xfId="0" applyFont="1" applyFill="1" applyAlignment="1">
      <alignment horizontal="center"/>
    </xf>
    <xf numFmtId="0" fontId="2" fillId="48" borderId="0" xfId="0" applyFont="1" applyFill="1" applyAlignment="1">
      <alignment horizontal="center"/>
    </xf>
    <xf numFmtId="0" fontId="2" fillId="48" borderId="0" xfId="0" applyFont="1" applyFill="1"/>
    <xf numFmtId="4" fontId="92" fillId="48" borderId="0" xfId="0" applyNumberFormat="1" applyFont="1" applyFill="1"/>
    <xf numFmtId="0" fontId="92" fillId="48" borderId="0" xfId="0" applyFont="1" applyFill="1"/>
    <xf numFmtId="164" fontId="2" fillId="37" borderId="0" xfId="1" applyFont="1" applyFill="1"/>
    <xf numFmtId="0" fontId="92" fillId="48" borderId="0" xfId="0" applyFont="1" applyFill="1" applyAlignment="1">
      <alignment horizontal="center"/>
    </xf>
    <xf numFmtId="4" fontId="2" fillId="33" borderId="0" xfId="0" applyNumberFormat="1" applyFont="1" applyFill="1"/>
    <xf numFmtId="4" fontId="76" fillId="37" borderId="0" xfId="0" applyNumberFormat="1" applyFont="1" applyFill="1"/>
    <xf numFmtId="0" fontId="2" fillId="33" borderId="31" xfId="0" applyFont="1" applyFill="1" applyBorder="1" applyAlignment="1">
      <alignment vertical="center"/>
    </xf>
    <xf numFmtId="4" fontId="2" fillId="33" borderId="31" xfId="0" applyNumberFormat="1" applyFont="1" applyFill="1" applyBorder="1" applyAlignment="1">
      <alignment vertical="center"/>
    </xf>
    <xf numFmtId="4" fontId="2" fillId="0" borderId="31" xfId="0" applyNumberFormat="1" applyFont="1" applyBorder="1" applyAlignment="1">
      <alignment vertical="center"/>
    </xf>
    <xf numFmtId="4" fontId="2" fillId="37" borderId="31" xfId="0" applyNumberFormat="1" applyFont="1" applyFill="1" applyBorder="1" applyAlignment="1">
      <alignment vertical="center"/>
    </xf>
    <xf numFmtId="4" fontId="2" fillId="37" borderId="29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4" fillId="43" borderId="0" xfId="0" applyFont="1" applyFill="1"/>
    <xf numFmtId="4" fontId="4" fillId="43" borderId="0" xfId="0" applyNumberFormat="1" applyFont="1" applyFill="1"/>
    <xf numFmtId="15" fontId="4" fillId="0" borderId="0" xfId="0" applyNumberFormat="1" applyFont="1"/>
    <xf numFmtId="0" fontId="4" fillId="41" borderId="0" xfId="0" applyFont="1" applyFill="1" applyAlignment="1">
      <alignment horizontal="center"/>
    </xf>
    <xf numFmtId="4" fontId="4" fillId="41" borderId="0" xfId="0" applyNumberFormat="1" applyFont="1" applyFill="1"/>
    <xf numFmtId="0" fontId="4" fillId="41" borderId="0" xfId="0" applyFont="1" applyFill="1"/>
    <xf numFmtId="164" fontId="4" fillId="0" borderId="0" xfId="1" applyFont="1"/>
    <xf numFmtId="0" fontId="4" fillId="42" borderId="0" xfId="0" applyFont="1" applyFill="1"/>
    <xf numFmtId="0" fontId="4" fillId="44" borderId="0" xfId="0" applyFont="1" applyFill="1" applyAlignment="1">
      <alignment horizontal="center"/>
    </xf>
    <xf numFmtId="4" fontId="4" fillId="44" borderId="0" xfId="0" applyNumberFormat="1" applyFont="1" applyFill="1"/>
    <xf numFmtId="0" fontId="4" fillId="44" borderId="0" xfId="0" applyFont="1" applyFill="1"/>
    <xf numFmtId="0" fontId="76" fillId="37" borderId="0" xfId="0" applyFont="1" applyFill="1" applyAlignment="1">
      <alignment vertical="center"/>
    </xf>
    <xf numFmtId="164" fontId="76" fillId="37" borderId="0" xfId="1" applyFont="1" applyFill="1" applyBorder="1" applyAlignment="1">
      <alignment vertical="center"/>
    </xf>
    <xf numFmtId="0" fontId="71" fillId="0" borderId="50" xfId="0" applyFont="1" applyBorder="1" applyAlignment="1">
      <alignment horizontal="center" vertical="center"/>
    </xf>
    <xf numFmtId="4" fontId="66" fillId="61" borderId="0" xfId="0" applyNumberFormat="1" applyFont="1" applyFill="1" applyAlignment="1">
      <alignment vertical="center"/>
    </xf>
    <xf numFmtId="0" fontId="71" fillId="0" borderId="72" xfId="0" applyFont="1" applyBorder="1" applyAlignment="1">
      <alignment horizontal="center" vertical="center"/>
    </xf>
    <xf numFmtId="0" fontId="71" fillId="37" borderId="0" xfId="0" applyFont="1" applyFill="1" applyAlignment="1">
      <alignment horizontal="left" vertical="center"/>
    </xf>
    <xf numFmtId="0" fontId="74" fillId="0" borderId="0" xfId="0" applyFont="1" applyAlignment="1">
      <alignment vertical="center"/>
    </xf>
    <xf numFmtId="0" fontId="75" fillId="37" borderId="0" xfId="0" applyFont="1" applyFill="1" applyAlignment="1">
      <alignment vertical="center"/>
    </xf>
    <xf numFmtId="0" fontId="85" fillId="37" borderId="0" xfId="0" applyFont="1" applyFill="1" applyAlignment="1">
      <alignment vertical="center"/>
    </xf>
    <xf numFmtId="0" fontId="86" fillId="37" borderId="0" xfId="0" applyFont="1" applyFill="1" applyAlignment="1">
      <alignment horizontal="center" vertical="center"/>
    </xf>
    <xf numFmtId="4" fontId="2" fillId="37" borderId="0" xfId="0" applyNumberFormat="1" applyFont="1" applyFill="1" applyAlignment="1">
      <alignment vertical="center"/>
    </xf>
    <xf numFmtId="37" fontId="91" fillId="37" borderId="0" xfId="0" applyNumberFormat="1" applyFont="1" applyFill="1" applyAlignment="1">
      <alignment horizontal="left" vertical="center"/>
    </xf>
    <xf numFmtId="37" fontId="91" fillId="0" borderId="0" xfId="0" applyNumberFormat="1" applyFont="1" applyAlignment="1">
      <alignment horizontal="center" vertical="center"/>
    </xf>
    <xf numFmtId="0" fontId="87" fillId="0" borderId="19" xfId="0" applyFont="1" applyBorder="1" applyAlignment="1">
      <alignment vertical="center"/>
    </xf>
    <xf numFmtId="4" fontId="70" fillId="37" borderId="17" xfId="0" applyNumberFormat="1" applyFont="1" applyFill="1" applyBorder="1" applyAlignment="1">
      <alignment vertical="center"/>
    </xf>
    <xf numFmtId="4" fontId="69" fillId="37" borderId="17" xfId="0" applyNumberFormat="1" applyFont="1" applyFill="1" applyBorder="1" applyAlignment="1">
      <alignment vertical="center"/>
    </xf>
    <xf numFmtId="0" fontId="90" fillId="37" borderId="0" xfId="0" applyFont="1" applyFill="1" applyAlignment="1">
      <alignment vertical="center"/>
    </xf>
    <xf numFmtId="0" fontId="69" fillId="0" borderId="66" xfId="0" applyFont="1" applyBorder="1" applyAlignment="1">
      <alignment vertical="center"/>
    </xf>
    <xf numFmtId="4" fontId="96" fillId="38" borderId="0" xfId="0" applyNumberFormat="1" applyFont="1" applyFill="1"/>
    <xf numFmtId="0" fontId="96" fillId="38" borderId="0" xfId="0" applyFont="1" applyFill="1" applyAlignment="1">
      <alignment horizontal="center"/>
    </xf>
    <xf numFmtId="0" fontId="96" fillId="38" borderId="0" xfId="0" applyFont="1" applyFill="1"/>
    <xf numFmtId="0" fontId="72" fillId="37" borderId="0" xfId="0" applyFont="1" applyFill="1"/>
    <xf numFmtId="4" fontId="72" fillId="37" borderId="0" xfId="0" applyNumberFormat="1" applyFont="1" applyFill="1"/>
    <xf numFmtId="164" fontId="72" fillId="37" borderId="0" xfId="1" applyFont="1" applyFill="1" applyBorder="1"/>
    <xf numFmtId="0" fontId="71" fillId="0" borderId="32" xfId="0" applyFont="1" applyBorder="1" applyAlignment="1">
      <alignment horizontal="center" vertical="center"/>
    </xf>
    <xf numFmtId="0" fontId="73" fillId="37" borderId="0" xfId="0" applyFont="1" applyFill="1" applyAlignment="1">
      <alignment horizontal="right" vertical="center"/>
    </xf>
    <xf numFmtId="0" fontId="69" fillId="0" borderId="0" xfId="0" applyFont="1" applyAlignment="1">
      <alignment horizontal="center" vertical="center"/>
    </xf>
    <xf numFmtId="4" fontId="69" fillId="37" borderId="0" xfId="0" applyNumberFormat="1" applyFont="1" applyFill="1" applyAlignment="1">
      <alignment vertical="center"/>
    </xf>
    <xf numFmtId="4" fontId="69" fillId="37" borderId="20" xfId="0" applyNumberFormat="1" applyFont="1" applyFill="1" applyBorder="1" applyAlignment="1">
      <alignment vertical="center"/>
    </xf>
    <xf numFmtId="0" fontId="69" fillId="37" borderId="19" xfId="0" applyFont="1" applyFill="1" applyBorder="1" applyAlignment="1">
      <alignment vertical="center"/>
    </xf>
    <xf numFmtId="4" fontId="71" fillId="0" borderId="69" xfId="0" applyNumberFormat="1" applyFont="1" applyBorder="1" applyAlignment="1">
      <alignment vertical="center"/>
    </xf>
    <xf numFmtId="4" fontId="66" fillId="64" borderId="0" xfId="0" applyNumberFormat="1" applyFont="1" applyFill="1" applyAlignment="1">
      <alignment vertical="center"/>
    </xf>
    <xf numFmtId="37" fontId="97" fillId="37" borderId="0" xfId="0" applyNumberFormat="1" applyFont="1" applyFill="1" applyAlignment="1">
      <alignment horizontal="right" vertical="center"/>
    </xf>
    <xf numFmtId="37" fontId="91" fillId="37" borderId="38" xfId="0" applyNumberFormat="1" applyFont="1" applyFill="1" applyBorder="1" applyAlignment="1">
      <alignment horizontal="right" vertical="center"/>
    </xf>
    <xf numFmtId="4" fontId="69" fillId="37" borderId="38" xfId="0" applyNumberFormat="1" applyFont="1" applyFill="1" applyBorder="1" applyAlignment="1">
      <alignment vertical="center"/>
    </xf>
    <xf numFmtId="0" fontId="1" fillId="0" borderId="0" xfId="0" applyFont="1"/>
    <xf numFmtId="4" fontId="1" fillId="0" borderId="0" xfId="0" applyNumberFormat="1" applyFont="1"/>
    <xf numFmtId="0" fontId="1" fillId="37" borderId="0" xfId="0" applyFont="1" applyFill="1"/>
    <xf numFmtId="4" fontId="1" fillId="37" borderId="0" xfId="0" applyNumberFormat="1" applyFont="1" applyFill="1"/>
    <xf numFmtId="0" fontId="1" fillId="3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9" fontId="1" fillId="53" borderId="33" xfId="0" applyNumberFormat="1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169" fontId="1" fillId="0" borderId="33" xfId="0" applyNumberFormat="1" applyFont="1" applyBorder="1" applyAlignment="1">
      <alignment vertical="center"/>
    </xf>
    <xf numFmtId="169" fontId="1" fillId="0" borderId="31" xfId="0" applyNumberFormat="1" applyFont="1" applyBorder="1" applyAlignment="1">
      <alignment vertical="center"/>
    </xf>
    <xf numFmtId="43" fontId="92" fillId="55" borderId="58" xfId="43" applyFont="1" applyFill="1" applyBorder="1" applyAlignment="1">
      <alignment horizontal="center" vertical="center" wrapText="1"/>
    </xf>
    <xf numFmtId="0" fontId="92" fillId="55" borderId="31" xfId="0" applyFont="1" applyFill="1" applyBorder="1" applyAlignment="1">
      <alignment horizontal="center" vertical="center"/>
    </xf>
    <xf numFmtId="0" fontId="92" fillId="55" borderId="31" xfId="0" applyFont="1" applyFill="1" applyBorder="1" applyAlignment="1">
      <alignment horizontal="center" vertical="center" wrapText="1"/>
    </xf>
    <xf numFmtId="0" fontId="92" fillId="59" borderId="31" xfId="0" applyFont="1" applyFill="1" applyBorder="1" applyAlignment="1">
      <alignment horizontal="center" vertical="center" wrapText="1"/>
    </xf>
    <xf numFmtId="0" fontId="92" fillId="55" borderId="30" xfId="0" applyFont="1" applyFill="1" applyBorder="1" applyAlignment="1">
      <alignment horizontal="center" vertical="center" wrapText="1"/>
    </xf>
    <xf numFmtId="43" fontId="92" fillId="55" borderId="52" xfId="43" applyFont="1" applyFill="1" applyBorder="1" applyAlignment="1">
      <alignment horizontal="center" vertical="center" wrapText="1"/>
    </xf>
    <xf numFmtId="0" fontId="92" fillId="55" borderId="46" xfId="0" applyFont="1" applyFill="1" applyBorder="1" applyAlignment="1">
      <alignment horizontal="center" vertical="center" wrapText="1"/>
    </xf>
    <xf numFmtId="43" fontId="92" fillId="55" borderId="53" xfId="43" applyFont="1" applyFill="1" applyBorder="1" applyAlignment="1">
      <alignment horizontal="center" vertical="center" wrapText="1"/>
    </xf>
    <xf numFmtId="164" fontId="92" fillId="55" borderId="53" xfId="43" applyNumberFormat="1" applyFont="1" applyFill="1" applyBorder="1" applyAlignment="1">
      <alignment horizontal="center" vertical="center" wrapText="1"/>
    </xf>
    <xf numFmtId="17" fontId="92" fillId="53" borderId="0" xfId="0" applyNumberFormat="1" applyFont="1" applyFill="1" applyAlignment="1">
      <alignment horizontal="center"/>
    </xf>
    <xf numFmtId="170" fontId="1" fillId="0" borderId="0" xfId="0" applyNumberFormat="1" applyFont="1"/>
    <xf numFmtId="0" fontId="1" fillId="63" borderId="0" xfId="0" applyFont="1" applyFill="1"/>
    <xf numFmtId="0" fontId="95" fillId="0" borderId="0" xfId="0" quotePrefix="1" applyFont="1"/>
    <xf numFmtId="0" fontId="1" fillId="0" borderId="0" xfId="0" applyFont="1" applyAlignment="1">
      <alignment horizontal="center" wrapText="1"/>
    </xf>
    <xf numFmtId="0" fontId="71" fillId="0" borderId="31" xfId="0" applyFont="1" applyBorder="1"/>
    <xf numFmtId="0" fontId="1" fillId="0" borderId="31" xfId="0" applyFont="1" applyBorder="1"/>
    <xf numFmtId="14" fontId="1" fillId="0" borderId="31" xfId="0" applyNumberFormat="1" applyFont="1" applyBorder="1"/>
    <xf numFmtId="0" fontId="71" fillId="0" borderId="30" xfId="0" applyFont="1" applyBorder="1"/>
    <xf numFmtId="169" fontId="71" fillId="53" borderId="33" xfId="0" applyNumberFormat="1" applyFont="1" applyFill="1" applyBorder="1"/>
    <xf numFmtId="169" fontId="71" fillId="0" borderId="21" xfId="0" applyNumberFormat="1" applyFont="1" applyBorder="1"/>
    <xf numFmtId="169" fontId="69" fillId="53" borderId="21" xfId="0" applyNumberFormat="1" applyFont="1" applyFill="1" applyBorder="1"/>
    <xf numFmtId="170" fontId="1" fillId="0" borderId="31" xfId="0" applyNumberFormat="1" applyFont="1" applyBorder="1"/>
    <xf numFmtId="169" fontId="1" fillId="53" borderId="22" xfId="0" applyNumberFormat="1" applyFont="1" applyFill="1" applyBorder="1"/>
    <xf numFmtId="43" fontId="1" fillId="0" borderId="0" xfId="0" applyNumberFormat="1" applyFont="1"/>
    <xf numFmtId="164" fontId="1" fillId="0" borderId="0" xfId="0" applyNumberFormat="1" applyFont="1"/>
    <xf numFmtId="170" fontId="1" fillId="0" borderId="0" xfId="0" applyNumberFormat="1" applyFont="1" applyAlignment="1">
      <alignment horizontal="left"/>
    </xf>
    <xf numFmtId="169" fontId="96" fillId="60" borderId="57" xfId="0" applyNumberFormat="1" applyFont="1" applyFill="1" applyBorder="1" applyAlignment="1">
      <alignment horizontal="left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9" fontId="96" fillId="60" borderId="57" xfId="0" applyNumberFormat="1" applyFont="1" applyFill="1" applyBorder="1"/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1" fillId="0" borderId="30" xfId="0" applyFont="1" applyBorder="1"/>
    <xf numFmtId="167" fontId="1" fillId="0" borderId="0" xfId="0" applyNumberFormat="1" applyFont="1" applyAlignment="1">
      <alignment horizontal="left"/>
    </xf>
    <xf numFmtId="0" fontId="72" fillId="60" borderId="10" xfId="0" applyFont="1" applyFill="1" applyBorder="1"/>
    <xf numFmtId="169" fontId="69" fillId="53" borderId="31" xfId="0" applyNumberFormat="1" applyFont="1" applyFill="1" applyBorder="1"/>
    <xf numFmtId="0" fontId="1" fillId="0" borderId="0" xfId="0" applyFont="1" applyAlignment="1">
      <alignment horizontal="left"/>
    </xf>
    <xf numFmtId="169" fontId="96" fillId="0" borderId="0" xfId="0" applyNumberFormat="1" applyFont="1" applyAlignment="1">
      <alignment horizontal="left"/>
    </xf>
    <xf numFmtId="0" fontId="72" fillId="60" borderId="0" xfId="0" applyFont="1" applyFill="1"/>
    <xf numFmtId="0" fontId="96" fillId="60" borderId="0" xfId="0" applyFont="1" applyFill="1"/>
    <xf numFmtId="169" fontId="96" fillId="60" borderId="54" xfId="0" applyNumberFormat="1" applyFont="1" applyFill="1" applyBorder="1"/>
    <xf numFmtId="43" fontId="92" fillId="55" borderId="55" xfId="43" applyFont="1" applyFill="1" applyBorder="1" applyAlignment="1">
      <alignment horizontal="center" wrapText="1"/>
    </xf>
    <xf numFmtId="2" fontId="1" fillId="0" borderId="0" xfId="0" applyNumberFormat="1" applyFont="1"/>
    <xf numFmtId="43" fontId="69" fillId="55" borderId="55" xfId="43" applyFont="1" applyFill="1" applyBorder="1" applyAlignment="1">
      <alignment horizontal="center" wrapText="1"/>
    </xf>
    <xf numFmtId="169" fontId="69" fillId="55" borderId="54" xfId="0" applyNumberFormat="1" applyFont="1" applyFill="1" applyBorder="1"/>
    <xf numFmtId="0" fontId="95" fillId="37" borderId="0" xfId="0" applyFont="1" applyFill="1" applyAlignment="1">
      <alignment horizontal="left"/>
    </xf>
    <xf numFmtId="164" fontId="1" fillId="37" borderId="0" xfId="1" applyFont="1" applyFill="1"/>
    <xf numFmtId="43" fontId="1" fillId="37" borderId="0" xfId="0" applyNumberFormat="1" applyFont="1" applyFill="1"/>
    <xf numFmtId="0" fontId="1" fillId="61" borderId="0" xfId="0" applyFont="1" applyFill="1"/>
    <xf numFmtId="4" fontId="1" fillId="61" borderId="0" xfId="0" applyNumberFormat="1" applyFont="1" applyFill="1"/>
    <xf numFmtId="0" fontId="99" fillId="37" borderId="0" xfId="0" applyFont="1" applyFill="1" applyAlignment="1">
      <alignment vertical="center"/>
    </xf>
    <xf numFmtId="164" fontId="100" fillId="37" borderId="0" xfId="1" applyFont="1" applyFill="1" applyBorder="1" applyAlignment="1">
      <alignment vertical="center"/>
    </xf>
    <xf numFmtId="164" fontId="99" fillId="37" borderId="0" xfId="1" applyFont="1" applyFill="1" applyBorder="1" applyAlignment="1">
      <alignment vertical="center"/>
    </xf>
    <xf numFmtId="164" fontId="96" fillId="37" borderId="0" xfId="1" applyFont="1" applyFill="1" applyBorder="1" applyAlignment="1">
      <alignment vertical="center"/>
    </xf>
    <xf numFmtId="164" fontId="72" fillId="37" borderId="0" xfId="1" applyFont="1" applyFill="1" applyBorder="1" applyAlignment="1">
      <alignment vertical="center"/>
    </xf>
    <xf numFmtId="4" fontId="72" fillId="37" borderId="0" xfId="0" applyNumberFormat="1" applyFont="1" applyFill="1" applyAlignment="1">
      <alignment vertical="center"/>
    </xf>
    <xf numFmtId="164" fontId="72" fillId="37" borderId="0" xfId="1" applyFont="1" applyFill="1" applyAlignment="1">
      <alignment horizontal="right" vertical="center"/>
    </xf>
    <xf numFmtId="164" fontId="72" fillId="37" borderId="0" xfId="1" applyFont="1" applyFill="1" applyAlignment="1">
      <alignment vertical="center"/>
    </xf>
    <xf numFmtId="0" fontId="101" fillId="37" borderId="0" xfId="0" applyFont="1" applyFill="1" applyAlignment="1">
      <alignment vertical="center"/>
    </xf>
    <xf numFmtId="4" fontId="101" fillId="37" borderId="0" xfId="0" applyNumberFormat="1" applyFont="1" applyFill="1" applyAlignment="1">
      <alignment vertical="center"/>
    </xf>
    <xf numFmtId="0" fontId="102" fillId="37" borderId="0" xfId="0" applyFont="1" applyFill="1" applyAlignment="1">
      <alignment vertical="center"/>
    </xf>
    <xf numFmtId="164" fontId="102" fillId="37" borderId="0" xfId="1" applyFont="1" applyFill="1" applyBorder="1" applyAlignment="1">
      <alignment vertical="center"/>
    </xf>
    <xf numFmtId="164" fontId="103" fillId="0" borderId="0" xfId="1" applyFont="1" applyFill="1" applyBorder="1" applyAlignment="1">
      <alignment vertical="center"/>
    </xf>
    <xf numFmtId="0" fontId="104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4" fontId="102" fillId="37" borderId="0" xfId="0" applyNumberFormat="1" applyFont="1" applyFill="1" applyAlignment="1">
      <alignment vertical="center"/>
    </xf>
    <xf numFmtId="0" fontId="105" fillId="37" borderId="0" xfId="0" applyFont="1" applyFill="1" applyAlignment="1">
      <alignment vertical="center"/>
    </xf>
    <xf numFmtId="164" fontId="105" fillId="37" borderId="0" xfId="1" applyFont="1" applyFill="1" applyBorder="1" applyAlignment="1">
      <alignment vertical="center"/>
    </xf>
    <xf numFmtId="164" fontId="76" fillId="37" borderId="31" xfId="1" applyFont="1" applyFill="1" applyBorder="1" applyAlignment="1">
      <alignment horizontal="center" vertical="center"/>
    </xf>
    <xf numFmtId="0" fontId="71" fillId="34" borderId="33" xfId="0" applyFont="1" applyFill="1" applyBorder="1" applyAlignment="1">
      <alignment horizontal="center" vertical="center"/>
    </xf>
    <xf numFmtId="0" fontId="71" fillId="34" borderId="34" xfId="0" applyFont="1" applyFill="1" applyBorder="1" applyAlignment="1">
      <alignment horizontal="center" vertical="center"/>
    </xf>
    <xf numFmtId="4" fontId="70" fillId="37" borderId="22" xfId="0" applyNumberFormat="1" applyFont="1" applyFill="1" applyBorder="1" applyAlignment="1">
      <alignment vertical="center"/>
    </xf>
    <xf numFmtId="164" fontId="71" fillId="0" borderId="26" xfId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  <xf numFmtId="169" fontId="96" fillId="60" borderId="57" xfId="0" applyNumberFormat="1" applyFont="1" applyFill="1" applyBorder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9" fontId="96" fillId="0" borderId="0" xfId="0" applyNumberFormat="1" applyFont="1" applyAlignment="1">
      <alignment horizontal="left" vertical="center"/>
    </xf>
    <xf numFmtId="0" fontId="82" fillId="37" borderId="0" xfId="0" applyFont="1" applyFill="1" applyAlignment="1">
      <alignment vertical="center"/>
    </xf>
    <xf numFmtId="164" fontId="69" fillId="37" borderId="30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92" fillId="53" borderId="0" xfId="0" applyNumberFormat="1" applyFont="1" applyFill="1" applyAlignment="1">
      <alignment horizontal="center" vertical="center"/>
    </xf>
    <xf numFmtId="170" fontId="1" fillId="0" borderId="0" xfId="0" applyNumberFormat="1" applyFont="1" applyAlignment="1">
      <alignment vertical="center"/>
    </xf>
    <xf numFmtId="0" fontId="1" fillId="63" borderId="0" xfId="0" applyFont="1" applyFill="1" applyAlignment="1">
      <alignment vertical="center"/>
    </xf>
    <xf numFmtId="0" fontId="95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1" fillId="0" borderId="31" xfId="0" applyNumberFormat="1" applyFont="1" applyBorder="1" applyAlignment="1">
      <alignment vertical="center"/>
    </xf>
    <xf numFmtId="0" fontId="71" fillId="0" borderId="30" xfId="0" applyFont="1" applyBorder="1" applyAlignment="1">
      <alignment vertical="center"/>
    </xf>
    <xf numFmtId="169" fontId="71" fillId="53" borderId="33" xfId="0" applyNumberFormat="1" applyFont="1" applyFill="1" applyBorder="1" applyAlignment="1">
      <alignment vertical="center"/>
    </xf>
    <xf numFmtId="169" fontId="69" fillId="53" borderId="21" xfId="0" applyNumberFormat="1" applyFont="1" applyFill="1" applyBorder="1" applyAlignment="1">
      <alignment vertical="center"/>
    </xf>
    <xf numFmtId="170" fontId="1" fillId="0" borderId="31" xfId="0" applyNumberFormat="1" applyFont="1" applyBorder="1" applyAlignment="1">
      <alignment vertical="center"/>
    </xf>
    <xf numFmtId="169" fontId="1" fillId="53" borderId="22" xfId="0" applyNumberFormat="1" applyFont="1" applyFill="1" applyBorder="1" applyAlignment="1">
      <alignment vertical="center"/>
    </xf>
    <xf numFmtId="4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169" fontId="96" fillId="60" borderId="57" xfId="0" applyNumberFormat="1" applyFont="1" applyFill="1" applyBorder="1" applyAlignment="1">
      <alignment vertical="center"/>
    </xf>
    <xf numFmtId="0" fontId="1" fillId="0" borderId="62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72" fillId="60" borderId="10" xfId="0" applyFont="1" applyFill="1" applyBorder="1" applyAlignment="1">
      <alignment vertical="center"/>
    </xf>
    <xf numFmtId="169" fontId="69" fillId="53" borderId="31" xfId="0" applyNumberFormat="1" applyFont="1" applyFill="1" applyBorder="1" applyAlignment="1">
      <alignment vertical="center"/>
    </xf>
    <xf numFmtId="0" fontId="72" fillId="60" borderId="0" xfId="0" applyFont="1" applyFill="1" applyAlignment="1">
      <alignment vertical="center"/>
    </xf>
    <xf numFmtId="0" fontId="96" fillId="60" borderId="0" xfId="0" applyFont="1" applyFill="1" applyAlignment="1">
      <alignment vertical="center"/>
    </xf>
    <xf numFmtId="169" fontId="96" fillId="60" borderId="54" xfId="0" applyNumberFormat="1" applyFont="1" applyFill="1" applyBorder="1" applyAlignment="1">
      <alignment vertical="center"/>
    </xf>
    <xf numFmtId="43" fontId="92" fillId="55" borderId="55" xfId="43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vertical="center"/>
    </xf>
    <xf numFmtId="43" fontId="69" fillId="55" borderId="55" xfId="43" applyFont="1" applyFill="1" applyBorder="1" applyAlignment="1">
      <alignment horizontal="center" vertical="center" wrapText="1"/>
    </xf>
    <xf numFmtId="169" fontId="69" fillId="55" borderId="54" xfId="0" applyNumberFormat="1" applyFont="1" applyFill="1" applyBorder="1" applyAlignment="1">
      <alignment vertical="center"/>
    </xf>
    <xf numFmtId="169" fontId="71" fillId="0" borderId="33" xfId="0" applyNumberFormat="1" applyFont="1" applyBorder="1" applyAlignment="1">
      <alignment vertical="center"/>
    </xf>
    <xf numFmtId="169" fontId="71" fillId="0" borderId="21" xfId="0" applyNumberFormat="1" applyFont="1" applyBorder="1" applyAlignment="1">
      <alignment vertical="center"/>
    </xf>
    <xf numFmtId="164" fontId="70" fillId="0" borderId="0" xfId="1" applyFont="1" applyFill="1" applyBorder="1" applyAlignment="1">
      <alignment horizontal="center" vertical="center"/>
    </xf>
    <xf numFmtId="0" fontId="72" fillId="37" borderId="0" xfId="0" applyFont="1" applyFill="1" applyAlignment="1">
      <alignment horizontal="center"/>
    </xf>
    <xf numFmtId="164" fontId="96" fillId="37" borderId="0" xfId="1" applyFont="1" applyFill="1" applyBorder="1"/>
    <xf numFmtId="164" fontId="0" fillId="0" borderId="0" xfId="1" applyFont="1"/>
    <xf numFmtId="4" fontId="76" fillId="37" borderId="17" xfId="0" applyNumberFormat="1" applyFont="1" applyFill="1" applyBorder="1" applyAlignment="1">
      <alignment vertical="center"/>
    </xf>
    <xf numFmtId="0" fontId="2" fillId="37" borderId="31" xfId="0" applyFont="1" applyFill="1" applyBorder="1" applyAlignment="1">
      <alignment vertical="center"/>
    </xf>
    <xf numFmtId="4" fontId="71" fillId="37" borderId="69" xfId="0" applyNumberFormat="1" applyFont="1" applyFill="1" applyBorder="1" applyAlignment="1">
      <alignment vertical="center"/>
    </xf>
    <xf numFmtId="4" fontId="71" fillId="37" borderId="13" xfId="0" applyNumberFormat="1" applyFont="1" applyFill="1" applyBorder="1" applyAlignment="1">
      <alignment vertical="center"/>
    </xf>
    <xf numFmtId="43" fontId="71" fillId="37" borderId="30" xfId="1" applyNumberFormat="1" applyFont="1" applyFill="1" applyBorder="1" applyAlignment="1">
      <alignment vertical="center"/>
    </xf>
    <xf numFmtId="43" fontId="71" fillId="37" borderId="26" xfId="1" applyNumberFormat="1" applyFont="1" applyFill="1" applyBorder="1" applyAlignment="1">
      <alignment vertical="center"/>
    </xf>
    <xf numFmtId="4" fontId="76" fillId="37" borderId="22" xfId="0" applyNumberFormat="1" applyFont="1" applyFill="1" applyBorder="1" applyAlignment="1">
      <alignment vertical="center"/>
    </xf>
    <xf numFmtId="43" fontId="71" fillId="37" borderId="12" xfId="1" applyNumberFormat="1" applyFont="1" applyFill="1" applyBorder="1" applyAlignment="1">
      <alignment vertical="center"/>
    </xf>
    <xf numFmtId="4" fontId="71" fillId="37" borderId="30" xfId="1" applyNumberFormat="1" applyFont="1" applyFill="1" applyBorder="1" applyAlignment="1">
      <alignment vertical="center"/>
    </xf>
    <xf numFmtId="4" fontId="76" fillId="37" borderId="13" xfId="0" applyNumberFormat="1" applyFont="1" applyFill="1" applyBorder="1" applyAlignment="1">
      <alignment vertical="center"/>
    </xf>
    <xf numFmtId="4" fontId="76" fillId="37" borderId="24" xfId="0" applyNumberFormat="1" applyFont="1" applyFill="1" applyBorder="1" applyAlignment="1">
      <alignment vertical="center"/>
    </xf>
    <xf numFmtId="4" fontId="71" fillId="37" borderId="28" xfId="0" applyNumberFormat="1" applyFont="1" applyFill="1" applyBorder="1" applyAlignment="1">
      <alignment vertical="center"/>
    </xf>
    <xf numFmtId="43" fontId="71" fillId="37" borderId="14" xfId="1" applyNumberFormat="1" applyFont="1" applyFill="1" applyBorder="1" applyAlignment="1">
      <alignment vertical="center"/>
    </xf>
    <xf numFmtId="4" fontId="69" fillId="37" borderId="31" xfId="1" applyNumberFormat="1" applyFont="1" applyFill="1" applyBorder="1" applyAlignment="1">
      <alignment vertical="center"/>
    </xf>
    <xf numFmtId="0" fontId="87" fillId="37" borderId="0" xfId="0" applyFont="1" applyFill="1" applyAlignment="1">
      <alignment vertical="center"/>
    </xf>
    <xf numFmtId="0" fontId="87" fillId="37" borderId="20" xfId="0" applyFont="1" applyFill="1" applyBorder="1" applyAlignment="1">
      <alignment vertical="center"/>
    </xf>
    <xf numFmtId="164" fontId="76" fillId="33" borderId="0" xfId="1" applyFont="1" applyFill="1" applyBorder="1" applyAlignment="1">
      <alignment vertical="center"/>
    </xf>
    <xf numFmtId="164" fontId="65" fillId="33" borderId="0" xfId="1" applyFont="1" applyFill="1" applyBorder="1" applyAlignment="1">
      <alignment vertical="center"/>
    </xf>
    <xf numFmtId="0" fontId="66" fillId="33" borderId="0" xfId="0" applyFont="1" applyFill="1" applyAlignment="1">
      <alignment vertical="center"/>
    </xf>
    <xf numFmtId="43" fontId="71" fillId="33" borderId="0" xfId="0" applyNumberFormat="1" applyFont="1" applyFill="1" applyAlignment="1">
      <alignment vertical="center"/>
    </xf>
    <xf numFmtId="164" fontId="81" fillId="33" borderId="31" xfId="50" applyFont="1" applyFill="1" applyBorder="1" applyAlignment="1">
      <alignment horizontal="right" vertical="center"/>
    </xf>
    <xf numFmtId="165" fontId="71" fillId="33" borderId="0" xfId="1" applyNumberFormat="1" applyFont="1" applyFill="1" applyBorder="1" applyAlignment="1">
      <alignment vertical="center"/>
    </xf>
    <xf numFmtId="164" fontId="76" fillId="33" borderId="30" xfId="1" applyFont="1" applyFill="1" applyBorder="1" applyAlignment="1">
      <alignment horizontal="center" vertical="center"/>
    </xf>
    <xf numFmtId="43" fontId="81" fillId="33" borderId="31" xfId="49" applyFont="1" applyFill="1" applyBorder="1" applyAlignment="1">
      <alignment horizontal="right" vertical="center"/>
    </xf>
    <xf numFmtId="0" fontId="98" fillId="0" borderId="0" xfId="0" applyFont="1"/>
    <xf numFmtId="0" fontId="98" fillId="37" borderId="0" xfId="0" applyFont="1" applyFill="1" applyAlignment="1">
      <alignment vertical="center"/>
    </xf>
    <xf numFmtId="164" fontId="98" fillId="37" borderId="0" xfId="1" applyFont="1" applyFill="1" applyBorder="1" applyAlignment="1">
      <alignment vertical="center"/>
    </xf>
    <xf numFmtId="0" fontId="71" fillId="0" borderId="0" xfId="0" applyFont="1" applyAlignment="1">
      <alignment horizontal="center" vertical="center"/>
    </xf>
    <xf numFmtId="0" fontId="86" fillId="37" borderId="0" xfId="0" applyFont="1" applyFill="1" applyAlignment="1">
      <alignment vertical="center"/>
    </xf>
    <xf numFmtId="37" fontId="91" fillId="37" borderId="0" xfId="0" applyNumberFormat="1" applyFont="1" applyFill="1" applyAlignment="1">
      <alignment horizontal="right" vertical="center"/>
    </xf>
    <xf numFmtId="0" fontId="76" fillId="37" borderId="0" xfId="0" applyFont="1" applyFill="1"/>
    <xf numFmtId="0" fontId="71" fillId="0" borderId="14" xfId="0" applyFont="1" applyBorder="1" applyAlignment="1">
      <alignment horizontal="center" vertical="center"/>
    </xf>
    <xf numFmtId="164" fontId="1" fillId="0" borderId="0" xfId="1" applyFont="1"/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4" fontId="108" fillId="0" borderId="0" xfId="0" applyNumberFormat="1" applyFont="1" applyAlignment="1">
      <alignment vertical="center"/>
    </xf>
    <xf numFmtId="0" fontId="92" fillId="0" borderId="0" xfId="0" applyFont="1" applyAlignment="1">
      <alignment vertical="center"/>
    </xf>
    <xf numFmtId="4" fontId="69" fillId="33" borderId="0" xfId="0" applyNumberFormat="1" applyFont="1" applyFill="1" applyAlignment="1">
      <alignment vertical="center"/>
    </xf>
    <xf numFmtId="0" fontId="96" fillId="0" borderId="0" xfId="0" applyFont="1"/>
    <xf numFmtId="164" fontId="96" fillId="0" borderId="0" xfId="1" applyFont="1" applyFill="1" applyBorder="1"/>
    <xf numFmtId="0" fontId="69" fillId="0" borderId="0" xfId="0" applyFont="1"/>
    <xf numFmtId="0" fontId="79" fillId="0" borderId="0" xfId="0" applyFont="1"/>
    <xf numFmtId="164" fontId="109" fillId="0" borderId="0" xfId="1" applyFont="1" applyFill="1" applyBorder="1" applyAlignment="1">
      <alignment vertical="center"/>
    </xf>
    <xf numFmtId="164" fontId="69" fillId="0" borderId="0" xfId="1" applyFont="1" applyFill="1" applyBorder="1" applyAlignment="1">
      <alignment vertical="center"/>
    </xf>
    <xf numFmtId="164" fontId="69" fillId="56" borderId="0" xfId="1" applyFont="1" applyFill="1" applyBorder="1" applyAlignment="1">
      <alignment vertical="center"/>
    </xf>
    <xf numFmtId="164" fontId="69" fillId="62" borderId="0" xfId="1" applyFont="1" applyFill="1" applyBorder="1" applyAlignment="1">
      <alignment vertical="center"/>
    </xf>
    <xf numFmtId="164" fontId="70" fillId="33" borderId="0" xfId="1" applyFont="1" applyFill="1" applyBorder="1" applyAlignment="1">
      <alignment vertical="center"/>
    </xf>
    <xf numFmtId="164" fontId="70" fillId="0" borderId="0" xfId="1" applyFont="1" applyFill="1" applyBorder="1" applyAlignment="1">
      <alignment vertical="center"/>
    </xf>
    <xf numFmtId="164" fontId="70" fillId="56" borderId="0" xfId="1" applyFont="1" applyFill="1" applyBorder="1" applyAlignment="1">
      <alignment vertical="center"/>
    </xf>
    <xf numFmtId="164" fontId="69" fillId="36" borderId="0" xfId="1" applyFont="1" applyFill="1" applyBorder="1" applyAlignment="1">
      <alignment vertical="center"/>
    </xf>
    <xf numFmtId="164" fontId="69" fillId="33" borderId="0" xfId="1" applyFont="1" applyFill="1" applyBorder="1" applyAlignment="1">
      <alignment vertical="center"/>
    </xf>
    <xf numFmtId="164" fontId="69" fillId="61" borderId="0" xfId="1" applyFont="1" applyFill="1" applyBorder="1" applyAlignment="1">
      <alignment vertical="center"/>
    </xf>
    <xf numFmtId="164" fontId="110" fillId="0" borderId="0" xfId="1" applyFont="1" applyFill="1" applyAlignment="1">
      <alignment vertical="center"/>
    </xf>
    <xf numFmtId="164" fontId="111" fillId="0" borderId="0" xfId="1" applyFont="1" applyFill="1" applyBorder="1" applyAlignment="1">
      <alignment vertical="center"/>
    </xf>
    <xf numFmtId="164" fontId="79" fillId="0" borderId="0" xfId="1" applyFont="1" applyFill="1" applyBorder="1" applyAlignment="1">
      <alignment vertical="center"/>
    </xf>
    <xf numFmtId="164" fontId="70" fillId="62" borderId="0" xfId="1" applyFont="1" applyFill="1" applyBorder="1" applyAlignment="1">
      <alignment vertical="center"/>
    </xf>
    <xf numFmtId="164" fontId="72" fillId="37" borderId="0" xfId="1" applyFont="1" applyFill="1"/>
    <xf numFmtId="0" fontId="1" fillId="65" borderId="0" xfId="0" applyFont="1" applyFill="1"/>
    <xf numFmtId="4" fontId="1" fillId="65" borderId="0" xfId="0" applyNumberFormat="1" applyFont="1" applyFill="1"/>
    <xf numFmtId="4" fontId="71" fillId="65" borderId="0" xfId="0" applyNumberFormat="1" applyFont="1" applyFill="1"/>
    <xf numFmtId="0" fontId="71" fillId="65" borderId="0" xfId="0" applyFont="1" applyFill="1"/>
    <xf numFmtId="0" fontId="1" fillId="66" borderId="0" xfId="0" applyFont="1" applyFill="1"/>
    <xf numFmtId="4" fontId="1" fillId="66" borderId="0" xfId="0" applyNumberFormat="1" applyFont="1" applyFill="1"/>
    <xf numFmtId="0" fontId="2" fillId="37" borderId="0" xfId="0" applyFont="1" applyFill="1" applyAlignment="1">
      <alignment vertical="center"/>
    </xf>
    <xf numFmtId="4" fontId="70" fillId="37" borderId="0" xfId="0" applyNumberFormat="1" applyFont="1" applyFill="1" applyAlignment="1">
      <alignment vertical="center"/>
    </xf>
    <xf numFmtId="0" fontId="1" fillId="50" borderId="0" xfId="0" applyFont="1" applyFill="1"/>
    <xf numFmtId="4" fontId="1" fillId="50" borderId="0" xfId="0" applyNumberFormat="1" applyFont="1" applyFill="1"/>
    <xf numFmtId="0" fontId="1" fillId="53" borderId="0" xfId="0" applyFont="1" applyFill="1"/>
    <xf numFmtId="4" fontId="1" fillId="53" borderId="0" xfId="0" applyNumberFormat="1" applyFont="1" applyFill="1"/>
    <xf numFmtId="0" fontId="1" fillId="67" borderId="0" xfId="0" applyFont="1" applyFill="1"/>
    <xf numFmtId="4" fontId="1" fillId="67" borderId="0" xfId="0" applyNumberFormat="1" applyFont="1" applyFill="1"/>
    <xf numFmtId="164" fontId="112" fillId="0" borderId="22" xfId="50" applyFont="1" applyFill="1" applyBorder="1" applyAlignment="1">
      <alignment horizontal="right" vertical="top"/>
    </xf>
    <xf numFmtId="4" fontId="71" fillId="66" borderId="0" xfId="0" applyNumberFormat="1" applyFont="1" applyFill="1"/>
    <xf numFmtId="0" fontId="71" fillId="48" borderId="33" xfId="0" applyFont="1" applyFill="1" applyBorder="1" applyAlignment="1">
      <alignment horizontal="center" vertical="center"/>
    </xf>
    <xf numFmtId="0" fontId="71" fillId="48" borderId="32" xfId="0" applyFont="1" applyFill="1" applyBorder="1" applyAlignment="1">
      <alignment vertical="center"/>
    </xf>
    <xf numFmtId="0" fontId="71" fillId="48" borderId="30" xfId="0" applyFont="1" applyFill="1" applyBorder="1" applyAlignment="1">
      <alignment horizontal="center" vertical="center"/>
    </xf>
    <xf numFmtId="0" fontId="71" fillId="48" borderId="31" xfId="0" applyFont="1" applyFill="1" applyBorder="1" applyAlignment="1">
      <alignment horizontal="center" vertical="center"/>
    </xf>
    <xf numFmtId="164" fontId="70" fillId="48" borderId="30" xfId="1" applyFont="1" applyFill="1" applyBorder="1" applyAlignment="1">
      <alignment horizontal="center" vertical="center"/>
    </xf>
    <xf numFmtId="4" fontId="71" fillId="48" borderId="30" xfId="0" applyNumberFormat="1" applyFont="1" applyFill="1" applyBorder="1" applyAlignment="1">
      <alignment vertical="center"/>
    </xf>
    <xf numFmtId="4" fontId="71" fillId="48" borderId="31" xfId="0" applyNumberFormat="1" applyFont="1" applyFill="1" applyBorder="1" applyAlignment="1">
      <alignment vertical="center"/>
    </xf>
    <xf numFmtId="4" fontId="71" fillId="48" borderId="35" xfId="0" applyNumberFormat="1" applyFont="1" applyFill="1" applyBorder="1" applyAlignment="1">
      <alignment vertical="center"/>
    </xf>
    <xf numFmtId="4" fontId="71" fillId="48" borderId="17" xfId="0" applyNumberFormat="1" applyFont="1" applyFill="1" applyBorder="1" applyAlignment="1">
      <alignment vertical="center"/>
    </xf>
    <xf numFmtId="4" fontId="71" fillId="48" borderId="32" xfId="0" applyNumberFormat="1" applyFont="1" applyFill="1" applyBorder="1" applyAlignment="1">
      <alignment vertical="center"/>
    </xf>
    <xf numFmtId="0" fontId="2" fillId="48" borderId="31" xfId="0" applyFont="1" applyFill="1" applyBorder="1" applyAlignment="1">
      <alignment vertical="center"/>
    </xf>
    <xf numFmtId="4" fontId="71" fillId="48" borderId="29" xfId="0" applyNumberFormat="1" applyFont="1" applyFill="1" applyBorder="1" applyAlignment="1">
      <alignment vertical="center"/>
    </xf>
    <xf numFmtId="4" fontId="76" fillId="48" borderId="17" xfId="0" applyNumberFormat="1" applyFont="1" applyFill="1" applyBorder="1" applyAlignment="1">
      <alignment vertical="center"/>
    </xf>
    <xf numFmtId="0" fontId="71" fillId="48" borderId="26" xfId="0" applyFont="1" applyFill="1" applyBorder="1" applyAlignment="1">
      <alignment horizontal="left" vertical="center"/>
    </xf>
    <xf numFmtId="4" fontId="71" fillId="48" borderId="22" xfId="0" applyNumberFormat="1" applyFont="1" applyFill="1" applyBorder="1" applyAlignment="1">
      <alignment vertical="center"/>
    </xf>
    <xf numFmtId="0" fontId="71" fillId="48" borderId="12" xfId="0" applyFont="1" applyFill="1" applyBorder="1" applyAlignment="1">
      <alignment vertical="center"/>
    </xf>
    <xf numFmtId="0" fontId="71" fillId="48" borderId="26" xfId="0" applyFont="1" applyFill="1" applyBorder="1" applyAlignment="1">
      <alignment horizontal="center" vertical="center"/>
    </xf>
    <xf numFmtId="0" fontId="71" fillId="48" borderId="29" xfId="0" applyFont="1" applyFill="1" applyBorder="1" applyAlignment="1">
      <alignment horizontal="center" vertical="center"/>
    </xf>
    <xf numFmtId="164" fontId="70" fillId="48" borderId="29" xfId="1" applyFont="1" applyFill="1" applyBorder="1" applyAlignment="1">
      <alignment horizontal="center" vertical="center"/>
    </xf>
    <xf numFmtId="4" fontId="71" fillId="48" borderId="29" xfId="1" applyNumberFormat="1" applyFont="1" applyFill="1" applyBorder="1" applyAlignment="1">
      <alignment vertical="center"/>
    </xf>
    <xf numFmtId="43" fontId="71" fillId="48" borderId="26" xfId="1" applyNumberFormat="1" applyFont="1" applyFill="1" applyBorder="1" applyAlignment="1">
      <alignment vertical="center"/>
    </xf>
    <xf numFmtId="4" fontId="76" fillId="48" borderId="22" xfId="0" applyNumberFormat="1" applyFont="1" applyFill="1" applyBorder="1" applyAlignment="1">
      <alignment vertical="center"/>
    </xf>
    <xf numFmtId="164" fontId="70" fillId="48" borderId="31" xfId="1" applyFont="1" applyFill="1" applyBorder="1" applyAlignment="1">
      <alignment horizontal="center" vertical="center"/>
    </xf>
    <xf numFmtId="4" fontId="71" fillId="48" borderId="31" xfId="1" applyNumberFormat="1" applyFont="1" applyFill="1" applyBorder="1" applyAlignment="1">
      <alignment vertical="center"/>
    </xf>
    <xf numFmtId="43" fontId="71" fillId="48" borderId="30" xfId="1" applyNumberFormat="1" applyFont="1" applyFill="1" applyBorder="1" applyAlignment="1">
      <alignment vertical="center"/>
    </xf>
    <xf numFmtId="4" fontId="2" fillId="48" borderId="31" xfId="0" applyNumberFormat="1" applyFont="1" applyFill="1" applyBorder="1" applyAlignment="1">
      <alignment vertical="center"/>
    </xf>
    <xf numFmtId="43" fontId="71" fillId="48" borderId="31" xfId="1" applyNumberFormat="1" applyFont="1" applyFill="1" applyBorder="1" applyAlignment="1">
      <alignment vertical="center"/>
    </xf>
    <xf numFmtId="4" fontId="113" fillId="37" borderId="0" xfId="0" applyNumberFormat="1" applyFont="1" applyFill="1" applyAlignment="1">
      <alignment vertical="center"/>
    </xf>
    <xf numFmtId="0" fontId="113" fillId="37" borderId="0" xfId="0" applyFont="1" applyFill="1" applyAlignment="1">
      <alignment vertical="center"/>
    </xf>
    <xf numFmtId="0" fontId="71" fillId="0" borderId="31" xfId="52" applyFont="1" applyBorder="1" applyAlignment="1">
      <alignment horizontal="left" vertical="center" wrapText="1"/>
    </xf>
    <xf numFmtId="164" fontId="71" fillId="37" borderId="31" xfId="1" applyFont="1" applyFill="1" applyBorder="1" applyAlignment="1">
      <alignment horizontal="center" vertical="center"/>
    </xf>
    <xf numFmtId="4" fontId="114" fillId="0" borderId="0" xfId="0" applyNumberFormat="1" applyFont="1" applyAlignment="1">
      <alignment vertical="center"/>
    </xf>
    <xf numFmtId="164" fontId="112" fillId="0" borderId="13" xfId="50" applyFont="1" applyFill="1" applyBorder="1" applyAlignment="1">
      <alignment horizontal="right" vertical="top"/>
    </xf>
    <xf numFmtId="164" fontId="69" fillId="0" borderId="12" xfId="1" applyFont="1" applyFill="1" applyBorder="1" applyAlignment="1">
      <alignment vertical="center"/>
    </xf>
    <xf numFmtId="164" fontId="65" fillId="0" borderId="12" xfId="1" applyFont="1" applyFill="1" applyBorder="1" applyAlignment="1">
      <alignment vertical="center"/>
    </xf>
    <xf numFmtId="4" fontId="66" fillId="0" borderId="12" xfId="0" applyNumberFormat="1" applyFont="1" applyBorder="1" applyAlignment="1">
      <alignment vertical="center"/>
    </xf>
    <xf numFmtId="0" fontId="66" fillId="0" borderId="12" xfId="0" applyFont="1" applyBorder="1" applyAlignment="1">
      <alignment vertical="center"/>
    </xf>
    <xf numFmtId="0" fontId="72" fillId="0" borderId="12" xfId="0" applyFont="1" applyBorder="1" applyAlignment="1">
      <alignment vertical="center"/>
    </xf>
    <xf numFmtId="164" fontId="71" fillId="0" borderId="12" xfId="1" applyFont="1" applyFill="1" applyBorder="1" applyAlignment="1">
      <alignment vertical="center"/>
    </xf>
    <xf numFmtId="165" fontId="71" fillId="0" borderId="12" xfId="1" applyNumberFormat="1" applyFont="1" applyFill="1" applyBorder="1" applyAlignment="1">
      <alignment vertical="center"/>
    </xf>
    <xf numFmtId="4" fontId="71" fillId="0" borderId="12" xfId="0" applyNumberFormat="1" applyFont="1" applyBorder="1" applyAlignment="1">
      <alignment vertical="center"/>
    </xf>
    <xf numFmtId="4" fontId="81" fillId="0" borderId="0" xfId="0" applyNumberFormat="1" applyFont="1" applyAlignment="1">
      <alignment horizontal="right" vertical="center"/>
    </xf>
    <xf numFmtId="0" fontId="65" fillId="0" borderId="31" xfId="52" applyFont="1" applyBorder="1" applyAlignment="1">
      <alignment horizontal="left" vertical="center" wrapText="1"/>
    </xf>
    <xf numFmtId="164" fontId="76" fillId="37" borderId="0" xfId="1" applyFont="1" applyFill="1" applyAlignment="1">
      <alignment vertical="center"/>
    </xf>
    <xf numFmtId="164" fontId="76" fillId="37" borderId="0" xfId="1" applyFont="1" applyFill="1" applyBorder="1"/>
    <xf numFmtId="0" fontId="82" fillId="37" borderId="0" xfId="0" applyFont="1" applyFill="1"/>
    <xf numFmtId="164" fontId="116" fillId="37" borderId="0" xfId="1" applyFont="1" applyFill="1" applyBorder="1"/>
    <xf numFmtId="164" fontId="69" fillId="68" borderId="0" xfId="1" applyFont="1" applyFill="1" applyBorder="1" applyAlignment="1">
      <alignment vertical="center"/>
    </xf>
    <xf numFmtId="164" fontId="71" fillId="37" borderId="0" xfId="1" applyFont="1" applyFill="1"/>
    <xf numFmtId="0" fontId="71" fillId="37" borderId="0" xfId="0" applyFont="1" applyFill="1" applyAlignment="1">
      <alignment horizontal="right"/>
    </xf>
    <xf numFmtId="4" fontId="76" fillId="0" borderId="0" xfId="0" applyNumberFormat="1" applyFont="1" applyAlignment="1">
      <alignment vertical="center"/>
    </xf>
    <xf numFmtId="164" fontId="117" fillId="0" borderId="0" xfId="1" applyFont="1" applyFill="1" applyBorder="1" applyAlignment="1">
      <alignment vertical="center"/>
    </xf>
    <xf numFmtId="4" fontId="76" fillId="37" borderId="0" xfId="0" applyNumberFormat="1" applyFont="1" applyFill="1" applyAlignment="1">
      <alignment vertical="center"/>
    </xf>
    <xf numFmtId="0" fontId="76" fillId="37" borderId="0" xfId="0" applyFont="1" applyFill="1" applyAlignment="1">
      <alignment horizontal="right" vertical="center"/>
    </xf>
    <xf numFmtId="43" fontId="72" fillId="37" borderId="0" xfId="0" applyNumberFormat="1" applyFont="1" applyFill="1" applyAlignment="1">
      <alignment horizontal="right" vertical="center"/>
    </xf>
    <xf numFmtId="164" fontId="72" fillId="37" borderId="0" xfId="1" quotePrefix="1" applyFont="1" applyFill="1" applyBorder="1" applyAlignment="1">
      <alignment vertical="center"/>
    </xf>
    <xf numFmtId="164" fontId="72" fillId="37" borderId="0" xfId="1" quotePrefix="1" applyFont="1" applyFill="1" applyBorder="1" applyAlignment="1">
      <alignment horizontal="right" vertical="center"/>
    </xf>
    <xf numFmtId="164" fontId="72" fillId="37" borderId="0" xfId="1" applyFont="1" applyFill="1" applyAlignment="1">
      <alignment horizontal="center" vertical="center"/>
    </xf>
    <xf numFmtId="164" fontId="72" fillId="37" borderId="0" xfId="1" applyFont="1" applyFill="1" applyBorder="1" applyAlignment="1">
      <alignment horizontal="right" vertical="center"/>
    </xf>
    <xf numFmtId="164" fontId="70" fillId="37" borderId="44" xfId="1" applyFont="1" applyFill="1" applyBorder="1" applyAlignment="1">
      <alignment horizontal="center" vertical="center" wrapText="1"/>
    </xf>
    <xf numFmtId="164" fontId="70" fillId="37" borderId="41" xfId="1" applyFont="1" applyFill="1" applyBorder="1" applyAlignment="1">
      <alignment horizontal="center" vertical="center" wrapText="1"/>
    </xf>
    <xf numFmtId="0" fontId="69" fillId="37" borderId="44" xfId="0" applyFont="1" applyFill="1" applyBorder="1" applyAlignment="1">
      <alignment horizontal="center" vertical="center" wrapText="1"/>
    </xf>
    <xf numFmtId="0" fontId="69" fillId="37" borderId="41" xfId="0" applyFont="1" applyFill="1" applyBorder="1" applyAlignment="1">
      <alignment horizontal="center" vertical="center" wrapText="1"/>
    </xf>
    <xf numFmtId="0" fontId="69" fillId="37" borderId="41" xfId="0" applyFont="1" applyFill="1" applyBorder="1" applyAlignment="1">
      <alignment horizontal="center" vertical="center"/>
    </xf>
    <xf numFmtId="0" fontId="69" fillId="37" borderId="47" xfId="0" applyFont="1" applyFill="1" applyBorder="1" applyAlignment="1">
      <alignment horizontal="center" vertical="center" wrapText="1"/>
    </xf>
    <xf numFmtId="0" fontId="69" fillId="37" borderId="43" xfId="0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 wrapText="1"/>
    </xf>
    <xf numFmtId="0" fontId="69" fillId="37" borderId="45" xfId="0" applyFont="1" applyFill="1" applyBorder="1" applyAlignment="1">
      <alignment horizontal="center" vertical="center"/>
    </xf>
    <xf numFmtId="0" fontId="69" fillId="37" borderId="48" xfId="0" applyFont="1" applyFill="1" applyBorder="1" applyAlignment="1">
      <alignment horizontal="center" vertical="center"/>
    </xf>
    <xf numFmtId="0" fontId="69" fillId="37" borderId="46" xfId="0" applyFont="1" applyFill="1" applyBorder="1" applyAlignment="1">
      <alignment horizontal="center" vertical="center" wrapText="1"/>
    </xf>
    <xf numFmtId="0" fontId="69" fillId="37" borderId="49" xfId="0" applyFont="1" applyFill="1" applyBorder="1" applyAlignment="1">
      <alignment horizontal="center" vertical="center" wrapText="1"/>
    </xf>
    <xf numFmtId="0" fontId="69" fillId="37" borderId="44" xfId="0" applyFont="1" applyFill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164" fontId="69" fillId="0" borderId="0" xfId="1" applyFont="1" applyFill="1" applyBorder="1" applyAlignment="1">
      <alignment horizontal="center" vertical="center"/>
    </xf>
    <xf numFmtId="164" fontId="65" fillId="0" borderId="0" xfId="1" applyFont="1" applyFill="1" applyBorder="1" applyAlignment="1">
      <alignment horizontal="center" vertical="center" wrapText="1"/>
    </xf>
    <xf numFmtId="164" fontId="65" fillId="0" borderId="0" xfId="1" applyFont="1" applyFill="1" applyBorder="1" applyAlignment="1">
      <alignment horizontal="center" vertical="center"/>
    </xf>
    <xf numFmtId="164" fontId="71" fillId="0" borderId="0" xfId="1" applyFont="1" applyFill="1" applyBorder="1" applyAlignment="1">
      <alignment horizontal="center" vertical="center" wrapText="1"/>
    </xf>
    <xf numFmtId="164" fontId="71" fillId="0" borderId="0" xfId="1" applyFont="1" applyFill="1" applyBorder="1" applyAlignment="1">
      <alignment horizontal="center" vertical="center"/>
    </xf>
    <xf numFmtId="0" fontId="93" fillId="37" borderId="0" xfId="0" applyFont="1" applyFill="1" applyAlignment="1">
      <alignment horizontal="left" vertical="center"/>
    </xf>
    <xf numFmtId="37" fontId="97" fillId="37" borderId="67" xfId="0" applyNumberFormat="1" applyFont="1" applyFill="1" applyBorder="1" applyAlignment="1">
      <alignment horizontal="right" vertical="center"/>
    </xf>
    <xf numFmtId="37" fontId="91" fillId="37" borderId="31" xfId="0" applyNumberFormat="1" applyFont="1" applyFill="1" applyBorder="1" applyAlignment="1">
      <alignment horizontal="right" vertical="center"/>
    </xf>
    <xf numFmtId="0" fontId="73" fillId="37" borderId="67" xfId="0" applyFont="1" applyFill="1" applyBorder="1" applyAlignment="1">
      <alignment horizontal="left" vertical="center"/>
    </xf>
    <xf numFmtId="0" fontId="90" fillId="37" borderId="0" xfId="0" applyFont="1" applyFill="1" applyAlignment="1">
      <alignment horizontal="center" vertical="center"/>
    </xf>
    <xf numFmtId="0" fontId="73" fillId="37" borderId="68" xfId="0" applyFont="1" applyFill="1" applyBorder="1" applyAlignment="1">
      <alignment horizontal="right" vertical="center"/>
    </xf>
    <xf numFmtId="0" fontId="73" fillId="37" borderId="70" xfId="0" applyFont="1" applyFill="1" applyBorder="1" applyAlignment="1">
      <alignment horizontal="right" vertical="center"/>
    </xf>
    <xf numFmtId="0" fontId="73" fillId="37" borderId="71" xfId="0" applyFont="1" applyFill="1" applyBorder="1" applyAlignment="1">
      <alignment horizontal="right" vertical="center"/>
    </xf>
    <xf numFmtId="37" fontId="90" fillId="37" borderId="0" xfId="0" applyNumberFormat="1" applyFont="1" applyFill="1" applyAlignment="1">
      <alignment horizontal="center" vertical="center"/>
    </xf>
    <xf numFmtId="37" fontId="73" fillId="37" borderId="67" xfId="0" applyNumberFormat="1" applyFont="1" applyFill="1" applyBorder="1" applyAlignment="1">
      <alignment horizontal="right" vertical="center"/>
    </xf>
    <xf numFmtId="37" fontId="91" fillId="37" borderId="67" xfId="0" applyNumberFormat="1" applyFont="1" applyFill="1" applyBorder="1" applyAlignment="1">
      <alignment horizontal="right" vertical="center"/>
    </xf>
    <xf numFmtId="37" fontId="97" fillId="0" borderId="68" xfId="0" applyNumberFormat="1" applyFont="1" applyBorder="1" applyAlignment="1">
      <alignment horizontal="right" vertical="center"/>
    </xf>
    <xf numFmtId="37" fontId="97" fillId="0" borderId="70" xfId="0" applyNumberFormat="1" applyFont="1" applyBorder="1" applyAlignment="1">
      <alignment horizontal="right" vertical="center"/>
    </xf>
    <xf numFmtId="37" fontId="97" fillId="0" borderId="71" xfId="0" applyNumberFormat="1" applyFont="1" applyBorder="1" applyAlignment="1">
      <alignment horizontal="right" vertical="center"/>
    </xf>
    <xf numFmtId="0" fontId="73" fillId="37" borderId="67" xfId="0" applyFont="1" applyFill="1" applyBorder="1" applyAlignment="1">
      <alignment horizontal="right" vertical="center"/>
    </xf>
    <xf numFmtId="37" fontId="91" fillId="0" borderId="68" xfId="0" applyNumberFormat="1" applyFont="1" applyBorder="1" applyAlignment="1">
      <alignment horizontal="right" vertical="center"/>
    </xf>
    <xf numFmtId="37" fontId="91" fillId="0" borderId="70" xfId="0" applyNumberFormat="1" applyFont="1" applyBorder="1" applyAlignment="1">
      <alignment horizontal="right" vertical="center"/>
    </xf>
    <xf numFmtId="37" fontId="91" fillId="0" borderId="71" xfId="0" applyNumberFormat="1" applyFont="1" applyBorder="1" applyAlignment="1">
      <alignment horizontal="right" vertical="center"/>
    </xf>
    <xf numFmtId="0" fontId="69" fillId="0" borderId="0" xfId="0" applyFont="1" applyAlignment="1">
      <alignment horizontal="center" vertical="center" wrapText="1"/>
    </xf>
    <xf numFmtId="0" fontId="68" fillId="37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0" fontId="94" fillId="37" borderId="0" xfId="0" applyFont="1" applyFill="1" applyAlignment="1">
      <alignment horizontal="center" vertical="center"/>
    </xf>
    <xf numFmtId="0" fontId="73" fillId="37" borderId="0" xfId="0" applyFont="1" applyFill="1" applyAlignment="1">
      <alignment horizontal="left" vertical="center"/>
    </xf>
    <xf numFmtId="0" fontId="90" fillId="37" borderId="0" xfId="0" applyFont="1" applyFill="1" applyAlignment="1">
      <alignment horizontal="left" vertical="center"/>
    </xf>
    <xf numFmtId="0" fontId="73" fillId="37" borderId="31" xfId="0" applyFont="1" applyFill="1" applyBorder="1" applyAlignment="1">
      <alignment horizontal="center" vertical="center"/>
    </xf>
    <xf numFmtId="0" fontId="90" fillId="37" borderId="12" xfId="0" applyFont="1" applyFill="1" applyBorder="1" applyAlignment="1">
      <alignment horizontal="center" vertical="center"/>
    </xf>
    <xf numFmtId="37" fontId="90" fillId="37" borderId="67" xfId="0" applyNumberFormat="1" applyFont="1" applyFill="1" applyBorder="1" applyAlignment="1">
      <alignment horizontal="right" vertical="center"/>
    </xf>
    <xf numFmtId="0" fontId="40" fillId="0" borderId="16" xfId="0" applyFont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40" fillId="0" borderId="42" xfId="0" applyFont="1" applyBorder="1" applyAlignment="1">
      <alignment horizontal="center"/>
    </xf>
    <xf numFmtId="0" fontId="40" fillId="0" borderId="35" xfId="0" applyFont="1" applyBorder="1" applyAlignment="1">
      <alignment horizontal="left" vertical="center"/>
    </xf>
    <xf numFmtId="0" fontId="40" fillId="0" borderId="18" xfId="0" applyFont="1" applyBorder="1" applyAlignment="1">
      <alignment horizontal="left" vertical="center"/>
    </xf>
    <xf numFmtId="0" fontId="40" fillId="0" borderId="39" xfId="0" applyFont="1" applyBorder="1" applyAlignment="1">
      <alignment horizontal="left" vertical="center"/>
    </xf>
    <xf numFmtId="0" fontId="40" fillId="0" borderId="15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40" fillId="0" borderId="40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65" fillId="0" borderId="12" xfId="52" applyFont="1" applyBorder="1" applyAlignment="1">
      <alignment horizontal="left" vertical="center" wrapText="1"/>
    </xf>
    <xf numFmtId="164" fontId="71" fillId="37" borderId="12" xfId="1" applyFont="1" applyFill="1" applyBorder="1" applyAlignment="1">
      <alignment horizontal="center" vertical="center"/>
    </xf>
    <xf numFmtId="164" fontId="118" fillId="0" borderId="31" xfId="50" applyFont="1" applyFill="1" applyBorder="1" applyAlignment="1">
      <alignment horizontal="center" vertical="center"/>
    </xf>
    <xf numFmtId="0" fontId="71" fillId="0" borderId="12" xfId="52" applyFont="1" applyBorder="1" applyAlignment="1">
      <alignment horizontal="left" vertical="center" wrapText="1"/>
    </xf>
    <xf numFmtId="0" fontId="119" fillId="0" borderId="0" xfId="0" applyFont="1"/>
    <xf numFmtId="17" fontId="120" fillId="53" borderId="0" xfId="0" applyNumberFormat="1" applyFont="1" applyFill="1" applyAlignment="1">
      <alignment horizontal="center"/>
    </xf>
    <xf numFmtId="170" fontId="119" fillId="0" borderId="0" xfId="0" applyNumberFormat="1" applyFont="1"/>
    <xf numFmtId="0" fontId="119" fillId="63" borderId="0" xfId="0" applyFont="1" applyFill="1"/>
    <xf numFmtId="0" fontId="119" fillId="0" borderId="0" xfId="0" applyFont="1" applyAlignment="1">
      <alignment horizontal="center" vertical="center"/>
    </xf>
    <xf numFmtId="0" fontId="121" fillId="0" borderId="0" xfId="0" quotePrefix="1" applyFont="1"/>
    <xf numFmtId="0" fontId="119" fillId="0" borderId="0" xfId="0" applyFont="1" applyAlignment="1">
      <alignment horizontal="center" wrapText="1"/>
    </xf>
    <xf numFmtId="0" fontId="65" fillId="0" borderId="31" xfId="0" applyFont="1" applyBorder="1"/>
    <xf numFmtId="0" fontId="119" fillId="0" borderId="31" xfId="0" applyFont="1" applyBorder="1"/>
    <xf numFmtId="14" fontId="119" fillId="0" borderId="31" xfId="0" applyNumberFormat="1" applyFont="1" applyBorder="1"/>
    <xf numFmtId="0" fontId="65" fillId="0" borderId="30" xfId="0" applyFont="1" applyBorder="1"/>
    <xf numFmtId="169" fontId="65" fillId="53" borderId="33" xfId="0" applyNumberFormat="1" applyFont="1" applyFill="1" applyBorder="1"/>
    <xf numFmtId="169" fontId="65" fillId="47" borderId="21" xfId="0" applyNumberFormat="1" applyFont="1" applyFill="1" applyBorder="1"/>
    <xf numFmtId="169" fontId="78" fillId="53" borderId="21" xfId="0" applyNumberFormat="1" applyFont="1" applyFill="1" applyBorder="1"/>
    <xf numFmtId="170" fontId="119" fillId="0" borderId="31" xfId="0" applyNumberFormat="1" applyFont="1" applyBorder="1"/>
    <xf numFmtId="169" fontId="119" fillId="53" borderId="22" xfId="0" applyNumberFormat="1" applyFont="1" applyFill="1" applyBorder="1"/>
    <xf numFmtId="43" fontId="119" fillId="0" borderId="0" xfId="0" applyNumberFormat="1" applyFont="1"/>
    <xf numFmtId="169" fontId="122" fillId="60" borderId="57" xfId="0" applyNumberFormat="1" applyFont="1" applyFill="1" applyBorder="1" applyAlignment="1">
      <alignment horizontal="left"/>
    </xf>
    <xf numFmtId="0" fontId="119" fillId="0" borderId="59" xfId="0" applyFont="1" applyBorder="1"/>
    <xf numFmtId="0" fontId="119" fillId="0" borderId="60" xfId="0" applyFont="1" applyBorder="1"/>
    <xf numFmtId="0" fontId="119" fillId="0" borderId="61" xfId="0" applyFont="1" applyBorder="1"/>
    <xf numFmtId="169" fontId="122" fillId="60" borderId="57" xfId="0" applyNumberFormat="1" applyFont="1" applyFill="1" applyBorder="1"/>
    <xf numFmtId="0" fontId="119" fillId="0" borderId="62" xfId="0" applyFont="1" applyBorder="1"/>
    <xf numFmtId="0" fontId="119" fillId="0" borderId="63" xfId="0" applyFont="1" applyBorder="1"/>
    <xf numFmtId="0" fontId="119" fillId="0" borderId="64" xfId="0" applyFont="1" applyBorder="1"/>
    <xf numFmtId="164" fontId="119" fillId="0" borderId="0" xfId="0" applyNumberFormat="1" applyFont="1"/>
    <xf numFmtId="0" fontId="119" fillId="0" borderId="31" xfId="0" applyFont="1" applyBorder="1" applyAlignment="1">
      <alignment vertical="center"/>
    </xf>
    <xf numFmtId="0" fontId="119" fillId="0" borderId="30" xfId="0" applyFont="1" applyBorder="1"/>
    <xf numFmtId="169" fontId="119" fillId="53" borderId="33" xfId="0" applyNumberFormat="1" applyFont="1" applyFill="1" applyBorder="1" applyAlignment="1">
      <alignment vertical="center"/>
    </xf>
    <xf numFmtId="169" fontId="119" fillId="47" borderId="31" xfId="0" applyNumberFormat="1" applyFont="1" applyFill="1" applyBorder="1" applyAlignment="1">
      <alignment vertical="center"/>
    </xf>
    <xf numFmtId="169" fontId="78" fillId="53" borderId="31" xfId="0" applyNumberFormat="1" applyFont="1" applyFill="1" applyBorder="1"/>
    <xf numFmtId="0" fontId="119" fillId="0" borderId="0" xfId="0" applyFont="1" applyAlignment="1">
      <alignment horizontal="left"/>
    </xf>
    <xf numFmtId="0" fontId="123" fillId="60" borderId="10" xfId="0" applyFont="1" applyFill="1" applyBorder="1"/>
    <xf numFmtId="169" fontId="122" fillId="0" borderId="0" xfId="0" applyNumberFormat="1" applyFont="1" applyAlignment="1">
      <alignment horizontal="left"/>
    </xf>
    <xf numFmtId="169" fontId="119" fillId="0" borderId="31" xfId="0" applyNumberFormat="1" applyFont="1" applyBorder="1" applyAlignment="1">
      <alignment vertical="center"/>
    </xf>
    <xf numFmtId="167" fontId="119" fillId="0" borderId="0" xfId="0" applyNumberFormat="1" applyFont="1" applyAlignment="1">
      <alignment horizontal="left"/>
    </xf>
    <xf numFmtId="169" fontId="119" fillId="53" borderId="31" xfId="0" applyNumberFormat="1" applyFont="1" applyFill="1" applyBorder="1" applyAlignment="1">
      <alignment vertical="center"/>
    </xf>
    <xf numFmtId="169" fontId="119" fillId="53" borderId="31" xfId="0" applyNumberFormat="1" applyFont="1" applyFill="1" applyBorder="1"/>
    <xf numFmtId="0" fontId="123" fillId="60" borderId="0" xfId="0" applyFont="1" applyFill="1"/>
    <xf numFmtId="0" fontId="122" fillId="60" borderId="0" xfId="0" applyFont="1" applyFill="1"/>
    <xf numFmtId="169" fontId="122" fillId="60" borderId="54" xfId="0" applyNumberFormat="1" applyFont="1" applyFill="1" applyBorder="1"/>
    <xf numFmtId="43" fontId="120" fillId="55" borderId="55" xfId="43" applyFont="1" applyFill="1" applyBorder="1" applyAlignment="1">
      <alignment horizontal="center" wrapText="1"/>
    </xf>
    <xf numFmtId="2" fontId="119" fillId="0" borderId="0" xfId="0" applyNumberFormat="1" applyFont="1"/>
    <xf numFmtId="43" fontId="78" fillId="55" borderId="55" xfId="43" applyFont="1" applyFill="1" applyBorder="1" applyAlignment="1">
      <alignment horizontal="center" wrapText="1"/>
    </xf>
    <xf numFmtId="169" fontId="78" fillId="55" borderId="54" xfId="0" applyNumberFormat="1" applyFont="1" applyFill="1" applyBorder="1"/>
    <xf numFmtId="164" fontId="119" fillId="0" borderId="0" xfId="43" applyNumberFormat="1" applyFont="1"/>
    <xf numFmtId="0" fontId="65" fillId="0" borderId="0" xfId="0" applyFont="1"/>
    <xf numFmtId="164" fontId="119" fillId="0" borderId="37" xfId="43" applyNumberFormat="1" applyFont="1" applyBorder="1"/>
    <xf numFmtId="0" fontId="120" fillId="55" borderId="31" xfId="0" applyFont="1" applyFill="1" applyBorder="1" applyAlignment="1">
      <alignment horizontal="center" vertical="center"/>
    </xf>
    <xf numFmtId="0" fontId="120" fillId="55" borderId="31" xfId="0" applyFont="1" applyFill="1" applyBorder="1" applyAlignment="1">
      <alignment horizontal="center" vertical="center" wrapText="1"/>
    </xf>
    <xf numFmtId="0" fontId="120" fillId="59" borderId="31" xfId="0" applyFont="1" applyFill="1" applyBorder="1" applyAlignment="1">
      <alignment horizontal="center" vertical="center" wrapText="1"/>
    </xf>
    <xf numFmtId="0" fontId="120" fillId="55" borderId="30" xfId="0" applyFont="1" applyFill="1" applyBorder="1" applyAlignment="1">
      <alignment horizontal="center" vertical="center" wrapText="1"/>
    </xf>
    <xf numFmtId="43" fontId="120" fillId="55" borderId="52" xfId="43" applyFont="1" applyFill="1" applyBorder="1" applyAlignment="1">
      <alignment horizontal="center" vertical="center" wrapText="1"/>
    </xf>
    <xf numFmtId="43" fontId="120" fillId="55" borderId="58" xfId="43" applyFont="1" applyFill="1" applyBorder="1" applyAlignment="1">
      <alignment horizontal="center" vertical="center" wrapText="1"/>
    </xf>
    <xf numFmtId="0" fontId="120" fillId="55" borderId="46" xfId="0" applyFont="1" applyFill="1" applyBorder="1" applyAlignment="1">
      <alignment horizontal="center" vertical="center" wrapText="1"/>
    </xf>
    <xf numFmtId="43" fontId="120" fillId="55" borderId="53" xfId="43" applyFont="1" applyFill="1" applyBorder="1" applyAlignment="1">
      <alignment horizontal="center" vertical="center" wrapText="1"/>
    </xf>
    <xf numFmtId="164" fontId="120" fillId="55" borderId="53" xfId="43" applyNumberFormat="1" applyFont="1" applyFill="1" applyBorder="1" applyAlignment="1">
      <alignment horizontal="center" vertical="center" wrapText="1"/>
    </xf>
    <xf numFmtId="43" fontId="72" fillId="0" borderId="0" xfId="0" applyNumberFormat="1" applyFont="1"/>
    <xf numFmtId="43" fontId="71" fillId="0" borderId="0" xfId="0" applyNumberFormat="1" applyFont="1"/>
    <xf numFmtId="0" fontId="71" fillId="0" borderId="28" xfId="0" applyFont="1" applyBorder="1" applyAlignment="1">
      <alignment vertical="center"/>
    </xf>
  </cellXfs>
  <cellStyles count="5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[0] 4" xfId="45" xr:uid="{11360B2E-5327-4F20-A2BB-72FC72DFA0DE}"/>
    <cellStyle name="Comma 107" xfId="44" xr:uid="{DE255EC4-E616-4B8A-9755-A18652D0EE8A}"/>
    <cellStyle name="Comma 2" xfId="43" xr:uid="{8AEC935F-DA1A-482B-91BF-695064DE90AD}"/>
    <cellStyle name="Comma 3" xfId="50" xr:uid="{19287E02-6D43-4B54-A6BF-3C65C7FAA4A5}"/>
    <cellStyle name="Comma 3 3 4" xfId="48" xr:uid="{4AE1CA9D-F46E-4FBB-AD63-263A4A6E54A0}"/>
    <cellStyle name="Comma 7" xfId="49" xr:uid="{3AC4630A-86C6-4AE9-9ED5-C60A0BE9EC63}"/>
    <cellStyle name="Comma 74" xfId="47" xr:uid="{7DB03648-08A7-4371-BD0F-A4D03AA43495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2" xfId="54" xr:uid="{6D5FFB52-D37A-46D8-B110-36D4E538DA2E}"/>
    <cellStyle name="Normal 138" xfId="53" xr:uid="{138E4F68-7754-483C-9453-0637CEA5693B}"/>
    <cellStyle name="Normal 139" xfId="51" xr:uid="{F66AD2B8-FD72-4B43-8148-9D2DCCC69CD1}"/>
    <cellStyle name="Normal 2 10" xfId="46" xr:uid="{2696CDFC-2949-4EAF-AC55-B836C9182695}"/>
    <cellStyle name="Normal 9" xfId="52" xr:uid="{7D40AF74-2397-48DE-992B-924729AB0AA2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99FFCC"/>
      <color rgb="FFFFCCFF"/>
      <color rgb="FF00FFFF"/>
      <color rgb="FFF6D6D6"/>
      <color rgb="FFCCECFF"/>
      <color rgb="FFCCFFFF"/>
      <color rgb="FFF8F8F8"/>
      <color rgb="FFFFFFCC"/>
      <color rgb="FFFFCC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styles" Target="styles.xml"/><Relationship Id="rId203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customXml" Target="../customXml/item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externalLink" Target="externalLinks/externalLink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externalLink" Target="externalLinks/externalLink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theme" Target="theme/theme1.xml"/><Relationship Id="rId202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525780</xdr:colOff>
          <xdr:row>4</xdr:row>
          <xdr:rowOff>144780</xdr:rowOff>
        </xdr:to>
        <xdr:sp macro="" textlink="">
          <xdr:nvSpPr>
            <xdr:cNvPr id="330753" name="Object 1" hidden="1">
              <a:extLst>
                <a:ext uri="{63B3BB69-23CF-44E3-9099-C40C66FF867C}">
                  <a14:compatExt spid="_x0000_s330753"/>
                </a:ext>
                <a:ext uri="{FF2B5EF4-FFF2-40B4-BE49-F238E27FC236}">
                  <a16:creationId xmlns:a16="http://schemas.microsoft.com/office/drawing/2014/main" id="{00000000-0008-0000-0200-0000010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</xdr:rowOff>
        </xdr:from>
        <xdr:to>
          <xdr:col>1</xdr:col>
          <xdr:colOff>731520</xdr:colOff>
          <xdr:row>2</xdr:row>
          <xdr:rowOff>312420</xdr:rowOff>
        </xdr:to>
        <xdr:sp macro="" textlink="">
          <xdr:nvSpPr>
            <xdr:cNvPr id="331777" name="Object 1" hidden="1">
              <a:extLst>
                <a:ext uri="{63B3BB69-23CF-44E3-9099-C40C66FF867C}">
                  <a14:compatExt spid="_x0000_s331777"/>
                </a:ext>
                <a:ext uri="{FF2B5EF4-FFF2-40B4-BE49-F238E27FC236}">
                  <a16:creationId xmlns:a16="http://schemas.microsoft.com/office/drawing/2014/main" id="{00000000-0008-0000-0300-000001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484190</xdr:colOff>
      <xdr:row>30</xdr:row>
      <xdr:rowOff>123124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76190" cy="5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0</xdr:rowOff>
    </xdr:from>
    <xdr:to>
      <xdr:col>11</xdr:col>
      <xdr:colOff>328270</xdr:colOff>
      <xdr:row>129</xdr:row>
      <xdr:rowOff>37810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20185"/>
          <a:ext cx="7033870" cy="34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475386</xdr:colOff>
      <xdr:row>56</xdr:row>
      <xdr:rowOff>95386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A994E0-1E65-1621-8194-597F2303F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47567</xdr:colOff>
      <xdr:row>44</xdr:row>
      <xdr:rowOff>166617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1668" cy="8230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xim-my.sharepoint.com/Users/rajmatulain/Desktop/Dekstop%201/Based%20on%20new%20computation/Modification%20list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idil\AppData\Local\Microsoft\Windows\INetCache\Content.Outlook\ESHJ6C5O\1225%20EXIM%20-%20Interest%20on%20Impaired%20Accounts(EXIM%202025).xlsx" TargetMode="External"/><Relationship Id="rId1" Type="http://schemas.openxmlformats.org/officeDocument/2006/relationships/externalLinkPath" Target="/Users/eidil/AppData/Local/Microsoft/Windows/INetCache/Content.Outlook/ESHJ6C5O/1225%20EXIM%20-%20Interest%20on%20Impaired%20Accounts(EXIM%20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B1" t="str">
            <v>Borrower Code</v>
          </cell>
          <cell r="C1" t="str">
            <v>Borrower</v>
          </cell>
          <cell r="D1" t="str">
            <v>Trade/Non trade</v>
          </cell>
          <cell r="E1" t="str">
            <v>Currency</v>
          </cell>
          <cell r="F1" t="str">
            <v>Islamic/ conventional</v>
          </cell>
          <cell r="G1" t="str">
            <v>Facility</v>
          </cell>
          <cell r="H1" t="str">
            <v>Classification</v>
          </cell>
          <cell r="I1" t="str">
            <v>Treatment of Interest/Profit income (compound or waive or normal interest )</v>
          </cell>
          <cell r="J1" t="str">
            <v>Revise Letter of offer/ agreement on the moratorium/R&amp;R</v>
          </cell>
          <cell r="K1" t="str">
            <v>Start Date</v>
          </cell>
          <cell r="L1" t="str">
            <v>End Date</v>
          </cell>
          <cell r="M1" t="str">
            <v>Status</v>
          </cell>
        </row>
        <row r="2">
          <cell r="B2">
            <v>500914</v>
          </cell>
          <cell r="C2" t="str">
            <v>Impiana Ubud (Labuan) Co. Ltd</v>
          </cell>
          <cell r="D2" t="str">
            <v>Non trade</v>
          </cell>
          <cell r="E2" t="str">
            <v>USD</v>
          </cell>
          <cell r="F2" t="str">
            <v>Conventional</v>
          </cell>
          <cell r="G2" t="str">
            <v>OPF</v>
          </cell>
          <cell r="H2" t="str">
            <v>Non-auto mora</v>
          </cell>
          <cell r="I2" t="str">
            <v>Capitalise earlier, the extension no capitalisation</v>
          </cell>
          <cell r="J2" t="str">
            <v>N2</v>
          </cell>
          <cell r="K2">
            <v>44012</v>
          </cell>
          <cell r="L2">
            <v>44104</v>
          </cell>
          <cell r="M2" t="str">
            <v>R&amp;R</v>
          </cell>
        </row>
        <row r="3">
          <cell r="B3">
            <v>500538</v>
          </cell>
          <cell r="C3" t="str">
            <v>Mir Valve</v>
          </cell>
          <cell r="D3" t="str">
            <v>Trade</v>
          </cell>
          <cell r="E3" t="str">
            <v>USD</v>
          </cell>
          <cell r="F3" t="str">
            <v>Conventional</v>
          </cell>
          <cell r="G3" t="str">
            <v>SC</v>
          </cell>
          <cell r="H3" t="str">
            <v>Non-auto mora</v>
          </cell>
          <cell r="K3">
            <v>44006</v>
          </cell>
          <cell r="L3">
            <v>44189</v>
          </cell>
          <cell r="M3" t="str">
            <v>Mora</v>
          </cell>
        </row>
        <row r="4">
          <cell r="B4">
            <v>500807</v>
          </cell>
          <cell r="C4" t="str">
            <v>Pertama Ferraalloys  Sdn Bhd</v>
          </cell>
          <cell r="D4" t="str">
            <v>Non trade</v>
          </cell>
          <cell r="E4" t="str">
            <v>USD</v>
          </cell>
          <cell r="F4" t="str">
            <v>Conventional</v>
          </cell>
          <cell r="G4" t="str">
            <v>OPF</v>
          </cell>
          <cell r="H4" t="str">
            <v>Non-auto mora</v>
          </cell>
          <cell r="I4" t="str">
            <v>N1</v>
          </cell>
          <cell r="J4" t="str">
            <v>no SLO, paper board</v>
          </cell>
          <cell r="K4">
            <v>44012</v>
          </cell>
          <cell r="L4">
            <v>44195</v>
          </cell>
          <cell r="M4" t="str">
            <v>R&amp;R</v>
          </cell>
        </row>
        <row r="5">
          <cell r="B5">
            <v>500827</v>
          </cell>
          <cell r="C5" t="str">
            <v>Pertama Ferraalloys  Sdn Bhd</v>
          </cell>
          <cell r="D5" t="str">
            <v>Non trade</v>
          </cell>
          <cell r="E5" t="str">
            <v>USD</v>
          </cell>
          <cell r="F5" t="str">
            <v>Conventional</v>
          </cell>
          <cell r="G5" t="str">
            <v>OPF</v>
          </cell>
          <cell r="H5" t="str">
            <v>Non-auto mora</v>
          </cell>
          <cell r="I5" t="str">
            <v>N1</v>
          </cell>
          <cell r="J5" t="str">
            <v>no SLO, paper board</v>
          </cell>
          <cell r="K5">
            <v>44012</v>
          </cell>
          <cell r="L5">
            <v>44195</v>
          </cell>
          <cell r="M5" t="str">
            <v>R&amp;R</v>
          </cell>
        </row>
        <row r="6">
          <cell r="B6">
            <v>500808</v>
          </cell>
          <cell r="C6" t="str">
            <v>Pertama Ferraalloys  Sdn Bhd</v>
          </cell>
          <cell r="D6" t="str">
            <v>Non trade</v>
          </cell>
          <cell r="E6" t="str">
            <v>USD</v>
          </cell>
          <cell r="F6" t="str">
            <v>Conventional</v>
          </cell>
          <cell r="G6" t="str">
            <v>OPF</v>
          </cell>
          <cell r="H6" t="str">
            <v>Non-auto mora</v>
          </cell>
          <cell r="I6" t="str">
            <v>N1</v>
          </cell>
          <cell r="J6" t="str">
            <v>no SLO, paper board</v>
          </cell>
          <cell r="K6">
            <v>44012</v>
          </cell>
          <cell r="L6">
            <v>44195</v>
          </cell>
          <cell r="M6" t="str">
            <v>R&amp;R</v>
          </cell>
        </row>
        <row r="7">
          <cell r="B7">
            <v>500885</v>
          </cell>
          <cell r="C7" t="str">
            <v>Superboom Projects Sdn Bhd</v>
          </cell>
          <cell r="D7" t="str">
            <v>Non trade</v>
          </cell>
          <cell r="E7" t="str">
            <v>USD</v>
          </cell>
          <cell r="F7" t="str">
            <v>Conventional</v>
          </cell>
          <cell r="G7" t="str">
            <v>TF-i</v>
          </cell>
          <cell r="H7" t="str">
            <v>Non-auto mora</v>
          </cell>
          <cell r="I7" t="str">
            <v>Capitalise earlier, the extension no capitalisation</v>
          </cell>
          <cell r="J7" t="str">
            <v>N2</v>
          </cell>
          <cell r="K7">
            <v>43974</v>
          </cell>
          <cell r="L7">
            <v>44066</v>
          </cell>
          <cell r="M7" t="str">
            <v>R&amp;R</v>
          </cell>
        </row>
        <row r="8">
          <cell r="B8">
            <v>500749</v>
          </cell>
          <cell r="C8" t="str">
            <v>Istanbul Sabiha Gocken</v>
          </cell>
          <cell r="D8" t="str">
            <v>Non trade</v>
          </cell>
          <cell r="E8" t="str">
            <v>EUR</v>
          </cell>
          <cell r="F8" t="str">
            <v>Conventional</v>
          </cell>
          <cell r="G8" t="str">
            <v>OIF-i</v>
          </cell>
          <cell r="H8" t="str">
            <v>Non-auto mora</v>
          </cell>
          <cell r="I8" t="str">
            <v>N1</v>
          </cell>
          <cell r="J8" t="str">
            <v>no SLO, paper board</v>
          </cell>
          <cell r="K8" t="str">
            <v>-</v>
          </cell>
          <cell r="L8" t="str">
            <v>-</v>
          </cell>
          <cell r="M8" t="str">
            <v>R&amp;R</v>
          </cell>
        </row>
        <row r="9">
          <cell r="B9">
            <v>500878</v>
          </cell>
          <cell r="C9" t="str">
            <v>Wok Delights Sdn Bhd</v>
          </cell>
          <cell r="D9" t="str">
            <v>Non trade</v>
          </cell>
          <cell r="E9" t="str">
            <v>RM</v>
          </cell>
          <cell r="F9" t="str">
            <v>Conventional</v>
          </cell>
          <cell r="G9" t="str">
            <v>MKFF</v>
          </cell>
          <cell r="H9" t="str">
            <v>Auto mora</v>
          </cell>
          <cell r="I9" t="str">
            <v>N1</v>
          </cell>
          <cell r="J9" t="str">
            <v>N2</v>
          </cell>
          <cell r="K9">
            <v>43947</v>
          </cell>
          <cell r="L9">
            <v>44104</v>
          </cell>
          <cell r="M9" t="str">
            <v>Mora</v>
          </cell>
        </row>
        <row r="10">
          <cell r="B10">
            <v>500968</v>
          </cell>
          <cell r="C10" t="str">
            <v>Envico Enterprises Sdn Bhd</v>
          </cell>
          <cell r="D10" t="str">
            <v>Trade</v>
          </cell>
          <cell r="E10" t="str">
            <v>USD</v>
          </cell>
          <cell r="F10" t="str">
            <v>Islamic</v>
          </cell>
          <cell r="G10" t="str">
            <v>SC-i</v>
          </cell>
          <cell r="H10" t="str">
            <v>Non-auto mora</v>
          </cell>
          <cell r="K10">
            <v>43948</v>
          </cell>
          <cell r="L10">
            <v>44492</v>
          </cell>
          <cell r="M10" t="str">
            <v>Mora</v>
          </cell>
        </row>
        <row r="11">
          <cell r="B11">
            <v>500960</v>
          </cell>
          <cell r="C11" t="str">
            <v>International Brass</v>
          </cell>
          <cell r="D11" t="str">
            <v>Trade</v>
          </cell>
          <cell r="E11" t="str">
            <v>USD</v>
          </cell>
          <cell r="F11" t="str">
            <v>Islamic</v>
          </cell>
          <cell r="G11" t="str">
            <v>SC-i</v>
          </cell>
          <cell r="H11" t="str">
            <v>Non-auto mora</v>
          </cell>
          <cell r="K11">
            <v>44105</v>
          </cell>
          <cell r="L11">
            <v>44287</v>
          </cell>
          <cell r="M11" t="str">
            <v>Mora</v>
          </cell>
        </row>
        <row r="12">
          <cell r="B12">
            <v>500887</v>
          </cell>
          <cell r="C12" t="str">
            <v>Nupon Technology Sdn Bhd</v>
          </cell>
          <cell r="D12" t="str">
            <v>Trade</v>
          </cell>
          <cell r="E12" t="str">
            <v>USD</v>
          </cell>
          <cell r="F12" t="str">
            <v>Islamic</v>
          </cell>
          <cell r="G12" t="str">
            <v>SC-LC/TR-i</v>
          </cell>
          <cell r="H12" t="str">
            <v>Non-auto mora</v>
          </cell>
          <cell r="K12">
            <v>44015</v>
          </cell>
          <cell r="L12">
            <v>44199</v>
          </cell>
          <cell r="M12" t="str">
            <v>Mora</v>
          </cell>
        </row>
        <row r="13">
          <cell r="B13">
            <v>500990</v>
          </cell>
          <cell r="C13" t="str">
            <v>Helms Geomarine</v>
          </cell>
          <cell r="D13" t="str">
            <v>Non trade</v>
          </cell>
          <cell r="E13" t="str">
            <v>USD</v>
          </cell>
          <cell r="F13" t="str">
            <v>Islamic</v>
          </cell>
          <cell r="G13" t="str">
            <v>OCF-i</v>
          </cell>
          <cell r="H13" t="str">
            <v>Non-auto mora</v>
          </cell>
          <cell r="I13" t="str">
            <v>N1</v>
          </cell>
          <cell r="J13" t="str">
            <v>N2</v>
          </cell>
          <cell r="K13">
            <v>44041</v>
          </cell>
          <cell r="L13">
            <v>44133</v>
          </cell>
          <cell r="M13" t="str">
            <v>R&amp;R</v>
          </cell>
        </row>
        <row r="14">
          <cell r="B14">
            <v>500948</v>
          </cell>
          <cell r="C14" t="str">
            <v>Impiana Seminyak (Labuan) Co Ltd (OIF-i 1)</v>
          </cell>
          <cell r="D14" t="str">
            <v>Non trade</v>
          </cell>
          <cell r="E14" t="str">
            <v>USD</v>
          </cell>
          <cell r="F14" t="str">
            <v>islamic</v>
          </cell>
          <cell r="G14" t="str">
            <v>OIF-i</v>
          </cell>
          <cell r="H14" t="str">
            <v>Non-auto mora</v>
          </cell>
          <cell r="I14" t="str">
            <v>N1</v>
          </cell>
          <cell r="J14" t="str">
            <v>N2</v>
          </cell>
          <cell r="K14">
            <v>44057</v>
          </cell>
          <cell r="L14">
            <v>44149</v>
          </cell>
          <cell r="M14" t="str">
            <v>R&amp;R</v>
          </cell>
        </row>
        <row r="15">
          <cell r="B15">
            <v>500947</v>
          </cell>
          <cell r="C15" t="str">
            <v>Impiana Seminyak (Labuan) Co Ltd (OIF-i 2)</v>
          </cell>
          <cell r="D15" t="str">
            <v>Non trade</v>
          </cell>
          <cell r="E15" t="str">
            <v>USD</v>
          </cell>
          <cell r="F15" t="str">
            <v>Islamic</v>
          </cell>
          <cell r="G15" t="str">
            <v>OIF-i</v>
          </cell>
          <cell r="H15" t="str">
            <v>Non-auto mora</v>
          </cell>
          <cell r="I15" t="str">
            <v>N1</v>
          </cell>
          <cell r="J15" t="str">
            <v>N2</v>
          </cell>
          <cell r="K15">
            <v>44055</v>
          </cell>
          <cell r="L15">
            <v>44147</v>
          </cell>
          <cell r="M15" t="str">
            <v>R&amp;R</v>
          </cell>
        </row>
        <row r="16">
          <cell r="B16">
            <v>500899</v>
          </cell>
          <cell r="C16" t="str">
            <v>Smart Glove Corporation Sdn Bhd</v>
          </cell>
          <cell r="D16" t="str">
            <v>Non trade</v>
          </cell>
          <cell r="E16" t="str">
            <v>USD</v>
          </cell>
          <cell r="F16" t="str">
            <v>Islamic</v>
          </cell>
          <cell r="G16" t="str">
            <v>TF-i</v>
          </cell>
          <cell r="H16" t="str">
            <v>Non-auto mora</v>
          </cell>
          <cell r="I16" t="str">
            <v>N1</v>
          </cell>
          <cell r="J16" t="str">
            <v>N2</v>
          </cell>
          <cell r="K16">
            <v>43946</v>
          </cell>
          <cell r="L16">
            <v>44129</v>
          </cell>
          <cell r="M16" t="str">
            <v>Mora</v>
          </cell>
        </row>
        <row r="17">
          <cell r="B17">
            <v>500976</v>
          </cell>
          <cell r="C17" t="str">
            <v>SMH Rail Sdn Bhd 1</v>
          </cell>
          <cell r="D17" t="str">
            <v>Non trade</v>
          </cell>
          <cell r="E17" t="str">
            <v>USD</v>
          </cell>
          <cell r="F17" t="str">
            <v>Islamic</v>
          </cell>
          <cell r="G17" t="str">
            <v>OCF-i</v>
          </cell>
          <cell r="H17" t="str">
            <v>Non-auto mora</v>
          </cell>
          <cell r="I17" t="str">
            <v>N1</v>
          </cell>
          <cell r="J17" t="str">
            <v>N2</v>
          </cell>
          <cell r="K17">
            <v>44010</v>
          </cell>
          <cell r="L17">
            <v>44193</v>
          </cell>
          <cell r="M17" t="str">
            <v>R&amp;R</v>
          </cell>
        </row>
        <row r="18">
          <cell r="B18">
            <v>500981</v>
          </cell>
          <cell r="C18" t="str">
            <v>SMH Rail Sdn Bhd 2</v>
          </cell>
          <cell r="D18" t="str">
            <v>Non trade</v>
          </cell>
          <cell r="E18" t="str">
            <v>USD</v>
          </cell>
          <cell r="F18" t="str">
            <v>Islamic</v>
          </cell>
          <cell r="G18" t="str">
            <v>OCF-i</v>
          </cell>
          <cell r="H18" t="str">
            <v>Non-auto mora</v>
          </cell>
          <cell r="I18" t="str">
            <v>N1</v>
          </cell>
          <cell r="J18" t="str">
            <v>N2</v>
          </cell>
          <cell r="K18">
            <v>44012</v>
          </cell>
          <cell r="L18">
            <v>44195</v>
          </cell>
          <cell r="M18" t="str">
            <v>R&amp;R</v>
          </cell>
        </row>
        <row r="19">
          <cell r="B19">
            <v>500986</v>
          </cell>
          <cell r="C19" t="str">
            <v>WSA Venture Australia (M) Sdn Bhd</v>
          </cell>
          <cell r="D19" t="str">
            <v>Trade</v>
          </cell>
          <cell r="E19" t="str">
            <v>USD</v>
          </cell>
          <cell r="F19" t="str">
            <v>Islamic</v>
          </cell>
          <cell r="G19" t="str">
            <v>SC-Lc/Tr -i</v>
          </cell>
          <cell r="H19" t="str">
            <v>Non-auto mora</v>
          </cell>
          <cell r="K19">
            <v>44068</v>
          </cell>
          <cell r="L19">
            <v>44252</v>
          </cell>
          <cell r="M19" t="str">
            <v>Mora</v>
          </cell>
        </row>
        <row r="20">
          <cell r="B20">
            <v>501015</v>
          </cell>
          <cell r="C20" t="str">
            <v>WSA Venture Australia (M) Sdn Bhd</v>
          </cell>
          <cell r="D20" t="str">
            <v>Trade</v>
          </cell>
          <cell r="E20" t="str">
            <v>USD</v>
          </cell>
          <cell r="F20" t="str">
            <v>Islamic</v>
          </cell>
          <cell r="G20" t="str">
            <v>SC-Lc/Tr -i</v>
          </cell>
          <cell r="H20" t="str">
            <v>Non-auto mora</v>
          </cell>
          <cell r="K20">
            <v>43973</v>
          </cell>
          <cell r="L20">
            <v>44157</v>
          </cell>
          <cell r="M20" t="str">
            <v>Mora</v>
          </cell>
        </row>
        <row r="21">
          <cell r="B21">
            <v>501020</v>
          </cell>
          <cell r="C21" t="str">
            <v>Hyrax Oil (LCTR)</v>
          </cell>
          <cell r="D21" t="str">
            <v>Trade</v>
          </cell>
          <cell r="E21" t="str">
            <v>USD</v>
          </cell>
          <cell r="F21" t="str">
            <v>Islamic</v>
          </cell>
          <cell r="G21" t="str">
            <v>LC/TR-i</v>
          </cell>
          <cell r="H21" t="str">
            <v>Non-auto mora</v>
          </cell>
          <cell r="K21">
            <v>43987</v>
          </cell>
          <cell r="L21">
            <v>44099</v>
          </cell>
          <cell r="M21" t="str">
            <v>Mora</v>
          </cell>
        </row>
        <row r="22">
          <cell r="B22">
            <v>501005</v>
          </cell>
          <cell r="C22" t="str">
            <v>SMH Rail Sdn Bhd 3</v>
          </cell>
          <cell r="D22" t="str">
            <v>Non trade</v>
          </cell>
          <cell r="E22" t="str">
            <v>USD</v>
          </cell>
          <cell r="F22" t="str">
            <v>Islamic</v>
          </cell>
          <cell r="G22" t="str">
            <v>OCF-i</v>
          </cell>
          <cell r="H22" t="str">
            <v>Non-auto mora</v>
          </cell>
          <cell r="I22" t="str">
            <v>N1</v>
          </cell>
          <cell r="J22" t="str">
            <v>N2</v>
          </cell>
          <cell r="K22">
            <v>43991</v>
          </cell>
          <cell r="L22">
            <v>44174</v>
          </cell>
          <cell r="M22" t="str">
            <v>R&amp;R</v>
          </cell>
        </row>
        <row r="23">
          <cell r="B23">
            <v>501006</v>
          </cell>
          <cell r="C23" t="str">
            <v>SMH Rail Thailand</v>
          </cell>
          <cell r="D23" t="str">
            <v>Non trade</v>
          </cell>
          <cell r="E23" t="str">
            <v>USD</v>
          </cell>
          <cell r="F23" t="str">
            <v>Islamic</v>
          </cell>
          <cell r="G23" t="str">
            <v>TF-i/SC-i</v>
          </cell>
          <cell r="H23" t="str">
            <v>Non-auto mora</v>
          </cell>
          <cell r="I23" t="str">
            <v>N1</v>
          </cell>
          <cell r="J23" t="str">
            <v>N2</v>
          </cell>
          <cell r="K23">
            <v>43990</v>
          </cell>
          <cell r="L23">
            <v>44143</v>
          </cell>
          <cell r="M23" t="str">
            <v>Mora</v>
          </cell>
        </row>
        <row r="24">
          <cell r="B24">
            <v>500890</v>
          </cell>
          <cell r="C24" t="str">
            <v>Hyrax Oil (OPF-I 1)</v>
          </cell>
          <cell r="D24" t="str">
            <v>Non trade</v>
          </cell>
          <cell r="E24" t="str">
            <v>USD</v>
          </cell>
          <cell r="F24" t="str">
            <v>Islamic</v>
          </cell>
          <cell r="G24" t="str">
            <v>OPF-I 1</v>
          </cell>
          <cell r="H24" t="str">
            <v>Non-auto mora</v>
          </cell>
          <cell r="I24" t="str">
            <v>N1</v>
          </cell>
          <cell r="J24" t="str">
            <v>N2</v>
          </cell>
          <cell r="K24">
            <v>44003</v>
          </cell>
          <cell r="L24">
            <v>44551</v>
          </cell>
          <cell r="M24" t="str">
            <v>R&amp;R</v>
          </cell>
        </row>
        <row r="25">
          <cell r="B25">
            <v>500991</v>
          </cell>
          <cell r="C25" t="str">
            <v>Hyrax Oil (OPF-I 2)</v>
          </cell>
          <cell r="D25" t="str">
            <v>Non trade</v>
          </cell>
          <cell r="E25" t="str">
            <v>USD</v>
          </cell>
          <cell r="F25" t="str">
            <v>Islamic</v>
          </cell>
          <cell r="G25" t="str">
            <v>OPF-I 2</v>
          </cell>
          <cell r="H25" t="str">
            <v>Non-auto mora</v>
          </cell>
          <cell r="I25" t="str">
            <v>N1</v>
          </cell>
          <cell r="J25" t="str">
            <v>N2</v>
          </cell>
          <cell r="K25">
            <v>44003</v>
          </cell>
          <cell r="L25">
            <v>44125</v>
          </cell>
          <cell r="M25" t="str">
            <v>R&amp;R</v>
          </cell>
        </row>
        <row r="26">
          <cell r="B26">
            <v>500912</v>
          </cell>
          <cell r="C26" t="str">
            <v>Ingress Katayama technical centre</v>
          </cell>
          <cell r="D26" t="str">
            <v>Non trade</v>
          </cell>
          <cell r="E26" t="str">
            <v>RM</v>
          </cell>
          <cell r="F26" t="str">
            <v>Islamic</v>
          </cell>
          <cell r="G26" t="str">
            <v>IF-i</v>
          </cell>
          <cell r="H26" t="str">
            <v>Auto mora</v>
          </cell>
          <cell r="I26" t="str">
            <v>N1</v>
          </cell>
          <cell r="J26" t="str">
            <v>N2</v>
          </cell>
          <cell r="K26">
            <v>43925</v>
          </cell>
          <cell r="L26">
            <v>44108</v>
          </cell>
          <cell r="M26" t="str">
            <v>R&amp;R</v>
          </cell>
        </row>
        <row r="27">
          <cell r="B27">
            <v>500916</v>
          </cell>
          <cell r="C27" t="str">
            <v>Ingress Katayama technical centre</v>
          </cell>
          <cell r="D27" t="str">
            <v>Non trade</v>
          </cell>
          <cell r="E27" t="str">
            <v>RM</v>
          </cell>
          <cell r="F27" t="str">
            <v>Islamic</v>
          </cell>
          <cell r="G27" t="str">
            <v>TF-i</v>
          </cell>
          <cell r="H27" t="str">
            <v>Auto mora</v>
          </cell>
          <cell r="I27" t="str">
            <v>N1</v>
          </cell>
          <cell r="J27" t="str">
            <v>N2</v>
          </cell>
          <cell r="K27">
            <v>44006</v>
          </cell>
          <cell r="L27">
            <v>44104</v>
          </cell>
          <cell r="M27" t="str">
            <v>R&amp;R</v>
          </cell>
        </row>
        <row r="28">
          <cell r="B28">
            <v>500929</v>
          </cell>
          <cell r="C28" t="str">
            <v>Lipidchem</v>
          </cell>
          <cell r="D28" t="str">
            <v>Non trade</v>
          </cell>
          <cell r="E28" t="str">
            <v>RM</v>
          </cell>
          <cell r="F28" t="str">
            <v>Islamic</v>
          </cell>
          <cell r="G28" t="str">
            <v>TF-i</v>
          </cell>
          <cell r="H28" t="str">
            <v>Auto mora</v>
          </cell>
          <cell r="I28" t="str">
            <v>N1</v>
          </cell>
          <cell r="J28" t="str">
            <v>N2</v>
          </cell>
          <cell r="K28">
            <v>43941</v>
          </cell>
          <cell r="L28">
            <v>44104</v>
          </cell>
          <cell r="M28" t="str">
            <v>R&amp;R</v>
          </cell>
        </row>
        <row r="29">
          <cell r="B29">
            <v>500943</v>
          </cell>
          <cell r="C29" t="str">
            <v>PWN Excellence Sdn Bhd</v>
          </cell>
          <cell r="D29" t="str">
            <v>Non trade</v>
          </cell>
          <cell r="E29" t="str">
            <v>RM</v>
          </cell>
          <cell r="F29" t="str">
            <v>Islamic</v>
          </cell>
          <cell r="G29" t="str">
            <v>TF-i</v>
          </cell>
          <cell r="H29" t="str">
            <v>Auto mora</v>
          </cell>
          <cell r="I29" t="str">
            <v>N1</v>
          </cell>
          <cell r="J29" t="str">
            <v>N2</v>
          </cell>
          <cell r="K29">
            <v>43943</v>
          </cell>
          <cell r="L29">
            <v>44104</v>
          </cell>
          <cell r="M29" t="str">
            <v>R&amp;R</v>
          </cell>
        </row>
        <row r="30">
          <cell r="B30">
            <v>500941</v>
          </cell>
          <cell r="C30" t="str">
            <v>PWN Excellence Sdn Bhd</v>
          </cell>
          <cell r="D30" t="str">
            <v>Non trade</v>
          </cell>
          <cell r="E30" t="str">
            <v>RM</v>
          </cell>
          <cell r="F30" t="str">
            <v>Islamic</v>
          </cell>
          <cell r="G30" t="str">
            <v>TF-i</v>
          </cell>
          <cell r="H30" t="str">
            <v>Auto mora</v>
          </cell>
          <cell r="I30" t="str">
            <v>N1</v>
          </cell>
          <cell r="J30" t="str">
            <v>N2</v>
          </cell>
          <cell r="K30">
            <v>43941</v>
          </cell>
          <cell r="L30">
            <v>44104</v>
          </cell>
          <cell r="M30" t="str">
            <v>R&amp;R</v>
          </cell>
        </row>
        <row r="31">
          <cell r="B31">
            <v>500942</v>
          </cell>
          <cell r="C31" t="str">
            <v>PWN Excellence Sdn Bhd</v>
          </cell>
          <cell r="D31" t="str">
            <v>Non trade</v>
          </cell>
          <cell r="E31" t="str">
            <v>RM</v>
          </cell>
          <cell r="F31" t="str">
            <v>Islamic</v>
          </cell>
          <cell r="G31" t="str">
            <v>TF-i</v>
          </cell>
          <cell r="H31" t="str">
            <v>Auto mora</v>
          </cell>
          <cell r="I31" t="str">
            <v>N1</v>
          </cell>
          <cell r="J31" t="str">
            <v>N2</v>
          </cell>
          <cell r="K31">
            <v>43943</v>
          </cell>
          <cell r="L31">
            <v>44104</v>
          </cell>
          <cell r="M31" t="str">
            <v>R&amp;R</v>
          </cell>
        </row>
        <row r="32">
          <cell r="B32">
            <v>500794</v>
          </cell>
          <cell r="C32" t="str">
            <v>Tabco Food</v>
          </cell>
          <cell r="D32" t="str">
            <v>Non trade</v>
          </cell>
          <cell r="E32" t="str">
            <v>RM</v>
          </cell>
          <cell r="F32" t="str">
            <v>Islamic</v>
          </cell>
          <cell r="G32" t="str">
            <v>TF-i</v>
          </cell>
          <cell r="H32" t="str">
            <v>Auto mora</v>
          </cell>
          <cell r="I32" t="str">
            <v>N1</v>
          </cell>
          <cell r="J32" t="str">
            <v>N2</v>
          </cell>
          <cell r="K32">
            <v>43950</v>
          </cell>
          <cell r="L32">
            <v>44103</v>
          </cell>
          <cell r="M32" t="str">
            <v>Mora</v>
          </cell>
        </row>
        <row r="33">
          <cell r="B33">
            <v>500956</v>
          </cell>
          <cell r="C33" t="str">
            <v>Tabco food</v>
          </cell>
          <cell r="D33" t="str">
            <v>Non trade</v>
          </cell>
          <cell r="E33" t="str">
            <v>RM</v>
          </cell>
          <cell r="F33" t="str">
            <v>Islamic</v>
          </cell>
          <cell r="G33" t="str">
            <v>TF-i</v>
          </cell>
          <cell r="H33" t="str">
            <v>Auto mora</v>
          </cell>
          <cell r="I33" t="str">
            <v>N1</v>
          </cell>
          <cell r="J33" t="str">
            <v>N2</v>
          </cell>
          <cell r="K33">
            <v>43948</v>
          </cell>
          <cell r="L33">
            <v>44101</v>
          </cell>
          <cell r="M33" t="str">
            <v>Mora</v>
          </cell>
        </row>
        <row r="34">
          <cell r="B34">
            <v>500952</v>
          </cell>
          <cell r="C34" t="str">
            <v>UCM Industrial Corporation</v>
          </cell>
          <cell r="D34" t="str">
            <v>Trade</v>
          </cell>
          <cell r="E34" t="str">
            <v>RM</v>
          </cell>
          <cell r="F34" t="str">
            <v>Islamic</v>
          </cell>
          <cell r="G34">
            <v>0</v>
          </cell>
          <cell r="H34" t="str">
            <v>Auto mora</v>
          </cell>
          <cell r="K34">
            <v>43965</v>
          </cell>
          <cell r="L34">
            <v>44104</v>
          </cell>
          <cell r="M34" t="str">
            <v>Mora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IS P13"/>
      <sheetName val="PIS P13"/>
      <sheetName val="Acc.int impaired"/>
      <sheetName val="Acc.prft impaired"/>
      <sheetName val="JV Interest Income (2)"/>
      <sheetName val="Working int"/>
      <sheetName val="EY Recalculation"/>
      <sheetName val="Apr'25"/>
      <sheetName val="EXIM Workings"/>
      <sheetName val="Recalculation (2)"/>
      <sheetName val="COF Jan'24"/>
      <sheetName val="COF Feb'24"/>
      <sheetName val="COF Mar'24"/>
      <sheetName val="COF Apr'24"/>
      <sheetName val="COF May'24"/>
      <sheetName val="COF Jun'24"/>
      <sheetName val="COF Jul'24"/>
      <sheetName val="COF Aug'24"/>
      <sheetName val="COF Sep'24"/>
      <sheetName val="COF Oct'24"/>
      <sheetName val="COF Nov'24"/>
      <sheetName val="COF Dec'24"/>
      <sheetName val="Loan Database&gt;&gt;"/>
      <sheetName val="Jan24"/>
      <sheetName val="Feb24"/>
      <sheetName val="Mar24"/>
      <sheetName val="Apr24"/>
      <sheetName val="May'24"/>
      <sheetName val="Jun'24"/>
      <sheetName val="Jul'24"/>
      <sheetName val="Aug'24"/>
      <sheetName val="Sep'24"/>
      <sheetName val="Oct'24 "/>
      <sheetName val="Nov'24"/>
      <sheetName val="Newly impaired in July"/>
      <sheetName val="NCY Aug25"/>
      <sheetName val="Net CY reset"/>
      <sheetName val="Dec'24"/>
      <sheetName val="2024_P13"/>
      <sheetName val="PY accrual&gt;&gt;"/>
      <sheetName val="2024"/>
      <sheetName val="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Q6">
            <v>0</v>
          </cell>
          <cell r="AN6">
            <v>0</v>
          </cell>
        </row>
        <row r="7">
          <cell r="Q7">
            <v>0</v>
          </cell>
          <cell r="AN7">
            <v>0</v>
          </cell>
        </row>
        <row r="8">
          <cell r="Q8">
            <v>0</v>
          </cell>
          <cell r="AN8">
            <v>0</v>
          </cell>
        </row>
        <row r="9">
          <cell r="Q9">
            <v>198150.59374214752</v>
          </cell>
          <cell r="AN9">
            <v>8241911.6694250749</v>
          </cell>
        </row>
        <row r="10">
          <cell r="Q10">
            <v>200252.47222181826</v>
          </cell>
          <cell r="AN10">
            <v>7394106.3719846467</v>
          </cell>
        </row>
        <row r="11">
          <cell r="Q11">
            <v>0</v>
          </cell>
          <cell r="AN11">
            <v>0</v>
          </cell>
        </row>
        <row r="12">
          <cell r="Q12">
            <v>0</v>
          </cell>
          <cell r="AN12">
            <v>0</v>
          </cell>
        </row>
        <row r="14">
          <cell r="Q14">
            <v>0</v>
          </cell>
          <cell r="AN14">
            <v>0</v>
          </cell>
        </row>
        <row r="15">
          <cell r="Q15">
            <v>0</v>
          </cell>
          <cell r="AN15">
            <v>0</v>
          </cell>
        </row>
        <row r="16">
          <cell r="Q16">
            <v>0</v>
          </cell>
          <cell r="AN16">
            <v>0</v>
          </cell>
        </row>
        <row r="17">
          <cell r="Q17">
            <v>0</v>
          </cell>
          <cell r="AN17">
            <v>0</v>
          </cell>
        </row>
        <row r="18">
          <cell r="Q18">
            <v>398403.06596396578</v>
          </cell>
          <cell r="AN18">
            <v>15636018.041409722</v>
          </cell>
        </row>
        <row r="21">
          <cell r="Q21">
            <v>71028.484262867772</v>
          </cell>
          <cell r="AN21">
            <v>0</v>
          </cell>
        </row>
        <row r="22">
          <cell r="Q22">
            <v>0</v>
          </cell>
          <cell r="AN22">
            <v>0</v>
          </cell>
        </row>
        <row r="23">
          <cell r="Q23">
            <v>0</v>
          </cell>
          <cell r="AN23">
            <v>0</v>
          </cell>
        </row>
        <row r="25">
          <cell r="Q25">
            <v>0</v>
          </cell>
          <cell r="AN25">
            <v>0</v>
          </cell>
        </row>
        <row r="27">
          <cell r="Q27">
            <v>4498.2449680555555</v>
          </cell>
          <cell r="AN27">
            <v>59104.212639316676</v>
          </cell>
        </row>
        <row r="28">
          <cell r="Q28">
            <v>11657.943925524998</v>
          </cell>
          <cell r="AN28">
            <v>742769.24955501931</v>
          </cell>
        </row>
        <row r="29">
          <cell r="Q29">
            <v>87184.673156448334</v>
          </cell>
          <cell r="AN29">
            <v>801873.462194336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CB5B-E350-4CA0-B301-2794651C7274}">
  <dimension ref="A1:AA51"/>
  <sheetViews>
    <sheetView workbookViewId="0">
      <selection activeCell="E2" sqref="E2"/>
    </sheetView>
  </sheetViews>
  <sheetFormatPr defaultRowHeight="14.4" x14ac:dyDescent="0.3"/>
  <cols>
    <col min="1" max="1" width="1.33203125" customWidth="1"/>
    <col min="2" max="2" width="4.33203125" bestFit="1" customWidth="1"/>
    <col min="3" max="4" width="9" bestFit="1" customWidth="1"/>
    <col min="5" max="5" width="42.88671875" bestFit="1" customWidth="1"/>
    <col min="6" max="6" width="9" bestFit="1" customWidth="1"/>
    <col min="11" max="11" width="11" bestFit="1" customWidth="1"/>
    <col min="13" max="13" width="10.33203125" bestFit="1" customWidth="1"/>
    <col min="14" max="14" width="9" bestFit="1" customWidth="1"/>
    <col min="15" max="15" width="10.21875" bestFit="1" customWidth="1"/>
    <col min="16" max="16" width="9" bestFit="1" customWidth="1"/>
    <col min="17" max="17" width="10.33203125" bestFit="1" customWidth="1"/>
    <col min="18" max="18" width="9" bestFit="1" customWidth="1"/>
    <col min="19" max="19" width="10.21875" bestFit="1" customWidth="1"/>
    <col min="21" max="21" width="9" bestFit="1" customWidth="1"/>
  </cols>
  <sheetData>
    <row r="1" spans="1:27" x14ac:dyDescent="0.3">
      <c r="A1" s="690"/>
      <c r="B1" s="690"/>
      <c r="C1" s="690"/>
      <c r="D1" s="690"/>
      <c r="E1" s="710">
        <v>45292</v>
      </c>
      <c r="F1" s="710">
        <v>45261</v>
      </c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690"/>
      <c r="AA1" s="690"/>
    </row>
    <row r="2" spans="1:27" x14ac:dyDescent="0.3">
      <c r="A2" s="690"/>
      <c r="B2" s="690"/>
      <c r="C2" s="690"/>
      <c r="D2" s="690" t="s">
        <v>0</v>
      </c>
      <c r="E2" s="711">
        <v>4.7294999999999998</v>
      </c>
      <c r="F2" s="711">
        <v>4.59</v>
      </c>
      <c r="G2" s="690"/>
      <c r="H2" s="712"/>
      <c r="I2" s="690" t="s">
        <v>224</v>
      </c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690"/>
      <c r="AA2" s="690"/>
    </row>
    <row r="3" spans="1:27" x14ac:dyDescent="0.3">
      <c r="A3" s="690"/>
      <c r="B3" s="690"/>
      <c r="C3" s="690"/>
      <c r="D3" s="690" t="s">
        <v>1</v>
      </c>
      <c r="E3" s="711">
        <v>5.1173000000000002</v>
      </c>
      <c r="F3" s="711">
        <v>5.0768000000000004</v>
      </c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</row>
    <row r="4" spans="1:27" x14ac:dyDescent="0.3">
      <c r="A4" s="690"/>
      <c r="B4" s="690"/>
      <c r="C4" s="690"/>
      <c r="D4" s="690" t="s">
        <v>225</v>
      </c>
      <c r="E4" s="711">
        <v>1</v>
      </c>
      <c r="F4" s="711">
        <v>1</v>
      </c>
      <c r="G4" s="690"/>
      <c r="H4" s="690"/>
      <c r="I4" s="690"/>
      <c r="J4" s="690"/>
      <c r="K4" s="690"/>
      <c r="L4" s="690"/>
      <c r="M4" s="690"/>
      <c r="N4" s="696"/>
      <c r="O4" s="690"/>
      <c r="P4" s="690"/>
      <c r="Q4" s="690"/>
      <c r="R4" s="690"/>
      <c r="S4" s="690"/>
      <c r="T4" s="690"/>
      <c r="U4" s="690"/>
      <c r="V4" s="690"/>
      <c r="W4" s="690"/>
      <c r="X4" s="690"/>
      <c r="Y4" s="690"/>
      <c r="Z4" s="690"/>
      <c r="AA4" s="690"/>
    </row>
    <row r="5" spans="1:27" ht="24.6" thickBot="1" x14ac:dyDescent="0.35">
      <c r="A5" s="690"/>
      <c r="B5" s="713" t="s">
        <v>226</v>
      </c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714" t="s">
        <v>227</v>
      </c>
      <c r="O5" s="690"/>
      <c r="P5" s="690"/>
      <c r="Q5" s="690"/>
      <c r="R5" s="690"/>
      <c r="S5" s="690"/>
      <c r="T5" s="690"/>
      <c r="U5" s="690"/>
      <c r="V5" s="690"/>
      <c r="W5" s="690"/>
      <c r="X5" s="690"/>
      <c r="Y5" s="690"/>
      <c r="Z5" s="690"/>
      <c r="AA5" s="690"/>
    </row>
    <row r="6" spans="1:27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1300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  <c r="Y6" s="696"/>
      <c r="Z6" s="696"/>
      <c r="AA6" s="696"/>
    </row>
    <row r="7" spans="1:27" x14ac:dyDescent="0.3">
      <c r="A7" s="690"/>
      <c r="B7" s="715">
        <v>1</v>
      </c>
      <c r="C7" s="715">
        <v>500749</v>
      </c>
      <c r="D7" s="716">
        <v>134003</v>
      </c>
      <c r="E7" s="715" t="s">
        <v>248</v>
      </c>
      <c r="F7" s="715" t="s">
        <v>243</v>
      </c>
      <c r="G7" s="715" t="s">
        <v>1</v>
      </c>
      <c r="H7" s="715" t="s">
        <v>244</v>
      </c>
      <c r="I7" s="715" t="str">
        <f>VLOOKUP(C7,[1]Sheet1!$B$1:$M$34,12,FALSE)</f>
        <v>R&amp;R</v>
      </c>
      <c r="J7" s="715" t="s">
        <v>246</v>
      </c>
      <c r="K7" s="717">
        <v>44161</v>
      </c>
      <c r="L7" s="718" t="s">
        <v>247</v>
      </c>
      <c r="M7" s="719">
        <v>17452.935852096991</v>
      </c>
      <c r="N7" s="720">
        <v>-935.86</v>
      </c>
      <c r="O7" s="721">
        <f>SUM(M7:N7)</f>
        <v>16517.07585209699</v>
      </c>
      <c r="P7" s="722">
        <f>SUMIF($D$2:$D$4,G7,$E$2:$E$4)</f>
        <v>5.1173000000000002</v>
      </c>
      <c r="Q7" s="723">
        <f>O7*P7</f>
        <v>84522.832257935937</v>
      </c>
      <c r="R7" s="724"/>
      <c r="S7" s="690"/>
      <c r="T7" s="690"/>
      <c r="U7" s="690" t="s">
        <v>249</v>
      </c>
      <c r="V7" s="690"/>
      <c r="W7" s="690"/>
      <c r="X7" s="690"/>
      <c r="Y7" s="690"/>
      <c r="Z7" s="690"/>
      <c r="AA7" s="690"/>
    </row>
    <row r="8" spans="1:27" x14ac:dyDescent="0.3">
      <c r="A8" s="690"/>
      <c r="B8" s="715">
        <v>2</v>
      </c>
      <c r="C8" s="715">
        <v>500931</v>
      </c>
      <c r="D8" s="716">
        <v>2230005</v>
      </c>
      <c r="E8" s="716" t="s">
        <v>254</v>
      </c>
      <c r="F8" s="716" t="s">
        <v>243</v>
      </c>
      <c r="G8" s="715" t="s">
        <v>225</v>
      </c>
      <c r="H8" s="716" t="s">
        <v>255</v>
      </c>
      <c r="I8" s="715" t="s">
        <v>256</v>
      </c>
      <c r="J8" s="716" t="s">
        <v>251</v>
      </c>
      <c r="K8" s="717">
        <v>44104</v>
      </c>
      <c r="L8" s="718" t="s">
        <v>252</v>
      </c>
      <c r="M8" s="697">
        <v>-2916.5081467802388</v>
      </c>
      <c r="N8" s="720">
        <v>-4030.72</v>
      </c>
      <c r="O8" s="721">
        <f t="shared" ref="O8" si="0">SUM(M8:N8)</f>
        <v>-6947.2281467802386</v>
      </c>
      <c r="P8" s="722">
        <f>SUMIF($D$2:$D$4,G8,$E$2:$E$4)</f>
        <v>1</v>
      </c>
      <c r="Q8" s="723">
        <f>O8*P8</f>
        <v>-6947.2281467802386</v>
      </c>
      <c r="R8" s="690"/>
      <c r="S8" s="690"/>
      <c r="T8" s="725"/>
      <c r="U8" s="726">
        <v>1</v>
      </c>
      <c r="V8" s="690"/>
      <c r="W8" s="690"/>
      <c r="X8" s="690"/>
      <c r="Y8" s="690"/>
      <c r="Z8" s="690"/>
      <c r="AA8" s="690"/>
    </row>
    <row r="9" spans="1:27" ht="15" thickBot="1" x14ac:dyDescent="0.35">
      <c r="A9" s="690"/>
      <c r="B9" s="690"/>
      <c r="C9" s="690"/>
      <c r="D9" s="690"/>
      <c r="E9" s="690"/>
      <c r="F9" s="690"/>
      <c r="G9" s="727" t="s">
        <v>225</v>
      </c>
      <c r="H9" s="728"/>
      <c r="I9" s="729"/>
      <c r="J9" s="729"/>
      <c r="K9" s="729"/>
      <c r="L9" s="730"/>
      <c r="M9" s="727">
        <f>SUMIF($G$7:$G$8,G9,$M$7:$M$8)</f>
        <v>-2916.5081467802388</v>
      </c>
      <c r="N9" s="727">
        <f>SUMIF($G$7:$G$8,G9,$N$7:$N$8)</f>
        <v>-4030.72</v>
      </c>
      <c r="O9" s="731">
        <f>SUMIF($G$7:$G$8,G9,$O$7:$O$8)</f>
        <v>-6947.2281467802386</v>
      </c>
      <c r="P9" s="731"/>
      <c r="Q9" s="731">
        <f>SUM(Q7:Q8)</f>
        <v>77575.604111155699</v>
      </c>
      <c r="R9" s="690"/>
      <c r="S9" s="690"/>
      <c r="T9" s="724"/>
      <c r="U9" s="690"/>
      <c r="V9" s="690"/>
      <c r="W9" s="690"/>
      <c r="X9" s="690"/>
      <c r="Y9" s="690"/>
      <c r="Z9" s="690"/>
      <c r="AA9" s="690"/>
    </row>
    <row r="10" spans="1:27" ht="15" thickBot="1" x14ac:dyDescent="0.35">
      <c r="A10" s="690"/>
      <c r="B10" s="690"/>
      <c r="C10" s="690"/>
      <c r="D10" s="690"/>
      <c r="E10" s="690"/>
      <c r="F10" s="690"/>
      <c r="G10" s="727" t="s">
        <v>0</v>
      </c>
      <c r="H10" s="732"/>
      <c r="I10" s="733"/>
      <c r="J10" s="733"/>
      <c r="K10" s="733"/>
      <c r="L10" s="734"/>
      <c r="M10" s="727">
        <f>SUMIF($G$7:$G$8,G10,$M$7:$M$8)</f>
        <v>0</v>
      </c>
      <c r="N10" s="727">
        <f>SUMIF($G$7:$G$8,G10,$N$7:$N$8)</f>
        <v>0</v>
      </c>
      <c r="O10" s="731">
        <f>SUMIF($G$7:$G$8,G10,$O$7:$O$8)</f>
        <v>0</v>
      </c>
      <c r="P10" s="690"/>
      <c r="Q10" s="725"/>
      <c r="R10" s="690"/>
      <c r="S10" s="690"/>
      <c r="T10" s="690"/>
      <c r="U10" s="690"/>
      <c r="V10" s="690"/>
      <c r="W10" s="690"/>
      <c r="X10" s="690"/>
      <c r="Y10" s="690"/>
      <c r="Z10" s="690"/>
      <c r="AA10" s="690"/>
    </row>
    <row r="11" spans="1:27" ht="15" thickBot="1" x14ac:dyDescent="0.35">
      <c r="A11" s="690"/>
      <c r="B11" s="690"/>
      <c r="C11" s="690"/>
      <c r="D11" s="690"/>
      <c r="E11" s="690"/>
      <c r="F11" s="690"/>
      <c r="G11" s="727" t="s">
        <v>1</v>
      </c>
      <c r="H11" s="732"/>
      <c r="I11" s="733"/>
      <c r="J11" s="733"/>
      <c r="K11" s="733"/>
      <c r="L11" s="734"/>
      <c r="M11" s="727">
        <f>SUMIF($G$7:$G$8,G11,$M$7:$M$8)</f>
        <v>17452.935852096991</v>
      </c>
      <c r="N11" s="727">
        <f>SUMIF($G$7:$G$8,G11,$N$7:$N$8)</f>
        <v>-935.86</v>
      </c>
      <c r="O11" s="731">
        <f>SUMIF($G$7:$G$8,G11,$O$7:$O$8)</f>
        <v>16517.07585209699</v>
      </c>
      <c r="P11" s="690"/>
      <c r="Q11" s="725"/>
      <c r="R11" s="690"/>
      <c r="S11" s="690"/>
      <c r="T11" s="690"/>
      <c r="U11" s="690"/>
      <c r="V11" s="690"/>
      <c r="W11" s="690"/>
      <c r="X11" s="690"/>
      <c r="Y11" s="690"/>
      <c r="Z11" s="690"/>
      <c r="AA11" s="690"/>
    </row>
    <row r="12" spans="1:27" x14ac:dyDescent="0.3">
      <c r="A12" s="690"/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0"/>
      <c r="N12" s="690"/>
      <c r="O12" s="690"/>
      <c r="P12" s="690"/>
      <c r="Q12" s="725"/>
      <c r="R12" s="690"/>
      <c r="S12" s="690"/>
      <c r="T12" s="690"/>
      <c r="U12" s="690"/>
      <c r="V12" s="690"/>
      <c r="W12" s="690"/>
      <c r="X12" s="690"/>
      <c r="Y12" s="690"/>
      <c r="Z12" s="690"/>
      <c r="AA12" s="690"/>
    </row>
    <row r="13" spans="1:27" ht="15" thickBot="1" x14ac:dyDescent="0.35">
      <c r="A13" s="690"/>
      <c r="B13" s="713" t="s">
        <v>257</v>
      </c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0"/>
      <c r="N13" s="690"/>
      <c r="O13" s="690"/>
      <c r="P13" s="690"/>
      <c r="Q13" s="725"/>
      <c r="R13" s="690"/>
      <c r="S13" s="690"/>
      <c r="T13" s="690"/>
      <c r="U13" s="690"/>
      <c r="V13" s="690"/>
      <c r="W13" s="690"/>
      <c r="X13" s="690"/>
      <c r="Y13" s="690"/>
      <c r="Z13" s="690"/>
      <c r="AA13" s="690"/>
    </row>
    <row r="14" spans="1:27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1300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  <c r="Y14" s="696"/>
      <c r="Z14" s="696"/>
      <c r="AA14" s="696"/>
    </row>
    <row r="15" spans="1:27" x14ac:dyDescent="0.3">
      <c r="A15" s="690"/>
      <c r="B15" s="716">
        <v>1</v>
      </c>
      <c r="C15" s="716">
        <v>500642</v>
      </c>
      <c r="D15" s="716">
        <v>134003</v>
      </c>
      <c r="E15" s="716" t="s">
        <v>259</v>
      </c>
      <c r="F15" s="698" t="s">
        <v>243</v>
      </c>
      <c r="G15" s="716" t="s">
        <v>0</v>
      </c>
      <c r="H15" s="698" t="s">
        <v>244</v>
      </c>
      <c r="I15" s="716"/>
      <c r="J15" s="716" t="s">
        <v>246</v>
      </c>
      <c r="K15" s="717">
        <v>44322</v>
      </c>
      <c r="L15" s="735" t="s">
        <v>245</v>
      </c>
      <c r="M15" s="697">
        <v>24038.02898580426</v>
      </c>
      <c r="N15" s="699">
        <v>-700.73</v>
      </c>
      <c r="O15" s="721">
        <f>SUM(M15:N15)</f>
        <v>23337.29898580426</v>
      </c>
      <c r="P15" s="722">
        <f>SUMIF($D$2:$D$4,G15,$E$2:$E$4)</f>
        <v>4.7294999999999998</v>
      </c>
      <c r="Q15" s="723">
        <f>O15*P15</f>
        <v>110373.75555336125</v>
      </c>
      <c r="R15" s="690"/>
      <c r="S15" s="690"/>
      <c r="T15" s="690"/>
      <c r="U15" s="690" t="s">
        <v>260</v>
      </c>
      <c r="V15" s="690"/>
      <c r="W15" s="690"/>
      <c r="X15" s="690"/>
      <c r="Y15" s="690"/>
      <c r="Z15" s="690"/>
      <c r="AA15" s="690"/>
    </row>
    <row r="16" spans="1:27" x14ac:dyDescent="0.3">
      <c r="A16" s="690"/>
      <c r="B16" s="716">
        <v>2</v>
      </c>
      <c r="C16" s="716">
        <v>500640</v>
      </c>
      <c r="D16" s="716">
        <v>134003</v>
      </c>
      <c r="E16" s="716" t="s">
        <v>261</v>
      </c>
      <c r="F16" s="698" t="s">
        <v>243</v>
      </c>
      <c r="G16" s="716" t="s">
        <v>0</v>
      </c>
      <c r="H16" s="698" t="s">
        <v>244</v>
      </c>
      <c r="I16" s="716"/>
      <c r="J16" s="716" t="s">
        <v>246</v>
      </c>
      <c r="K16" s="717">
        <v>44322</v>
      </c>
      <c r="L16" s="735" t="s">
        <v>245</v>
      </c>
      <c r="M16" s="697">
        <v>37387.238670542625</v>
      </c>
      <c r="N16" s="699">
        <v>-1059.5999999999999</v>
      </c>
      <c r="O16" s="721">
        <f t="shared" ref="O16:O17" si="1">SUM(M16:N16)</f>
        <v>36327.638670542627</v>
      </c>
      <c r="P16" s="722">
        <f>SUMIF($D$2:$D$4,G16,$E$2:$E$4)</f>
        <v>4.7294999999999998</v>
      </c>
      <c r="Q16" s="723">
        <f>O16*P16</f>
        <v>171811.56709233136</v>
      </c>
      <c r="R16" s="690"/>
      <c r="S16" s="690"/>
      <c r="T16" s="690"/>
      <c r="U16" s="690" t="s">
        <v>260</v>
      </c>
      <c r="V16" s="690"/>
      <c r="W16" s="690"/>
      <c r="X16" s="690"/>
      <c r="Y16" s="690"/>
      <c r="Z16" s="690"/>
      <c r="AA16" s="690"/>
    </row>
    <row r="17" spans="1:27" x14ac:dyDescent="0.3">
      <c r="A17" s="690"/>
      <c r="B17" s="716">
        <v>3</v>
      </c>
      <c r="C17" s="716">
        <v>501030</v>
      </c>
      <c r="D17" s="716">
        <v>2230005</v>
      </c>
      <c r="E17" s="716" t="s">
        <v>265</v>
      </c>
      <c r="F17" s="716" t="s">
        <v>243</v>
      </c>
      <c r="G17" s="715" t="s">
        <v>225</v>
      </c>
      <c r="H17" s="715" t="s">
        <v>255</v>
      </c>
      <c r="I17" s="716"/>
      <c r="J17" s="716" t="s">
        <v>251</v>
      </c>
      <c r="K17" s="717">
        <v>44460</v>
      </c>
      <c r="L17" s="718" t="s">
        <v>266</v>
      </c>
      <c r="M17" s="697">
        <v>574.13129831599247</v>
      </c>
      <c r="N17" s="699">
        <v>-164.25</v>
      </c>
      <c r="O17" s="721">
        <f t="shared" si="1"/>
        <v>409.88129831599247</v>
      </c>
      <c r="P17" s="722">
        <f t="shared" ref="P17" si="2">SUMIF($D$2:$D$4,G17,$E$2:$E$4)</f>
        <v>1</v>
      </c>
      <c r="Q17" s="723">
        <f t="shared" ref="Q17" si="3">O17*P17</f>
        <v>409.88129831599247</v>
      </c>
      <c r="R17" s="690"/>
      <c r="S17" s="690"/>
      <c r="T17" s="690"/>
      <c r="U17" s="736">
        <v>1</v>
      </c>
      <c r="V17" s="690"/>
      <c r="W17" s="690"/>
      <c r="X17" s="690"/>
      <c r="Y17" s="690"/>
      <c r="Z17" s="690"/>
      <c r="AA17" s="690"/>
    </row>
    <row r="18" spans="1:27" ht="15" thickBot="1" x14ac:dyDescent="0.35">
      <c r="A18" s="690"/>
      <c r="B18" s="737"/>
      <c r="C18" s="737"/>
      <c r="D18" s="737"/>
      <c r="E18" s="737"/>
      <c r="F18" s="737"/>
      <c r="G18" s="737"/>
      <c r="H18" s="737"/>
      <c r="I18" s="737"/>
      <c r="J18" s="737"/>
      <c r="K18" s="737"/>
      <c r="L18" s="737"/>
      <c r="M18" s="731"/>
      <c r="N18" s="731"/>
      <c r="O18" s="731"/>
      <c r="P18" s="731"/>
      <c r="Q18" s="731">
        <f>SUM(Q15:Q17)</f>
        <v>282595.20394400862</v>
      </c>
      <c r="R18" s="690"/>
      <c r="S18" s="690"/>
      <c r="T18" s="690"/>
      <c r="U18" s="690"/>
      <c r="V18" s="690"/>
      <c r="W18" s="690"/>
      <c r="X18" s="690"/>
      <c r="Y18" s="690"/>
      <c r="Z18" s="690"/>
      <c r="AA18" s="690"/>
    </row>
    <row r="19" spans="1:27" ht="15" thickBot="1" x14ac:dyDescent="0.35">
      <c r="A19" s="690"/>
      <c r="B19" s="690"/>
      <c r="C19" s="690"/>
      <c r="D19" s="690"/>
      <c r="E19" s="690"/>
      <c r="F19" s="690"/>
      <c r="G19" s="727" t="s">
        <v>225</v>
      </c>
      <c r="H19" s="690"/>
      <c r="I19" s="690"/>
      <c r="J19" s="690"/>
      <c r="K19" s="690"/>
      <c r="L19" s="690"/>
      <c r="M19" s="727">
        <f>SUMIF($G$15:$G$17,G19,$M$15:$M$17)</f>
        <v>574.13129831599247</v>
      </c>
      <c r="N19" s="727">
        <f>SUMIF($G$15:$G$17,G19,$N$15:$N$17)</f>
        <v>-164.25</v>
      </c>
      <c r="O19" s="731">
        <f>SUMIF($G$15:$G$17,G19,$O$15:$O$17)</f>
        <v>409.88129831599247</v>
      </c>
      <c r="P19" s="690"/>
      <c r="Q19" s="725"/>
      <c r="R19" s="690"/>
      <c r="S19" s="690"/>
      <c r="T19" s="690"/>
      <c r="U19" s="690"/>
      <c r="V19" s="690"/>
      <c r="W19" s="690"/>
      <c r="X19" s="690"/>
      <c r="Y19" s="690"/>
      <c r="Z19" s="690"/>
      <c r="AA19" s="690"/>
    </row>
    <row r="20" spans="1:27" ht="15" thickBot="1" x14ac:dyDescent="0.35">
      <c r="A20" s="690"/>
      <c r="B20" s="690"/>
      <c r="C20" s="690"/>
      <c r="D20" s="690"/>
      <c r="E20" s="690"/>
      <c r="F20" s="690"/>
      <c r="G20" s="727" t="s">
        <v>0</v>
      </c>
      <c r="H20" s="690"/>
      <c r="I20" s="690"/>
      <c r="J20" s="690"/>
      <c r="K20" s="690"/>
      <c r="L20" s="690"/>
      <c r="M20" s="727">
        <f>SUMIF($G$15:$G$17,G20,$M$15:$M$17)</f>
        <v>61425.267656346885</v>
      </c>
      <c r="N20" s="727">
        <f>SUMIF($G$15:$G$17,G20,$N$15:$N$17)</f>
        <v>-1760.33</v>
      </c>
      <c r="O20" s="731">
        <f>SUMIF($G$15:$G$17,G20,$O$15:$O$17)</f>
        <v>59664.937656346883</v>
      </c>
      <c r="P20" s="690"/>
      <c r="Q20" s="725"/>
      <c r="R20" s="690"/>
      <c r="S20" s="690"/>
      <c r="T20" s="690"/>
      <c r="U20" s="690"/>
      <c r="V20" s="690"/>
      <c r="W20" s="690"/>
      <c r="X20" s="690"/>
      <c r="Y20" s="690"/>
      <c r="Z20" s="690"/>
      <c r="AA20" s="690"/>
    </row>
    <row r="21" spans="1:27" x14ac:dyDescent="0.3">
      <c r="A21" s="690"/>
      <c r="B21" s="690"/>
      <c r="C21" s="690"/>
      <c r="D21" s="690"/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  <c r="Q21" s="725"/>
      <c r="R21" s="690"/>
      <c r="S21" s="690"/>
      <c r="T21" s="690"/>
      <c r="U21" s="690"/>
      <c r="V21" s="690"/>
      <c r="W21" s="690"/>
      <c r="X21" s="690"/>
      <c r="Y21" s="690"/>
      <c r="Z21" s="690"/>
      <c r="AA21" s="690"/>
    </row>
    <row r="22" spans="1:27" x14ac:dyDescent="0.3">
      <c r="A22" s="690"/>
      <c r="B22" s="690"/>
      <c r="C22" s="690"/>
      <c r="D22" s="690"/>
      <c r="E22" s="690"/>
      <c r="F22" s="690"/>
      <c r="G22" s="690"/>
      <c r="H22" s="690"/>
      <c r="I22" s="690"/>
      <c r="J22" s="690"/>
      <c r="K22" s="690"/>
      <c r="L22" s="690"/>
      <c r="M22" s="690"/>
      <c r="N22" s="690"/>
      <c r="O22" s="690"/>
      <c r="P22" s="690"/>
      <c r="Q22" s="725"/>
      <c r="R22" s="690"/>
      <c r="S22" s="690"/>
      <c r="T22" s="690"/>
      <c r="U22" s="690"/>
      <c r="V22" s="690"/>
      <c r="W22" s="690"/>
      <c r="X22" s="690"/>
      <c r="Y22" s="690"/>
      <c r="Z22" s="690"/>
      <c r="AA22" s="690"/>
    </row>
    <row r="23" spans="1:27" ht="15" thickBot="1" x14ac:dyDescent="0.35">
      <c r="A23" s="690"/>
      <c r="B23" s="713" t="s">
        <v>1271</v>
      </c>
      <c r="C23" s="690"/>
      <c r="D23" s="690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725"/>
      <c r="R23" s="690"/>
      <c r="S23" s="690"/>
      <c r="T23" s="690"/>
      <c r="U23" s="690"/>
      <c r="V23" s="690"/>
      <c r="W23" s="690"/>
      <c r="X23" s="690"/>
      <c r="Y23" s="690"/>
      <c r="Z23" s="690"/>
      <c r="AA23" s="690"/>
    </row>
    <row r="24" spans="1:27" s="695" customFormat="1" ht="57" x14ac:dyDescent="0.3">
      <c r="A24" s="696"/>
      <c r="B24" s="702" t="s">
        <v>5</v>
      </c>
      <c r="C24" s="703" t="s">
        <v>228</v>
      </c>
      <c r="D24" s="703" t="s">
        <v>229</v>
      </c>
      <c r="E24" s="702" t="s">
        <v>230</v>
      </c>
      <c r="F24" s="703" t="s">
        <v>267</v>
      </c>
      <c r="G24" s="702" t="s">
        <v>8</v>
      </c>
      <c r="H24" s="703" t="s">
        <v>258</v>
      </c>
      <c r="I24" s="703"/>
      <c r="J24" s="703" t="s">
        <v>234</v>
      </c>
      <c r="K24" s="703" t="s">
        <v>235</v>
      </c>
      <c r="L24" s="705" t="s">
        <v>236</v>
      </c>
      <c r="M24" s="706" t="s">
        <v>237</v>
      </c>
      <c r="N24" s="701" t="s">
        <v>1300</v>
      </c>
      <c r="O24" s="701" t="s">
        <v>238</v>
      </c>
      <c r="P24" s="707" t="s">
        <v>239</v>
      </c>
      <c r="Q24" s="709" t="s">
        <v>240</v>
      </c>
      <c r="R24" s="696"/>
      <c r="S24" s="696"/>
      <c r="T24" s="696"/>
      <c r="U24" s="696"/>
      <c r="V24" s="696"/>
      <c r="W24" s="696"/>
      <c r="X24" s="696"/>
      <c r="Y24" s="696"/>
      <c r="Z24" s="696"/>
      <c r="AA24" s="696"/>
    </row>
    <row r="25" spans="1:27" x14ac:dyDescent="0.3">
      <c r="A25" s="690"/>
      <c r="B25" s="716">
        <v>1</v>
      </c>
      <c r="C25" s="716">
        <v>500860</v>
      </c>
      <c r="D25" s="716">
        <v>2230005</v>
      </c>
      <c r="E25" s="716" t="s">
        <v>268</v>
      </c>
      <c r="F25" s="716" t="s">
        <v>243</v>
      </c>
      <c r="G25" s="715" t="s">
        <v>225</v>
      </c>
      <c r="H25" s="715" t="s">
        <v>255</v>
      </c>
      <c r="I25" s="716"/>
      <c r="J25" s="715" t="s">
        <v>251</v>
      </c>
      <c r="K25" s="717">
        <v>44704</v>
      </c>
      <c r="L25" s="735" t="s">
        <v>245</v>
      </c>
      <c r="M25" s="697">
        <v>318.64741528725187</v>
      </c>
      <c r="N25" s="700">
        <v>-150.87</v>
      </c>
      <c r="O25" s="738">
        <f>SUM(M25:N25)</f>
        <v>167.77741528725187</v>
      </c>
      <c r="P25" s="722">
        <f>SUMIF($D$2:$D$4,G25,$E$2:$E$4)</f>
        <v>1</v>
      </c>
      <c r="Q25" s="723">
        <f>O25*P25</f>
        <v>167.77741528725187</v>
      </c>
      <c r="R25" s="690"/>
      <c r="S25" s="690"/>
      <c r="T25" s="690"/>
      <c r="U25" s="736">
        <v>1</v>
      </c>
      <c r="V25" s="690"/>
      <c r="W25" s="690"/>
      <c r="X25" s="690"/>
      <c r="Y25" s="690"/>
      <c r="Z25" s="690"/>
      <c r="AA25" s="690"/>
    </row>
    <row r="26" spans="1:27" x14ac:dyDescent="0.3">
      <c r="A26" s="690"/>
      <c r="B26" s="716">
        <v>2</v>
      </c>
      <c r="C26" s="716">
        <v>501010</v>
      </c>
      <c r="D26" s="716">
        <v>2230005</v>
      </c>
      <c r="E26" s="716" t="s">
        <v>269</v>
      </c>
      <c r="F26" s="716" t="s">
        <v>243</v>
      </c>
      <c r="G26" s="698" t="s">
        <v>0</v>
      </c>
      <c r="H26" s="698" t="s">
        <v>244</v>
      </c>
      <c r="I26" s="716"/>
      <c r="J26" s="715" t="s">
        <v>251</v>
      </c>
      <c r="K26" s="717">
        <v>44831</v>
      </c>
      <c r="L26" s="735" t="s">
        <v>245</v>
      </c>
      <c r="M26" s="697">
        <v>22266.864842272131</v>
      </c>
      <c r="N26" s="700">
        <v>-2130.29</v>
      </c>
      <c r="O26" s="738">
        <f>SUM(M26:N26)</f>
        <v>20136.57484227213</v>
      </c>
      <c r="P26" s="722">
        <f>SUMIF($D$2:$D$4,G26,$E$2:$E$4)</f>
        <v>4.7294999999999998</v>
      </c>
      <c r="Q26" s="723">
        <f>O26*P26</f>
        <v>95235.93071652604</v>
      </c>
      <c r="R26" s="690"/>
      <c r="S26" s="724"/>
      <c r="T26" s="690"/>
      <c r="U26" s="739">
        <v>4.7279999999999998</v>
      </c>
      <c r="V26" s="690"/>
      <c r="W26" s="690"/>
      <c r="X26" s="690"/>
      <c r="Y26" s="690"/>
      <c r="Z26" s="690"/>
      <c r="AA26" s="690"/>
    </row>
    <row r="27" spans="1:27" ht="15" thickBot="1" x14ac:dyDescent="0.35">
      <c r="A27" s="690"/>
      <c r="B27" s="737"/>
      <c r="C27" s="737"/>
      <c r="D27" s="737"/>
      <c r="E27" s="737"/>
      <c r="F27" s="737"/>
      <c r="G27" s="737"/>
      <c r="H27" s="737"/>
      <c r="I27" s="737"/>
      <c r="J27" s="737"/>
      <c r="K27" s="737"/>
      <c r="L27" s="737"/>
      <c r="M27" s="731"/>
      <c r="N27" s="731"/>
      <c r="O27" s="731"/>
      <c r="P27" s="731"/>
      <c r="Q27" s="731">
        <f>SUBTOTAL(9,Q25:Q26)</f>
        <v>95403.708131813299</v>
      </c>
      <c r="R27" s="690"/>
      <c r="S27" s="690"/>
      <c r="T27" s="690"/>
      <c r="U27" s="690"/>
      <c r="V27" s="690"/>
      <c r="W27" s="690"/>
      <c r="X27" s="690"/>
      <c r="Y27" s="690"/>
      <c r="Z27" s="690"/>
      <c r="AA27" s="690"/>
    </row>
    <row r="28" spans="1:27" ht="15" thickBot="1" x14ac:dyDescent="0.35">
      <c r="A28" s="690"/>
      <c r="B28" s="690"/>
      <c r="C28" s="690"/>
      <c r="D28" s="690"/>
      <c r="E28" s="690"/>
      <c r="F28" s="690"/>
      <c r="G28" s="727" t="s">
        <v>225</v>
      </c>
      <c r="H28" s="690"/>
      <c r="I28" s="690"/>
      <c r="J28" s="690"/>
      <c r="K28" s="690"/>
      <c r="L28" s="690"/>
      <c r="M28" s="727">
        <f>SUMIF($G$25:$G$26,G28,$M$25:$M$26)</f>
        <v>318.64741528725187</v>
      </c>
      <c r="N28" s="727">
        <f>SUMIF($G$25:$G$26,G28,$N$25:$N$26)</f>
        <v>-150.87</v>
      </c>
      <c r="O28" s="727">
        <f>SUMIF($G$25:$G$26,G28,$O$25:$O$26)</f>
        <v>167.77741528725187</v>
      </c>
      <c r="P28" s="690"/>
      <c r="Q28" s="725"/>
      <c r="R28" s="690"/>
      <c r="S28" s="690"/>
      <c r="T28" s="690"/>
      <c r="U28" s="690"/>
      <c r="V28" s="690"/>
      <c r="W28" s="690"/>
      <c r="X28" s="690"/>
      <c r="Y28" s="690"/>
      <c r="Z28" s="690"/>
      <c r="AA28" s="690"/>
    </row>
    <row r="29" spans="1:27" ht="15" thickBot="1" x14ac:dyDescent="0.35">
      <c r="A29" s="690"/>
      <c r="B29" s="690"/>
      <c r="C29" s="690"/>
      <c r="D29" s="690"/>
      <c r="E29" s="690"/>
      <c r="F29" s="690"/>
      <c r="G29" s="727" t="s">
        <v>0</v>
      </c>
      <c r="H29" s="690"/>
      <c r="I29" s="690"/>
      <c r="J29" s="690"/>
      <c r="K29" s="690"/>
      <c r="L29" s="690"/>
      <c r="M29" s="727">
        <f>SUMIF($G$25:$G$26,G29,$M$25:$M$26)</f>
        <v>22266.864842272131</v>
      </c>
      <c r="N29" s="727">
        <f>SUMIF($G$25:$G$26,G29,$N$25:$N$26)</f>
        <v>-2130.29</v>
      </c>
      <c r="O29" s="727">
        <f>SUMIF($G$25:$G$26,G29,$O$25:$O$26)</f>
        <v>20136.57484227213</v>
      </c>
      <c r="P29" s="690"/>
      <c r="Q29" s="725"/>
      <c r="R29" s="690"/>
      <c r="S29" s="690"/>
      <c r="T29" s="690"/>
      <c r="U29" s="690"/>
      <c r="V29" s="690"/>
      <c r="W29" s="690"/>
      <c r="X29" s="690"/>
      <c r="Y29" s="690"/>
      <c r="Z29" s="690"/>
      <c r="AA29" s="690"/>
    </row>
    <row r="30" spans="1:27" x14ac:dyDescent="0.3">
      <c r="A30" s="690"/>
      <c r="B30" s="690"/>
      <c r="C30" s="690"/>
      <c r="D30" s="690"/>
      <c r="E30" s="690"/>
      <c r="F30" s="690"/>
      <c r="G30" s="740"/>
      <c r="H30" s="690"/>
      <c r="I30" s="690"/>
      <c r="J30" s="690"/>
      <c r="K30" s="690"/>
      <c r="L30" s="690"/>
      <c r="M30" s="740"/>
      <c r="N30" s="740"/>
      <c r="O30" s="740"/>
      <c r="P30" s="690"/>
      <c r="Q30" s="725"/>
      <c r="R30" s="690"/>
      <c r="S30" s="690"/>
      <c r="T30" s="690"/>
      <c r="U30" s="690"/>
      <c r="V30" s="690"/>
      <c r="W30" s="690"/>
      <c r="X30" s="690"/>
      <c r="Y30" s="690"/>
      <c r="Z30" s="690"/>
      <c r="AA30" s="690"/>
    </row>
    <row r="31" spans="1:27" x14ac:dyDescent="0.3">
      <c r="A31" s="690"/>
      <c r="B31" s="690"/>
      <c r="C31" s="690"/>
      <c r="D31" s="690"/>
      <c r="E31" s="690"/>
      <c r="F31" s="690"/>
      <c r="G31" s="690"/>
      <c r="H31" s="690"/>
      <c r="I31" s="690"/>
      <c r="J31" s="690"/>
      <c r="K31" s="690"/>
      <c r="L31" s="690"/>
      <c r="M31" s="690"/>
      <c r="N31" s="690"/>
      <c r="O31" s="690"/>
      <c r="P31" s="690"/>
      <c r="Q31" s="690"/>
      <c r="R31" s="690"/>
      <c r="S31" s="690"/>
      <c r="T31" s="690"/>
      <c r="U31" s="690"/>
      <c r="V31" s="690"/>
      <c r="W31" s="690"/>
      <c r="X31" s="690"/>
      <c r="Y31" s="690"/>
      <c r="Z31" s="690"/>
      <c r="AA31" s="690"/>
    </row>
    <row r="32" spans="1:27" ht="15" thickBot="1" x14ac:dyDescent="0.35">
      <c r="A32" s="690"/>
      <c r="B32" s="713" t="s">
        <v>1268</v>
      </c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0"/>
      <c r="Q32" s="725"/>
      <c r="R32" s="690"/>
      <c r="S32" s="690"/>
      <c r="T32" s="690"/>
      <c r="U32" s="690"/>
      <c r="V32" s="690"/>
      <c r="W32" s="690"/>
      <c r="X32" s="690"/>
      <c r="Y32" s="690"/>
      <c r="Z32" s="690"/>
      <c r="AA32" s="690"/>
    </row>
    <row r="33" spans="1:27" s="695" customFormat="1" ht="57" x14ac:dyDescent="0.3">
      <c r="A33" s="696"/>
      <c r="B33" s="702" t="s">
        <v>5</v>
      </c>
      <c r="C33" s="703" t="s">
        <v>228</v>
      </c>
      <c r="D33" s="703" t="s">
        <v>229</v>
      </c>
      <c r="E33" s="702" t="s">
        <v>230</v>
      </c>
      <c r="F33" s="703" t="s">
        <v>267</v>
      </c>
      <c r="G33" s="702" t="s">
        <v>8</v>
      </c>
      <c r="H33" s="703" t="s">
        <v>258</v>
      </c>
      <c r="I33" s="703"/>
      <c r="J33" s="703" t="s">
        <v>234</v>
      </c>
      <c r="K33" s="703" t="s">
        <v>235</v>
      </c>
      <c r="L33" s="705" t="s">
        <v>236</v>
      </c>
      <c r="M33" s="706" t="s">
        <v>237</v>
      </c>
      <c r="N33" s="701" t="s">
        <v>1300</v>
      </c>
      <c r="O33" s="701" t="s">
        <v>238</v>
      </c>
      <c r="P33" s="707" t="s">
        <v>239</v>
      </c>
      <c r="Q33" s="709" t="s">
        <v>240</v>
      </c>
      <c r="R33" s="696"/>
      <c r="S33" s="696"/>
      <c r="T33" s="696"/>
      <c r="U33" s="696"/>
      <c r="V33" s="696"/>
      <c r="W33" s="696"/>
      <c r="X33" s="696"/>
      <c r="Y33" s="696"/>
      <c r="Z33" s="696"/>
      <c r="AA33" s="696"/>
    </row>
    <row r="34" spans="1:27" x14ac:dyDescent="0.3">
      <c r="A34" s="690"/>
      <c r="B34" s="716">
        <v>1</v>
      </c>
      <c r="C34" s="716">
        <v>500941</v>
      </c>
      <c r="D34" s="716">
        <v>2230005</v>
      </c>
      <c r="E34" s="716" t="s">
        <v>262</v>
      </c>
      <c r="F34" s="698" t="s">
        <v>243</v>
      </c>
      <c r="G34" s="716" t="s">
        <v>225</v>
      </c>
      <c r="H34" s="698" t="s">
        <v>255</v>
      </c>
      <c r="I34" s="716"/>
      <c r="J34" s="716" t="s">
        <v>251</v>
      </c>
      <c r="K34" s="717">
        <v>45149</v>
      </c>
      <c r="L34" s="735" t="s">
        <v>245</v>
      </c>
      <c r="M34" s="697">
        <v>-553612.80887427588</v>
      </c>
      <c r="N34" s="700">
        <v>58307.99</v>
      </c>
      <c r="O34" s="738">
        <f t="shared" ref="O34:O35" si="4">SUM(M34:N34)</f>
        <v>-495304.81887427589</v>
      </c>
      <c r="P34" s="722">
        <f t="shared" ref="P34" si="5">SUMIF($D$2:$D$4,G34,$E$2:$E$4)</f>
        <v>1</v>
      </c>
      <c r="Q34" s="723">
        <f t="shared" ref="Q34:Q35" si="6">O34*P34</f>
        <v>-495304.81887427589</v>
      </c>
      <c r="R34" s="690"/>
      <c r="S34" s="724"/>
      <c r="T34" s="690"/>
      <c r="U34" s="736">
        <v>1</v>
      </c>
      <c r="V34" s="690"/>
      <c r="W34" s="690"/>
      <c r="X34" s="690"/>
      <c r="Y34" s="690"/>
      <c r="Z34" s="690"/>
      <c r="AA34" s="690"/>
    </row>
    <row r="35" spans="1:27" x14ac:dyDescent="0.3">
      <c r="A35" s="690"/>
      <c r="B35" s="716">
        <v>2</v>
      </c>
      <c r="C35" s="716">
        <v>500943</v>
      </c>
      <c r="D35" s="716">
        <v>2230005</v>
      </c>
      <c r="E35" s="716" t="s">
        <v>264</v>
      </c>
      <c r="F35" s="698" t="s">
        <v>243</v>
      </c>
      <c r="G35" s="716" t="s">
        <v>225</v>
      </c>
      <c r="H35" s="698" t="s">
        <v>255</v>
      </c>
      <c r="I35" s="716"/>
      <c r="J35" s="716" t="s">
        <v>251</v>
      </c>
      <c r="K35" s="717">
        <v>45149</v>
      </c>
      <c r="L35" s="735" t="s">
        <v>245</v>
      </c>
      <c r="M35" s="697">
        <v>-53001.579379603318</v>
      </c>
      <c r="N35" s="700">
        <v>4369.71</v>
      </c>
      <c r="O35" s="738">
        <f t="shared" si="4"/>
        <v>-48631.869379603319</v>
      </c>
      <c r="P35" s="722">
        <f>SUMIF($D$2:$D$4,G35,$E$2:$E$4)</f>
        <v>1</v>
      </c>
      <c r="Q35" s="723">
        <f t="shared" si="6"/>
        <v>-48631.869379603319</v>
      </c>
      <c r="R35" s="690"/>
      <c r="S35" s="724"/>
      <c r="T35" s="690"/>
      <c r="U35" s="736">
        <v>1</v>
      </c>
      <c r="V35" s="690"/>
      <c r="W35" s="690"/>
      <c r="X35" s="690"/>
      <c r="Y35" s="690"/>
      <c r="Z35" s="690"/>
      <c r="AA35" s="690"/>
    </row>
    <row r="36" spans="1:27" ht="15" thickBot="1" x14ac:dyDescent="0.35">
      <c r="A36" s="690"/>
      <c r="B36" s="737"/>
      <c r="C36" s="737"/>
      <c r="D36" s="737"/>
      <c r="E36" s="737"/>
      <c r="F36" s="737"/>
      <c r="G36" s="737"/>
      <c r="H36" s="737"/>
      <c r="I36" s="737"/>
      <c r="J36" s="737"/>
      <c r="K36" s="737"/>
      <c r="L36" s="737"/>
      <c r="M36" s="731"/>
      <c r="N36" s="731"/>
      <c r="O36" s="731"/>
      <c r="P36" s="731"/>
      <c r="Q36" s="731">
        <f>SUBTOTAL(9,Q34:Q35)</f>
        <v>-543936.6882538792</v>
      </c>
      <c r="R36" s="690"/>
      <c r="S36" s="690"/>
      <c r="T36" s="690"/>
      <c r="U36" s="690"/>
      <c r="V36" s="690"/>
      <c r="W36" s="690"/>
      <c r="X36" s="690"/>
      <c r="Y36" s="690"/>
      <c r="Z36" s="690"/>
      <c r="AA36" s="690"/>
    </row>
    <row r="37" spans="1:27" ht="15" thickBot="1" x14ac:dyDescent="0.35">
      <c r="A37" s="690"/>
      <c r="B37" s="690"/>
      <c r="C37" s="690"/>
      <c r="D37" s="690"/>
      <c r="E37" s="690"/>
      <c r="F37" s="690"/>
      <c r="G37" s="727" t="s">
        <v>225</v>
      </c>
      <c r="H37" s="690"/>
      <c r="I37" s="690"/>
      <c r="J37" s="690"/>
      <c r="K37" s="690"/>
      <c r="L37" s="690"/>
      <c r="M37" s="727">
        <f>SUMIF($G$34:$G$35,G37,$M$34:$M$35)</f>
        <v>-606614.38825387915</v>
      </c>
      <c r="N37" s="727">
        <f>SUMIF($G$34:$G$35,G37,$N$34:$N$35)</f>
        <v>62677.7</v>
      </c>
      <c r="O37" s="727">
        <f>SUMIF($G$34:$G$35,G37,$O$34:$O$35)</f>
        <v>-543936.6882538792</v>
      </c>
      <c r="P37" s="690"/>
      <c r="Q37" s="725"/>
      <c r="R37" s="690"/>
      <c r="S37" s="690"/>
      <c r="T37" s="690"/>
      <c r="U37" s="690"/>
      <c r="V37" s="690"/>
      <c r="W37" s="690"/>
      <c r="X37" s="690"/>
      <c r="Y37" s="690"/>
      <c r="Z37" s="690"/>
      <c r="AA37" s="690"/>
    </row>
    <row r="38" spans="1:27" ht="15" thickBot="1" x14ac:dyDescent="0.35">
      <c r="A38" s="690"/>
      <c r="B38" s="690"/>
      <c r="C38" s="690"/>
      <c r="D38" s="690"/>
      <c r="E38" s="690"/>
      <c r="F38" s="690"/>
      <c r="G38" s="727" t="s">
        <v>0</v>
      </c>
      <c r="H38" s="690"/>
      <c r="I38" s="690"/>
      <c r="J38" s="690"/>
      <c r="K38" s="690"/>
      <c r="L38" s="690"/>
      <c r="M38" s="727">
        <f>SUMIF($G$34:$G$35,G38,$M$34:$M$35)</f>
        <v>0</v>
      </c>
      <c r="N38" s="727">
        <f>SUMIF($G$34:$G$35,G38,$N$34:$N$35)</f>
        <v>0</v>
      </c>
      <c r="O38" s="727">
        <f>SUMIF($G$34:$G$35,G38,$O$34:$O$35)</f>
        <v>0</v>
      </c>
      <c r="P38" s="690"/>
      <c r="Q38" s="725"/>
      <c r="R38" s="690"/>
      <c r="S38" s="690"/>
      <c r="T38" s="690"/>
      <c r="U38" s="690"/>
      <c r="V38" s="690"/>
      <c r="W38" s="690"/>
      <c r="X38" s="690"/>
      <c r="Y38" s="690"/>
      <c r="Z38" s="690"/>
      <c r="AA38" s="690"/>
    </row>
    <row r="39" spans="1:27" x14ac:dyDescent="0.3">
      <c r="A39" s="690"/>
      <c r="B39" s="690"/>
      <c r="C39" s="690"/>
      <c r="D39" s="690"/>
      <c r="E39" s="690"/>
      <c r="F39" s="690"/>
      <c r="G39" s="740"/>
      <c r="H39" s="690"/>
      <c r="I39" s="690"/>
      <c r="J39" s="690"/>
      <c r="K39" s="690"/>
      <c r="L39" s="690"/>
      <c r="M39" s="690"/>
      <c r="N39" s="690"/>
      <c r="O39" s="690"/>
      <c r="P39" s="690"/>
      <c r="Q39" s="725"/>
      <c r="R39" s="690"/>
      <c r="S39" s="690"/>
      <c r="T39" s="690"/>
      <c r="U39" s="690"/>
      <c r="V39" s="690"/>
      <c r="W39" s="690"/>
      <c r="X39" s="690"/>
      <c r="Y39" s="690"/>
      <c r="Z39" s="690"/>
      <c r="AA39" s="690"/>
    </row>
    <row r="40" spans="1:27" ht="15" thickBot="1" x14ac:dyDescent="0.35">
      <c r="A40" s="690"/>
      <c r="B40" s="741"/>
      <c r="C40" s="741"/>
      <c r="D40" s="741"/>
      <c r="E40" s="741"/>
      <c r="F40" s="741"/>
      <c r="G40" s="742" t="s">
        <v>270</v>
      </c>
      <c r="H40" s="741"/>
      <c r="I40" s="741"/>
      <c r="J40" s="741"/>
      <c r="K40" s="741"/>
      <c r="L40" s="741"/>
      <c r="M40" s="743"/>
      <c r="N40" s="741"/>
      <c r="O40" s="741"/>
      <c r="P40" s="741"/>
      <c r="Q40" s="731">
        <f>Q9+Q18+Q27+Q36</f>
        <v>-88362.172066901578</v>
      </c>
      <c r="R40" s="690"/>
      <c r="S40" s="690"/>
      <c r="T40" s="690"/>
      <c r="U40" s="690"/>
      <c r="V40" s="690"/>
      <c r="W40" s="690"/>
      <c r="X40" s="690"/>
      <c r="Y40" s="690"/>
      <c r="Z40" s="690"/>
      <c r="AA40" s="690"/>
    </row>
    <row r="41" spans="1:27" ht="15" thickBot="1" x14ac:dyDescent="0.35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0"/>
      <c r="P41" s="690"/>
      <c r="Q41" s="690"/>
      <c r="R41" s="690"/>
      <c r="S41" s="690"/>
      <c r="T41" s="690"/>
      <c r="U41" s="690"/>
      <c r="V41" s="690"/>
      <c r="W41" s="690"/>
      <c r="X41" s="690"/>
      <c r="Y41" s="690"/>
      <c r="Z41" s="690"/>
      <c r="AA41" s="690"/>
    </row>
    <row r="42" spans="1:27" ht="24.6" thickBot="1" x14ac:dyDescent="0.35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0"/>
      <c r="P42" s="690"/>
      <c r="Q42" s="744" t="s">
        <v>271</v>
      </c>
      <c r="R42" s="744" t="s">
        <v>272</v>
      </c>
      <c r="S42" s="744" t="s">
        <v>273</v>
      </c>
      <c r="T42" s="690"/>
      <c r="U42" s="690"/>
      <c r="V42" s="690"/>
      <c r="W42" s="690"/>
      <c r="X42" s="690"/>
      <c r="Y42" s="690"/>
      <c r="Z42" s="690"/>
      <c r="AA42" s="690"/>
    </row>
    <row r="43" spans="1:27" ht="15" thickBot="1" x14ac:dyDescent="0.35">
      <c r="A43" s="690"/>
      <c r="B43" s="690"/>
      <c r="C43" s="690"/>
      <c r="D43" s="690"/>
      <c r="E43" s="690"/>
      <c r="F43" s="690"/>
      <c r="G43" s="690"/>
      <c r="H43" s="690"/>
      <c r="I43" s="690"/>
      <c r="J43" s="690"/>
      <c r="K43" s="690"/>
      <c r="L43" s="690"/>
      <c r="M43" s="690"/>
      <c r="N43" s="690"/>
      <c r="O43" s="690">
        <v>134003</v>
      </c>
      <c r="P43" s="743" t="s">
        <v>246</v>
      </c>
      <c r="Q43" s="743">
        <f>SUMIF($J$6:$J$35,P43,$Q$6:$Q$35)</f>
        <v>366708.15490362851</v>
      </c>
      <c r="R43" s="743"/>
      <c r="S43" s="743">
        <f>Q43-R43</f>
        <v>366708.15490362851</v>
      </c>
      <c r="T43" s="690"/>
      <c r="U43" s="745"/>
      <c r="V43" s="690"/>
      <c r="W43" s="690"/>
      <c r="X43" s="690"/>
      <c r="Y43" s="690"/>
      <c r="Z43" s="690"/>
      <c r="AA43" s="690"/>
    </row>
    <row r="44" spans="1:27" ht="15" thickBot="1" x14ac:dyDescent="0.35">
      <c r="A44" s="690"/>
      <c r="B44" s="690"/>
      <c r="C44" s="690"/>
      <c r="D44" s="690"/>
      <c r="E44" s="690"/>
      <c r="F44" s="690"/>
      <c r="G44" s="690"/>
      <c r="H44" s="690"/>
      <c r="I44" s="690"/>
      <c r="J44" s="690"/>
      <c r="K44" s="690"/>
      <c r="L44" s="690"/>
      <c r="M44" s="690"/>
      <c r="N44" s="690"/>
      <c r="O44" s="690">
        <v>2230005</v>
      </c>
      <c r="P44" s="743" t="s">
        <v>251</v>
      </c>
      <c r="Q44" s="743">
        <f>SUMIF($J$6:$J$35,P44,$Q$6:$Q$35)</f>
        <v>-455070.32697053015</v>
      </c>
      <c r="R44" s="743"/>
      <c r="S44" s="743">
        <f>Q44-R44</f>
        <v>-455070.32697053015</v>
      </c>
      <c r="T44" s="690"/>
      <c r="U44" s="745"/>
      <c r="V44" s="690"/>
      <c r="W44" s="690"/>
      <c r="X44" s="690"/>
      <c r="Y44" s="690"/>
      <c r="Z44" s="690"/>
      <c r="AA44" s="690"/>
    </row>
    <row r="45" spans="1:27" ht="15" thickBot="1" x14ac:dyDescent="0.35">
      <c r="A45" s="690"/>
      <c r="B45" s="690"/>
      <c r="C45" s="690"/>
      <c r="D45" s="690"/>
      <c r="E45" s="690"/>
      <c r="F45" s="690"/>
      <c r="G45" s="690"/>
      <c r="H45" s="690"/>
      <c r="I45" s="690"/>
      <c r="J45" s="690"/>
      <c r="K45" s="690"/>
      <c r="L45" s="690"/>
      <c r="M45" s="690"/>
      <c r="N45" s="690"/>
      <c r="O45" s="690"/>
      <c r="P45" s="746" t="s">
        <v>274</v>
      </c>
      <c r="Q45" s="747">
        <f>SUM(Q43:Q44)</f>
        <v>-88362.172066901636</v>
      </c>
      <c r="R45" s="747">
        <f>SUM(R43:R44)</f>
        <v>0</v>
      </c>
      <c r="S45" s="747">
        <f>SUM(S43:S44)</f>
        <v>-88362.172066901636</v>
      </c>
      <c r="T45" s="690"/>
      <c r="U45" s="690"/>
      <c r="V45" s="690"/>
      <c r="W45" s="690"/>
      <c r="X45" s="690"/>
      <c r="Y45" s="690"/>
      <c r="Z45" s="690"/>
      <c r="AA45" s="690"/>
    </row>
    <row r="46" spans="1:27" x14ac:dyDescent="0.3">
      <c r="A46" s="690"/>
      <c r="B46" s="690"/>
      <c r="C46" s="690"/>
      <c r="D46" s="690"/>
      <c r="E46" s="690"/>
      <c r="F46" s="690"/>
      <c r="G46" s="690"/>
      <c r="H46" s="690"/>
      <c r="I46" s="690"/>
      <c r="J46" s="690"/>
      <c r="K46" s="690"/>
      <c r="L46" s="690"/>
      <c r="M46" s="690"/>
      <c r="N46" s="690"/>
      <c r="O46" s="690"/>
      <c r="P46" s="690"/>
      <c r="Q46" s="690"/>
      <c r="R46" s="690"/>
      <c r="S46" s="690"/>
      <c r="T46" s="690"/>
      <c r="U46" s="690"/>
      <c r="V46" s="690"/>
      <c r="W46" s="690"/>
      <c r="X46" s="690"/>
      <c r="Y46" s="690"/>
      <c r="Z46" s="690"/>
      <c r="AA46" s="690"/>
    </row>
    <row r="47" spans="1:27" x14ac:dyDescent="0.3">
      <c r="A47" s="690"/>
      <c r="B47" s="690"/>
      <c r="C47" s="690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725"/>
      <c r="P47" s="690"/>
      <c r="Q47" s="690"/>
      <c r="R47" s="690"/>
      <c r="S47" s="690"/>
      <c r="T47" s="690"/>
      <c r="U47" s="690"/>
      <c r="V47" s="690"/>
      <c r="W47" s="690"/>
      <c r="X47" s="690"/>
      <c r="Y47" s="690"/>
      <c r="Z47" s="690"/>
      <c r="AA47" s="690"/>
    </row>
    <row r="48" spans="1:27" x14ac:dyDescent="0.3">
      <c r="A48" s="690"/>
      <c r="B48" s="690"/>
      <c r="C48" s="690"/>
      <c r="D48" s="690"/>
      <c r="E48" s="690"/>
      <c r="F48" s="690"/>
      <c r="G48" s="690"/>
      <c r="H48" s="690"/>
      <c r="I48" s="690"/>
      <c r="J48" s="690"/>
      <c r="K48" s="690"/>
      <c r="L48" s="690"/>
      <c r="M48" s="690"/>
      <c r="N48" s="725"/>
      <c r="O48" s="725"/>
      <c r="P48" s="690"/>
      <c r="Q48" s="690"/>
      <c r="R48" s="690"/>
      <c r="S48" s="690"/>
      <c r="T48" s="690"/>
      <c r="U48" s="690"/>
      <c r="V48" s="690"/>
      <c r="W48" s="690"/>
      <c r="X48" s="690"/>
      <c r="Y48" s="690"/>
      <c r="Z48" s="690"/>
      <c r="AA48" s="690"/>
    </row>
    <row r="49" spans="1:27" x14ac:dyDescent="0.3">
      <c r="A49" s="690"/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725"/>
      <c r="O49" s="725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90"/>
    </row>
    <row r="50" spans="1:27" x14ac:dyDescent="0.3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724"/>
      <c r="N50" s="725"/>
      <c r="O50" s="725"/>
      <c r="P50" s="690"/>
      <c r="Q50" s="690"/>
      <c r="R50" s="690"/>
      <c r="S50" s="690"/>
      <c r="T50" s="690"/>
      <c r="U50" s="690"/>
      <c r="V50" s="690"/>
      <c r="W50" s="690"/>
      <c r="X50" s="690"/>
      <c r="Y50" s="690"/>
      <c r="Z50" s="690"/>
      <c r="AA50" s="690"/>
    </row>
    <row r="51" spans="1:27" x14ac:dyDescent="0.3">
      <c r="A51" s="690"/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724"/>
      <c r="N51" s="725"/>
      <c r="O51" s="725"/>
      <c r="P51" s="690"/>
      <c r="Q51" s="690"/>
      <c r="R51" s="690"/>
      <c r="S51" s="690"/>
      <c r="T51" s="690"/>
      <c r="U51" s="690"/>
      <c r="V51" s="690"/>
      <c r="W51" s="690"/>
      <c r="X51" s="690"/>
      <c r="Y51" s="690"/>
      <c r="Z51" s="690"/>
      <c r="AA51" s="6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341D-81BF-43EC-8C15-6B99C4E3F06D}">
  <dimension ref="A1:X55"/>
  <sheetViews>
    <sheetView workbookViewId="0">
      <selection activeCell="E31" sqref="E31"/>
    </sheetView>
  </sheetViews>
  <sheetFormatPr defaultRowHeight="14.4" x14ac:dyDescent="0.3"/>
  <cols>
    <col min="1" max="1" width="1.21875" style="231" customWidth="1"/>
    <col min="2" max="2" width="4.33203125" style="231" bestFit="1" customWidth="1"/>
    <col min="3" max="3" width="8.109375" style="231" bestFit="1" customWidth="1"/>
    <col min="4" max="4" width="7.6640625" style="231" bestFit="1" customWidth="1"/>
    <col min="5" max="5" width="42.88671875" style="231" bestFit="1" customWidth="1"/>
    <col min="6" max="6" width="8.77734375" style="231" bestFit="1" customWidth="1"/>
    <col min="7" max="7" width="8" style="231" bestFit="1" customWidth="1"/>
    <col min="8" max="8" width="8.88671875" style="231"/>
    <col min="9" max="9" width="7.77734375" style="231" bestFit="1" customWidth="1"/>
    <col min="10" max="10" width="11.5546875" style="231" customWidth="1"/>
    <col min="11" max="11" width="9.5546875" style="231" bestFit="1" customWidth="1"/>
    <col min="12" max="12" width="12.109375" style="231" bestFit="1" customWidth="1"/>
    <col min="13" max="13" width="10.33203125" style="231" customWidth="1"/>
    <col min="14" max="14" width="9" style="231" bestFit="1" customWidth="1"/>
    <col min="15" max="15" width="10.44140625" style="231" customWidth="1"/>
    <col min="16" max="16" width="12.21875" style="231" bestFit="1" customWidth="1"/>
    <col min="17" max="17" width="10.21875" style="231" customWidth="1"/>
    <col min="18" max="18" width="4.5546875" style="231" bestFit="1" customWidth="1"/>
    <col min="19" max="19" width="8.21875" style="231" bestFit="1" customWidth="1"/>
    <col min="20" max="20" width="8.88671875" style="231"/>
    <col min="21" max="21" width="8" style="231" bestFit="1" customWidth="1"/>
    <col min="22" max="16384" width="8.88671875" style="231"/>
  </cols>
  <sheetData>
    <row r="1" spans="1:24" x14ac:dyDescent="0.3">
      <c r="A1" s="783"/>
      <c r="B1" s="783"/>
      <c r="C1" s="783"/>
      <c r="D1" s="783"/>
      <c r="E1" s="784">
        <v>45413</v>
      </c>
      <c r="F1" s="784">
        <v>45383</v>
      </c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</row>
    <row r="2" spans="1:24" x14ac:dyDescent="0.3">
      <c r="A2" s="783"/>
      <c r="B2" s="783"/>
      <c r="C2" s="783"/>
      <c r="D2" s="783" t="s">
        <v>0</v>
      </c>
      <c r="E2" s="785">
        <v>4.7069999999999999</v>
      </c>
      <c r="F2" s="785">
        <v>4.7699999999999996</v>
      </c>
      <c r="G2" s="783"/>
      <c r="H2" s="786"/>
      <c r="I2" s="783" t="s">
        <v>224</v>
      </c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3"/>
      <c r="V2" s="783"/>
      <c r="W2" s="783"/>
      <c r="X2" s="783"/>
    </row>
    <row r="3" spans="1:24" x14ac:dyDescent="0.3">
      <c r="A3" s="783"/>
      <c r="B3" s="783"/>
      <c r="C3" s="783"/>
      <c r="D3" s="783" t="s">
        <v>1</v>
      </c>
      <c r="E3" s="785">
        <v>5.0999999999999996</v>
      </c>
      <c r="F3" s="785">
        <v>5.1096000000000004</v>
      </c>
      <c r="G3" s="783"/>
      <c r="H3" s="783"/>
      <c r="I3" s="783"/>
      <c r="J3" s="783"/>
      <c r="K3" s="783"/>
      <c r="L3" s="783"/>
      <c r="M3" s="783"/>
      <c r="N3" s="783"/>
      <c r="O3" s="783"/>
      <c r="P3" s="783"/>
      <c r="Q3" s="783"/>
      <c r="R3" s="783"/>
      <c r="S3" s="783"/>
      <c r="T3" s="783"/>
      <c r="U3" s="783"/>
      <c r="V3" s="783"/>
      <c r="W3" s="783"/>
      <c r="X3" s="783"/>
    </row>
    <row r="4" spans="1:24" x14ac:dyDescent="0.3">
      <c r="A4" s="783"/>
      <c r="B4" s="783"/>
      <c r="C4" s="783"/>
      <c r="D4" s="783" t="s">
        <v>225</v>
      </c>
      <c r="E4" s="785">
        <v>1</v>
      </c>
      <c r="F4" s="785">
        <v>1</v>
      </c>
      <c r="G4" s="783"/>
      <c r="H4" s="783"/>
      <c r="I4" s="783"/>
      <c r="J4" s="783"/>
      <c r="K4" s="783"/>
      <c r="L4" s="783"/>
      <c r="M4" s="783"/>
      <c r="N4" s="696"/>
      <c r="O4" s="783"/>
      <c r="P4" s="783"/>
      <c r="Q4" s="783"/>
      <c r="R4" s="783"/>
      <c r="S4" s="783"/>
      <c r="T4" s="783"/>
      <c r="U4" s="783"/>
      <c r="V4" s="783"/>
      <c r="W4" s="783"/>
      <c r="X4" s="783"/>
    </row>
    <row r="5" spans="1:24" ht="23.4" thickBot="1" x14ac:dyDescent="0.35">
      <c r="A5" s="783"/>
      <c r="B5" s="787" t="s">
        <v>226</v>
      </c>
      <c r="C5" s="783"/>
      <c r="D5" s="783"/>
      <c r="E5" s="783"/>
      <c r="F5" s="783"/>
      <c r="G5" s="783"/>
      <c r="H5" s="783"/>
      <c r="I5" s="783"/>
      <c r="J5" s="783"/>
      <c r="K5" s="783"/>
      <c r="L5" s="783"/>
      <c r="M5" s="783"/>
      <c r="N5" s="788" t="s">
        <v>227</v>
      </c>
      <c r="O5" s="783"/>
      <c r="P5" s="783"/>
      <c r="Q5" s="783"/>
      <c r="R5" s="783"/>
      <c r="S5" s="783"/>
      <c r="T5" s="783"/>
      <c r="U5" s="783"/>
      <c r="V5" s="783"/>
      <c r="W5" s="783"/>
      <c r="X5" s="783"/>
    </row>
    <row r="6" spans="1:24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1363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</row>
    <row r="7" spans="1:24" x14ac:dyDescent="0.3">
      <c r="A7" s="783"/>
      <c r="B7" s="360">
        <v>1</v>
      </c>
      <c r="C7" s="360">
        <v>500749</v>
      </c>
      <c r="D7" s="698">
        <v>134003</v>
      </c>
      <c r="E7" s="360" t="s">
        <v>248</v>
      </c>
      <c r="F7" s="360" t="s">
        <v>243</v>
      </c>
      <c r="G7" s="360" t="s">
        <v>1</v>
      </c>
      <c r="H7" s="360" t="s">
        <v>244</v>
      </c>
      <c r="I7" s="360" t="str">
        <f>VLOOKUP(C7,[1]Sheet1!$B$1:$M$34,12,FALSE)</f>
        <v>R&amp;R</v>
      </c>
      <c r="J7" s="360" t="s">
        <v>246</v>
      </c>
      <c r="K7" s="789">
        <v>44161</v>
      </c>
      <c r="L7" s="790" t="s">
        <v>247</v>
      </c>
      <c r="M7" s="791">
        <v>13709.495852096989</v>
      </c>
      <c r="N7" s="815">
        <v>-935.86</v>
      </c>
      <c r="O7" s="792">
        <f>SUM(M7:N7)</f>
        <v>12773.635852096988</v>
      </c>
      <c r="P7" s="793">
        <f>SUMIF($D$2:$D$4,G7,$E$2:$E$4)</f>
        <v>5.0999999999999996</v>
      </c>
      <c r="Q7" s="794">
        <f>O7*P7</f>
        <v>65145.542845694632</v>
      </c>
      <c r="R7" s="795"/>
      <c r="S7" s="783"/>
      <c r="T7" s="783"/>
      <c r="U7" s="783" t="s">
        <v>249</v>
      </c>
      <c r="V7" s="783"/>
      <c r="W7" s="783"/>
      <c r="X7" s="783"/>
    </row>
    <row r="8" spans="1:24" x14ac:dyDescent="0.3">
      <c r="A8" s="783"/>
      <c r="B8" s="360">
        <v>2</v>
      </c>
      <c r="C8" s="360">
        <v>500931</v>
      </c>
      <c r="D8" s="698">
        <v>2230005</v>
      </c>
      <c r="E8" s="698" t="s">
        <v>254</v>
      </c>
      <c r="F8" s="698" t="s">
        <v>243</v>
      </c>
      <c r="G8" s="360" t="s">
        <v>225</v>
      </c>
      <c r="H8" s="698" t="s">
        <v>255</v>
      </c>
      <c r="I8" s="360" t="s">
        <v>256</v>
      </c>
      <c r="J8" s="698" t="s">
        <v>251</v>
      </c>
      <c r="K8" s="789">
        <v>44104</v>
      </c>
      <c r="L8" s="790" t="s">
        <v>252</v>
      </c>
      <c r="M8" s="697">
        <v>-16921.728146780239</v>
      </c>
      <c r="N8" s="815">
        <v>-3050.1707087408099</v>
      </c>
      <c r="O8" s="792">
        <f t="shared" ref="O8" si="0">SUM(M8:N8)</f>
        <v>-19971.898855521049</v>
      </c>
      <c r="P8" s="793">
        <f>SUMIF($D$2:$D$4,G8,$E$2:$E$4)</f>
        <v>1</v>
      </c>
      <c r="Q8" s="794">
        <f>O8*P8</f>
        <v>-19971.898855521049</v>
      </c>
      <c r="R8" s="783"/>
      <c r="S8" s="783"/>
      <c r="T8" s="796"/>
      <c r="U8" s="777">
        <v>1</v>
      </c>
      <c r="V8" s="783"/>
      <c r="W8" s="783"/>
      <c r="X8" s="783"/>
    </row>
    <row r="9" spans="1:24" ht="15" thickBot="1" x14ac:dyDescent="0.35">
      <c r="A9" s="783"/>
      <c r="B9" s="783"/>
      <c r="C9" s="783"/>
      <c r="D9" s="783"/>
      <c r="E9" s="783"/>
      <c r="F9" s="783"/>
      <c r="G9" s="778" t="s">
        <v>225</v>
      </c>
      <c r="H9" s="797"/>
      <c r="I9" s="798"/>
      <c r="J9" s="798"/>
      <c r="K9" s="798"/>
      <c r="L9" s="799"/>
      <c r="M9" s="778">
        <f>SUMIF($G$7:$G$8,G9,$M$7:$M$8)</f>
        <v>-16921.728146780239</v>
      </c>
      <c r="N9" s="778">
        <f>SUMIF($G$7:$G$8,G9,$N$7:$N$8)</f>
        <v>-3050.1707087408099</v>
      </c>
      <c r="O9" s="800">
        <f>SUMIF($G$7:$G$8,G9,$O$7:$O$8)</f>
        <v>-19971.898855521049</v>
      </c>
      <c r="P9" s="800"/>
      <c r="Q9" s="800">
        <f>SUM(Q7:Q8)</f>
        <v>45173.643990173587</v>
      </c>
      <c r="R9" s="783"/>
      <c r="S9" s="783"/>
      <c r="T9" s="795"/>
      <c r="U9" s="783"/>
      <c r="V9" s="783"/>
      <c r="W9" s="783"/>
      <c r="X9" s="783"/>
    </row>
    <row r="10" spans="1:24" ht="15" thickBot="1" x14ac:dyDescent="0.35">
      <c r="A10" s="783"/>
      <c r="B10" s="783"/>
      <c r="C10" s="783"/>
      <c r="D10" s="783"/>
      <c r="E10" s="783"/>
      <c r="F10" s="783"/>
      <c r="G10" s="778" t="s">
        <v>0</v>
      </c>
      <c r="H10" s="801"/>
      <c r="I10" s="802"/>
      <c r="J10" s="802"/>
      <c r="K10" s="802"/>
      <c r="L10" s="803"/>
      <c r="M10" s="778">
        <f>SUMIF($G$7:$G$8,G10,$M$7:$M$8)</f>
        <v>0</v>
      </c>
      <c r="N10" s="778">
        <f>SUMIF($G$7:$G$8,G10,$N$7:$N$8)</f>
        <v>0</v>
      </c>
      <c r="O10" s="800">
        <f>SUMIF($G$7:$G$8,G10,$O$7:$O$8)</f>
        <v>0</v>
      </c>
      <c r="P10" s="783"/>
      <c r="Q10" s="796"/>
      <c r="R10" s="783"/>
      <c r="S10" s="783"/>
      <c r="T10" s="783"/>
      <c r="U10" s="783"/>
      <c r="V10" s="783"/>
      <c r="W10" s="783"/>
      <c r="X10" s="783"/>
    </row>
    <row r="11" spans="1:24" ht="15" thickBot="1" x14ac:dyDescent="0.35">
      <c r="A11" s="783"/>
      <c r="B11" s="783"/>
      <c r="C11" s="783"/>
      <c r="D11" s="783"/>
      <c r="E11" s="783"/>
      <c r="F11" s="783"/>
      <c r="G11" s="778" t="s">
        <v>1</v>
      </c>
      <c r="H11" s="801"/>
      <c r="I11" s="802"/>
      <c r="J11" s="802"/>
      <c r="K11" s="802"/>
      <c r="L11" s="803"/>
      <c r="M11" s="778">
        <f>SUMIF($G$7:$G$8,G11,$M$7:$M$8)</f>
        <v>13709.495852096989</v>
      </c>
      <c r="N11" s="778">
        <f>SUMIF($G$7:$G$8,G11,$N$7:$N$8)</f>
        <v>-935.86</v>
      </c>
      <c r="O11" s="800">
        <f>SUMIF($G$7:$G$8,G11,$O$7:$O$8)</f>
        <v>12773.635852096988</v>
      </c>
      <c r="P11" s="783"/>
      <c r="Q11" s="796"/>
      <c r="R11" s="783"/>
      <c r="S11" s="783"/>
      <c r="T11" s="783"/>
      <c r="U11" s="783"/>
      <c r="V11" s="783"/>
      <c r="W11" s="783"/>
      <c r="X11" s="783"/>
    </row>
    <row r="12" spans="1:24" x14ac:dyDescent="0.3">
      <c r="A12" s="783"/>
      <c r="B12" s="783"/>
      <c r="C12" s="783"/>
      <c r="D12" s="783"/>
      <c r="E12" s="783"/>
      <c r="F12" s="783"/>
      <c r="G12" s="783"/>
      <c r="H12" s="783"/>
      <c r="I12" s="783"/>
      <c r="J12" s="783"/>
      <c r="K12" s="783"/>
      <c r="L12" s="783"/>
      <c r="M12" s="783"/>
      <c r="N12" s="783"/>
      <c r="O12" s="783"/>
      <c r="P12" s="783"/>
      <c r="Q12" s="796"/>
      <c r="R12" s="783"/>
      <c r="S12" s="783"/>
      <c r="T12" s="783"/>
      <c r="U12" s="783"/>
      <c r="V12" s="783"/>
      <c r="W12" s="783"/>
      <c r="X12" s="783"/>
    </row>
    <row r="13" spans="1:24" ht="15" thickBot="1" x14ac:dyDescent="0.35">
      <c r="A13" s="783"/>
      <c r="B13" s="787" t="s">
        <v>257</v>
      </c>
      <c r="C13" s="783"/>
      <c r="D13" s="783"/>
      <c r="E13" s="783"/>
      <c r="F13" s="783"/>
      <c r="G13" s="783"/>
      <c r="H13" s="783"/>
      <c r="I13" s="783"/>
      <c r="J13" s="783"/>
      <c r="K13" s="783"/>
      <c r="L13" s="783"/>
      <c r="M13" s="783"/>
      <c r="N13" s="783"/>
      <c r="O13" s="783"/>
      <c r="P13" s="783"/>
      <c r="Q13" s="796"/>
      <c r="R13" s="783"/>
      <c r="S13" s="783"/>
      <c r="T13" s="783"/>
      <c r="U13" s="783"/>
      <c r="V13" s="783"/>
      <c r="W13" s="783"/>
      <c r="X13" s="783"/>
    </row>
    <row r="14" spans="1:24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1363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</row>
    <row r="15" spans="1:24" x14ac:dyDescent="0.3">
      <c r="A15" s="783"/>
      <c r="B15" s="698">
        <v>1</v>
      </c>
      <c r="C15" s="698">
        <v>500642</v>
      </c>
      <c r="D15" s="698">
        <v>134003</v>
      </c>
      <c r="E15" s="698" t="s">
        <v>259</v>
      </c>
      <c r="F15" s="698" t="s">
        <v>243</v>
      </c>
      <c r="G15" s="698" t="s">
        <v>0</v>
      </c>
      <c r="H15" s="698" t="s">
        <v>244</v>
      </c>
      <c r="I15" s="698"/>
      <c r="J15" s="698" t="s">
        <v>246</v>
      </c>
      <c r="K15" s="789">
        <v>44322</v>
      </c>
      <c r="L15" s="804" t="s">
        <v>245</v>
      </c>
      <c r="M15" s="697">
        <v>21268.408985804261</v>
      </c>
      <c r="N15" s="699">
        <v>-667.43</v>
      </c>
      <c r="O15" s="792">
        <f>SUM(M15:N15)</f>
        <v>20600.97898580426</v>
      </c>
      <c r="P15" s="793">
        <f>SUMIF($D$2:$D$4,G15,$E$2:$E$4)</f>
        <v>4.7069999999999999</v>
      </c>
      <c r="Q15" s="794">
        <f>O15*P15</f>
        <v>96968.808086180652</v>
      </c>
      <c r="R15" s="783"/>
      <c r="S15" s="783"/>
      <c r="T15" s="783"/>
      <c r="U15" s="783" t="s">
        <v>260</v>
      </c>
      <c r="V15" s="783"/>
      <c r="W15" s="783"/>
      <c r="X15" s="783"/>
    </row>
    <row r="16" spans="1:24" x14ac:dyDescent="0.3">
      <c r="A16" s="783"/>
      <c r="B16" s="698">
        <v>2</v>
      </c>
      <c r="C16" s="698">
        <v>500640</v>
      </c>
      <c r="D16" s="698">
        <v>134003</v>
      </c>
      <c r="E16" s="698" t="s">
        <v>261</v>
      </c>
      <c r="F16" s="698" t="s">
        <v>243</v>
      </c>
      <c r="G16" s="698" t="s">
        <v>0</v>
      </c>
      <c r="H16" s="698" t="s">
        <v>244</v>
      </c>
      <c r="I16" s="698"/>
      <c r="J16" s="698" t="s">
        <v>246</v>
      </c>
      <c r="K16" s="789">
        <v>44322</v>
      </c>
      <c r="L16" s="804" t="s">
        <v>245</v>
      </c>
      <c r="M16" s="697">
        <v>33196.258670542629</v>
      </c>
      <c r="N16" s="814">
        <v>-1012.18</v>
      </c>
      <c r="O16" s="792">
        <f t="shared" ref="O16" si="1">SUM(M16:N16)</f>
        <v>32184.078670542629</v>
      </c>
      <c r="P16" s="793">
        <f>SUMIF($D$2:$D$4,G16,$E$2:$E$4)</f>
        <v>4.7069999999999999</v>
      </c>
      <c r="Q16" s="794">
        <f>O16*P16</f>
        <v>151490.45830224414</v>
      </c>
      <c r="R16" s="783"/>
      <c r="S16" s="783"/>
      <c r="T16" s="783"/>
      <c r="U16" s="783" t="s">
        <v>260</v>
      </c>
      <c r="V16" s="783"/>
      <c r="W16" s="783"/>
      <c r="X16" s="783"/>
    </row>
    <row r="17" spans="1:24" ht="15" thickBot="1" x14ac:dyDescent="0.35">
      <c r="A17" s="783"/>
      <c r="B17" s="805"/>
      <c r="C17" s="805"/>
      <c r="D17" s="805"/>
      <c r="E17" s="805"/>
      <c r="F17" s="805"/>
      <c r="G17" s="805"/>
      <c r="H17" s="805"/>
      <c r="I17" s="805"/>
      <c r="J17" s="805"/>
      <c r="K17" s="805"/>
      <c r="L17" s="805"/>
      <c r="M17" s="800"/>
      <c r="N17" s="800"/>
      <c r="O17" s="800"/>
      <c r="P17" s="800"/>
      <c r="Q17" s="800">
        <f>SUM(Q15:Q16)</f>
        <v>248459.26638842479</v>
      </c>
      <c r="R17" s="783"/>
      <c r="S17" s="783"/>
      <c r="T17" s="783"/>
      <c r="U17" s="783"/>
      <c r="V17" s="783"/>
      <c r="W17" s="783"/>
      <c r="X17" s="783"/>
    </row>
    <row r="18" spans="1:24" ht="15" thickBot="1" x14ac:dyDescent="0.35">
      <c r="A18" s="783"/>
      <c r="B18" s="783"/>
      <c r="C18" s="783"/>
      <c r="D18" s="783"/>
      <c r="E18" s="783"/>
      <c r="F18" s="783"/>
      <c r="G18" s="778" t="s">
        <v>225</v>
      </c>
      <c r="H18" s="783"/>
      <c r="I18" s="783"/>
      <c r="J18" s="783"/>
      <c r="K18" s="783"/>
      <c r="L18" s="783"/>
      <c r="M18" s="778">
        <f>SUMIF($G$15:$G$16,G18,$M$15:$M$16)</f>
        <v>0</v>
      </c>
      <c r="N18" s="778">
        <f>SUMIF($G$15:$G$16,G18,$N$15:$N$16)</f>
        <v>0</v>
      </c>
      <c r="O18" s="800">
        <f>SUMIF($G$15:$G$16,G18,$O$15:$O$16)</f>
        <v>0</v>
      </c>
      <c r="P18" s="783"/>
      <c r="Q18" s="796"/>
      <c r="R18" s="783"/>
      <c r="S18" s="783"/>
      <c r="T18" s="783"/>
      <c r="U18" s="783"/>
      <c r="V18" s="783"/>
      <c r="W18" s="783"/>
      <c r="X18" s="783"/>
    </row>
    <row r="19" spans="1:24" ht="15" thickBot="1" x14ac:dyDescent="0.35">
      <c r="A19" s="783"/>
      <c r="B19" s="783"/>
      <c r="C19" s="783"/>
      <c r="D19" s="783"/>
      <c r="E19" s="783"/>
      <c r="F19" s="783"/>
      <c r="G19" s="778" t="s">
        <v>0</v>
      </c>
      <c r="H19" s="783"/>
      <c r="I19" s="783"/>
      <c r="J19" s="783"/>
      <c r="K19" s="783"/>
      <c r="L19" s="783"/>
      <c r="M19" s="778">
        <f>SUMIF($G$15:$G$16,G19,$M$15:$M$16)</f>
        <v>54464.667656346894</v>
      </c>
      <c r="N19" s="778">
        <f>SUMIF($G$15:$G$16,G19,$N$15:$N$16)</f>
        <v>-1679.61</v>
      </c>
      <c r="O19" s="800">
        <f>SUMIF($G$15:$G$16,G19,$O$15:$O$16)</f>
        <v>52785.057656346893</v>
      </c>
      <c r="P19" s="783"/>
      <c r="Q19" s="796"/>
      <c r="R19" s="783"/>
      <c r="S19" s="783"/>
      <c r="T19" s="783"/>
      <c r="U19" s="783"/>
      <c r="V19" s="783"/>
      <c r="W19" s="783"/>
      <c r="X19" s="783"/>
    </row>
    <row r="20" spans="1:24" x14ac:dyDescent="0.3">
      <c r="A20" s="783"/>
      <c r="B20" s="783"/>
      <c r="C20" s="783"/>
      <c r="D20" s="783"/>
      <c r="E20" s="783"/>
      <c r="F20" s="783"/>
      <c r="G20" s="783"/>
      <c r="H20" s="783"/>
      <c r="I20" s="783"/>
      <c r="J20" s="783"/>
      <c r="K20" s="783"/>
      <c r="L20" s="783"/>
      <c r="M20" s="783"/>
      <c r="N20" s="783"/>
      <c r="O20" s="783"/>
      <c r="P20" s="783"/>
      <c r="Q20" s="796"/>
      <c r="R20" s="783"/>
      <c r="S20" s="783"/>
      <c r="T20" s="783"/>
      <c r="U20" s="783"/>
      <c r="V20" s="783"/>
      <c r="W20" s="783"/>
      <c r="X20" s="783"/>
    </row>
    <row r="21" spans="1:24" x14ac:dyDescent="0.3">
      <c r="A21" s="783"/>
      <c r="B21" s="783"/>
      <c r="C21" s="783"/>
      <c r="D21" s="783"/>
      <c r="E21" s="783"/>
      <c r="F21" s="783"/>
      <c r="G21" s="783"/>
      <c r="H21" s="783"/>
      <c r="I21" s="783"/>
      <c r="J21" s="783"/>
      <c r="K21" s="783"/>
      <c r="L21" s="783"/>
      <c r="M21" s="783"/>
      <c r="N21" s="783"/>
      <c r="O21" s="783"/>
      <c r="P21" s="783"/>
      <c r="Q21" s="796"/>
      <c r="R21" s="783"/>
      <c r="S21" s="783"/>
      <c r="T21" s="783"/>
      <c r="U21" s="783"/>
      <c r="V21" s="783"/>
      <c r="W21" s="783"/>
      <c r="X21" s="783"/>
    </row>
    <row r="22" spans="1:24" ht="15" thickBot="1" x14ac:dyDescent="0.35">
      <c r="A22" s="783"/>
      <c r="B22" s="787" t="s">
        <v>1271</v>
      </c>
      <c r="C22" s="783"/>
      <c r="D22" s="783"/>
      <c r="E22" s="783"/>
      <c r="F22" s="783"/>
      <c r="G22" s="783"/>
      <c r="H22" s="783"/>
      <c r="I22" s="783"/>
      <c r="J22" s="783"/>
      <c r="K22" s="783"/>
      <c r="L22" s="783"/>
      <c r="M22" s="783"/>
      <c r="N22" s="783"/>
      <c r="O22" s="783"/>
      <c r="P22" s="783"/>
      <c r="Q22" s="796"/>
      <c r="R22" s="783"/>
      <c r="S22" s="783"/>
      <c r="T22" s="783"/>
      <c r="U22" s="783"/>
      <c r="V22" s="783"/>
      <c r="W22" s="783"/>
      <c r="X22" s="783"/>
    </row>
    <row r="23" spans="1:24" s="695" customFormat="1" ht="57" x14ac:dyDescent="0.3">
      <c r="A23" s="696"/>
      <c r="B23" s="702" t="s">
        <v>5</v>
      </c>
      <c r="C23" s="703" t="s">
        <v>228</v>
      </c>
      <c r="D23" s="703" t="s">
        <v>229</v>
      </c>
      <c r="E23" s="702" t="s">
        <v>230</v>
      </c>
      <c r="F23" s="703" t="s">
        <v>267</v>
      </c>
      <c r="G23" s="702" t="s">
        <v>8</v>
      </c>
      <c r="H23" s="703" t="s">
        <v>258</v>
      </c>
      <c r="I23" s="703"/>
      <c r="J23" s="703" t="s">
        <v>234</v>
      </c>
      <c r="K23" s="703" t="s">
        <v>235</v>
      </c>
      <c r="L23" s="705" t="s">
        <v>236</v>
      </c>
      <c r="M23" s="706" t="s">
        <v>237</v>
      </c>
      <c r="N23" s="701" t="s">
        <v>1363</v>
      </c>
      <c r="O23" s="701" t="s">
        <v>238</v>
      </c>
      <c r="P23" s="707" t="s">
        <v>239</v>
      </c>
      <c r="Q23" s="709" t="s">
        <v>240</v>
      </c>
      <c r="R23" s="696"/>
      <c r="S23" s="696"/>
      <c r="T23" s="696"/>
      <c r="U23" s="696"/>
      <c r="V23" s="696"/>
      <c r="W23" s="696"/>
      <c r="X23" s="696"/>
    </row>
    <row r="24" spans="1:24" x14ac:dyDescent="0.3">
      <c r="A24" s="783"/>
      <c r="B24" s="698">
        <v>1</v>
      </c>
      <c r="C24" s="698">
        <v>501010</v>
      </c>
      <c r="D24" s="698">
        <v>2230005</v>
      </c>
      <c r="E24" s="698" t="s">
        <v>269</v>
      </c>
      <c r="F24" s="698" t="s">
        <v>243</v>
      </c>
      <c r="G24" s="698" t="s">
        <v>0</v>
      </c>
      <c r="H24" s="698" t="s">
        <v>244</v>
      </c>
      <c r="I24" s="698"/>
      <c r="J24" s="360" t="s">
        <v>251</v>
      </c>
      <c r="K24" s="789">
        <v>44831</v>
      </c>
      <c r="L24" s="804" t="s">
        <v>245</v>
      </c>
      <c r="M24" s="697">
        <v>18295.554842272129</v>
      </c>
      <c r="N24" s="700">
        <v>97.88</v>
      </c>
      <c r="O24" s="806">
        <f>SUM(M24:N24)</f>
        <v>18393.43484227213</v>
      </c>
      <c r="P24" s="793">
        <f>SUMIF($D$2:$D$4,G24,$E$2:$E$4)</f>
        <v>4.7069999999999999</v>
      </c>
      <c r="Q24" s="794">
        <f>O24*P24</f>
        <v>86577.897802574909</v>
      </c>
      <c r="R24" s="783"/>
      <c r="S24" s="795"/>
      <c r="T24" s="783"/>
      <c r="U24" s="776">
        <v>4.7279999999999998</v>
      </c>
      <c r="V24" s="783"/>
      <c r="W24" s="783"/>
      <c r="X24" s="783"/>
    </row>
    <row r="25" spans="1:24" ht="15" thickBot="1" x14ac:dyDescent="0.35">
      <c r="A25" s="783"/>
      <c r="B25" s="805"/>
      <c r="C25" s="805"/>
      <c r="D25" s="805"/>
      <c r="E25" s="805"/>
      <c r="F25" s="805"/>
      <c r="G25" s="805"/>
      <c r="H25" s="805"/>
      <c r="I25" s="805"/>
      <c r="J25" s="805"/>
      <c r="K25" s="805"/>
      <c r="L25" s="805"/>
      <c r="M25" s="800"/>
      <c r="N25" s="800"/>
      <c r="O25" s="800"/>
      <c r="P25" s="800"/>
      <c r="Q25" s="800">
        <f>SUBTOTAL(9,Q24:Q24)</f>
        <v>86577.897802574909</v>
      </c>
      <c r="R25" s="783"/>
      <c r="S25" s="783"/>
      <c r="T25" s="783"/>
      <c r="U25" s="783"/>
      <c r="V25" s="783"/>
      <c r="W25" s="783"/>
      <c r="X25" s="783"/>
    </row>
    <row r="26" spans="1:24" ht="15" thickBot="1" x14ac:dyDescent="0.35">
      <c r="A26" s="783"/>
      <c r="B26" s="783"/>
      <c r="C26" s="783"/>
      <c r="D26" s="783"/>
      <c r="E26" s="783"/>
      <c r="F26" s="783"/>
      <c r="G26" s="778" t="s">
        <v>225</v>
      </c>
      <c r="H26" s="783"/>
      <c r="I26" s="783"/>
      <c r="J26" s="783"/>
      <c r="K26" s="783"/>
      <c r="L26" s="783"/>
      <c r="M26" s="778">
        <f>SUMIF($G$24:$G$24,G26,$M$24:$M$24)</f>
        <v>0</v>
      </c>
      <c r="N26" s="778">
        <f>SUMIF($G$24:$G$24,G26,$N$24:$N$24)</f>
        <v>0</v>
      </c>
      <c r="O26" s="778">
        <f>SUMIF($G$24:$G$24,G26,$O$24:$O$24)</f>
        <v>0</v>
      </c>
      <c r="P26" s="783"/>
      <c r="Q26" s="796"/>
      <c r="R26" s="783"/>
      <c r="S26" s="783"/>
      <c r="T26" s="783"/>
      <c r="U26" s="783"/>
      <c r="V26" s="783"/>
      <c r="W26" s="783"/>
      <c r="X26" s="783"/>
    </row>
    <row r="27" spans="1:24" ht="15" thickBot="1" x14ac:dyDescent="0.35">
      <c r="A27" s="783"/>
      <c r="B27" s="783"/>
      <c r="C27" s="783"/>
      <c r="D27" s="783"/>
      <c r="E27" s="783"/>
      <c r="F27" s="783"/>
      <c r="G27" s="778" t="s">
        <v>0</v>
      </c>
      <c r="H27" s="783"/>
      <c r="I27" s="783"/>
      <c r="J27" s="783"/>
      <c r="K27" s="783"/>
      <c r="L27" s="783"/>
      <c r="M27" s="778">
        <f>SUMIF($G$24:$G$24,G27,$M$24:$M$24)</f>
        <v>18295.554842272129</v>
      </c>
      <c r="N27" s="778">
        <f>SUMIF($G$24:$G$24,G27,$N$24:$N$24)</f>
        <v>97.88</v>
      </c>
      <c r="O27" s="778">
        <f>SUMIF($G$24:$G$24,G27,$O$24:$O$24)</f>
        <v>18393.43484227213</v>
      </c>
      <c r="P27" s="783"/>
      <c r="Q27" s="796"/>
      <c r="R27" s="783"/>
      <c r="S27" s="783"/>
      <c r="T27" s="783"/>
      <c r="U27" s="783"/>
      <c r="V27" s="783"/>
      <c r="W27" s="783"/>
      <c r="X27" s="783"/>
    </row>
    <row r="28" spans="1:24" x14ac:dyDescent="0.3">
      <c r="A28" s="783"/>
      <c r="B28" s="783"/>
      <c r="C28" s="783"/>
      <c r="D28" s="783"/>
      <c r="E28" s="783"/>
      <c r="F28" s="783"/>
      <c r="G28" s="780"/>
      <c r="H28" s="783"/>
      <c r="I28" s="783"/>
      <c r="J28" s="783"/>
      <c r="K28" s="783"/>
      <c r="L28" s="783"/>
      <c r="M28" s="780"/>
      <c r="N28" s="780"/>
      <c r="O28" s="780"/>
      <c r="P28" s="783"/>
      <c r="Q28" s="796"/>
      <c r="R28" s="783"/>
      <c r="S28" s="783"/>
      <c r="T28" s="783"/>
      <c r="U28" s="783"/>
      <c r="V28" s="783"/>
      <c r="W28" s="783"/>
      <c r="X28" s="783"/>
    </row>
    <row r="29" spans="1:24" x14ac:dyDescent="0.3">
      <c r="A29" s="783"/>
      <c r="B29" s="783"/>
      <c r="C29" s="783"/>
      <c r="D29" s="783"/>
      <c r="E29" s="783"/>
      <c r="F29" s="783"/>
      <c r="G29" s="783"/>
      <c r="H29" s="783"/>
      <c r="I29" s="783"/>
      <c r="J29" s="783"/>
      <c r="K29" s="783"/>
      <c r="L29" s="783"/>
      <c r="M29" s="783"/>
      <c r="N29" s="783"/>
      <c r="O29" s="783"/>
      <c r="P29" s="783"/>
      <c r="Q29" s="783"/>
      <c r="R29" s="783"/>
      <c r="S29" s="783"/>
      <c r="T29" s="783"/>
      <c r="U29" s="783"/>
      <c r="V29" s="783"/>
      <c r="W29" s="783"/>
      <c r="X29" s="783"/>
    </row>
    <row r="30" spans="1:24" ht="15" thickBot="1" x14ac:dyDescent="0.35">
      <c r="A30" s="783"/>
      <c r="B30" s="787" t="s">
        <v>1268</v>
      </c>
      <c r="C30" s="783"/>
      <c r="D30" s="783"/>
      <c r="E30" s="783"/>
      <c r="F30" s="783"/>
      <c r="G30" s="783"/>
      <c r="H30" s="783"/>
      <c r="I30" s="783"/>
      <c r="J30" s="783"/>
      <c r="K30" s="783"/>
      <c r="L30" s="783"/>
      <c r="M30" s="783"/>
      <c r="N30" s="783"/>
      <c r="O30" s="783"/>
      <c r="P30" s="783"/>
      <c r="Q30" s="796"/>
      <c r="R30" s="783"/>
      <c r="S30" s="783"/>
      <c r="T30" s="783"/>
      <c r="U30" s="783"/>
      <c r="V30" s="783"/>
      <c r="W30" s="783"/>
      <c r="X30" s="783"/>
    </row>
    <row r="31" spans="1:24" s="695" customFormat="1" ht="57" x14ac:dyDescent="0.3">
      <c r="A31" s="696"/>
      <c r="B31" s="702" t="s">
        <v>5</v>
      </c>
      <c r="C31" s="703" t="s">
        <v>228</v>
      </c>
      <c r="D31" s="703" t="s">
        <v>229</v>
      </c>
      <c r="E31" s="702" t="s">
        <v>230</v>
      </c>
      <c r="F31" s="703" t="s">
        <v>267</v>
      </c>
      <c r="G31" s="702" t="s">
        <v>8</v>
      </c>
      <c r="H31" s="703" t="s">
        <v>258</v>
      </c>
      <c r="I31" s="703"/>
      <c r="J31" s="703" t="s">
        <v>234</v>
      </c>
      <c r="K31" s="703" t="s">
        <v>235</v>
      </c>
      <c r="L31" s="705" t="s">
        <v>236</v>
      </c>
      <c r="M31" s="706" t="s">
        <v>237</v>
      </c>
      <c r="N31" s="701" t="s">
        <v>1363</v>
      </c>
      <c r="O31" s="701" t="s">
        <v>238</v>
      </c>
      <c r="P31" s="707" t="s">
        <v>239</v>
      </c>
      <c r="Q31" s="709" t="s">
        <v>240</v>
      </c>
      <c r="R31" s="696"/>
      <c r="S31" s="696"/>
      <c r="T31" s="696"/>
      <c r="U31" s="696"/>
      <c r="V31" s="696"/>
      <c r="W31" s="696"/>
      <c r="X31" s="696"/>
    </row>
    <row r="32" spans="1:24" x14ac:dyDescent="0.3">
      <c r="A32" s="783"/>
      <c r="B32" s="698">
        <v>1</v>
      </c>
      <c r="C32" s="698">
        <v>500941</v>
      </c>
      <c r="D32" s="698">
        <v>2230005</v>
      </c>
      <c r="E32" s="698" t="s">
        <v>262</v>
      </c>
      <c r="F32" s="698" t="s">
        <v>243</v>
      </c>
      <c r="G32" s="698" t="s">
        <v>225</v>
      </c>
      <c r="H32" s="698" t="s">
        <v>255</v>
      </c>
      <c r="I32" s="698"/>
      <c r="J32" s="698" t="s">
        <v>251</v>
      </c>
      <c r="K32" s="789">
        <v>45149</v>
      </c>
      <c r="L32" s="804" t="s">
        <v>245</v>
      </c>
      <c r="M32" s="697">
        <v>-310645.61887427588</v>
      </c>
      <c r="N32" s="700">
        <v>63939.96</v>
      </c>
      <c r="O32" s="806">
        <f t="shared" ref="O32:O33" si="2">SUM(M32:N32)</f>
        <v>-246705.65887427589</v>
      </c>
      <c r="P32" s="793">
        <f t="shared" ref="P32" si="3">SUMIF($D$2:$D$4,G32,$E$2:$E$4)</f>
        <v>1</v>
      </c>
      <c r="Q32" s="794">
        <f t="shared" ref="Q32:Q33" si="4">O32*P32</f>
        <v>-246705.65887427589</v>
      </c>
      <c r="R32" s="783"/>
      <c r="S32" s="795"/>
      <c r="T32" s="783"/>
      <c r="U32" s="779">
        <v>1</v>
      </c>
      <c r="V32" s="783"/>
      <c r="W32" s="783"/>
      <c r="X32" s="783"/>
    </row>
    <row r="33" spans="1:24" x14ac:dyDescent="0.3">
      <c r="A33" s="783"/>
      <c r="B33" s="698">
        <v>2</v>
      </c>
      <c r="C33" s="698">
        <v>500943</v>
      </c>
      <c r="D33" s="698">
        <v>2230005</v>
      </c>
      <c r="E33" s="698" t="s">
        <v>264</v>
      </c>
      <c r="F33" s="698" t="s">
        <v>243</v>
      </c>
      <c r="G33" s="698" t="s">
        <v>225</v>
      </c>
      <c r="H33" s="698" t="s">
        <v>255</v>
      </c>
      <c r="I33" s="698"/>
      <c r="J33" s="698" t="s">
        <v>251</v>
      </c>
      <c r="K33" s="789">
        <v>45149</v>
      </c>
      <c r="L33" s="804" t="s">
        <v>245</v>
      </c>
      <c r="M33" s="697">
        <v>-29547.009379603314</v>
      </c>
      <c r="N33" s="700">
        <v>7407.43</v>
      </c>
      <c r="O33" s="806">
        <f t="shared" si="2"/>
        <v>-22139.579379603314</v>
      </c>
      <c r="P33" s="793">
        <f>SUMIF($D$2:$D$4,G33,$E$2:$E$4)</f>
        <v>1</v>
      </c>
      <c r="Q33" s="794">
        <f t="shared" si="4"/>
        <v>-22139.579379603314</v>
      </c>
      <c r="R33" s="783"/>
      <c r="S33" s="795"/>
      <c r="T33" s="783"/>
      <c r="U33" s="779">
        <v>1</v>
      </c>
      <c r="V33" s="783"/>
      <c r="W33" s="783"/>
      <c r="X33" s="783"/>
    </row>
    <row r="34" spans="1:24" ht="15" thickBot="1" x14ac:dyDescent="0.35">
      <c r="A34" s="783"/>
      <c r="B34" s="805"/>
      <c r="C34" s="805"/>
      <c r="D34" s="805"/>
      <c r="E34" s="805"/>
      <c r="F34" s="805"/>
      <c r="G34" s="805"/>
      <c r="H34" s="805"/>
      <c r="I34" s="805"/>
      <c r="J34" s="805"/>
      <c r="K34" s="805"/>
      <c r="L34" s="805"/>
      <c r="M34" s="800"/>
      <c r="N34" s="800"/>
      <c r="O34" s="800"/>
      <c r="P34" s="800"/>
      <c r="Q34" s="800">
        <f>SUBTOTAL(9,Q32:Q33)</f>
        <v>-268845.23825387919</v>
      </c>
      <c r="R34" s="783"/>
      <c r="S34" s="783"/>
      <c r="T34" s="783"/>
      <c r="U34" s="783"/>
      <c r="V34" s="783"/>
      <c r="W34" s="783"/>
      <c r="X34" s="783"/>
    </row>
    <row r="35" spans="1:24" ht="15" thickBot="1" x14ac:dyDescent="0.35">
      <c r="A35" s="783"/>
      <c r="B35" s="783"/>
      <c r="C35" s="783"/>
      <c r="D35" s="783"/>
      <c r="E35" s="783"/>
      <c r="F35" s="783"/>
      <c r="G35" s="778" t="s">
        <v>225</v>
      </c>
      <c r="H35" s="783"/>
      <c r="I35" s="783"/>
      <c r="J35" s="783"/>
      <c r="K35" s="783"/>
      <c r="L35" s="783"/>
      <c r="M35" s="778">
        <f>SUMIF($G$32:$G$33,G35,$M$32:$M$33)</f>
        <v>-340192.6282538792</v>
      </c>
      <c r="N35" s="778">
        <f>SUMIF($G$32:$G$33,G35,$N$32:$N$33)</f>
        <v>71347.39</v>
      </c>
      <c r="O35" s="778">
        <f>SUMIF($G$32:$G$33,G35,$O$32:$O$33)</f>
        <v>-268845.23825387919</v>
      </c>
      <c r="P35" s="783"/>
      <c r="Q35" s="796"/>
      <c r="R35" s="783"/>
      <c r="S35" s="783"/>
      <c r="T35" s="783"/>
      <c r="U35" s="783"/>
      <c r="V35" s="783"/>
      <c r="W35" s="783"/>
      <c r="X35" s="783"/>
    </row>
    <row r="36" spans="1:24" ht="15" thickBot="1" x14ac:dyDescent="0.35">
      <c r="A36" s="783"/>
      <c r="B36" s="783"/>
      <c r="C36" s="783"/>
      <c r="D36" s="783"/>
      <c r="E36" s="783"/>
      <c r="F36" s="783"/>
      <c r="G36" s="778" t="s">
        <v>0</v>
      </c>
      <c r="H36" s="783"/>
      <c r="I36" s="783"/>
      <c r="J36" s="783"/>
      <c r="K36" s="783"/>
      <c r="L36" s="783"/>
      <c r="M36" s="778">
        <f>SUMIF($G$32:$G$33,G36,$M$32:$M$33)</f>
        <v>0</v>
      </c>
      <c r="N36" s="778">
        <f>SUMIF($G$32:$G$33,G36,$N$32:$N$33)</f>
        <v>0</v>
      </c>
      <c r="O36" s="778">
        <f>SUMIF($G$32:$G$33,G36,$O$32:$O$33)</f>
        <v>0</v>
      </c>
      <c r="P36" s="783"/>
      <c r="Q36" s="796"/>
      <c r="R36" s="783"/>
      <c r="S36" s="783"/>
      <c r="T36" s="783"/>
      <c r="U36" s="783"/>
      <c r="V36" s="783"/>
      <c r="W36" s="783"/>
      <c r="X36" s="783"/>
    </row>
    <row r="37" spans="1:24" x14ac:dyDescent="0.3">
      <c r="A37" s="783"/>
      <c r="B37" s="783"/>
      <c r="C37" s="783"/>
      <c r="D37" s="783"/>
      <c r="E37" s="783"/>
      <c r="F37" s="783"/>
      <c r="G37" s="780"/>
      <c r="H37" s="783"/>
      <c r="I37" s="783"/>
      <c r="J37" s="783"/>
      <c r="K37" s="783"/>
      <c r="L37" s="783"/>
      <c r="M37" s="783"/>
      <c r="N37" s="783"/>
      <c r="O37" s="783"/>
      <c r="P37" s="783"/>
      <c r="Q37" s="796"/>
      <c r="R37" s="783"/>
      <c r="S37" s="783"/>
      <c r="T37" s="783"/>
      <c r="U37" s="783"/>
      <c r="V37" s="783"/>
      <c r="W37" s="783"/>
      <c r="X37" s="783"/>
    </row>
    <row r="38" spans="1:24" ht="15" thickBot="1" x14ac:dyDescent="0.35">
      <c r="A38" s="783"/>
      <c r="B38" s="807"/>
      <c r="C38" s="807"/>
      <c r="D38" s="807"/>
      <c r="E38" s="807"/>
      <c r="F38" s="807"/>
      <c r="G38" s="808" t="s">
        <v>270</v>
      </c>
      <c r="H38" s="807"/>
      <c r="I38" s="807"/>
      <c r="J38" s="807"/>
      <c r="K38" s="807"/>
      <c r="L38" s="807"/>
      <c r="M38" s="809"/>
      <c r="N38" s="807"/>
      <c r="O38" s="807"/>
      <c r="P38" s="807"/>
      <c r="Q38" s="800">
        <f>Q9+Q17+Q25+Q34</f>
        <v>111365.5699272941</v>
      </c>
      <c r="R38" s="783"/>
      <c r="S38" s="783"/>
      <c r="T38" s="783"/>
      <c r="U38" s="783"/>
      <c r="V38" s="783"/>
      <c r="W38" s="783"/>
      <c r="X38" s="783"/>
    </row>
    <row r="39" spans="1:24" ht="15" thickBot="1" x14ac:dyDescent="0.35">
      <c r="A39" s="783"/>
      <c r="B39" s="783"/>
      <c r="C39" s="783"/>
      <c r="D39" s="783"/>
      <c r="E39" s="783"/>
      <c r="F39" s="783"/>
      <c r="G39" s="783"/>
      <c r="H39" s="783"/>
      <c r="I39" s="783"/>
      <c r="J39" s="783"/>
      <c r="K39" s="783"/>
      <c r="L39" s="783"/>
      <c r="M39" s="783"/>
      <c r="N39" s="783"/>
      <c r="O39" s="783"/>
      <c r="P39" s="783"/>
      <c r="Q39" s="783"/>
      <c r="R39" s="783"/>
      <c r="S39" s="783"/>
      <c r="T39" s="783"/>
      <c r="U39" s="783"/>
      <c r="V39" s="783"/>
      <c r="W39" s="783"/>
      <c r="X39" s="783"/>
    </row>
    <row r="40" spans="1:24" ht="23.4" thickBot="1" x14ac:dyDescent="0.35">
      <c r="A40" s="783"/>
      <c r="B40" s="783"/>
      <c r="C40" s="783"/>
      <c r="D40" s="783"/>
      <c r="E40" s="783"/>
      <c r="F40" s="783"/>
      <c r="G40" s="783"/>
      <c r="H40" s="783"/>
      <c r="I40" s="783"/>
      <c r="J40" s="783"/>
      <c r="K40" s="783"/>
      <c r="L40" s="783"/>
      <c r="M40" s="783"/>
      <c r="N40" s="783"/>
      <c r="O40" s="783"/>
      <c r="P40" s="783"/>
      <c r="Q40" s="810" t="s">
        <v>271</v>
      </c>
      <c r="R40" s="810" t="s">
        <v>272</v>
      </c>
      <c r="S40" s="810" t="s">
        <v>273</v>
      </c>
      <c r="T40" s="783"/>
      <c r="U40" s="783"/>
      <c r="V40" s="783"/>
      <c r="W40" s="783"/>
      <c r="X40" s="783"/>
    </row>
    <row r="41" spans="1:24" ht="15" thickBot="1" x14ac:dyDescent="0.35">
      <c r="A41" s="783"/>
      <c r="B41" s="783"/>
      <c r="C41" s="783"/>
      <c r="D41" s="783"/>
      <c r="E41" s="783"/>
      <c r="F41" s="783"/>
      <c r="G41" s="783"/>
      <c r="H41" s="783"/>
      <c r="I41" s="783"/>
      <c r="J41" s="783"/>
      <c r="K41" s="783"/>
      <c r="L41" s="783"/>
      <c r="M41" s="783"/>
      <c r="N41" s="783"/>
      <c r="O41" s="783">
        <v>134003</v>
      </c>
      <c r="P41" s="809" t="s">
        <v>246</v>
      </c>
      <c r="Q41" s="809">
        <f>SUMIF($J$6:$J$33,P41,$Q$6:$Q$33)</f>
        <v>313604.80923411943</v>
      </c>
      <c r="R41" s="809"/>
      <c r="S41" s="809">
        <f>Q41-R41</f>
        <v>313604.80923411943</v>
      </c>
      <c r="T41" s="783"/>
      <c r="U41" s="811"/>
      <c r="V41" s="783"/>
      <c r="W41" s="783"/>
      <c r="X41" s="783"/>
    </row>
    <row r="42" spans="1:24" ht="15" thickBot="1" x14ac:dyDescent="0.35">
      <c r="A42" s="783"/>
      <c r="B42" s="783"/>
      <c r="C42" s="783"/>
      <c r="D42" s="783"/>
      <c r="E42" s="783"/>
      <c r="F42" s="783"/>
      <c r="G42" s="783"/>
      <c r="H42" s="783"/>
      <c r="I42" s="783"/>
      <c r="J42" s="783"/>
      <c r="K42" s="783"/>
      <c r="L42" s="783"/>
      <c r="M42" s="783"/>
      <c r="N42" s="783"/>
      <c r="O42" s="783">
        <v>2230005</v>
      </c>
      <c r="P42" s="809" t="s">
        <v>251</v>
      </c>
      <c r="Q42" s="809">
        <f>SUMIF($J$6:$J$33,P42,$Q$6:$Q$33)</f>
        <v>-202239.23930682536</v>
      </c>
      <c r="R42" s="809"/>
      <c r="S42" s="809">
        <f>Q42-R42</f>
        <v>-202239.23930682536</v>
      </c>
      <c r="T42" s="783"/>
      <c r="U42" s="811"/>
      <c r="V42" s="783"/>
      <c r="W42" s="783"/>
      <c r="X42" s="783"/>
    </row>
    <row r="43" spans="1:24" ht="15" thickBot="1" x14ac:dyDescent="0.35">
      <c r="A43" s="783"/>
      <c r="B43" s="783"/>
      <c r="C43" s="783"/>
      <c r="D43" s="783"/>
      <c r="E43" s="783"/>
      <c r="F43" s="783"/>
      <c r="G43" s="783"/>
      <c r="H43" s="783"/>
      <c r="I43" s="783"/>
      <c r="J43" s="783"/>
      <c r="K43" s="783"/>
      <c r="L43" s="783"/>
      <c r="M43" s="783"/>
      <c r="N43" s="783"/>
      <c r="O43" s="783"/>
      <c r="P43" s="812" t="s">
        <v>274</v>
      </c>
      <c r="Q43" s="813">
        <f>SUM(Q41:Q42)</f>
        <v>111365.56992729407</v>
      </c>
      <c r="R43" s="813">
        <f>SUM(R41:R42)</f>
        <v>0</v>
      </c>
      <c r="S43" s="813">
        <f>SUM(S41:S42)</f>
        <v>111365.56992729407</v>
      </c>
      <c r="T43" s="783"/>
      <c r="U43" s="783"/>
      <c r="V43" s="783"/>
      <c r="W43" s="783"/>
      <c r="X43" s="783"/>
    </row>
    <row r="44" spans="1:24" x14ac:dyDescent="0.3">
      <c r="A44" s="783"/>
      <c r="B44" s="783"/>
      <c r="C44" s="783"/>
      <c r="D44" s="783"/>
      <c r="E44" s="783"/>
      <c r="F44" s="783"/>
      <c r="G44" s="783"/>
      <c r="H44" s="783"/>
      <c r="I44" s="783"/>
      <c r="J44" s="783"/>
      <c r="K44" s="783"/>
      <c r="L44" s="783"/>
      <c r="M44" s="783"/>
      <c r="N44" s="783"/>
      <c r="O44" s="783"/>
      <c r="P44" s="783"/>
      <c r="Q44" s="783"/>
      <c r="R44" s="783"/>
      <c r="S44" s="783"/>
      <c r="T44" s="783"/>
      <c r="U44" s="783"/>
      <c r="V44" s="783"/>
      <c r="W44" s="783"/>
      <c r="X44" s="783"/>
    </row>
    <row r="45" spans="1:24" x14ac:dyDescent="0.3">
      <c r="A45" s="783"/>
      <c r="B45" s="783"/>
      <c r="C45" s="783"/>
      <c r="D45" s="783"/>
      <c r="E45" s="783"/>
      <c r="F45" s="783"/>
      <c r="G45" s="783"/>
      <c r="H45" s="783"/>
      <c r="I45" s="783"/>
      <c r="J45" s="783"/>
      <c r="K45" s="783"/>
      <c r="L45" s="783"/>
      <c r="M45" s="783"/>
      <c r="N45" s="783"/>
      <c r="O45" s="796"/>
      <c r="P45" s="783"/>
      <c r="Q45" s="783"/>
      <c r="R45" s="783"/>
      <c r="S45" s="783"/>
      <c r="T45" s="783"/>
      <c r="U45" s="783"/>
      <c r="V45" s="783"/>
      <c r="W45" s="783"/>
      <c r="X45" s="783"/>
    </row>
    <row r="46" spans="1:24" x14ac:dyDescent="0.3">
      <c r="A46" s="783"/>
      <c r="B46" s="783"/>
      <c r="C46" s="783"/>
      <c r="D46" s="783"/>
      <c r="E46" s="783"/>
      <c r="F46" s="783"/>
      <c r="G46" s="783"/>
      <c r="H46" s="783"/>
      <c r="I46" s="783"/>
      <c r="J46" s="783"/>
      <c r="K46" s="783"/>
      <c r="L46" s="783"/>
      <c r="M46" s="783"/>
      <c r="N46" s="796"/>
      <c r="O46" s="796"/>
      <c r="P46" s="783"/>
      <c r="Q46" s="783"/>
      <c r="R46" s="783"/>
      <c r="S46" s="783"/>
      <c r="T46" s="783"/>
      <c r="U46" s="783"/>
      <c r="V46" s="783"/>
      <c r="W46" s="783"/>
      <c r="X46" s="783"/>
    </row>
    <row r="47" spans="1:24" x14ac:dyDescent="0.3">
      <c r="A47" s="783"/>
      <c r="B47" s="783"/>
      <c r="C47" s="783"/>
      <c r="D47" s="783"/>
      <c r="E47" s="783"/>
      <c r="F47" s="783"/>
      <c r="G47" s="783"/>
      <c r="H47" s="783"/>
      <c r="I47" s="783"/>
      <c r="J47" s="783"/>
      <c r="K47" s="783"/>
      <c r="L47" s="783"/>
      <c r="M47" s="783"/>
      <c r="N47" s="796"/>
      <c r="O47" s="796"/>
      <c r="P47" s="783"/>
      <c r="Q47" s="783"/>
      <c r="R47" s="783"/>
      <c r="S47" s="783"/>
      <c r="T47" s="783"/>
      <c r="U47" s="783"/>
      <c r="V47" s="783"/>
      <c r="W47" s="783"/>
      <c r="X47" s="783"/>
    </row>
    <row r="48" spans="1:24" x14ac:dyDescent="0.3">
      <c r="A48" s="783"/>
      <c r="B48" s="783"/>
      <c r="C48" s="783"/>
      <c r="D48" s="783"/>
      <c r="E48" s="783"/>
      <c r="F48" s="783"/>
      <c r="G48" s="783"/>
      <c r="H48" s="783"/>
      <c r="I48" s="783"/>
      <c r="J48" s="783"/>
      <c r="K48" s="783"/>
      <c r="L48" s="783"/>
      <c r="M48" s="795"/>
      <c r="N48" s="796"/>
      <c r="O48" s="796"/>
      <c r="P48" s="783"/>
      <c r="Q48" s="783"/>
      <c r="R48" s="783"/>
      <c r="S48" s="783"/>
      <c r="T48" s="783"/>
      <c r="U48" s="783"/>
      <c r="V48" s="783"/>
      <c r="W48" s="783"/>
      <c r="X48" s="783"/>
    </row>
    <row r="49" spans="1:24" x14ac:dyDescent="0.3">
      <c r="A49" s="783"/>
      <c r="B49" s="783"/>
      <c r="C49" s="783"/>
      <c r="D49" s="783"/>
      <c r="E49" s="783"/>
      <c r="F49" s="783"/>
      <c r="G49" s="783"/>
      <c r="H49" s="783"/>
      <c r="I49" s="783"/>
      <c r="J49" s="783"/>
      <c r="K49" s="783"/>
      <c r="L49" s="783"/>
      <c r="M49" s="795"/>
      <c r="N49" s="796"/>
      <c r="O49" s="796"/>
      <c r="P49" s="783"/>
      <c r="Q49" s="783"/>
      <c r="R49" s="783"/>
      <c r="S49" s="783"/>
      <c r="T49" s="783"/>
      <c r="U49" s="783"/>
      <c r="V49" s="783"/>
      <c r="W49" s="783"/>
      <c r="X49" s="783"/>
    </row>
    <row r="50" spans="1:24" x14ac:dyDescent="0.3">
      <c r="A50" s="783"/>
      <c r="B50" s="783"/>
      <c r="C50" s="783"/>
      <c r="D50" s="783"/>
      <c r="E50" s="783"/>
      <c r="F50" s="783"/>
      <c r="G50" s="783"/>
      <c r="H50" s="783"/>
      <c r="I50" s="783"/>
      <c r="J50" s="783"/>
      <c r="K50" s="783"/>
      <c r="L50" s="783"/>
      <c r="M50" s="783"/>
      <c r="N50" s="783"/>
      <c r="O50" s="796"/>
      <c r="P50" s="783"/>
      <c r="Q50" s="783"/>
      <c r="R50" s="783"/>
      <c r="S50" s="783"/>
      <c r="T50" s="783"/>
      <c r="U50" s="783"/>
      <c r="V50" s="783"/>
      <c r="W50" s="783"/>
      <c r="X50" s="783"/>
    </row>
    <row r="51" spans="1:24" x14ac:dyDescent="0.3">
      <c r="A51" s="783"/>
      <c r="B51" s="783"/>
      <c r="C51" s="783"/>
      <c r="D51" s="783"/>
      <c r="E51" s="783"/>
      <c r="F51" s="783"/>
      <c r="G51" s="783"/>
      <c r="H51" s="783"/>
      <c r="I51" s="783"/>
      <c r="J51" s="783"/>
      <c r="K51" s="783"/>
      <c r="L51" s="783"/>
      <c r="M51" s="783"/>
      <c r="N51" s="783"/>
      <c r="O51" s="796"/>
      <c r="P51" s="783"/>
      <c r="Q51" s="783"/>
      <c r="R51" s="783"/>
      <c r="S51" s="783"/>
      <c r="T51" s="783"/>
      <c r="U51" s="783"/>
      <c r="V51" s="783"/>
      <c r="W51" s="783"/>
      <c r="X51" s="783"/>
    </row>
    <row r="52" spans="1:24" x14ac:dyDescent="0.3">
      <c r="A52" s="783"/>
      <c r="B52" s="783"/>
      <c r="C52" s="783"/>
      <c r="D52" s="783"/>
      <c r="E52" s="783"/>
      <c r="F52" s="783"/>
      <c r="G52" s="783"/>
      <c r="H52" s="783"/>
      <c r="I52" s="783"/>
      <c r="J52" s="783"/>
      <c r="K52" s="783"/>
      <c r="L52" s="783"/>
      <c r="M52" s="783"/>
      <c r="N52" s="783"/>
      <c r="O52" s="796"/>
      <c r="P52" s="783"/>
      <c r="Q52" s="783"/>
      <c r="R52" s="783"/>
      <c r="S52" s="783"/>
      <c r="T52" s="783"/>
      <c r="U52" s="783"/>
      <c r="V52" s="783"/>
      <c r="W52" s="783"/>
      <c r="X52" s="783"/>
    </row>
    <row r="53" spans="1:24" x14ac:dyDescent="0.3">
      <c r="A53" s="783"/>
      <c r="B53" s="783"/>
      <c r="C53" s="783"/>
      <c r="D53" s="783"/>
      <c r="E53" s="783"/>
      <c r="F53" s="783"/>
      <c r="G53" s="783"/>
      <c r="H53" s="783"/>
      <c r="I53" s="783"/>
      <c r="J53" s="783"/>
      <c r="K53" s="783"/>
      <c r="L53" s="783"/>
      <c r="M53" s="783"/>
      <c r="N53" s="783"/>
      <c r="O53" s="796"/>
      <c r="P53" s="783"/>
      <c r="Q53" s="783"/>
      <c r="R53" s="783"/>
      <c r="S53" s="783"/>
      <c r="T53" s="783"/>
      <c r="U53" s="783"/>
      <c r="V53" s="783"/>
      <c r="W53" s="783"/>
      <c r="X53" s="783"/>
    </row>
    <row r="54" spans="1:24" x14ac:dyDescent="0.3">
      <c r="A54" s="783"/>
      <c r="B54" s="783"/>
      <c r="C54" s="783"/>
      <c r="D54" s="783"/>
      <c r="E54" s="783"/>
      <c r="F54" s="783"/>
      <c r="G54" s="783"/>
      <c r="H54" s="783"/>
      <c r="I54" s="783"/>
      <c r="J54" s="783"/>
      <c r="K54" s="783"/>
      <c r="L54" s="783"/>
      <c r="M54" s="783"/>
      <c r="N54" s="783"/>
      <c r="O54" s="795"/>
      <c r="P54" s="783"/>
      <c r="Q54" s="783"/>
      <c r="R54" s="783"/>
      <c r="S54" s="783"/>
      <c r="T54" s="783"/>
      <c r="U54" s="783"/>
      <c r="V54" s="783"/>
      <c r="W54" s="783"/>
      <c r="X54" s="783"/>
    </row>
    <row r="55" spans="1:24" x14ac:dyDescent="0.3">
      <c r="A55" s="783"/>
      <c r="B55" s="783"/>
      <c r="C55" s="783"/>
      <c r="D55" s="783"/>
      <c r="E55" s="783"/>
      <c r="F55" s="783"/>
      <c r="G55" s="783"/>
      <c r="H55" s="783"/>
      <c r="I55" s="783"/>
      <c r="J55" s="783"/>
      <c r="K55" s="783"/>
      <c r="L55" s="783"/>
      <c r="M55" s="783"/>
      <c r="N55" s="783"/>
      <c r="O55" s="783"/>
      <c r="P55" s="783"/>
      <c r="Q55" s="783"/>
      <c r="R55" s="783"/>
      <c r="S55" s="783"/>
      <c r="T55" s="783"/>
      <c r="U55" s="783"/>
      <c r="V55" s="783"/>
      <c r="W55" s="783"/>
      <c r="X55" s="7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4972-CBA4-4FE4-856F-D75120A491AE}">
  <dimension ref="A1:IU734"/>
  <sheetViews>
    <sheetView tabSelected="1" zoomScaleNormal="100" workbookViewId="0">
      <pane xSplit="3" ySplit="7" topLeftCell="D312" activePane="bottomRight" state="frozen"/>
      <selection activeCell="G72" sqref="G72"/>
      <selection pane="topRight" activeCell="G72" sqref="G72"/>
      <selection pane="bottomLeft" activeCell="G72" sqref="G72"/>
      <selection pane="bottomRight" activeCell="H324" sqref="H324"/>
    </sheetView>
  </sheetViews>
  <sheetFormatPr defaultColWidth="0" defaultRowHeight="15" customHeight="1" x14ac:dyDescent="0.3"/>
  <cols>
    <col min="1" max="1" width="4.109375" style="550" bestFit="1" customWidth="1"/>
    <col min="2" max="2" width="45.88671875" style="550" bestFit="1" customWidth="1"/>
    <col min="3" max="3" width="9.44140625" style="552" bestFit="1" customWidth="1"/>
    <col min="4" max="4" width="11.44140625" style="550" customWidth="1"/>
    <col min="5" max="5" width="29.88671875" style="550" hidden="1" customWidth="1"/>
    <col min="6" max="6" width="9" style="553" hidden="1" customWidth="1"/>
    <col min="7" max="7" width="16.6640625" style="550" customWidth="1"/>
    <col min="8" max="8" width="15" style="541" customWidth="1"/>
    <col min="9" max="9" width="15" style="550" customWidth="1"/>
    <col min="10" max="10" width="14.44140625" style="541" customWidth="1"/>
    <col min="11" max="11" width="9.33203125" style="550" hidden="1" customWidth="1"/>
    <col min="12" max="12" width="13.6640625" style="550" hidden="1" customWidth="1"/>
    <col min="13" max="13" width="15" style="541" customWidth="1"/>
    <col min="14" max="14" width="8.6640625" style="541" hidden="1" customWidth="1"/>
    <col min="15" max="15" width="15" style="541" customWidth="1"/>
    <col min="16" max="16" width="17.44140625" style="541" customWidth="1"/>
    <col min="17" max="17" width="9.88671875" style="550" hidden="1" customWidth="1"/>
    <col min="18" max="18" width="16.6640625" style="550" customWidth="1"/>
    <col min="19" max="19" width="15.33203125" style="874" hidden="1"/>
    <col min="20" max="20" width="16.6640625" style="328" hidden="1"/>
    <col min="21" max="21" width="7.33203125" style="330" hidden="1"/>
    <col min="22" max="22" width="23.5546875" style="330" hidden="1"/>
    <col min="23" max="23" width="12.109375" style="330" hidden="1"/>
    <col min="24" max="24" width="10.6640625" style="330" hidden="1"/>
    <col min="25" max="27" width="7.33203125" style="330" hidden="1"/>
    <col min="28" max="28" width="11.6640625" style="330" hidden="1"/>
    <col min="29" max="29" width="11.33203125" style="330" hidden="1"/>
    <col min="30" max="33" width="7.33203125" style="330" hidden="1"/>
    <col min="34" max="44" width="7.33203125" style="545" hidden="1"/>
    <col min="45" max="47" width="0.33203125" style="545" hidden="1"/>
    <col min="48" max="58" width="0.33203125" style="544" hidden="1"/>
    <col min="59" max="254" width="0.33203125" style="550" hidden="1"/>
    <col min="255" max="16384" width="0.33203125" style="551" hidden="1"/>
  </cols>
  <sheetData>
    <row r="1" spans="1:255" s="519" customFormat="1" ht="15" customHeight="1" x14ac:dyDescent="0.3">
      <c r="A1" s="959" t="s">
        <v>1610</v>
      </c>
      <c r="B1" s="959"/>
      <c r="C1" s="959"/>
      <c r="D1" s="959"/>
      <c r="E1" s="959"/>
      <c r="F1" s="959"/>
      <c r="G1" s="959"/>
      <c r="H1" s="959"/>
      <c r="I1" s="959"/>
      <c r="J1" s="959"/>
      <c r="K1" s="959"/>
      <c r="L1" s="959"/>
      <c r="M1" s="959"/>
      <c r="N1" s="959"/>
      <c r="O1" s="959"/>
      <c r="P1" s="959"/>
      <c r="Q1" s="959"/>
      <c r="R1" s="959"/>
      <c r="S1" s="862"/>
      <c r="T1" s="328"/>
      <c r="U1" s="515" t="s">
        <v>0</v>
      </c>
      <c r="V1" s="516">
        <v>4.0609999999999999</v>
      </c>
      <c r="W1" s="515" t="s">
        <v>1</v>
      </c>
      <c r="X1" s="517">
        <v>4.7606999999999999</v>
      </c>
      <c r="Y1" s="515" t="s">
        <v>2</v>
      </c>
      <c r="Z1" s="516">
        <v>3.1572</v>
      </c>
      <c r="AA1" s="330"/>
      <c r="AB1" s="330"/>
      <c r="AC1" s="330"/>
      <c r="AD1" s="330"/>
      <c r="AE1" s="330"/>
      <c r="AF1" s="330"/>
      <c r="AG1" s="330"/>
      <c r="AH1" s="518"/>
      <c r="AI1" s="518"/>
      <c r="AJ1" s="518"/>
      <c r="AK1" s="518"/>
      <c r="AL1" s="518"/>
      <c r="AM1" s="518"/>
      <c r="AN1" s="518"/>
      <c r="AO1" s="518"/>
      <c r="AP1" s="518"/>
      <c r="AQ1" s="518"/>
      <c r="AR1" s="518"/>
      <c r="AS1" s="518"/>
      <c r="AT1" s="518"/>
      <c r="AU1" s="518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IU1" s="520"/>
    </row>
    <row r="2" spans="1:255" s="519" customFormat="1" ht="15" customHeight="1" x14ac:dyDescent="0.3">
      <c r="A2" s="959"/>
      <c r="B2" s="959"/>
      <c r="C2" s="959"/>
      <c r="D2" s="959"/>
      <c r="E2" s="959"/>
      <c r="F2" s="959"/>
      <c r="G2" s="959"/>
      <c r="H2" s="959"/>
      <c r="I2" s="959"/>
      <c r="J2" s="959"/>
      <c r="K2" s="959"/>
      <c r="L2" s="959"/>
      <c r="M2" s="959"/>
      <c r="N2" s="959"/>
      <c r="O2" s="959"/>
      <c r="P2" s="959"/>
      <c r="Q2" s="959"/>
      <c r="R2" s="959"/>
      <c r="S2" s="862"/>
      <c r="T2" s="328"/>
      <c r="U2" s="515" t="s">
        <v>3</v>
      </c>
      <c r="V2" s="517">
        <v>5.4537000000000004</v>
      </c>
      <c r="W2" s="515" t="s">
        <v>4</v>
      </c>
      <c r="X2" s="517">
        <v>2.7134</v>
      </c>
      <c r="Y2" s="330"/>
      <c r="Z2" s="330"/>
      <c r="AA2" s="330"/>
      <c r="AB2" s="330"/>
      <c r="AC2" s="330"/>
      <c r="AD2" s="330"/>
      <c r="AE2" s="330"/>
      <c r="AF2" s="330"/>
      <c r="AG2" s="330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IU2" s="520"/>
    </row>
    <row r="3" spans="1:255" s="519" customFormat="1" ht="15" customHeight="1" x14ac:dyDescent="0.3">
      <c r="A3" s="959"/>
      <c r="B3" s="959"/>
      <c r="C3" s="959"/>
      <c r="D3" s="959"/>
      <c r="E3" s="959"/>
      <c r="F3" s="959"/>
      <c r="G3" s="959"/>
      <c r="H3" s="959"/>
      <c r="I3" s="959"/>
      <c r="J3" s="959"/>
      <c r="K3" s="959"/>
      <c r="L3" s="959"/>
      <c r="M3" s="959"/>
      <c r="N3" s="959"/>
      <c r="O3" s="959"/>
      <c r="P3" s="959"/>
      <c r="Q3" s="959"/>
      <c r="R3" s="959"/>
      <c r="S3" s="862"/>
      <c r="T3" s="328"/>
      <c r="U3" s="515"/>
      <c r="V3" s="517"/>
      <c r="W3" s="515"/>
      <c r="X3" s="517"/>
      <c r="Y3" s="330"/>
      <c r="Z3" s="330"/>
      <c r="AA3" s="330"/>
      <c r="AB3" s="330"/>
      <c r="AC3" s="330"/>
      <c r="AD3" s="330"/>
      <c r="AE3" s="330"/>
      <c r="AF3" s="330"/>
      <c r="AG3" s="330"/>
      <c r="AH3" s="518"/>
      <c r="AI3" s="518"/>
      <c r="AJ3" s="518"/>
      <c r="AK3" s="518"/>
      <c r="AL3" s="518"/>
      <c r="AM3" s="518"/>
      <c r="AN3" s="518"/>
      <c r="AO3" s="518"/>
      <c r="AP3" s="518"/>
      <c r="AQ3" s="518"/>
      <c r="AR3" s="518"/>
      <c r="AS3" s="518"/>
      <c r="AT3" s="518"/>
      <c r="AU3" s="518"/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IU3" s="520"/>
    </row>
    <row r="4" spans="1:255" s="519" customFormat="1" ht="15" customHeight="1" x14ac:dyDescent="0.3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862"/>
      <c r="T4" s="328"/>
      <c r="U4" s="515"/>
      <c r="V4" s="517"/>
      <c r="W4" s="515"/>
      <c r="X4" s="517"/>
      <c r="Y4" s="330"/>
      <c r="Z4" s="330"/>
      <c r="AA4" s="330"/>
      <c r="AB4" s="330"/>
      <c r="AC4" s="330"/>
      <c r="AD4" s="330"/>
      <c r="AE4" s="330"/>
      <c r="AF4" s="330"/>
      <c r="AG4" s="330"/>
      <c r="AH4" s="518"/>
      <c r="AI4" s="518"/>
      <c r="AJ4" s="518"/>
      <c r="AK4" s="518"/>
      <c r="AL4" s="518"/>
      <c r="AM4" s="518"/>
      <c r="AN4" s="518"/>
      <c r="AO4" s="518"/>
      <c r="AP4" s="518"/>
      <c r="AQ4" s="518"/>
      <c r="AR4" s="518"/>
      <c r="AS4" s="518"/>
      <c r="AT4" s="518"/>
      <c r="AU4" s="518"/>
      <c r="AV4" s="514"/>
      <c r="AW4" s="514"/>
      <c r="AX4" s="514"/>
      <c r="AY4" s="514"/>
      <c r="AZ4" s="514"/>
      <c r="BA4" s="514"/>
      <c r="BB4" s="514"/>
      <c r="BC4" s="514"/>
      <c r="BD4" s="514"/>
      <c r="BE4" s="514"/>
      <c r="BF4" s="514"/>
      <c r="IU4" s="520"/>
    </row>
    <row r="5" spans="1:255" s="519" customFormat="1" ht="15" customHeight="1" thickBot="1" x14ac:dyDescent="0.35">
      <c r="A5" s="554"/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4"/>
      <c r="N5" s="554"/>
      <c r="O5" s="554"/>
      <c r="P5" s="554"/>
      <c r="Q5" s="554"/>
      <c r="R5" s="554"/>
      <c r="S5" s="862"/>
      <c r="T5" s="328"/>
      <c r="U5" s="515"/>
      <c r="V5" s="517"/>
      <c r="W5" s="515"/>
      <c r="X5" s="517"/>
      <c r="Y5" s="330"/>
      <c r="Z5" s="330"/>
      <c r="AA5" s="330"/>
      <c r="AB5" s="330"/>
      <c r="AC5" s="330"/>
      <c r="AD5" s="330"/>
      <c r="AE5" s="330"/>
      <c r="AF5" s="330"/>
      <c r="AG5" s="330"/>
      <c r="AH5" s="518"/>
      <c r="AI5" s="518"/>
      <c r="AJ5" s="518"/>
      <c r="AK5" s="518"/>
      <c r="AL5" s="518"/>
      <c r="AM5" s="518"/>
      <c r="AN5" s="518"/>
      <c r="AO5" s="518"/>
      <c r="AP5" s="518"/>
      <c r="AQ5" s="518"/>
      <c r="AR5" s="518"/>
      <c r="AS5" s="518"/>
      <c r="AT5" s="518"/>
      <c r="AU5" s="518"/>
      <c r="AV5" s="514"/>
      <c r="AW5" s="514"/>
      <c r="AX5" s="514"/>
      <c r="AY5" s="514"/>
      <c r="AZ5" s="514"/>
      <c r="BA5" s="514"/>
      <c r="BB5" s="514"/>
      <c r="BC5" s="514"/>
      <c r="BD5" s="514"/>
      <c r="BE5" s="514"/>
      <c r="BF5" s="514"/>
      <c r="IU5" s="520"/>
    </row>
    <row r="6" spans="1:255" s="331" customFormat="1" ht="15" customHeight="1" x14ac:dyDescent="0.3">
      <c r="A6" s="960" t="s">
        <v>5</v>
      </c>
      <c r="B6" s="962" t="s">
        <v>6</v>
      </c>
      <c r="C6" s="954" t="s">
        <v>7</v>
      </c>
      <c r="D6" s="954" t="s">
        <v>8</v>
      </c>
      <c r="E6" s="964" t="s">
        <v>9</v>
      </c>
      <c r="F6" s="952"/>
      <c r="G6" s="954" t="s">
        <v>1441</v>
      </c>
      <c r="H6" s="964" t="s">
        <v>11</v>
      </c>
      <c r="I6" s="954" t="s">
        <v>12</v>
      </c>
      <c r="J6" s="954" t="s">
        <v>13</v>
      </c>
      <c r="K6" s="318" t="s">
        <v>14</v>
      </c>
      <c r="L6" s="964" t="s">
        <v>15</v>
      </c>
      <c r="M6" s="954" t="s">
        <v>16</v>
      </c>
      <c r="N6" s="318" t="s">
        <v>17</v>
      </c>
      <c r="O6" s="954" t="s">
        <v>12</v>
      </c>
      <c r="P6" s="954" t="s">
        <v>18</v>
      </c>
      <c r="Q6" s="318" t="s">
        <v>19</v>
      </c>
      <c r="R6" s="957" t="s">
        <v>1442</v>
      </c>
      <c r="S6" s="966"/>
      <c r="T6" s="967" t="s">
        <v>20</v>
      </c>
      <c r="U6" s="330"/>
      <c r="V6" s="969" t="s">
        <v>21</v>
      </c>
      <c r="W6" s="965"/>
      <c r="X6" s="965"/>
      <c r="Y6" s="521"/>
      <c r="Z6" s="521"/>
      <c r="AA6" s="330"/>
      <c r="AB6" s="330"/>
      <c r="AC6" s="330"/>
      <c r="AD6" s="330"/>
      <c r="AE6" s="330"/>
      <c r="AF6" s="330"/>
      <c r="AG6" s="330"/>
      <c r="AV6" s="522"/>
      <c r="AW6" s="522"/>
      <c r="AX6" s="522"/>
      <c r="AY6" s="522"/>
      <c r="AZ6" s="522"/>
      <c r="BA6" s="522"/>
      <c r="BB6" s="522"/>
      <c r="BC6" s="522"/>
      <c r="BD6" s="522"/>
      <c r="BE6" s="522"/>
      <c r="BF6" s="522"/>
      <c r="IU6" s="523"/>
    </row>
    <row r="7" spans="1:255" s="331" customFormat="1" ht="21" customHeight="1" thickBot="1" x14ac:dyDescent="0.35">
      <c r="A7" s="961"/>
      <c r="B7" s="963"/>
      <c r="C7" s="956"/>
      <c r="D7" s="955"/>
      <c r="E7" s="956"/>
      <c r="F7" s="953"/>
      <c r="G7" s="955"/>
      <c r="H7" s="956"/>
      <c r="I7" s="956"/>
      <c r="J7" s="956"/>
      <c r="K7" s="322" t="s">
        <v>17</v>
      </c>
      <c r="L7" s="956"/>
      <c r="M7" s="956"/>
      <c r="N7" s="322" t="s">
        <v>22</v>
      </c>
      <c r="O7" s="956"/>
      <c r="P7" s="956"/>
      <c r="Q7" s="322" t="s">
        <v>17</v>
      </c>
      <c r="R7" s="958"/>
      <c r="S7" s="966"/>
      <c r="T7" s="968"/>
      <c r="U7" s="521"/>
      <c r="V7" s="970"/>
      <c r="W7" s="521"/>
      <c r="X7" s="521"/>
      <c r="Y7" s="521"/>
      <c r="Z7" s="521"/>
      <c r="AA7" s="330"/>
      <c r="AB7" s="330"/>
      <c r="AC7" s="330"/>
      <c r="AD7" s="330"/>
      <c r="AE7" s="330"/>
      <c r="AF7" s="330"/>
      <c r="AG7" s="330"/>
      <c r="AV7" s="522"/>
      <c r="AW7" s="522"/>
      <c r="AX7" s="522"/>
      <c r="AY7" s="522"/>
      <c r="AZ7" s="522"/>
      <c r="BA7" s="522"/>
      <c r="BB7" s="522"/>
      <c r="BC7" s="522"/>
      <c r="BD7" s="522"/>
      <c r="BE7" s="522"/>
      <c r="BF7" s="522"/>
      <c r="IU7" s="523"/>
    </row>
    <row r="8" spans="1:255" s="332" customFormat="1" ht="15" customHeight="1" x14ac:dyDescent="0.3">
      <c r="A8" s="323" t="s">
        <v>1384</v>
      </c>
      <c r="B8" s="971" t="s">
        <v>23</v>
      </c>
      <c r="C8" s="971"/>
      <c r="D8" s="660"/>
      <c r="E8" s="660"/>
      <c r="F8" s="325"/>
      <c r="G8" s="661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863"/>
      <c r="T8" s="328"/>
      <c r="U8" s="329"/>
      <c r="V8" s="329"/>
      <c r="W8" s="329"/>
      <c r="X8" s="329"/>
      <c r="Y8" s="329"/>
      <c r="Z8" s="329"/>
      <c r="AA8" s="330"/>
      <c r="AB8" s="330"/>
      <c r="AC8" s="330"/>
      <c r="AD8" s="330"/>
      <c r="AE8" s="330"/>
      <c r="AF8" s="330"/>
      <c r="AG8" s="330"/>
      <c r="AH8" s="331"/>
      <c r="AI8" s="331"/>
      <c r="AJ8" s="331"/>
      <c r="AK8" s="331"/>
      <c r="AL8" s="331"/>
      <c r="AM8" s="331"/>
      <c r="AN8" s="331"/>
      <c r="AO8" s="331"/>
      <c r="AP8" s="331"/>
      <c r="AQ8" s="331"/>
      <c r="AR8" s="331"/>
      <c r="AS8" s="331"/>
      <c r="AT8" s="331"/>
      <c r="AU8" s="331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IU8" s="333"/>
    </row>
    <row r="9" spans="1:255" s="332" customFormat="1" ht="15" customHeight="1" x14ac:dyDescent="0.3">
      <c r="A9" s="323"/>
      <c r="B9" s="660"/>
      <c r="C9" s="324"/>
      <c r="D9" s="660"/>
      <c r="E9" s="660"/>
      <c r="F9" s="325"/>
      <c r="G9" s="326"/>
      <c r="H9" s="326"/>
      <c r="I9" s="326"/>
      <c r="J9" s="662"/>
      <c r="K9" s="326"/>
      <c r="L9" s="326"/>
      <c r="M9" s="326"/>
      <c r="N9" s="326"/>
      <c r="O9" s="326"/>
      <c r="P9" s="326"/>
      <c r="Q9" s="326"/>
      <c r="R9" s="463"/>
      <c r="S9" s="863"/>
      <c r="T9" s="328"/>
      <c r="U9" s="329"/>
      <c r="V9" s="329"/>
      <c r="W9" s="329"/>
      <c r="X9" s="329"/>
      <c r="Y9" s="329"/>
      <c r="Z9" s="329"/>
      <c r="AA9" s="330"/>
      <c r="AB9" s="330"/>
      <c r="AC9" s="330"/>
      <c r="AD9" s="330"/>
      <c r="AE9" s="330"/>
      <c r="AF9" s="330"/>
      <c r="AG9" s="330"/>
      <c r="AH9" s="331"/>
      <c r="AI9" s="331"/>
      <c r="AJ9" s="331"/>
      <c r="AK9" s="331"/>
      <c r="AL9" s="331"/>
      <c r="AM9" s="331"/>
      <c r="AN9" s="331"/>
      <c r="AO9" s="331"/>
      <c r="AP9" s="331"/>
      <c r="AQ9" s="331"/>
      <c r="AR9" s="331"/>
      <c r="AS9" s="331"/>
      <c r="AT9" s="331"/>
      <c r="AU9" s="331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IU9" s="333"/>
    </row>
    <row r="10" spans="1:255" s="332" customFormat="1" ht="15" customHeight="1" x14ac:dyDescent="0.3">
      <c r="A10" s="323"/>
      <c r="B10" s="671" t="s">
        <v>1277</v>
      </c>
      <c r="C10" s="671"/>
      <c r="D10" s="334"/>
      <c r="E10" s="334"/>
      <c r="F10" s="335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463"/>
      <c r="S10" s="863"/>
      <c r="T10" s="328"/>
      <c r="U10" s="329"/>
      <c r="V10" s="329"/>
      <c r="W10" s="329"/>
      <c r="X10" s="329"/>
      <c r="Y10" s="329"/>
      <c r="Z10" s="329"/>
      <c r="AA10" s="330"/>
      <c r="AB10" s="330"/>
      <c r="AC10" s="330"/>
      <c r="AD10" s="330"/>
      <c r="AE10" s="330"/>
      <c r="AF10" s="330"/>
      <c r="AG10" s="330"/>
      <c r="AH10" s="331"/>
      <c r="AI10" s="331"/>
      <c r="AJ10" s="331"/>
      <c r="AK10" s="331"/>
      <c r="AL10" s="331"/>
      <c r="AM10" s="331"/>
      <c r="AN10" s="331"/>
      <c r="AO10" s="331"/>
      <c r="AP10" s="331"/>
      <c r="AQ10" s="331"/>
      <c r="AR10" s="331"/>
      <c r="AS10" s="331"/>
      <c r="AT10" s="331"/>
      <c r="AU10" s="331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IU10" s="333"/>
    </row>
    <row r="11" spans="1:255" s="332" customFormat="1" ht="15" hidden="1" customHeight="1" x14ac:dyDescent="0.3">
      <c r="A11" s="336"/>
      <c r="B11" s="337" t="s">
        <v>25</v>
      </c>
      <c r="C11" s="338">
        <v>500685</v>
      </c>
      <c r="D11" s="339" t="s">
        <v>26</v>
      </c>
      <c r="E11" s="338"/>
      <c r="F11" s="340"/>
      <c r="G11" s="341">
        <v>3.6789060686714947E-10</v>
      </c>
      <c r="H11" s="413"/>
      <c r="I11" s="404"/>
      <c r="J11" s="413"/>
      <c r="K11" s="398"/>
      <c r="L11" s="366"/>
      <c r="M11" s="398"/>
      <c r="N11" s="398"/>
      <c r="O11" s="395"/>
      <c r="P11" s="413"/>
      <c r="Q11" s="398"/>
      <c r="R11" s="560">
        <f>G11+H11+J11+K11+I11-M11-O11-P11-Q11-N11</f>
        <v>3.6789060686714947E-10</v>
      </c>
      <c r="S11" s="863"/>
      <c r="T11" s="328"/>
      <c r="U11" s="329"/>
      <c r="V11" s="329"/>
      <c r="W11" s="329"/>
      <c r="X11" s="329"/>
      <c r="Y11" s="329"/>
      <c r="Z11" s="329"/>
      <c r="AA11" s="329"/>
      <c r="AB11" s="329"/>
      <c r="AC11" s="330"/>
      <c r="AD11" s="330"/>
      <c r="AE11" s="330"/>
      <c r="AF11" s="330"/>
      <c r="AG11" s="330"/>
      <c r="AH11" s="331"/>
      <c r="AI11" s="331"/>
      <c r="AJ11" s="331"/>
      <c r="AK11" s="331"/>
      <c r="AL11" s="331"/>
      <c r="AM11" s="331"/>
      <c r="AN11" s="331"/>
      <c r="AO11" s="331"/>
      <c r="AP11" s="331"/>
      <c r="AQ11" s="331"/>
      <c r="AR11" s="331"/>
      <c r="AS11" s="331"/>
      <c r="AT11" s="331"/>
      <c r="AU11" s="331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IU11" s="333"/>
    </row>
    <row r="12" spans="1:255" s="332" customFormat="1" ht="15" hidden="1" customHeight="1" x14ac:dyDescent="0.3">
      <c r="A12" s="347"/>
      <c r="B12" s="337" t="s">
        <v>27</v>
      </c>
      <c r="C12" s="348">
        <v>500548</v>
      </c>
      <c r="D12" s="349" t="s">
        <v>0</v>
      </c>
      <c r="E12" s="348"/>
      <c r="F12" s="350"/>
      <c r="G12" s="351">
        <v>8.440110832452774E-9</v>
      </c>
      <c r="H12" s="366"/>
      <c r="I12" s="387"/>
      <c r="J12" s="366"/>
      <c r="K12" s="368"/>
      <c r="L12" s="398"/>
      <c r="M12" s="368"/>
      <c r="N12" s="368"/>
      <c r="O12" s="369"/>
      <c r="P12" s="366"/>
      <c r="Q12" s="368"/>
      <c r="R12" s="556">
        <f t="shared" ref="R12:R130" si="0">G12+H12+J12+K12+I12-M12-O12-P12-Q12-N12</f>
        <v>8.440110832452774E-9</v>
      </c>
      <c r="S12" s="863"/>
      <c r="T12" s="328"/>
      <c r="U12" s="329"/>
      <c r="V12" s="329"/>
      <c r="W12" s="329"/>
      <c r="X12" s="329"/>
      <c r="Y12" s="329"/>
      <c r="Z12" s="329"/>
      <c r="AA12" s="329"/>
      <c r="AB12" s="329"/>
      <c r="AC12" s="330"/>
      <c r="AD12" s="330"/>
      <c r="AE12" s="330"/>
      <c r="AF12" s="330"/>
      <c r="AG12" s="330"/>
      <c r="AH12" s="331"/>
      <c r="AI12" s="331"/>
      <c r="AJ12" s="331"/>
      <c r="AK12" s="331"/>
      <c r="AL12" s="331"/>
      <c r="AM12" s="331"/>
      <c r="AN12" s="331"/>
      <c r="AO12" s="331"/>
      <c r="AP12" s="331"/>
      <c r="AQ12" s="331"/>
      <c r="AR12" s="331"/>
      <c r="AS12" s="331"/>
      <c r="AT12" s="331"/>
      <c r="AU12" s="331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IU12" s="333"/>
    </row>
    <row r="13" spans="1:255" s="332" customFormat="1" ht="15" hidden="1" customHeight="1" x14ac:dyDescent="0.3">
      <c r="A13" s="355"/>
      <c r="B13" s="356" t="s">
        <v>28</v>
      </c>
      <c r="C13" s="348">
        <v>500556</v>
      </c>
      <c r="D13" s="349" t="s">
        <v>0</v>
      </c>
      <c r="E13" s="348"/>
      <c r="F13" s="350"/>
      <c r="G13" s="351">
        <v>5.1455572247505188E-8</v>
      </c>
      <c r="H13" s="369"/>
      <c r="I13" s="366"/>
      <c r="J13" s="366"/>
      <c r="K13" s="368"/>
      <c r="L13" s="368"/>
      <c r="M13" s="368"/>
      <c r="N13" s="368"/>
      <c r="O13" s="369"/>
      <c r="P13" s="366"/>
      <c r="Q13" s="368"/>
      <c r="R13" s="556">
        <f t="shared" si="0"/>
        <v>5.1455572247505188E-8</v>
      </c>
      <c r="S13" s="863"/>
      <c r="T13" s="328"/>
      <c r="U13" s="329"/>
      <c r="V13" s="329"/>
      <c r="W13" s="329"/>
      <c r="X13" s="329"/>
      <c r="Y13" s="329"/>
      <c r="Z13" s="329"/>
      <c r="AA13" s="329"/>
      <c r="AB13" s="329"/>
      <c r="AC13" s="330"/>
      <c r="AD13" s="330"/>
      <c r="AE13" s="330"/>
      <c r="AF13" s="330"/>
      <c r="AG13" s="330"/>
      <c r="AH13" s="331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IU13" s="333"/>
    </row>
    <row r="14" spans="1:255" s="332" customFormat="1" ht="15" hidden="1" customHeight="1" x14ac:dyDescent="0.3">
      <c r="A14" s="355"/>
      <c r="B14" s="356" t="s">
        <v>29</v>
      </c>
      <c r="C14" s="348">
        <v>500858</v>
      </c>
      <c r="D14" s="349" t="s">
        <v>0</v>
      </c>
      <c r="E14" s="348"/>
      <c r="F14" s="350"/>
      <c r="G14" s="351">
        <v>-1.364387571811676E-7</v>
      </c>
      <c r="H14" s="369"/>
      <c r="I14" s="366"/>
      <c r="J14" s="366"/>
      <c r="K14" s="368"/>
      <c r="L14" s="368"/>
      <c r="M14" s="368"/>
      <c r="N14" s="368"/>
      <c r="O14" s="369"/>
      <c r="P14" s="366"/>
      <c r="Q14" s="368"/>
      <c r="R14" s="556">
        <f t="shared" si="0"/>
        <v>-1.364387571811676E-7</v>
      </c>
      <c r="S14" s="863"/>
      <c r="T14" s="328"/>
      <c r="U14" s="329"/>
      <c r="V14" s="329"/>
      <c r="W14" s="329"/>
      <c r="X14" s="329"/>
      <c r="Y14" s="329"/>
      <c r="Z14" s="329"/>
      <c r="AA14" s="329"/>
      <c r="AB14" s="329"/>
      <c r="AC14" s="330"/>
      <c r="AD14" s="330"/>
      <c r="AE14" s="330"/>
      <c r="AF14" s="330"/>
      <c r="AG14" s="330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27"/>
      <c r="AW14" s="327"/>
      <c r="AX14" s="327"/>
      <c r="AY14" s="357"/>
      <c r="AZ14" s="327"/>
      <c r="BA14" s="327"/>
      <c r="BB14" s="327"/>
      <c r="BC14" s="327"/>
      <c r="BD14" s="327"/>
      <c r="BE14" s="327"/>
      <c r="BF14" s="327"/>
      <c r="IU14" s="333"/>
    </row>
    <row r="15" spans="1:255" s="332" customFormat="1" ht="15" hidden="1" customHeight="1" x14ac:dyDescent="0.3">
      <c r="A15" s="355"/>
      <c r="B15" s="356" t="s">
        <v>30</v>
      </c>
      <c r="C15" s="348">
        <v>500731</v>
      </c>
      <c r="D15" s="349" t="s">
        <v>0</v>
      </c>
      <c r="E15" s="348"/>
      <c r="F15" s="350"/>
      <c r="G15" s="351">
        <v>-2.9999966409377521E-3</v>
      </c>
      <c r="H15" s="369"/>
      <c r="I15" s="366"/>
      <c r="J15" s="366"/>
      <c r="K15" s="368"/>
      <c r="L15" s="368"/>
      <c r="M15" s="368"/>
      <c r="N15" s="368"/>
      <c r="O15" s="369"/>
      <c r="P15" s="366"/>
      <c r="Q15" s="368"/>
      <c r="R15" s="556">
        <f t="shared" si="0"/>
        <v>-2.9999966409377521E-3</v>
      </c>
      <c r="S15" s="863"/>
      <c r="T15" s="328"/>
      <c r="U15" s="329"/>
      <c r="V15" s="329"/>
      <c r="W15" s="329"/>
      <c r="X15" s="329"/>
      <c r="Y15" s="329"/>
      <c r="Z15" s="329"/>
      <c r="AA15" s="329"/>
      <c r="AB15" s="329"/>
      <c r="AC15" s="330"/>
      <c r="AD15" s="330"/>
      <c r="AE15" s="330"/>
      <c r="AF15" s="330"/>
      <c r="AG15" s="330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27"/>
      <c r="AW15" s="327"/>
      <c r="AX15" s="327"/>
      <c r="AY15" s="357"/>
      <c r="AZ15" s="327"/>
      <c r="BA15" s="327"/>
      <c r="BB15" s="327"/>
      <c r="BC15" s="327"/>
      <c r="BD15" s="327"/>
      <c r="BE15" s="327"/>
      <c r="BF15" s="327"/>
      <c r="BG15" s="358"/>
      <c r="BH15" s="358"/>
      <c r="BI15" s="358"/>
      <c r="IU15" s="333"/>
    </row>
    <row r="16" spans="1:255" s="332" customFormat="1" ht="15" hidden="1" customHeight="1" x14ac:dyDescent="0.3">
      <c r="A16" s="355"/>
      <c r="B16" s="356" t="s">
        <v>31</v>
      </c>
      <c r="C16" s="348">
        <v>500815</v>
      </c>
      <c r="D16" s="349" t="s">
        <v>26</v>
      </c>
      <c r="E16" s="348"/>
      <c r="F16" s="350"/>
      <c r="G16" s="351">
        <v>1.280568540096283E-8</v>
      </c>
      <c r="H16" s="369"/>
      <c r="I16" s="366"/>
      <c r="J16" s="366"/>
      <c r="K16" s="368"/>
      <c r="L16" s="368"/>
      <c r="M16" s="366"/>
      <c r="N16" s="368"/>
      <c r="O16" s="369"/>
      <c r="P16" s="366"/>
      <c r="Q16" s="368"/>
      <c r="R16" s="556">
        <f t="shared" si="0"/>
        <v>1.280568540096283E-8</v>
      </c>
      <c r="S16" s="863"/>
      <c r="T16" s="328"/>
      <c r="U16" s="329"/>
      <c r="V16" s="329"/>
      <c r="W16" s="329"/>
      <c r="X16" s="329"/>
      <c r="Y16" s="329"/>
      <c r="Z16" s="329"/>
      <c r="AA16" s="329"/>
      <c r="AB16" s="329"/>
      <c r="AC16" s="330"/>
      <c r="AD16" s="330"/>
      <c r="AE16" s="330"/>
      <c r="AF16" s="330"/>
      <c r="AG16" s="330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58"/>
      <c r="BH16" s="358"/>
      <c r="BI16" s="358"/>
      <c r="IU16" s="333"/>
    </row>
    <row r="17" spans="1:255" s="332" customFormat="1" ht="15" hidden="1" customHeight="1" x14ac:dyDescent="0.3">
      <c r="A17" s="355"/>
      <c r="B17" s="356" t="s">
        <v>32</v>
      </c>
      <c r="C17" s="348">
        <v>500813</v>
      </c>
      <c r="D17" s="349" t="s">
        <v>0</v>
      </c>
      <c r="E17" s="348"/>
      <c r="F17" s="350"/>
      <c r="G17" s="351">
        <v>-3.4749973565340042E-8</v>
      </c>
      <c r="H17" s="369"/>
      <c r="I17" s="366"/>
      <c r="J17" s="366"/>
      <c r="K17" s="368"/>
      <c r="L17" s="368"/>
      <c r="M17" s="366"/>
      <c r="N17" s="368"/>
      <c r="O17" s="369"/>
      <c r="P17" s="366"/>
      <c r="Q17" s="368"/>
      <c r="R17" s="556">
        <f t="shared" si="0"/>
        <v>-3.4749973565340042E-8</v>
      </c>
      <c r="S17" s="863"/>
      <c r="T17" s="328"/>
      <c r="U17" s="329"/>
      <c r="V17" s="329"/>
      <c r="W17" s="329"/>
      <c r="X17" s="329"/>
      <c r="Y17" s="329"/>
      <c r="Z17" s="329"/>
      <c r="AA17" s="329"/>
      <c r="AB17" s="329"/>
      <c r="AC17" s="330"/>
      <c r="AD17" s="330"/>
      <c r="AE17" s="330"/>
      <c r="AF17" s="330"/>
      <c r="AG17" s="330"/>
      <c r="AH17" s="331"/>
      <c r="AI17" s="331"/>
      <c r="AJ17" s="331"/>
      <c r="AK17" s="331"/>
      <c r="AL17" s="331"/>
      <c r="AM17" s="331"/>
      <c r="AN17" s="331"/>
      <c r="AO17" s="331"/>
      <c r="AP17" s="331"/>
      <c r="AQ17" s="331"/>
      <c r="AR17" s="331"/>
      <c r="AS17" s="331"/>
      <c r="AT17" s="331"/>
      <c r="AU17" s="331"/>
      <c r="AV17" s="327"/>
      <c r="AW17" s="327"/>
      <c r="AX17" s="327"/>
      <c r="AY17" s="357"/>
      <c r="AZ17" s="327"/>
      <c r="BA17" s="327"/>
      <c r="BB17" s="327"/>
      <c r="BC17" s="327"/>
      <c r="BD17" s="327"/>
      <c r="BE17" s="327"/>
      <c r="BF17" s="327"/>
      <c r="BG17" s="358"/>
      <c r="BI17" s="358"/>
      <c r="IU17" s="333"/>
    </row>
    <row r="18" spans="1:255" s="332" customFormat="1" ht="15" hidden="1" customHeight="1" x14ac:dyDescent="0.3">
      <c r="A18" s="355"/>
      <c r="B18" s="356" t="s">
        <v>33</v>
      </c>
      <c r="C18" s="348">
        <v>500830</v>
      </c>
      <c r="D18" s="349" t="s">
        <v>0</v>
      </c>
      <c r="E18" s="348"/>
      <c r="F18" s="350"/>
      <c r="G18" s="351">
        <v>4.3655745685100555E-10</v>
      </c>
      <c r="H18" s="369"/>
      <c r="I18" s="366"/>
      <c r="J18" s="366"/>
      <c r="K18" s="368"/>
      <c r="L18" s="368"/>
      <c r="M18" s="366"/>
      <c r="N18" s="368"/>
      <c r="O18" s="369"/>
      <c r="P18" s="366"/>
      <c r="Q18" s="368"/>
      <c r="R18" s="556">
        <f t="shared" si="0"/>
        <v>4.3655745685100555E-10</v>
      </c>
      <c r="S18" s="863"/>
      <c r="T18" s="328"/>
      <c r="U18" s="329"/>
      <c r="V18" s="329"/>
      <c r="W18" s="329"/>
      <c r="X18" s="329"/>
      <c r="Y18" s="329"/>
      <c r="Z18" s="329"/>
      <c r="AA18" s="329"/>
      <c r="AB18" s="329"/>
      <c r="AC18" s="330"/>
      <c r="AD18" s="330"/>
      <c r="AE18" s="330"/>
      <c r="AF18" s="330"/>
      <c r="AG18" s="330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27"/>
      <c r="AW18" s="327"/>
      <c r="AX18" s="327"/>
      <c r="AY18" s="357"/>
      <c r="AZ18" s="327"/>
      <c r="BA18" s="327"/>
      <c r="BB18" s="327"/>
      <c r="BC18" s="327"/>
      <c r="BD18" s="327"/>
      <c r="BE18" s="327"/>
      <c r="BF18" s="327"/>
      <c r="BG18" s="358"/>
      <c r="BI18" s="358"/>
      <c r="IU18" s="333"/>
    </row>
    <row r="19" spans="1:255" s="332" customFormat="1" ht="15" hidden="1" customHeight="1" x14ac:dyDescent="0.3">
      <c r="A19" s="355"/>
      <c r="B19" s="356" t="s">
        <v>34</v>
      </c>
      <c r="C19" s="348">
        <v>500908</v>
      </c>
      <c r="D19" s="349" t="s">
        <v>1</v>
      </c>
      <c r="E19" s="348"/>
      <c r="F19" s="350"/>
      <c r="G19" s="351">
        <v>3.9581209421157837E-9</v>
      </c>
      <c r="H19" s="395"/>
      <c r="I19" s="366"/>
      <c r="J19" s="366"/>
      <c r="K19" s="368"/>
      <c r="L19" s="368"/>
      <c r="M19" s="395"/>
      <c r="N19" s="368"/>
      <c r="O19" s="369"/>
      <c r="P19" s="366"/>
      <c r="Q19" s="368"/>
      <c r="R19" s="556">
        <f t="shared" si="0"/>
        <v>3.9581209421157837E-9</v>
      </c>
      <c r="S19" s="863"/>
      <c r="T19" s="328"/>
      <c r="U19" s="329"/>
      <c r="V19" s="329"/>
      <c r="W19" s="329"/>
      <c r="X19" s="329"/>
      <c r="Y19" s="329"/>
      <c r="Z19" s="329"/>
      <c r="AA19" s="329"/>
      <c r="AB19" s="329"/>
      <c r="AC19" s="330"/>
      <c r="AD19" s="330"/>
      <c r="AE19" s="330"/>
      <c r="AF19" s="330"/>
      <c r="AG19" s="330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27"/>
      <c r="AW19" s="327"/>
      <c r="AX19" s="327"/>
      <c r="AY19" s="357"/>
      <c r="AZ19" s="327"/>
      <c r="BA19" s="327"/>
      <c r="BB19" s="327"/>
      <c r="BC19" s="327"/>
      <c r="BD19" s="327"/>
      <c r="BE19" s="327"/>
      <c r="BF19" s="327"/>
      <c r="BG19" s="358"/>
      <c r="BI19" s="358"/>
      <c r="IU19" s="333"/>
    </row>
    <row r="20" spans="1:255" s="332" customFormat="1" ht="15" hidden="1" customHeight="1" x14ac:dyDescent="0.3">
      <c r="A20" s="359">
        <v>1</v>
      </c>
      <c r="B20" s="360" t="s">
        <v>35</v>
      </c>
      <c r="C20" s="361">
        <v>500968</v>
      </c>
      <c r="D20" s="362" t="s">
        <v>0</v>
      </c>
      <c r="E20" s="361" t="s">
        <v>36</v>
      </c>
      <c r="F20" s="363"/>
      <c r="G20" s="364">
        <v>-1.3749599456787109E-3</v>
      </c>
      <c r="H20" s="366"/>
      <c r="I20" s="366"/>
      <c r="J20" s="366"/>
      <c r="K20" s="368"/>
      <c r="L20" s="368"/>
      <c r="M20" s="366"/>
      <c r="N20" s="368"/>
      <c r="O20" s="369"/>
      <c r="P20" s="366"/>
      <c r="Q20" s="368"/>
      <c r="R20" s="669">
        <f>F20+G20+H20+J20+K20+I20-M20-O20-P20-Q20-N20</f>
        <v>-1.3749599456787109E-3</v>
      </c>
      <c r="S20" s="863">
        <f t="shared" ref="S20:S116" si="1">R20-V20</f>
        <v>-1.3749599456787109E-3</v>
      </c>
      <c r="T20" s="328"/>
      <c r="U20" s="329"/>
      <c r="V20" s="329">
        <f>T20*$V$1</f>
        <v>0</v>
      </c>
      <c r="W20" s="329"/>
      <c r="X20" s="329"/>
      <c r="Y20" s="329"/>
      <c r="Z20" s="329"/>
      <c r="AA20" s="329"/>
      <c r="AB20" s="329"/>
      <c r="AC20" s="329">
        <f>G20+H20+I20+J20-M20-O20-P20</f>
        <v>-1.3749599456787109E-3</v>
      </c>
      <c r="AD20" s="330"/>
      <c r="AE20" s="330"/>
      <c r="AF20" s="330"/>
      <c r="AG20" s="330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27"/>
      <c r="AW20" s="327"/>
      <c r="AX20" s="327"/>
      <c r="AY20" s="357"/>
      <c r="AZ20" s="327"/>
      <c r="BA20" s="327"/>
      <c r="BB20" s="327"/>
      <c r="BC20" s="327"/>
      <c r="BD20" s="327"/>
      <c r="BE20" s="327"/>
      <c r="BF20" s="327"/>
      <c r="BG20" s="358"/>
      <c r="BH20" s="358"/>
      <c r="BI20" s="358"/>
      <c r="IU20" s="333"/>
    </row>
    <row r="21" spans="1:255" s="332" customFormat="1" ht="15" hidden="1" customHeight="1" x14ac:dyDescent="0.3">
      <c r="A21" s="359">
        <v>1</v>
      </c>
      <c r="B21" s="370" t="s">
        <v>1346</v>
      </c>
      <c r="C21" s="361">
        <v>501125</v>
      </c>
      <c r="D21" s="451" t="s">
        <v>26</v>
      </c>
      <c r="E21" s="679"/>
      <c r="F21" s="363"/>
      <c r="G21" s="364">
        <v>-1.7462298274040222E-10</v>
      </c>
      <c r="H21" s="369"/>
      <c r="I21" s="366"/>
      <c r="J21" s="366"/>
      <c r="K21" s="368"/>
      <c r="L21" s="368"/>
      <c r="M21" s="368"/>
      <c r="N21" s="368"/>
      <c r="O21" s="369"/>
      <c r="P21" s="366"/>
      <c r="Q21" s="368"/>
      <c r="R21" s="556">
        <f t="shared" si="0"/>
        <v>-1.7462298274040222E-10</v>
      </c>
      <c r="S21" s="863">
        <f t="shared" si="1"/>
        <v>-1.7462298274040222E-10</v>
      </c>
      <c r="T21" s="328"/>
      <c r="U21" s="329" t="str">
        <f>D21</f>
        <v>MYR</v>
      </c>
      <c r="V21" s="329">
        <f t="shared" ref="V21:V45" si="2">T21</f>
        <v>0</v>
      </c>
      <c r="W21" s="329"/>
      <c r="X21" s="329"/>
      <c r="Y21" s="329"/>
      <c r="Z21" s="329"/>
      <c r="AA21" s="329"/>
      <c r="AB21" s="329"/>
      <c r="AC21" s="329"/>
      <c r="AD21" s="330"/>
      <c r="AE21" s="330"/>
      <c r="AF21" s="330"/>
      <c r="AG21" s="330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27"/>
      <c r="AW21" s="327"/>
      <c r="AX21" s="327"/>
      <c r="AY21" s="357"/>
      <c r="AZ21" s="327"/>
      <c r="BA21" s="327"/>
      <c r="BB21" s="327"/>
      <c r="BC21" s="327"/>
      <c r="BD21" s="327"/>
      <c r="BE21" s="327"/>
      <c r="BF21" s="327"/>
      <c r="BG21" s="358"/>
      <c r="BH21" s="358"/>
      <c r="BI21" s="358"/>
      <c r="IU21" s="333"/>
    </row>
    <row r="22" spans="1:255" s="332" customFormat="1" ht="15" customHeight="1" x14ac:dyDescent="0.3">
      <c r="A22" s="359">
        <v>1</v>
      </c>
      <c r="B22" s="370" t="s">
        <v>1582</v>
      </c>
      <c r="C22" s="361">
        <v>501285</v>
      </c>
      <c r="D22" s="451" t="s">
        <v>26</v>
      </c>
      <c r="E22" s="679"/>
      <c r="F22" s="363"/>
      <c r="G22" s="364">
        <v>1759923.44</v>
      </c>
      <c r="H22" s="369">
        <v>1442349.36</v>
      </c>
      <c r="I22" s="366"/>
      <c r="J22" s="366"/>
      <c r="K22" s="368"/>
      <c r="L22" s="368"/>
      <c r="M22" s="368"/>
      <c r="N22" s="368"/>
      <c r="O22" s="369"/>
      <c r="P22" s="366"/>
      <c r="Q22" s="368"/>
      <c r="R22" s="556">
        <f t="shared" si="0"/>
        <v>3202272.8</v>
      </c>
      <c r="S22" s="863">
        <f t="shared" si="1"/>
        <v>0</v>
      </c>
      <c r="T22" s="328">
        <v>3202272.8000000007</v>
      </c>
      <c r="U22" s="329" t="str">
        <f>D22</f>
        <v>MYR</v>
      </c>
      <c r="V22" s="329">
        <f t="shared" si="2"/>
        <v>3202272.8000000007</v>
      </c>
      <c r="W22" s="329"/>
      <c r="X22" s="329"/>
      <c r="Y22" s="329"/>
      <c r="Z22" s="329"/>
      <c r="AA22" s="329"/>
      <c r="AB22" s="329"/>
      <c r="AC22" s="329"/>
      <c r="AD22" s="330"/>
      <c r="AE22" s="330"/>
      <c r="AF22" s="330"/>
      <c r="AG22" s="330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27"/>
      <c r="AW22" s="327"/>
      <c r="AX22" s="327"/>
      <c r="AY22" s="357"/>
      <c r="AZ22" s="327"/>
      <c r="BA22" s="327"/>
      <c r="BB22" s="327"/>
      <c r="BC22" s="327"/>
      <c r="BD22" s="327"/>
      <c r="BE22" s="327"/>
      <c r="BF22" s="327"/>
      <c r="BG22" s="358"/>
      <c r="BH22" s="358"/>
      <c r="BI22" s="358"/>
      <c r="IU22" s="333"/>
    </row>
    <row r="23" spans="1:255" s="332" customFormat="1" ht="15" customHeight="1" x14ac:dyDescent="0.3">
      <c r="A23" s="359">
        <v>2</v>
      </c>
      <c r="B23" s="370" t="s">
        <v>1284</v>
      </c>
      <c r="C23" s="361">
        <v>501111</v>
      </c>
      <c r="D23" s="451" t="s">
        <v>26</v>
      </c>
      <c r="E23" s="679"/>
      <c r="F23" s="363"/>
      <c r="G23" s="364">
        <v>10000000</v>
      </c>
      <c r="H23" s="364"/>
      <c r="I23" s="366"/>
      <c r="J23" s="366"/>
      <c r="K23" s="368"/>
      <c r="L23" s="368"/>
      <c r="M23" s="368"/>
      <c r="N23" s="368"/>
      <c r="O23" s="369"/>
      <c r="P23" s="366"/>
      <c r="Q23" s="368"/>
      <c r="R23" s="556">
        <f t="shared" si="0"/>
        <v>10000000</v>
      </c>
      <c r="S23" s="867">
        <f t="shared" si="1"/>
        <v>0</v>
      </c>
      <c r="T23" s="328">
        <v>10000000</v>
      </c>
      <c r="U23" s="329" t="str">
        <f t="shared" ref="U23:U115" si="3">D23</f>
        <v>MYR</v>
      </c>
      <c r="V23" s="329">
        <f t="shared" si="2"/>
        <v>10000000</v>
      </c>
      <c r="W23" s="329"/>
      <c r="X23" s="329"/>
      <c r="Y23" s="329"/>
      <c r="Z23" s="329"/>
      <c r="AA23" s="329"/>
      <c r="AB23" s="419">
        <f t="shared" ref="AB23:AB136" si="4">H23+I23-M23-O23</f>
        <v>0</v>
      </c>
      <c r="AC23" s="329"/>
      <c r="AD23" s="330"/>
      <c r="AE23" s="330"/>
      <c r="AF23" s="330"/>
      <c r="AG23" s="330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27"/>
      <c r="AW23" s="327"/>
      <c r="AX23" s="327"/>
      <c r="AY23" s="357"/>
      <c r="AZ23" s="327"/>
      <c r="BA23" s="327"/>
      <c r="BB23" s="327"/>
      <c r="BC23" s="327"/>
      <c r="BD23" s="327"/>
      <c r="BE23" s="327"/>
      <c r="BF23" s="327"/>
      <c r="BG23" s="358"/>
      <c r="BH23" s="358"/>
      <c r="BI23" s="358"/>
      <c r="IU23" s="333"/>
    </row>
    <row r="24" spans="1:255" s="332" customFormat="1" ht="15" customHeight="1" x14ac:dyDescent="0.3">
      <c r="A24" s="359">
        <v>3</v>
      </c>
      <c r="B24" s="370" t="s">
        <v>1394</v>
      </c>
      <c r="C24" s="361">
        <v>501172</v>
      </c>
      <c r="D24" s="451" t="s">
        <v>26</v>
      </c>
      <c r="E24" s="679"/>
      <c r="F24" s="363"/>
      <c r="G24" s="364">
        <v>29937549.559999987</v>
      </c>
      <c r="H24" s="364"/>
      <c r="I24" s="366"/>
      <c r="J24" s="366"/>
      <c r="K24" s="368"/>
      <c r="L24" s="368"/>
      <c r="M24" s="368"/>
      <c r="N24" s="368"/>
      <c r="O24" s="369"/>
      <c r="P24" s="366"/>
      <c r="Q24" s="368"/>
      <c r="R24" s="556">
        <f t="shared" si="0"/>
        <v>29937549.559999987</v>
      </c>
      <c r="S24" s="863">
        <f t="shared" si="1"/>
        <v>0</v>
      </c>
      <c r="T24" s="328">
        <v>29937549.560000002</v>
      </c>
      <c r="U24" s="329" t="str">
        <f t="shared" si="3"/>
        <v>MYR</v>
      </c>
      <c r="V24" s="329">
        <f>T24</f>
        <v>29937549.560000002</v>
      </c>
      <c r="W24" s="329"/>
      <c r="X24" s="329"/>
      <c r="Y24" s="329"/>
      <c r="Z24" s="329"/>
      <c r="AA24" s="329"/>
      <c r="AB24" s="419"/>
      <c r="AC24" s="329"/>
      <c r="AD24" s="330"/>
      <c r="AE24" s="330"/>
      <c r="AF24" s="330"/>
      <c r="AG24" s="330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27"/>
      <c r="AW24" s="327"/>
      <c r="AX24" s="327"/>
      <c r="AY24" s="357"/>
      <c r="AZ24" s="327"/>
      <c r="BA24" s="327"/>
      <c r="BB24" s="327"/>
      <c r="BC24" s="327"/>
      <c r="BD24" s="327"/>
      <c r="BE24" s="327"/>
      <c r="BF24" s="327"/>
      <c r="BG24" s="358"/>
      <c r="BH24" s="358"/>
      <c r="BI24" s="358"/>
      <c r="IU24" s="333"/>
    </row>
    <row r="25" spans="1:255" s="332" customFormat="1" ht="15" customHeight="1" x14ac:dyDescent="0.3">
      <c r="A25" s="359">
        <v>4</v>
      </c>
      <c r="B25" s="370" t="s">
        <v>1583</v>
      </c>
      <c r="C25" s="361">
        <v>501291</v>
      </c>
      <c r="D25" s="451" t="s">
        <v>26</v>
      </c>
      <c r="E25" s="679"/>
      <c r="F25" s="363"/>
      <c r="G25" s="364">
        <v>39976432.549999997</v>
      </c>
      <c r="H25" s="364"/>
      <c r="I25" s="366"/>
      <c r="J25" s="366"/>
      <c r="K25" s="368"/>
      <c r="L25" s="368"/>
      <c r="M25" s="368"/>
      <c r="N25" s="368"/>
      <c r="O25" s="369"/>
      <c r="P25" s="366"/>
      <c r="Q25" s="368"/>
      <c r="R25" s="556">
        <f t="shared" si="0"/>
        <v>39976432.549999997</v>
      </c>
      <c r="S25" s="863">
        <f t="shared" si="1"/>
        <v>0</v>
      </c>
      <c r="T25" s="328">
        <v>39976432.54999999</v>
      </c>
      <c r="U25" s="329" t="str">
        <f t="shared" si="3"/>
        <v>MYR</v>
      </c>
      <c r="V25" s="329">
        <f>T25</f>
        <v>39976432.54999999</v>
      </c>
      <c r="W25" s="329"/>
      <c r="X25" s="329"/>
      <c r="Y25" s="329"/>
      <c r="Z25" s="329"/>
      <c r="AA25" s="329"/>
      <c r="AB25" s="419"/>
      <c r="AC25" s="329"/>
      <c r="AD25" s="330"/>
      <c r="AE25" s="330"/>
      <c r="AF25" s="330"/>
      <c r="AG25" s="330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27"/>
      <c r="AW25" s="327"/>
      <c r="AX25" s="327"/>
      <c r="AY25" s="357"/>
      <c r="AZ25" s="327"/>
      <c r="BA25" s="327"/>
      <c r="BB25" s="327"/>
      <c r="BC25" s="327"/>
      <c r="BD25" s="327"/>
      <c r="BE25" s="327"/>
      <c r="BF25" s="327"/>
      <c r="BG25" s="358"/>
      <c r="BH25" s="358"/>
      <c r="BI25" s="358"/>
      <c r="IU25" s="333"/>
    </row>
    <row r="26" spans="1:255" s="332" customFormat="1" ht="15" customHeight="1" x14ac:dyDescent="0.3">
      <c r="A26" s="359">
        <v>5</v>
      </c>
      <c r="B26" s="370" t="s">
        <v>1347</v>
      </c>
      <c r="C26" s="361">
        <v>501129</v>
      </c>
      <c r="D26" s="451" t="s">
        <v>26</v>
      </c>
      <c r="E26" s="679"/>
      <c r="F26" s="363"/>
      <c r="G26" s="364">
        <v>1191772.9100000001</v>
      </c>
      <c r="H26" s="364">
        <v>683362.32</v>
      </c>
      <c r="I26" s="366"/>
      <c r="J26" s="366"/>
      <c r="K26" s="368"/>
      <c r="L26" s="368"/>
      <c r="M26" s="368">
        <v>728168.08</v>
      </c>
      <c r="N26" s="368"/>
      <c r="O26" s="369"/>
      <c r="P26" s="366"/>
      <c r="Q26" s="368"/>
      <c r="R26" s="556">
        <f t="shared" si="0"/>
        <v>1146967.1499999999</v>
      </c>
      <c r="S26" s="863">
        <f t="shared" si="1"/>
        <v>0</v>
      </c>
      <c r="T26" s="328">
        <v>1146967.1500000001</v>
      </c>
      <c r="U26" s="329" t="str">
        <f t="shared" si="3"/>
        <v>MYR</v>
      </c>
      <c r="V26" s="329">
        <f>T26</f>
        <v>1146967.1500000001</v>
      </c>
      <c r="W26" s="329"/>
      <c r="X26" s="329"/>
      <c r="Y26" s="329"/>
      <c r="Z26" s="329"/>
      <c r="AA26" s="329"/>
      <c r="AB26" s="419"/>
      <c r="AC26" s="329"/>
      <c r="AD26" s="330"/>
      <c r="AE26" s="330"/>
      <c r="AF26" s="330"/>
      <c r="AG26" s="330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27"/>
      <c r="AW26" s="327"/>
      <c r="AX26" s="327"/>
      <c r="AY26" s="357"/>
      <c r="AZ26" s="327"/>
      <c r="BA26" s="327"/>
      <c r="BB26" s="327"/>
      <c r="BC26" s="327"/>
      <c r="BD26" s="327"/>
      <c r="BE26" s="327"/>
      <c r="BF26" s="327"/>
      <c r="BG26" s="358"/>
      <c r="BH26" s="358"/>
      <c r="BI26" s="358"/>
      <c r="IU26" s="333"/>
    </row>
    <row r="27" spans="1:255" s="332" customFormat="1" ht="15" customHeight="1" x14ac:dyDescent="0.3">
      <c r="A27" s="359">
        <v>6</v>
      </c>
      <c r="B27" s="370" t="s">
        <v>1395</v>
      </c>
      <c r="C27" s="361">
        <v>501161</v>
      </c>
      <c r="D27" s="451" t="s">
        <v>26</v>
      </c>
      <c r="E27" s="679"/>
      <c r="F27" s="363"/>
      <c r="G27" s="364">
        <v>16228939.940000009</v>
      </c>
      <c r="H27" s="364"/>
      <c r="I27" s="366"/>
      <c r="J27" s="366"/>
      <c r="K27" s="368"/>
      <c r="L27" s="368"/>
      <c r="M27" s="368">
        <v>4932425.6100000003</v>
      </c>
      <c r="N27" s="368"/>
      <c r="O27" s="369"/>
      <c r="P27" s="366"/>
      <c r="Q27" s="368"/>
      <c r="R27" s="556">
        <f t="shared" si="0"/>
        <v>11296514.330000009</v>
      </c>
      <c r="S27" s="863">
        <f t="shared" si="1"/>
        <v>0</v>
      </c>
      <c r="T27" s="328">
        <v>11296514.329999998</v>
      </c>
      <c r="U27" s="329" t="str">
        <f t="shared" si="3"/>
        <v>MYR</v>
      </c>
      <c r="V27" s="329">
        <f t="shared" si="2"/>
        <v>11296514.329999998</v>
      </c>
      <c r="W27" s="329"/>
      <c r="X27" s="329"/>
      <c r="Y27" s="329"/>
      <c r="Z27" s="329"/>
      <c r="AA27" s="329"/>
      <c r="AB27" s="419"/>
      <c r="AC27" s="329"/>
      <c r="AD27" s="330"/>
      <c r="AE27" s="330"/>
      <c r="AF27" s="330"/>
      <c r="AG27" s="330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27"/>
      <c r="AW27" s="327"/>
      <c r="AX27" s="327"/>
      <c r="AY27" s="357"/>
      <c r="AZ27" s="327"/>
      <c r="BA27" s="327"/>
      <c r="BB27" s="327"/>
      <c r="BC27" s="327"/>
      <c r="BD27" s="327"/>
      <c r="BE27" s="327"/>
      <c r="BF27" s="327"/>
      <c r="BG27" s="358"/>
      <c r="BH27" s="358"/>
      <c r="BI27" s="358"/>
      <c r="IU27" s="333"/>
    </row>
    <row r="28" spans="1:255" s="332" customFormat="1" ht="15" customHeight="1" x14ac:dyDescent="0.3">
      <c r="A28" s="359">
        <v>7</v>
      </c>
      <c r="B28" s="370" t="s">
        <v>1559</v>
      </c>
      <c r="C28" s="361">
        <v>501265</v>
      </c>
      <c r="D28" s="451" t="s">
        <v>26</v>
      </c>
      <c r="E28" s="679"/>
      <c r="F28" s="363"/>
      <c r="G28" s="364">
        <v>2977127.7</v>
      </c>
      <c r="H28" s="364"/>
      <c r="I28" s="366"/>
      <c r="J28" s="366"/>
      <c r="K28" s="368"/>
      <c r="L28" s="368"/>
      <c r="M28" s="368"/>
      <c r="N28" s="368"/>
      <c r="O28" s="369"/>
      <c r="P28" s="366"/>
      <c r="Q28" s="368"/>
      <c r="R28" s="556">
        <f t="shared" si="0"/>
        <v>2977127.7</v>
      </c>
      <c r="S28" s="863">
        <f t="shared" si="1"/>
        <v>0</v>
      </c>
      <c r="T28" s="328">
        <v>2977127.7</v>
      </c>
      <c r="U28" s="329" t="str">
        <f t="shared" si="3"/>
        <v>MYR</v>
      </c>
      <c r="V28" s="329">
        <f t="shared" si="2"/>
        <v>2977127.7</v>
      </c>
      <c r="W28" s="329"/>
      <c r="X28" s="329"/>
      <c r="Y28" s="329"/>
      <c r="Z28" s="329"/>
      <c r="AA28" s="329"/>
      <c r="AB28" s="419"/>
      <c r="AC28" s="329"/>
      <c r="AD28" s="330"/>
      <c r="AE28" s="330"/>
      <c r="AF28" s="330"/>
      <c r="AG28" s="330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27"/>
      <c r="AW28" s="327"/>
      <c r="AX28" s="327"/>
      <c r="AY28" s="357"/>
      <c r="AZ28" s="327"/>
      <c r="BA28" s="327"/>
      <c r="BB28" s="327"/>
      <c r="BC28" s="327"/>
      <c r="BD28" s="327"/>
      <c r="BE28" s="327"/>
      <c r="BF28" s="327"/>
      <c r="BG28" s="358"/>
      <c r="BH28" s="358"/>
      <c r="BI28" s="358"/>
      <c r="IU28" s="333"/>
    </row>
    <row r="29" spans="1:255" s="332" customFormat="1" ht="15" customHeight="1" x14ac:dyDescent="0.3">
      <c r="A29" s="359">
        <v>8</v>
      </c>
      <c r="B29" s="370" t="s">
        <v>1487</v>
      </c>
      <c r="C29" s="361">
        <v>501231</v>
      </c>
      <c r="D29" s="451" t="s">
        <v>26</v>
      </c>
      <c r="E29" s="679"/>
      <c r="F29" s="363"/>
      <c r="G29" s="364">
        <v>1852123.1799999997</v>
      </c>
      <c r="H29" s="364">
        <v>1254020.48</v>
      </c>
      <c r="I29" s="366"/>
      <c r="J29" s="366"/>
      <c r="K29" s="368"/>
      <c r="L29" s="368"/>
      <c r="M29" s="368">
        <v>1852123.18</v>
      </c>
      <c r="N29" s="368"/>
      <c r="O29" s="369"/>
      <c r="P29" s="366"/>
      <c r="Q29" s="368"/>
      <c r="R29" s="556">
        <f t="shared" si="0"/>
        <v>1254020.4799999997</v>
      </c>
      <c r="S29" s="863">
        <f t="shared" si="1"/>
        <v>0</v>
      </c>
      <c r="T29" s="328">
        <v>1254020.48</v>
      </c>
      <c r="U29" s="329" t="str">
        <f t="shared" si="3"/>
        <v>MYR</v>
      </c>
      <c r="V29" s="329">
        <f t="shared" si="2"/>
        <v>1254020.48</v>
      </c>
      <c r="W29" s="329"/>
      <c r="X29" s="329"/>
      <c r="Y29" s="329"/>
      <c r="Z29" s="329"/>
      <c r="AA29" s="329"/>
      <c r="AB29" s="419"/>
      <c r="AC29" s="329"/>
      <c r="AD29" s="330"/>
      <c r="AE29" s="330"/>
      <c r="AF29" s="330"/>
      <c r="AG29" s="330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27"/>
      <c r="AW29" s="327"/>
      <c r="AX29" s="327"/>
      <c r="AY29" s="357"/>
      <c r="AZ29" s="327"/>
      <c r="BA29" s="327"/>
      <c r="BB29" s="327"/>
      <c r="BC29" s="327"/>
      <c r="BD29" s="327"/>
      <c r="BE29" s="327"/>
      <c r="BF29" s="327"/>
      <c r="BG29" s="358"/>
      <c r="BH29" s="358"/>
      <c r="BI29" s="358"/>
      <c r="IU29" s="333"/>
    </row>
    <row r="30" spans="1:255" s="332" customFormat="1" ht="15" customHeight="1" x14ac:dyDescent="0.3">
      <c r="A30" s="359">
        <v>9</v>
      </c>
      <c r="B30" s="370" t="s">
        <v>1603</v>
      </c>
      <c r="C30" s="361">
        <v>501306</v>
      </c>
      <c r="D30" s="451" t="s">
        <v>26</v>
      </c>
      <c r="E30" s="679"/>
      <c r="F30" s="363"/>
      <c r="G30" s="364">
        <v>3770774.57</v>
      </c>
      <c r="H30" s="364"/>
      <c r="I30" s="366"/>
      <c r="J30" s="366"/>
      <c r="K30" s="368"/>
      <c r="L30" s="368"/>
      <c r="M30" s="368"/>
      <c r="N30" s="368"/>
      <c r="O30" s="369"/>
      <c r="P30" s="366"/>
      <c r="Q30" s="368"/>
      <c r="R30" s="556">
        <f t="shared" si="0"/>
        <v>3770774.57</v>
      </c>
      <c r="S30" s="863">
        <f t="shared" si="1"/>
        <v>0</v>
      </c>
      <c r="T30" s="328">
        <v>3770774.57</v>
      </c>
      <c r="U30" s="329" t="str">
        <f t="shared" si="3"/>
        <v>MYR</v>
      </c>
      <c r="V30" s="329">
        <f t="shared" si="2"/>
        <v>3770774.57</v>
      </c>
      <c r="W30" s="329"/>
      <c r="X30" s="329"/>
      <c r="Y30" s="329"/>
      <c r="Z30" s="329"/>
      <c r="AA30" s="329"/>
      <c r="AB30" s="419"/>
      <c r="AC30" s="329"/>
      <c r="AD30" s="330"/>
      <c r="AE30" s="330"/>
      <c r="AF30" s="330"/>
      <c r="AG30" s="330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27"/>
      <c r="AW30" s="327"/>
      <c r="AX30" s="327"/>
      <c r="AY30" s="357"/>
      <c r="AZ30" s="327"/>
      <c r="BA30" s="327"/>
      <c r="BB30" s="327"/>
      <c r="BC30" s="327"/>
      <c r="BD30" s="327"/>
      <c r="BE30" s="327"/>
      <c r="BF30" s="327"/>
      <c r="BG30" s="358"/>
      <c r="BH30" s="358"/>
      <c r="BI30" s="358"/>
      <c r="IU30" s="333"/>
    </row>
    <row r="31" spans="1:255" s="332" customFormat="1" ht="15" customHeight="1" x14ac:dyDescent="0.3">
      <c r="A31" s="359">
        <v>10</v>
      </c>
      <c r="B31" s="370" t="s">
        <v>1368</v>
      </c>
      <c r="C31" s="361">
        <v>501137</v>
      </c>
      <c r="D31" s="451" t="s">
        <v>26</v>
      </c>
      <c r="E31" s="679"/>
      <c r="F31" s="363"/>
      <c r="G31" s="364">
        <v>266836.99999999953</v>
      </c>
      <c r="H31" s="364">
        <v>126997.5</v>
      </c>
      <c r="I31" s="366"/>
      <c r="J31" s="366"/>
      <c r="K31" s="368"/>
      <c r="L31" s="368"/>
      <c r="M31" s="368">
        <v>211187</v>
      </c>
      <c r="N31" s="368"/>
      <c r="O31" s="369"/>
      <c r="P31" s="366"/>
      <c r="Q31" s="368"/>
      <c r="R31" s="556">
        <f t="shared" si="0"/>
        <v>182647.49999999953</v>
      </c>
      <c r="S31" s="863">
        <f t="shared" si="1"/>
        <v>-4.6566128730773926E-10</v>
      </c>
      <c r="T31" s="328">
        <v>182647.5</v>
      </c>
      <c r="U31" s="329" t="str">
        <f t="shared" si="3"/>
        <v>MYR</v>
      </c>
      <c r="V31" s="329">
        <f t="shared" si="2"/>
        <v>182647.5</v>
      </c>
      <c r="W31" s="329"/>
      <c r="X31" s="329"/>
      <c r="Y31" s="329"/>
      <c r="Z31" s="329"/>
      <c r="AA31" s="329"/>
      <c r="AB31" s="419"/>
      <c r="AC31" s="329"/>
      <c r="AD31" s="330"/>
      <c r="AE31" s="330"/>
      <c r="AF31" s="330"/>
      <c r="AG31" s="330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27"/>
      <c r="AW31" s="327"/>
      <c r="AX31" s="327"/>
      <c r="AY31" s="357"/>
      <c r="AZ31" s="327"/>
      <c r="BA31" s="327"/>
      <c r="BB31" s="327"/>
      <c r="BC31" s="327"/>
      <c r="BD31" s="327"/>
      <c r="BE31" s="327"/>
      <c r="BF31" s="327"/>
      <c r="BG31" s="358"/>
      <c r="BH31" s="358"/>
      <c r="BI31" s="358"/>
      <c r="IU31" s="333"/>
    </row>
    <row r="32" spans="1:255" s="332" customFormat="1" ht="15" customHeight="1" x14ac:dyDescent="0.3">
      <c r="A32" s="359">
        <v>11</v>
      </c>
      <c r="B32" s="370" t="s">
        <v>1348</v>
      </c>
      <c r="C32" s="361">
        <v>501131</v>
      </c>
      <c r="D32" s="451" t="s">
        <v>26</v>
      </c>
      <c r="E32" s="679"/>
      <c r="F32" s="363"/>
      <c r="G32" s="364">
        <v>1656654.4</v>
      </c>
      <c r="H32" s="364"/>
      <c r="I32" s="366"/>
      <c r="J32" s="366"/>
      <c r="K32" s="368"/>
      <c r="L32" s="368"/>
      <c r="M32" s="368">
        <v>767025.11</v>
      </c>
      <c r="N32" s="368"/>
      <c r="O32" s="369"/>
      <c r="P32" s="366"/>
      <c r="Q32" s="368"/>
      <c r="R32" s="556">
        <f t="shared" si="0"/>
        <v>889629.28999999992</v>
      </c>
      <c r="S32" s="863">
        <f t="shared" si="1"/>
        <v>0</v>
      </c>
      <c r="T32" s="328">
        <v>889629.28999999992</v>
      </c>
      <c r="U32" s="329" t="str">
        <f t="shared" si="3"/>
        <v>MYR</v>
      </c>
      <c r="V32" s="329">
        <f t="shared" si="2"/>
        <v>889629.28999999992</v>
      </c>
      <c r="W32" s="329"/>
      <c r="X32" s="329"/>
      <c r="Y32" s="329"/>
      <c r="Z32" s="329"/>
      <c r="AA32" s="329"/>
      <c r="AB32" s="419"/>
      <c r="AC32" s="329"/>
      <c r="AD32" s="330"/>
      <c r="AE32" s="330"/>
      <c r="AF32" s="330"/>
      <c r="AG32" s="330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27"/>
      <c r="AW32" s="327"/>
      <c r="AX32" s="327"/>
      <c r="AY32" s="357"/>
      <c r="AZ32" s="327"/>
      <c r="BA32" s="327"/>
      <c r="BB32" s="327"/>
      <c r="BC32" s="327"/>
      <c r="BD32" s="327"/>
      <c r="BE32" s="327"/>
      <c r="BF32" s="327"/>
      <c r="BG32" s="358"/>
      <c r="BH32" s="358"/>
      <c r="BI32" s="358"/>
      <c r="IU32" s="333"/>
    </row>
    <row r="33" spans="1:255" s="332" customFormat="1" ht="15" hidden="1" customHeight="1" x14ac:dyDescent="0.3">
      <c r="A33" s="359">
        <v>2</v>
      </c>
      <c r="B33" s="370" t="s">
        <v>37</v>
      </c>
      <c r="C33" s="362">
        <v>501035</v>
      </c>
      <c r="D33" s="451" t="s">
        <v>26</v>
      </c>
      <c r="E33" s="370"/>
      <c r="F33" s="371"/>
      <c r="G33" s="364">
        <v>-4.6566128730773926E-10</v>
      </c>
      <c r="H33" s="364"/>
      <c r="I33" s="366"/>
      <c r="J33" s="366"/>
      <c r="K33" s="368"/>
      <c r="L33" s="368"/>
      <c r="M33" s="368"/>
      <c r="N33" s="368"/>
      <c r="O33" s="366"/>
      <c r="P33" s="366"/>
      <c r="Q33" s="368"/>
      <c r="R33" s="556">
        <f t="shared" si="0"/>
        <v>-4.6566128730773926E-10</v>
      </c>
      <c r="S33" s="863">
        <f t="shared" si="1"/>
        <v>-4.6566128730773926E-10</v>
      </c>
      <c r="T33" s="524"/>
      <c r="U33" s="329" t="str">
        <f t="shared" si="3"/>
        <v>MYR</v>
      </c>
      <c r="V33" s="329">
        <f t="shared" si="2"/>
        <v>0</v>
      </c>
      <c r="W33" s="329"/>
      <c r="X33" s="329"/>
      <c r="Y33" s="329"/>
      <c r="Z33" s="329"/>
      <c r="AA33" s="329"/>
      <c r="AB33" s="419">
        <f t="shared" si="4"/>
        <v>0</v>
      </c>
      <c r="AC33" s="329">
        <f t="shared" ref="AC33:AC164" si="5">G33+H33+I33+J33-M33-O33-P33</f>
        <v>-4.6566128730773926E-10</v>
      </c>
      <c r="AD33" s="330"/>
      <c r="AE33" s="330"/>
      <c r="AF33" s="330"/>
      <c r="AG33" s="330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27"/>
      <c r="AW33" s="327"/>
      <c r="AX33" s="327"/>
      <c r="AY33" s="357"/>
      <c r="AZ33" s="327"/>
      <c r="BA33" s="327"/>
      <c r="BB33" s="327"/>
      <c r="BC33" s="327"/>
      <c r="BD33" s="327"/>
      <c r="BE33" s="327"/>
      <c r="BF33" s="327"/>
      <c r="BG33" s="358"/>
      <c r="BH33" s="358"/>
      <c r="BI33" s="358"/>
      <c r="IU33" s="333"/>
    </row>
    <row r="34" spans="1:255" s="332" customFormat="1" ht="15" hidden="1" customHeight="1" x14ac:dyDescent="0.3">
      <c r="A34" s="657">
        <v>10</v>
      </c>
      <c r="B34" s="360" t="s">
        <v>1260</v>
      </c>
      <c r="C34" s="362">
        <v>501086</v>
      </c>
      <c r="D34" s="659" t="s">
        <v>0</v>
      </c>
      <c r="F34" s="371"/>
      <c r="G34" s="364">
        <v>0</v>
      </c>
      <c r="H34" s="364"/>
      <c r="I34" s="366"/>
      <c r="J34" s="366"/>
      <c r="K34" s="368"/>
      <c r="L34" s="368"/>
      <c r="M34" s="368"/>
      <c r="N34" s="368"/>
      <c r="O34" s="366"/>
      <c r="P34" s="366"/>
      <c r="Q34" s="368"/>
      <c r="R34" s="556">
        <f t="shared" si="0"/>
        <v>0</v>
      </c>
      <c r="S34" s="863">
        <f t="shared" si="1"/>
        <v>0</v>
      </c>
      <c r="T34" s="524"/>
      <c r="U34" s="329" t="str">
        <f t="shared" si="3"/>
        <v>USD</v>
      </c>
      <c r="V34" s="329">
        <f>T34*$V$1</f>
        <v>0</v>
      </c>
      <c r="W34" s="329"/>
      <c r="X34" s="329"/>
      <c r="Y34" s="329"/>
      <c r="Z34" s="329"/>
      <c r="AA34" s="329"/>
      <c r="AB34" s="619">
        <f t="shared" si="4"/>
        <v>0</v>
      </c>
      <c r="AC34" s="329">
        <f t="shared" si="5"/>
        <v>0</v>
      </c>
      <c r="AD34" s="330"/>
      <c r="AE34" s="330"/>
      <c r="AF34" s="330"/>
      <c r="AG34" s="330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27"/>
      <c r="AW34" s="327"/>
      <c r="AX34" s="327"/>
      <c r="AY34" s="357"/>
      <c r="AZ34" s="327"/>
      <c r="BA34" s="327"/>
      <c r="BB34" s="327"/>
      <c r="BC34" s="327"/>
      <c r="BD34" s="327"/>
      <c r="BE34" s="327"/>
      <c r="BF34" s="327"/>
      <c r="BG34" s="358"/>
      <c r="BH34" s="358"/>
      <c r="BI34" s="358"/>
      <c r="IU34" s="333"/>
    </row>
    <row r="35" spans="1:255" s="332" customFormat="1" ht="15" hidden="1" customHeight="1" x14ac:dyDescent="0.3">
      <c r="A35" s="657">
        <v>8</v>
      </c>
      <c r="B35" s="360" t="s">
        <v>1260</v>
      </c>
      <c r="C35" s="362">
        <v>501156</v>
      </c>
      <c r="D35" s="659" t="s">
        <v>0</v>
      </c>
      <c r="F35" s="371"/>
      <c r="G35" s="364">
        <v>6.9849193096160889E-10</v>
      </c>
      <c r="H35" s="364"/>
      <c r="I35" s="366"/>
      <c r="J35" s="366"/>
      <c r="K35" s="368"/>
      <c r="L35" s="368"/>
      <c r="M35" s="368"/>
      <c r="N35" s="368"/>
      <c r="O35" s="366"/>
      <c r="P35" s="366"/>
      <c r="Q35" s="368"/>
      <c r="R35" s="556">
        <f t="shared" si="0"/>
        <v>6.9849193096160889E-10</v>
      </c>
      <c r="S35" s="863">
        <f t="shared" si="1"/>
        <v>6.9849193096160889E-10</v>
      </c>
      <c r="T35" s="524"/>
      <c r="U35" s="329" t="str">
        <f t="shared" si="3"/>
        <v>USD</v>
      </c>
      <c r="V35" s="329">
        <f>T35*$V$1</f>
        <v>0</v>
      </c>
      <c r="W35" s="329"/>
      <c r="X35" s="329"/>
      <c r="Y35" s="329"/>
      <c r="Z35" s="329"/>
      <c r="AA35" s="329"/>
      <c r="AB35" s="619"/>
      <c r="AC35" s="329"/>
      <c r="AD35" s="330"/>
      <c r="AE35" s="330"/>
      <c r="AF35" s="330"/>
      <c r="AG35" s="330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27"/>
      <c r="AW35" s="327"/>
      <c r="AX35" s="327"/>
      <c r="AY35" s="357"/>
      <c r="AZ35" s="327"/>
      <c r="BA35" s="327"/>
      <c r="BB35" s="327"/>
      <c r="BC35" s="327"/>
      <c r="BD35" s="327"/>
      <c r="BE35" s="327"/>
      <c r="BF35" s="327"/>
      <c r="BG35" s="358"/>
      <c r="BH35" s="358"/>
      <c r="BI35" s="358"/>
      <c r="IU35" s="333"/>
    </row>
    <row r="36" spans="1:255" s="332" customFormat="1" ht="15" customHeight="1" x14ac:dyDescent="0.3">
      <c r="A36" s="359">
        <v>12</v>
      </c>
      <c r="B36" s="608" t="s">
        <v>1371</v>
      </c>
      <c r="C36" s="483">
        <v>501142</v>
      </c>
      <c r="D36" s="362" t="s">
        <v>26</v>
      </c>
      <c r="F36" s="484"/>
      <c r="G36" s="367">
        <v>5098424.4499999974</v>
      </c>
      <c r="H36" s="364">
        <v>1926091.13</v>
      </c>
      <c r="I36" s="366"/>
      <c r="J36" s="366"/>
      <c r="K36" s="368"/>
      <c r="L36" s="368"/>
      <c r="M36" s="368">
        <v>3056861.02</v>
      </c>
      <c r="N36" s="368"/>
      <c r="O36" s="366"/>
      <c r="P36" s="366"/>
      <c r="Q36" s="368"/>
      <c r="R36" s="556">
        <f t="shared" si="0"/>
        <v>3967654.5599999973</v>
      </c>
      <c r="S36" s="863">
        <f t="shared" si="1"/>
        <v>0</v>
      </c>
      <c r="T36" s="524">
        <v>3967654.56</v>
      </c>
      <c r="U36" s="329" t="str">
        <f t="shared" si="3"/>
        <v>MYR</v>
      </c>
      <c r="V36" s="329">
        <f t="shared" si="2"/>
        <v>3967654.56</v>
      </c>
      <c r="W36" s="329"/>
      <c r="X36" s="329"/>
      <c r="Y36" s="329"/>
      <c r="Z36" s="329"/>
      <c r="AA36" s="329"/>
      <c r="AB36" s="619"/>
      <c r="AC36" s="329"/>
      <c r="AD36" s="330"/>
      <c r="AE36" s="330"/>
      <c r="AF36" s="330"/>
      <c r="AG36" s="330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27"/>
      <c r="AW36" s="327"/>
      <c r="AX36" s="327"/>
      <c r="AY36" s="357"/>
      <c r="AZ36" s="327"/>
      <c r="BA36" s="327"/>
      <c r="BB36" s="327"/>
      <c r="BC36" s="327"/>
      <c r="BD36" s="327"/>
      <c r="BE36" s="327"/>
      <c r="BF36" s="327"/>
      <c r="BG36" s="358"/>
      <c r="BH36" s="358"/>
      <c r="BI36" s="358"/>
      <c r="IU36" s="333"/>
    </row>
    <row r="37" spans="1:255" s="332" customFormat="1" ht="15" customHeight="1" x14ac:dyDescent="0.3">
      <c r="A37" s="362">
        <v>13</v>
      </c>
      <c r="B37" s="360" t="s">
        <v>1617</v>
      </c>
      <c r="C37" s="482">
        <v>501293</v>
      </c>
      <c r="D37" s="362" t="s">
        <v>26</v>
      </c>
      <c r="F37" s="484"/>
      <c r="G37" s="367">
        <v>0</v>
      </c>
      <c r="H37" s="364">
        <v>2884440</v>
      </c>
      <c r="I37" s="366"/>
      <c r="J37" s="366"/>
      <c r="K37" s="368"/>
      <c r="L37" s="368"/>
      <c r="M37" s="368"/>
      <c r="N37" s="368"/>
      <c r="O37" s="366"/>
      <c r="P37" s="366"/>
      <c r="Q37" s="368"/>
      <c r="R37" s="556">
        <f t="shared" si="0"/>
        <v>2884440</v>
      </c>
      <c r="S37" s="863">
        <f t="shared" si="1"/>
        <v>0</v>
      </c>
      <c r="T37" s="524">
        <v>2884440</v>
      </c>
      <c r="U37" s="329" t="str">
        <f t="shared" si="3"/>
        <v>MYR</v>
      </c>
      <c r="V37" s="329">
        <f t="shared" si="2"/>
        <v>2884440</v>
      </c>
      <c r="W37" s="329"/>
      <c r="X37" s="329"/>
      <c r="Y37" s="329"/>
      <c r="Z37" s="329"/>
      <c r="AA37" s="329"/>
      <c r="AB37" s="619"/>
      <c r="AC37" s="329"/>
      <c r="AD37" s="330"/>
      <c r="AE37" s="330"/>
      <c r="AF37" s="330"/>
      <c r="AG37" s="330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27"/>
      <c r="AW37" s="327"/>
      <c r="AX37" s="327"/>
      <c r="AY37" s="357"/>
      <c r="AZ37" s="327"/>
      <c r="BA37" s="327"/>
      <c r="BB37" s="327"/>
      <c r="BC37" s="327"/>
      <c r="BD37" s="327"/>
      <c r="BE37" s="327"/>
      <c r="BF37" s="327"/>
      <c r="BG37" s="358"/>
      <c r="BH37" s="358"/>
      <c r="BI37" s="358"/>
      <c r="IU37" s="333"/>
    </row>
    <row r="38" spans="1:255" s="332" customFormat="1" ht="15" customHeight="1" x14ac:dyDescent="0.3">
      <c r="A38" s="362">
        <v>14</v>
      </c>
      <c r="B38" s="360" t="s">
        <v>1616</v>
      </c>
      <c r="C38" s="482">
        <v>501318</v>
      </c>
      <c r="D38" s="362" t="s">
        <v>26</v>
      </c>
      <c r="F38" s="484"/>
      <c r="G38" s="367">
        <v>0</v>
      </c>
      <c r="H38" s="364">
        <v>1710000</v>
      </c>
      <c r="I38" s="366"/>
      <c r="J38" s="366"/>
      <c r="K38" s="368"/>
      <c r="L38" s="368"/>
      <c r="M38" s="368"/>
      <c r="N38" s="368"/>
      <c r="O38" s="366"/>
      <c r="P38" s="366"/>
      <c r="Q38" s="368"/>
      <c r="R38" s="556">
        <f t="shared" si="0"/>
        <v>1710000</v>
      </c>
      <c r="S38" s="863">
        <f t="shared" si="1"/>
        <v>0</v>
      </c>
      <c r="T38" s="524">
        <v>1710000</v>
      </c>
      <c r="U38" s="329"/>
      <c r="V38" s="329">
        <f t="shared" si="2"/>
        <v>1710000</v>
      </c>
      <c r="W38" s="329"/>
      <c r="X38" s="329"/>
      <c r="Y38" s="329"/>
      <c r="Z38" s="329"/>
      <c r="AA38" s="329"/>
      <c r="AB38" s="619"/>
      <c r="AC38" s="329"/>
      <c r="AD38" s="330"/>
      <c r="AE38" s="330"/>
      <c r="AF38" s="330"/>
      <c r="AG38" s="330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27"/>
      <c r="AW38" s="327"/>
      <c r="AX38" s="327"/>
      <c r="AY38" s="357"/>
      <c r="AZ38" s="327"/>
      <c r="BA38" s="327"/>
      <c r="BB38" s="327"/>
      <c r="BC38" s="327"/>
      <c r="BD38" s="327"/>
      <c r="BE38" s="327"/>
      <c r="BF38" s="327"/>
      <c r="BG38" s="358"/>
      <c r="BH38" s="358"/>
      <c r="BI38" s="358"/>
      <c r="IU38" s="333"/>
    </row>
    <row r="39" spans="1:255" s="332" customFormat="1" ht="15" customHeight="1" x14ac:dyDescent="0.3">
      <c r="A39" s="362">
        <v>15</v>
      </c>
      <c r="B39" s="360" t="s">
        <v>1623</v>
      </c>
      <c r="C39" s="482">
        <v>501235</v>
      </c>
      <c r="D39" s="362" t="s">
        <v>0</v>
      </c>
      <c r="F39" s="484"/>
      <c r="G39" s="367">
        <v>0</v>
      </c>
      <c r="H39" s="364">
        <v>2453144.6800000002</v>
      </c>
      <c r="I39" s="366"/>
      <c r="J39" s="366"/>
      <c r="K39" s="368"/>
      <c r="L39" s="368"/>
      <c r="M39" s="368"/>
      <c r="N39" s="368"/>
      <c r="O39" s="366"/>
      <c r="P39" s="366">
        <v>13946.76</v>
      </c>
      <c r="Q39" s="368"/>
      <c r="R39" s="556">
        <f t="shared" si="0"/>
        <v>2439197.9200000004</v>
      </c>
      <c r="S39" s="863">
        <f t="shared" si="1"/>
        <v>4.9516772851347923E-3</v>
      </c>
      <c r="T39" s="524">
        <v>600639.7229865361</v>
      </c>
      <c r="U39" s="329"/>
      <c r="V39" s="329">
        <f>T39*$V$1</f>
        <v>2439197.9150483231</v>
      </c>
      <c r="W39" s="329"/>
      <c r="X39" s="329"/>
      <c r="Y39" s="329"/>
      <c r="Z39" s="329"/>
      <c r="AA39" s="329"/>
      <c r="AB39" s="619"/>
      <c r="AC39" s="329"/>
      <c r="AD39" s="330"/>
      <c r="AE39" s="330"/>
      <c r="AF39" s="330"/>
      <c r="AG39" s="330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27"/>
      <c r="AW39" s="327"/>
      <c r="AX39" s="327"/>
      <c r="AY39" s="357"/>
      <c r="AZ39" s="327"/>
      <c r="BA39" s="327"/>
      <c r="BB39" s="327"/>
      <c r="BC39" s="327"/>
      <c r="BD39" s="327"/>
      <c r="BE39" s="327"/>
      <c r="BF39" s="327"/>
      <c r="BG39" s="358"/>
      <c r="BH39" s="358"/>
      <c r="BI39" s="358"/>
      <c r="IU39" s="333"/>
    </row>
    <row r="40" spans="1:255" s="332" customFormat="1" ht="15" customHeight="1" x14ac:dyDescent="0.3">
      <c r="A40" s="362">
        <v>16</v>
      </c>
      <c r="B40" s="360" t="s">
        <v>1584</v>
      </c>
      <c r="C40" s="483">
        <v>501290</v>
      </c>
      <c r="D40" s="362" t="s">
        <v>26</v>
      </c>
      <c r="F40" s="484"/>
      <c r="G40" s="367">
        <v>1000000</v>
      </c>
      <c r="H40" s="364">
        <v>7000000</v>
      </c>
      <c r="I40" s="366"/>
      <c r="J40" s="366"/>
      <c r="K40" s="368"/>
      <c r="L40" s="368"/>
      <c r="M40" s="368"/>
      <c r="N40" s="368"/>
      <c r="O40" s="366"/>
      <c r="P40" s="366"/>
      <c r="Q40" s="368"/>
      <c r="R40" s="556">
        <f t="shared" si="0"/>
        <v>8000000</v>
      </c>
      <c r="S40" s="863">
        <f t="shared" si="1"/>
        <v>0</v>
      </c>
      <c r="T40" s="524">
        <v>8000000</v>
      </c>
      <c r="U40" s="329" t="str">
        <f t="shared" si="3"/>
        <v>MYR</v>
      </c>
      <c r="V40" s="329">
        <f t="shared" si="2"/>
        <v>8000000</v>
      </c>
      <c r="W40" s="329"/>
      <c r="X40" s="329"/>
      <c r="Y40" s="329"/>
      <c r="Z40" s="329"/>
      <c r="AA40" s="329"/>
      <c r="AB40" s="619"/>
      <c r="AC40" s="329"/>
      <c r="AD40" s="330"/>
      <c r="AE40" s="330"/>
      <c r="AF40" s="330"/>
      <c r="AG40" s="330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27"/>
      <c r="AW40" s="327"/>
      <c r="AX40" s="327"/>
      <c r="AY40" s="357"/>
      <c r="AZ40" s="327"/>
      <c r="BA40" s="327"/>
      <c r="BB40" s="327"/>
      <c r="BC40" s="327"/>
      <c r="BD40" s="327"/>
      <c r="BE40" s="327"/>
      <c r="BF40" s="327"/>
      <c r="BG40" s="358"/>
      <c r="BH40" s="358"/>
      <c r="BI40" s="358"/>
      <c r="IU40" s="333"/>
    </row>
    <row r="41" spans="1:255" s="332" customFormat="1" ht="15" customHeight="1" x14ac:dyDescent="0.3">
      <c r="A41" s="851">
        <v>17</v>
      </c>
      <c r="B41" s="1075" t="s">
        <v>1473</v>
      </c>
      <c r="C41" s="483">
        <v>501232</v>
      </c>
      <c r="D41" s="851" t="s">
        <v>0</v>
      </c>
      <c r="F41" s="484"/>
      <c r="G41" s="367">
        <v>18954451.079999994</v>
      </c>
      <c r="H41" s="364">
        <v>1654650</v>
      </c>
      <c r="I41" s="366"/>
      <c r="J41" s="366">
        <v>2924.99</v>
      </c>
      <c r="K41" s="368"/>
      <c r="L41" s="368"/>
      <c r="M41" s="368"/>
      <c r="N41" s="368"/>
      <c r="O41" s="366"/>
      <c r="P41" s="366">
        <v>313252.61</v>
      </c>
      <c r="Q41" s="368"/>
      <c r="R41" s="556">
        <f t="shared" si="0"/>
        <v>20298773.459999993</v>
      </c>
      <c r="S41" s="863">
        <f t="shared" si="1"/>
        <v>2.8859991580247879E-2</v>
      </c>
      <c r="T41" s="524">
        <v>4998466.74</v>
      </c>
      <c r="U41" s="329" t="str">
        <f t="shared" ref="U41" si="6">D41</f>
        <v>USD</v>
      </c>
      <c r="V41" s="329">
        <f>T41*$V$1</f>
        <v>20298773.431140002</v>
      </c>
      <c r="W41" s="329"/>
      <c r="X41" s="329"/>
      <c r="Y41" s="329"/>
      <c r="Z41" s="329"/>
      <c r="AA41" s="329"/>
      <c r="AB41" s="619"/>
      <c r="AC41" s="329"/>
      <c r="AD41" s="330"/>
      <c r="AE41" s="330"/>
      <c r="AF41" s="330"/>
      <c r="AG41" s="330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27"/>
      <c r="AW41" s="327"/>
      <c r="AX41" s="327"/>
      <c r="AY41" s="357"/>
      <c r="AZ41" s="327"/>
      <c r="BA41" s="327"/>
      <c r="BB41" s="327"/>
      <c r="BC41" s="327"/>
      <c r="BD41" s="327"/>
      <c r="BE41" s="327"/>
      <c r="BF41" s="327"/>
      <c r="BG41" s="358"/>
      <c r="BH41" s="358"/>
      <c r="BI41" s="358"/>
      <c r="IU41" s="333"/>
    </row>
    <row r="42" spans="1:255" s="332" customFormat="1" ht="15" customHeight="1" x14ac:dyDescent="0.3">
      <c r="A42" s="362">
        <v>18</v>
      </c>
      <c r="B42" s="360" t="s">
        <v>1444</v>
      </c>
      <c r="C42" s="362">
        <v>501181</v>
      </c>
      <c r="D42" s="362" t="s">
        <v>26</v>
      </c>
      <c r="E42" s="360"/>
      <c r="F42" s="412"/>
      <c r="G42" s="365">
        <v>7821113.7499999981</v>
      </c>
      <c r="H42" s="364">
        <v>2037733.5</v>
      </c>
      <c r="I42" s="366"/>
      <c r="J42" s="366"/>
      <c r="K42" s="368"/>
      <c r="L42" s="368"/>
      <c r="M42" s="368">
        <v>3064735.87</v>
      </c>
      <c r="N42" s="368"/>
      <c r="O42" s="366"/>
      <c r="P42" s="366"/>
      <c r="Q42" s="368"/>
      <c r="R42" s="556">
        <f t="shared" si="0"/>
        <v>6794111.379999998</v>
      </c>
      <c r="S42" s="863">
        <f t="shared" si="1"/>
        <v>0</v>
      </c>
      <c r="T42" s="524">
        <v>6794111.3799999999</v>
      </c>
      <c r="U42" s="329" t="str">
        <f t="shared" si="3"/>
        <v>MYR</v>
      </c>
      <c r="V42" s="329">
        <f t="shared" si="2"/>
        <v>6794111.3799999999</v>
      </c>
      <c r="W42" s="329"/>
      <c r="X42" s="329"/>
      <c r="Y42" s="329"/>
      <c r="Z42" s="329"/>
      <c r="AA42" s="329"/>
      <c r="AB42" s="619"/>
      <c r="AC42" s="329"/>
      <c r="AD42" s="330"/>
      <c r="AE42" s="330"/>
      <c r="AF42" s="330"/>
      <c r="AG42" s="330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27"/>
      <c r="AW42" s="327"/>
      <c r="AX42" s="327"/>
      <c r="AY42" s="357"/>
      <c r="AZ42" s="327"/>
      <c r="BA42" s="327"/>
      <c r="BB42" s="327"/>
      <c r="BC42" s="327"/>
      <c r="BD42" s="327"/>
      <c r="BE42" s="327"/>
      <c r="BF42" s="327"/>
      <c r="BG42" s="358"/>
      <c r="BH42" s="358"/>
      <c r="BI42" s="358"/>
      <c r="IU42" s="333"/>
    </row>
    <row r="43" spans="1:255" s="332" customFormat="1" ht="15" customHeight="1" x14ac:dyDescent="0.3">
      <c r="A43" s="362">
        <v>19</v>
      </c>
      <c r="B43" s="360" t="s">
        <v>1445</v>
      </c>
      <c r="C43" s="362">
        <v>501208</v>
      </c>
      <c r="D43" s="362" t="s">
        <v>26</v>
      </c>
      <c r="E43" s="360"/>
      <c r="F43" s="412"/>
      <c r="G43" s="365">
        <v>1257638.5100000007</v>
      </c>
      <c r="H43" s="364">
        <v>1914239.76</v>
      </c>
      <c r="I43" s="366"/>
      <c r="J43" s="366"/>
      <c r="K43" s="368"/>
      <c r="L43" s="368"/>
      <c r="M43" s="368">
        <v>1226262.51</v>
      </c>
      <c r="N43" s="368"/>
      <c r="O43" s="366"/>
      <c r="P43" s="366"/>
      <c r="Q43" s="368"/>
      <c r="R43" s="556">
        <f t="shared" si="0"/>
        <v>1945615.7600000005</v>
      </c>
      <c r="S43" s="863">
        <f t="shared" si="1"/>
        <v>0</v>
      </c>
      <c r="T43" s="524">
        <v>1945615.7599999998</v>
      </c>
      <c r="U43" s="329" t="str">
        <f t="shared" si="3"/>
        <v>MYR</v>
      </c>
      <c r="V43" s="329">
        <f t="shared" si="2"/>
        <v>1945615.7599999998</v>
      </c>
      <c r="W43" s="329"/>
      <c r="X43" s="329"/>
      <c r="Y43" s="329"/>
      <c r="Z43" s="329"/>
      <c r="AA43" s="329"/>
      <c r="AB43" s="619"/>
      <c r="AC43" s="329"/>
      <c r="AD43" s="330"/>
      <c r="AE43" s="330"/>
      <c r="AF43" s="330"/>
      <c r="AG43" s="330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27"/>
      <c r="AW43" s="327"/>
      <c r="AX43" s="327"/>
      <c r="AY43" s="357"/>
      <c r="AZ43" s="327"/>
      <c r="BA43" s="327"/>
      <c r="BB43" s="327"/>
      <c r="BC43" s="327"/>
      <c r="BD43" s="327"/>
      <c r="BE43" s="327"/>
      <c r="BF43" s="327"/>
      <c r="BG43" s="358"/>
      <c r="BH43" s="358"/>
      <c r="BI43" s="358"/>
      <c r="IU43" s="333"/>
    </row>
    <row r="44" spans="1:255" s="332" customFormat="1" ht="15" hidden="1" customHeight="1" x14ac:dyDescent="0.3">
      <c r="A44" s="362">
        <v>15</v>
      </c>
      <c r="B44" s="360" t="s">
        <v>1488</v>
      </c>
      <c r="C44" s="362">
        <v>501242</v>
      </c>
      <c r="D44" s="362" t="s">
        <v>26</v>
      </c>
      <c r="E44" s="360"/>
      <c r="F44" s="412"/>
      <c r="G44" s="365">
        <v>0</v>
      </c>
      <c r="H44" s="364"/>
      <c r="I44" s="366"/>
      <c r="J44" s="366"/>
      <c r="K44" s="368"/>
      <c r="L44" s="368"/>
      <c r="M44" s="368"/>
      <c r="N44" s="368"/>
      <c r="O44" s="366"/>
      <c r="P44" s="366"/>
      <c r="Q44" s="368"/>
      <c r="R44" s="556">
        <f t="shared" si="0"/>
        <v>0</v>
      </c>
      <c r="S44" s="863">
        <f t="shared" si="1"/>
        <v>0</v>
      </c>
      <c r="T44" s="524"/>
      <c r="U44" s="329" t="str">
        <f t="shared" si="3"/>
        <v>MYR</v>
      </c>
      <c r="V44" s="329">
        <f t="shared" si="2"/>
        <v>0</v>
      </c>
      <c r="W44" s="329"/>
      <c r="X44" s="329"/>
      <c r="Y44" s="329"/>
      <c r="Z44" s="329"/>
      <c r="AA44" s="329"/>
      <c r="AB44" s="619"/>
      <c r="AC44" s="329"/>
      <c r="AD44" s="330"/>
      <c r="AE44" s="330"/>
      <c r="AF44" s="330"/>
      <c r="AG44" s="330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27"/>
      <c r="AW44" s="327"/>
      <c r="AX44" s="327"/>
      <c r="AY44" s="357"/>
      <c r="AZ44" s="327"/>
      <c r="BA44" s="327"/>
      <c r="BB44" s="327"/>
      <c r="BC44" s="327"/>
      <c r="BD44" s="327"/>
      <c r="BE44" s="327"/>
      <c r="BF44" s="327"/>
      <c r="BG44" s="358"/>
      <c r="BH44" s="358"/>
      <c r="BI44" s="358"/>
      <c r="IU44" s="333"/>
    </row>
    <row r="45" spans="1:255" s="332" customFormat="1" ht="15" customHeight="1" x14ac:dyDescent="0.3">
      <c r="A45" s="375">
        <v>20</v>
      </c>
      <c r="B45" s="821" t="s">
        <v>38</v>
      </c>
      <c r="C45" s="375">
        <v>500784</v>
      </c>
      <c r="D45" s="375" t="s">
        <v>26</v>
      </c>
      <c r="E45" s="821"/>
      <c r="F45" s="397"/>
      <c r="G45" s="366">
        <v>71000000</v>
      </c>
      <c r="H45" s="364">
        <v>421000000</v>
      </c>
      <c r="I45" s="366"/>
      <c r="J45" s="366"/>
      <c r="K45" s="369"/>
      <c r="L45" s="369"/>
      <c r="M45" s="369">
        <v>399000000</v>
      </c>
      <c r="N45" s="369"/>
      <c r="O45" s="366"/>
      <c r="P45" s="366"/>
      <c r="Q45" s="368"/>
      <c r="R45" s="562">
        <f t="shared" si="0"/>
        <v>93000000</v>
      </c>
      <c r="S45" s="863">
        <f t="shared" si="1"/>
        <v>0</v>
      </c>
      <c r="T45" s="525">
        <v>93000000</v>
      </c>
      <c r="U45" s="329" t="str">
        <f t="shared" si="3"/>
        <v>MYR</v>
      </c>
      <c r="V45" s="329">
        <f t="shared" si="2"/>
        <v>93000000</v>
      </c>
      <c r="W45" s="329"/>
      <c r="X45" s="329"/>
      <c r="Y45" s="329"/>
      <c r="Z45" s="329"/>
      <c r="AA45" s="329"/>
      <c r="AB45" s="419">
        <f t="shared" si="4"/>
        <v>22000000</v>
      </c>
      <c r="AC45" s="329">
        <f t="shared" si="5"/>
        <v>93000000</v>
      </c>
      <c r="AD45" s="330"/>
      <c r="AE45" s="330"/>
      <c r="AF45" s="330"/>
      <c r="AG45" s="330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27"/>
      <c r="AW45" s="327"/>
      <c r="AX45" s="327"/>
      <c r="AY45" s="327"/>
      <c r="AZ45" s="327"/>
      <c r="BA45" s="327"/>
      <c r="BB45" s="327"/>
      <c r="BC45" s="327"/>
      <c r="BD45" s="327"/>
      <c r="BE45" s="327"/>
      <c r="BF45" s="327"/>
      <c r="BG45" s="358"/>
      <c r="BH45" s="358"/>
      <c r="BI45" s="358"/>
      <c r="IU45" s="333"/>
    </row>
    <row r="46" spans="1:255" s="332" customFormat="1" ht="15" hidden="1" customHeight="1" x14ac:dyDescent="0.3">
      <c r="A46" s="893"/>
      <c r="B46" s="894" t="s">
        <v>39</v>
      </c>
      <c r="C46" s="895">
        <v>500671</v>
      </c>
      <c r="D46" s="896" t="s">
        <v>26</v>
      </c>
      <c r="E46" s="895"/>
      <c r="F46" s="897"/>
      <c r="G46" s="898">
        <v>0</v>
      </c>
      <c r="H46" s="364"/>
      <c r="I46" s="899"/>
      <c r="J46" s="899"/>
      <c r="K46" s="900"/>
      <c r="L46" s="900"/>
      <c r="M46" s="900"/>
      <c r="N46" s="900"/>
      <c r="O46" s="898"/>
      <c r="P46" s="899"/>
      <c r="Q46" s="900"/>
      <c r="R46" s="901">
        <f t="shared" si="0"/>
        <v>0</v>
      </c>
      <c r="S46" s="863">
        <f t="shared" si="1"/>
        <v>0</v>
      </c>
      <c r="T46" s="328"/>
      <c r="U46" s="329" t="str">
        <f t="shared" si="3"/>
        <v>MYR</v>
      </c>
      <c r="V46" s="329"/>
      <c r="W46" s="329"/>
      <c r="X46" s="329"/>
      <c r="Y46" s="329"/>
      <c r="Z46" s="329"/>
      <c r="AA46" s="329"/>
      <c r="AB46" s="329">
        <f t="shared" si="4"/>
        <v>0</v>
      </c>
      <c r="AC46" s="329">
        <f t="shared" si="5"/>
        <v>0</v>
      </c>
      <c r="AD46" s="330"/>
      <c r="AE46" s="330"/>
      <c r="AF46" s="330"/>
      <c r="AG46" s="330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27"/>
      <c r="AW46" s="327"/>
      <c r="AX46" s="327"/>
      <c r="AY46" s="327"/>
      <c r="AZ46" s="327"/>
      <c r="BA46" s="327"/>
      <c r="BB46" s="327"/>
      <c r="BC46" s="327"/>
      <c r="BD46" s="327"/>
      <c r="BE46" s="327"/>
      <c r="BF46" s="327"/>
      <c r="BG46" s="358"/>
      <c r="BH46" s="358"/>
      <c r="BI46" s="358"/>
      <c r="IU46" s="333"/>
    </row>
    <row r="47" spans="1:255" s="332" customFormat="1" ht="15" hidden="1" customHeight="1" x14ac:dyDescent="0.3">
      <c r="A47" s="893"/>
      <c r="B47" s="894" t="s">
        <v>40</v>
      </c>
      <c r="C47" s="895">
        <v>500551</v>
      </c>
      <c r="D47" s="896" t="s">
        <v>26</v>
      </c>
      <c r="E47" s="895"/>
      <c r="F47" s="897"/>
      <c r="G47" s="898">
        <v>0</v>
      </c>
      <c r="H47" s="364"/>
      <c r="I47" s="899"/>
      <c r="J47" s="899"/>
      <c r="K47" s="900"/>
      <c r="L47" s="900"/>
      <c r="M47" s="900"/>
      <c r="N47" s="900"/>
      <c r="O47" s="898"/>
      <c r="P47" s="899"/>
      <c r="Q47" s="900"/>
      <c r="R47" s="901">
        <f t="shared" si="0"/>
        <v>0</v>
      </c>
      <c r="S47" s="863">
        <f t="shared" si="1"/>
        <v>0</v>
      </c>
      <c r="T47" s="328"/>
      <c r="U47" s="329" t="str">
        <f t="shared" si="3"/>
        <v>MYR</v>
      </c>
      <c r="V47" s="329"/>
      <c r="W47" s="329"/>
      <c r="X47" s="329"/>
      <c r="Y47" s="329"/>
      <c r="Z47" s="329"/>
      <c r="AA47" s="329"/>
      <c r="AB47" s="329">
        <f t="shared" si="4"/>
        <v>0</v>
      </c>
      <c r="AC47" s="329">
        <f t="shared" si="5"/>
        <v>0</v>
      </c>
      <c r="AD47" s="330"/>
      <c r="AE47" s="330"/>
      <c r="AF47" s="330"/>
      <c r="AG47" s="330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27"/>
      <c r="AW47" s="327"/>
      <c r="AX47" s="327"/>
      <c r="AY47" s="327"/>
      <c r="AZ47" s="327"/>
      <c r="BA47" s="327"/>
      <c r="BB47" s="327"/>
      <c r="BC47" s="327"/>
      <c r="BD47" s="327"/>
      <c r="BE47" s="327"/>
      <c r="BF47" s="327"/>
      <c r="BG47" s="358"/>
      <c r="BH47" s="358"/>
      <c r="BI47" s="358"/>
      <c r="IU47" s="333"/>
    </row>
    <row r="48" spans="1:255" s="332" customFormat="1" ht="15" hidden="1" customHeight="1" x14ac:dyDescent="0.3">
      <c r="A48" s="893"/>
      <c r="B48" s="894" t="s">
        <v>41</v>
      </c>
      <c r="C48" s="895">
        <v>500531</v>
      </c>
      <c r="D48" s="896" t="s">
        <v>26</v>
      </c>
      <c r="E48" s="895"/>
      <c r="F48" s="897"/>
      <c r="G48" s="898">
        <v>0</v>
      </c>
      <c r="H48" s="365"/>
      <c r="I48" s="902"/>
      <c r="J48" s="899"/>
      <c r="K48" s="900"/>
      <c r="L48" s="900"/>
      <c r="M48" s="900"/>
      <c r="N48" s="900"/>
      <c r="O48" s="898"/>
      <c r="P48" s="899"/>
      <c r="Q48" s="900"/>
      <c r="R48" s="901">
        <f t="shared" si="0"/>
        <v>0</v>
      </c>
      <c r="S48" s="863">
        <f t="shared" si="1"/>
        <v>0</v>
      </c>
      <c r="T48" s="328"/>
      <c r="U48" s="329" t="str">
        <f t="shared" si="3"/>
        <v>MYR</v>
      </c>
      <c r="V48" s="329"/>
      <c r="W48" s="329"/>
      <c r="X48" s="329"/>
      <c r="Y48" s="329"/>
      <c r="Z48" s="329"/>
      <c r="AA48" s="329"/>
      <c r="AB48" s="329">
        <f t="shared" si="4"/>
        <v>0</v>
      </c>
      <c r="AC48" s="329">
        <f t="shared" si="5"/>
        <v>0</v>
      </c>
      <c r="AD48" s="330"/>
      <c r="AE48" s="330"/>
      <c r="AF48" s="330"/>
      <c r="AG48" s="330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27"/>
      <c r="AW48" s="327"/>
      <c r="AX48" s="327"/>
      <c r="AY48" s="327"/>
      <c r="AZ48" s="327"/>
      <c r="BA48" s="327"/>
      <c r="BB48" s="327"/>
      <c r="BC48" s="327"/>
      <c r="BD48" s="327"/>
      <c r="BE48" s="327"/>
      <c r="BF48" s="327"/>
      <c r="BG48" s="358"/>
      <c r="BH48" s="358"/>
      <c r="BI48" s="358"/>
      <c r="IU48" s="333"/>
    </row>
    <row r="49" spans="1:255" s="332" customFormat="1" ht="15" hidden="1" customHeight="1" x14ac:dyDescent="0.3">
      <c r="A49" s="893"/>
      <c r="B49" s="894" t="s">
        <v>42</v>
      </c>
      <c r="C49" s="895">
        <v>500628</v>
      </c>
      <c r="D49" s="896" t="s">
        <v>0</v>
      </c>
      <c r="E49" s="895"/>
      <c r="F49" s="897"/>
      <c r="G49" s="898">
        <v>0</v>
      </c>
      <c r="H49" s="365"/>
      <c r="I49" s="902"/>
      <c r="J49" s="899"/>
      <c r="K49" s="900"/>
      <c r="L49" s="900"/>
      <c r="M49" s="900"/>
      <c r="N49" s="900"/>
      <c r="O49" s="898"/>
      <c r="P49" s="899"/>
      <c r="Q49" s="900"/>
      <c r="R49" s="901">
        <f t="shared" si="0"/>
        <v>0</v>
      </c>
      <c r="S49" s="863">
        <f t="shared" si="1"/>
        <v>0</v>
      </c>
      <c r="T49" s="328"/>
      <c r="U49" s="329" t="str">
        <f t="shared" si="3"/>
        <v>USD</v>
      </c>
      <c r="V49" s="329"/>
      <c r="W49" s="329"/>
      <c r="X49" s="329"/>
      <c r="Y49" s="329"/>
      <c r="Z49" s="329"/>
      <c r="AA49" s="329"/>
      <c r="AB49" s="329">
        <f t="shared" si="4"/>
        <v>0</v>
      </c>
      <c r="AC49" s="329">
        <f t="shared" si="5"/>
        <v>0</v>
      </c>
      <c r="AD49" s="330"/>
      <c r="AE49" s="330"/>
      <c r="AF49" s="330"/>
      <c r="AG49" s="330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27"/>
      <c r="AW49" s="327"/>
      <c r="AX49" s="327"/>
      <c r="AY49" s="327"/>
      <c r="AZ49" s="327"/>
      <c r="BA49" s="327"/>
      <c r="BB49" s="327"/>
      <c r="BC49" s="327"/>
      <c r="BD49" s="327"/>
      <c r="BE49" s="327"/>
      <c r="BF49" s="327"/>
      <c r="BG49" s="358"/>
      <c r="BH49" s="358"/>
      <c r="BI49" s="358"/>
      <c r="IU49" s="333"/>
    </row>
    <row r="50" spans="1:255" s="332" customFormat="1" ht="15" hidden="1" customHeight="1" x14ac:dyDescent="0.3">
      <c r="A50" s="893"/>
      <c r="B50" s="894" t="s">
        <v>43</v>
      </c>
      <c r="C50" s="895">
        <v>500739</v>
      </c>
      <c r="D50" s="896" t="s">
        <v>26</v>
      </c>
      <c r="E50" s="895"/>
      <c r="F50" s="897"/>
      <c r="G50" s="898">
        <v>0</v>
      </c>
      <c r="H50" s="365"/>
      <c r="I50" s="902"/>
      <c r="J50" s="899"/>
      <c r="K50" s="900"/>
      <c r="L50" s="900"/>
      <c r="M50" s="900"/>
      <c r="N50" s="900"/>
      <c r="O50" s="898"/>
      <c r="P50" s="899"/>
      <c r="Q50" s="900"/>
      <c r="R50" s="901">
        <f t="shared" si="0"/>
        <v>0</v>
      </c>
      <c r="S50" s="863">
        <f t="shared" si="1"/>
        <v>0</v>
      </c>
      <c r="T50" s="328"/>
      <c r="U50" s="329" t="str">
        <f t="shared" si="3"/>
        <v>MYR</v>
      </c>
      <c r="V50" s="329"/>
      <c r="W50" s="329"/>
      <c r="X50" s="329"/>
      <c r="Y50" s="329"/>
      <c r="Z50" s="329"/>
      <c r="AA50" s="329"/>
      <c r="AB50" s="329">
        <f t="shared" si="4"/>
        <v>0</v>
      </c>
      <c r="AC50" s="329">
        <f t="shared" si="5"/>
        <v>0</v>
      </c>
      <c r="AD50" s="330"/>
      <c r="AE50" s="330"/>
      <c r="AF50" s="330"/>
      <c r="AG50" s="330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27"/>
      <c r="AW50" s="327"/>
      <c r="AX50" s="327"/>
      <c r="AY50" s="327"/>
      <c r="AZ50" s="327"/>
      <c r="BA50" s="327"/>
      <c r="BB50" s="327"/>
      <c r="BC50" s="327"/>
      <c r="BD50" s="327"/>
      <c r="BE50" s="327"/>
      <c r="BF50" s="327"/>
      <c r="BG50" s="358"/>
      <c r="BH50" s="358"/>
      <c r="BI50" s="358"/>
      <c r="IU50" s="333"/>
    </row>
    <row r="51" spans="1:255" s="332" customFormat="1" ht="15" hidden="1" customHeight="1" x14ac:dyDescent="0.3">
      <c r="A51" s="893"/>
      <c r="B51" s="894" t="s">
        <v>44</v>
      </c>
      <c r="C51" s="895">
        <v>500588</v>
      </c>
      <c r="D51" s="896" t="s">
        <v>3</v>
      </c>
      <c r="E51" s="895"/>
      <c r="F51" s="897"/>
      <c r="G51" s="898">
        <v>0</v>
      </c>
      <c r="H51" s="365"/>
      <c r="I51" s="902"/>
      <c r="J51" s="899"/>
      <c r="K51" s="900"/>
      <c r="L51" s="900"/>
      <c r="M51" s="900"/>
      <c r="N51" s="900"/>
      <c r="O51" s="898"/>
      <c r="P51" s="899"/>
      <c r="Q51" s="900"/>
      <c r="R51" s="901">
        <f t="shared" si="0"/>
        <v>0</v>
      </c>
      <c r="S51" s="863">
        <f t="shared" si="1"/>
        <v>0</v>
      </c>
      <c r="T51" s="328"/>
      <c r="U51" s="329" t="str">
        <f t="shared" si="3"/>
        <v>GBP</v>
      </c>
      <c r="V51" s="329"/>
      <c r="W51" s="329"/>
      <c r="X51" s="329"/>
      <c r="Y51" s="329"/>
      <c r="Z51" s="329"/>
      <c r="AA51" s="329"/>
      <c r="AB51" s="329">
        <f t="shared" si="4"/>
        <v>0</v>
      </c>
      <c r="AC51" s="329">
        <f t="shared" si="5"/>
        <v>0</v>
      </c>
      <c r="AD51" s="330"/>
      <c r="AE51" s="330"/>
      <c r="AF51" s="330"/>
      <c r="AG51" s="330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27"/>
      <c r="AW51" s="327"/>
      <c r="AX51" s="327"/>
      <c r="AY51" s="357"/>
      <c r="AZ51" s="327"/>
      <c r="BA51" s="327"/>
      <c r="BB51" s="327"/>
      <c r="BC51" s="327"/>
      <c r="BD51" s="327"/>
      <c r="BE51" s="327"/>
      <c r="BF51" s="327"/>
      <c r="BG51" s="358"/>
      <c r="BH51" s="358"/>
      <c r="BI51" s="358"/>
      <c r="IU51" s="333"/>
    </row>
    <row r="52" spans="1:255" s="332" customFormat="1" ht="15" hidden="1" customHeight="1" x14ac:dyDescent="0.3">
      <c r="A52" s="893">
        <v>3</v>
      </c>
      <c r="B52" s="894" t="s">
        <v>45</v>
      </c>
      <c r="C52" s="895">
        <v>500851</v>
      </c>
      <c r="D52" s="896" t="s">
        <v>26</v>
      </c>
      <c r="E52" s="895"/>
      <c r="F52" s="897"/>
      <c r="G52" s="898">
        <v>0</v>
      </c>
      <c r="H52" s="365"/>
      <c r="I52" s="902"/>
      <c r="J52" s="899"/>
      <c r="K52" s="900"/>
      <c r="L52" s="900"/>
      <c r="M52" s="899"/>
      <c r="N52" s="900"/>
      <c r="O52" s="898"/>
      <c r="P52" s="899"/>
      <c r="Q52" s="900"/>
      <c r="R52" s="901">
        <f t="shared" si="0"/>
        <v>0</v>
      </c>
      <c r="S52" s="863">
        <f t="shared" si="1"/>
        <v>0</v>
      </c>
      <c r="T52" s="525"/>
      <c r="U52" s="329" t="str">
        <f t="shared" si="3"/>
        <v>MYR</v>
      </c>
      <c r="V52" s="329">
        <f>T52</f>
        <v>0</v>
      </c>
      <c r="W52" s="329"/>
      <c r="X52" s="329"/>
      <c r="Y52" s="329"/>
      <c r="Z52" s="329"/>
      <c r="AA52" s="329"/>
      <c r="AB52" s="329">
        <f t="shared" si="4"/>
        <v>0</v>
      </c>
      <c r="AC52" s="329">
        <f t="shared" si="5"/>
        <v>0</v>
      </c>
      <c r="AD52" s="330"/>
      <c r="AE52" s="330"/>
      <c r="AF52" s="330"/>
      <c r="AG52" s="330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27"/>
      <c r="AW52" s="327"/>
      <c r="AX52" s="327"/>
      <c r="AY52" s="327"/>
      <c r="AZ52" s="327"/>
      <c r="BA52" s="327"/>
      <c r="BB52" s="327"/>
      <c r="BC52" s="327"/>
      <c r="BD52" s="327"/>
      <c r="BE52" s="327"/>
      <c r="BF52" s="327"/>
      <c r="BG52" s="358"/>
      <c r="BH52" s="358"/>
      <c r="BI52" s="358"/>
      <c r="IU52" s="333"/>
    </row>
    <row r="53" spans="1:255" s="332" customFormat="1" ht="15" hidden="1" customHeight="1" x14ac:dyDescent="0.3">
      <c r="A53" s="893"/>
      <c r="B53" s="894" t="s">
        <v>46</v>
      </c>
      <c r="C53" s="895">
        <v>500889</v>
      </c>
      <c r="D53" s="896" t="s">
        <v>26</v>
      </c>
      <c r="E53" s="895"/>
      <c r="F53" s="897"/>
      <c r="G53" s="898">
        <v>0</v>
      </c>
      <c r="H53" s="365"/>
      <c r="I53" s="902"/>
      <c r="J53" s="903"/>
      <c r="K53" s="900"/>
      <c r="L53" s="900"/>
      <c r="M53" s="900"/>
      <c r="N53" s="900"/>
      <c r="O53" s="898"/>
      <c r="P53" s="899"/>
      <c r="Q53" s="900"/>
      <c r="R53" s="901">
        <f t="shared" si="0"/>
        <v>0</v>
      </c>
      <c r="S53" s="863">
        <f t="shared" si="1"/>
        <v>0</v>
      </c>
      <c r="T53" s="328"/>
      <c r="U53" s="329" t="str">
        <f t="shared" si="3"/>
        <v>MYR</v>
      </c>
      <c r="V53" s="329"/>
      <c r="W53" s="329"/>
      <c r="X53" s="329"/>
      <c r="Y53" s="329"/>
      <c r="Z53" s="329"/>
      <c r="AA53" s="329"/>
      <c r="AB53" s="329">
        <f t="shared" si="4"/>
        <v>0</v>
      </c>
      <c r="AC53" s="329">
        <f t="shared" si="5"/>
        <v>0</v>
      </c>
      <c r="AD53" s="330"/>
      <c r="AE53" s="330"/>
      <c r="AF53" s="330"/>
      <c r="AG53" s="330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27"/>
      <c r="AW53" s="327"/>
      <c r="AX53" s="327"/>
      <c r="AY53" s="327"/>
      <c r="AZ53" s="327"/>
      <c r="BA53" s="327"/>
      <c r="BB53" s="327"/>
      <c r="BC53" s="327"/>
      <c r="BD53" s="327"/>
      <c r="BE53" s="327"/>
      <c r="BF53" s="327"/>
      <c r="BG53" s="358"/>
      <c r="BH53" s="358"/>
      <c r="BI53" s="358"/>
      <c r="IU53" s="333"/>
    </row>
    <row r="54" spans="1:255" s="332" customFormat="1" ht="15" hidden="1" customHeight="1" x14ac:dyDescent="0.3">
      <c r="A54" s="893"/>
      <c r="B54" s="894" t="s">
        <v>47</v>
      </c>
      <c r="C54" s="895">
        <v>500967</v>
      </c>
      <c r="D54" s="896" t="s">
        <v>2</v>
      </c>
      <c r="E54" s="895"/>
      <c r="F54" s="897"/>
      <c r="G54" s="898">
        <v>0</v>
      </c>
      <c r="H54" s="365"/>
      <c r="I54" s="902"/>
      <c r="J54" s="900"/>
      <c r="K54" s="900"/>
      <c r="L54" s="900"/>
      <c r="M54" s="899"/>
      <c r="N54" s="900"/>
      <c r="O54" s="898"/>
      <c r="P54" s="899"/>
      <c r="Q54" s="900"/>
      <c r="R54" s="901">
        <f t="shared" si="0"/>
        <v>0</v>
      </c>
      <c r="S54" s="863">
        <f t="shared" si="1"/>
        <v>0</v>
      </c>
      <c r="T54" s="328"/>
      <c r="U54" s="329" t="str">
        <f t="shared" si="3"/>
        <v>SGD</v>
      </c>
      <c r="V54" s="329"/>
      <c r="W54" s="329"/>
      <c r="X54" s="329"/>
      <c r="Y54" s="329"/>
      <c r="Z54" s="329"/>
      <c r="AA54" s="329"/>
      <c r="AB54" s="329">
        <f t="shared" si="4"/>
        <v>0</v>
      </c>
      <c r="AC54" s="329">
        <f t="shared" si="5"/>
        <v>0</v>
      </c>
      <c r="AD54" s="330"/>
      <c r="AE54" s="330"/>
      <c r="AF54" s="330"/>
      <c r="AG54" s="330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27"/>
      <c r="AW54" s="327"/>
      <c r="AX54" s="327"/>
      <c r="AY54" s="327"/>
      <c r="AZ54" s="327"/>
      <c r="BA54" s="327"/>
      <c r="BB54" s="327"/>
      <c r="BC54" s="327"/>
      <c r="BD54" s="327"/>
      <c r="BE54" s="327"/>
      <c r="BF54" s="327"/>
      <c r="BG54" s="358"/>
      <c r="BH54" s="358"/>
      <c r="BI54" s="358"/>
      <c r="IU54" s="333"/>
    </row>
    <row r="55" spans="1:255" s="332" customFormat="1" ht="15" hidden="1" customHeight="1" x14ac:dyDescent="0.3">
      <c r="A55" s="893"/>
      <c r="B55" s="894" t="s">
        <v>48</v>
      </c>
      <c r="C55" s="895">
        <v>500950</v>
      </c>
      <c r="D55" s="896" t="s">
        <v>0</v>
      </c>
      <c r="E55" s="895"/>
      <c r="F55" s="897"/>
      <c r="G55" s="898">
        <v>0</v>
      </c>
      <c r="H55" s="365"/>
      <c r="I55" s="902"/>
      <c r="J55" s="899"/>
      <c r="K55" s="900"/>
      <c r="L55" s="900"/>
      <c r="M55" s="904"/>
      <c r="N55" s="900"/>
      <c r="O55" s="898"/>
      <c r="P55" s="899"/>
      <c r="Q55" s="900"/>
      <c r="R55" s="905">
        <f t="shared" si="0"/>
        <v>0</v>
      </c>
      <c r="S55" s="863">
        <f t="shared" si="1"/>
        <v>0</v>
      </c>
      <c r="T55" s="328"/>
      <c r="U55" s="329" t="str">
        <f t="shared" si="3"/>
        <v>USD</v>
      </c>
      <c r="V55" s="329"/>
      <c r="W55" s="329"/>
      <c r="X55" s="329"/>
      <c r="Y55" s="329"/>
      <c r="Z55" s="329"/>
      <c r="AA55" s="329"/>
      <c r="AB55" s="329">
        <f t="shared" si="4"/>
        <v>0</v>
      </c>
      <c r="AC55" s="329">
        <f t="shared" si="5"/>
        <v>0</v>
      </c>
      <c r="AD55" s="330"/>
      <c r="AE55" s="330"/>
      <c r="AF55" s="330"/>
      <c r="AG55" s="330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27"/>
      <c r="AW55" s="327"/>
      <c r="AX55" s="327"/>
      <c r="AY55" s="357"/>
      <c r="AZ55" s="327"/>
      <c r="BA55" s="327"/>
      <c r="BB55" s="327"/>
      <c r="BC55" s="327"/>
      <c r="BD55" s="327"/>
      <c r="BE55" s="327"/>
      <c r="BF55" s="327"/>
      <c r="BG55" s="358"/>
      <c r="BI55" s="358"/>
      <c r="IU55" s="333"/>
    </row>
    <row r="56" spans="1:255" s="332" customFormat="1" ht="15" hidden="1" customHeight="1" x14ac:dyDescent="0.3">
      <c r="A56" s="893"/>
      <c r="B56" s="894" t="s">
        <v>49</v>
      </c>
      <c r="C56" s="895">
        <v>500727</v>
      </c>
      <c r="D56" s="896" t="s">
        <v>26</v>
      </c>
      <c r="E56" s="895"/>
      <c r="F56" s="897"/>
      <c r="G56" s="898">
        <v>0</v>
      </c>
      <c r="H56" s="365"/>
      <c r="I56" s="902"/>
      <c r="J56" s="899"/>
      <c r="K56" s="900"/>
      <c r="L56" s="900"/>
      <c r="M56" s="900"/>
      <c r="N56" s="900"/>
      <c r="O56" s="898"/>
      <c r="P56" s="899"/>
      <c r="Q56" s="900"/>
      <c r="R56" s="901">
        <f t="shared" si="0"/>
        <v>0</v>
      </c>
      <c r="S56" s="863">
        <f t="shared" si="1"/>
        <v>0</v>
      </c>
      <c r="T56" s="328"/>
      <c r="U56" s="329" t="str">
        <f t="shared" si="3"/>
        <v>MYR</v>
      </c>
      <c r="V56" s="329"/>
      <c r="W56" s="329"/>
      <c r="X56" s="329"/>
      <c r="Y56" s="329"/>
      <c r="Z56" s="329"/>
      <c r="AA56" s="329"/>
      <c r="AB56" s="329">
        <f t="shared" si="4"/>
        <v>0</v>
      </c>
      <c r="AC56" s="329">
        <f t="shared" si="5"/>
        <v>0</v>
      </c>
      <c r="AD56" s="330"/>
      <c r="AE56" s="330"/>
      <c r="AF56" s="330"/>
      <c r="AG56" s="330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27"/>
      <c r="AW56" s="327"/>
      <c r="AX56" s="327"/>
      <c r="AY56" s="327"/>
      <c r="AZ56" s="327"/>
      <c r="BA56" s="327"/>
      <c r="BB56" s="327"/>
      <c r="BC56" s="327"/>
      <c r="BD56" s="327"/>
      <c r="BE56" s="327"/>
      <c r="BF56" s="327"/>
      <c r="BG56" s="358"/>
      <c r="BH56" s="358"/>
      <c r="BI56" s="358"/>
      <c r="IU56" s="333"/>
    </row>
    <row r="57" spans="1:255" s="332" customFormat="1" ht="15" customHeight="1" x14ac:dyDescent="0.3">
      <c r="A57" s="359">
        <v>21</v>
      </c>
      <c r="B57" s="377" t="s">
        <v>1619</v>
      </c>
      <c r="C57" s="361">
        <v>501310</v>
      </c>
      <c r="D57" s="362" t="s">
        <v>26</v>
      </c>
      <c r="E57" s="361"/>
      <c r="F57" s="371"/>
      <c r="G57" s="364">
        <v>760797.23</v>
      </c>
      <c r="H57" s="365">
        <v>239202.77</v>
      </c>
      <c r="I57" s="378"/>
      <c r="J57" s="364"/>
      <c r="K57" s="367"/>
      <c r="L57" s="367"/>
      <c r="M57" s="367"/>
      <c r="N57" s="367"/>
      <c r="O57" s="364"/>
      <c r="P57" s="365"/>
      <c r="Q57" s="367"/>
      <c r="R57" s="379">
        <f t="shared" si="0"/>
        <v>1000000</v>
      </c>
      <c r="S57" s="863">
        <f t="shared" si="1"/>
        <v>0</v>
      </c>
      <c r="T57" s="328">
        <v>1000000</v>
      </c>
      <c r="U57" s="329" t="str">
        <f t="shared" si="3"/>
        <v>MYR</v>
      </c>
      <c r="V57" s="329">
        <f t="shared" ref="V57:V58" si="7">T57</f>
        <v>1000000</v>
      </c>
      <c r="W57" s="329"/>
      <c r="X57" s="329"/>
      <c r="Y57" s="329"/>
      <c r="Z57" s="329"/>
      <c r="AA57" s="329"/>
      <c r="AB57" s="329"/>
      <c r="AC57" s="329">
        <f t="shared" si="5"/>
        <v>1000000</v>
      </c>
      <c r="AD57" s="330"/>
      <c r="AE57" s="330"/>
      <c r="AF57" s="330"/>
      <c r="AG57" s="330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27"/>
      <c r="AW57" s="327"/>
      <c r="AX57" s="327"/>
      <c r="AY57" s="327"/>
      <c r="AZ57" s="327"/>
      <c r="BA57" s="327"/>
      <c r="BB57" s="327"/>
      <c r="BC57" s="327"/>
      <c r="BD57" s="327"/>
      <c r="BE57" s="327"/>
      <c r="BF57" s="327"/>
      <c r="BG57" s="358"/>
      <c r="BH57" s="358"/>
      <c r="BI57" s="358"/>
      <c r="IU57" s="333"/>
    </row>
    <row r="58" spans="1:255" s="332" customFormat="1" ht="15" customHeight="1" x14ac:dyDescent="0.3">
      <c r="A58" s="359">
        <v>22</v>
      </c>
      <c r="B58" s="377" t="s">
        <v>1618</v>
      </c>
      <c r="C58" s="361">
        <v>501261</v>
      </c>
      <c r="D58" s="362" t="s">
        <v>26</v>
      </c>
      <c r="E58" s="361"/>
      <c r="F58" s="371"/>
      <c r="G58" s="364">
        <v>0</v>
      </c>
      <c r="H58" s="365">
        <v>1175410.97</v>
      </c>
      <c r="I58" s="378"/>
      <c r="J58" s="364"/>
      <c r="K58" s="367"/>
      <c r="L58" s="367"/>
      <c r="M58" s="367"/>
      <c r="N58" s="367"/>
      <c r="O58" s="364"/>
      <c r="P58" s="365"/>
      <c r="Q58" s="367"/>
      <c r="R58" s="379">
        <f t="shared" si="0"/>
        <v>1175410.97</v>
      </c>
      <c r="S58" s="863">
        <f t="shared" si="1"/>
        <v>0</v>
      </c>
      <c r="T58" s="328">
        <v>1175410.97</v>
      </c>
      <c r="U58" s="329" t="str">
        <f t="shared" si="3"/>
        <v>MYR</v>
      </c>
      <c r="V58" s="329">
        <f t="shared" si="7"/>
        <v>1175410.97</v>
      </c>
      <c r="W58" s="329"/>
      <c r="X58" s="329"/>
      <c r="Y58" s="329"/>
      <c r="Z58" s="329"/>
      <c r="AA58" s="329"/>
      <c r="AB58" s="329"/>
      <c r="AC58" s="329">
        <f t="shared" si="5"/>
        <v>1175410.97</v>
      </c>
      <c r="AD58" s="330"/>
      <c r="AE58" s="330"/>
      <c r="AF58" s="330"/>
      <c r="AG58" s="330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27"/>
      <c r="AW58" s="327"/>
      <c r="AX58" s="327"/>
      <c r="AY58" s="327"/>
      <c r="AZ58" s="327"/>
      <c r="BA58" s="327"/>
      <c r="BB58" s="327"/>
      <c r="BC58" s="327"/>
      <c r="BD58" s="327"/>
      <c r="BE58" s="327"/>
      <c r="BF58" s="327"/>
      <c r="BG58" s="358"/>
      <c r="BH58" s="358"/>
      <c r="BI58" s="358"/>
      <c r="IU58" s="333"/>
    </row>
    <row r="59" spans="1:255" s="332" customFormat="1" ht="15" customHeight="1" x14ac:dyDescent="0.3">
      <c r="A59" s="359">
        <v>23</v>
      </c>
      <c r="B59" s="377" t="s">
        <v>1375</v>
      </c>
      <c r="C59" s="361">
        <v>501147</v>
      </c>
      <c r="D59" s="362" t="s">
        <v>26</v>
      </c>
      <c r="E59" s="361"/>
      <c r="F59" s="371"/>
      <c r="G59" s="364">
        <v>4711053.2099999981</v>
      </c>
      <c r="H59" s="365">
        <v>501404</v>
      </c>
      <c r="I59" s="387"/>
      <c r="J59" s="369"/>
      <c r="K59" s="368"/>
      <c r="L59" s="368"/>
      <c r="M59" s="368">
        <v>313515.8</v>
      </c>
      <c r="N59" s="368"/>
      <c r="O59" s="369"/>
      <c r="P59" s="366"/>
      <c r="Q59" s="368"/>
      <c r="R59" s="556">
        <f t="shared" si="0"/>
        <v>4898941.4099999983</v>
      </c>
      <c r="S59" s="863">
        <f t="shared" si="1"/>
        <v>0</v>
      </c>
      <c r="T59" s="328">
        <v>4898941.41</v>
      </c>
      <c r="U59" s="329" t="str">
        <f t="shared" si="3"/>
        <v>MYR</v>
      </c>
      <c r="V59" s="329">
        <f>T59</f>
        <v>4898941.41</v>
      </c>
      <c r="W59" s="329"/>
      <c r="X59" s="329"/>
      <c r="Y59" s="329"/>
      <c r="Z59" s="329"/>
      <c r="AA59" s="329"/>
      <c r="AB59" s="329"/>
      <c r="AC59" s="329"/>
      <c r="AD59" s="330"/>
      <c r="AE59" s="330"/>
      <c r="AF59" s="330"/>
      <c r="AG59" s="330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27"/>
      <c r="AW59" s="327"/>
      <c r="AX59" s="327"/>
      <c r="AY59" s="327"/>
      <c r="AZ59" s="327"/>
      <c r="BA59" s="327"/>
      <c r="BB59" s="327"/>
      <c r="BC59" s="327"/>
      <c r="BD59" s="327"/>
      <c r="BE59" s="327"/>
      <c r="BF59" s="327"/>
      <c r="BG59" s="358"/>
      <c r="BH59" s="358"/>
      <c r="BI59" s="358"/>
      <c r="IU59" s="333"/>
    </row>
    <row r="60" spans="1:255" s="332" customFormat="1" ht="15" customHeight="1" x14ac:dyDescent="0.3">
      <c r="A60" s="359">
        <v>24</v>
      </c>
      <c r="B60" s="377" t="s">
        <v>1572</v>
      </c>
      <c r="C60" s="361">
        <v>501281</v>
      </c>
      <c r="D60" s="362" t="s">
        <v>26</v>
      </c>
      <c r="E60" s="361"/>
      <c r="F60" s="371"/>
      <c r="G60" s="364">
        <v>5000000</v>
      </c>
      <c r="H60" s="365"/>
      <c r="I60" s="387"/>
      <c r="J60" s="369"/>
      <c r="K60" s="368"/>
      <c r="L60" s="368"/>
      <c r="M60" s="368"/>
      <c r="N60" s="368"/>
      <c r="O60" s="369"/>
      <c r="P60" s="366"/>
      <c r="Q60" s="368"/>
      <c r="R60" s="556">
        <f t="shared" si="0"/>
        <v>5000000</v>
      </c>
      <c r="S60" s="863">
        <f t="shared" si="1"/>
        <v>0</v>
      </c>
      <c r="T60" s="328">
        <v>5000000</v>
      </c>
      <c r="U60" s="329" t="str">
        <f t="shared" si="3"/>
        <v>MYR</v>
      </c>
      <c r="V60" s="329">
        <f>T60</f>
        <v>5000000</v>
      </c>
      <c r="W60" s="329"/>
      <c r="X60" s="329"/>
      <c r="Y60" s="329"/>
      <c r="Z60" s="329"/>
      <c r="AA60" s="329"/>
      <c r="AB60" s="329"/>
      <c r="AC60" s="329"/>
      <c r="AD60" s="330"/>
      <c r="AE60" s="330"/>
      <c r="AF60" s="330"/>
      <c r="AG60" s="330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27"/>
      <c r="AW60" s="327"/>
      <c r="AX60" s="327"/>
      <c r="AY60" s="327"/>
      <c r="AZ60" s="327"/>
      <c r="BA60" s="327"/>
      <c r="BB60" s="327"/>
      <c r="BC60" s="327"/>
      <c r="BD60" s="327"/>
      <c r="BE60" s="327"/>
      <c r="BF60" s="327"/>
      <c r="BG60" s="358"/>
      <c r="BH60" s="358"/>
      <c r="BI60" s="358"/>
      <c r="IU60" s="333"/>
    </row>
    <row r="61" spans="1:255" s="332" customFormat="1" ht="15" customHeight="1" x14ac:dyDescent="0.3">
      <c r="A61" s="359">
        <v>25</v>
      </c>
      <c r="B61" s="377" t="s">
        <v>1373</v>
      </c>
      <c r="C61" s="361">
        <v>501149</v>
      </c>
      <c r="D61" s="362" t="s">
        <v>26</v>
      </c>
      <c r="E61" s="361"/>
      <c r="F61" s="371"/>
      <c r="G61" s="364">
        <v>1962652.0200000005</v>
      </c>
      <c r="H61" s="365">
        <v>1519292.33</v>
      </c>
      <c r="I61" s="387"/>
      <c r="J61" s="369"/>
      <c r="K61" s="368"/>
      <c r="L61" s="368"/>
      <c r="M61" s="368">
        <v>762329.56</v>
      </c>
      <c r="N61" s="368"/>
      <c r="O61" s="369"/>
      <c r="P61" s="366"/>
      <c r="Q61" s="368"/>
      <c r="R61" s="556">
        <f t="shared" si="0"/>
        <v>2719614.7900000005</v>
      </c>
      <c r="S61" s="863">
        <f t="shared" si="1"/>
        <v>0</v>
      </c>
      <c r="T61" s="328">
        <v>2719614.7899999996</v>
      </c>
      <c r="U61" s="329" t="str">
        <f t="shared" si="3"/>
        <v>MYR</v>
      </c>
      <c r="V61" s="329">
        <f>T61</f>
        <v>2719614.7899999996</v>
      </c>
      <c r="W61" s="329"/>
      <c r="X61" s="329"/>
      <c r="Y61" s="329"/>
      <c r="Z61" s="329"/>
      <c r="AA61" s="329"/>
      <c r="AB61" s="329"/>
      <c r="AC61" s="329"/>
      <c r="AD61" s="330"/>
      <c r="AE61" s="330"/>
      <c r="AF61" s="330"/>
      <c r="AG61" s="330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27"/>
      <c r="AW61" s="327"/>
      <c r="AX61" s="327"/>
      <c r="AY61" s="327"/>
      <c r="AZ61" s="327"/>
      <c r="BA61" s="327"/>
      <c r="BB61" s="327"/>
      <c r="BC61" s="327"/>
      <c r="BD61" s="327"/>
      <c r="BE61" s="327"/>
      <c r="BF61" s="327"/>
      <c r="BG61" s="358"/>
      <c r="BH61" s="358"/>
      <c r="BI61" s="358"/>
      <c r="IU61" s="333"/>
    </row>
    <row r="62" spans="1:255" s="334" customFormat="1" ht="15" customHeight="1" x14ac:dyDescent="0.3">
      <c r="A62" s="385">
        <v>26</v>
      </c>
      <c r="B62" s="386" t="s">
        <v>1360</v>
      </c>
      <c r="C62" s="374">
        <v>501128</v>
      </c>
      <c r="D62" s="375" t="s">
        <v>0</v>
      </c>
      <c r="E62" s="374"/>
      <c r="F62" s="376"/>
      <c r="G62" s="369">
        <v>9699719.2400000002</v>
      </c>
      <c r="H62" s="365">
        <v>7904654.6600000001</v>
      </c>
      <c r="I62" s="387"/>
      <c r="J62" s="369">
        <v>864.68</v>
      </c>
      <c r="K62" s="368"/>
      <c r="L62" s="368"/>
      <c r="M62" s="368">
        <v>5965312.3099999996</v>
      </c>
      <c r="N62" s="368"/>
      <c r="O62" s="369"/>
      <c r="P62" s="366">
        <f>194320.01+0.2</f>
        <v>194320.21000000002</v>
      </c>
      <c r="Q62" s="368"/>
      <c r="R62" s="556">
        <f t="shared" si="0"/>
        <v>11445606.059999999</v>
      </c>
      <c r="S62" s="940">
        <f t="shared" si="1"/>
        <v>3.3999979496002197E-3</v>
      </c>
      <c r="T62" s="447">
        <v>2818420.6</v>
      </c>
      <c r="U62" s="329" t="str">
        <f t="shared" si="3"/>
        <v>USD</v>
      </c>
      <c r="V62" s="329">
        <f>T62*$V$1</f>
        <v>11445606.056600001</v>
      </c>
      <c r="W62" s="419"/>
      <c r="X62" s="419"/>
      <c r="Y62" s="419"/>
      <c r="Z62" s="419"/>
      <c r="AA62" s="419"/>
      <c r="AB62" s="419"/>
      <c r="AC62" s="419"/>
      <c r="AD62" s="418"/>
      <c r="AE62" s="418"/>
      <c r="AF62" s="418"/>
      <c r="AG62" s="418"/>
      <c r="AH62" s="382"/>
      <c r="AI62" s="382"/>
      <c r="AJ62" s="382"/>
      <c r="AK62" s="382"/>
      <c r="AL62" s="382"/>
      <c r="AM62" s="382"/>
      <c r="AN62" s="382"/>
      <c r="AO62" s="382"/>
      <c r="AP62" s="382"/>
      <c r="AQ62" s="382"/>
      <c r="AR62" s="382"/>
      <c r="AS62" s="382"/>
      <c r="AT62" s="382"/>
      <c r="AU62" s="382"/>
      <c r="AV62" s="383"/>
      <c r="AW62" s="383"/>
      <c r="AX62" s="383"/>
      <c r="AY62" s="383"/>
      <c r="AZ62" s="383"/>
      <c r="BA62" s="383"/>
      <c r="BB62" s="383"/>
      <c r="BC62" s="383"/>
      <c r="BD62" s="383"/>
      <c r="BE62" s="383"/>
      <c r="BF62" s="383"/>
      <c r="BG62" s="384"/>
      <c r="BH62" s="384"/>
      <c r="BI62" s="384"/>
      <c r="IU62" s="326"/>
    </row>
    <row r="63" spans="1:255" s="334" customFormat="1" ht="15" customHeight="1" x14ac:dyDescent="0.3">
      <c r="A63" s="385">
        <v>27</v>
      </c>
      <c r="B63" s="386" t="s">
        <v>1625</v>
      </c>
      <c r="C63" s="374">
        <v>501317</v>
      </c>
      <c r="D63" s="375" t="s">
        <v>0</v>
      </c>
      <c r="E63" s="374"/>
      <c r="F63" s="376"/>
      <c r="G63" s="369">
        <v>0</v>
      </c>
      <c r="H63" s="365">
        <v>3863301.33</v>
      </c>
      <c r="I63" s="387"/>
      <c r="J63" s="369"/>
      <c r="K63" s="368"/>
      <c r="L63" s="368"/>
      <c r="M63" s="368"/>
      <c r="N63" s="368"/>
      <c r="O63" s="369"/>
      <c r="P63" s="366">
        <v>17470.04</v>
      </c>
      <c r="Q63" s="368"/>
      <c r="R63" s="556">
        <f t="shared" si="0"/>
        <v>3845831.29</v>
      </c>
      <c r="S63" s="940">
        <f t="shared" si="1"/>
        <v>4.369999747723341E-3</v>
      </c>
      <c r="T63" s="447">
        <v>947015.83000000007</v>
      </c>
      <c r="U63" s="329" t="str">
        <f t="shared" si="3"/>
        <v>USD</v>
      </c>
      <c r="V63" s="329">
        <f>T63*$V$1</f>
        <v>3845831.2856300003</v>
      </c>
      <c r="W63" s="419"/>
      <c r="X63" s="419"/>
      <c r="Y63" s="419"/>
      <c r="Z63" s="419"/>
      <c r="AA63" s="419"/>
      <c r="AB63" s="419"/>
      <c r="AC63" s="419"/>
      <c r="AD63" s="418"/>
      <c r="AE63" s="418"/>
      <c r="AF63" s="418"/>
      <c r="AG63" s="418"/>
      <c r="AH63" s="382"/>
      <c r="AI63" s="382"/>
      <c r="AJ63" s="382"/>
      <c r="AK63" s="382"/>
      <c r="AL63" s="382"/>
      <c r="AM63" s="382"/>
      <c r="AN63" s="382"/>
      <c r="AO63" s="382"/>
      <c r="AP63" s="382"/>
      <c r="AQ63" s="382"/>
      <c r="AR63" s="382"/>
      <c r="AS63" s="382"/>
      <c r="AT63" s="382"/>
      <c r="AU63" s="382"/>
      <c r="AV63" s="383"/>
      <c r="AW63" s="383"/>
      <c r="AX63" s="383"/>
      <c r="AY63" s="383"/>
      <c r="AZ63" s="383"/>
      <c r="BA63" s="383"/>
      <c r="BB63" s="383"/>
      <c r="BC63" s="383"/>
      <c r="BD63" s="383"/>
      <c r="BE63" s="383"/>
      <c r="BF63" s="383"/>
      <c r="BG63" s="384"/>
      <c r="BH63" s="384"/>
      <c r="BI63" s="384"/>
      <c r="IU63" s="326"/>
    </row>
    <row r="64" spans="1:255" s="334" customFormat="1" ht="15" customHeight="1" x14ac:dyDescent="0.3">
      <c r="A64" s="385">
        <v>28</v>
      </c>
      <c r="B64" s="386" t="s">
        <v>1433</v>
      </c>
      <c r="C64" s="374">
        <v>501194</v>
      </c>
      <c r="D64" s="375" t="s">
        <v>26</v>
      </c>
      <c r="E64" s="374"/>
      <c r="F64" s="782"/>
      <c r="G64" s="364">
        <v>28708006.360000007</v>
      </c>
      <c r="H64" s="365">
        <v>3750327.96</v>
      </c>
      <c r="I64" s="387"/>
      <c r="J64" s="369"/>
      <c r="K64" s="368"/>
      <c r="L64" s="368"/>
      <c r="M64" s="368">
        <v>4542992.28</v>
      </c>
      <c r="N64" s="368"/>
      <c r="O64" s="369"/>
      <c r="P64" s="366"/>
      <c r="Q64" s="368"/>
      <c r="R64" s="556">
        <f t="shared" si="0"/>
        <v>27915342.040000007</v>
      </c>
      <c r="S64" s="863">
        <f t="shared" si="1"/>
        <v>0</v>
      </c>
      <c r="T64" s="447">
        <v>27915342.040000021</v>
      </c>
      <c r="U64" s="329" t="str">
        <f t="shared" si="3"/>
        <v>MYR</v>
      </c>
      <c r="V64" s="329">
        <f>T64</f>
        <v>27915342.040000021</v>
      </c>
      <c r="W64" s="419"/>
      <c r="X64" s="419"/>
      <c r="Y64" s="419"/>
      <c r="Z64" s="419"/>
      <c r="AA64" s="419"/>
      <c r="AB64" s="419"/>
      <c r="AC64" s="419"/>
      <c r="AD64" s="418"/>
      <c r="AE64" s="418"/>
      <c r="AF64" s="418"/>
      <c r="AG64" s="418"/>
      <c r="AV64" s="383"/>
      <c r="AW64" s="383"/>
      <c r="AX64" s="383"/>
      <c r="AY64" s="383"/>
      <c r="AZ64" s="383"/>
      <c r="BA64" s="383"/>
      <c r="BB64" s="383"/>
      <c r="BC64" s="383"/>
      <c r="BD64" s="383"/>
      <c r="BE64" s="383"/>
      <c r="BF64" s="383"/>
      <c r="BG64" s="384"/>
      <c r="BH64" s="384"/>
      <c r="BI64" s="384"/>
      <c r="IU64" s="326"/>
    </row>
    <row r="65" spans="1:255" s="334" customFormat="1" ht="15" customHeight="1" x14ac:dyDescent="0.3">
      <c r="A65" s="385">
        <v>29</v>
      </c>
      <c r="B65" s="386" t="s">
        <v>1369</v>
      </c>
      <c r="C65" s="374">
        <v>501140</v>
      </c>
      <c r="D65" s="375" t="s">
        <v>26</v>
      </c>
      <c r="E65" s="374"/>
      <c r="F65" s="376"/>
      <c r="G65" s="369">
        <v>2996047.0200000005</v>
      </c>
      <c r="H65" s="365">
        <v>824600.88</v>
      </c>
      <c r="I65" s="387"/>
      <c r="J65" s="369"/>
      <c r="K65" s="368"/>
      <c r="L65" s="368"/>
      <c r="M65" s="368">
        <v>825743.3</v>
      </c>
      <c r="N65" s="368"/>
      <c r="O65" s="369"/>
      <c r="P65" s="366"/>
      <c r="Q65" s="368"/>
      <c r="R65" s="556">
        <f t="shared" si="0"/>
        <v>2994904.6000000006</v>
      </c>
      <c r="S65" s="863">
        <f t="shared" si="1"/>
        <v>0</v>
      </c>
      <c r="T65" s="447">
        <v>2994904.6</v>
      </c>
      <c r="U65" s="329" t="str">
        <f t="shared" si="3"/>
        <v>MYR</v>
      </c>
      <c r="V65" s="329">
        <f>T65</f>
        <v>2994904.6</v>
      </c>
      <c r="W65" s="419"/>
      <c r="X65" s="419"/>
      <c r="Y65" s="419"/>
      <c r="Z65" s="419"/>
      <c r="AA65" s="419"/>
      <c r="AB65" s="419"/>
      <c r="AC65" s="419"/>
      <c r="AD65" s="418"/>
      <c r="AE65" s="418"/>
      <c r="AF65" s="418"/>
      <c r="AG65" s="418"/>
      <c r="AH65" s="382"/>
      <c r="AI65" s="382"/>
      <c r="AJ65" s="382"/>
      <c r="AK65" s="382"/>
      <c r="AL65" s="382"/>
      <c r="AM65" s="382"/>
      <c r="AN65" s="382"/>
      <c r="AO65" s="382"/>
      <c r="AP65" s="382"/>
      <c r="AQ65" s="382"/>
      <c r="AR65" s="382"/>
      <c r="AS65" s="382"/>
      <c r="AT65" s="382"/>
      <c r="AU65" s="382"/>
      <c r="AV65" s="383"/>
      <c r="AW65" s="383"/>
      <c r="AX65" s="383"/>
      <c r="AY65" s="383"/>
      <c r="AZ65" s="383"/>
      <c r="BA65" s="383"/>
      <c r="BB65" s="383"/>
      <c r="BC65" s="383"/>
      <c r="BD65" s="383"/>
      <c r="BE65" s="383"/>
      <c r="BF65" s="383"/>
      <c r="BG65" s="384"/>
      <c r="BH65" s="384"/>
      <c r="BI65" s="384"/>
      <c r="IU65" s="326"/>
    </row>
    <row r="66" spans="1:255" s="334" customFormat="1" ht="15" customHeight="1" x14ac:dyDescent="0.3">
      <c r="A66" s="385">
        <v>30</v>
      </c>
      <c r="B66" s="386" t="s">
        <v>1434</v>
      </c>
      <c r="C66" s="374">
        <v>501195</v>
      </c>
      <c r="D66" s="375" t="s">
        <v>26</v>
      </c>
      <c r="E66" s="374"/>
      <c r="F66" s="376"/>
      <c r="G66" s="364">
        <v>6988981.2699999996</v>
      </c>
      <c r="H66" s="365">
        <v>455104.99</v>
      </c>
      <c r="I66" s="387"/>
      <c r="J66" s="369"/>
      <c r="K66" s="368"/>
      <c r="L66" s="368"/>
      <c r="M66" s="368">
        <v>486803.88</v>
      </c>
      <c r="N66" s="368"/>
      <c r="O66" s="369"/>
      <c r="P66" s="366"/>
      <c r="Q66" s="368"/>
      <c r="R66" s="556">
        <f t="shared" si="0"/>
        <v>6957282.3799999999</v>
      </c>
      <c r="S66" s="863">
        <f t="shared" si="1"/>
        <v>0</v>
      </c>
      <c r="T66" s="447">
        <v>6957282.3799999999</v>
      </c>
      <c r="U66" s="329" t="str">
        <f t="shared" si="3"/>
        <v>MYR</v>
      </c>
      <c r="V66" s="329">
        <f>T66</f>
        <v>6957282.3799999999</v>
      </c>
      <c r="W66" s="419"/>
      <c r="X66" s="419"/>
      <c r="Y66" s="419"/>
      <c r="Z66" s="419"/>
      <c r="AA66" s="419"/>
      <c r="AB66" s="419"/>
      <c r="AC66" s="419"/>
      <c r="AD66" s="418"/>
      <c r="AE66" s="418"/>
      <c r="AF66" s="418"/>
      <c r="AG66" s="418"/>
      <c r="AH66" s="382"/>
      <c r="AI66" s="382"/>
      <c r="AJ66" s="382"/>
      <c r="AK66" s="382"/>
      <c r="AL66" s="382"/>
      <c r="AM66" s="382"/>
      <c r="AN66" s="382"/>
      <c r="AO66" s="382"/>
      <c r="AP66" s="382"/>
      <c r="AQ66" s="382"/>
      <c r="AR66" s="382"/>
      <c r="AS66" s="382"/>
      <c r="AT66" s="382"/>
      <c r="AU66" s="382"/>
      <c r="AV66" s="383"/>
      <c r="AW66" s="383"/>
      <c r="AX66" s="383"/>
      <c r="AY66" s="383"/>
      <c r="AZ66" s="383"/>
      <c r="BA66" s="383"/>
      <c r="BB66" s="383"/>
      <c r="BC66" s="383"/>
      <c r="BD66" s="383"/>
      <c r="BE66" s="383"/>
      <c r="BF66" s="383"/>
      <c r="BG66" s="384"/>
      <c r="BH66" s="384"/>
      <c r="BI66" s="384"/>
      <c r="IU66" s="326"/>
    </row>
    <row r="67" spans="1:255" s="334" customFormat="1" ht="15" customHeight="1" x14ac:dyDescent="0.3">
      <c r="A67" s="385">
        <v>31</v>
      </c>
      <c r="B67" s="386" t="s">
        <v>1349</v>
      </c>
      <c r="C67" s="374">
        <v>501133</v>
      </c>
      <c r="D67" s="375" t="s">
        <v>0</v>
      </c>
      <c r="E67" s="374"/>
      <c r="F67" s="376"/>
      <c r="G67" s="369">
        <v>15302724.09</v>
      </c>
      <c r="H67" s="365">
        <v>3085950.03</v>
      </c>
      <c r="I67" s="387"/>
      <c r="J67" s="369">
        <v>2003.46</v>
      </c>
      <c r="K67" s="368"/>
      <c r="L67" s="368"/>
      <c r="M67" s="368">
        <v>3763025.34</v>
      </c>
      <c r="N67" s="368"/>
      <c r="O67" s="369"/>
      <c r="P67" s="366">
        <v>249358.15</v>
      </c>
      <c r="Q67" s="368"/>
      <c r="R67" s="556">
        <f t="shared" si="0"/>
        <v>14378294.090000002</v>
      </c>
      <c r="S67" s="863">
        <f t="shared" si="1"/>
        <v>9.5200035721063614E-3</v>
      </c>
      <c r="T67" s="447">
        <v>3540579.6799999997</v>
      </c>
      <c r="U67" s="329" t="str">
        <f t="shared" si="3"/>
        <v>USD</v>
      </c>
      <c r="V67" s="329">
        <f>T67*$V$1</f>
        <v>14378294.080479998</v>
      </c>
      <c r="W67" s="419"/>
      <c r="X67" s="419"/>
      <c r="Y67" s="419"/>
      <c r="Z67" s="419"/>
      <c r="AA67" s="419"/>
      <c r="AB67" s="419"/>
      <c r="AC67" s="419"/>
      <c r="AD67" s="418"/>
      <c r="AE67" s="418"/>
      <c r="AF67" s="418"/>
      <c r="AG67" s="418"/>
      <c r="AH67" s="382"/>
      <c r="AI67" s="382"/>
      <c r="AJ67" s="382"/>
      <c r="AK67" s="382"/>
      <c r="AL67" s="382"/>
      <c r="AM67" s="382"/>
      <c r="AN67" s="382"/>
      <c r="AO67" s="382"/>
      <c r="AP67" s="382"/>
      <c r="AQ67" s="382"/>
      <c r="AR67" s="382"/>
      <c r="AS67" s="382"/>
      <c r="AT67" s="382"/>
      <c r="AU67" s="382"/>
      <c r="AV67" s="383"/>
      <c r="AW67" s="383"/>
      <c r="AX67" s="383"/>
      <c r="AY67" s="383"/>
      <c r="AZ67" s="383"/>
      <c r="BA67" s="383"/>
      <c r="BB67" s="383"/>
      <c r="BC67" s="383"/>
      <c r="BD67" s="383"/>
      <c r="BE67" s="383"/>
      <c r="BF67" s="383"/>
      <c r="BG67" s="384"/>
      <c r="BH67" s="384"/>
      <c r="BI67" s="384"/>
      <c r="IU67" s="326"/>
    </row>
    <row r="68" spans="1:255" s="334" customFormat="1" ht="15" hidden="1" customHeight="1" x14ac:dyDescent="0.3">
      <c r="A68" s="385">
        <v>7</v>
      </c>
      <c r="B68" s="386" t="s">
        <v>1275</v>
      </c>
      <c r="C68" s="374">
        <v>501095</v>
      </c>
      <c r="D68" s="375" t="s">
        <v>0</v>
      </c>
      <c r="E68" s="374"/>
      <c r="F68" s="376"/>
      <c r="G68" s="369">
        <v>5.6024873629212379E-10</v>
      </c>
      <c r="H68" s="364"/>
      <c r="I68" s="366"/>
      <c r="J68" s="369"/>
      <c r="K68" s="368"/>
      <c r="L68" s="368"/>
      <c r="M68" s="368"/>
      <c r="N68" s="368"/>
      <c r="O68" s="369"/>
      <c r="P68" s="366"/>
      <c r="Q68" s="368"/>
      <c r="R68" s="556">
        <f t="shared" si="0"/>
        <v>5.6024873629212379E-10</v>
      </c>
      <c r="S68" s="863">
        <f t="shared" si="1"/>
        <v>5.6024873629212379E-10</v>
      </c>
      <c r="T68" s="447"/>
      <c r="U68" s="329" t="str">
        <f t="shared" si="3"/>
        <v>USD</v>
      </c>
      <c r="V68" s="329">
        <f>T68*$V$1</f>
        <v>0</v>
      </c>
      <c r="W68" s="419"/>
      <c r="X68" s="419"/>
      <c r="Y68" s="419"/>
      <c r="Z68" s="419"/>
      <c r="AA68" s="419"/>
      <c r="AB68" s="419">
        <f t="shared" si="4"/>
        <v>0</v>
      </c>
      <c r="AC68" s="419"/>
      <c r="AD68" s="418"/>
      <c r="AE68" s="418"/>
      <c r="AF68" s="418"/>
      <c r="AG68" s="418"/>
      <c r="AH68" s="382"/>
      <c r="AI68" s="382"/>
      <c r="AJ68" s="382"/>
      <c r="AK68" s="382"/>
      <c r="AL68" s="382"/>
      <c r="AM68" s="382"/>
      <c r="AN68" s="382"/>
      <c r="AO68" s="382"/>
      <c r="AP68" s="382"/>
      <c r="AQ68" s="382"/>
      <c r="AR68" s="382"/>
      <c r="AS68" s="382"/>
      <c r="AT68" s="382"/>
      <c r="AU68" s="382"/>
      <c r="AV68" s="383"/>
      <c r="AW68" s="383"/>
      <c r="AX68" s="383"/>
      <c r="AY68" s="383"/>
      <c r="AZ68" s="383"/>
      <c r="BA68" s="383"/>
      <c r="BB68" s="383"/>
      <c r="BC68" s="383"/>
      <c r="BD68" s="383"/>
      <c r="BE68" s="383"/>
      <c r="BF68" s="383"/>
      <c r="BG68" s="384"/>
      <c r="BH68" s="384"/>
      <c r="BI68" s="384"/>
      <c r="IU68" s="326"/>
    </row>
    <row r="69" spans="1:255" s="334" customFormat="1" ht="15" customHeight="1" x14ac:dyDescent="0.3">
      <c r="A69" s="385">
        <v>32</v>
      </c>
      <c r="B69" s="386" t="s">
        <v>1504</v>
      </c>
      <c r="C69" s="374">
        <v>501245</v>
      </c>
      <c r="D69" s="375" t="s">
        <v>26</v>
      </c>
      <c r="E69" s="374"/>
      <c r="F69" s="376"/>
      <c r="G69" s="369">
        <v>920400</v>
      </c>
      <c r="H69" s="364"/>
      <c r="I69" s="366"/>
      <c r="J69" s="369"/>
      <c r="K69" s="368"/>
      <c r="L69" s="368"/>
      <c r="M69" s="368">
        <v>920400</v>
      </c>
      <c r="N69" s="368"/>
      <c r="O69" s="369"/>
      <c r="P69" s="366"/>
      <c r="Q69" s="368"/>
      <c r="R69" s="556">
        <f t="shared" si="0"/>
        <v>0</v>
      </c>
      <c r="S69" s="867">
        <f t="shared" si="1"/>
        <v>0</v>
      </c>
      <c r="T69" s="447">
        <v>0</v>
      </c>
      <c r="U69" s="329" t="str">
        <f t="shared" si="3"/>
        <v>MYR</v>
      </c>
      <c r="V69" s="329">
        <f>T69</f>
        <v>0</v>
      </c>
      <c r="W69" s="419"/>
      <c r="X69" s="419"/>
      <c r="Y69" s="419"/>
      <c r="Z69" s="419"/>
      <c r="AA69" s="419"/>
      <c r="AB69" s="419"/>
      <c r="AC69" s="419"/>
      <c r="AD69" s="418"/>
      <c r="AE69" s="418"/>
      <c r="AF69" s="418"/>
      <c r="AG69" s="418"/>
      <c r="AH69" s="382"/>
      <c r="AI69" s="382"/>
      <c r="AJ69" s="382"/>
      <c r="AK69" s="382"/>
      <c r="AL69" s="382"/>
      <c r="AM69" s="382"/>
      <c r="AN69" s="382"/>
      <c r="AO69" s="382"/>
      <c r="AP69" s="382"/>
      <c r="AQ69" s="382"/>
      <c r="AR69" s="382"/>
      <c r="AS69" s="382"/>
      <c r="AT69" s="382"/>
      <c r="AU69" s="382"/>
      <c r="AV69" s="383"/>
      <c r="AW69" s="383"/>
      <c r="AX69" s="383"/>
      <c r="AY69" s="383"/>
      <c r="AZ69" s="383"/>
      <c r="BA69" s="383"/>
      <c r="BB69" s="383"/>
      <c r="BC69" s="383"/>
      <c r="BD69" s="383"/>
      <c r="BE69" s="383"/>
      <c r="BF69" s="383"/>
      <c r="BG69" s="384"/>
      <c r="BH69" s="384"/>
      <c r="BI69" s="384"/>
      <c r="IU69" s="326"/>
    </row>
    <row r="70" spans="1:255" s="334" customFormat="1" ht="15" hidden="1" customHeight="1" x14ac:dyDescent="0.3">
      <c r="A70" s="385">
        <v>25</v>
      </c>
      <c r="B70" s="386" t="s">
        <v>1459</v>
      </c>
      <c r="C70" s="374">
        <v>501213</v>
      </c>
      <c r="D70" s="375" t="s">
        <v>26</v>
      </c>
      <c r="E70" s="374"/>
      <c r="F70" s="376"/>
      <c r="G70" s="369">
        <v>0</v>
      </c>
      <c r="H70" s="364"/>
      <c r="I70" s="366"/>
      <c r="J70" s="369"/>
      <c r="K70" s="368"/>
      <c r="L70" s="368"/>
      <c r="M70" s="368"/>
      <c r="N70" s="368"/>
      <c r="O70" s="369"/>
      <c r="P70" s="366"/>
      <c r="Q70" s="368"/>
      <c r="R70" s="556">
        <f t="shared" si="0"/>
        <v>0</v>
      </c>
      <c r="S70" s="867">
        <f t="shared" si="1"/>
        <v>0</v>
      </c>
      <c r="T70" s="447"/>
      <c r="U70" s="329" t="str">
        <f t="shared" si="3"/>
        <v>MYR</v>
      </c>
      <c r="V70" s="329">
        <f t="shared" ref="V70:V80" si="8">T70</f>
        <v>0</v>
      </c>
      <c r="W70" s="419"/>
      <c r="X70" s="419"/>
      <c r="Y70" s="419"/>
      <c r="Z70" s="419"/>
      <c r="AA70" s="419"/>
      <c r="AB70" s="419"/>
      <c r="AC70" s="419"/>
      <c r="AD70" s="418"/>
      <c r="AE70" s="418"/>
      <c r="AF70" s="418"/>
      <c r="AG70" s="418"/>
      <c r="AH70" s="382"/>
      <c r="AI70" s="382"/>
      <c r="AJ70" s="382"/>
      <c r="AK70" s="382"/>
      <c r="AL70" s="382"/>
      <c r="AM70" s="382"/>
      <c r="AN70" s="382"/>
      <c r="AO70" s="382"/>
      <c r="AP70" s="382"/>
      <c r="AQ70" s="382"/>
      <c r="AR70" s="382"/>
      <c r="AS70" s="382"/>
      <c r="AT70" s="382"/>
      <c r="AU70" s="382"/>
      <c r="AV70" s="383"/>
      <c r="AW70" s="383"/>
      <c r="AX70" s="383"/>
      <c r="AY70" s="383"/>
      <c r="AZ70" s="383"/>
      <c r="BA70" s="383"/>
      <c r="BB70" s="383"/>
      <c r="BC70" s="383"/>
      <c r="BD70" s="383"/>
      <c r="BE70" s="383"/>
      <c r="BF70" s="383"/>
      <c r="BG70" s="384"/>
      <c r="BH70" s="384"/>
      <c r="BI70" s="384"/>
      <c r="IU70" s="326"/>
    </row>
    <row r="71" spans="1:255" s="334" customFormat="1" ht="15" customHeight="1" x14ac:dyDescent="0.3">
      <c r="A71" s="385">
        <v>33</v>
      </c>
      <c r="B71" s="386" t="s">
        <v>1573</v>
      </c>
      <c r="C71" s="374">
        <v>501270</v>
      </c>
      <c r="D71" s="375" t="s">
        <v>26</v>
      </c>
      <c r="E71" s="374"/>
      <c r="F71" s="376"/>
      <c r="G71" s="369">
        <v>2444591.87</v>
      </c>
      <c r="H71" s="364">
        <v>775939.79</v>
      </c>
      <c r="I71" s="366"/>
      <c r="J71" s="369"/>
      <c r="K71" s="368"/>
      <c r="L71" s="368"/>
      <c r="M71" s="368">
        <v>248132.5</v>
      </c>
      <c r="N71" s="368"/>
      <c r="O71" s="369"/>
      <c r="P71" s="366"/>
      <c r="Q71" s="368"/>
      <c r="R71" s="556">
        <f t="shared" si="0"/>
        <v>2972399.16</v>
      </c>
      <c r="S71" s="867">
        <f t="shared" si="1"/>
        <v>0</v>
      </c>
      <c r="T71" s="447">
        <v>2972399.16</v>
      </c>
      <c r="U71" s="329" t="str">
        <f t="shared" si="3"/>
        <v>MYR</v>
      </c>
      <c r="V71" s="329">
        <f t="shared" si="8"/>
        <v>2972399.16</v>
      </c>
      <c r="W71" s="419"/>
      <c r="X71" s="419"/>
      <c r="Y71" s="419"/>
      <c r="Z71" s="419"/>
      <c r="AA71" s="419"/>
      <c r="AB71" s="419"/>
      <c r="AC71" s="419"/>
      <c r="AD71" s="418"/>
      <c r="AE71" s="418"/>
      <c r="AF71" s="418"/>
      <c r="AG71" s="418"/>
      <c r="AH71" s="382"/>
      <c r="AI71" s="382"/>
      <c r="AJ71" s="382"/>
      <c r="AK71" s="382"/>
      <c r="AL71" s="382"/>
      <c r="AM71" s="382"/>
      <c r="AN71" s="382"/>
      <c r="AO71" s="382"/>
      <c r="AP71" s="382"/>
      <c r="AQ71" s="382"/>
      <c r="AR71" s="382"/>
      <c r="AS71" s="382"/>
      <c r="AT71" s="382"/>
      <c r="AU71" s="382"/>
      <c r="AV71" s="383"/>
      <c r="AW71" s="383"/>
      <c r="AX71" s="383"/>
      <c r="AY71" s="383"/>
      <c r="AZ71" s="383"/>
      <c r="BA71" s="383"/>
      <c r="BB71" s="383"/>
      <c r="BC71" s="383"/>
      <c r="BD71" s="383"/>
      <c r="BE71" s="383"/>
      <c r="BF71" s="383"/>
      <c r="BG71" s="384"/>
      <c r="BH71" s="384"/>
      <c r="BI71" s="384"/>
      <c r="IU71" s="326"/>
    </row>
    <row r="72" spans="1:255" s="334" customFormat="1" ht="15" hidden="1" customHeight="1" x14ac:dyDescent="0.3">
      <c r="A72" s="385">
        <v>34</v>
      </c>
      <c r="B72" s="386" t="s">
        <v>1372</v>
      </c>
      <c r="C72" s="374">
        <v>501145</v>
      </c>
      <c r="D72" s="375" t="s">
        <v>26</v>
      </c>
      <c r="E72" s="374"/>
      <c r="F72" s="376"/>
      <c r="G72" s="369">
        <v>-4.6566128730773926E-10</v>
      </c>
      <c r="H72" s="364"/>
      <c r="I72" s="366"/>
      <c r="J72" s="369"/>
      <c r="K72" s="368"/>
      <c r="L72" s="368"/>
      <c r="M72" s="368"/>
      <c r="N72" s="368"/>
      <c r="O72" s="369"/>
      <c r="P72" s="366"/>
      <c r="Q72" s="368"/>
      <c r="R72" s="556">
        <f t="shared" si="0"/>
        <v>-4.6566128730773926E-10</v>
      </c>
      <c r="S72" s="863">
        <f t="shared" si="1"/>
        <v>-4.6566128730773926E-10</v>
      </c>
      <c r="T72" s="447"/>
      <c r="U72" s="329" t="str">
        <f t="shared" si="3"/>
        <v>MYR</v>
      </c>
      <c r="V72" s="329">
        <f t="shared" si="8"/>
        <v>0</v>
      </c>
      <c r="W72" s="419"/>
      <c r="X72" s="419"/>
      <c r="Y72" s="419"/>
      <c r="Z72" s="419"/>
      <c r="AA72" s="419"/>
      <c r="AB72" s="419"/>
      <c r="AC72" s="419"/>
      <c r="AD72" s="418"/>
      <c r="AE72" s="418"/>
      <c r="AF72" s="418"/>
      <c r="AG72" s="418"/>
      <c r="AH72" s="382"/>
      <c r="AI72" s="382"/>
      <c r="AJ72" s="382"/>
      <c r="AK72" s="382"/>
      <c r="AL72" s="382"/>
      <c r="AM72" s="382"/>
      <c r="AN72" s="382"/>
      <c r="AO72" s="382"/>
      <c r="AP72" s="382"/>
      <c r="AQ72" s="382"/>
      <c r="AR72" s="382"/>
      <c r="AS72" s="382"/>
      <c r="AT72" s="382"/>
      <c r="AU72" s="382"/>
      <c r="AV72" s="383"/>
      <c r="AW72" s="383"/>
      <c r="AX72" s="383"/>
      <c r="AY72" s="383"/>
      <c r="AZ72" s="383"/>
      <c r="BA72" s="383"/>
      <c r="BB72" s="383"/>
      <c r="BC72" s="383"/>
      <c r="BD72" s="383"/>
      <c r="BE72" s="383"/>
      <c r="BF72" s="383"/>
      <c r="BG72" s="384"/>
      <c r="BH72" s="384"/>
      <c r="BI72" s="384"/>
      <c r="IU72" s="326"/>
    </row>
    <row r="73" spans="1:255" s="334" customFormat="1" ht="15" customHeight="1" x14ac:dyDescent="0.3">
      <c r="A73" s="385">
        <v>34</v>
      </c>
      <c r="B73" s="386" t="s">
        <v>1397</v>
      </c>
      <c r="C73" s="374">
        <v>501160</v>
      </c>
      <c r="D73" s="375" t="s">
        <v>26</v>
      </c>
      <c r="E73" s="374"/>
      <c r="F73" s="376"/>
      <c r="G73" s="369">
        <v>4546018.3100000015</v>
      </c>
      <c r="H73" s="364">
        <v>450836.59</v>
      </c>
      <c r="I73" s="366"/>
      <c r="J73" s="364"/>
      <c r="K73" s="368"/>
      <c r="L73" s="368"/>
      <c r="M73" s="368"/>
      <c r="N73" s="368"/>
      <c r="O73" s="369"/>
      <c r="P73" s="366"/>
      <c r="Q73" s="368"/>
      <c r="R73" s="556">
        <f t="shared" si="0"/>
        <v>4996854.9000000013</v>
      </c>
      <c r="S73" s="867">
        <f t="shared" si="1"/>
        <v>0</v>
      </c>
      <c r="T73" s="447">
        <v>4996854.8999999985</v>
      </c>
      <c r="U73" s="329" t="str">
        <f t="shared" si="3"/>
        <v>MYR</v>
      </c>
      <c r="V73" s="329">
        <f t="shared" si="8"/>
        <v>4996854.8999999985</v>
      </c>
      <c r="W73" s="419"/>
      <c r="X73" s="419"/>
      <c r="Y73" s="419"/>
      <c r="Z73" s="419"/>
      <c r="AA73" s="419"/>
      <c r="AB73" s="419"/>
      <c r="AC73" s="419"/>
      <c r="AD73" s="418"/>
      <c r="AE73" s="418"/>
      <c r="AF73" s="418"/>
      <c r="AG73" s="418"/>
      <c r="AH73" s="382"/>
      <c r="AI73" s="382"/>
      <c r="AJ73" s="382"/>
      <c r="AK73" s="382"/>
      <c r="AL73" s="382"/>
      <c r="AM73" s="382"/>
      <c r="AN73" s="382"/>
      <c r="AO73" s="382"/>
      <c r="AP73" s="382"/>
      <c r="AQ73" s="382"/>
      <c r="AR73" s="382"/>
      <c r="AS73" s="382"/>
      <c r="AT73" s="382"/>
      <c r="AU73" s="382"/>
      <c r="AV73" s="383"/>
      <c r="AW73" s="383"/>
      <c r="AX73" s="383"/>
      <c r="AY73" s="383"/>
      <c r="AZ73" s="383"/>
      <c r="BA73" s="383"/>
      <c r="BB73" s="383"/>
      <c r="BC73" s="383"/>
      <c r="BD73" s="383"/>
      <c r="BE73" s="383"/>
      <c r="BF73" s="383"/>
      <c r="BG73" s="384"/>
      <c r="BH73" s="384"/>
      <c r="BI73" s="384"/>
      <c r="IU73" s="326"/>
    </row>
    <row r="74" spans="1:255" s="334" customFormat="1" ht="15" customHeight="1" x14ac:dyDescent="0.3">
      <c r="A74" s="385">
        <v>35</v>
      </c>
      <c r="B74" s="386" t="s">
        <v>1566</v>
      </c>
      <c r="C74" s="374">
        <v>501275</v>
      </c>
      <c r="D74" s="375" t="s">
        <v>26</v>
      </c>
      <c r="E74" s="374"/>
      <c r="F74" s="376"/>
      <c r="G74" s="369">
        <v>3491633.47</v>
      </c>
      <c r="H74" s="364"/>
      <c r="I74" s="366"/>
      <c r="J74" s="364"/>
      <c r="K74" s="368"/>
      <c r="L74" s="368"/>
      <c r="M74" s="368"/>
      <c r="N74" s="368"/>
      <c r="O74" s="369"/>
      <c r="P74" s="366"/>
      <c r="Q74" s="368"/>
      <c r="R74" s="556">
        <f t="shared" si="0"/>
        <v>3491633.47</v>
      </c>
      <c r="S74" s="867">
        <f t="shared" si="1"/>
        <v>0</v>
      </c>
      <c r="T74" s="447">
        <v>3491633.4699999993</v>
      </c>
      <c r="U74" s="329" t="str">
        <f t="shared" si="3"/>
        <v>MYR</v>
      </c>
      <c r="V74" s="329">
        <f t="shared" si="8"/>
        <v>3491633.4699999993</v>
      </c>
      <c r="W74" s="419"/>
      <c r="X74" s="419"/>
      <c r="Y74" s="419"/>
      <c r="Z74" s="419"/>
      <c r="AA74" s="419"/>
      <c r="AB74" s="419"/>
      <c r="AC74" s="419"/>
      <c r="AD74" s="418"/>
      <c r="AE74" s="418"/>
      <c r="AF74" s="418"/>
      <c r="AG74" s="418"/>
      <c r="AH74" s="382"/>
      <c r="AI74" s="382"/>
      <c r="AJ74" s="382"/>
      <c r="AK74" s="382"/>
      <c r="AL74" s="382"/>
      <c r="AM74" s="382"/>
      <c r="AN74" s="382"/>
      <c r="AO74" s="382"/>
      <c r="AP74" s="382"/>
      <c r="AQ74" s="382"/>
      <c r="AR74" s="382"/>
      <c r="AS74" s="382"/>
      <c r="AT74" s="382"/>
      <c r="AU74" s="382"/>
      <c r="AV74" s="383"/>
      <c r="AW74" s="383"/>
      <c r="AX74" s="383"/>
      <c r="AY74" s="383"/>
      <c r="AZ74" s="383"/>
      <c r="BA74" s="383"/>
      <c r="BB74" s="383"/>
      <c r="BC74" s="383"/>
      <c r="BD74" s="383"/>
      <c r="BE74" s="383"/>
      <c r="BF74" s="383"/>
      <c r="BG74" s="384"/>
      <c r="BH74" s="384"/>
      <c r="BI74" s="384"/>
      <c r="IU74" s="326"/>
    </row>
    <row r="75" spans="1:255" s="334" customFormat="1" ht="15" customHeight="1" x14ac:dyDescent="0.3">
      <c r="A75" s="385">
        <v>36</v>
      </c>
      <c r="B75" s="386" t="s">
        <v>1460</v>
      </c>
      <c r="C75" s="374">
        <v>501220</v>
      </c>
      <c r="D75" s="375" t="s">
        <v>26</v>
      </c>
      <c r="E75" s="374"/>
      <c r="F75" s="376"/>
      <c r="G75" s="369">
        <v>15887250</v>
      </c>
      <c r="H75" s="364">
        <v>3942000</v>
      </c>
      <c r="I75" s="366"/>
      <c r="J75" s="369"/>
      <c r="K75" s="368"/>
      <c r="L75" s="368"/>
      <c r="M75" s="368">
        <v>3285000</v>
      </c>
      <c r="N75" s="368"/>
      <c r="O75" s="369"/>
      <c r="P75" s="366"/>
      <c r="Q75" s="368"/>
      <c r="R75" s="556">
        <f t="shared" si="0"/>
        <v>16544250</v>
      </c>
      <c r="S75" s="863">
        <f t="shared" si="1"/>
        <v>0</v>
      </c>
      <c r="T75" s="447">
        <v>16544250</v>
      </c>
      <c r="U75" s="329" t="str">
        <f t="shared" si="3"/>
        <v>MYR</v>
      </c>
      <c r="V75" s="329">
        <f t="shared" si="8"/>
        <v>16544250</v>
      </c>
      <c r="W75" s="419"/>
      <c r="X75" s="419"/>
      <c r="Y75" s="419"/>
      <c r="Z75" s="419"/>
      <c r="AA75" s="419"/>
      <c r="AB75" s="419"/>
      <c r="AC75" s="419"/>
      <c r="AD75" s="418"/>
      <c r="AE75" s="418"/>
      <c r="AF75" s="418"/>
      <c r="AG75" s="418"/>
      <c r="AH75" s="382"/>
      <c r="AI75" s="382"/>
      <c r="AJ75" s="382"/>
      <c r="AK75" s="382"/>
      <c r="AL75" s="382"/>
      <c r="AM75" s="382"/>
      <c r="AN75" s="382"/>
      <c r="AO75" s="382"/>
      <c r="AP75" s="382"/>
      <c r="AQ75" s="382"/>
      <c r="AR75" s="382"/>
      <c r="AS75" s="382"/>
      <c r="AT75" s="382"/>
      <c r="AU75" s="382"/>
      <c r="AV75" s="383"/>
      <c r="AW75" s="383"/>
      <c r="AX75" s="383"/>
      <c r="AY75" s="383"/>
      <c r="AZ75" s="383"/>
      <c r="BA75" s="383"/>
      <c r="BB75" s="383"/>
      <c r="BC75" s="383"/>
      <c r="BD75" s="383"/>
      <c r="BE75" s="383"/>
      <c r="BF75" s="383"/>
      <c r="BG75" s="384"/>
      <c r="BH75" s="384"/>
      <c r="BI75" s="384"/>
      <c r="IU75" s="326"/>
    </row>
    <row r="76" spans="1:255" s="334" customFormat="1" ht="15" customHeight="1" x14ac:dyDescent="0.3">
      <c r="A76" s="385">
        <v>37</v>
      </c>
      <c r="B76" s="386" t="s">
        <v>1621</v>
      </c>
      <c r="C76" s="374">
        <v>501320</v>
      </c>
      <c r="D76" s="375" t="s">
        <v>26</v>
      </c>
      <c r="E76" s="374"/>
      <c r="F76" s="376"/>
      <c r="G76" s="364">
        <v>1.862645149230957E-9</v>
      </c>
      <c r="H76" s="364">
        <v>9999642.7300000004</v>
      </c>
      <c r="I76" s="366"/>
      <c r="J76" s="369"/>
      <c r="K76" s="368"/>
      <c r="L76" s="368"/>
      <c r="M76" s="368"/>
      <c r="N76" s="368"/>
      <c r="O76" s="369"/>
      <c r="P76" s="366"/>
      <c r="Q76" s="368"/>
      <c r="R76" s="556">
        <f t="shared" si="0"/>
        <v>9999642.7300000023</v>
      </c>
      <c r="S76" s="863">
        <f t="shared" si="1"/>
        <v>0</v>
      </c>
      <c r="T76" s="447">
        <v>9999642.7300000004</v>
      </c>
      <c r="U76" s="329" t="str">
        <f t="shared" si="3"/>
        <v>MYR</v>
      </c>
      <c r="V76" s="329">
        <f t="shared" si="8"/>
        <v>9999642.7300000004</v>
      </c>
      <c r="W76" s="419"/>
      <c r="X76" s="419"/>
      <c r="Y76" s="419"/>
      <c r="Z76" s="419"/>
      <c r="AA76" s="419"/>
      <c r="AB76" s="419"/>
      <c r="AC76" s="419"/>
      <c r="AD76" s="418"/>
      <c r="AE76" s="418"/>
      <c r="AF76" s="418"/>
      <c r="AG76" s="418"/>
      <c r="AH76" s="382"/>
      <c r="AI76" s="382"/>
      <c r="AJ76" s="382"/>
      <c r="AK76" s="382"/>
      <c r="AL76" s="382"/>
      <c r="AM76" s="382"/>
      <c r="AN76" s="382"/>
      <c r="AO76" s="382"/>
      <c r="AP76" s="382"/>
      <c r="AQ76" s="382"/>
      <c r="AR76" s="382"/>
      <c r="AS76" s="382"/>
      <c r="AT76" s="382"/>
      <c r="AU76" s="382"/>
      <c r="AV76" s="383"/>
      <c r="AW76" s="383"/>
      <c r="AX76" s="383"/>
      <c r="AY76" s="383"/>
      <c r="AZ76" s="383"/>
      <c r="BA76" s="383"/>
      <c r="BB76" s="383"/>
      <c r="BC76" s="383"/>
      <c r="BD76" s="383"/>
      <c r="BE76" s="383"/>
      <c r="BF76" s="383"/>
      <c r="BG76" s="384"/>
      <c r="BH76" s="384"/>
      <c r="BI76" s="384"/>
      <c r="IU76" s="326"/>
    </row>
    <row r="77" spans="1:255" s="334" customFormat="1" ht="15" customHeight="1" x14ac:dyDescent="0.3">
      <c r="A77" s="385">
        <v>38</v>
      </c>
      <c r="B77" s="386" t="s">
        <v>1620</v>
      </c>
      <c r="C77" s="374">
        <v>501201</v>
      </c>
      <c r="D77" s="375" t="s">
        <v>26</v>
      </c>
      <c r="E77" s="374"/>
      <c r="F77" s="376"/>
      <c r="G77" s="364">
        <v>0</v>
      </c>
      <c r="H77" s="364">
        <v>39998299.969999999</v>
      </c>
      <c r="I77" s="366"/>
      <c r="J77" s="369"/>
      <c r="K77" s="368"/>
      <c r="L77" s="368"/>
      <c r="M77" s="368"/>
      <c r="N77" s="368"/>
      <c r="O77" s="369"/>
      <c r="P77" s="366"/>
      <c r="Q77" s="368"/>
      <c r="R77" s="556">
        <f t="shared" si="0"/>
        <v>39998299.969999999</v>
      </c>
      <c r="S77" s="863">
        <f t="shared" si="1"/>
        <v>0</v>
      </c>
      <c r="T77" s="447">
        <v>39998299.969999999</v>
      </c>
      <c r="U77" s="329" t="str">
        <f t="shared" si="3"/>
        <v>MYR</v>
      </c>
      <c r="V77" s="329">
        <f t="shared" si="8"/>
        <v>39998299.969999999</v>
      </c>
      <c r="W77" s="419"/>
      <c r="X77" s="419"/>
      <c r="Y77" s="419"/>
      <c r="Z77" s="419"/>
      <c r="AA77" s="419"/>
      <c r="AB77" s="419"/>
      <c r="AC77" s="419"/>
      <c r="AD77" s="418"/>
      <c r="AE77" s="418"/>
      <c r="AF77" s="418"/>
      <c r="AG77" s="418"/>
      <c r="AH77" s="382"/>
      <c r="AI77" s="382"/>
      <c r="AJ77" s="382"/>
      <c r="AK77" s="382"/>
      <c r="AL77" s="382"/>
      <c r="AM77" s="382"/>
      <c r="AN77" s="382"/>
      <c r="AO77" s="382"/>
      <c r="AP77" s="382"/>
      <c r="AQ77" s="382"/>
      <c r="AR77" s="382"/>
      <c r="AS77" s="382"/>
      <c r="AT77" s="382"/>
      <c r="AU77" s="382"/>
      <c r="AV77" s="383"/>
      <c r="AW77" s="383"/>
      <c r="AX77" s="383"/>
      <c r="AY77" s="383"/>
      <c r="AZ77" s="383"/>
      <c r="BA77" s="383"/>
      <c r="BB77" s="383"/>
      <c r="BC77" s="383"/>
      <c r="BD77" s="383"/>
      <c r="BE77" s="383"/>
      <c r="BF77" s="383"/>
      <c r="BG77" s="384"/>
      <c r="BH77" s="384"/>
      <c r="BI77" s="384"/>
      <c r="IU77" s="326"/>
    </row>
    <row r="78" spans="1:255" s="334" customFormat="1" ht="15" customHeight="1" x14ac:dyDescent="0.3">
      <c r="A78" s="385">
        <v>39</v>
      </c>
      <c r="B78" s="386" t="s">
        <v>1461</v>
      </c>
      <c r="C78" s="374">
        <v>501211</v>
      </c>
      <c r="D78" s="375" t="s">
        <v>26</v>
      </c>
      <c r="E78" s="374"/>
      <c r="F78" s="376"/>
      <c r="G78" s="364">
        <v>1033598.44</v>
      </c>
      <c r="H78" s="364">
        <v>47449.86</v>
      </c>
      <c r="I78" s="366"/>
      <c r="J78" s="369"/>
      <c r="K78" s="368"/>
      <c r="L78" s="368"/>
      <c r="M78" s="368">
        <v>359331.5</v>
      </c>
      <c r="N78" s="368"/>
      <c r="O78" s="369"/>
      <c r="P78" s="366"/>
      <c r="Q78" s="368"/>
      <c r="R78" s="556">
        <f t="shared" si="0"/>
        <v>721716.8</v>
      </c>
      <c r="S78" s="863">
        <f t="shared" si="1"/>
        <v>0</v>
      </c>
      <c r="T78" s="447">
        <v>721716.79999999993</v>
      </c>
      <c r="U78" s="329"/>
      <c r="V78" s="329">
        <f t="shared" si="8"/>
        <v>721716.79999999993</v>
      </c>
      <c r="W78" s="419"/>
      <c r="X78" s="419"/>
      <c r="Y78" s="419"/>
      <c r="Z78" s="419"/>
      <c r="AA78" s="419"/>
      <c r="AB78" s="419"/>
      <c r="AC78" s="419"/>
      <c r="AD78" s="418"/>
      <c r="AE78" s="418"/>
      <c r="AF78" s="418"/>
      <c r="AG78" s="418"/>
      <c r="AH78" s="382"/>
      <c r="AI78" s="382"/>
      <c r="AJ78" s="382"/>
      <c r="AK78" s="382"/>
      <c r="AL78" s="382"/>
      <c r="AM78" s="382"/>
      <c r="AN78" s="382"/>
      <c r="AO78" s="382"/>
      <c r="AP78" s="382"/>
      <c r="AQ78" s="382"/>
      <c r="AR78" s="382"/>
      <c r="AS78" s="382"/>
      <c r="AT78" s="382"/>
      <c r="AU78" s="382"/>
      <c r="AV78" s="383"/>
      <c r="AW78" s="383"/>
      <c r="AX78" s="383"/>
      <c r="AY78" s="383"/>
      <c r="AZ78" s="383"/>
      <c r="BA78" s="383"/>
      <c r="BB78" s="383"/>
      <c r="BC78" s="383"/>
      <c r="BD78" s="383"/>
      <c r="BE78" s="383"/>
      <c r="BF78" s="383"/>
      <c r="BG78" s="384"/>
      <c r="BH78" s="384"/>
      <c r="BI78" s="384"/>
      <c r="IU78" s="326"/>
    </row>
    <row r="79" spans="1:255" s="332" customFormat="1" ht="15" customHeight="1" thickBot="1" x14ac:dyDescent="0.35">
      <c r="A79" s="359">
        <v>40</v>
      </c>
      <c r="B79" s="377" t="s">
        <v>50</v>
      </c>
      <c r="C79" s="361">
        <v>500783</v>
      </c>
      <c r="D79" s="362" t="s">
        <v>26</v>
      </c>
      <c r="E79" s="361"/>
      <c r="F79" s="371"/>
      <c r="G79" s="364">
        <v>12000000</v>
      </c>
      <c r="H79" s="364">
        <v>19000000</v>
      </c>
      <c r="I79" s="366"/>
      <c r="J79" s="369"/>
      <c r="K79" s="369"/>
      <c r="L79" s="369"/>
      <c r="M79" s="369">
        <v>17000000</v>
      </c>
      <c r="N79" s="368"/>
      <c r="O79" s="369"/>
      <c r="P79" s="366"/>
      <c r="Q79" s="368"/>
      <c r="R79" s="556">
        <f t="shared" si="0"/>
        <v>14000000</v>
      </c>
      <c r="S79" s="863">
        <f t="shared" si="1"/>
        <v>0</v>
      </c>
      <c r="T79" s="328">
        <v>14000000</v>
      </c>
      <c r="U79" s="329" t="str">
        <f t="shared" si="3"/>
        <v>MYR</v>
      </c>
      <c r="V79" s="329">
        <f t="shared" si="8"/>
        <v>14000000</v>
      </c>
      <c r="W79" s="329"/>
      <c r="X79" s="329"/>
      <c r="Y79" s="329"/>
      <c r="Z79" s="329"/>
      <c r="AA79" s="329"/>
      <c r="AB79" s="419">
        <f t="shared" si="4"/>
        <v>2000000</v>
      </c>
      <c r="AC79" s="329">
        <f t="shared" si="5"/>
        <v>14000000</v>
      </c>
      <c r="AD79" s="330"/>
      <c r="AE79" s="330"/>
      <c r="AF79" s="330"/>
      <c r="AG79" s="330"/>
      <c r="AH79" s="331"/>
      <c r="AI79" s="331"/>
      <c r="AJ79" s="331"/>
      <c r="AK79" s="331"/>
      <c r="AL79" s="331"/>
      <c r="AM79" s="331"/>
      <c r="AN79" s="331"/>
      <c r="AO79" s="331"/>
      <c r="AP79" s="331"/>
      <c r="AQ79" s="331"/>
      <c r="AR79" s="331"/>
      <c r="AS79" s="331"/>
      <c r="AT79" s="331"/>
      <c r="AU79" s="331"/>
      <c r="AV79" s="327"/>
      <c r="AW79" s="327"/>
      <c r="AX79" s="327"/>
      <c r="AY79" s="327"/>
      <c r="AZ79" s="327"/>
      <c r="BA79" s="327"/>
      <c r="BB79" s="327"/>
      <c r="BC79" s="327"/>
      <c r="BD79" s="327"/>
      <c r="BE79" s="327"/>
      <c r="BF79" s="327"/>
      <c r="BG79" s="358"/>
      <c r="BH79" s="358"/>
      <c r="BI79" s="358"/>
      <c r="IU79" s="333"/>
    </row>
    <row r="80" spans="1:255" s="332" customFormat="1" ht="15" customHeight="1" thickBot="1" x14ac:dyDescent="0.35">
      <c r="A80" s="359">
        <v>41</v>
      </c>
      <c r="B80" s="377" t="s">
        <v>51</v>
      </c>
      <c r="C80" s="361">
        <v>500790</v>
      </c>
      <c r="D80" s="362" t="s">
        <v>26</v>
      </c>
      <c r="E80" s="361"/>
      <c r="F80" s="371"/>
      <c r="G80" s="364">
        <v>34300000</v>
      </c>
      <c r="H80" s="365">
        <v>36300000</v>
      </c>
      <c r="I80" s="387"/>
      <c r="J80" s="366"/>
      <c r="K80" s="368"/>
      <c r="L80" s="368"/>
      <c r="M80" s="366">
        <v>30800000</v>
      </c>
      <c r="N80" s="368"/>
      <c r="O80" s="369"/>
      <c r="P80" s="366"/>
      <c r="Q80" s="368"/>
      <c r="R80" s="562">
        <f t="shared" si="0"/>
        <v>39800000</v>
      </c>
      <c r="S80" s="863">
        <f t="shared" si="1"/>
        <v>0</v>
      </c>
      <c r="T80" s="526">
        <v>39800000</v>
      </c>
      <c r="U80" s="329" t="str">
        <f t="shared" si="3"/>
        <v>MYR</v>
      </c>
      <c r="V80" s="329">
        <f t="shared" si="8"/>
        <v>39800000</v>
      </c>
      <c r="W80" s="329"/>
      <c r="X80" s="329"/>
      <c r="Y80" s="329"/>
      <c r="Z80" s="329"/>
      <c r="AA80" s="329"/>
      <c r="AB80" s="419">
        <f t="shared" si="4"/>
        <v>5500000</v>
      </c>
      <c r="AC80" s="329">
        <f t="shared" si="5"/>
        <v>39800000</v>
      </c>
      <c r="AD80" s="330"/>
      <c r="AE80" s="330"/>
      <c r="AF80" s="330"/>
      <c r="AG80" s="330"/>
      <c r="AH80" s="331"/>
      <c r="AI80" s="331"/>
      <c r="AJ80" s="331"/>
      <c r="AK80" s="331"/>
      <c r="AL80" s="331"/>
      <c r="AM80" s="331"/>
      <c r="AN80" s="331"/>
      <c r="AO80" s="331"/>
      <c r="AP80" s="331"/>
      <c r="AQ80" s="331"/>
      <c r="AR80" s="331"/>
      <c r="AS80" s="331"/>
      <c r="AT80" s="331"/>
      <c r="AU80" s="331"/>
      <c r="AV80" s="327"/>
      <c r="AW80" s="327"/>
      <c r="AX80" s="327"/>
      <c r="AY80" s="327"/>
      <c r="AZ80" s="327"/>
      <c r="BA80" s="327"/>
      <c r="BB80" s="327"/>
      <c r="BC80" s="327"/>
      <c r="BD80" s="327"/>
      <c r="BE80" s="327"/>
      <c r="BF80" s="327"/>
      <c r="BG80" s="358"/>
      <c r="BH80" s="358"/>
      <c r="BI80" s="358"/>
      <c r="IU80" s="333"/>
    </row>
    <row r="81" spans="1:255" s="334" customFormat="1" ht="15" hidden="1" customHeight="1" x14ac:dyDescent="0.3">
      <c r="A81" s="359">
        <v>7</v>
      </c>
      <c r="B81" s="377" t="s">
        <v>52</v>
      </c>
      <c r="C81" s="361">
        <v>500960</v>
      </c>
      <c r="D81" s="362" t="s">
        <v>0</v>
      </c>
      <c r="E81" s="361"/>
      <c r="F81" s="371"/>
      <c r="G81" s="364">
        <v>-2.0499993115663528E-3</v>
      </c>
      <c r="H81" s="365"/>
      <c r="I81" s="387"/>
      <c r="J81" s="366"/>
      <c r="K81" s="368"/>
      <c r="L81" s="368"/>
      <c r="M81" s="413"/>
      <c r="N81" s="368"/>
      <c r="O81" s="369"/>
      <c r="P81" s="366"/>
      <c r="Q81" s="368"/>
      <c r="R81" s="669">
        <f t="shared" si="0"/>
        <v>-2.0499993115663528E-3</v>
      </c>
      <c r="S81" s="864">
        <f t="shared" si="1"/>
        <v>-2.0499993115663528E-3</v>
      </c>
      <c r="T81" s="328"/>
      <c r="U81" s="329" t="str">
        <f t="shared" si="3"/>
        <v>USD</v>
      </c>
      <c r="V81" s="329">
        <f>T81*$V$1</f>
        <v>0</v>
      </c>
      <c r="W81" s="329"/>
      <c r="X81" s="329"/>
      <c r="Y81" s="329"/>
      <c r="Z81" s="329"/>
      <c r="AA81" s="329"/>
      <c r="AB81" s="329">
        <f t="shared" si="4"/>
        <v>0</v>
      </c>
      <c r="AC81" s="329">
        <f t="shared" si="5"/>
        <v>-2.0499993115663528E-3</v>
      </c>
      <c r="AD81" s="330"/>
      <c r="AE81" s="330"/>
      <c r="AF81" s="330"/>
      <c r="AG81" s="330"/>
      <c r="AH81" s="331"/>
      <c r="AI81" s="331"/>
      <c r="AJ81" s="331"/>
      <c r="AK81" s="331"/>
      <c r="AL81" s="382"/>
      <c r="AM81" s="382"/>
      <c r="AN81" s="382"/>
      <c r="AO81" s="382"/>
      <c r="AP81" s="382"/>
      <c r="AQ81" s="382"/>
      <c r="AR81" s="382"/>
      <c r="AS81" s="382"/>
      <c r="AT81" s="382"/>
      <c r="AU81" s="382"/>
      <c r="AV81" s="383"/>
      <c r="AW81" s="383"/>
      <c r="AX81" s="383"/>
      <c r="AY81" s="383"/>
      <c r="AZ81" s="383"/>
      <c r="BA81" s="383"/>
      <c r="BB81" s="383"/>
      <c r="BC81" s="383"/>
      <c r="BD81" s="383"/>
      <c r="BE81" s="383"/>
      <c r="BF81" s="383"/>
      <c r="BG81" s="384"/>
      <c r="BI81" s="384"/>
      <c r="IU81" s="326"/>
    </row>
    <row r="82" spans="1:255" s="332" customFormat="1" ht="15" hidden="1" customHeight="1" thickBot="1" x14ac:dyDescent="0.35">
      <c r="A82" s="385">
        <v>7</v>
      </c>
      <c r="B82" s="386" t="s">
        <v>53</v>
      </c>
      <c r="C82" s="374">
        <v>500865</v>
      </c>
      <c r="D82" s="375" t="s">
        <v>26</v>
      </c>
      <c r="E82" s="374"/>
      <c r="F82" s="376"/>
      <c r="G82" s="369">
        <v>0</v>
      </c>
      <c r="H82" s="365"/>
      <c r="I82" s="387"/>
      <c r="J82" s="366"/>
      <c r="K82" s="368"/>
      <c r="L82" s="368"/>
      <c r="M82" s="368"/>
      <c r="N82" s="368"/>
      <c r="O82" s="369"/>
      <c r="P82" s="366"/>
      <c r="Q82" s="368"/>
      <c r="R82" s="556">
        <f t="shared" si="0"/>
        <v>0</v>
      </c>
      <c r="S82" s="863">
        <f t="shared" si="1"/>
        <v>0</v>
      </c>
      <c r="T82" s="527"/>
      <c r="U82" s="329" t="str">
        <f t="shared" si="3"/>
        <v>MYR</v>
      </c>
      <c r="V82" s="329">
        <f t="shared" ref="V82:V116" si="9">T82</f>
        <v>0</v>
      </c>
      <c r="W82" s="329"/>
      <c r="X82" s="329"/>
      <c r="Y82" s="329"/>
      <c r="Z82" s="329"/>
      <c r="AA82" s="329"/>
      <c r="AB82" s="329">
        <f t="shared" si="4"/>
        <v>0</v>
      </c>
      <c r="AC82" s="329">
        <f t="shared" si="5"/>
        <v>0</v>
      </c>
      <c r="AD82" s="330"/>
      <c r="AE82" s="330"/>
      <c r="AF82" s="330"/>
      <c r="AG82" s="330"/>
      <c r="AH82" s="331"/>
      <c r="AI82" s="331"/>
      <c r="AJ82" s="331"/>
      <c r="AK82" s="331"/>
      <c r="AL82" s="331"/>
      <c r="AM82" s="331"/>
      <c r="AN82" s="331"/>
      <c r="AO82" s="331"/>
      <c r="AP82" s="331"/>
      <c r="AQ82" s="331"/>
      <c r="AR82" s="331"/>
      <c r="AS82" s="331"/>
      <c r="AT82" s="331"/>
      <c r="AU82" s="331"/>
      <c r="AV82" s="327"/>
      <c r="AW82" s="327"/>
      <c r="AX82" s="327"/>
      <c r="AY82" s="327"/>
      <c r="AZ82" s="327"/>
      <c r="BA82" s="327"/>
      <c r="BB82" s="327"/>
      <c r="BC82" s="327"/>
      <c r="BD82" s="327"/>
      <c r="BE82" s="327"/>
      <c r="BF82" s="327"/>
      <c r="BG82" s="358"/>
      <c r="BH82" s="358"/>
      <c r="BI82" s="358"/>
      <c r="IU82" s="333"/>
    </row>
    <row r="83" spans="1:255" s="332" customFormat="1" ht="15" hidden="1" customHeight="1" x14ac:dyDescent="0.3">
      <c r="A83" s="355"/>
      <c r="B83" s="356" t="s">
        <v>54</v>
      </c>
      <c r="C83" s="348">
        <v>500825</v>
      </c>
      <c r="D83" s="349" t="s">
        <v>26</v>
      </c>
      <c r="E83" s="348"/>
      <c r="F83" s="350"/>
      <c r="G83" s="351">
        <v>0</v>
      </c>
      <c r="H83" s="365"/>
      <c r="I83" s="387"/>
      <c r="J83" s="366"/>
      <c r="K83" s="368"/>
      <c r="L83" s="368"/>
      <c r="M83" s="368"/>
      <c r="N83" s="368"/>
      <c r="O83" s="369"/>
      <c r="P83" s="366"/>
      <c r="Q83" s="368"/>
      <c r="R83" s="556">
        <f t="shared" si="0"/>
        <v>0</v>
      </c>
      <c r="S83" s="863">
        <f t="shared" si="1"/>
        <v>0</v>
      </c>
      <c r="T83" s="328"/>
      <c r="U83" s="329" t="str">
        <f t="shared" si="3"/>
        <v>MYR</v>
      </c>
      <c r="V83" s="329">
        <f t="shared" si="9"/>
        <v>0</v>
      </c>
      <c r="W83" s="329"/>
      <c r="X83" s="329"/>
      <c r="Y83" s="329"/>
      <c r="Z83" s="329"/>
      <c r="AA83" s="329"/>
      <c r="AB83" s="329">
        <f t="shared" si="4"/>
        <v>0</v>
      </c>
      <c r="AC83" s="329">
        <f t="shared" si="5"/>
        <v>0</v>
      </c>
      <c r="AD83" s="330"/>
      <c r="AE83" s="330"/>
      <c r="AF83" s="330"/>
      <c r="AG83" s="330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27"/>
      <c r="AW83" s="327"/>
      <c r="AX83" s="327"/>
      <c r="AY83" s="327"/>
      <c r="AZ83" s="327"/>
      <c r="BA83" s="327"/>
      <c r="BB83" s="327"/>
      <c r="BC83" s="327"/>
      <c r="BD83" s="327"/>
      <c r="BE83" s="327"/>
      <c r="BF83" s="327"/>
      <c r="BG83" s="358"/>
      <c r="BI83" s="358"/>
      <c r="IU83" s="333"/>
    </row>
    <row r="84" spans="1:255" s="332" customFormat="1" ht="15" hidden="1" customHeight="1" x14ac:dyDescent="0.3">
      <c r="A84" s="355"/>
      <c r="B84" s="356" t="s">
        <v>55</v>
      </c>
      <c r="C84" s="348">
        <v>500935</v>
      </c>
      <c r="D84" s="349" t="s">
        <v>0</v>
      </c>
      <c r="E84" s="348"/>
      <c r="F84" s="350"/>
      <c r="G84" s="351">
        <v>0</v>
      </c>
      <c r="H84" s="365"/>
      <c r="I84" s="387"/>
      <c r="J84" s="366"/>
      <c r="K84" s="368"/>
      <c r="L84" s="368"/>
      <c r="M84" s="368"/>
      <c r="N84" s="368"/>
      <c r="O84" s="369"/>
      <c r="P84" s="366"/>
      <c r="Q84" s="368"/>
      <c r="R84" s="820">
        <f t="shared" si="0"/>
        <v>0</v>
      </c>
      <c r="S84" s="863">
        <f t="shared" si="1"/>
        <v>0</v>
      </c>
      <c r="T84" s="328"/>
      <c r="U84" s="329" t="str">
        <f t="shared" si="3"/>
        <v>USD</v>
      </c>
      <c r="V84" s="329">
        <f t="shared" si="9"/>
        <v>0</v>
      </c>
      <c r="W84" s="329"/>
      <c r="X84" s="329"/>
      <c r="Y84" s="329"/>
      <c r="Z84" s="329"/>
      <c r="AA84" s="329"/>
      <c r="AB84" s="329">
        <f t="shared" si="4"/>
        <v>0</v>
      </c>
      <c r="AC84" s="329">
        <f t="shared" si="5"/>
        <v>0</v>
      </c>
      <c r="AD84" s="330"/>
      <c r="AE84" s="330"/>
      <c r="AF84" s="330"/>
      <c r="AG84" s="330"/>
      <c r="AH84" s="331"/>
      <c r="AI84" s="331"/>
      <c r="AJ84" s="331"/>
      <c r="AK84" s="331"/>
      <c r="AL84" s="331"/>
      <c r="AM84" s="331"/>
      <c r="AN84" s="331"/>
      <c r="AO84" s="331"/>
      <c r="AP84" s="331"/>
      <c r="AQ84" s="331"/>
      <c r="AR84" s="331"/>
      <c r="AS84" s="331"/>
      <c r="AT84" s="331"/>
      <c r="AU84" s="331"/>
      <c r="AV84" s="327"/>
      <c r="AW84" s="327"/>
      <c r="AX84" s="327"/>
      <c r="AY84" s="357"/>
      <c r="AZ84" s="327"/>
      <c r="BA84" s="327"/>
      <c r="BB84" s="327"/>
      <c r="BC84" s="327"/>
      <c r="BD84" s="327"/>
      <c r="BE84" s="327"/>
      <c r="BF84" s="327"/>
      <c r="BG84" s="358"/>
      <c r="BH84" s="358"/>
      <c r="BI84" s="358"/>
      <c r="IU84" s="333"/>
    </row>
    <row r="85" spans="1:255" s="332" customFormat="1" ht="15" hidden="1" customHeight="1" x14ac:dyDescent="0.3">
      <c r="A85" s="355"/>
      <c r="B85" s="356" t="s">
        <v>56</v>
      </c>
      <c r="C85" s="348">
        <v>500949</v>
      </c>
      <c r="D85" s="349" t="s">
        <v>26</v>
      </c>
      <c r="E85" s="348"/>
      <c r="F85" s="350"/>
      <c r="G85" s="351">
        <v>0</v>
      </c>
      <c r="H85" s="365"/>
      <c r="I85" s="387"/>
      <c r="J85" s="366"/>
      <c r="K85" s="368"/>
      <c r="L85" s="368"/>
      <c r="M85" s="368"/>
      <c r="N85" s="368"/>
      <c r="O85" s="369"/>
      <c r="P85" s="366"/>
      <c r="Q85" s="368"/>
      <c r="R85" s="820">
        <f t="shared" si="0"/>
        <v>0</v>
      </c>
      <c r="S85" s="863">
        <f t="shared" si="1"/>
        <v>0</v>
      </c>
      <c r="T85" s="328"/>
      <c r="U85" s="329" t="str">
        <f t="shared" si="3"/>
        <v>MYR</v>
      </c>
      <c r="V85" s="329">
        <f t="shared" si="9"/>
        <v>0</v>
      </c>
      <c r="W85" s="329"/>
      <c r="X85" s="329"/>
      <c r="Y85" s="329"/>
      <c r="Z85" s="329"/>
      <c r="AA85" s="329"/>
      <c r="AB85" s="329">
        <f t="shared" si="4"/>
        <v>0</v>
      </c>
      <c r="AC85" s="329">
        <f t="shared" si="5"/>
        <v>0</v>
      </c>
      <c r="AD85" s="330"/>
      <c r="AE85" s="330"/>
      <c r="AF85" s="330"/>
      <c r="AG85" s="330"/>
      <c r="AH85" s="331"/>
      <c r="AI85" s="331"/>
      <c r="AJ85" s="331"/>
      <c r="AK85" s="331"/>
      <c r="AL85" s="331"/>
      <c r="AM85" s="331"/>
      <c r="AN85" s="331"/>
      <c r="AO85" s="331"/>
      <c r="AP85" s="331"/>
      <c r="AQ85" s="331"/>
      <c r="AR85" s="331"/>
      <c r="AS85" s="331"/>
      <c r="AT85" s="331"/>
      <c r="AU85" s="331"/>
      <c r="AV85" s="327"/>
      <c r="AW85" s="327"/>
      <c r="AX85" s="327"/>
      <c r="AY85" s="327"/>
      <c r="AZ85" s="327"/>
      <c r="BA85" s="327"/>
      <c r="BB85" s="327"/>
      <c r="BC85" s="327"/>
      <c r="BD85" s="327"/>
      <c r="BE85" s="327"/>
      <c r="BF85" s="327"/>
      <c r="BG85" s="358"/>
      <c r="BI85" s="358"/>
      <c r="IU85" s="333"/>
    </row>
    <row r="86" spans="1:255" s="332" customFormat="1" ht="15" hidden="1" customHeight="1" x14ac:dyDescent="0.3">
      <c r="A86" s="355"/>
      <c r="B86" s="356" t="s">
        <v>57</v>
      </c>
      <c r="C86" s="348">
        <v>500795</v>
      </c>
      <c r="D86" s="349" t="s">
        <v>0</v>
      </c>
      <c r="E86" s="348"/>
      <c r="F86" s="350"/>
      <c r="G86" s="351">
        <v>0</v>
      </c>
      <c r="H86" s="365"/>
      <c r="I86" s="387"/>
      <c r="J86" s="366"/>
      <c r="K86" s="368"/>
      <c r="L86" s="368"/>
      <c r="M86" s="368"/>
      <c r="N86" s="368"/>
      <c r="O86" s="369"/>
      <c r="P86" s="366"/>
      <c r="Q86" s="368"/>
      <c r="R86" s="820">
        <f t="shared" si="0"/>
        <v>0</v>
      </c>
      <c r="S86" s="863">
        <f t="shared" si="1"/>
        <v>0</v>
      </c>
      <c r="T86" s="328"/>
      <c r="U86" s="329" t="str">
        <f t="shared" si="3"/>
        <v>USD</v>
      </c>
      <c r="V86" s="329">
        <f t="shared" si="9"/>
        <v>0</v>
      </c>
      <c r="W86" s="329"/>
      <c r="X86" s="329"/>
      <c r="Y86" s="329"/>
      <c r="Z86" s="329"/>
      <c r="AA86" s="329"/>
      <c r="AB86" s="329">
        <f t="shared" si="4"/>
        <v>0</v>
      </c>
      <c r="AC86" s="329">
        <f t="shared" si="5"/>
        <v>0</v>
      </c>
      <c r="AD86" s="330"/>
      <c r="AE86" s="330"/>
      <c r="AF86" s="330"/>
      <c r="AG86" s="330"/>
      <c r="AH86" s="331"/>
      <c r="AI86" s="331"/>
      <c r="AJ86" s="331"/>
      <c r="AK86" s="331"/>
      <c r="AL86" s="331"/>
      <c r="AM86" s="331"/>
      <c r="AN86" s="331"/>
      <c r="AO86" s="331"/>
      <c r="AP86" s="331"/>
      <c r="AQ86" s="331"/>
      <c r="AR86" s="331"/>
      <c r="AS86" s="331"/>
      <c r="AT86" s="331"/>
      <c r="AU86" s="331"/>
      <c r="AV86" s="327"/>
      <c r="AW86" s="327"/>
      <c r="AX86" s="327"/>
      <c r="AY86" s="357"/>
      <c r="AZ86" s="327"/>
      <c r="BA86" s="327"/>
      <c r="BB86" s="327"/>
      <c r="BC86" s="327"/>
      <c r="BD86" s="327"/>
      <c r="BE86" s="327"/>
      <c r="BF86" s="327"/>
      <c r="BG86" s="358"/>
      <c r="BI86" s="358"/>
      <c r="IU86" s="333"/>
    </row>
    <row r="87" spans="1:255" s="332" customFormat="1" ht="15" hidden="1" customHeight="1" x14ac:dyDescent="0.3">
      <c r="A87" s="355"/>
      <c r="B87" s="356" t="s">
        <v>58</v>
      </c>
      <c r="C87" s="348">
        <v>500835</v>
      </c>
      <c r="D87" s="349" t="s">
        <v>0</v>
      </c>
      <c r="E87" s="348"/>
      <c r="F87" s="350"/>
      <c r="G87" s="351">
        <v>0</v>
      </c>
      <c r="H87" s="365"/>
      <c r="I87" s="387"/>
      <c r="J87" s="366"/>
      <c r="K87" s="368"/>
      <c r="L87" s="368"/>
      <c r="M87" s="368"/>
      <c r="N87" s="368"/>
      <c r="O87" s="369"/>
      <c r="P87" s="366"/>
      <c r="Q87" s="368"/>
      <c r="R87" s="820">
        <f t="shared" si="0"/>
        <v>0</v>
      </c>
      <c r="S87" s="863">
        <f t="shared" si="1"/>
        <v>0</v>
      </c>
      <c r="T87" s="328"/>
      <c r="U87" s="329" t="str">
        <f t="shared" si="3"/>
        <v>USD</v>
      </c>
      <c r="V87" s="329">
        <f t="shared" si="9"/>
        <v>0</v>
      </c>
      <c r="W87" s="329"/>
      <c r="X87" s="329"/>
      <c r="Y87" s="329"/>
      <c r="Z87" s="329"/>
      <c r="AA87" s="329"/>
      <c r="AB87" s="329">
        <f t="shared" si="4"/>
        <v>0</v>
      </c>
      <c r="AC87" s="329">
        <f t="shared" si="5"/>
        <v>0</v>
      </c>
      <c r="AD87" s="330"/>
      <c r="AE87" s="330"/>
      <c r="AF87" s="330"/>
      <c r="AG87" s="330"/>
      <c r="AH87" s="331"/>
      <c r="AI87" s="331"/>
      <c r="AJ87" s="331"/>
      <c r="AK87" s="331"/>
      <c r="AL87" s="331"/>
      <c r="AM87" s="331"/>
      <c r="AN87" s="331"/>
      <c r="AO87" s="331"/>
      <c r="AP87" s="331"/>
      <c r="AQ87" s="331"/>
      <c r="AR87" s="331"/>
      <c r="AS87" s="331"/>
      <c r="AT87" s="331"/>
      <c r="AU87" s="331"/>
      <c r="AV87" s="327"/>
      <c r="AW87" s="327"/>
      <c r="AX87" s="327"/>
      <c r="AY87" s="357"/>
      <c r="AZ87" s="327"/>
      <c r="BA87" s="327"/>
      <c r="BB87" s="327"/>
      <c r="BC87" s="327"/>
      <c r="BD87" s="327"/>
      <c r="BE87" s="327"/>
      <c r="BF87" s="327"/>
      <c r="BG87" s="358"/>
      <c r="BI87" s="358"/>
      <c r="IU87" s="333"/>
    </row>
    <row r="88" spans="1:255" s="332" customFormat="1" ht="15" hidden="1" customHeight="1" x14ac:dyDescent="0.3">
      <c r="A88" s="355"/>
      <c r="B88" s="356" t="s">
        <v>59</v>
      </c>
      <c r="C88" s="348">
        <v>500957</v>
      </c>
      <c r="D88" s="349" t="s">
        <v>26</v>
      </c>
      <c r="E88" s="348"/>
      <c r="F88" s="350"/>
      <c r="G88" s="351">
        <v>0</v>
      </c>
      <c r="H88" s="365"/>
      <c r="I88" s="387"/>
      <c r="J88" s="366"/>
      <c r="K88" s="368"/>
      <c r="L88" s="368"/>
      <c r="M88" s="368"/>
      <c r="N88" s="368"/>
      <c r="O88" s="369"/>
      <c r="P88" s="366"/>
      <c r="Q88" s="368"/>
      <c r="R88" s="669">
        <f t="shared" si="0"/>
        <v>0</v>
      </c>
      <c r="S88" s="863">
        <f t="shared" si="1"/>
        <v>0</v>
      </c>
      <c r="T88" s="328"/>
      <c r="U88" s="329" t="str">
        <f t="shared" si="3"/>
        <v>MYR</v>
      </c>
      <c r="V88" s="329">
        <f t="shared" si="9"/>
        <v>0</v>
      </c>
      <c r="W88" s="329"/>
      <c r="X88" s="329"/>
      <c r="Y88" s="329"/>
      <c r="Z88" s="329"/>
      <c r="AA88" s="329"/>
      <c r="AB88" s="329">
        <f t="shared" si="4"/>
        <v>0</v>
      </c>
      <c r="AC88" s="329">
        <f t="shared" si="5"/>
        <v>0</v>
      </c>
      <c r="AD88" s="330"/>
      <c r="AE88" s="330"/>
      <c r="AF88" s="330"/>
      <c r="AG88" s="330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27"/>
      <c r="AW88" s="327"/>
      <c r="AX88" s="327"/>
      <c r="AY88" s="327"/>
      <c r="AZ88" s="327"/>
      <c r="BA88" s="327"/>
      <c r="BB88" s="327"/>
      <c r="BC88" s="327"/>
      <c r="BD88" s="327"/>
      <c r="BE88" s="327"/>
      <c r="BF88" s="327"/>
      <c r="BG88" s="358"/>
      <c r="BI88" s="358"/>
      <c r="IU88" s="333"/>
    </row>
    <row r="89" spans="1:255" s="332" customFormat="1" ht="15" hidden="1" customHeight="1" x14ac:dyDescent="0.3">
      <c r="A89" s="355"/>
      <c r="B89" s="356" t="s">
        <v>60</v>
      </c>
      <c r="C89" s="348">
        <v>500601</v>
      </c>
      <c r="D89" s="349" t="s">
        <v>3</v>
      </c>
      <c r="E89" s="348"/>
      <c r="F89" s="350"/>
      <c r="G89" s="351">
        <v>0</v>
      </c>
      <c r="H89" s="365"/>
      <c r="I89" s="387"/>
      <c r="J89" s="366"/>
      <c r="K89" s="368"/>
      <c r="L89" s="368"/>
      <c r="M89" s="368"/>
      <c r="N89" s="368"/>
      <c r="O89" s="369"/>
      <c r="P89" s="366"/>
      <c r="Q89" s="368"/>
      <c r="R89" s="820">
        <f t="shared" si="0"/>
        <v>0</v>
      </c>
      <c r="S89" s="863">
        <f t="shared" si="1"/>
        <v>0</v>
      </c>
      <c r="T89" s="328"/>
      <c r="U89" s="329" t="str">
        <f t="shared" si="3"/>
        <v>GBP</v>
      </c>
      <c r="V89" s="329">
        <f t="shared" si="9"/>
        <v>0</v>
      </c>
      <c r="W89" s="329"/>
      <c r="X89" s="329"/>
      <c r="Y89" s="329"/>
      <c r="Z89" s="329"/>
      <c r="AA89" s="329"/>
      <c r="AB89" s="329">
        <f t="shared" si="4"/>
        <v>0</v>
      </c>
      <c r="AC89" s="329">
        <f t="shared" si="5"/>
        <v>0</v>
      </c>
      <c r="AD89" s="330"/>
      <c r="AE89" s="330"/>
      <c r="AF89" s="330"/>
      <c r="AG89" s="330"/>
      <c r="AH89" s="331"/>
      <c r="AI89" s="331"/>
      <c r="AJ89" s="331"/>
      <c r="AK89" s="331"/>
      <c r="AL89" s="331"/>
      <c r="AM89" s="331"/>
      <c r="AN89" s="331"/>
      <c r="AO89" s="331"/>
      <c r="AP89" s="331"/>
      <c r="AQ89" s="331"/>
      <c r="AR89" s="331"/>
      <c r="AS89" s="331"/>
      <c r="AT89" s="331"/>
      <c r="AU89" s="331"/>
      <c r="AV89" s="327"/>
      <c r="AW89" s="327"/>
      <c r="AX89" s="327"/>
      <c r="AY89" s="357"/>
      <c r="AZ89" s="327"/>
      <c r="BA89" s="327"/>
      <c r="BB89" s="327"/>
      <c r="BC89" s="327"/>
      <c r="BD89" s="327"/>
      <c r="BE89" s="327"/>
      <c r="BF89" s="327"/>
      <c r="BG89" s="358"/>
      <c r="BI89" s="358"/>
      <c r="IU89" s="333"/>
    </row>
    <row r="90" spans="1:255" s="332" customFormat="1" ht="15" hidden="1" customHeight="1" x14ac:dyDescent="0.3">
      <c r="A90" s="355"/>
      <c r="B90" s="356" t="s">
        <v>61</v>
      </c>
      <c r="C90" s="348">
        <v>500537</v>
      </c>
      <c r="D90" s="349" t="s">
        <v>26</v>
      </c>
      <c r="E90" s="348"/>
      <c r="F90" s="350"/>
      <c r="G90" s="351">
        <v>0</v>
      </c>
      <c r="H90" s="365"/>
      <c r="I90" s="387"/>
      <c r="J90" s="366"/>
      <c r="K90" s="369"/>
      <c r="L90" s="369"/>
      <c r="M90" s="369"/>
      <c r="N90" s="369"/>
      <c r="O90" s="369"/>
      <c r="P90" s="366"/>
      <c r="Q90" s="369"/>
      <c r="R90" s="820">
        <f t="shared" si="0"/>
        <v>0</v>
      </c>
      <c r="S90" s="863">
        <f t="shared" si="1"/>
        <v>0</v>
      </c>
      <c r="T90" s="328"/>
      <c r="U90" s="329" t="str">
        <f t="shared" si="3"/>
        <v>MYR</v>
      </c>
      <c r="V90" s="329">
        <f t="shared" si="9"/>
        <v>0</v>
      </c>
      <c r="W90" s="329"/>
      <c r="X90" s="329"/>
      <c r="Y90" s="329"/>
      <c r="Z90" s="329"/>
      <c r="AA90" s="329"/>
      <c r="AB90" s="329">
        <f t="shared" si="4"/>
        <v>0</v>
      </c>
      <c r="AC90" s="329">
        <f t="shared" si="5"/>
        <v>0</v>
      </c>
      <c r="AD90" s="330"/>
      <c r="AE90" s="330"/>
      <c r="AF90" s="330"/>
      <c r="AG90" s="330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27"/>
      <c r="AW90" s="327"/>
      <c r="AX90" s="327"/>
      <c r="AY90" s="327"/>
      <c r="AZ90" s="327"/>
      <c r="BA90" s="327"/>
      <c r="BB90" s="327"/>
      <c r="BC90" s="327"/>
      <c r="BD90" s="327"/>
      <c r="BE90" s="327"/>
      <c r="BF90" s="327"/>
      <c r="BG90" s="358"/>
      <c r="BI90" s="358"/>
      <c r="IU90" s="333"/>
    </row>
    <row r="91" spans="1:255" s="332" customFormat="1" ht="15" hidden="1" customHeight="1" x14ac:dyDescent="0.3">
      <c r="A91" s="355"/>
      <c r="B91" s="356" t="s">
        <v>62</v>
      </c>
      <c r="C91" s="348">
        <v>500532</v>
      </c>
      <c r="D91" s="349" t="s">
        <v>0</v>
      </c>
      <c r="E91" s="348"/>
      <c r="F91" s="350"/>
      <c r="G91" s="351">
        <v>0</v>
      </c>
      <c r="H91" s="365"/>
      <c r="I91" s="387"/>
      <c r="J91" s="366"/>
      <c r="K91" s="369"/>
      <c r="L91" s="369"/>
      <c r="M91" s="369"/>
      <c r="N91" s="369"/>
      <c r="O91" s="369"/>
      <c r="P91" s="366"/>
      <c r="Q91" s="369"/>
      <c r="R91" s="820">
        <f t="shared" si="0"/>
        <v>0</v>
      </c>
      <c r="S91" s="863">
        <f t="shared" si="1"/>
        <v>0</v>
      </c>
      <c r="T91" s="328"/>
      <c r="U91" s="329" t="str">
        <f t="shared" si="3"/>
        <v>USD</v>
      </c>
      <c r="V91" s="329">
        <f t="shared" si="9"/>
        <v>0</v>
      </c>
      <c r="W91" s="329"/>
      <c r="X91" s="329"/>
      <c r="Y91" s="329"/>
      <c r="Z91" s="329"/>
      <c r="AA91" s="329"/>
      <c r="AB91" s="329">
        <f t="shared" si="4"/>
        <v>0</v>
      </c>
      <c r="AC91" s="329">
        <f t="shared" si="5"/>
        <v>0</v>
      </c>
      <c r="AD91" s="330"/>
      <c r="AE91" s="330"/>
      <c r="AF91" s="330"/>
      <c r="AG91" s="330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27"/>
      <c r="AW91" s="327"/>
      <c r="AX91" s="327"/>
      <c r="AY91" s="327"/>
      <c r="AZ91" s="327"/>
      <c r="BA91" s="327"/>
      <c r="BB91" s="327"/>
      <c r="BC91" s="327"/>
      <c r="BD91" s="327"/>
      <c r="BE91" s="327"/>
      <c r="BF91" s="327"/>
      <c r="BG91" s="358"/>
      <c r="BI91" s="358"/>
      <c r="IU91" s="333"/>
    </row>
    <row r="92" spans="1:255" s="332" customFormat="1" ht="15" hidden="1" customHeight="1" x14ac:dyDescent="0.3">
      <c r="A92" s="355"/>
      <c r="B92" s="356" t="s">
        <v>63</v>
      </c>
      <c r="C92" s="348">
        <v>500536</v>
      </c>
      <c r="D92" s="349" t="s">
        <v>26</v>
      </c>
      <c r="E92" s="348"/>
      <c r="F92" s="350"/>
      <c r="G92" s="351">
        <v>0</v>
      </c>
      <c r="H92" s="365"/>
      <c r="I92" s="387"/>
      <c r="J92" s="366"/>
      <c r="K92" s="369"/>
      <c r="L92" s="369"/>
      <c r="M92" s="369"/>
      <c r="N92" s="369"/>
      <c r="O92" s="369"/>
      <c r="P92" s="366"/>
      <c r="Q92" s="369"/>
      <c r="R92" s="820">
        <f t="shared" si="0"/>
        <v>0</v>
      </c>
      <c r="S92" s="863">
        <f t="shared" si="1"/>
        <v>0</v>
      </c>
      <c r="T92" s="328"/>
      <c r="U92" s="329" t="str">
        <f t="shared" si="3"/>
        <v>MYR</v>
      </c>
      <c r="V92" s="329">
        <f t="shared" si="9"/>
        <v>0</v>
      </c>
      <c r="W92" s="329"/>
      <c r="X92" s="329"/>
      <c r="Y92" s="329"/>
      <c r="Z92" s="329"/>
      <c r="AA92" s="329"/>
      <c r="AB92" s="329">
        <f t="shared" si="4"/>
        <v>0</v>
      </c>
      <c r="AC92" s="329">
        <f t="shared" si="5"/>
        <v>0</v>
      </c>
      <c r="AD92" s="330"/>
      <c r="AE92" s="330"/>
      <c r="AF92" s="330"/>
      <c r="AG92" s="330"/>
      <c r="AH92" s="331"/>
      <c r="AI92" s="331"/>
      <c r="AJ92" s="331"/>
      <c r="AK92" s="331"/>
      <c r="AL92" s="331"/>
      <c r="AM92" s="331"/>
      <c r="AN92" s="331"/>
      <c r="AO92" s="331"/>
      <c r="AP92" s="331"/>
      <c r="AQ92" s="331"/>
      <c r="AR92" s="331"/>
      <c r="AS92" s="331"/>
      <c r="AT92" s="331"/>
      <c r="AU92" s="331"/>
      <c r="AV92" s="327"/>
      <c r="AW92" s="327"/>
      <c r="AX92" s="327"/>
      <c r="AY92" s="327"/>
      <c r="AZ92" s="327"/>
      <c r="BA92" s="327"/>
      <c r="BB92" s="327"/>
      <c r="BC92" s="327"/>
      <c r="BD92" s="327"/>
      <c r="BE92" s="327"/>
      <c r="BF92" s="327"/>
      <c r="BG92" s="358"/>
      <c r="BI92" s="358"/>
      <c r="IU92" s="333"/>
    </row>
    <row r="93" spans="1:255" s="332" customFormat="1" ht="15" hidden="1" customHeight="1" thickBot="1" x14ac:dyDescent="0.35">
      <c r="A93" s="359">
        <v>7</v>
      </c>
      <c r="B93" s="377" t="s">
        <v>64</v>
      </c>
      <c r="C93" s="361">
        <v>500729</v>
      </c>
      <c r="D93" s="362" t="s">
        <v>26</v>
      </c>
      <c r="E93" s="361"/>
      <c r="F93" s="371"/>
      <c r="G93" s="364">
        <v>0</v>
      </c>
      <c r="H93" s="364"/>
      <c r="I93" s="366"/>
      <c r="J93" s="369"/>
      <c r="K93" s="369"/>
      <c r="L93" s="369"/>
      <c r="M93" s="369"/>
      <c r="N93" s="369"/>
      <c r="O93" s="369"/>
      <c r="P93" s="369"/>
      <c r="Q93" s="369"/>
      <c r="R93" s="556">
        <f t="shared" si="0"/>
        <v>0</v>
      </c>
      <c r="S93" s="863">
        <f t="shared" si="1"/>
        <v>0</v>
      </c>
      <c r="T93" s="526"/>
      <c r="U93" s="329" t="str">
        <f t="shared" si="3"/>
        <v>MYR</v>
      </c>
      <c r="V93" s="329">
        <f t="shared" si="9"/>
        <v>0</v>
      </c>
      <c r="W93" s="329"/>
      <c r="X93" s="329"/>
      <c r="Y93" s="329"/>
      <c r="Z93" s="329"/>
      <c r="AA93" s="329"/>
      <c r="AB93" s="329">
        <f t="shared" si="4"/>
        <v>0</v>
      </c>
      <c r="AC93" s="329">
        <f t="shared" si="5"/>
        <v>0</v>
      </c>
      <c r="AD93" s="330"/>
      <c r="AE93" s="330"/>
      <c r="AF93" s="330"/>
      <c r="AG93" s="330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27"/>
      <c r="AW93" s="327"/>
      <c r="AX93" s="327"/>
      <c r="AY93" s="327"/>
      <c r="AZ93" s="327"/>
      <c r="BA93" s="327"/>
      <c r="BB93" s="327"/>
      <c r="BC93" s="327"/>
      <c r="BD93" s="327"/>
      <c r="BE93" s="327"/>
      <c r="BF93" s="327"/>
      <c r="BG93" s="358"/>
      <c r="BH93" s="358"/>
      <c r="BI93" s="358"/>
      <c r="IU93" s="333"/>
    </row>
    <row r="94" spans="1:255" s="332" customFormat="1" ht="15" hidden="1" customHeight="1" x14ac:dyDescent="0.3">
      <c r="A94" s="355"/>
      <c r="B94" s="356" t="s">
        <v>65</v>
      </c>
      <c r="C94" s="348">
        <v>500985</v>
      </c>
      <c r="D94" s="349" t="s">
        <v>26</v>
      </c>
      <c r="E94" s="348"/>
      <c r="F94" s="350"/>
      <c r="G94" s="351">
        <v>0</v>
      </c>
      <c r="H94" s="364"/>
      <c r="I94" s="366"/>
      <c r="J94" s="369"/>
      <c r="K94" s="369"/>
      <c r="L94" s="369"/>
      <c r="M94" s="369"/>
      <c r="N94" s="369"/>
      <c r="O94" s="369"/>
      <c r="P94" s="369"/>
      <c r="Q94" s="369"/>
      <c r="R94" s="556">
        <f t="shared" si="0"/>
        <v>0</v>
      </c>
      <c r="S94" s="863">
        <f t="shared" si="1"/>
        <v>0</v>
      </c>
      <c r="T94" s="328"/>
      <c r="U94" s="329" t="str">
        <f t="shared" si="3"/>
        <v>MYR</v>
      </c>
      <c r="V94" s="329">
        <f t="shared" si="9"/>
        <v>0</v>
      </c>
      <c r="W94" s="329"/>
      <c r="X94" s="329"/>
      <c r="Y94" s="329"/>
      <c r="Z94" s="329"/>
      <c r="AA94" s="329"/>
      <c r="AB94" s="329">
        <f t="shared" si="4"/>
        <v>0</v>
      </c>
      <c r="AC94" s="329">
        <f t="shared" si="5"/>
        <v>0</v>
      </c>
      <c r="AD94" s="330"/>
      <c r="AE94" s="330"/>
      <c r="AF94" s="330"/>
      <c r="AG94" s="330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27"/>
      <c r="AW94" s="327"/>
      <c r="AX94" s="327"/>
      <c r="AY94" s="327"/>
      <c r="AZ94" s="327"/>
      <c r="BA94" s="327"/>
      <c r="BB94" s="327"/>
      <c r="BC94" s="327"/>
      <c r="BD94" s="327"/>
      <c r="BE94" s="327"/>
      <c r="BF94" s="327"/>
      <c r="BG94" s="358"/>
      <c r="BH94" s="358"/>
      <c r="BI94" s="358"/>
      <c r="IU94" s="333"/>
    </row>
    <row r="95" spans="1:255" s="332" customFormat="1" ht="15" hidden="1" customHeight="1" x14ac:dyDescent="0.3">
      <c r="A95" s="359">
        <v>21</v>
      </c>
      <c r="B95" s="377" t="s">
        <v>1296</v>
      </c>
      <c r="C95" s="361">
        <v>501113</v>
      </c>
      <c r="D95" s="362" t="s">
        <v>26</v>
      </c>
      <c r="E95" s="361"/>
      <c r="F95" s="371"/>
      <c r="G95" s="364">
        <v>5.8207660913467407E-11</v>
      </c>
      <c r="H95" s="364"/>
      <c r="I95" s="366"/>
      <c r="J95" s="369"/>
      <c r="K95" s="369"/>
      <c r="L95" s="369"/>
      <c r="M95" s="369"/>
      <c r="N95" s="369"/>
      <c r="O95" s="369"/>
      <c r="P95" s="369"/>
      <c r="Q95" s="369"/>
      <c r="R95" s="556">
        <f t="shared" si="0"/>
        <v>5.8207660913467407E-11</v>
      </c>
      <c r="S95" s="863">
        <f t="shared" si="1"/>
        <v>5.8207660913467407E-11</v>
      </c>
      <c r="T95" s="328"/>
      <c r="U95" s="329" t="str">
        <f t="shared" si="3"/>
        <v>MYR</v>
      </c>
      <c r="V95" s="329">
        <f t="shared" si="9"/>
        <v>0</v>
      </c>
      <c r="W95" s="329"/>
      <c r="X95" s="329"/>
      <c r="Y95" s="329"/>
      <c r="Z95" s="329"/>
      <c r="AA95" s="329"/>
      <c r="AB95" s="329"/>
      <c r="AC95" s="329"/>
      <c r="AD95" s="330"/>
      <c r="AE95" s="330"/>
      <c r="AF95" s="330"/>
      <c r="AG95" s="330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27"/>
      <c r="AW95" s="327"/>
      <c r="AX95" s="327"/>
      <c r="AY95" s="327"/>
      <c r="AZ95" s="327"/>
      <c r="BA95" s="327"/>
      <c r="BB95" s="327"/>
      <c r="BC95" s="327"/>
      <c r="BD95" s="327"/>
      <c r="BE95" s="327"/>
      <c r="BF95" s="327"/>
      <c r="BG95" s="358"/>
      <c r="BH95" s="358"/>
      <c r="BI95" s="358"/>
      <c r="IU95" s="333"/>
    </row>
    <row r="96" spans="1:255" s="332" customFormat="1" ht="15" customHeight="1" x14ac:dyDescent="0.3">
      <c r="A96" s="359">
        <v>42</v>
      </c>
      <c r="B96" s="377" t="s">
        <v>1574</v>
      </c>
      <c r="C96" s="361">
        <v>501240</v>
      </c>
      <c r="D96" s="362" t="s">
        <v>26</v>
      </c>
      <c r="E96" s="361"/>
      <c r="F96" s="371"/>
      <c r="G96" s="364">
        <v>5000000</v>
      </c>
      <c r="H96" s="364"/>
      <c r="I96" s="366"/>
      <c r="J96" s="369"/>
      <c r="K96" s="369"/>
      <c r="L96" s="369"/>
      <c r="M96" s="369"/>
      <c r="N96" s="369"/>
      <c r="O96" s="369"/>
      <c r="P96" s="369"/>
      <c r="Q96" s="369"/>
      <c r="R96" s="556">
        <f t="shared" si="0"/>
        <v>5000000</v>
      </c>
      <c r="S96" s="863">
        <f t="shared" si="1"/>
        <v>0</v>
      </c>
      <c r="T96" s="328">
        <v>5000000</v>
      </c>
      <c r="U96" s="329" t="str">
        <f t="shared" si="3"/>
        <v>MYR</v>
      </c>
      <c r="V96" s="329">
        <f t="shared" si="9"/>
        <v>5000000</v>
      </c>
      <c r="W96" s="329"/>
      <c r="X96" s="329"/>
      <c r="Y96" s="329"/>
      <c r="Z96" s="329"/>
      <c r="AA96" s="329"/>
      <c r="AB96" s="329"/>
      <c r="AC96" s="329"/>
      <c r="AD96" s="330"/>
      <c r="AE96" s="330"/>
      <c r="AF96" s="330"/>
      <c r="AG96" s="330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27"/>
      <c r="AW96" s="327"/>
      <c r="AX96" s="327"/>
      <c r="AY96" s="327"/>
      <c r="AZ96" s="327"/>
      <c r="BA96" s="327"/>
      <c r="BB96" s="327"/>
      <c r="BC96" s="327"/>
      <c r="BD96" s="327"/>
      <c r="BE96" s="327"/>
      <c r="BF96" s="327"/>
      <c r="BG96" s="358"/>
      <c r="BH96" s="358"/>
      <c r="BI96" s="358"/>
      <c r="IU96" s="333"/>
    </row>
    <row r="97" spans="1:255" s="332" customFormat="1" ht="15" customHeight="1" x14ac:dyDescent="0.3">
      <c r="A97" s="359">
        <v>43</v>
      </c>
      <c r="B97" s="377" t="s">
        <v>1575</v>
      </c>
      <c r="C97" s="361">
        <v>501286</v>
      </c>
      <c r="D97" s="362" t="s">
        <v>26</v>
      </c>
      <c r="E97" s="361"/>
      <c r="F97" s="371"/>
      <c r="G97" s="364">
        <v>6571100</v>
      </c>
      <c r="H97" s="364">
        <v>3312900</v>
      </c>
      <c r="I97" s="366"/>
      <c r="J97" s="369"/>
      <c r="K97" s="369"/>
      <c r="L97" s="369"/>
      <c r="M97" s="369"/>
      <c r="N97" s="369"/>
      <c r="O97" s="369"/>
      <c r="P97" s="369"/>
      <c r="Q97" s="369"/>
      <c r="R97" s="556">
        <f t="shared" si="0"/>
        <v>9884000</v>
      </c>
      <c r="S97" s="863">
        <f t="shared" si="1"/>
        <v>0</v>
      </c>
      <c r="T97" s="328">
        <v>9884000</v>
      </c>
      <c r="U97" s="329" t="str">
        <f t="shared" si="3"/>
        <v>MYR</v>
      </c>
      <c r="V97" s="329">
        <f t="shared" si="9"/>
        <v>9884000</v>
      </c>
      <c r="W97" s="329"/>
      <c r="X97" s="329"/>
      <c r="Y97" s="329"/>
      <c r="Z97" s="329"/>
      <c r="AA97" s="329"/>
      <c r="AB97" s="329"/>
      <c r="AC97" s="329"/>
      <c r="AD97" s="330"/>
      <c r="AE97" s="330"/>
      <c r="AF97" s="330"/>
      <c r="AG97" s="330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27"/>
      <c r="AW97" s="327"/>
      <c r="AX97" s="327"/>
      <c r="AY97" s="327"/>
      <c r="AZ97" s="327"/>
      <c r="BA97" s="327"/>
      <c r="BB97" s="327"/>
      <c r="BC97" s="327"/>
      <c r="BD97" s="327"/>
      <c r="BE97" s="327"/>
      <c r="BF97" s="327"/>
      <c r="BG97" s="358"/>
      <c r="BH97" s="358"/>
      <c r="BI97" s="358"/>
      <c r="IU97" s="333"/>
    </row>
    <row r="98" spans="1:255" s="332" customFormat="1" ht="15" customHeight="1" x14ac:dyDescent="0.3">
      <c r="A98" s="359">
        <v>44</v>
      </c>
      <c r="B98" s="377" t="s">
        <v>1624</v>
      </c>
      <c r="C98" s="361">
        <v>501321</v>
      </c>
      <c r="D98" s="362" t="s">
        <v>26</v>
      </c>
      <c r="E98" s="361"/>
      <c r="F98" s="371"/>
      <c r="G98" s="364">
        <v>0</v>
      </c>
      <c r="H98" s="364">
        <v>1568960</v>
      </c>
      <c r="I98" s="366"/>
      <c r="J98" s="369"/>
      <c r="K98" s="369"/>
      <c r="L98" s="369"/>
      <c r="M98" s="369"/>
      <c r="N98" s="369"/>
      <c r="O98" s="369"/>
      <c r="P98" s="369"/>
      <c r="Q98" s="369"/>
      <c r="R98" s="556">
        <f t="shared" si="0"/>
        <v>1568960</v>
      </c>
      <c r="S98" s="863">
        <f t="shared" si="1"/>
        <v>0</v>
      </c>
      <c r="T98" s="328">
        <v>1568960</v>
      </c>
      <c r="U98" s="329" t="str">
        <f t="shared" si="3"/>
        <v>MYR</v>
      </c>
      <c r="V98" s="329">
        <f t="shared" si="9"/>
        <v>1568960</v>
      </c>
      <c r="W98" s="329"/>
      <c r="X98" s="329"/>
      <c r="Y98" s="329"/>
      <c r="Z98" s="329"/>
      <c r="AA98" s="329"/>
      <c r="AB98" s="329"/>
      <c r="AC98" s="329"/>
      <c r="AD98" s="330"/>
      <c r="AE98" s="330"/>
      <c r="AF98" s="330"/>
      <c r="AG98" s="330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27"/>
      <c r="AW98" s="327"/>
      <c r="AX98" s="327"/>
      <c r="AY98" s="327"/>
      <c r="AZ98" s="327"/>
      <c r="BA98" s="327"/>
      <c r="BB98" s="327"/>
      <c r="BC98" s="327"/>
      <c r="BD98" s="327"/>
      <c r="BE98" s="327"/>
      <c r="BF98" s="327"/>
      <c r="BG98" s="358"/>
      <c r="BH98" s="358"/>
      <c r="BI98" s="358"/>
      <c r="IU98" s="333"/>
    </row>
    <row r="99" spans="1:255" s="332" customFormat="1" ht="15" customHeight="1" x14ac:dyDescent="0.3">
      <c r="A99" s="359">
        <v>45</v>
      </c>
      <c r="B99" s="377" t="s">
        <v>1505</v>
      </c>
      <c r="C99" s="361">
        <v>501255</v>
      </c>
      <c r="D99" s="362" t="s">
        <v>26</v>
      </c>
      <c r="E99" s="361"/>
      <c r="F99" s="371"/>
      <c r="G99" s="364">
        <v>883889.13000000012</v>
      </c>
      <c r="H99" s="364">
        <v>136120</v>
      </c>
      <c r="I99" s="366"/>
      <c r="J99" s="369"/>
      <c r="K99" s="369"/>
      <c r="L99" s="369"/>
      <c r="M99" s="369">
        <v>429750.02</v>
      </c>
      <c r="N99" s="369"/>
      <c r="O99" s="369"/>
      <c r="P99" s="369"/>
      <c r="Q99" s="369"/>
      <c r="R99" s="556">
        <f t="shared" si="0"/>
        <v>590259.1100000001</v>
      </c>
      <c r="S99" s="863">
        <f t="shared" si="1"/>
        <v>0</v>
      </c>
      <c r="T99" s="328">
        <v>590259.11</v>
      </c>
      <c r="U99" s="329" t="str">
        <f t="shared" si="3"/>
        <v>MYR</v>
      </c>
      <c r="V99" s="329">
        <f t="shared" si="9"/>
        <v>590259.11</v>
      </c>
      <c r="W99" s="329"/>
      <c r="X99" s="329"/>
      <c r="Y99" s="329"/>
      <c r="Z99" s="329"/>
      <c r="AA99" s="329"/>
      <c r="AB99" s="329"/>
      <c r="AC99" s="329"/>
      <c r="AD99" s="330"/>
      <c r="AE99" s="330"/>
      <c r="AF99" s="330"/>
      <c r="AG99" s="330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27"/>
      <c r="AW99" s="327"/>
      <c r="AX99" s="327"/>
      <c r="AY99" s="327"/>
      <c r="AZ99" s="327"/>
      <c r="BA99" s="327"/>
      <c r="BB99" s="327"/>
      <c r="BC99" s="327"/>
      <c r="BD99" s="327"/>
      <c r="BE99" s="327"/>
      <c r="BF99" s="327"/>
      <c r="BG99" s="358"/>
      <c r="BH99" s="358"/>
      <c r="BI99" s="358"/>
      <c r="IU99" s="333"/>
    </row>
    <row r="100" spans="1:255" s="332" customFormat="1" ht="15" customHeight="1" x14ac:dyDescent="0.3">
      <c r="A100" s="359">
        <v>46</v>
      </c>
      <c r="B100" s="377" t="s">
        <v>1381</v>
      </c>
      <c r="C100" s="361">
        <v>501241</v>
      </c>
      <c r="D100" s="362" t="s">
        <v>0</v>
      </c>
      <c r="E100" s="361"/>
      <c r="F100" s="371"/>
      <c r="G100" s="364">
        <v>94957752.389999986</v>
      </c>
      <c r="H100" s="364">
        <v>20921666.809999999</v>
      </c>
      <c r="I100" s="366"/>
      <c r="J100" s="369">
        <v>8609.19</v>
      </c>
      <c r="K100" s="369"/>
      <c r="L100" s="369"/>
      <c r="M100" s="369">
        <v>12304621.470000001</v>
      </c>
      <c r="N100" s="369"/>
      <c r="O100" s="369"/>
      <c r="P100" s="369">
        <v>1857877.3</v>
      </c>
      <c r="Q100" s="369"/>
      <c r="R100" s="556">
        <f t="shared" si="0"/>
        <v>101725529.61999999</v>
      </c>
      <c r="S100" s="863">
        <f t="shared" si="1"/>
        <v>-1.5700161457061768E-3</v>
      </c>
      <c r="T100" s="328">
        <v>25049379.370000001</v>
      </c>
      <c r="U100" s="329" t="str">
        <f t="shared" si="3"/>
        <v>USD</v>
      </c>
      <c r="V100" s="329">
        <f>T100*$V$1</f>
        <v>101725529.62157001</v>
      </c>
      <c r="W100" s="329"/>
      <c r="X100" s="329"/>
      <c r="Y100" s="329"/>
      <c r="Z100" s="329"/>
      <c r="AA100" s="329"/>
      <c r="AB100" s="329"/>
      <c r="AC100" s="329"/>
      <c r="AD100" s="330"/>
      <c r="AE100" s="330"/>
      <c r="AF100" s="330"/>
      <c r="AG100" s="330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27"/>
      <c r="AW100" s="327"/>
      <c r="AX100" s="327"/>
      <c r="AY100" s="327"/>
      <c r="AZ100" s="327"/>
      <c r="BA100" s="327"/>
      <c r="BB100" s="327"/>
      <c r="BC100" s="327"/>
      <c r="BD100" s="327"/>
      <c r="BE100" s="327"/>
      <c r="BF100" s="327"/>
      <c r="BG100" s="358"/>
      <c r="BH100" s="358"/>
      <c r="BI100" s="358"/>
      <c r="IU100" s="333"/>
    </row>
    <row r="101" spans="1:255" s="332" customFormat="1" ht="15" customHeight="1" x14ac:dyDescent="0.3">
      <c r="A101" s="359">
        <v>47</v>
      </c>
      <c r="B101" s="377" t="s">
        <v>1382</v>
      </c>
      <c r="C101" s="361">
        <v>501168</v>
      </c>
      <c r="D101" s="362" t="s">
        <v>0</v>
      </c>
      <c r="E101" s="361"/>
      <c r="F101" s="371"/>
      <c r="G101" s="364">
        <v>41601496.580000013</v>
      </c>
      <c r="H101" s="364"/>
      <c r="I101" s="366"/>
      <c r="J101" s="369">
        <v>3412.8</v>
      </c>
      <c r="K101" s="369"/>
      <c r="L101" s="369"/>
      <c r="M101" s="369"/>
      <c r="N101" s="369"/>
      <c r="O101" s="369"/>
      <c r="P101" s="369">
        <v>703401.62</v>
      </c>
      <c r="Q101" s="369"/>
      <c r="R101" s="556">
        <f t="shared" si="0"/>
        <v>40901507.760000013</v>
      </c>
      <c r="S101" s="863">
        <f t="shared" si="1"/>
        <v>2.1400153636932373E-3</v>
      </c>
      <c r="T101" s="328">
        <v>10071782.26</v>
      </c>
      <c r="U101" s="329" t="str">
        <f t="shared" si="3"/>
        <v>USD</v>
      </c>
      <c r="V101" s="329">
        <f>T101*$V$1</f>
        <v>40901507.757859997</v>
      </c>
      <c r="W101" s="329"/>
      <c r="X101" s="329"/>
      <c r="Y101" s="329"/>
      <c r="Z101" s="329"/>
      <c r="AA101" s="329"/>
      <c r="AB101" s="329"/>
      <c r="AC101" s="329"/>
      <c r="AD101" s="330"/>
      <c r="AE101" s="330"/>
      <c r="AF101" s="330"/>
      <c r="AG101" s="330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27"/>
      <c r="AW101" s="327"/>
      <c r="AX101" s="327"/>
      <c r="AY101" s="327"/>
      <c r="AZ101" s="327"/>
      <c r="BA101" s="327"/>
      <c r="BB101" s="327"/>
      <c r="BC101" s="327"/>
      <c r="BD101" s="327"/>
      <c r="BE101" s="327"/>
      <c r="BF101" s="327"/>
      <c r="BG101" s="358"/>
      <c r="BH101" s="358"/>
      <c r="BI101" s="358"/>
      <c r="IU101" s="333"/>
    </row>
    <row r="102" spans="1:255" s="332" customFormat="1" ht="15" customHeight="1" x14ac:dyDescent="0.3">
      <c r="A102" s="359">
        <v>48</v>
      </c>
      <c r="B102" s="377" t="s">
        <v>1576</v>
      </c>
      <c r="C102" s="361">
        <v>501263</v>
      </c>
      <c r="D102" s="362" t="s">
        <v>0</v>
      </c>
      <c r="E102" s="361"/>
      <c r="F102" s="371"/>
      <c r="G102" s="364">
        <v>82610000</v>
      </c>
      <c r="H102" s="364">
        <v>80890000</v>
      </c>
      <c r="I102" s="366"/>
      <c r="J102" s="369">
        <v>41032.78</v>
      </c>
      <c r="K102" s="369"/>
      <c r="L102" s="369"/>
      <c r="M102" s="369">
        <v>80890000</v>
      </c>
      <c r="N102" s="369"/>
      <c r="O102" s="369"/>
      <c r="P102" s="369">
        <v>1431032.78</v>
      </c>
      <c r="Q102" s="369"/>
      <c r="R102" s="556">
        <f t="shared" si="0"/>
        <v>81220000</v>
      </c>
      <c r="S102" s="863">
        <f t="shared" si="1"/>
        <v>0</v>
      </c>
      <c r="T102" s="328">
        <v>20000000</v>
      </c>
      <c r="U102" s="329" t="str">
        <f t="shared" si="3"/>
        <v>USD</v>
      </c>
      <c r="V102" s="329">
        <f>T102*$V$1</f>
        <v>81220000</v>
      </c>
      <c r="W102" s="329"/>
      <c r="X102" s="329"/>
      <c r="Y102" s="329"/>
      <c r="Z102" s="329"/>
      <c r="AA102" s="329"/>
      <c r="AB102" s="329"/>
      <c r="AC102" s="329"/>
      <c r="AD102" s="330"/>
      <c r="AE102" s="330"/>
      <c r="AF102" s="330"/>
      <c r="AG102" s="330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27"/>
      <c r="AW102" s="327"/>
      <c r="AX102" s="327"/>
      <c r="AY102" s="327"/>
      <c r="AZ102" s="327"/>
      <c r="BA102" s="327"/>
      <c r="BB102" s="327"/>
      <c r="BC102" s="327"/>
      <c r="BD102" s="327"/>
      <c r="BE102" s="327"/>
      <c r="BF102" s="327"/>
      <c r="BG102" s="358"/>
      <c r="BH102" s="358"/>
      <c r="BI102" s="358"/>
      <c r="IU102" s="333"/>
    </row>
    <row r="103" spans="1:255" s="332" customFormat="1" ht="15" hidden="1" customHeight="1" x14ac:dyDescent="0.3">
      <c r="A103" s="385">
        <v>38</v>
      </c>
      <c r="B103" s="377" t="s">
        <v>66</v>
      </c>
      <c r="C103" s="362">
        <v>500694</v>
      </c>
      <c r="D103" s="362" t="s">
        <v>26</v>
      </c>
      <c r="E103" s="361" t="s">
        <v>67</v>
      </c>
      <c r="F103" s="389"/>
      <c r="G103" s="364">
        <v>-5.8382283896207809E-8</v>
      </c>
      <c r="H103" s="364"/>
      <c r="I103" s="366"/>
      <c r="J103" s="369"/>
      <c r="K103" s="369"/>
      <c r="L103" s="369"/>
      <c r="M103" s="369"/>
      <c r="N103" s="369"/>
      <c r="O103" s="369"/>
      <c r="P103" s="369"/>
      <c r="Q103" s="366"/>
      <c r="R103" s="562">
        <f t="shared" ref="R103:R116" si="10">G103+H103+J103+K103+I103-M103-O103-P103-Q103-N103+F103</f>
        <v>-5.8382283896207809E-8</v>
      </c>
      <c r="S103" s="863">
        <f t="shared" si="1"/>
        <v>-5.8382283896207809E-8</v>
      </c>
      <c r="T103" s="328"/>
      <c r="U103" s="329" t="str">
        <f t="shared" si="3"/>
        <v>MYR</v>
      </c>
      <c r="V103" s="329">
        <f t="shared" si="9"/>
        <v>0</v>
      </c>
      <c r="W103" s="329"/>
      <c r="X103" s="329"/>
      <c r="Y103" s="329"/>
      <c r="Z103" s="329"/>
      <c r="AA103" s="329"/>
      <c r="AB103" s="419">
        <f t="shared" si="4"/>
        <v>0</v>
      </c>
      <c r="AC103" s="329">
        <f t="shared" si="5"/>
        <v>-5.8382283896207809E-8</v>
      </c>
      <c r="AD103" s="330"/>
      <c r="AE103" s="330"/>
      <c r="AF103" s="330"/>
      <c r="AG103" s="330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27"/>
      <c r="AW103" s="327"/>
      <c r="AX103" s="327"/>
      <c r="AY103" s="327"/>
      <c r="AZ103" s="327"/>
      <c r="BA103" s="327"/>
      <c r="BB103" s="327"/>
      <c r="BC103" s="327"/>
      <c r="BD103" s="327"/>
      <c r="BE103" s="327"/>
      <c r="BF103" s="327"/>
      <c r="BG103" s="358"/>
      <c r="BH103" s="358"/>
      <c r="BI103" s="358"/>
      <c r="IU103" s="333"/>
    </row>
    <row r="104" spans="1:255" s="332" customFormat="1" ht="15" customHeight="1" x14ac:dyDescent="0.3">
      <c r="A104" s="385">
        <v>49</v>
      </c>
      <c r="B104" s="377" t="s">
        <v>1426</v>
      </c>
      <c r="C104" s="361">
        <v>501175</v>
      </c>
      <c r="D104" s="362" t="s">
        <v>26</v>
      </c>
      <c r="E104" s="361"/>
      <c r="F104" s="389"/>
      <c r="G104" s="364">
        <v>1907546.9400000002</v>
      </c>
      <c r="H104" s="364">
        <v>142781.74</v>
      </c>
      <c r="I104" s="366"/>
      <c r="J104" s="369"/>
      <c r="K104" s="369"/>
      <c r="L104" s="369"/>
      <c r="M104" s="369">
        <v>412970.66</v>
      </c>
      <c r="N104" s="369"/>
      <c r="O104" s="369"/>
      <c r="P104" s="369"/>
      <c r="Q104" s="369"/>
      <c r="R104" s="562">
        <f t="shared" si="10"/>
        <v>1637358.0200000003</v>
      </c>
      <c r="S104" s="863">
        <f t="shared" si="1"/>
        <v>0</v>
      </c>
      <c r="T104" s="328">
        <v>1637358.02</v>
      </c>
      <c r="U104" s="329" t="str">
        <f t="shared" si="3"/>
        <v>MYR</v>
      </c>
      <c r="V104" s="329">
        <f t="shared" si="9"/>
        <v>1637358.02</v>
      </c>
      <c r="W104" s="329"/>
      <c r="X104" s="329"/>
      <c r="Y104" s="329"/>
      <c r="Z104" s="329"/>
      <c r="AA104" s="329"/>
      <c r="AB104" s="419"/>
      <c r="AC104" s="329"/>
      <c r="AD104" s="330"/>
      <c r="AE104" s="330"/>
      <c r="AF104" s="330"/>
      <c r="AG104" s="330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27"/>
      <c r="AW104" s="327"/>
      <c r="AX104" s="327"/>
      <c r="AY104" s="327"/>
      <c r="AZ104" s="327"/>
      <c r="BA104" s="327"/>
      <c r="BB104" s="327"/>
      <c r="BC104" s="327"/>
      <c r="BD104" s="327"/>
      <c r="BE104" s="327"/>
      <c r="BF104" s="327"/>
      <c r="BG104" s="358"/>
      <c r="BH104" s="358"/>
      <c r="BI104" s="358"/>
      <c r="IU104" s="333"/>
    </row>
    <row r="105" spans="1:255" s="332" customFormat="1" ht="15" customHeight="1" x14ac:dyDescent="0.3">
      <c r="A105" s="385">
        <v>50</v>
      </c>
      <c r="B105" s="377" t="s">
        <v>1285</v>
      </c>
      <c r="C105" s="361">
        <v>501110</v>
      </c>
      <c r="D105" s="362" t="s">
        <v>26</v>
      </c>
      <c r="E105" s="361"/>
      <c r="F105" s="389"/>
      <c r="G105" s="364">
        <v>6807296.4699999988</v>
      </c>
      <c r="H105" s="364">
        <v>459008.64</v>
      </c>
      <c r="I105" s="366"/>
      <c r="J105" s="369"/>
      <c r="K105" s="369"/>
      <c r="L105" s="369"/>
      <c r="M105" s="369"/>
      <c r="N105" s="369"/>
      <c r="O105" s="369"/>
      <c r="P105" s="369"/>
      <c r="Q105" s="369"/>
      <c r="R105" s="562">
        <f t="shared" si="10"/>
        <v>7266305.1099999985</v>
      </c>
      <c r="S105" s="863">
        <f t="shared" si="1"/>
        <v>0</v>
      </c>
      <c r="T105" s="328">
        <v>7266305.1099999994</v>
      </c>
      <c r="U105" s="329" t="str">
        <f t="shared" si="3"/>
        <v>MYR</v>
      </c>
      <c r="V105" s="329">
        <f t="shared" si="9"/>
        <v>7266305.1099999994</v>
      </c>
      <c r="W105" s="329"/>
      <c r="X105" s="329"/>
      <c r="Y105" s="329"/>
      <c r="Z105" s="329"/>
      <c r="AA105" s="329"/>
      <c r="AB105" s="419">
        <f t="shared" si="4"/>
        <v>459008.64</v>
      </c>
      <c r="AC105" s="329"/>
      <c r="AD105" s="330"/>
      <c r="AE105" s="330"/>
      <c r="AF105" s="330"/>
      <c r="AG105" s="330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27"/>
      <c r="AW105" s="327"/>
      <c r="AX105" s="327"/>
      <c r="AY105" s="327"/>
      <c r="AZ105" s="327"/>
      <c r="BA105" s="327"/>
      <c r="BB105" s="327"/>
      <c r="BC105" s="327"/>
      <c r="BD105" s="327"/>
      <c r="BE105" s="327"/>
      <c r="BF105" s="327"/>
      <c r="BG105" s="358"/>
      <c r="BH105" s="358"/>
      <c r="BI105" s="358"/>
      <c r="IU105" s="333"/>
    </row>
    <row r="106" spans="1:255" s="332" customFormat="1" ht="15" customHeight="1" x14ac:dyDescent="0.3">
      <c r="A106" s="385">
        <v>51</v>
      </c>
      <c r="B106" s="377" t="s">
        <v>1475</v>
      </c>
      <c r="C106" s="361">
        <v>501224</v>
      </c>
      <c r="D106" s="362" t="s">
        <v>26</v>
      </c>
      <c r="E106" s="361"/>
      <c r="F106" s="389"/>
      <c r="G106" s="364">
        <v>2975111.0499999993</v>
      </c>
      <c r="H106" s="364"/>
      <c r="I106" s="366"/>
      <c r="J106" s="369"/>
      <c r="K106" s="369"/>
      <c r="L106" s="369"/>
      <c r="M106" s="369">
        <v>2975111.05</v>
      </c>
      <c r="N106" s="369"/>
      <c r="O106" s="369"/>
      <c r="P106" s="369"/>
      <c r="Q106" s="369"/>
      <c r="R106" s="562">
        <f t="shared" si="10"/>
        <v>-4.6566128730773926E-10</v>
      </c>
      <c r="S106" s="863">
        <f t="shared" si="1"/>
        <v>-4.6566128730773926E-10</v>
      </c>
      <c r="T106" s="328">
        <v>0</v>
      </c>
      <c r="U106" s="329" t="str">
        <f t="shared" si="3"/>
        <v>MYR</v>
      </c>
      <c r="V106" s="329">
        <f t="shared" si="9"/>
        <v>0</v>
      </c>
      <c r="W106" s="329"/>
      <c r="X106" s="329"/>
      <c r="Y106" s="329"/>
      <c r="Z106" s="329"/>
      <c r="AA106" s="329"/>
      <c r="AB106" s="419"/>
      <c r="AC106" s="329"/>
      <c r="AD106" s="330"/>
      <c r="AE106" s="330"/>
      <c r="AF106" s="330"/>
      <c r="AG106" s="330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27"/>
      <c r="AW106" s="327"/>
      <c r="AX106" s="327"/>
      <c r="AY106" s="327"/>
      <c r="AZ106" s="327"/>
      <c r="BA106" s="327"/>
      <c r="BB106" s="327"/>
      <c r="BC106" s="327"/>
      <c r="BD106" s="327"/>
      <c r="BE106" s="327"/>
      <c r="BF106" s="327"/>
      <c r="BG106" s="358"/>
      <c r="BH106" s="358"/>
      <c r="BI106" s="358"/>
      <c r="IU106" s="333"/>
    </row>
    <row r="107" spans="1:255" s="332" customFormat="1" ht="15" customHeight="1" x14ac:dyDescent="0.3">
      <c r="A107" s="385">
        <v>52</v>
      </c>
      <c r="B107" s="377" t="s">
        <v>1417</v>
      </c>
      <c r="C107" s="361">
        <v>501169</v>
      </c>
      <c r="D107" s="362" t="s">
        <v>26</v>
      </c>
      <c r="E107" s="361"/>
      <c r="F107" s="389"/>
      <c r="G107" s="364">
        <v>455130.90000000008</v>
      </c>
      <c r="H107" s="364"/>
      <c r="I107" s="366"/>
      <c r="J107" s="369"/>
      <c r="K107" s="369"/>
      <c r="L107" s="369"/>
      <c r="M107" s="369"/>
      <c r="N107" s="369"/>
      <c r="O107" s="369"/>
      <c r="P107" s="369"/>
      <c r="Q107" s="369"/>
      <c r="R107" s="562">
        <f t="shared" si="10"/>
        <v>455130.90000000008</v>
      </c>
      <c r="S107" s="863">
        <f t="shared" si="1"/>
        <v>0</v>
      </c>
      <c r="T107" s="328">
        <v>455130.9</v>
      </c>
      <c r="U107" s="329" t="str">
        <f t="shared" si="3"/>
        <v>MYR</v>
      </c>
      <c r="V107" s="329">
        <f t="shared" si="9"/>
        <v>455130.9</v>
      </c>
      <c r="W107" s="329"/>
      <c r="X107" s="329"/>
      <c r="Y107" s="329"/>
      <c r="Z107" s="329"/>
      <c r="AA107" s="329"/>
      <c r="AB107" s="419"/>
      <c r="AC107" s="329"/>
      <c r="AD107" s="330"/>
      <c r="AE107" s="330"/>
      <c r="AF107" s="330"/>
      <c r="AG107" s="330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27"/>
      <c r="AW107" s="327"/>
      <c r="AX107" s="327"/>
      <c r="AY107" s="327"/>
      <c r="AZ107" s="327"/>
      <c r="BA107" s="327"/>
      <c r="BB107" s="327"/>
      <c r="BC107" s="327"/>
      <c r="BD107" s="327"/>
      <c r="BE107" s="327"/>
      <c r="BF107" s="327"/>
      <c r="BG107" s="358"/>
      <c r="BH107" s="358"/>
      <c r="BI107" s="358"/>
      <c r="IU107" s="333"/>
    </row>
    <row r="108" spans="1:255" s="332" customFormat="1" ht="15" customHeight="1" x14ac:dyDescent="0.3">
      <c r="A108" s="385">
        <v>53</v>
      </c>
      <c r="B108" s="377" t="s">
        <v>1462</v>
      </c>
      <c r="C108" s="361">
        <v>501218</v>
      </c>
      <c r="D108" s="362" t="s">
        <v>26</v>
      </c>
      <c r="E108" s="361"/>
      <c r="F108" s="389"/>
      <c r="G108" s="364">
        <v>4993315.0500000007</v>
      </c>
      <c r="H108" s="364">
        <v>525965.6</v>
      </c>
      <c r="I108" s="366"/>
      <c r="J108" s="369"/>
      <c r="K108" s="369"/>
      <c r="L108" s="369"/>
      <c r="M108" s="369">
        <v>525986.88</v>
      </c>
      <c r="N108" s="369"/>
      <c r="O108" s="369"/>
      <c r="P108" s="369"/>
      <c r="Q108" s="369"/>
      <c r="R108" s="562">
        <f t="shared" si="10"/>
        <v>4993293.7700000005</v>
      </c>
      <c r="S108" s="863">
        <f t="shared" si="1"/>
        <v>0</v>
      </c>
      <c r="T108" s="328">
        <v>4993293.7699999996</v>
      </c>
      <c r="U108" s="329" t="str">
        <f t="shared" si="3"/>
        <v>MYR</v>
      </c>
      <c r="V108" s="329">
        <f t="shared" si="9"/>
        <v>4993293.7699999996</v>
      </c>
      <c r="W108" s="329"/>
      <c r="X108" s="329"/>
      <c r="Y108" s="329"/>
      <c r="Z108" s="329"/>
      <c r="AA108" s="329"/>
      <c r="AB108" s="419"/>
      <c r="AC108" s="329"/>
      <c r="AD108" s="330"/>
      <c r="AE108" s="330"/>
      <c r="AF108" s="330"/>
      <c r="AG108" s="330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27"/>
      <c r="AW108" s="327"/>
      <c r="AX108" s="327"/>
      <c r="AY108" s="327"/>
      <c r="AZ108" s="327"/>
      <c r="BA108" s="327"/>
      <c r="BB108" s="327"/>
      <c r="BC108" s="327"/>
      <c r="BD108" s="327"/>
      <c r="BE108" s="327"/>
      <c r="BF108" s="327"/>
      <c r="BG108" s="358"/>
      <c r="BH108" s="358"/>
      <c r="BI108" s="358"/>
      <c r="IU108" s="333"/>
    </row>
    <row r="109" spans="1:255" s="332" customFormat="1" ht="15" hidden="1" customHeight="1" x14ac:dyDescent="0.3">
      <c r="A109" s="385">
        <v>45</v>
      </c>
      <c r="B109" s="377" t="s">
        <v>1401</v>
      </c>
      <c r="C109" s="361">
        <v>501166</v>
      </c>
      <c r="D109" s="362" t="s">
        <v>26</v>
      </c>
      <c r="E109" s="361"/>
      <c r="F109" s="389"/>
      <c r="G109" s="364">
        <v>-2.3283064365386963E-10</v>
      </c>
      <c r="H109" s="364"/>
      <c r="I109" s="366"/>
      <c r="J109" s="369"/>
      <c r="K109" s="369"/>
      <c r="L109" s="369"/>
      <c r="M109" s="369"/>
      <c r="N109" s="369"/>
      <c r="O109" s="369"/>
      <c r="P109" s="369"/>
      <c r="Q109" s="369"/>
      <c r="R109" s="562">
        <f t="shared" si="10"/>
        <v>-2.3283064365386963E-10</v>
      </c>
      <c r="S109" s="863">
        <f t="shared" si="1"/>
        <v>-2.3283064365386963E-10</v>
      </c>
      <c r="T109" s="328"/>
      <c r="U109" s="329" t="str">
        <f t="shared" si="3"/>
        <v>MYR</v>
      </c>
      <c r="V109" s="329">
        <f t="shared" si="9"/>
        <v>0</v>
      </c>
      <c r="W109" s="329"/>
      <c r="X109" s="329"/>
      <c r="Y109" s="329"/>
      <c r="Z109" s="329"/>
      <c r="AA109" s="329"/>
      <c r="AB109" s="419"/>
      <c r="AC109" s="329"/>
      <c r="AD109" s="330"/>
      <c r="AE109" s="330"/>
      <c r="AF109" s="330"/>
      <c r="AG109" s="330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27"/>
      <c r="AW109" s="327"/>
      <c r="AX109" s="327"/>
      <c r="AY109" s="327"/>
      <c r="AZ109" s="327"/>
      <c r="BA109" s="327"/>
      <c r="BB109" s="327"/>
      <c r="BC109" s="327"/>
      <c r="BD109" s="327"/>
      <c r="BE109" s="327"/>
      <c r="BF109" s="327"/>
      <c r="BG109" s="358"/>
      <c r="BH109" s="358"/>
      <c r="BI109" s="358"/>
      <c r="IU109" s="333"/>
    </row>
    <row r="110" spans="1:255" s="332" customFormat="1" ht="15" customHeight="1" x14ac:dyDescent="0.3">
      <c r="A110" s="385">
        <v>54</v>
      </c>
      <c r="B110" s="377" t="s">
        <v>1622</v>
      </c>
      <c r="C110" s="361">
        <v>501105</v>
      </c>
      <c r="D110" s="362" t="s">
        <v>26</v>
      </c>
      <c r="E110" s="361"/>
      <c r="F110" s="389"/>
      <c r="G110" s="364">
        <v>0</v>
      </c>
      <c r="H110" s="364">
        <v>147136</v>
      </c>
      <c r="I110" s="366"/>
      <c r="J110" s="369"/>
      <c r="K110" s="369"/>
      <c r="L110" s="369"/>
      <c r="M110" s="369"/>
      <c r="N110" s="369"/>
      <c r="O110" s="369"/>
      <c r="P110" s="369"/>
      <c r="Q110" s="369"/>
      <c r="R110" s="562">
        <f t="shared" si="10"/>
        <v>147136</v>
      </c>
      <c r="S110" s="863">
        <f t="shared" si="1"/>
        <v>0</v>
      </c>
      <c r="T110" s="328">
        <v>147136</v>
      </c>
      <c r="U110" s="329" t="str">
        <f t="shared" si="3"/>
        <v>MYR</v>
      </c>
      <c r="V110" s="329">
        <f t="shared" si="9"/>
        <v>147136</v>
      </c>
      <c r="W110" s="329"/>
      <c r="X110" s="329"/>
      <c r="Y110" s="329"/>
      <c r="Z110" s="329"/>
      <c r="AA110" s="329"/>
      <c r="AB110" s="419"/>
      <c r="AC110" s="329"/>
      <c r="AD110" s="330"/>
      <c r="AE110" s="330"/>
      <c r="AF110" s="330"/>
      <c r="AG110" s="330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27"/>
      <c r="AW110" s="327"/>
      <c r="AX110" s="327"/>
      <c r="AY110" s="327"/>
      <c r="AZ110" s="327"/>
      <c r="BA110" s="327"/>
      <c r="BB110" s="327"/>
      <c r="BC110" s="327"/>
      <c r="BD110" s="327"/>
      <c r="BE110" s="327"/>
      <c r="BF110" s="327"/>
      <c r="BG110" s="358"/>
      <c r="BH110" s="358"/>
      <c r="BI110" s="358"/>
      <c r="IU110" s="333"/>
    </row>
    <row r="111" spans="1:255" s="332" customFormat="1" ht="15" customHeight="1" x14ac:dyDescent="0.3">
      <c r="A111" s="385">
        <v>55</v>
      </c>
      <c r="B111" s="377" t="s">
        <v>1463</v>
      </c>
      <c r="C111" s="361">
        <v>501196</v>
      </c>
      <c r="D111" s="362" t="s">
        <v>26</v>
      </c>
      <c r="E111" s="361"/>
      <c r="F111" s="389"/>
      <c r="G111" s="364">
        <v>9927657.3999999985</v>
      </c>
      <c r="H111" s="364">
        <v>725511.7</v>
      </c>
      <c r="I111" s="366"/>
      <c r="J111" s="369"/>
      <c r="K111" s="369"/>
      <c r="L111" s="369"/>
      <c r="M111" s="369">
        <v>1228141.51</v>
      </c>
      <c r="N111" s="369"/>
      <c r="O111" s="369"/>
      <c r="P111" s="369"/>
      <c r="Q111" s="369"/>
      <c r="R111" s="562">
        <f t="shared" si="10"/>
        <v>9425027.589999998</v>
      </c>
      <c r="S111" s="863">
        <f t="shared" si="1"/>
        <v>-1.0000003501772881E-2</v>
      </c>
      <c r="T111" s="328">
        <v>9425027.6000000015</v>
      </c>
      <c r="U111" s="329" t="str">
        <f t="shared" si="3"/>
        <v>MYR</v>
      </c>
      <c r="V111" s="329">
        <f t="shared" si="9"/>
        <v>9425027.6000000015</v>
      </c>
      <c r="W111" s="329"/>
      <c r="X111" s="329"/>
      <c r="Y111" s="329"/>
      <c r="Z111" s="329"/>
      <c r="AA111" s="329"/>
      <c r="AB111" s="419"/>
      <c r="AC111" s="329"/>
      <c r="AD111" s="330"/>
      <c r="AE111" s="330"/>
      <c r="AF111" s="330"/>
      <c r="AG111" s="330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27"/>
      <c r="AW111" s="327"/>
      <c r="AX111" s="327"/>
      <c r="AY111" s="327"/>
      <c r="AZ111" s="327"/>
      <c r="BA111" s="327"/>
      <c r="BB111" s="327"/>
      <c r="BC111" s="327"/>
      <c r="BD111" s="327"/>
      <c r="BE111" s="327"/>
      <c r="BF111" s="327"/>
      <c r="BG111" s="358"/>
      <c r="BH111" s="358"/>
      <c r="BI111" s="358"/>
      <c r="IU111" s="333"/>
    </row>
    <row r="112" spans="1:255" s="332" customFormat="1" ht="15" hidden="1" customHeight="1" x14ac:dyDescent="0.3">
      <c r="A112" s="385">
        <v>43</v>
      </c>
      <c r="B112" s="377" t="s">
        <v>1367</v>
      </c>
      <c r="C112" s="361">
        <v>501119</v>
      </c>
      <c r="D112" s="362" t="s">
        <v>26</v>
      </c>
      <c r="E112" s="361"/>
      <c r="F112" s="389"/>
      <c r="G112" s="364">
        <v>0</v>
      </c>
      <c r="H112" s="364"/>
      <c r="I112" s="366"/>
      <c r="J112" s="369"/>
      <c r="K112" s="369"/>
      <c r="L112" s="369"/>
      <c r="M112" s="369"/>
      <c r="N112" s="369"/>
      <c r="O112" s="369"/>
      <c r="P112" s="369"/>
      <c r="Q112" s="369"/>
      <c r="R112" s="562">
        <f t="shared" si="10"/>
        <v>0</v>
      </c>
      <c r="S112" s="867">
        <f t="shared" si="1"/>
        <v>0</v>
      </c>
      <c r="T112" s="328"/>
      <c r="U112" s="329" t="str">
        <f t="shared" si="3"/>
        <v>MYR</v>
      </c>
      <c r="V112" s="329">
        <f t="shared" si="9"/>
        <v>0</v>
      </c>
      <c r="W112" s="329"/>
      <c r="X112" s="329"/>
      <c r="Y112" s="329"/>
      <c r="Z112" s="329"/>
      <c r="AA112" s="329"/>
      <c r="AB112" s="419"/>
      <c r="AC112" s="329"/>
      <c r="AD112" s="330"/>
      <c r="AE112" s="330"/>
      <c r="AF112" s="330"/>
      <c r="AG112" s="330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27"/>
      <c r="AW112" s="327"/>
      <c r="AX112" s="327"/>
      <c r="AY112" s="327"/>
      <c r="AZ112" s="327"/>
      <c r="BA112" s="327"/>
      <c r="BB112" s="327"/>
      <c r="BC112" s="327"/>
      <c r="BD112" s="327"/>
      <c r="BE112" s="327"/>
      <c r="BF112" s="327"/>
      <c r="BG112" s="358"/>
      <c r="BH112" s="358"/>
      <c r="BI112" s="358"/>
      <c r="IU112" s="333"/>
    </row>
    <row r="113" spans="1:255" s="332" customFormat="1" ht="15" customHeight="1" x14ac:dyDescent="0.3">
      <c r="A113" s="385">
        <v>56</v>
      </c>
      <c r="B113" s="377" t="s">
        <v>1370</v>
      </c>
      <c r="C113" s="361">
        <v>501134</v>
      </c>
      <c r="D113" s="362" t="s">
        <v>26</v>
      </c>
      <c r="E113" s="361"/>
      <c r="F113" s="389"/>
      <c r="G113" s="364">
        <v>1981925.9700000002</v>
      </c>
      <c r="H113" s="364"/>
      <c r="I113" s="366"/>
      <c r="J113" s="369"/>
      <c r="K113" s="369"/>
      <c r="L113" s="369"/>
      <c r="M113" s="369">
        <v>1249584.8500000001</v>
      </c>
      <c r="N113" s="369"/>
      <c r="O113" s="369"/>
      <c r="P113" s="369"/>
      <c r="Q113" s="369"/>
      <c r="R113" s="562">
        <f t="shared" si="10"/>
        <v>732341.12000000011</v>
      </c>
      <c r="S113" s="863">
        <f t="shared" si="1"/>
        <v>0</v>
      </c>
      <c r="T113" s="328">
        <v>732341.12</v>
      </c>
      <c r="U113" s="329" t="str">
        <f t="shared" si="3"/>
        <v>MYR</v>
      </c>
      <c r="V113" s="329">
        <f t="shared" si="9"/>
        <v>732341.12</v>
      </c>
      <c r="W113" s="329"/>
      <c r="X113" s="329"/>
      <c r="Y113" s="329"/>
      <c r="Z113" s="329"/>
      <c r="AA113" s="329"/>
      <c r="AB113" s="419"/>
      <c r="AC113" s="329"/>
      <c r="AD113" s="330"/>
      <c r="AE113" s="330"/>
      <c r="AF113" s="330"/>
      <c r="AG113" s="330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27"/>
      <c r="AW113" s="327"/>
      <c r="AX113" s="327"/>
      <c r="AY113" s="327"/>
      <c r="AZ113" s="327"/>
      <c r="BA113" s="327"/>
      <c r="BB113" s="327"/>
      <c r="BC113" s="327"/>
      <c r="BD113" s="327"/>
      <c r="BE113" s="327"/>
      <c r="BF113" s="327"/>
      <c r="BG113" s="358"/>
      <c r="BH113" s="358"/>
      <c r="BI113" s="358"/>
      <c r="IU113" s="333"/>
    </row>
    <row r="114" spans="1:255" s="332" customFormat="1" ht="15" customHeight="1" x14ac:dyDescent="0.3">
      <c r="A114" s="385">
        <v>57</v>
      </c>
      <c r="B114" s="377" t="s">
        <v>1376</v>
      </c>
      <c r="C114" s="361">
        <v>501148</v>
      </c>
      <c r="D114" s="362" t="s">
        <v>26</v>
      </c>
      <c r="E114" s="361"/>
      <c r="F114" s="389"/>
      <c r="G114" s="364">
        <v>2917688</v>
      </c>
      <c r="H114" s="364">
        <v>762000</v>
      </c>
      <c r="I114" s="366"/>
      <c r="J114" s="369"/>
      <c r="K114" s="369"/>
      <c r="L114" s="369"/>
      <c r="M114" s="369">
        <v>741688</v>
      </c>
      <c r="N114" s="369"/>
      <c r="O114" s="369"/>
      <c r="P114" s="369"/>
      <c r="Q114" s="369"/>
      <c r="R114" s="562">
        <f t="shared" si="10"/>
        <v>2938000</v>
      </c>
      <c r="S114" s="863">
        <f t="shared" si="1"/>
        <v>0</v>
      </c>
      <c r="T114" s="328">
        <v>2938000</v>
      </c>
      <c r="U114" s="329" t="str">
        <f t="shared" si="3"/>
        <v>MYR</v>
      </c>
      <c r="V114" s="329">
        <f t="shared" si="9"/>
        <v>2938000</v>
      </c>
      <c r="W114" s="329"/>
      <c r="X114" s="329"/>
      <c r="Y114" s="329"/>
      <c r="Z114" s="329"/>
      <c r="AA114" s="329"/>
      <c r="AB114" s="419"/>
      <c r="AC114" s="329"/>
      <c r="AD114" s="330"/>
      <c r="AE114" s="330"/>
      <c r="AF114" s="330"/>
      <c r="AG114" s="330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27"/>
      <c r="AW114" s="327"/>
      <c r="AX114" s="327"/>
      <c r="AY114" s="327"/>
      <c r="AZ114" s="327"/>
      <c r="BA114" s="327"/>
      <c r="BB114" s="327"/>
      <c r="BC114" s="327"/>
      <c r="BD114" s="327"/>
      <c r="BE114" s="327"/>
      <c r="BF114" s="327"/>
      <c r="BG114" s="358"/>
      <c r="BH114" s="358"/>
      <c r="BI114" s="358"/>
      <c r="IU114" s="333"/>
    </row>
    <row r="115" spans="1:255" s="332" customFormat="1" ht="15" customHeight="1" x14ac:dyDescent="0.3">
      <c r="A115" s="385">
        <v>58</v>
      </c>
      <c r="B115" s="377" t="s">
        <v>1326</v>
      </c>
      <c r="C115" s="361">
        <v>501124</v>
      </c>
      <c r="D115" s="362" t="s">
        <v>26</v>
      </c>
      <c r="E115" s="361"/>
      <c r="F115" s="389"/>
      <c r="G115" s="364">
        <v>2899696.2100000009</v>
      </c>
      <c r="H115" s="364">
        <v>1361199.3</v>
      </c>
      <c r="I115" s="366"/>
      <c r="J115" s="369"/>
      <c r="K115" s="369"/>
      <c r="L115" s="369"/>
      <c r="M115" s="369">
        <v>1795233.72</v>
      </c>
      <c r="N115" s="369"/>
      <c r="O115" s="369"/>
      <c r="P115" s="369"/>
      <c r="Q115" s="369"/>
      <c r="R115" s="562">
        <f t="shared" si="10"/>
        <v>2465661.790000001</v>
      </c>
      <c r="S115" s="863">
        <f t="shared" si="1"/>
        <v>0</v>
      </c>
      <c r="T115" s="328">
        <v>2465661.79</v>
      </c>
      <c r="U115" s="329" t="str">
        <f t="shared" si="3"/>
        <v>MYR</v>
      </c>
      <c r="V115" s="329">
        <f t="shared" si="9"/>
        <v>2465661.79</v>
      </c>
      <c r="W115" s="329"/>
      <c r="X115" s="329"/>
      <c r="Y115" s="329"/>
      <c r="Z115" s="329"/>
      <c r="AA115" s="329"/>
      <c r="AB115" s="419"/>
      <c r="AC115" s="329"/>
      <c r="AD115" s="330"/>
      <c r="AE115" s="330"/>
      <c r="AF115" s="330"/>
      <c r="AG115" s="330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27"/>
      <c r="AW115" s="327"/>
      <c r="AX115" s="327"/>
      <c r="AY115" s="327"/>
      <c r="AZ115" s="327"/>
      <c r="BA115" s="327"/>
      <c r="BB115" s="327"/>
      <c r="BC115" s="327"/>
      <c r="BD115" s="327"/>
      <c r="BE115" s="327"/>
      <c r="BF115" s="327"/>
      <c r="BG115" s="358"/>
      <c r="BH115" s="358"/>
      <c r="BI115" s="358"/>
      <c r="IU115" s="333"/>
    </row>
    <row r="116" spans="1:255" s="332" customFormat="1" ht="15" hidden="1" customHeight="1" x14ac:dyDescent="0.3">
      <c r="A116" s="385">
        <v>47</v>
      </c>
      <c r="B116" s="377" t="s">
        <v>1256</v>
      </c>
      <c r="C116" s="361">
        <v>501080</v>
      </c>
      <c r="D116" s="362" t="s">
        <v>26</v>
      </c>
      <c r="E116" s="361"/>
      <c r="F116" s="389"/>
      <c r="G116" s="364">
        <v>1.1641532182693481E-9</v>
      </c>
      <c r="H116" s="364"/>
      <c r="I116" s="366"/>
      <c r="J116" s="369"/>
      <c r="K116" s="369"/>
      <c r="L116" s="369"/>
      <c r="M116" s="369"/>
      <c r="N116" s="369"/>
      <c r="O116" s="369"/>
      <c r="P116" s="369"/>
      <c r="Q116" s="369"/>
      <c r="R116" s="559">
        <f t="shared" si="10"/>
        <v>1.1641532182693481E-9</v>
      </c>
      <c r="S116" s="863">
        <f t="shared" si="1"/>
        <v>1.1641532182693481E-9</v>
      </c>
      <c r="T116" s="328"/>
      <c r="U116" s="329" t="str">
        <f t="shared" ref="U116:U182" si="11">D116</f>
        <v>MYR</v>
      </c>
      <c r="V116" s="329">
        <f t="shared" si="9"/>
        <v>0</v>
      </c>
      <c r="W116" s="329"/>
      <c r="X116" s="329"/>
      <c r="Y116" s="329"/>
      <c r="Z116" s="329"/>
      <c r="AA116" s="329"/>
      <c r="AB116" s="419">
        <f t="shared" si="4"/>
        <v>0</v>
      </c>
      <c r="AC116" s="329"/>
      <c r="AD116" s="330"/>
      <c r="AE116" s="330"/>
      <c r="AF116" s="330"/>
      <c r="AG116" s="330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27"/>
      <c r="AW116" s="327"/>
      <c r="AX116" s="327"/>
      <c r="AY116" s="327"/>
      <c r="AZ116" s="327"/>
      <c r="BA116" s="327"/>
      <c r="BB116" s="327"/>
      <c r="BC116" s="327"/>
      <c r="BD116" s="327"/>
      <c r="BE116" s="327"/>
      <c r="BF116" s="327"/>
      <c r="BG116" s="358"/>
      <c r="BH116" s="358"/>
      <c r="BI116" s="358"/>
      <c r="IU116" s="333"/>
    </row>
    <row r="117" spans="1:255" s="332" customFormat="1" ht="15" hidden="1" customHeight="1" thickBot="1" x14ac:dyDescent="0.35">
      <c r="A117" s="385">
        <v>38</v>
      </c>
      <c r="B117" s="386" t="s">
        <v>1267</v>
      </c>
      <c r="C117" s="374">
        <v>500854</v>
      </c>
      <c r="D117" s="375" t="s">
        <v>0</v>
      </c>
      <c r="E117" s="374"/>
      <c r="F117" s="376"/>
      <c r="G117" s="369">
        <v>-4.0500012692064047E-3</v>
      </c>
      <c r="H117" s="364"/>
      <c r="I117" s="366"/>
      <c r="J117" s="369"/>
      <c r="K117" s="369"/>
      <c r="L117" s="369"/>
      <c r="M117" s="369"/>
      <c r="N117" s="369"/>
      <c r="O117" s="369"/>
      <c r="P117" s="369"/>
      <c r="Q117" s="369"/>
      <c r="R117" s="469">
        <f t="shared" si="0"/>
        <v>-4.0500012692064047E-3</v>
      </c>
      <c r="S117" s="864">
        <f t="shared" ref="S117:S136" si="12">R117-V117</f>
        <v>-4.0500012692064047E-3</v>
      </c>
      <c r="T117" s="527"/>
      <c r="U117" s="329" t="str">
        <f t="shared" si="11"/>
        <v>USD</v>
      </c>
      <c r="V117" s="329">
        <f>T117*$V$1</f>
        <v>0</v>
      </c>
      <c r="W117" s="329"/>
      <c r="X117" s="329"/>
      <c r="Y117" s="329"/>
      <c r="Z117" s="329"/>
      <c r="AA117" s="329"/>
      <c r="AB117" s="419">
        <f t="shared" si="4"/>
        <v>0</v>
      </c>
      <c r="AC117" s="329">
        <f t="shared" si="5"/>
        <v>-4.0500012692064047E-3</v>
      </c>
      <c r="AD117" s="330"/>
      <c r="AE117" s="330"/>
      <c r="AF117" s="330"/>
      <c r="AG117" s="330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27"/>
      <c r="AW117" s="327"/>
      <c r="AX117" s="327"/>
      <c r="AY117" s="357"/>
      <c r="AZ117" s="327"/>
      <c r="BA117" s="327"/>
      <c r="BB117" s="327"/>
      <c r="BC117" s="327"/>
      <c r="BD117" s="327"/>
      <c r="BE117" s="327"/>
      <c r="BF117" s="327"/>
      <c r="BG117" s="358"/>
      <c r="BH117" s="358"/>
      <c r="BI117" s="358"/>
      <c r="IU117" s="333"/>
    </row>
    <row r="118" spans="1:255" s="332" customFormat="1" ht="15" hidden="1" customHeight="1" x14ac:dyDescent="0.3">
      <c r="A118" s="355"/>
      <c r="B118" s="356" t="s">
        <v>69</v>
      </c>
      <c r="C118" s="348">
        <v>500909</v>
      </c>
      <c r="D118" s="349" t="s">
        <v>0</v>
      </c>
      <c r="E118" s="348"/>
      <c r="F118" s="350"/>
      <c r="G118" s="351">
        <v>0</v>
      </c>
      <c r="H118" s="364"/>
      <c r="I118" s="366"/>
      <c r="J118" s="369"/>
      <c r="K118" s="369"/>
      <c r="L118" s="369"/>
      <c r="M118" s="369"/>
      <c r="N118" s="369"/>
      <c r="O118" s="369"/>
      <c r="P118" s="369"/>
      <c r="Q118" s="369"/>
      <c r="R118" s="379">
        <f t="shared" si="0"/>
        <v>0</v>
      </c>
      <c r="S118" s="863">
        <f t="shared" si="12"/>
        <v>0</v>
      </c>
      <c r="T118" s="328"/>
      <c r="U118" s="329" t="str">
        <f t="shared" si="11"/>
        <v>USD</v>
      </c>
      <c r="V118" s="329"/>
      <c r="W118" s="329"/>
      <c r="X118" s="329"/>
      <c r="Y118" s="329"/>
      <c r="Z118" s="329"/>
      <c r="AA118" s="329"/>
      <c r="AB118" s="329">
        <f t="shared" si="4"/>
        <v>0</v>
      </c>
      <c r="AC118" s="329">
        <f t="shared" si="5"/>
        <v>0</v>
      </c>
      <c r="AD118" s="330"/>
      <c r="AE118" s="330"/>
      <c r="AF118" s="330"/>
      <c r="AG118" s="330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27"/>
      <c r="AW118" s="327"/>
      <c r="AX118" s="327"/>
      <c r="AY118" s="357"/>
      <c r="AZ118" s="327"/>
      <c r="BA118" s="327"/>
      <c r="BB118" s="327"/>
      <c r="BC118" s="327"/>
      <c r="BD118" s="327"/>
      <c r="BE118" s="327"/>
      <c r="BF118" s="327"/>
      <c r="BG118" s="358"/>
      <c r="BI118" s="358"/>
      <c r="IU118" s="333"/>
    </row>
    <row r="119" spans="1:255" s="332" customFormat="1" ht="15" hidden="1" customHeight="1" thickBot="1" x14ac:dyDescent="0.35">
      <c r="A119" s="355"/>
      <c r="B119" s="356" t="s">
        <v>70</v>
      </c>
      <c r="C119" s="348">
        <v>500853</v>
      </c>
      <c r="D119" s="349" t="s">
        <v>0</v>
      </c>
      <c r="E119" s="348"/>
      <c r="F119" s="350"/>
      <c r="G119" s="351">
        <v>0</v>
      </c>
      <c r="H119" s="364"/>
      <c r="I119" s="366"/>
      <c r="J119" s="369"/>
      <c r="K119" s="369"/>
      <c r="L119" s="369"/>
      <c r="M119" s="369"/>
      <c r="N119" s="369"/>
      <c r="O119" s="369"/>
      <c r="P119" s="369"/>
      <c r="Q119" s="369"/>
      <c r="R119" s="556">
        <f t="shared" si="0"/>
        <v>0</v>
      </c>
      <c r="S119" s="863">
        <f t="shared" si="12"/>
        <v>0</v>
      </c>
      <c r="T119" s="328"/>
      <c r="U119" s="329" t="str">
        <f t="shared" si="11"/>
        <v>USD</v>
      </c>
      <c r="V119" s="329"/>
      <c r="W119" s="329"/>
      <c r="X119" s="329"/>
      <c r="Y119" s="329"/>
      <c r="Z119" s="329"/>
      <c r="AA119" s="329"/>
      <c r="AB119" s="329">
        <f t="shared" si="4"/>
        <v>0</v>
      </c>
      <c r="AC119" s="329">
        <f t="shared" si="5"/>
        <v>0</v>
      </c>
      <c r="AD119" s="330"/>
      <c r="AE119" s="330"/>
      <c r="AF119" s="330"/>
      <c r="AG119" s="330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27"/>
      <c r="AW119" s="327"/>
      <c r="AX119" s="327"/>
      <c r="AY119" s="327"/>
      <c r="AZ119" s="327"/>
      <c r="BA119" s="327"/>
      <c r="BB119" s="327"/>
      <c r="BC119" s="327"/>
      <c r="BD119" s="327"/>
      <c r="BE119" s="327"/>
      <c r="BF119" s="327"/>
      <c r="BG119" s="358"/>
      <c r="BH119" s="358"/>
      <c r="BI119" s="358"/>
      <c r="IU119" s="333"/>
    </row>
    <row r="120" spans="1:255" s="332" customFormat="1" ht="15" hidden="1" customHeight="1" thickBot="1" x14ac:dyDescent="0.35">
      <c r="A120" s="385">
        <v>12</v>
      </c>
      <c r="B120" s="386" t="s">
        <v>1266</v>
      </c>
      <c r="C120" s="374">
        <v>500952</v>
      </c>
      <c r="D120" s="375" t="s">
        <v>26</v>
      </c>
      <c r="E120" s="374"/>
      <c r="F120" s="376"/>
      <c r="G120" s="369">
        <v>1.7462298274040222E-10</v>
      </c>
      <c r="H120" s="364"/>
      <c r="I120" s="366"/>
      <c r="J120" s="369"/>
      <c r="K120" s="369"/>
      <c r="L120" s="369"/>
      <c r="M120" s="369"/>
      <c r="N120" s="369"/>
      <c r="O120" s="369"/>
      <c r="P120" s="369"/>
      <c r="Q120" s="369"/>
      <c r="R120" s="556">
        <f t="shared" si="0"/>
        <v>1.7462298274040222E-10</v>
      </c>
      <c r="S120" s="863">
        <f t="shared" si="12"/>
        <v>1.7462298274040222E-10</v>
      </c>
      <c r="T120" s="526"/>
      <c r="U120" s="329" t="str">
        <f t="shared" si="11"/>
        <v>MYR</v>
      </c>
      <c r="V120" s="329">
        <f>T120</f>
        <v>0</v>
      </c>
      <c r="W120" s="329"/>
      <c r="X120" s="329"/>
      <c r="Y120" s="329"/>
      <c r="Z120" s="329"/>
      <c r="AA120" s="329"/>
      <c r="AB120" s="686">
        <f t="shared" si="4"/>
        <v>0</v>
      </c>
      <c r="AC120" s="329">
        <f t="shared" si="5"/>
        <v>1.7462298274040222E-10</v>
      </c>
      <c r="AD120" s="330"/>
      <c r="AE120" s="330"/>
      <c r="AF120" s="330"/>
      <c r="AG120" s="330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27"/>
      <c r="AW120" s="327"/>
      <c r="AX120" s="327"/>
      <c r="AY120" s="327"/>
      <c r="AZ120" s="327"/>
      <c r="BA120" s="327"/>
      <c r="BB120" s="327"/>
      <c r="BC120" s="327"/>
      <c r="BD120" s="327"/>
      <c r="BE120" s="327"/>
      <c r="BF120" s="327"/>
      <c r="BG120" s="358"/>
      <c r="BH120" s="358"/>
      <c r="BI120" s="358"/>
      <c r="IU120" s="333"/>
    </row>
    <row r="121" spans="1:255" s="332" customFormat="1" ht="15" hidden="1" customHeight="1" x14ac:dyDescent="0.3">
      <c r="A121" s="355"/>
      <c r="B121" s="356" t="s">
        <v>72</v>
      </c>
      <c r="C121" s="348">
        <v>500831</v>
      </c>
      <c r="D121" s="349" t="s">
        <v>26</v>
      </c>
      <c r="E121" s="348"/>
      <c r="F121" s="350"/>
      <c r="G121" s="351">
        <v>0</v>
      </c>
      <c r="H121" s="364"/>
      <c r="I121" s="366"/>
      <c r="J121" s="369"/>
      <c r="K121" s="369"/>
      <c r="L121" s="369"/>
      <c r="M121" s="369"/>
      <c r="N121" s="369"/>
      <c r="O121" s="369"/>
      <c r="P121" s="369"/>
      <c r="Q121" s="369"/>
      <c r="R121" s="820">
        <f t="shared" si="0"/>
        <v>0</v>
      </c>
      <c r="S121" s="863">
        <f t="shared" si="12"/>
        <v>0</v>
      </c>
      <c r="T121" s="328"/>
      <c r="U121" s="329" t="str">
        <f t="shared" si="11"/>
        <v>MYR</v>
      </c>
      <c r="V121" s="329"/>
      <c r="W121" s="329"/>
      <c r="X121" s="329"/>
      <c r="Y121" s="329"/>
      <c r="Z121" s="329"/>
      <c r="AA121" s="329"/>
      <c r="AB121" s="329">
        <f t="shared" si="4"/>
        <v>0</v>
      </c>
      <c r="AC121" s="329">
        <f t="shared" si="5"/>
        <v>0</v>
      </c>
      <c r="AD121" s="330"/>
      <c r="AE121" s="330"/>
      <c r="AF121" s="330"/>
      <c r="AG121" s="330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27"/>
      <c r="AW121" s="327"/>
      <c r="AX121" s="327"/>
      <c r="AY121" s="327"/>
      <c r="AZ121" s="327"/>
      <c r="BA121" s="327"/>
      <c r="BB121" s="327"/>
      <c r="BC121" s="327"/>
      <c r="BD121" s="327"/>
      <c r="BE121" s="327"/>
      <c r="BF121" s="327"/>
      <c r="BG121" s="358"/>
      <c r="BH121" s="358"/>
      <c r="BI121" s="358"/>
      <c r="IU121" s="333"/>
    </row>
    <row r="122" spans="1:255" s="332" customFormat="1" ht="15" hidden="1" customHeight="1" x14ac:dyDescent="0.3">
      <c r="A122" s="355"/>
      <c r="B122" s="356" t="s">
        <v>72</v>
      </c>
      <c r="C122" s="348">
        <v>500930</v>
      </c>
      <c r="D122" s="349" t="s">
        <v>26</v>
      </c>
      <c r="E122" s="348"/>
      <c r="F122" s="350"/>
      <c r="G122" s="351">
        <v>0</v>
      </c>
      <c r="H122" s="364"/>
      <c r="I122" s="366"/>
      <c r="J122" s="369"/>
      <c r="K122" s="369"/>
      <c r="L122" s="369"/>
      <c r="M122" s="369"/>
      <c r="N122" s="369"/>
      <c r="O122" s="369"/>
      <c r="P122" s="369"/>
      <c r="Q122" s="369"/>
      <c r="R122" s="820">
        <f t="shared" si="0"/>
        <v>0</v>
      </c>
      <c r="S122" s="863">
        <f t="shared" si="12"/>
        <v>0</v>
      </c>
      <c r="T122" s="328"/>
      <c r="U122" s="329" t="str">
        <f t="shared" si="11"/>
        <v>MYR</v>
      </c>
      <c r="V122" s="329"/>
      <c r="W122" s="329"/>
      <c r="X122" s="329"/>
      <c r="Y122" s="329"/>
      <c r="Z122" s="329"/>
      <c r="AA122" s="329"/>
      <c r="AB122" s="329">
        <f t="shared" si="4"/>
        <v>0</v>
      </c>
      <c r="AC122" s="329">
        <f t="shared" si="5"/>
        <v>0</v>
      </c>
      <c r="AD122" s="330"/>
      <c r="AE122" s="330"/>
      <c r="AF122" s="330"/>
      <c r="AG122" s="330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27"/>
      <c r="AW122" s="327"/>
      <c r="AX122" s="327"/>
      <c r="AY122" s="327"/>
      <c r="AZ122" s="327"/>
      <c r="BA122" s="327"/>
      <c r="BB122" s="327"/>
      <c r="BC122" s="327"/>
      <c r="BD122" s="327"/>
      <c r="BE122" s="327"/>
      <c r="BF122" s="327"/>
      <c r="BG122" s="358"/>
      <c r="BH122" s="358"/>
      <c r="BI122" s="358"/>
      <c r="IU122" s="333"/>
    </row>
    <row r="123" spans="1:255" s="332" customFormat="1" ht="15" hidden="1" customHeight="1" x14ac:dyDescent="0.3">
      <c r="A123" s="355"/>
      <c r="B123" s="356" t="s">
        <v>73</v>
      </c>
      <c r="C123" s="348">
        <v>500785</v>
      </c>
      <c r="D123" s="349" t="s">
        <v>26</v>
      </c>
      <c r="E123" s="348"/>
      <c r="F123" s="350"/>
      <c r="G123" s="351">
        <v>0</v>
      </c>
      <c r="H123" s="364"/>
      <c r="I123" s="366"/>
      <c r="J123" s="369"/>
      <c r="K123" s="369"/>
      <c r="L123" s="369"/>
      <c r="M123" s="369"/>
      <c r="N123" s="369"/>
      <c r="O123" s="369"/>
      <c r="P123" s="369"/>
      <c r="Q123" s="369"/>
      <c r="R123" s="820">
        <f t="shared" si="0"/>
        <v>0</v>
      </c>
      <c r="S123" s="863">
        <f t="shared" si="12"/>
        <v>0</v>
      </c>
      <c r="T123" s="328"/>
      <c r="U123" s="329" t="str">
        <f t="shared" si="11"/>
        <v>MYR</v>
      </c>
      <c r="V123" s="329"/>
      <c r="W123" s="329"/>
      <c r="X123" s="329"/>
      <c r="Y123" s="329"/>
      <c r="Z123" s="329"/>
      <c r="AA123" s="329"/>
      <c r="AB123" s="329">
        <f t="shared" si="4"/>
        <v>0</v>
      </c>
      <c r="AC123" s="329">
        <f t="shared" si="5"/>
        <v>0</v>
      </c>
      <c r="AD123" s="330"/>
      <c r="AE123" s="330"/>
      <c r="AF123" s="330"/>
      <c r="AG123" s="330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27"/>
      <c r="AW123" s="327"/>
      <c r="AX123" s="327"/>
      <c r="AY123" s="327"/>
      <c r="AZ123" s="327"/>
      <c r="BA123" s="327"/>
      <c r="BB123" s="327"/>
      <c r="BC123" s="327"/>
      <c r="BD123" s="327"/>
      <c r="BE123" s="327"/>
      <c r="BF123" s="327"/>
      <c r="BG123" s="358"/>
      <c r="BH123" s="358"/>
      <c r="BI123" s="390"/>
      <c r="IU123" s="333"/>
    </row>
    <row r="124" spans="1:255" s="332" customFormat="1" ht="15" hidden="1" customHeight="1" x14ac:dyDescent="0.3">
      <c r="A124" s="355"/>
      <c r="B124" s="356" t="s">
        <v>74</v>
      </c>
      <c r="C124" s="348">
        <v>500859</v>
      </c>
      <c r="D124" s="349" t="s">
        <v>26</v>
      </c>
      <c r="E124" s="348"/>
      <c r="F124" s="350"/>
      <c r="G124" s="351">
        <v>0</v>
      </c>
      <c r="H124" s="364"/>
      <c r="I124" s="366"/>
      <c r="J124" s="369"/>
      <c r="K124" s="369"/>
      <c r="L124" s="369"/>
      <c r="M124" s="369"/>
      <c r="N124" s="369"/>
      <c r="O124" s="369"/>
      <c r="P124" s="369"/>
      <c r="Q124" s="369"/>
      <c r="R124" s="669">
        <f t="shared" si="0"/>
        <v>0</v>
      </c>
      <c r="S124" s="863">
        <f t="shared" si="12"/>
        <v>0</v>
      </c>
      <c r="T124" s="328"/>
      <c r="U124" s="329" t="str">
        <f t="shared" si="11"/>
        <v>MYR</v>
      </c>
      <c r="V124" s="329"/>
      <c r="W124" s="329"/>
      <c r="X124" s="329"/>
      <c r="Y124" s="329"/>
      <c r="Z124" s="329"/>
      <c r="AA124" s="329"/>
      <c r="AB124" s="329">
        <f t="shared" si="4"/>
        <v>0</v>
      </c>
      <c r="AC124" s="329">
        <f t="shared" si="5"/>
        <v>0</v>
      </c>
      <c r="AD124" s="330"/>
      <c r="AE124" s="330"/>
      <c r="AF124" s="330"/>
      <c r="AG124" s="330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27"/>
      <c r="AW124" s="327"/>
      <c r="AX124" s="327"/>
      <c r="AY124" s="327"/>
      <c r="AZ124" s="327"/>
      <c r="BA124" s="327"/>
      <c r="BB124" s="327"/>
      <c r="BC124" s="327"/>
      <c r="BD124" s="327"/>
      <c r="BE124" s="327"/>
      <c r="BF124" s="327"/>
      <c r="BG124" s="358"/>
      <c r="BH124" s="358"/>
      <c r="BI124" s="358"/>
      <c r="IU124" s="333"/>
    </row>
    <row r="125" spans="1:255" s="332" customFormat="1" ht="15" customHeight="1" x14ac:dyDescent="0.3">
      <c r="A125" s="359">
        <v>59</v>
      </c>
      <c r="B125" s="377" t="s">
        <v>1545</v>
      </c>
      <c r="C125" s="361">
        <v>501225</v>
      </c>
      <c r="D125" s="362" t="s">
        <v>26</v>
      </c>
      <c r="E125" s="361"/>
      <c r="F125" s="371"/>
      <c r="G125" s="364">
        <v>545306.80000000005</v>
      </c>
      <c r="H125" s="364"/>
      <c r="I125" s="365"/>
      <c r="J125" s="364"/>
      <c r="K125" s="364"/>
      <c r="L125" s="364"/>
      <c r="M125" s="364">
        <v>257306.8</v>
      </c>
      <c r="N125" s="364"/>
      <c r="O125" s="364"/>
      <c r="P125" s="364"/>
      <c r="Q125" s="364"/>
      <c r="R125" s="556">
        <f t="shared" si="0"/>
        <v>288000.00000000006</v>
      </c>
      <c r="S125" s="863">
        <f t="shared" si="12"/>
        <v>0</v>
      </c>
      <c r="T125" s="328">
        <v>288000</v>
      </c>
      <c r="U125" s="329" t="str">
        <f t="shared" si="11"/>
        <v>MYR</v>
      </c>
      <c r="V125" s="329">
        <f t="shared" ref="V125" si="13">T125</f>
        <v>288000</v>
      </c>
      <c r="W125" s="329"/>
      <c r="X125" s="329"/>
      <c r="Y125" s="329"/>
      <c r="Z125" s="329"/>
      <c r="AA125" s="329"/>
      <c r="AB125" s="329"/>
      <c r="AC125" s="329">
        <f t="shared" si="5"/>
        <v>288000.00000000006</v>
      </c>
      <c r="AD125" s="330"/>
      <c r="AE125" s="330"/>
      <c r="AF125" s="330"/>
      <c r="AG125" s="330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27"/>
      <c r="AW125" s="327"/>
      <c r="AX125" s="327"/>
      <c r="AY125" s="327"/>
      <c r="AZ125" s="327"/>
      <c r="BA125" s="327"/>
      <c r="BB125" s="327"/>
      <c r="BC125" s="327"/>
      <c r="BD125" s="327"/>
      <c r="BE125" s="327"/>
      <c r="BF125" s="327"/>
      <c r="BG125" s="358"/>
      <c r="BH125" s="358"/>
      <c r="BI125" s="358"/>
      <c r="IU125" s="333"/>
    </row>
    <row r="126" spans="1:255" s="334" customFormat="1" ht="15" customHeight="1" x14ac:dyDescent="0.3">
      <c r="A126" s="385">
        <v>60</v>
      </c>
      <c r="B126" s="386" t="s">
        <v>1476</v>
      </c>
      <c r="C126" s="374">
        <v>501123</v>
      </c>
      <c r="D126" s="375" t="s">
        <v>26</v>
      </c>
      <c r="E126" s="374"/>
      <c r="F126" s="376"/>
      <c r="G126" s="369">
        <v>4823941.0999999996</v>
      </c>
      <c r="H126" s="364">
        <v>561942.98</v>
      </c>
      <c r="I126" s="366"/>
      <c r="J126" s="369"/>
      <c r="K126" s="369"/>
      <c r="L126" s="369"/>
      <c r="M126" s="369">
        <v>1450415.3</v>
      </c>
      <c r="N126" s="369"/>
      <c r="O126" s="369"/>
      <c r="P126" s="369"/>
      <c r="Q126" s="369"/>
      <c r="R126" s="556">
        <f t="shared" si="0"/>
        <v>3935468.7800000003</v>
      </c>
      <c r="S126" s="863">
        <f t="shared" si="12"/>
        <v>0</v>
      </c>
      <c r="T126" s="328">
        <v>3935468.7800000003</v>
      </c>
      <c r="U126" s="329" t="str">
        <f t="shared" si="11"/>
        <v>MYR</v>
      </c>
      <c r="V126" s="329">
        <f t="shared" ref="V126" si="14">T126</f>
        <v>3935468.7800000003</v>
      </c>
      <c r="W126" s="419"/>
      <c r="X126" s="419"/>
      <c r="Y126" s="419"/>
      <c r="Z126" s="419"/>
      <c r="AA126" s="419"/>
      <c r="AB126" s="419"/>
      <c r="AC126" s="419">
        <f t="shared" si="5"/>
        <v>3935468.7800000003</v>
      </c>
      <c r="AD126" s="418"/>
      <c r="AE126" s="418"/>
      <c r="AF126" s="418"/>
      <c r="AG126" s="418"/>
      <c r="AH126" s="382"/>
      <c r="AI126" s="382"/>
      <c r="AJ126" s="382"/>
      <c r="AK126" s="382"/>
      <c r="AL126" s="382"/>
      <c r="AM126" s="382"/>
      <c r="AN126" s="382"/>
      <c r="AO126" s="382"/>
      <c r="AP126" s="382"/>
      <c r="AQ126" s="382"/>
      <c r="AR126" s="382"/>
      <c r="AS126" s="382"/>
      <c r="AT126" s="382"/>
      <c r="AU126" s="382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4"/>
      <c r="BH126" s="384"/>
      <c r="BI126" s="384"/>
      <c r="IU126" s="326"/>
    </row>
    <row r="127" spans="1:255" s="332" customFormat="1" ht="15" customHeight="1" thickBot="1" x14ac:dyDescent="0.35">
      <c r="A127" s="359">
        <v>61</v>
      </c>
      <c r="B127" s="377" t="s">
        <v>75</v>
      </c>
      <c r="C127" s="361">
        <v>500605</v>
      </c>
      <c r="D127" s="362" t="s">
        <v>0</v>
      </c>
      <c r="E127" s="361"/>
      <c r="F127" s="371"/>
      <c r="G127" s="364">
        <v>27191081.492899988</v>
      </c>
      <c r="H127" s="364">
        <v>7389630</v>
      </c>
      <c r="I127" s="366"/>
      <c r="J127" s="369">
        <f>5127.61+0.14</f>
        <v>5127.75</v>
      </c>
      <c r="K127" s="369"/>
      <c r="L127" s="369"/>
      <c r="M127" s="369">
        <v>5717836</v>
      </c>
      <c r="N127" s="369"/>
      <c r="O127" s="369"/>
      <c r="P127" s="369">
        <v>477552.24</v>
      </c>
      <c r="Q127" s="369"/>
      <c r="R127" s="562">
        <f t="shared" si="0"/>
        <v>28390451.002899986</v>
      </c>
      <c r="S127" s="875">
        <f t="shared" si="12"/>
        <v>2.8999857604503632E-3</v>
      </c>
      <c r="T127" s="528">
        <v>6991000</v>
      </c>
      <c r="U127" s="329" t="str">
        <f t="shared" si="11"/>
        <v>USD</v>
      </c>
      <c r="V127" s="329">
        <f t="shared" ref="V127:V134" si="15">T127*$V$1</f>
        <v>28390451</v>
      </c>
      <c r="W127" s="329"/>
      <c r="X127" s="329"/>
      <c r="Y127" s="329"/>
      <c r="Z127" s="329"/>
      <c r="AA127" s="329"/>
      <c r="AB127" s="419">
        <f t="shared" si="4"/>
        <v>1671794</v>
      </c>
      <c r="AC127" s="329">
        <f t="shared" si="5"/>
        <v>28390451.002899986</v>
      </c>
      <c r="AD127" s="330"/>
      <c r="AE127" s="330"/>
      <c r="AF127" s="330"/>
      <c r="AG127" s="330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27"/>
      <c r="AW127" s="327"/>
      <c r="AX127" s="327"/>
      <c r="AY127" s="357"/>
      <c r="AZ127" s="327"/>
      <c r="BA127" s="327"/>
      <c r="BB127" s="327"/>
      <c r="BC127" s="327"/>
      <c r="BD127" s="327"/>
      <c r="BE127" s="327"/>
      <c r="BF127" s="327"/>
      <c r="BG127" s="358"/>
      <c r="BH127" s="358"/>
      <c r="BI127" s="358"/>
      <c r="IU127" s="333"/>
    </row>
    <row r="128" spans="1:255" s="472" customFormat="1" ht="15" hidden="1" customHeight="1" x14ac:dyDescent="0.3">
      <c r="A128" s="355"/>
      <c r="B128" s="356" t="s">
        <v>76</v>
      </c>
      <c r="C128" s="348">
        <v>500570</v>
      </c>
      <c r="D128" s="349" t="s">
        <v>0</v>
      </c>
      <c r="E128" s="348"/>
      <c r="F128" s="350"/>
      <c r="G128" s="351">
        <v>0</v>
      </c>
      <c r="H128" s="364"/>
      <c r="I128" s="345"/>
      <c r="J128" s="369"/>
      <c r="K128" s="351"/>
      <c r="L128" s="351"/>
      <c r="M128" s="369"/>
      <c r="N128" s="351"/>
      <c r="O128" s="351"/>
      <c r="P128" s="369"/>
      <c r="Q128" s="351"/>
      <c r="R128" s="470">
        <f t="shared" si="0"/>
        <v>0</v>
      </c>
      <c r="S128" s="866"/>
      <c r="T128" s="837"/>
      <c r="U128" s="329" t="str">
        <f t="shared" si="11"/>
        <v>USD</v>
      </c>
      <c r="V128" s="619">
        <f t="shared" si="15"/>
        <v>0</v>
      </c>
      <c r="W128" s="619"/>
      <c r="X128" s="619"/>
      <c r="Y128" s="619"/>
      <c r="Z128" s="619"/>
      <c r="AA128" s="619"/>
      <c r="AB128" s="619">
        <f t="shared" si="4"/>
        <v>0</v>
      </c>
      <c r="AC128" s="619">
        <f t="shared" si="5"/>
        <v>0</v>
      </c>
      <c r="AD128" s="838"/>
      <c r="AE128" s="838"/>
      <c r="AF128" s="838"/>
      <c r="AG128" s="838"/>
      <c r="AH128" s="593"/>
      <c r="AI128" s="593"/>
      <c r="AJ128" s="593"/>
      <c r="AK128" s="593"/>
      <c r="AL128" s="593"/>
      <c r="AM128" s="593"/>
      <c r="AN128" s="593"/>
      <c r="AO128" s="593"/>
      <c r="AP128" s="593"/>
      <c r="AQ128" s="593"/>
      <c r="AR128" s="593"/>
      <c r="AS128" s="593"/>
      <c r="AT128" s="593"/>
      <c r="AU128" s="593"/>
      <c r="AV128" s="493"/>
      <c r="AW128" s="493"/>
      <c r="AX128" s="493"/>
      <c r="AY128" s="493"/>
      <c r="AZ128" s="493"/>
      <c r="BA128" s="493"/>
      <c r="BB128" s="493"/>
      <c r="BC128" s="493"/>
      <c r="BD128" s="493"/>
      <c r="BE128" s="493"/>
      <c r="BF128" s="493"/>
      <c r="BG128" s="839"/>
      <c r="BH128" s="839"/>
      <c r="BI128" s="839"/>
      <c r="IU128" s="586"/>
    </row>
    <row r="129" spans="1:255" s="332" customFormat="1" ht="15" customHeight="1" x14ac:dyDescent="0.3">
      <c r="A129" s="385">
        <v>62</v>
      </c>
      <c r="B129" s="386" t="s">
        <v>1377</v>
      </c>
      <c r="C129" s="374">
        <v>501157</v>
      </c>
      <c r="D129" s="375" t="s">
        <v>0</v>
      </c>
      <c r="E129" s="393"/>
      <c r="F129" s="394"/>
      <c r="G129" s="395">
        <v>33039869.529999997</v>
      </c>
      <c r="H129" s="436">
        <v>11800019</v>
      </c>
      <c r="I129" s="395"/>
      <c r="J129" s="395">
        <v>6872.48</v>
      </c>
      <c r="K129" s="395"/>
      <c r="L129" s="395"/>
      <c r="M129" s="395">
        <v>13601017.25</v>
      </c>
      <c r="N129" s="395"/>
      <c r="O129" s="395"/>
      <c r="P129" s="395">
        <v>520866.33</v>
      </c>
      <c r="Q129" s="395"/>
      <c r="R129" s="562">
        <f t="shared" si="0"/>
        <v>30724877.43</v>
      </c>
      <c r="S129" s="867">
        <f t="shared" si="12"/>
        <v>1.2309998273849487E-2</v>
      </c>
      <c r="T129" s="328">
        <v>7565840.29</v>
      </c>
      <c r="U129" s="329" t="str">
        <f t="shared" si="11"/>
        <v>USD</v>
      </c>
      <c r="V129" s="329">
        <f t="shared" si="15"/>
        <v>30724877.417690001</v>
      </c>
      <c r="W129" s="329"/>
      <c r="X129" s="329"/>
      <c r="Y129" s="329"/>
      <c r="Z129" s="329"/>
      <c r="AA129" s="329"/>
      <c r="AB129" s="329"/>
      <c r="AC129" s="329"/>
      <c r="AD129" s="330"/>
      <c r="AE129" s="330"/>
      <c r="AF129" s="330"/>
      <c r="AG129" s="330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27"/>
      <c r="AW129" s="327"/>
      <c r="AX129" s="327"/>
      <c r="AY129" s="327"/>
      <c r="AZ129" s="327"/>
      <c r="BA129" s="327"/>
      <c r="BB129" s="327"/>
      <c r="BC129" s="327"/>
      <c r="BD129" s="327"/>
      <c r="BE129" s="327"/>
      <c r="BF129" s="327"/>
      <c r="BG129" s="358"/>
      <c r="BH129" s="358"/>
      <c r="BI129" s="358"/>
      <c r="IU129" s="333"/>
    </row>
    <row r="130" spans="1:255" s="332" customFormat="1" ht="15" customHeight="1" thickBot="1" x14ac:dyDescent="0.35">
      <c r="A130" s="385">
        <v>63</v>
      </c>
      <c r="B130" s="386" t="s">
        <v>1398</v>
      </c>
      <c r="C130" s="374">
        <v>501167</v>
      </c>
      <c r="D130" s="375" t="s">
        <v>0</v>
      </c>
      <c r="E130" s="393"/>
      <c r="F130" s="394"/>
      <c r="G130" s="395">
        <v>8261000.0200000005</v>
      </c>
      <c r="H130" s="436"/>
      <c r="I130" s="395"/>
      <c r="J130" s="395">
        <v>820.99</v>
      </c>
      <c r="K130" s="395"/>
      <c r="L130" s="395"/>
      <c r="M130" s="395"/>
      <c r="N130" s="395"/>
      <c r="O130" s="395"/>
      <c r="P130" s="395">
        <v>139820.95000000001</v>
      </c>
      <c r="Q130" s="395"/>
      <c r="R130" s="562">
        <f t="shared" si="0"/>
        <v>8122000.0600000005</v>
      </c>
      <c r="S130" s="867">
        <f t="shared" si="12"/>
        <v>6.0000000521540642E-2</v>
      </c>
      <c r="T130" s="328">
        <v>2000000</v>
      </c>
      <c r="U130" s="329" t="str">
        <f t="shared" si="11"/>
        <v>USD</v>
      </c>
      <c r="V130" s="329">
        <f t="shared" si="15"/>
        <v>8122000</v>
      </c>
      <c r="W130" s="329"/>
      <c r="X130" s="329"/>
      <c r="Y130" s="329"/>
      <c r="Z130" s="329"/>
      <c r="AA130" s="329"/>
      <c r="AB130" s="329"/>
      <c r="AC130" s="329"/>
      <c r="AD130" s="330"/>
      <c r="AE130" s="330"/>
      <c r="AF130" s="330"/>
      <c r="AG130" s="330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27"/>
      <c r="AW130" s="327"/>
      <c r="AX130" s="327"/>
      <c r="AY130" s="327"/>
      <c r="AZ130" s="327"/>
      <c r="BA130" s="327"/>
      <c r="BB130" s="327"/>
      <c r="BC130" s="327"/>
      <c r="BD130" s="327"/>
      <c r="BE130" s="327"/>
      <c r="BF130" s="327"/>
      <c r="BG130" s="358"/>
      <c r="BH130" s="358"/>
      <c r="BI130" s="358"/>
      <c r="IU130" s="333"/>
    </row>
    <row r="131" spans="1:255" s="332" customFormat="1" ht="15" hidden="1" customHeight="1" thickBot="1" x14ac:dyDescent="0.35">
      <c r="A131" s="385">
        <v>47</v>
      </c>
      <c r="B131" s="391" t="s">
        <v>1264</v>
      </c>
      <c r="C131" s="374">
        <v>500986</v>
      </c>
      <c r="D131" s="392" t="s">
        <v>0</v>
      </c>
      <c r="E131" s="393"/>
      <c r="F131" s="394"/>
      <c r="G131" s="395">
        <v>-2.3250004692272341E-3</v>
      </c>
      <c r="H131" s="436"/>
      <c r="I131" s="395"/>
      <c r="J131" s="395"/>
      <c r="K131" s="395"/>
      <c r="L131" s="395"/>
      <c r="M131" s="395"/>
      <c r="N131" s="395"/>
      <c r="O131" s="395"/>
      <c r="P131" s="395"/>
      <c r="Q131" s="395"/>
      <c r="R131" s="470">
        <f t="shared" ref="R131:R136" si="16">G131+H131+J131+K131+I131-M131-O131-P131-Q131-N131+F131</f>
        <v>-2.3250004692272341E-3</v>
      </c>
      <c r="S131" s="868">
        <f t="shared" si="12"/>
        <v>-2.3250004692272341E-3</v>
      </c>
      <c r="T131" s="529"/>
      <c r="U131" s="329" t="str">
        <f t="shared" si="11"/>
        <v>USD</v>
      </c>
      <c r="V131" s="329">
        <f t="shared" si="15"/>
        <v>0</v>
      </c>
      <c r="W131" s="329"/>
      <c r="X131" s="329"/>
      <c r="Y131" s="329"/>
      <c r="Z131" s="329"/>
      <c r="AA131" s="329"/>
      <c r="AB131" s="419">
        <f t="shared" si="4"/>
        <v>0</v>
      </c>
      <c r="AC131" s="329">
        <f t="shared" si="5"/>
        <v>-2.3250004692272341E-3</v>
      </c>
      <c r="AD131" s="330"/>
      <c r="AE131" s="330"/>
      <c r="AF131" s="330"/>
      <c r="AG131" s="330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27"/>
      <c r="AW131" s="327"/>
      <c r="AX131" s="327"/>
      <c r="AY131" s="357"/>
      <c r="AZ131" s="327"/>
      <c r="BA131" s="327"/>
      <c r="BB131" s="327"/>
      <c r="BC131" s="327"/>
      <c r="BD131" s="327"/>
      <c r="BE131" s="327"/>
      <c r="BF131" s="327"/>
      <c r="BG131" s="358"/>
      <c r="BH131" s="358"/>
      <c r="BI131" s="358"/>
      <c r="IU131" s="333"/>
    </row>
    <row r="132" spans="1:255" s="332" customFormat="1" ht="15" hidden="1" customHeight="1" thickBot="1" x14ac:dyDescent="0.35">
      <c r="A132" s="385">
        <v>41</v>
      </c>
      <c r="B132" s="391" t="s">
        <v>1265</v>
      </c>
      <c r="C132" s="393">
        <v>501015</v>
      </c>
      <c r="D132" s="392" t="s">
        <v>0</v>
      </c>
      <c r="E132" s="393"/>
      <c r="F132" s="394"/>
      <c r="G132" s="395">
        <v>-3.074998632655479E-3</v>
      </c>
      <c r="H132" s="436"/>
      <c r="I132" s="395"/>
      <c r="J132" s="395"/>
      <c r="K132" s="395"/>
      <c r="L132" s="395"/>
      <c r="M132" s="395"/>
      <c r="N132" s="395"/>
      <c r="O132" s="395"/>
      <c r="P132" s="395"/>
      <c r="Q132" s="395"/>
      <c r="R132" s="470">
        <f t="shared" si="16"/>
        <v>-3.074998632655479E-3</v>
      </c>
      <c r="S132" s="868">
        <f t="shared" si="12"/>
        <v>-3.074998632655479E-3</v>
      </c>
      <c r="T132" s="530"/>
      <c r="U132" s="329" t="str">
        <f t="shared" si="11"/>
        <v>USD</v>
      </c>
      <c r="V132" s="329">
        <f t="shared" si="15"/>
        <v>0</v>
      </c>
      <c r="W132" s="329"/>
      <c r="X132" s="329"/>
      <c r="Y132" s="329"/>
      <c r="Z132" s="329"/>
      <c r="AA132" s="329"/>
      <c r="AB132" s="619">
        <f t="shared" si="4"/>
        <v>0</v>
      </c>
      <c r="AC132" s="329">
        <f t="shared" si="5"/>
        <v>-3.074998632655479E-3</v>
      </c>
      <c r="AD132" s="330"/>
      <c r="AE132" s="330"/>
      <c r="AF132" s="330"/>
      <c r="AG132" s="330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27"/>
      <c r="AW132" s="327"/>
      <c r="AX132" s="327"/>
      <c r="AY132" s="357"/>
      <c r="AZ132" s="327"/>
      <c r="BA132" s="327"/>
      <c r="BB132" s="327"/>
      <c r="BC132" s="327"/>
      <c r="BD132" s="327"/>
      <c r="BE132" s="327"/>
      <c r="BF132" s="327"/>
      <c r="BG132" s="358"/>
      <c r="BH132" s="358"/>
      <c r="BI132" s="358"/>
      <c r="IU132" s="333"/>
    </row>
    <row r="133" spans="1:255" s="332" customFormat="1" ht="15" hidden="1" customHeight="1" thickBot="1" x14ac:dyDescent="0.35">
      <c r="A133" s="385">
        <v>53</v>
      </c>
      <c r="B133" s="391" t="s">
        <v>1258</v>
      </c>
      <c r="C133" s="393">
        <v>501085</v>
      </c>
      <c r="D133" s="392" t="s">
        <v>0</v>
      </c>
      <c r="E133" s="393"/>
      <c r="F133" s="394"/>
      <c r="G133" s="395">
        <v>-7.3100636654999107E-10</v>
      </c>
      <c r="H133" s="436"/>
      <c r="I133" s="395"/>
      <c r="J133" s="395"/>
      <c r="K133" s="395"/>
      <c r="L133" s="395"/>
      <c r="M133" s="395"/>
      <c r="N133" s="395"/>
      <c r="O133" s="395"/>
      <c r="P133" s="395"/>
      <c r="Q133" s="395"/>
      <c r="R133" s="470">
        <f t="shared" si="16"/>
        <v>-7.3100636654999107E-10</v>
      </c>
      <c r="S133" s="868">
        <f t="shared" si="12"/>
        <v>-7.3100636654999107E-10</v>
      </c>
      <c r="T133" s="530"/>
      <c r="U133" s="329" t="str">
        <f t="shared" si="11"/>
        <v>USD</v>
      </c>
      <c r="V133" s="329">
        <f t="shared" si="15"/>
        <v>0</v>
      </c>
      <c r="W133" s="329"/>
      <c r="X133" s="329"/>
      <c r="Y133" s="329"/>
      <c r="Z133" s="329"/>
      <c r="AA133" s="329"/>
      <c r="AB133" s="619">
        <f t="shared" si="4"/>
        <v>0</v>
      </c>
      <c r="AC133" s="329">
        <f t="shared" si="5"/>
        <v>-7.3100636654999107E-10</v>
      </c>
      <c r="AD133" s="330"/>
      <c r="AE133" s="330"/>
      <c r="AF133" s="330"/>
      <c r="AG133" s="330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27"/>
      <c r="AW133" s="327"/>
      <c r="AX133" s="327"/>
      <c r="AY133" s="357"/>
      <c r="AZ133" s="327"/>
      <c r="BA133" s="327"/>
      <c r="BB133" s="327"/>
      <c r="BC133" s="327"/>
      <c r="BD133" s="327"/>
      <c r="BE133" s="327"/>
      <c r="BF133" s="327"/>
      <c r="BG133" s="358"/>
      <c r="BH133" s="358"/>
      <c r="BI133" s="358"/>
      <c r="IU133" s="333"/>
    </row>
    <row r="134" spans="1:255" s="332" customFormat="1" ht="15" hidden="1" customHeight="1" thickBot="1" x14ac:dyDescent="0.35">
      <c r="A134" s="385">
        <v>57</v>
      </c>
      <c r="B134" s="391" t="s">
        <v>1259</v>
      </c>
      <c r="C134" s="393">
        <v>501092</v>
      </c>
      <c r="D134" s="392" t="s">
        <v>0</v>
      </c>
      <c r="E134" s="393"/>
      <c r="F134" s="394"/>
      <c r="G134" s="395">
        <v>2.4647306418046355E-10</v>
      </c>
      <c r="H134" s="436"/>
      <c r="I134" s="395"/>
      <c r="J134" s="395"/>
      <c r="K134" s="395"/>
      <c r="L134" s="395"/>
      <c r="M134" s="395"/>
      <c r="N134" s="395"/>
      <c r="O134" s="395"/>
      <c r="P134" s="395"/>
      <c r="Q134" s="395"/>
      <c r="R134" s="470">
        <f t="shared" si="16"/>
        <v>2.4647306418046355E-10</v>
      </c>
      <c r="S134" s="868">
        <f t="shared" si="12"/>
        <v>2.4647306418046355E-10</v>
      </c>
      <c r="T134" s="530"/>
      <c r="U134" s="329" t="str">
        <f t="shared" si="11"/>
        <v>USD</v>
      </c>
      <c r="V134" s="329">
        <f t="shared" si="15"/>
        <v>0</v>
      </c>
      <c r="W134" s="329"/>
      <c r="X134" s="329"/>
      <c r="Y134" s="329"/>
      <c r="Z134" s="329"/>
      <c r="AA134" s="329"/>
      <c r="AB134" s="419">
        <f t="shared" si="4"/>
        <v>0</v>
      </c>
      <c r="AC134" s="329"/>
      <c r="AD134" s="330"/>
      <c r="AE134" s="330"/>
      <c r="AF134" s="330"/>
      <c r="AG134" s="330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27"/>
      <c r="AW134" s="327"/>
      <c r="AX134" s="327"/>
      <c r="AY134" s="357"/>
      <c r="AZ134" s="327"/>
      <c r="BA134" s="327"/>
      <c r="BB134" s="327"/>
      <c r="BC134" s="327"/>
      <c r="BD134" s="327"/>
      <c r="BE134" s="327"/>
      <c r="BF134" s="327"/>
      <c r="BG134" s="358"/>
      <c r="BH134" s="358"/>
      <c r="BI134" s="358"/>
      <c r="IU134" s="333"/>
    </row>
    <row r="135" spans="1:255" s="332" customFormat="1" ht="15" customHeight="1" thickBot="1" x14ac:dyDescent="0.35">
      <c r="A135" s="385">
        <v>64</v>
      </c>
      <c r="B135" s="391" t="s">
        <v>1435</v>
      </c>
      <c r="C135" s="393">
        <v>501197</v>
      </c>
      <c r="D135" s="392" t="s">
        <v>26</v>
      </c>
      <c r="E135" s="393"/>
      <c r="F135" s="394"/>
      <c r="G135" s="364">
        <v>0</v>
      </c>
      <c r="H135" s="436"/>
      <c r="I135" s="395"/>
      <c r="J135" s="395"/>
      <c r="K135" s="395"/>
      <c r="L135" s="395"/>
      <c r="M135" s="395"/>
      <c r="N135" s="395"/>
      <c r="O135" s="395"/>
      <c r="P135" s="395"/>
      <c r="Q135" s="395"/>
      <c r="R135" s="562">
        <f t="shared" si="16"/>
        <v>0</v>
      </c>
      <c r="S135" s="863">
        <f t="shared" si="12"/>
        <v>0</v>
      </c>
      <c r="T135" s="530"/>
      <c r="U135" s="329" t="str">
        <f t="shared" si="11"/>
        <v>MYR</v>
      </c>
      <c r="V135" s="329">
        <f t="shared" ref="V135" si="17">T135</f>
        <v>0</v>
      </c>
      <c r="W135" s="329"/>
      <c r="X135" s="329"/>
      <c r="Y135" s="329"/>
      <c r="Z135" s="329"/>
      <c r="AA135" s="329"/>
      <c r="AB135" s="419"/>
      <c r="AC135" s="329"/>
      <c r="AD135" s="330"/>
      <c r="AE135" s="330"/>
      <c r="AF135" s="330"/>
      <c r="AG135" s="330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27"/>
      <c r="AW135" s="327"/>
      <c r="AX135" s="327"/>
      <c r="AY135" s="357"/>
      <c r="AZ135" s="327"/>
      <c r="BA135" s="327"/>
      <c r="BB135" s="327"/>
      <c r="BC135" s="327"/>
      <c r="BD135" s="327"/>
      <c r="BE135" s="327"/>
      <c r="BF135" s="327"/>
      <c r="BG135" s="358"/>
      <c r="BH135" s="358"/>
      <c r="BI135" s="358"/>
      <c r="IU135" s="333"/>
    </row>
    <row r="136" spans="1:255" s="332" customFormat="1" ht="15" customHeight="1" thickBot="1" x14ac:dyDescent="0.35">
      <c r="A136" s="385">
        <v>65</v>
      </c>
      <c r="B136" s="396" t="s">
        <v>1486</v>
      </c>
      <c r="C136" s="375">
        <v>500995</v>
      </c>
      <c r="D136" s="375" t="s">
        <v>26</v>
      </c>
      <c r="E136" s="375"/>
      <c r="F136" s="397"/>
      <c r="G136" s="366">
        <v>8000000</v>
      </c>
      <c r="H136" s="436">
        <v>2245000</v>
      </c>
      <c r="I136" s="395"/>
      <c r="J136" s="395"/>
      <c r="K136" s="395"/>
      <c r="L136" s="395"/>
      <c r="M136" s="395">
        <v>2313000</v>
      </c>
      <c r="N136" s="395"/>
      <c r="O136" s="395"/>
      <c r="P136" s="395"/>
      <c r="Q136" s="395"/>
      <c r="R136" s="562">
        <f t="shared" si="16"/>
        <v>7932000</v>
      </c>
      <c r="S136" s="863">
        <f t="shared" si="12"/>
        <v>0</v>
      </c>
      <c r="T136" s="526">
        <v>7932000</v>
      </c>
      <c r="U136" s="329" t="str">
        <f t="shared" si="11"/>
        <v>MYR</v>
      </c>
      <c r="V136" s="329">
        <f>T136</f>
        <v>7932000</v>
      </c>
      <c r="W136" s="329"/>
      <c r="X136" s="329"/>
      <c r="Y136" s="329"/>
      <c r="Z136" s="329"/>
      <c r="AA136" s="329"/>
      <c r="AB136" s="419">
        <f t="shared" si="4"/>
        <v>-68000</v>
      </c>
      <c r="AC136" s="329">
        <f t="shared" si="5"/>
        <v>7932000</v>
      </c>
      <c r="AD136" s="330"/>
      <c r="AE136" s="330"/>
      <c r="AF136" s="330"/>
      <c r="AG136" s="330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27"/>
      <c r="AW136" s="327"/>
      <c r="AX136" s="327"/>
      <c r="AY136" s="357"/>
      <c r="AZ136" s="327"/>
      <c r="BA136" s="327"/>
      <c r="BB136" s="327"/>
      <c r="BC136" s="327"/>
      <c r="BD136" s="327"/>
      <c r="BE136" s="327"/>
      <c r="BF136" s="327"/>
      <c r="BG136" s="358"/>
      <c r="BH136" s="358"/>
      <c r="BI136" s="358"/>
      <c r="IU136" s="333"/>
    </row>
    <row r="137" spans="1:255" s="332" customFormat="1" ht="15" customHeight="1" thickBot="1" x14ac:dyDescent="0.35">
      <c r="A137" s="600"/>
      <c r="B137" s="594"/>
      <c r="C137" s="456"/>
      <c r="D137" s="456"/>
      <c r="E137" s="456"/>
      <c r="F137" s="595"/>
      <c r="G137" s="388"/>
      <c r="H137" s="398"/>
      <c r="I137" s="398"/>
      <c r="J137" s="398"/>
      <c r="K137" s="398"/>
      <c r="L137" s="398"/>
      <c r="M137" s="398"/>
      <c r="N137" s="398"/>
      <c r="O137" s="398"/>
      <c r="P137" s="398"/>
      <c r="Q137" s="398"/>
      <c r="R137" s="560"/>
      <c r="S137" s="863"/>
      <c r="T137" s="328"/>
      <c r="U137" s="329">
        <f t="shared" si="11"/>
        <v>0</v>
      </c>
      <c r="V137" s="329"/>
      <c r="W137" s="329"/>
      <c r="X137" s="329"/>
      <c r="Y137" s="329"/>
      <c r="Z137" s="329"/>
      <c r="AA137" s="329"/>
      <c r="AB137" s="329"/>
      <c r="AC137" s="329">
        <f t="shared" si="5"/>
        <v>0</v>
      </c>
      <c r="AD137" s="330"/>
      <c r="AE137" s="330"/>
      <c r="AF137" s="330"/>
      <c r="AG137" s="330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27"/>
      <c r="AW137" s="327"/>
      <c r="AX137" s="327"/>
      <c r="AY137" s="327"/>
      <c r="AZ137" s="327"/>
      <c r="BA137" s="327"/>
      <c r="BB137" s="327"/>
      <c r="BC137" s="327"/>
      <c r="BD137" s="327"/>
      <c r="BE137" s="327"/>
      <c r="BF137" s="327"/>
      <c r="IU137" s="333"/>
    </row>
    <row r="138" spans="1:255" s="332" customFormat="1" ht="15" customHeight="1" thickBot="1" x14ac:dyDescent="0.35">
      <c r="A138" s="672"/>
      <c r="B138" s="974" t="s">
        <v>1276</v>
      </c>
      <c r="C138" s="974"/>
      <c r="D138" s="974"/>
      <c r="E138" s="596"/>
      <c r="F138" s="597"/>
      <c r="G138" s="615">
        <f>SUM(G11:G137)</f>
        <v>713854040.58702481</v>
      </c>
      <c r="H138" s="615">
        <f>SUM(H11:H137)</f>
        <v>712870289.36000001</v>
      </c>
      <c r="I138" s="615">
        <f>SUM(I11:I137)</f>
        <v>0</v>
      </c>
      <c r="J138" s="615">
        <f>SUM(J11:J137)</f>
        <v>71669.119999999995</v>
      </c>
      <c r="K138" s="615">
        <f>SUM(K11:K137)</f>
        <v>0</v>
      </c>
      <c r="L138" s="615">
        <f>SUM(L11:L137)</f>
        <v>0</v>
      </c>
      <c r="M138" s="615">
        <f>SUM(M11:M137)</f>
        <v>610004038.35999978</v>
      </c>
      <c r="N138" s="615">
        <f>SUM(N11:N137)</f>
        <v>0</v>
      </c>
      <c r="O138" s="615">
        <f>SUM(O11:O137)</f>
        <v>0</v>
      </c>
      <c r="P138" s="615">
        <f>SUM(P11:P137)</f>
        <v>5918898.9900000012</v>
      </c>
      <c r="Q138" s="615">
        <f>SUM(Q11:Q137)</f>
        <v>0</v>
      </c>
      <c r="R138" s="615">
        <f>SUM(R11:R137)</f>
        <v>810873061.7170248</v>
      </c>
      <c r="S138" s="863"/>
      <c r="T138" s="328"/>
      <c r="U138" s="329">
        <f t="shared" si="11"/>
        <v>0</v>
      </c>
      <c r="V138" s="329"/>
      <c r="W138" s="329"/>
      <c r="X138" s="329"/>
      <c r="Y138" s="329"/>
      <c r="Z138" s="329"/>
      <c r="AA138" s="329"/>
      <c r="AB138" s="329"/>
      <c r="AC138" s="329">
        <f t="shared" si="5"/>
        <v>810873061.71702492</v>
      </c>
      <c r="AD138" s="330"/>
      <c r="AE138" s="330"/>
      <c r="AF138" s="330"/>
      <c r="AG138" s="330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27"/>
      <c r="AW138" s="327"/>
      <c r="AX138" s="327"/>
      <c r="AY138" s="327"/>
      <c r="AZ138" s="327"/>
      <c r="BA138" s="327"/>
      <c r="BB138" s="327"/>
      <c r="BC138" s="327"/>
      <c r="BD138" s="327"/>
      <c r="BE138" s="327"/>
      <c r="BF138" s="327"/>
      <c r="IU138" s="333"/>
    </row>
    <row r="139" spans="1:255" s="332" customFormat="1" ht="15" customHeight="1" x14ac:dyDescent="0.3">
      <c r="A139" s="684"/>
      <c r="B139" s="680"/>
      <c r="C139" s="680"/>
      <c r="D139" s="680"/>
      <c r="E139" s="681"/>
      <c r="F139" s="567"/>
      <c r="G139" s="682"/>
      <c r="H139" s="682"/>
      <c r="I139" s="682"/>
      <c r="J139" s="682"/>
      <c r="K139" s="682"/>
      <c r="L139" s="682"/>
      <c r="M139" s="682"/>
      <c r="N139" s="682"/>
      <c r="O139" s="682"/>
      <c r="P139" s="682"/>
      <c r="Q139" s="682"/>
      <c r="R139" s="683"/>
      <c r="S139" s="863"/>
      <c r="T139" s="328"/>
      <c r="U139" s="329">
        <f t="shared" si="11"/>
        <v>0</v>
      </c>
      <c r="V139" s="329"/>
      <c r="W139" s="329"/>
      <c r="X139" s="329"/>
      <c r="Y139" s="329"/>
      <c r="Z139" s="329"/>
      <c r="AA139" s="329"/>
      <c r="AB139" s="329"/>
      <c r="AC139" s="329"/>
      <c r="AD139" s="330"/>
      <c r="AE139" s="330"/>
      <c r="AF139" s="330"/>
      <c r="AG139" s="330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27"/>
      <c r="AW139" s="327"/>
      <c r="AX139" s="327"/>
      <c r="AY139" s="327"/>
      <c r="AZ139" s="327"/>
      <c r="BA139" s="327"/>
      <c r="BB139" s="327"/>
      <c r="BC139" s="327"/>
      <c r="BD139" s="327"/>
      <c r="BE139" s="327"/>
      <c r="BF139" s="327"/>
      <c r="IU139" s="333"/>
    </row>
    <row r="140" spans="1:255" s="332" customFormat="1" ht="15" hidden="1" customHeight="1" x14ac:dyDescent="0.3">
      <c r="A140" s="684"/>
      <c r="B140" s="975" t="s">
        <v>1286</v>
      </c>
      <c r="C140" s="975"/>
      <c r="D140" s="680"/>
      <c r="E140" s="681"/>
      <c r="F140" s="567"/>
      <c r="G140" s="682"/>
      <c r="H140" s="682"/>
      <c r="I140" s="682"/>
      <c r="J140" s="682"/>
      <c r="K140" s="682"/>
      <c r="L140" s="682"/>
      <c r="M140" s="682"/>
      <c r="N140" s="682"/>
      <c r="O140" s="682"/>
      <c r="P140" s="682"/>
      <c r="Q140" s="682"/>
      <c r="R140" s="683"/>
      <c r="S140" s="863"/>
      <c r="T140" s="328"/>
      <c r="U140" s="329">
        <f t="shared" si="11"/>
        <v>0</v>
      </c>
      <c r="V140" s="329"/>
      <c r="W140" s="329"/>
      <c r="X140" s="329"/>
      <c r="Y140" s="329"/>
      <c r="Z140" s="329"/>
      <c r="AA140" s="329"/>
      <c r="AB140" s="329"/>
      <c r="AC140" s="329"/>
      <c r="AD140" s="330"/>
      <c r="AE140" s="330"/>
      <c r="AF140" s="330"/>
      <c r="AG140" s="330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27"/>
      <c r="AW140" s="327"/>
      <c r="AX140" s="327"/>
      <c r="AY140" s="327"/>
      <c r="AZ140" s="327"/>
      <c r="BA140" s="327"/>
      <c r="BB140" s="327"/>
      <c r="BC140" s="327"/>
      <c r="BD140" s="327"/>
      <c r="BE140" s="327"/>
      <c r="BF140" s="327"/>
      <c r="IU140" s="333"/>
    </row>
    <row r="141" spans="1:255" s="332" customFormat="1" ht="15" hidden="1" customHeight="1" x14ac:dyDescent="0.3">
      <c r="A141" s="385">
        <v>1</v>
      </c>
      <c r="B141" s="396" t="s">
        <v>1287</v>
      </c>
      <c r="C141" s="375">
        <v>501112</v>
      </c>
      <c r="D141" s="375" t="s">
        <v>26</v>
      </c>
      <c r="E141" s="375"/>
      <c r="F141" s="397"/>
      <c r="G141" s="366">
        <v>-3.7252902984619141E-9</v>
      </c>
      <c r="H141" s="366"/>
      <c r="I141" s="366"/>
      <c r="J141" s="366"/>
      <c r="K141" s="366"/>
      <c r="L141" s="366"/>
      <c r="M141" s="366"/>
      <c r="N141" s="366"/>
      <c r="O141" s="366"/>
      <c r="P141" s="366"/>
      <c r="Q141" s="395"/>
      <c r="R141" s="562">
        <f>G141+H141+J141+K141+I141-M141-O141-P141-Q141-N141+F141</f>
        <v>-3.7252902984619141E-9</v>
      </c>
      <c r="S141" s="863">
        <f t="shared" ref="S141" si="18">R141-V141</f>
        <v>-3.7252902984619141E-9</v>
      </c>
      <c r="T141" s="328"/>
      <c r="U141" s="329" t="str">
        <f t="shared" si="11"/>
        <v>MYR</v>
      </c>
      <c r="V141" s="329">
        <f>T141</f>
        <v>0</v>
      </c>
      <c r="W141" s="329"/>
      <c r="X141" s="329"/>
      <c r="Y141" s="329"/>
      <c r="Z141" s="329"/>
      <c r="AA141" s="329"/>
      <c r="AB141" s="419">
        <f t="shared" ref="AB141" si="19">H141+I141-M141-O141</f>
        <v>0</v>
      </c>
      <c r="AC141" s="329"/>
      <c r="AD141" s="330"/>
      <c r="AE141" s="330"/>
      <c r="AF141" s="330"/>
      <c r="AG141" s="330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27"/>
      <c r="AW141" s="327"/>
      <c r="AX141" s="327"/>
      <c r="AY141" s="327"/>
      <c r="AZ141" s="327"/>
      <c r="BA141" s="327"/>
      <c r="BB141" s="327"/>
      <c r="BC141" s="327"/>
      <c r="BD141" s="327"/>
      <c r="BE141" s="327"/>
      <c r="BF141" s="327"/>
      <c r="IU141" s="333"/>
    </row>
    <row r="142" spans="1:255" s="332" customFormat="1" ht="15" hidden="1" customHeight="1" thickBot="1" x14ac:dyDescent="0.35">
      <c r="A142" s="600"/>
      <c r="B142" s="594"/>
      <c r="C142" s="456"/>
      <c r="D142" s="456"/>
      <c r="E142" s="456"/>
      <c r="F142" s="595"/>
      <c r="G142" s="388"/>
      <c r="H142" s="398"/>
      <c r="I142" s="398"/>
      <c r="J142" s="398"/>
      <c r="K142" s="398"/>
      <c r="L142" s="398"/>
      <c r="M142" s="398"/>
      <c r="N142" s="398"/>
      <c r="O142" s="398"/>
      <c r="P142" s="398"/>
      <c r="Q142" s="398"/>
      <c r="R142" s="556"/>
      <c r="S142" s="863"/>
      <c r="T142" s="328"/>
      <c r="U142" s="329">
        <f t="shared" si="11"/>
        <v>0</v>
      </c>
      <c r="V142" s="329"/>
      <c r="W142" s="329"/>
      <c r="X142" s="329"/>
      <c r="Y142" s="329"/>
      <c r="Z142" s="329"/>
      <c r="AA142" s="329"/>
      <c r="AB142" s="329"/>
      <c r="AC142" s="329"/>
      <c r="AD142" s="330"/>
      <c r="AE142" s="330"/>
      <c r="AF142" s="330"/>
      <c r="AG142" s="330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27"/>
      <c r="AW142" s="327"/>
      <c r="AX142" s="327"/>
      <c r="AY142" s="327"/>
      <c r="AZ142" s="327"/>
      <c r="BA142" s="327"/>
      <c r="BB142" s="327"/>
      <c r="BC142" s="327"/>
      <c r="BD142" s="327"/>
      <c r="BE142" s="327"/>
      <c r="BF142" s="327"/>
      <c r="IU142" s="333"/>
    </row>
    <row r="143" spans="1:255" s="332" customFormat="1" ht="15" hidden="1" customHeight="1" thickBot="1" x14ac:dyDescent="0.35">
      <c r="A143" s="602"/>
      <c r="B143" s="985" t="s">
        <v>1288</v>
      </c>
      <c r="C143" s="985"/>
      <c r="D143" s="985"/>
      <c r="E143" s="603"/>
      <c r="F143" s="604"/>
      <c r="G143" s="685">
        <f t="shared" ref="G143:R143" si="20">SUM(G141:G142)</f>
        <v>-3.7252902984619141E-9</v>
      </c>
      <c r="H143" s="822">
        <f t="shared" si="20"/>
        <v>0</v>
      </c>
      <c r="I143" s="822">
        <f t="shared" si="20"/>
        <v>0</v>
      </c>
      <c r="J143" s="822">
        <f t="shared" si="20"/>
        <v>0</v>
      </c>
      <c r="K143" s="822">
        <f t="shared" si="20"/>
        <v>0</v>
      </c>
      <c r="L143" s="822">
        <f t="shared" si="20"/>
        <v>0</v>
      </c>
      <c r="M143" s="822">
        <f t="shared" si="20"/>
        <v>0</v>
      </c>
      <c r="N143" s="822">
        <f t="shared" si="20"/>
        <v>0</v>
      </c>
      <c r="O143" s="822">
        <f t="shared" si="20"/>
        <v>0</v>
      </c>
      <c r="P143" s="822">
        <f t="shared" si="20"/>
        <v>0</v>
      </c>
      <c r="Q143" s="822">
        <f t="shared" si="20"/>
        <v>0</v>
      </c>
      <c r="R143" s="822">
        <f t="shared" si="20"/>
        <v>-3.7252902984619141E-9</v>
      </c>
      <c r="S143" s="863"/>
      <c r="T143" s="328"/>
      <c r="U143" s="329">
        <f t="shared" si="11"/>
        <v>0</v>
      </c>
      <c r="V143" s="329"/>
      <c r="W143" s="329"/>
      <c r="X143" s="329"/>
      <c r="Y143" s="329"/>
      <c r="Z143" s="329"/>
      <c r="AA143" s="329"/>
      <c r="AB143" s="329"/>
      <c r="AC143" s="329"/>
      <c r="AD143" s="330"/>
      <c r="AE143" s="330"/>
      <c r="AF143" s="330"/>
      <c r="AG143" s="330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27"/>
      <c r="AW143" s="327"/>
      <c r="AX143" s="327"/>
      <c r="AY143" s="327"/>
      <c r="AZ143" s="327"/>
      <c r="BA143" s="327"/>
      <c r="BB143" s="327"/>
      <c r="BC143" s="327"/>
      <c r="BD143" s="327"/>
      <c r="BE143" s="327"/>
      <c r="BF143" s="327"/>
      <c r="IU143" s="333"/>
    </row>
    <row r="144" spans="1:255" s="332" customFormat="1" ht="15" hidden="1" customHeight="1" x14ac:dyDescent="0.3">
      <c r="A144" s="323"/>
      <c r="B144" s="334"/>
      <c r="C144" s="324"/>
      <c r="D144" s="324"/>
      <c r="E144" s="324"/>
      <c r="F144" s="401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463"/>
      <c r="S144" s="863"/>
      <c r="T144" s="328"/>
      <c r="U144" s="329">
        <f t="shared" si="11"/>
        <v>0</v>
      </c>
      <c r="V144" s="330"/>
      <c r="W144" s="330"/>
      <c r="X144" s="330"/>
      <c r="Y144" s="330"/>
      <c r="Z144" s="330"/>
      <c r="AA144" s="329"/>
      <c r="AB144" s="329"/>
      <c r="AC144" s="329">
        <f t="shared" si="5"/>
        <v>0</v>
      </c>
      <c r="AD144" s="330"/>
      <c r="AE144" s="330"/>
      <c r="AF144" s="330"/>
      <c r="AG144" s="330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27"/>
      <c r="AW144" s="327"/>
      <c r="AX144" s="327"/>
      <c r="AY144" s="327"/>
      <c r="AZ144" s="327"/>
      <c r="BA144" s="327"/>
      <c r="BB144" s="327"/>
      <c r="BC144" s="327"/>
      <c r="BD144" s="327"/>
      <c r="BE144" s="327"/>
      <c r="BF144" s="327"/>
      <c r="IU144" s="333"/>
    </row>
    <row r="145" spans="1:255" s="332" customFormat="1" ht="15" customHeight="1" x14ac:dyDescent="0.3">
      <c r="A145" s="323"/>
      <c r="B145" s="975" t="s">
        <v>80</v>
      </c>
      <c r="C145" s="975"/>
      <c r="D145" s="402"/>
      <c r="E145" s="402"/>
      <c r="F145" s="403"/>
      <c r="G145" s="404"/>
      <c r="H145" s="404"/>
      <c r="I145" s="404"/>
      <c r="J145" s="404"/>
      <c r="K145" s="404"/>
      <c r="L145" s="404"/>
      <c r="M145" s="404"/>
      <c r="N145" s="404"/>
      <c r="O145" s="404"/>
      <c r="P145" s="404"/>
      <c r="Q145" s="404"/>
      <c r="R145" s="463"/>
      <c r="S145" s="863"/>
      <c r="T145" s="328"/>
      <c r="U145" s="329">
        <f t="shared" si="11"/>
        <v>0</v>
      </c>
      <c r="V145" s="330"/>
      <c r="W145" s="330"/>
      <c r="X145" s="330"/>
      <c r="Y145" s="330"/>
      <c r="Z145" s="330"/>
      <c r="AA145" s="329"/>
      <c r="AB145" s="329"/>
      <c r="AC145" s="329">
        <f t="shared" si="5"/>
        <v>0</v>
      </c>
      <c r="AD145" s="330"/>
      <c r="AE145" s="330"/>
      <c r="AF145" s="330"/>
      <c r="AG145" s="330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27"/>
      <c r="AW145" s="327"/>
      <c r="AX145" s="327"/>
      <c r="AY145" s="327"/>
      <c r="AZ145" s="327"/>
      <c r="BA145" s="327"/>
      <c r="BB145" s="327"/>
      <c r="BC145" s="327"/>
      <c r="BD145" s="327"/>
      <c r="BE145" s="327"/>
      <c r="BF145" s="327"/>
      <c r="IU145" s="333"/>
    </row>
    <row r="146" spans="1:255" s="332" customFormat="1" ht="15" hidden="1" customHeight="1" x14ac:dyDescent="0.3">
      <c r="A146" s="347"/>
      <c r="B146" s="337" t="s">
        <v>81</v>
      </c>
      <c r="C146" s="339">
        <v>500530</v>
      </c>
      <c r="D146" s="339" t="s">
        <v>26</v>
      </c>
      <c r="E146" s="338"/>
      <c r="F146" s="340"/>
      <c r="G146" s="341">
        <v>0</v>
      </c>
      <c r="H146" s="413"/>
      <c r="I146" s="404"/>
      <c r="J146" s="413"/>
      <c r="K146" s="395"/>
      <c r="L146" s="395"/>
      <c r="M146" s="395"/>
      <c r="N146" s="395"/>
      <c r="O146" s="395"/>
      <c r="P146" s="413"/>
      <c r="Q146" s="395"/>
      <c r="R146" s="823">
        <f>G146+H146+J146+K146+I146-M146-O146-P146-Q146-N146</f>
        <v>0</v>
      </c>
      <c r="S146" s="863"/>
      <c r="T146" s="328"/>
      <c r="U146" s="329" t="str">
        <f t="shared" si="11"/>
        <v>MYR</v>
      </c>
      <c r="V146" s="330"/>
      <c r="W146" s="330"/>
      <c r="X146" s="330"/>
      <c r="Y146" s="329"/>
      <c r="Z146" s="330"/>
      <c r="AA146" s="329"/>
      <c r="AB146" s="329"/>
      <c r="AC146" s="329">
        <f t="shared" si="5"/>
        <v>0</v>
      </c>
      <c r="AD146" s="330"/>
      <c r="AE146" s="330"/>
      <c r="AF146" s="330"/>
      <c r="AG146" s="330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27"/>
      <c r="AW146" s="327"/>
      <c r="AX146" s="327"/>
      <c r="AY146" s="327"/>
      <c r="AZ146" s="327"/>
      <c r="BA146" s="327"/>
      <c r="BB146" s="327"/>
      <c r="BC146" s="327"/>
      <c r="BD146" s="327"/>
      <c r="BE146" s="327"/>
      <c r="BF146" s="327"/>
      <c r="IU146" s="333"/>
    </row>
    <row r="147" spans="1:255" s="332" customFormat="1" ht="15" hidden="1" customHeight="1" x14ac:dyDescent="0.3">
      <c r="A147" s="347"/>
      <c r="B147" s="337" t="s">
        <v>82</v>
      </c>
      <c r="C147" s="348">
        <v>500534</v>
      </c>
      <c r="D147" s="349" t="s">
        <v>26</v>
      </c>
      <c r="E147" s="348"/>
      <c r="F147" s="350"/>
      <c r="G147" s="351">
        <v>2.3173924584840577E-11</v>
      </c>
      <c r="H147" s="366"/>
      <c r="I147" s="387"/>
      <c r="J147" s="366"/>
      <c r="K147" s="369"/>
      <c r="L147" s="369"/>
      <c r="M147" s="369"/>
      <c r="N147" s="369"/>
      <c r="O147" s="369"/>
      <c r="P147" s="366"/>
      <c r="Q147" s="369"/>
      <c r="R147" s="562">
        <f>G147+H147+J147+K147+I147-M147-O147-P147-Q147-N147</f>
        <v>2.3173924584840577E-11</v>
      </c>
      <c r="S147" s="863"/>
      <c r="T147" s="328"/>
      <c r="U147" s="329" t="str">
        <f t="shared" si="11"/>
        <v>MYR</v>
      </c>
      <c r="V147" s="330"/>
      <c r="W147" s="330"/>
      <c r="X147" s="330"/>
      <c r="Y147" s="329"/>
      <c r="Z147" s="330"/>
      <c r="AA147" s="329"/>
      <c r="AB147" s="329"/>
      <c r="AC147" s="329">
        <f t="shared" si="5"/>
        <v>2.3173924584840577E-11</v>
      </c>
      <c r="AD147" s="330"/>
      <c r="AE147" s="330"/>
      <c r="AF147" s="330"/>
      <c r="AG147" s="330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27"/>
      <c r="AW147" s="327"/>
      <c r="AX147" s="327"/>
      <c r="AY147" s="327"/>
      <c r="AZ147" s="327"/>
      <c r="BA147" s="327"/>
      <c r="BB147" s="327"/>
      <c r="BC147" s="327"/>
      <c r="BD147" s="327"/>
      <c r="BE147" s="327"/>
      <c r="BF147" s="327"/>
      <c r="IU147" s="333"/>
    </row>
    <row r="148" spans="1:255" s="332" customFormat="1" ht="15" hidden="1" customHeight="1" x14ac:dyDescent="0.3">
      <c r="A148" s="347"/>
      <c r="B148" s="407" t="s">
        <v>83</v>
      </c>
      <c r="C148" s="349">
        <v>500643</v>
      </c>
      <c r="D148" s="349" t="s">
        <v>4</v>
      </c>
      <c r="E148" s="408"/>
      <c r="F148" s="409"/>
      <c r="G148" s="410">
        <v>-3.5855919122695923E-8</v>
      </c>
      <c r="H148" s="638"/>
      <c r="I148" s="366"/>
      <c r="J148" s="366"/>
      <c r="K148" s="366"/>
      <c r="L148" s="366"/>
      <c r="M148" s="366"/>
      <c r="N148" s="366"/>
      <c r="O148" s="366"/>
      <c r="P148" s="366"/>
      <c r="Q148" s="366"/>
      <c r="R148" s="556">
        <f>G148+H148+J148+K148+I148-M148-O148-P148-Q148-N148+F148</f>
        <v>-3.5855919122695923E-8</v>
      </c>
      <c r="S148" s="863"/>
      <c r="T148" s="328"/>
      <c r="U148" s="329" t="str">
        <f t="shared" si="11"/>
        <v>AUD</v>
      </c>
      <c r="V148" s="330"/>
      <c r="W148" s="330"/>
      <c r="X148" s="330"/>
      <c r="Y148" s="329"/>
      <c r="Z148" s="330"/>
      <c r="AA148" s="329"/>
      <c r="AB148" s="329"/>
      <c r="AC148" s="329">
        <f t="shared" si="5"/>
        <v>-3.5855919122695923E-8</v>
      </c>
      <c r="AD148" s="330"/>
      <c r="AE148" s="330"/>
      <c r="AF148" s="330"/>
      <c r="AG148" s="330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27"/>
      <c r="AW148" s="327"/>
      <c r="AX148" s="327"/>
      <c r="AY148" s="357"/>
      <c r="AZ148" s="327"/>
      <c r="BA148" s="327"/>
      <c r="BB148" s="327"/>
      <c r="BC148" s="327"/>
      <c r="BD148" s="327"/>
      <c r="BE148" s="327"/>
      <c r="BF148" s="327"/>
      <c r="IU148" s="333"/>
    </row>
    <row r="149" spans="1:255" s="332" customFormat="1" ht="15" hidden="1" customHeight="1" x14ac:dyDescent="0.3">
      <c r="A149" s="359">
        <v>1</v>
      </c>
      <c r="B149" s="360" t="s">
        <v>84</v>
      </c>
      <c r="C149" s="362">
        <v>500529</v>
      </c>
      <c r="D149" s="362" t="s">
        <v>26</v>
      </c>
      <c r="E149" s="411"/>
      <c r="F149" s="412"/>
      <c r="G149" s="365">
        <v>-1.4901161193847656E-8</v>
      </c>
      <c r="H149" s="366"/>
      <c r="I149" s="638"/>
      <c r="J149" s="413"/>
      <c r="K149" s="369"/>
      <c r="L149" s="369"/>
      <c r="M149" s="369"/>
      <c r="N149" s="369"/>
      <c r="O149" s="369"/>
      <c r="P149" s="414"/>
      <c r="Q149" s="369"/>
      <c r="R149" s="562">
        <f>G149+H149+J149+K149+I149-M149-O149-P149-Q149-N149+F149</f>
        <v>-1.4901161193847656E-8</v>
      </c>
      <c r="S149" s="867">
        <f t="shared" ref="S149:S216" si="21">R149-V149</f>
        <v>-1.4901161193847656E-8</v>
      </c>
      <c r="T149" s="441"/>
      <c r="U149" s="329" t="str">
        <f t="shared" si="11"/>
        <v>MYR</v>
      </c>
      <c r="V149" s="329">
        <f>T149</f>
        <v>0</v>
      </c>
      <c r="W149" s="330"/>
      <c r="X149" s="330"/>
      <c r="Y149" s="329"/>
      <c r="Z149" s="330"/>
      <c r="AA149" s="329"/>
      <c r="AB149" s="658">
        <f t="shared" ref="AB149:AB213" si="22">H149+I149-M149-O149</f>
        <v>0</v>
      </c>
      <c r="AC149" s="329">
        <f t="shared" si="5"/>
        <v>-1.4901161193847656E-8</v>
      </c>
      <c r="AD149" s="330"/>
      <c r="AE149" s="330"/>
      <c r="AF149" s="330"/>
      <c r="AG149" s="330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27"/>
      <c r="AW149" s="327"/>
      <c r="AX149" s="327"/>
      <c r="AY149" s="327"/>
      <c r="AZ149" s="327"/>
      <c r="BA149" s="327"/>
      <c r="BB149" s="327"/>
      <c r="BC149" s="327"/>
      <c r="BD149" s="327"/>
      <c r="BE149" s="327"/>
      <c r="BF149" s="327"/>
      <c r="IU149" s="333"/>
    </row>
    <row r="150" spans="1:255" s="332" customFormat="1" ht="15" hidden="1" customHeight="1" x14ac:dyDescent="0.3">
      <c r="A150" s="355"/>
      <c r="B150" s="356" t="s">
        <v>85</v>
      </c>
      <c r="C150" s="349">
        <v>500757</v>
      </c>
      <c r="D150" s="349" t="s">
        <v>26</v>
      </c>
      <c r="E150" s="349"/>
      <c r="F150" s="409"/>
      <c r="G150" s="410">
        <v>9.3132257461547852E-10</v>
      </c>
      <c r="H150" s="416"/>
      <c r="I150" s="416"/>
      <c r="J150" s="416"/>
      <c r="K150" s="416"/>
      <c r="L150" s="416"/>
      <c r="M150" s="416"/>
      <c r="N150" s="416"/>
      <c r="O150" s="416"/>
      <c r="P150" s="416"/>
      <c r="Q150" s="416"/>
      <c r="R150" s="562">
        <f>G150+H150+J150+K150+I150+L150-M150-O150-P150-Q150-N150</f>
        <v>9.3132257461547852E-10</v>
      </c>
      <c r="S150" s="863">
        <f t="shared" si="21"/>
        <v>9.3132257461547852E-10</v>
      </c>
      <c r="T150" s="328"/>
      <c r="U150" s="329" t="str">
        <f t="shared" si="11"/>
        <v>MYR</v>
      </c>
      <c r="V150" s="330"/>
      <c r="W150" s="330"/>
      <c r="X150" s="330"/>
      <c r="Y150" s="329"/>
      <c r="Z150" s="330"/>
      <c r="AA150" s="329"/>
      <c r="AB150" s="329">
        <f t="shared" si="22"/>
        <v>0</v>
      </c>
      <c r="AC150" s="329">
        <f t="shared" si="5"/>
        <v>9.3132257461547852E-10</v>
      </c>
      <c r="AD150" s="330"/>
      <c r="AE150" s="330"/>
      <c r="AF150" s="330"/>
      <c r="AG150" s="330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27"/>
      <c r="AW150" s="327"/>
      <c r="AX150" s="327"/>
      <c r="AY150" s="327"/>
      <c r="AZ150" s="327"/>
      <c r="BA150" s="327"/>
      <c r="BB150" s="327"/>
      <c r="BC150" s="327"/>
      <c r="BD150" s="327"/>
      <c r="BE150" s="327"/>
      <c r="BF150" s="327"/>
      <c r="IU150" s="333"/>
    </row>
    <row r="151" spans="1:255" s="334" customFormat="1" ht="15" customHeight="1" x14ac:dyDescent="0.3">
      <c r="A151" s="385">
        <v>1</v>
      </c>
      <c r="B151" s="386" t="s">
        <v>86</v>
      </c>
      <c r="C151" s="375">
        <v>500771</v>
      </c>
      <c r="D151" s="375" t="s">
        <v>26</v>
      </c>
      <c r="E151" s="375"/>
      <c r="F151" s="397"/>
      <c r="G151" s="416">
        <v>12420188.700000033</v>
      </c>
      <c r="H151" s="416"/>
      <c r="I151" s="416"/>
      <c r="J151" s="416"/>
      <c r="K151" s="416"/>
      <c r="L151" s="416"/>
      <c r="M151" s="416"/>
      <c r="N151" s="416"/>
      <c r="O151" s="416">
        <v>12420188.699999999</v>
      </c>
      <c r="P151" s="416"/>
      <c r="Q151" s="416"/>
      <c r="R151" s="562">
        <f>G151+H151+J151+K151+I151+L151-M151-O151-P151-Q151-N151</f>
        <v>3.3527612686157227E-8</v>
      </c>
      <c r="S151" s="539">
        <f t="shared" si="21"/>
        <v>3.3527612686157227E-8</v>
      </c>
      <c r="T151" s="417"/>
      <c r="U151" s="329" t="str">
        <f t="shared" si="11"/>
        <v>MYR</v>
      </c>
      <c r="V151" s="419">
        <f>T151</f>
        <v>0</v>
      </c>
      <c r="W151" s="418"/>
      <c r="X151" s="418"/>
      <c r="Y151" s="419"/>
      <c r="Z151" s="418"/>
      <c r="AA151" s="419"/>
      <c r="AB151" s="329">
        <f t="shared" si="22"/>
        <v>-12420188.699999999</v>
      </c>
      <c r="AC151" s="329">
        <f t="shared" si="5"/>
        <v>3.3527612686157227E-8</v>
      </c>
      <c r="AD151" s="418"/>
      <c r="AE151" s="418"/>
      <c r="AF151" s="418"/>
      <c r="AG151" s="418"/>
      <c r="AH151" s="382"/>
      <c r="AI151" s="382"/>
      <c r="AJ151" s="382"/>
      <c r="AK151" s="382"/>
      <c r="AL151" s="382"/>
      <c r="AM151" s="382"/>
      <c r="AN151" s="382"/>
      <c r="AO151" s="382"/>
      <c r="AP151" s="382"/>
      <c r="AQ151" s="382"/>
      <c r="AR151" s="382"/>
      <c r="AS151" s="382"/>
      <c r="AT151" s="382"/>
      <c r="AU151" s="382"/>
      <c r="AV151" s="383"/>
      <c r="AW151" s="383"/>
      <c r="AX151" s="383"/>
      <c r="AY151" s="383"/>
      <c r="AZ151" s="383"/>
      <c r="BA151" s="383"/>
      <c r="BB151" s="383"/>
      <c r="BC151" s="383"/>
      <c r="BD151" s="383"/>
      <c r="BE151" s="383"/>
      <c r="BF151" s="383"/>
      <c r="IU151" s="326"/>
    </row>
    <row r="152" spans="1:255" s="332" customFormat="1" ht="15" hidden="1" customHeight="1" x14ac:dyDescent="0.3">
      <c r="A152" s="893"/>
      <c r="B152" s="894" t="s">
        <v>87</v>
      </c>
      <c r="C152" s="895">
        <v>500900</v>
      </c>
      <c r="D152" s="896" t="s">
        <v>26</v>
      </c>
      <c r="E152" s="895"/>
      <c r="F152" s="897"/>
      <c r="G152" s="898">
        <v>2.3283064365386963E-9</v>
      </c>
      <c r="H152" s="898"/>
      <c r="I152" s="899"/>
      <c r="J152" s="899"/>
      <c r="K152" s="900"/>
      <c r="L152" s="900"/>
      <c r="M152" s="368"/>
      <c r="N152" s="368"/>
      <c r="O152" s="369"/>
      <c r="P152" s="366"/>
      <c r="Q152" s="900"/>
      <c r="R152" s="905">
        <f>G152+H152+J152+K152+I152-M152-O152-P152-Q152-N152+F152</f>
        <v>2.3283064365386963E-9</v>
      </c>
      <c r="S152" s="863">
        <f t="shared" si="21"/>
        <v>2.3283064365386963E-9</v>
      </c>
      <c r="T152" s="328"/>
      <c r="U152" s="329" t="str">
        <f t="shared" si="11"/>
        <v>MYR</v>
      </c>
      <c r="V152" s="330"/>
      <c r="W152" s="330"/>
      <c r="X152" s="330"/>
      <c r="Y152" s="329"/>
      <c r="Z152" s="330"/>
      <c r="AA152" s="329"/>
      <c r="AB152" s="329">
        <f t="shared" si="22"/>
        <v>0</v>
      </c>
      <c r="AC152" s="329">
        <f t="shared" si="5"/>
        <v>2.3283064365386963E-9</v>
      </c>
      <c r="AD152" s="330"/>
      <c r="AE152" s="330"/>
      <c r="AF152" s="330"/>
      <c r="AG152" s="330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27"/>
      <c r="AW152" s="327"/>
      <c r="AX152" s="327"/>
      <c r="AY152" s="327"/>
      <c r="AZ152" s="327"/>
      <c r="BA152" s="327"/>
      <c r="BB152" s="327"/>
      <c r="BC152" s="327"/>
      <c r="BD152" s="327"/>
      <c r="BE152" s="327"/>
      <c r="BF152" s="327"/>
      <c r="IU152" s="333"/>
    </row>
    <row r="153" spans="1:255" s="332" customFormat="1" ht="15" hidden="1" customHeight="1" x14ac:dyDescent="0.3">
      <c r="A153" s="359">
        <v>2</v>
      </c>
      <c r="B153" s="420" t="s">
        <v>88</v>
      </c>
      <c r="C153" s="362">
        <v>500663</v>
      </c>
      <c r="D153" s="362" t="s">
        <v>0</v>
      </c>
      <c r="E153" s="362"/>
      <c r="F153" s="412"/>
      <c r="G153" s="421">
        <v>-3.0000015394762158E-3</v>
      </c>
      <c r="H153" s="824"/>
      <c r="I153" s="638"/>
      <c r="J153" s="366"/>
      <c r="K153" s="366"/>
      <c r="L153" s="366"/>
      <c r="M153" s="366"/>
      <c r="N153" s="366"/>
      <c r="O153" s="366"/>
      <c r="P153" s="366"/>
      <c r="Q153" s="366"/>
      <c r="R153" s="470">
        <f>G153+H153+J153+K153+I153-M153-O153-P153-Q153-N153</f>
        <v>-3.0000015394762158E-3</v>
      </c>
      <c r="S153" s="867"/>
      <c r="T153" s="441"/>
      <c r="U153" s="329" t="str">
        <f t="shared" si="11"/>
        <v>USD</v>
      </c>
      <c r="V153" s="329">
        <f>T153*$V$1</f>
        <v>0</v>
      </c>
      <c r="W153" s="330"/>
      <c r="X153" s="330"/>
      <c r="Y153" s="329"/>
      <c r="Z153" s="330"/>
      <c r="AA153" s="329"/>
      <c r="AB153" s="619">
        <f t="shared" si="22"/>
        <v>0</v>
      </c>
      <c r="AC153" s="329">
        <f t="shared" si="5"/>
        <v>-3.0000015394762158E-3</v>
      </c>
      <c r="AD153" s="330"/>
      <c r="AE153" s="330"/>
      <c r="AF153" s="330"/>
      <c r="AG153" s="330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27"/>
      <c r="AW153" s="327"/>
      <c r="AX153" s="327"/>
      <c r="AY153" s="357"/>
      <c r="AZ153" s="327"/>
      <c r="BA153" s="327"/>
      <c r="BB153" s="327"/>
      <c r="BC153" s="327"/>
      <c r="BD153" s="327"/>
      <c r="BE153" s="327"/>
      <c r="BF153" s="327"/>
      <c r="IU153" s="333"/>
    </row>
    <row r="154" spans="1:255" s="332" customFormat="1" ht="15" hidden="1" customHeight="1" x14ac:dyDescent="0.3">
      <c r="A154" s="893"/>
      <c r="B154" s="894" t="s">
        <v>89</v>
      </c>
      <c r="C154" s="895">
        <v>500559</v>
      </c>
      <c r="D154" s="896" t="s">
        <v>26</v>
      </c>
      <c r="E154" s="906"/>
      <c r="F154" s="897"/>
      <c r="G154" s="898">
        <v>-9.3132257461547852E-10</v>
      </c>
      <c r="H154" s="898"/>
      <c r="I154" s="899"/>
      <c r="J154" s="899"/>
      <c r="K154" s="898"/>
      <c r="L154" s="898"/>
      <c r="M154" s="369"/>
      <c r="N154" s="369"/>
      <c r="O154" s="369"/>
      <c r="P154" s="366"/>
      <c r="Q154" s="898"/>
      <c r="R154" s="907">
        <f>G154+H154+J154+K154+I154-M154-O154-P154-Q154-N154+F154</f>
        <v>-9.3132257461547852E-10</v>
      </c>
      <c r="S154" s="863">
        <f t="shared" si="21"/>
        <v>-9.3132257461547852E-10</v>
      </c>
      <c r="T154" s="328"/>
      <c r="U154" s="329" t="str">
        <f t="shared" si="11"/>
        <v>MYR</v>
      </c>
      <c r="V154" s="330"/>
      <c r="W154" s="330"/>
      <c r="X154" s="330"/>
      <c r="Y154" s="329"/>
      <c r="Z154" s="330"/>
      <c r="AA154" s="329"/>
      <c r="AB154" s="329">
        <f t="shared" si="22"/>
        <v>0</v>
      </c>
      <c r="AC154" s="329">
        <f t="shared" si="5"/>
        <v>-9.3132257461547852E-10</v>
      </c>
      <c r="AD154" s="330"/>
      <c r="AE154" s="330"/>
      <c r="AF154" s="330"/>
      <c r="AG154" s="330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27"/>
      <c r="AW154" s="327"/>
      <c r="AX154" s="327"/>
      <c r="AY154" s="327"/>
      <c r="AZ154" s="327"/>
      <c r="BA154" s="327"/>
      <c r="BB154" s="327"/>
      <c r="BC154" s="327"/>
      <c r="BD154" s="327"/>
      <c r="BE154" s="327"/>
      <c r="BF154" s="327"/>
      <c r="IU154" s="333"/>
    </row>
    <row r="155" spans="1:255" s="332" customFormat="1" ht="15" hidden="1" customHeight="1" x14ac:dyDescent="0.3">
      <c r="A155" s="893"/>
      <c r="B155" s="894" t="s">
        <v>90</v>
      </c>
      <c r="C155" s="895">
        <v>500779</v>
      </c>
      <c r="D155" s="896" t="s">
        <v>0</v>
      </c>
      <c r="E155" s="906"/>
      <c r="F155" s="897"/>
      <c r="G155" s="898">
        <v>-2.5611370801925659E-9</v>
      </c>
      <c r="H155" s="898"/>
      <c r="I155" s="899"/>
      <c r="J155" s="899"/>
      <c r="K155" s="898"/>
      <c r="L155" s="898"/>
      <c r="M155" s="369"/>
      <c r="N155" s="366"/>
      <c r="O155" s="369"/>
      <c r="P155" s="366"/>
      <c r="Q155" s="899"/>
      <c r="R155" s="907">
        <f>G155+H155+J155+K155+I155-M155-O155-P155-Q155-N155+F155</f>
        <v>-2.5611370801925659E-9</v>
      </c>
      <c r="S155" s="863">
        <f t="shared" si="21"/>
        <v>-2.5611370801925659E-9</v>
      </c>
      <c r="T155" s="328"/>
      <c r="U155" s="329" t="str">
        <f t="shared" si="11"/>
        <v>USD</v>
      </c>
      <c r="V155" s="330"/>
      <c r="W155" s="330"/>
      <c r="X155" s="330"/>
      <c r="Y155" s="329"/>
      <c r="Z155" s="330"/>
      <c r="AA155" s="329"/>
      <c r="AB155" s="329">
        <f t="shared" si="22"/>
        <v>0</v>
      </c>
      <c r="AC155" s="329">
        <f t="shared" si="5"/>
        <v>-2.5611370801925659E-9</v>
      </c>
      <c r="AD155" s="330"/>
      <c r="AE155" s="330"/>
      <c r="AF155" s="330"/>
      <c r="AG155" s="330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27"/>
      <c r="AW155" s="327"/>
      <c r="AX155" s="327"/>
      <c r="AY155" s="327"/>
      <c r="AZ155" s="327"/>
      <c r="BA155" s="327"/>
      <c r="BB155" s="327"/>
      <c r="BC155" s="327"/>
      <c r="BD155" s="327"/>
      <c r="BE155" s="327"/>
      <c r="BF155" s="327"/>
      <c r="IU155" s="333"/>
    </row>
    <row r="156" spans="1:255" s="332" customFormat="1" ht="15" hidden="1" customHeight="1" x14ac:dyDescent="0.3">
      <c r="A156" s="893"/>
      <c r="B156" s="908" t="s">
        <v>91</v>
      </c>
      <c r="C156" s="909">
        <v>500811</v>
      </c>
      <c r="D156" s="896" t="s">
        <v>0</v>
      </c>
      <c r="E156" s="910"/>
      <c r="F156" s="911"/>
      <c r="G156" s="912">
        <v>0</v>
      </c>
      <c r="H156" s="913"/>
      <c r="I156" s="899"/>
      <c r="J156" s="904"/>
      <c r="K156" s="904"/>
      <c r="L156" s="904"/>
      <c r="M156" s="413"/>
      <c r="N156" s="413"/>
      <c r="O156" s="413"/>
      <c r="P156" s="413"/>
      <c r="Q156" s="904"/>
      <c r="R156" s="914">
        <f t="shared" ref="R156:R163" si="23">G156+H156+J156+K156+I156-M156-O156-P156-Q156-N156</f>
        <v>0</v>
      </c>
      <c r="S156" s="863">
        <f t="shared" si="21"/>
        <v>0</v>
      </c>
      <c r="T156" s="328"/>
      <c r="U156" s="329" t="str">
        <f t="shared" si="11"/>
        <v>USD</v>
      </c>
      <c r="V156" s="330"/>
      <c r="W156" s="330"/>
      <c r="X156" s="330"/>
      <c r="Y156" s="329"/>
      <c r="Z156" s="330"/>
      <c r="AA156" s="329"/>
      <c r="AB156" s="329">
        <f t="shared" si="22"/>
        <v>0</v>
      </c>
      <c r="AC156" s="329">
        <f t="shared" si="5"/>
        <v>0</v>
      </c>
      <c r="AD156" s="330"/>
      <c r="AE156" s="330"/>
      <c r="AF156" s="330"/>
      <c r="AG156" s="330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27"/>
      <c r="AW156" s="327"/>
      <c r="AX156" s="327"/>
      <c r="AY156" s="327"/>
      <c r="AZ156" s="327"/>
      <c r="BA156" s="327"/>
      <c r="BB156" s="327"/>
      <c r="BC156" s="327"/>
      <c r="BD156" s="327"/>
      <c r="BE156" s="327"/>
      <c r="BF156" s="327"/>
      <c r="IU156" s="333"/>
    </row>
    <row r="157" spans="1:255" s="332" customFormat="1" ht="15" hidden="1" customHeight="1" x14ac:dyDescent="0.3">
      <c r="A157" s="893"/>
      <c r="B157" s="908" t="s">
        <v>92</v>
      </c>
      <c r="C157" s="896">
        <v>500702</v>
      </c>
      <c r="D157" s="896" t="s">
        <v>0</v>
      </c>
      <c r="E157" s="896"/>
      <c r="F157" s="915"/>
      <c r="G157" s="916">
        <v>3.2596290111541748E-9</v>
      </c>
      <c r="H157" s="917"/>
      <c r="I157" s="918"/>
      <c r="J157" s="899"/>
      <c r="K157" s="899"/>
      <c r="L157" s="899"/>
      <c r="M157" s="366"/>
      <c r="N157" s="366"/>
      <c r="O157" s="366"/>
      <c r="P157" s="366"/>
      <c r="Q157" s="899"/>
      <c r="R157" s="914">
        <f t="shared" si="23"/>
        <v>3.2596290111541748E-9</v>
      </c>
      <c r="S157" s="863">
        <f t="shared" si="21"/>
        <v>3.2596290111541748E-9</v>
      </c>
      <c r="T157" s="328"/>
      <c r="U157" s="329" t="str">
        <f t="shared" si="11"/>
        <v>USD</v>
      </c>
      <c r="V157" s="330"/>
      <c r="W157" s="330"/>
      <c r="X157" s="330"/>
      <c r="Y157" s="329"/>
      <c r="Z157" s="330"/>
      <c r="AA157" s="329"/>
      <c r="AB157" s="329">
        <f t="shared" si="22"/>
        <v>0</v>
      </c>
      <c r="AC157" s="329">
        <f t="shared" si="5"/>
        <v>3.2596290111541748E-9</v>
      </c>
      <c r="AD157" s="330"/>
      <c r="AE157" s="330"/>
      <c r="AF157" s="330"/>
      <c r="AG157" s="330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27"/>
      <c r="AW157" s="327"/>
      <c r="AX157" s="327"/>
      <c r="AY157" s="357"/>
      <c r="AZ157" s="327"/>
      <c r="BA157" s="327"/>
      <c r="BB157" s="327"/>
      <c r="BC157" s="327"/>
      <c r="BD157" s="327"/>
      <c r="BE157" s="327"/>
      <c r="BF157" s="327"/>
      <c r="IU157" s="333"/>
    </row>
    <row r="158" spans="1:255" s="332" customFormat="1" ht="15" hidden="1" customHeight="1" x14ac:dyDescent="0.3">
      <c r="A158" s="893">
        <v>4</v>
      </c>
      <c r="B158" s="894" t="s">
        <v>93</v>
      </c>
      <c r="C158" s="895">
        <v>500940</v>
      </c>
      <c r="D158" s="896" t="s">
        <v>26</v>
      </c>
      <c r="E158" s="895"/>
      <c r="F158" s="897"/>
      <c r="G158" s="898">
        <v>2.3283064365386963E-10</v>
      </c>
      <c r="H158" s="898"/>
      <c r="I158" s="899"/>
      <c r="J158" s="899"/>
      <c r="K158" s="898"/>
      <c r="L158" s="898"/>
      <c r="M158" s="366"/>
      <c r="N158" s="369"/>
      <c r="O158" s="369"/>
      <c r="P158" s="366"/>
      <c r="Q158" s="899"/>
      <c r="R158" s="901">
        <f t="shared" si="23"/>
        <v>2.3283064365386963E-10</v>
      </c>
      <c r="S158" s="863">
        <f t="shared" si="21"/>
        <v>2.3283064365386963E-10</v>
      </c>
      <c r="T158" s="531"/>
      <c r="U158" s="329" t="str">
        <f t="shared" si="11"/>
        <v>MYR</v>
      </c>
      <c r="V158" s="329">
        <f>T158</f>
        <v>0</v>
      </c>
      <c r="W158" s="330"/>
      <c r="X158" s="330"/>
      <c r="Y158" s="329"/>
      <c r="Z158" s="330"/>
      <c r="AA158" s="329"/>
      <c r="AB158" s="329">
        <f t="shared" si="22"/>
        <v>0</v>
      </c>
      <c r="AC158" s="329">
        <f t="shared" si="5"/>
        <v>2.3283064365386963E-10</v>
      </c>
      <c r="AD158" s="330"/>
      <c r="AE158" s="330"/>
      <c r="AF158" s="330"/>
      <c r="AG158" s="330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27"/>
      <c r="AW158" s="327"/>
      <c r="AX158" s="327"/>
      <c r="AY158" s="357"/>
      <c r="AZ158" s="327"/>
      <c r="BA158" s="327"/>
      <c r="BB158" s="327"/>
      <c r="BC158" s="327"/>
      <c r="BD158" s="327"/>
      <c r="BE158" s="327"/>
      <c r="BF158" s="327"/>
      <c r="IU158" s="333"/>
    </row>
    <row r="159" spans="1:255" s="332" customFormat="1" ht="15" hidden="1" customHeight="1" x14ac:dyDescent="0.3">
      <c r="A159" s="893"/>
      <c r="B159" s="908" t="s">
        <v>94</v>
      </c>
      <c r="C159" s="895">
        <v>500820</v>
      </c>
      <c r="D159" s="896" t="s">
        <v>0</v>
      </c>
      <c r="E159" s="896"/>
      <c r="F159" s="915"/>
      <c r="G159" s="916">
        <v>1.1175870895385742E-8</v>
      </c>
      <c r="H159" s="919"/>
      <c r="I159" s="899"/>
      <c r="J159" s="899"/>
      <c r="K159" s="899"/>
      <c r="L159" s="899"/>
      <c r="M159" s="366"/>
      <c r="N159" s="366"/>
      <c r="O159" s="366"/>
      <c r="P159" s="366"/>
      <c r="Q159" s="899"/>
      <c r="R159" s="907">
        <f t="shared" si="23"/>
        <v>1.1175870895385742E-8</v>
      </c>
      <c r="S159" s="863">
        <f t="shared" si="21"/>
        <v>1.1175870895385742E-8</v>
      </c>
      <c r="T159" s="328"/>
      <c r="U159" s="329" t="str">
        <f t="shared" si="11"/>
        <v>USD</v>
      </c>
      <c r="V159" s="330"/>
      <c r="W159" s="330"/>
      <c r="X159" s="330"/>
      <c r="Y159" s="329"/>
      <c r="Z159" s="330"/>
      <c r="AA159" s="329"/>
      <c r="AB159" s="329">
        <f t="shared" si="22"/>
        <v>0</v>
      </c>
      <c r="AC159" s="329">
        <f t="shared" si="5"/>
        <v>1.1175870895385742E-8</v>
      </c>
      <c r="AD159" s="330"/>
      <c r="AE159" s="330"/>
      <c r="AF159" s="330"/>
      <c r="AG159" s="330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27"/>
      <c r="AW159" s="327"/>
      <c r="AX159" s="327"/>
      <c r="AY159" s="357"/>
      <c r="AZ159" s="327"/>
      <c r="BA159" s="327"/>
      <c r="BB159" s="327"/>
      <c r="BC159" s="327"/>
      <c r="BD159" s="327"/>
      <c r="BE159" s="327"/>
      <c r="BF159" s="327"/>
      <c r="IU159" s="333"/>
    </row>
    <row r="160" spans="1:255" s="332" customFormat="1" ht="15" customHeight="1" x14ac:dyDescent="0.3">
      <c r="A160" s="359">
        <v>2</v>
      </c>
      <c r="B160" s="396" t="s">
        <v>198</v>
      </c>
      <c r="C160" s="375">
        <v>501116</v>
      </c>
      <c r="D160" s="392" t="s">
        <v>26</v>
      </c>
      <c r="E160" s="324"/>
      <c r="F160" s="397"/>
      <c r="G160" s="416">
        <v>58147469.780000001</v>
      </c>
      <c r="H160" s="491"/>
      <c r="I160" s="366"/>
      <c r="J160" s="366"/>
      <c r="K160" s="366"/>
      <c r="L160" s="366"/>
      <c r="M160" s="491">
        <v>1640967.25</v>
      </c>
      <c r="N160" s="366"/>
      <c r="O160" s="366"/>
      <c r="P160" s="366"/>
      <c r="Q160" s="366"/>
      <c r="R160" s="562">
        <f t="shared" si="23"/>
        <v>56506502.530000001</v>
      </c>
      <c r="S160" s="863"/>
      <c r="T160" s="328"/>
      <c r="U160" s="329"/>
      <c r="V160" s="330"/>
      <c r="W160" s="330"/>
      <c r="X160" s="330"/>
      <c r="Y160" s="329"/>
      <c r="Z160" s="330"/>
      <c r="AA160" s="329"/>
      <c r="AB160" s="329"/>
      <c r="AC160" s="329"/>
      <c r="AD160" s="330"/>
      <c r="AE160" s="330"/>
      <c r="AF160" s="330"/>
      <c r="AG160" s="330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27"/>
      <c r="AW160" s="327"/>
      <c r="AX160" s="327"/>
      <c r="AY160" s="357"/>
      <c r="AZ160" s="327"/>
      <c r="BA160" s="327"/>
      <c r="BB160" s="327"/>
      <c r="BC160" s="327"/>
      <c r="BD160" s="327"/>
      <c r="BE160" s="327"/>
      <c r="BF160" s="327"/>
      <c r="IU160" s="333"/>
    </row>
    <row r="161" spans="1:255" s="420" customFormat="1" ht="15" customHeight="1" x14ac:dyDescent="0.3">
      <c r="A161" s="359">
        <v>3</v>
      </c>
      <c r="B161" s="360" t="s">
        <v>198</v>
      </c>
      <c r="C161" s="362">
        <v>501117</v>
      </c>
      <c r="D161" s="362" t="s">
        <v>26</v>
      </c>
      <c r="E161" s="362"/>
      <c r="F161" s="412"/>
      <c r="G161" s="421">
        <v>8735076.4000000004</v>
      </c>
      <c r="H161" s="491"/>
      <c r="I161" s="366"/>
      <c r="J161" s="366"/>
      <c r="K161" s="366"/>
      <c r="L161" s="366"/>
      <c r="M161" s="366"/>
      <c r="N161" s="366"/>
      <c r="O161" s="366"/>
      <c r="P161" s="366"/>
      <c r="Q161" s="366"/>
      <c r="R161" s="562">
        <f t="shared" si="23"/>
        <v>8735076.4000000004</v>
      </c>
      <c r="S161" s="926"/>
      <c r="T161" s="927"/>
      <c r="U161" s="928"/>
      <c r="V161" s="929"/>
      <c r="W161" s="929"/>
      <c r="X161" s="929"/>
      <c r="Y161" s="928"/>
      <c r="Z161" s="929"/>
      <c r="AA161" s="928"/>
      <c r="AB161" s="928"/>
      <c r="AC161" s="928"/>
      <c r="AD161" s="929"/>
      <c r="AE161" s="929"/>
      <c r="AF161" s="929"/>
      <c r="AG161" s="929"/>
      <c r="AH161" s="930"/>
      <c r="AI161" s="930"/>
      <c r="AJ161" s="930"/>
      <c r="AK161" s="930"/>
      <c r="AL161" s="930"/>
      <c r="AM161" s="930"/>
      <c r="AN161" s="930"/>
      <c r="AO161" s="930"/>
      <c r="AP161" s="930"/>
      <c r="AQ161" s="930"/>
      <c r="AR161" s="930"/>
      <c r="AS161" s="930"/>
      <c r="AT161" s="930"/>
      <c r="AU161" s="930"/>
      <c r="AV161" s="931"/>
      <c r="AW161" s="931"/>
      <c r="AX161" s="931"/>
      <c r="AY161" s="932"/>
      <c r="AZ161" s="931"/>
      <c r="BA161" s="931"/>
      <c r="BB161" s="931"/>
      <c r="BC161" s="931"/>
      <c r="BD161" s="931"/>
      <c r="BE161" s="931"/>
      <c r="BF161" s="931"/>
      <c r="IU161" s="933"/>
    </row>
    <row r="162" spans="1:255" s="332" customFormat="1" ht="15" customHeight="1" x14ac:dyDescent="0.3">
      <c r="A162" s="657">
        <v>4</v>
      </c>
      <c r="B162" s="420" t="s">
        <v>95</v>
      </c>
      <c r="C162" s="427">
        <v>500850</v>
      </c>
      <c r="D162" s="428" t="s">
        <v>0</v>
      </c>
      <c r="E162" s="428"/>
      <c r="F162" s="429"/>
      <c r="G162" s="430">
        <v>49592964.649999969</v>
      </c>
      <c r="H162" s="825"/>
      <c r="I162" s="639"/>
      <c r="J162" s="413">
        <v>1190245.3500000001</v>
      </c>
      <c r="K162" s="413"/>
      <c r="L162" s="413"/>
      <c r="M162" s="413"/>
      <c r="N162" s="413"/>
      <c r="O162" s="413">
        <f>48944612.13</f>
        <v>48944612.130000003</v>
      </c>
      <c r="P162" s="413">
        <f>1833667.4+4930.47</f>
        <v>1838597.8699999999</v>
      </c>
      <c r="Q162" s="413"/>
      <c r="R162" s="560">
        <f t="shared" si="23"/>
        <v>-3.2363459467887878E-8</v>
      </c>
      <c r="S162" s="871">
        <f t="shared" si="21"/>
        <v>-3.2363459467887878E-8</v>
      </c>
      <c r="T162" s="925"/>
      <c r="U162" s="329" t="str">
        <f t="shared" si="11"/>
        <v>USD</v>
      </c>
      <c r="V162" s="329">
        <f>T162*$V$1</f>
        <v>0</v>
      </c>
      <c r="W162" s="330"/>
      <c r="X162" s="330"/>
      <c r="Y162" s="329"/>
      <c r="Z162" s="330"/>
      <c r="AA162" s="329"/>
      <c r="AB162" s="329">
        <f t="shared" si="22"/>
        <v>-48944612.130000003</v>
      </c>
      <c r="AC162" s="329">
        <f t="shared" si="5"/>
        <v>-3.2363459467887878E-8</v>
      </c>
      <c r="AD162" s="330"/>
      <c r="AE162" s="330"/>
      <c r="AF162" s="330"/>
      <c r="AG162" s="330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27"/>
      <c r="AW162" s="327"/>
      <c r="AX162" s="327"/>
      <c r="AY162" s="357"/>
      <c r="AZ162" s="327"/>
      <c r="BA162" s="327"/>
      <c r="BB162" s="415"/>
      <c r="BC162" s="327"/>
      <c r="BD162" s="327"/>
      <c r="BE162" s="327"/>
      <c r="BF162" s="327"/>
      <c r="BI162" s="327"/>
      <c r="IU162" s="333"/>
    </row>
    <row r="163" spans="1:255" s="332" customFormat="1" ht="15" hidden="1" customHeight="1" x14ac:dyDescent="0.3">
      <c r="A163" s="355"/>
      <c r="B163" s="423" t="s">
        <v>96</v>
      </c>
      <c r="C163" s="338">
        <v>500798</v>
      </c>
      <c r="D163" s="349" t="s">
        <v>26</v>
      </c>
      <c r="E163" s="339"/>
      <c r="F163" s="424"/>
      <c r="G163" s="425">
        <v>-2.9103830456733704E-10</v>
      </c>
      <c r="H163" s="439"/>
      <c r="I163" s="413"/>
      <c r="J163" s="413"/>
      <c r="K163" s="413"/>
      <c r="L163" s="413"/>
      <c r="M163" s="413"/>
      <c r="N163" s="413"/>
      <c r="O163" s="413"/>
      <c r="P163" s="413"/>
      <c r="Q163" s="413"/>
      <c r="R163" s="562">
        <f t="shared" si="23"/>
        <v>-2.9103830456733704E-10</v>
      </c>
      <c r="S163" s="863">
        <f t="shared" si="21"/>
        <v>-2.9103830456733704E-10</v>
      </c>
      <c r="T163" s="328"/>
      <c r="U163" s="329" t="str">
        <f t="shared" si="11"/>
        <v>MYR</v>
      </c>
      <c r="V163" s="330"/>
      <c r="W163" s="330"/>
      <c r="X163" s="330"/>
      <c r="Y163" s="329"/>
      <c r="Z163" s="330"/>
      <c r="AA163" s="329"/>
      <c r="AB163" s="329">
        <f t="shared" si="22"/>
        <v>0</v>
      </c>
      <c r="AC163" s="329">
        <f t="shared" si="5"/>
        <v>-2.9103830456733704E-10</v>
      </c>
      <c r="AD163" s="330"/>
      <c r="AE163" s="330"/>
      <c r="AF163" s="330"/>
      <c r="AG163" s="330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27"/>
      <c r="AW163" s="327"/>
      <c r="AX163" s="327"/>
      <c r="AY163" s="357"/>
      <c r="AZ163" s="327"/>
      <c r="BA163" s="327"/>
      <c r="BB163" s="415"/>
      <c r="BC163" s="327"/>
      <c r="BD163" s="327"/>
      <c r="BE163" s="327"/>
      <c r="BF163" s="327"/>
      <c r="BI163" s="327"/>
      <c r="IU163" s="333"/>
    </row>
    <row r="164" spans="1:255" s="332" customFormat="1" ht="15" customHeight="1" x14ac:dyDescent="0.3">
      <c r="A164" s="359">
        <v>5</v>
      </c>
      <c r="B164" s="420" t="s">
        <v>97</v>
      </c>
      <c r="C164" s="362">
        <v>500676</v>
      </c>
      <c r="D164" s="362" t="s">
        <v>0</v>
      </c>
      <c r="E164" s="431"/>
      <c r="F164" s="412"/>
      <c r="G164" s="421">
        <v>5302711.3899999848</v>
      </c>
      <c r="H164" s="824"/>
      <c r="I164" s="824"/>
      <c r="J164" s="366">
        <f>52969836.8+1747899.83+207508.55</f>
        <v>54925245.179999992</v>
      </c>
      <c r="K164" s="366"/>
      <c r="L164" s="366"/>
      <c r="M164" s="366">
        <f>17000+17339.89+206039.34</f>
        <v>240379.22999999998</v>
      </c>
      <c r="N164" s="366"/>
      <c r="O164" s="366">
        <v>4994662.9400000004</v>
      </c>
      <c r="P164" s="366">
        <f>46743142.55+8249771.85</f>
        <v>54992914.399999999</v>
      </c>
      <c r="Q164" s="366"/>
      <c r="R164" s="562">
        <f>G164+H164+J164+K164+I164-M164-O164-P164-Q164-N164+F164</f>
        <v>-1.4901161193847656E-8</v>
      </c>
      <c r="S164" s="863">
        <f t="shared" si="21"/>
        <v>-1.4901161193847656E-8</v>
      </c>
      <c r="T164" s="432"/>
      <c r="U164" s="329" t="str">
        <f t="shared" si="11"/>
        <v>USD</v>
      </c>
      <c r="V164" s="329">
        <f t="shared" ref="V164:V168" si="24">T164*$V$1</f>
        <v>0</v>
      </c>
      <c r="W164" s="330"/>
      <c r="X164" s="330"/>
      <c r="Y164" s="329"/>
      <c r="Z164" s="330"/>
      <c r="AA164" s="329"/>
      <c r="AB164" s="419">
        <f t="shared" si="22"/>
        <v>-5235042.17</v>
      </c>
      <c r="AC164" s="329">
        <f t="shared" si="5"/>
        <v>0</v>
      </c>
      <c r="AD164" s="330"/>
      <c r="AE164" s="330"/>
      <c r="AF164" s="330"/>
      <c r="AG164" s="330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27"/>
      <c r="AW164" s="327"/>
      <c r="AX164" s="327"/>
      <c r="AY164" s="357"/>
      <c r="AZ164" s="327"/>
      <c r="BA164" s="327"/>
      <c r="BB164" s="327"/>
      <c r="BC164" s="327"/>
      <c r="BD164" s="327"/>
      <c r="BE164" s="327"/>
      <c r="BF164" s="327"/>
      <c r="IU164" s="333"/>
    </row>
    <row r="165" spans="1:255" s="332" customFormat="1" ht="15" hidden="1" customHeight="1" x14ac:dyDescent="0.3">
      <c r="A165" s="355"/>
      <c r="B165" s="423" t="s">
        <v>98</v>
      </c>
      <c r="C165" s="338">
        <v>500688</v>
      </c>
      <c r="D165" s="349" t="s">
        <v>0</v>
      </c>
      <c r="E165" s="339"/>
      <c r="F165" s="424"/>
      <c r="G165" s="425">
        <v>-7.2759576141834259E-10</v>
      </c>
      <c r="H165" s="439"/>
      <c r="I165" s="413"/>
      <c r="J165" s="413"/>
      <c r="K165" s="413"/>
      <c r="L165" s="413"/>
      <c r="M165" s="413"/>
      <c r="N165" s="413"/>
      <c r="O165" s="413"/>
      <c r="P165" s="413"/>
      <c r="Q165" s="413"/>
      <c r="R165" s="562">
        <f t="shared" ref="R165:R170" si="25">G165+H165+J165+K165+I165-M165-O165-P165-Q165-N165</f>
        <v>-7.2759576141834259E-10</v>
      </c>
      <c r="S165" s="863">
        <f t="shared" si="21"/>
        <v>-7.2759576141834259E-10</v>
      </c>
      <c r="T165" s="328"/>
      <c r="U165" s="329" t="str">
        <f t="shared" si="11"/>
        <v>USD</v>
      </c>
      <c r="V165" s="329">
        <f t="shared" si="24"/>
        <v>0</v>
      </c>
      <c r="W165" s="330"/>
      <c r="X165" s="330"/>
      <c r="Y165" s="329"/>
      <c r="Z165" s="330"/>
      <c r="AA165" s="329"/>
      <c r="AB165" s="329">
        <f t="shared" si="22"/>
        <v>0</v>
      </c>
      <c r="AC165" s="329">
        <f t="shared" ref="AC165:AC233" si="26">G165+H165+I165+J165-M165-O165-P165</f>
        <v>-7.2759576141834259E-10</v>
      </c>
      <c r="AD165" s="330"/>
      <c r="AE165" s="330"/>
      <c r="AF165" s="330"/>
      <c r="AG165" s="330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27"/>
      <c r="AW165" s="327"/>
      <c r="AX165" s="327"/>
      <c r="AY165" s="357"/>
      <c r="AZ165" s="327"/>
      <c r="BA165" s="327"/>
      <c r="BB165" s="327"/>
      <c r="BC165" s="327"/>
      <c r="BD165" s="327"/>
      <c r="BE165" s="327"/>
      <c r="BF165" s="327"/>
      <c r="IU165" s="333"/>
    </row>
    <row r="166" spans="1:255" s="332" customFormat="1" ht="15" customHeight="1" x14ac:dyDescent="0.3">
      <c r="A166" s="359">
        <v>7</v>
      </c>
      <c r="B166" s="420" t="s">
        <v>100</v>
      </c>
      <c r="C166" s="427">
        <v>500910</v>
      </c>
      <c r="D166" s="362" t="s">
        <v>0</v>
      </c>
      <c r="E166" s="427"/>
      <c r="F166" s="433"/>
      <c r="G166" s="434">
        <v>1386185.2699999996</v>
      </c>
      <c r="H166" s="439"/>
      <c r="I166" s="395"/>
      <c r="J166" s="395">
        <f>3726976.08+222715.45+72725+1169879.34</f>
        <v>5192295.87</v>
      </c>
      <c r="K166" s="395"/>
      <c r="L166" s="395"/>
      <c r="M166" s="395"/>
      <c r="N166" s="395"/>
      <c r="O166" s="395">
        <v>1368063</v>
      </c>
      <c r="P166" s="395">
        <f>3970118.61+1240300.33-0.9+0.1</f>
        <v>5210418.1399999987</v>
      </c>
      <c r="Q166" s="395"/>
      <c r="R166" s="556">
        <f t="shared" si="25"/>
        <v>9.3132257461547852E-10</v>
      </c>
      <c r="S166" s="863">
        <f t="shared" si="21"/>
        <v>9.3132257461547852E-10</v>
      </c>
      <c r="T166" s="441"/>
      <c r="U166" s="329" t="str">
        <f t="shared" si="11"/>
        <v>USD</v>
      </c>
      <c r="V166" s="329">
        <f t="shared" si="24"/>
        <v>0</v>
      </c>
      <c r="W166" s="330"/>
      <c r="X166" s="330"/>
      <c r="Y166" s="329"/>
      <c r="Z166" s="330"/>
      <c r="AA166" s="329"/>
      <c r="AB166" s="329">
        <f t="shared" si="22"/>
        <v>-1368063</v>
      </c>
      <c r="AC166" s="329">
        <f t="shared" si="26"/>
        <v>0</v>
      </c>
      <c r="AD166" s="330"/>
      <c r="AE166" s="330"/>
      <c r="AF166" s="330"/>
      <c r="AG166" s="330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27"/>
      <c r="AW166" s="327"/>
      <c r="AX166" s="327"/>
      <c r="AY166" s="357"/>
      <c r="AZ166" s="327"/>
      <c r="BA166" s="327"/>
      <c r="BB166" s="327"/>
      <c r="BC166" s="327"/>
      <c r="BD166" s="327"/>
      <c r="BE166" s="327"/>
      <c r="BF166" s="327"/>
      <c r="IU166" s="333"/>
    </row>
    <row r="167" spans="1:255" s="332" customFormat="1" ht="15" customHeight="1" x14ac:dyDescent="0.3">
      <c r="A167" s="359">
        <v>8</v>
      </c>
      <c r="B167" s="386" t="s">
        <v>101</v>
      </c>
      <c r="C167" s="374">
        <v>500692</v>
      </c>
      <c r="D167" s="375" t="s">
        <v>0</v>
      </c>
      <c r="E167" s="374"/>
      <c r="F167" s="376"/>
      <c r="G167" s="369">
        <v>787218.20999999414</v>
      </c>
      <c r="H167" s="395"/>
      <c r="I167" s="366"/>
      <c r="J167" s="366">
        <f>462657.85</f>
        <v>462657.85</v>
      </c>
      <c r="K167" s="368"/>
      <c r="L167" s="366"/>
      <c r="M167" s="395"/>
      <c r="N167" s="368"/>
      <c r="O167" s="369">
        <v>776926.48</v>
      </c>
      <c r="P167" s="366">
        <v>472949.58</v>
      </c>
      <c r="Q167" s="368"/>
      <c r="R167" s="556">
        <f t="shared" si="25"/>
        <v>-5.9953890740871429E-9</v>
      </c>
      <c r="S167" s="863">
        <f t="shared" si="21"/>
        <v>-5.9953890740871429E-9</v>
      </c>
      <c r="T167" s="441"/>
      <c r="U167" s="329" t="str">
        <f t="shared" si="11"/>
        <v>USD</v>
      </c>
      <c r="V167" s="329">
        <f t="shared" si="24"/>
        <v>0</v>
      </c>
      <c r="W167" s="330"/>
      <c r="X167" s="330"/>
      <c r="Y167" s="329"/>
      <c r="Z167" s="330"/>
      <c r="AA167" s="329"/>
      <c r="AB167" s="329">
        <f t="shared" si="22"/>
        <v>-776926.48</v>
      </c>
      <c r="AC167" s="329">
        <f t="shared" si="26"/>
        <v>-5.9953890740871429E-9</v>
      </c>
      <c r="AD167" s="330"/>
      <c r="AE167" s="330"/>
      <c r="AF167" s="330"/>
      <c r="AG167" s="330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27"/>
      <c r="AW167" s="327"/>
      <c r="AX167" s="327"/>
      <c r="AY167" s="357"/>
      <c r="AZ167" s="327"/>
      <c r="BA167" s="327"/>
      <c r="BB167" s="327"/>
      <c r="BC167" s="327"/>
      <c r="BD167" s="327"/>
      <c r="BE167" s="327"/>
      <c r="BF167" s="327"/>
      <c r="IU167" s="333"/>
    </row>
    <row r="168" spans="1:255" s="332" customFormat="1" ht="15" hidden="1" customHeight="1" x14ac:dyDescent="0.3">
      <c r="A168" s="359">
        <v>10</v>
      </c>
      <c r="B168" s="396" t="s">
        <v>102</v>
      </c>
      <c r="C168" s="374">
        <v>500888</v>
      </c>
      <c r="D168" s="375" t="s">
        <v>0</v>
      </c>
      <c r="E168" s="374"/>
      <c r="F168" s="376"/>
      <c r="G168" s="369">
        <v>4.6566128730773926E-8</v>
      </c>
      <c r="H168" s="369"/>
      <c r="I168" s="638"/>
      <c r="J168" s="366"/>
      <c r="K168" s="368"/>
      <c r="L168" s="368"/>
      <c r="M168" s="368"/>
      <c r="N168" s="368"/>
      <c r="O168" s="369"/>
      <c r="P168" s="366"/>
      <c r="Q168" s="368"/>
      <c r="R168" s="556">
        <f t="shared" si="25"/>
        <v>4.6566128730773926E-8</v>
      </c>
      <c r="S168" s="863">
        <f t="shared" si="21"/>
        <v>4.6566128730773926E-8</v>
      </c>
      <c r="T168" s="441"/>
      <c r="U168" s="329" t="str">
        <f t="shared" si="11"/>
        <v>USD</v>
      </c>
      <c r="V168" s="329">
        <f t="shared" si="24"/>
        <v>0</v>
      </c>
      <c r="W168" s="330"/>
      <c r="X168" s="330"/>
      <c r="Y168" s="329"/>
      <c r="Z168" s="330"/>
      <c r="AA168" s="329"/>
      <c r="AB168" s="329">
        <f t="shared" si="22"/>
        <v>0</v>
      </c>
      <c r="AC168" s="329">
        <f t="shared" si="26"/>
        <v>4.6566128730773926E-8</v>
      </c>
      <c r="AD168" s="330"/>
      <c r="AE168" s="330"/>
      <c r="AF168" s="330"/>
      <c r="AG168" s="330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27"/>
      <c r="AW168" s="327"/>
      <c r="AX168" s="327"/>
      <c r="AY168" s="357"/>
      <c r="AZ168" s="327"/>
      <c r="BA168" s="327"/>
      <c r="BB168" s="327"/>
      <c r="BC168" s="327"/>
      <c r="BD168" s="327"/>
      <c r="BE168" s="327"/>
      <c r="BF168" s="327"/>
      <c r="IU168" s="333"/>
    </row>
    <row r="169" spans="1:255" s="332" customFormat="1" ht="15" hidden="1" customHeight="1" x14ac:dyDescent="0.3">
      <c r="A169" s="355"/>
      <c r="B169" s="337" t="s">
        <v>103</v>
      </c>
      <c r="C169" s="348">
        <v>500907</v>
      </c>
      <c r="D169" s="349" t="s">
        <v>0</v>
      </c>
      <c r="E169" s="348"/>
      <c r="F169" s="350"/>
      <c r="G169" s="351">
        <v>-3.9726728573441505E-9</v>
      </c>
      <c r="H169" s="369"/>
      <c r="I169" s="366"/>
      <c r="J169" s="366"/>
      <c r="K169" s="369"/>
      <c r="L169" s="369"/>
      <c r="M169" s="369"/>
      <c r="N169" s="369"/>
      <c r="O169" s="369"/>
      <c r="P169" s="366"/>
      <c r="Q169" s="366"/>
      <c r="R169" s="556">
        <f t="shared" si="25"/>
        <v>-3.9726728573441505E-9</v>
      </c>
      <c r="S169" s="863">
        <f t="shared" si="21"/>
        <v>-3.9726728573441505E-9</v>
      </c>
      <c r="T169" s="328"/>
      <c r="U169" s="329" t="str">
        <f t="shared" si="11"/>
        <v>USD</v>
      </c>
      <c r="V169" s="330"/>
      <c r="W169" s="330"/>
      <c r="X169" s="330"/>
      <c r="Y169" s="329"/>
      <c r="Z169" s="330"/>
      <c r="AA169" s="329"/>
      <c r="AB169" s="329">
        <f t="shared" si="22"/>
        <v>0</v>
      </c>
      <c r="AC169" s="329">
        <f t="shared" si="26"/>
        <v>-3.9726728573441505E-9</v>
      </c>
      <c r="AD169" s="330"/>
      <c r="AE169" s="330"/>
      <c r="AF169" s="330"/>
      <c r="AG169" s="330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27"/>
      <c r="AW169" s="327"/>
      <c r="AX169" s="327"/>
      <c r="AY169" s="327"/>
      <c r="AZ169" s="327"/>
      <c r="BA169" s="327"/>
      <c r="BB169" s="327"/>
      <c r="BC169" s="327"/>
      <c r="BD169" s="327"/>
      <c r="BE169" s="327"/>
      <c r="BF169" s="327"/>
      <c r="IU169" s="333"/>
    </row>
    <row r="170" spans="1:255" s="332" customFormat="1" ht="15" hidden="1" customHeight="1" x14ac:dyDescent="0.3">
      <c r="A170" s="359">
        <v>7</v>
      </c>
      <c r="B170" s="377" t="s">
        <v>104</v>
      </c>
      <c r="C170" s="361">
        <v>500895</v>
      </c>
      <c r="D170" s="362" t="s">
        <v>26</v>
      </c>
      <c r="E170" s="361"/>
      <c r="F170" s="371"/>
      <c r="G170" s="364">
        <v>-4.6566128730773926E-10</v>
      </c>
      <c r="H170" s="366"/>
      <c r="I170" s="387"/>
      <c r="J170" s="366"/>
      <c r="K170" s="369"/>
      <c r="L170" s="369"/>
      <c r="M170" s="369"/>
      <c r="N170" s="369"/>
      <c r="O170" s="369"/>
      <c r="P170" s="366"/>
      <c r="Q170" s="366"/>
      <c r="R170" s="354">
        <f t="shared" si="25"/>
        <v>-4.6566128730773926E-10</v>
      </c>
      <c r="S170" s="863">
        <f t="shared" si="21"/>
        <v>-4.6566128730773926E-10</v>
      </c>
      <c r="T170" s="532"/>
      <c r="U170" s="329" t="str">
        <f t="shared" si="11"/>
        <v>MYR</v>
      </c>
      <c r="V170" s="329">
        <f>T170</f>
        <v>0</v>
      </c>
      <c r="W170" s="330"/>
      <c r="X170" s="330"/>
      <c r="Y170" s="329"/>
      <c r="Z170" s="330"/>
      <c r="AA170" s="329"/>
      <c r="AB170" s="419">
        <f t="shared" si="22"/>
        <v>0</v>
      </c>
      <c r="AC170" s="329">
        <f t="shared" si="26"/>
        <v>-4.6566128730773926E-10</v>
      </c>
      <c r="AD170" s="330"/>
      <c r="AE170" s="330"/>
      <c r="AF170" s="330"/>
      <c r="AG170" s="330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27"/>
      <c r="AW170" s="327"/>
      <c r="AX170" s="327"/>
      <c r="AY170" s="327"/>
      <c r="AZ170" s="327"/>
      <c r="BA170" s="327"/>
      <c r="BB170" s="327"/>
      <c r="BC170" s="327"/>
      <c r="BD170" s="327"/>
      <c r="BE170" s="327"/>
      <c r="BF170" s="327"/>
      <c r="IU170" s="333"/>
    </row>
    <row r="171" spans="1:255" s="332" customFormat="1" ht="15" hidden="1" customHeight="1" x14ac:dyDescent="0.3">
      <c r="A171" s="355"/>
      <c r="B171" s="423" t="s">
        <v>105</v>
      </c>
      <c r="C171" s="338">
        <v>500737</v>
      </c>
      <c r="D171" s="349" t="s">
        <v>0</v>
      </c>
      <c r="E171" s="338"/>
      <c r="F171" s="340"/>
      <c r="G171" s="437">
        <v>-9.8953023552894592E-10</v>
      </c>
      <c r="H171" s="825"/>
      <c r="I171" s="638"/>
      <c r="J171" s="395"/>
      <c r="K171" s="395"/>
      <c r="L171" s="395"/>
      <c r="M171" s="395"/>
      <c r="N171" s="395"/>
      <c r="O171" s="395"/>
      <c r="P171" s="395"/>
      <c r="Q171" s="395"/>
      <c r="R171" s="556">
        <f>G171+H171+J171+K171+I171-M171-O171-P171-Q171-N171</f>
        <v>-9.8953023552894592E-10</v>
      </c>
      <c r="S171" s="863">
        <f t="shared" si="21"/>
        <v>-9.8953023552894592E-10</v>
      </c>
      <c r="T171" s="328"/>
      <c r="U171" s="329" t="str">
        <f t="shared" si="11"/>
        <v>USD</v>
      </c>
      <c r="V171" s="329">
        <f>T171</f>
        <v>0</v>
      </c>
      <c r="W171" s="330"/>
      <c r="X171" s="330"/>
      <c r="Y171" s="329"/>
      <c r="Z171" s="330"/>
      <c r="AA171" s="329"/>
      <c r="AB171" s="329">
        <f t="shared" si="22"/>
        <v>0</v>
      </c>
      <c r="AC171" s="329">
        <f t="shared" si="26"/>
        <v>-9.8953023552894592E-10</v>
      </c>
      <c r="AD171" s="330"/>
      <c r="AE171" s="330"/>
      <c r="AF171" s="330"/>
      <c r="AG171" s="330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27"/>
      <c r="AW171" s="327"/>
      <c r="AX171" s="327"/>
      <c r="AY171" s="357"/>
      <c r="AZ171" s="327"/>
      <c r="BA171" s="327"/>
      <c r="BB171" s="327"/>
      <c r="BC171" s="327"/>
      <c r="BD171" s="327"/>
      <c r="BE171" s="327"/>
      <c r="BF171" s="327"/>
      <c r="IU171" s="333"/>
    </row>
    <row r="172" spans="1:255" s="332" customFormat="1" ht="15" hidden="1" customHeight="1" x14ac:dyDescent="0.3">
      <c r="A172" s="385">
        <v>12</v>
      </c>
      <c r="B172" s="391" t="s">
        <v>106</v>
      </c>
      <c r="C172" s="393">
        <v>500917</v>
      </c>
      <c r="D172" s="375" t="s">
        <v>26</v>
      </c>
      <c r="E172" s="393"/>
      <c r="F172" s="394"/>
      <c r="G172" s="438">
        <v>2.4680048227310181E-8</v>
      </c>
      <c r="H172" s="439"/>
      <c r="I172" s="395"/>
      <c r="J172" s="395"/>
      <c r="K172" s="395"/>
      <c r="L172" s="395"/>
      <c r="M172" s="395"/>
      <c r="N172" s="395"/>
      <c r="O172" s="395"/>
      <c r="P172" s="395"/>
      <c r="Q172" s="395"/>
      <c r="R172" s="556">
        <f t="shared" ref="R172:R181" si="27">G172+H172+J172+K172+I172-M172-O172-P172-Q172-N172</f>
        <v>2.4680048227310181E-8</v>
      </c>
      <c r="S172" s="863">
        <f t="shared" si="21"/>
        <v>2.4680048227310181E-8</v>
      </c>
      <c r="T172" s="450"/>
      <c r="U172" s="329" t="str">
        <f t="shared" si="11"/>
        <v>MYR</v>
      </c>
      <c r="V172" s="329">
        <f>T172</f>
        <v>0</v>
      </c>
      <c r="W172" s="330"/>
      <c r="X172" s="330"/>
      <c r="Y172" s="329"/>
      <c r="Z172" s="330"/>
      <c r="AA172" s="329"/>
      <c r="AB172" s="329">
        <f t="shared" si="22"/>
        <v>0</v>
      </c>
      <c r="AC172" s="329">
        <f t="shared" si="26"/>
        <v>2.4680048227310181E-8</v>
      </c>
      <c r="AD172" s="330"/>
      <c r="AE172" s="330"/>
      <c r="AF172" s="330"/>
      <c r="AG172" s="330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27"/>
      <c r="AW172" s="327"/>
      <c r="AX172" s="327"/>
      <c r="AY172" s="357"/>
      <c r="AZ172" s="327"/>
      <c r="BA172" s="327"/>
      <c r="BB172" s="327"/>
      <c r="BC172" s="327"/>
      <c r="BD172" s="327"/>
      <c r="BE172" s="327"/>
      <c r="BF172" s="327"/>
      <c r="IU172" s="333"/>
    </row>
    <row r="173" spans="1:255" s="332" customFormat="1" ht="15" customHeight="1" x14ac:dyDescent="0.3">
      <c r="A173" s="385">
        <v>9</v>
      </c>
      <c r="B173" s="377" t="s">
        <v>1506</v>
      </c>
      <c r="C173" s="393">
        <v>501256</v>
      </c>
      <c r="D173" s="392" t="s">
        <v>26</v>
      </c>
      <c r="E173" s="324"/>
      <c r="F173" s="394"/>
      <c r="G173" s="438">
        <v>710438.1100000001</v>
      </c>
      <c r="H173" s="439"/>
      <c r="I173" s="395"/>
      <c r="J173" s="395"/>
      <c r="K173" s="395"/>
      <c r="L173" s="395"/>
      <c r="M173" s="369">
        <v>25608.91</v>
      </c>
      <c r="N173" s="395"/>
      <c r="O173" s="395"/>
      <c r="P173" s="395"/>
      <c r="Q173" s="395"/>
      <c r="R173" s="556">
        <f t="shared" si="27"/>
        <v>684829.20000000007</v>
      </c>
      <c r="S173" s="863"/>
      <c r="T173" s="934"/>
      <c r="U173" s="329"/>
      <c r="V173" s="329"/>
      <c r="W173" s="330"/>
      <c r="X173" s="330"/>
      <c r="Y173" s="329"/>
      <c r="Z173" s="330"/>
      <c r="AA173" s="329"/>
      <c r="AB173" s="329"/>
      <c r="AC173" s="329"/>
      <c r="AD173" s="330"/>
      <c r="AE173" s="330"/>
      <c r="AF173" s="330"/>
      <c r="AG173" s="330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27"/>
      <c r="AW173" s="327"/>
      <c r="AX173" s="327"/>
      <c r="AY173" s="357"/>
      <c r="AZ173" s="327"/>
      <c r="BA173" s="327"/>
      <c r="BB173" s="327"/>
      <c r="BC173" s="327"/>
      <c r="BD173" s="327"/>
      <c r="BE173" s="327"/>
      <c r="BF173" s="327"/>
      <c r="IU173" s="333"/>
    </row>
    <row r="174" spans="1:255" s="332" customFormat="1" ht="15" customHeight="1" x14ac:dyDescent="0.3">
      <c r="A174" s="385">
        <v>10</v>
      </c>
      <c r="B174" s="396" t="s">
        <v>1400</v>
      </c>
      <c r="C174" s="375">
        <v>501162</v>
      </c>
      <c r="D174" s="392" t="s">
        <v>26</v>
      </c>
      <c r="E174" s="324"/>
      <c r="F174" s="397"/>
      <c r="G174" s="416">
        <v>838561.9</v>
      </c>
      <c r="H174" s="491"/>
      <c r="I174" s="366"/>
      <c r="J174" s="366"/>
      <c r="K174" s="366"/>
      <c r="L174" s="366"/>
      <c r="M174" s="491"/>
      <c r="N174" s="366"/>
      <c r="O174" s="366"/>
      <c r="P174" s="366"/>
      <c r="Q174" s="366"/>
      <c r="R174" s="562">
        <f t="shared" si="27"/>
        <v>838561.9</v>
      </c>
      <c r="S174" s="865">
        <f t="shared" si="21"/>
        <v>838561.9</v>
      </c>
      <c r="T174" s="328"/>
      <c r="U174" s="329" t="str">
        <f t="shared" si="11"/>
        <v>MYR</v>
      </c>
      <c r="V174" s="329">
        <f t="shared" ref="V174:V175" si="28">T174</f>
        <v>0</v>
      </c>
      <c r="W174" s="330"/>
      <c r="X174" s="330"/>
      <c r="Y174" s="329"/>
      <c r="Z174" s="330"/>
      <c r="AA174" s="329"/>
      <c r="AB174" s="329"/>
      <c r="AC174" s="329"/>
      <c r="AD174" s="330"/>
      <c r="AE174" s="330"/>
      <c r="AF174" s="330"/>
      <c r="AG174" s="330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27"/>
      <c r="AW174" s="327"/>
      <c r="AX174" s="327"/>
      <c r="AY174" s="357"/>
      <c r="AZ174" s="327"/>
      <c r="BA174" s="327"/>
      <c r="BB174" s="327"/>
      <c r="BC174" s="327"/>
      <c r="BD174" s="327"/>
      <c r="BE174" s="327"/>
      <c r="BF174" s="327"/>
      <c r="IU174" s="333"/>
    </row>
    <row r="175" spans="1:255" s="332" customFormat="1" ht="15" customHeight="1" x14ac:dyDescent="0.3">
      <c r="A175" s="385">
        <v>11</v>
      </c>
      <c r="B175" s="377" t="s">
        <v>1396</v>
      </c>
      <c r="C175" s="361">
        <v>501163</v>
      </c>
      <c r="D175" s="362" t="s">
        <v>26</v>
      </c>
      <c r="E175" s="361"/>
      <c r="F175" s="371"/>
      <c r="G175" s="364">
        <v>2054892.0800000003</v>
      </c>
      <c r="H175" s="366"/>
      <c r="I175" s="387"/>
      <c r="J175" s="369"/>
      <c r="K175" s="368"/>
      <c r="L175" s="366"/>
      <c r="M175" s="366"/>
      <c r="N175" s="368"/>
      <c r="O175" s="369"/>
      <c r="P175" s="366"/>
      <c r="Q175" s="368"/>
      <c r="R175" s="556">
        <f t="shared" si="27"/>
        <v>2054892.0800000003</v>
      </c>
      <c r="S175" s="865">
        <f t="shared" si="21"/>
        <v>2054892.0800000003</v>
      </c>
      <c r="T175" s="328"/>
      <c r="U175" s="329" t="str">
        <f t="shared" si="11"/>
        <v>MYR</v>
      </c>
      <c r="V175" s="329">
        <f t="shared" si="28"/>
        <v>0</v>
      </c>
      <c r="W175" s="330"/>
      <c r="X175" s="330"/>
      <c r="Y175" s="329"/>
      <c r="Z175" s="330"/>
      <c r="AA175" s="329"/>
      <c r="AB175" s="329"/>
      <c r="AC175" s="329"/>
      <c r="AD175" s="330"/>
      <c r="AE175" s="330"/>
      <c r="AF175" s="330"/>
      <c r="AG175" s="330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27"/>
      <c r="AW175" s="327"/>
      <c r="AX175" s="327"/>
      <c r="AY175" s="357"/>
      <c r="AZ175" s="327"/>
      <c r="BA175" s="327"/>
      <c r="BB175" s="327"/>
      <c r="BC175" s="327"/>
      <c r="BD175" s="327"/>
      <c r="BE175" s="327"/>
      <c r="BF175" s="327"/>
      <c r="IU175" s="333"/>
    </row>
    <row r="176" spans="1:255" s="332" customFormat="1" ht="15" customHeight="1" x14ac:dyDescent="0.3">
      <c r="A176" s="359">
        <v>12</v>
      </c>
      <c r="B176" s="420" t="s">
        <v>107</v>
      </c>
      <c r="C176" s="427">
        <v>500879</v>
      </c>
      <c r="D176" s="362" t="s">
        <v>0</v>
      </c>
      <c r="E176" s="427"/>
      <c r="F176" s="433"/>
      <c r="G176" s="434">
        <v>161436381.25000009</v>
      </c>
      <c r="H176" s="439"/>
      <c r="I176" s="395"/>
      <c r="J176" s="395">
        <f>754870.63+8214.78</f>
        <v>763085.41</v>
      </c>
      <c r="K176" s="395"/>
      <c r="L176" s="395"/>
      <c r="M176" s="395"/>
      <c r="N176" s="395"/>
      <c r="O176" s="395">
        <f>159325846.35</f>
        <v>159325846.34999999</v>
      </c>
      <c r="P176" s="395">
        <f>2873620.31</f>
        <v>2873620.31</v>
      </c>
      <c r="Q176" s="395"/>
      <c r="R176" s="556">
        <f t="shared" si="27"/>
        <v>9.1735273599624634E-8</v>
      </c>
      <c r="S176" s="871">
        <f t="shared" si="21"/>
        <v>9.1735273599624634E-8</v>
      </c>
      <c r="T176" s="891"/>
      <c r="U176" s="329" t="str">
        <f t="shared" si="11"/>
        <v>USD</v>
      </c>
      <c r="V176" s="329">
        <f t="shared" ref="V176:V189" si="29">T176*$V$1</f>
        <v>0</v>
      </c>
      <c r="W176" s="330"/>
      <c r="X176" s="330"/>
      <c r="Y176" s="329"/>
      <c r="Z176" s="330"/>
      <c r="AA176" s="329"/>
      <c r="AB176" s="329">
        <f t="shared" si="22"/>
        <v>-159325846.34999999</v>
      </c>
      <c r="AC176" s="329">
        <f t="shared" si="26"/>
        <v>9.1735273599624634E-8</v>
      </c>
      <c r="AD176" s="330"/>
      <c r="AE176" s="330"/>
      <c r="AF176" s="330"/>
      <c r="AG176" s="330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27"/>
      <c r="AW176" s="327"/>
      <c r="AX176" s="327"/>
      <c r="AY176" s="357"/>
      <c r="AZ176" s="327"/>
      <c r="BA176" s="327"/>
      <c r="BB176" s="327"/>
      <c r="BC176" s="327"/>
      <c r="BD176" s="327"/>
      <c r="BE176" s="327"/>
      <c r="BF176" s="327"/>
      <c r="IU176" s="333"/>
    </row>
    <row r="177" spans="1:255" s="332" customFormat="1" ht="15" hidden="1" customHeight="1" x14ac:dyDescent="0.3">
      <c r="A177" s="385">
        <v>14</v>
      </c>
      <c r="B177" s="360" t="s">
        <v>108</v>
      </c>
      <c r="C177" s="362">
        <v>500990</v>
      </c>
      <c r="D177" s="362" t="s">
        <v>0</v>
      </c>
      <c r="E177" s="362"/>
      <c r="F177" s="412"/>
      <c r="G177" s="421">
        <v>-3.4924596548080444E-10</v>
      </c>
      <c r="H177" s="491"/>
      <c r="I177" s="366"/>
      <c r="J177" s="366"/>
      <c r="K177" s="366"/>
      <c r="L177" s="366"/>
      <c r="M177" s="366"/>
      <c r="N177" s="366"/>
      <c r="O177" s="366"/>
      <c r="P177" s="366"/>
      <c r="Q177" s="366"/>
      <c r="R177" s="562">
        <f>G177+H177+J177+K177+I177-M177-O177-P177-Q177-N177</f>
        <v>-3.4924596548080444E-10</v>
      </c>
      <c r="S177" s="869">
        <f t="shared" si="21"/>
        <v>-3.4924596548080444E-10</v>
      </c>
      <c r="T177" s="328"/>
      <c r="U177" s="329" t="str">
        <f t="shared" si="11"/>
        <v>USD</v>
      </c>
      <c r="V177" s="329">
        <f t="shared" si="29"/>
        <v>0</v>
      </c>
      <c r="W177" s="330"/>
      <c r="X177" s="330"/>
      <c r="Y177" s="329"/>
      <c r="Z177" s="330"/>
      <c r="AA177" s="329"/>
      <c r="AB177" s="329">
        <f t="shared" si="22"/>
        <v>0</v>
      </c>
      <c r="AC177" s="329">
        <f t="shared" si="26"/>
        <v>-3.4924596548080444E-10</v>
      </c>
      <c r="AD177" s="330"/>
      <c r="AE177" s="330"/>
      <c r="AF177" s="330"/>
      <c r="AG177" s="330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27"/>
      <c r="AW177" s="327"/>
      <c r="AX177" s="327"/>
      <c r="AY177" s="357"/>
      <c r="AZ177" s="327"/>
      <c r="BA177" s="327"/>
      <c r="BB177" s="327"/>
      <c r="BC177" s="327"/>
      <c r="BD177" s="327"/>
      <c r="BE177" s="327"/>
      <c r="BF177" s="327"/>
      <c r="IU177" s="333"/>
    </row>
    <row r="178" spans="1:255" s="334" customFormat="1" ht="15" hidden="1" customHeight="1" x14ac:dyDescent="0.3">
      <c r="A178" s="385">
        <v>10</v>
      </c>
      <c r="B178" s="391" t="s">
        <v>109</v>
      </c>
      <c r="C178" s="393">
        <v>500890</v>
      </c>
      <c r="D178" s="392" t="s">
        <v>0</v>
      </c>
      <c r="E178" s="393"/>
      <c r="F178" s="394"/>
      <c r="G178" s="438">
        <v>-3.8417056202888489E-9</v>
      </c>
      <c r="H178" s="439"/>
      <c r="I178" s="395"/>
      <c r="J178" s="395"/>
      <c r="K178" s="395"/>
      <c r="L178" s="395"/>
      <c r="M178" s="413"/>
      <c r="N178" s="395"/>
      <c r="O178" s="395"/>
      <c r="P178" s="395"/>
      <c r="Q178" s="395"/>
      <c r="R178" s="556">
        <f t="shared" si="27"/>
        <v>-3.8417056202888489E-9</v>
      </c>
      <c r="S178" s="539">
        <f t="shared" si="21"/>
        <v>-3.8417056202888489E-9</v>
      </c>
      <c r="T178" s="536"/>
      <c r="U178" s="329" t="str">
        <f t="shared" si="11"/>
        <v>USD</v>
      </c>
      <c r="V178" s="419">
        <f t="shared" si="29"/>
        <v>0</v>
      </c>
      <c r="W178" s="418"/>
      <c r="X178" s="418"/>
      <c r="Y178" s="419"/>
      <c r="Z178" s="418"/>
      <c r="AA178" s="419"/>
      <c r="AB178" s="419">
        <f t="shared" si="22"/>
        <v>0</v>
      </c>
      <c r="AC178" s="419">
        <f t="shared" si="26"/>
        <v>-3.8417056202888489E-9</v>
      </c>
      <c r="AD178" s="418"/>
      <c r="AE178" s="418"/>
      <c r="AF178" s="418"/>
      <c r="AG178" s="418"/>
      <c r="AH178" s="382"/>
      <c r="AI178" s="382"/>
      <c r="AJ178" s="382"/>
      <c r="AK178" s="382"/>
      <c r="AL178" s="382"/>
      <c r="AM178" s="382"/>
      <c r="AN178" s="382"/>
      <c r="AO178" s="382"/>
      <c r="AP178" s="382"/>
      <c r="AQ178" s="382"/>
      <c r="AR178" s="382"/>
      <c r="AS178" s="382"/>
      <c r="AT178" s="382"/>
      <c r="AU178" s="382"/>
      <c r="AV178" s="383"/>
      <c r="AW178" s="383"/>
      <c r="AX178" s="383"/>
      <c r="AY178" s="490"/>
      <c r="AZ178" s="383"/>
      <c r="BA178" s="383"/>
      <c r="BB178" s="383"/>
      <c r="BC178" s="383"/>
      <c r="BD178" s="383"/>
      <c r="BE178" s="383"/>
      <c r="BF178" s="383"/>
      <c r="IU178" s="326"/>
    </row>
    <row r="179" spans="1:255" s="332" customFormat="1" ht="15" hidden="1" customHeight="1" x14ac:dyDescent="0.3">
      <c r="A179" s="385">
        <v>16</v>
      </c>
      <c r="B179" s="391" t="s">
        <v>110</v>
      </c>
      <c r="C179" s="393">
        <v>500991</v>
      </c>
      <c r="D179" s="392" t="s">
        <v>0</v>
      </c>
      <c r="E179" s="393"/>
      <c r="F179" s="394"/>
      <c r="G179" s="438">
        <v>-2.0081643015146255E-9</v>
      </c>
      <c r="H179" s="439"/>
      <c r="I179" s="395"/>
      <c r="J179" s="395"/>
      <c r="K179" s="395"/>
      <c r="L179" s="395"/>
      <c r="M179" s="395"/>
      <c r="N179" s="395"/>
      <c r="O179" s="395"/>
      <c r="P179" s="395"/>
      <c r="Q179" s="395"/>
      <c r="R179" s="556">
        <f t="shared" si="27"/>
        <v>-2.0081643015146255E-9</v>
      </c>
      <c r="S179" s="863">
        <f t="shared" si="21"/>
        <v>-2.0081643015146255E-9</v>
      </c>
      <c r="T179" s="441"/>
      <c r="U179" s="329" t="str">
        <f t="shared" si="11"/>
        <v>USD</v>
      </c>
      <c r="V179" s="329">
        <f t="shared" si="29"/>
        <v>0</v>
      </c>
      <c r="W179" s="330"/>
      <c r="X179" s="330"/>
      <c r="Y179" s="329"/>
      <c r="Z179" s="330"/>
      <c r="AA179" s="329"/>
      <c r="AB179" s="329">
        <f t="shared" si="22"/>
        <v>0</v>
      </c>
      <c r="AC179" s="329">
        <f t="shared" si="26"/>
        <v>-2.0081643015146255E-9</v>
      </c>
      <c r="AD179" s="330"/>
      <c r="AE179" s="330"/>
      <c r="AF179" s="330"/>
      <c r="AG179" s="330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31"/>
      <c r="AS179" s="331"/>
      <c r="AT179" s="331"/>
      <c r="AU179" s="331"/>
      <c r="AV179" s="327"/>
      <c r="AW179" s="327"/>
      <c r="AX179" s="327"/>
      <c r="AY179" s="357"/>
      <c r="AZ179" s="327"/>
      <c r="BA179" s="327"/>
      <c r="BB179" s="327"/>
      <c r="BC179" s="327"/>
      <c r="BD179" s="327"/>
      <c r="BE179" s="327"/>
      <c r="BF179" s="327"/>
      <c r="IU179" s="333"/>
    </row>
    <row r="180" spans="1:255" s="332" customFormat="1" ht="15" hidden="1" customHeight="1" x14ac:dyDescent="0.3">
      <c r="A180" s="385">
        <v>11</v>
      </c>
      <c r="B180" s="386" t="s">
        <v>111</v>
      </c>
      <c r="C180" s="374">
        <v>501020</v>
      </c>
      <c r="D180" s="375" t="s">
        <v>0</v>
      </c>
      <c r="E180" s="374"/>
      <c r="F180" s="376"/>
      <c r="G180" s="369">
        <v>6.9849193096160889E-10</v>
      </c>
      <c r="H180" s="366"/>
      <c r="I180" s="387"/>
      <c r="J180" s="368"/>
      <c r="K180" s="368"/>
      <c r="L180" s="368"/>
      <c r="M180" s="413"/>
      <c r="N180" s="368"/>
      <c r="O180" s="369"/>
      <c r="P180" s="366"/>
      <c r="Q180" s="368"/>
      <c r="R180" s="669">
        <f t="shared" si="27"/>
        <v>6.9849193096160889E-10</v>
      </c>
      <c r="S180" s="863">
        <f t="shared" si="21"/>
        <v>6.9849193096160889E-10</v>
      </c>
      <c r="T180" s="442"/>
      <c r="U180" s="329" t="str">
        <f t="shared" si="11"/>
        <v>USD</v>
      </c>
      <c r="V180" s="329">
        <f t="shared" si="29"/>
        <v>0</v>
      </c>
      <c r="W180" s="330"/>
      <c r="X180" s="330"/>
      <c r="Y180" s="329"/>
      <c r="Z180" s="330"/>
      <c r="AA180" s="329"/>
      <c r="AB180" s="329">
        <f t="shared" si="22"/>
        <v>0</v>
      </c>
      <c r="AC180" s="329">
        <f t="shared" si="26"/>
        <v>6.9849193096160889E-10</v>
      </c>
      <c r="AD180" s="330"/>
      <c r="AE180" s="330"/>
      <c r="AF180" s="330"/>
      <c r="AG180" s="330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27"/>
      <c r="AW180" s="327"/>
      <c r="AX180" s="327"/>
      <c r="AY180" s="357"/>
      <c r="AZ180" s="327"/>
      <c r="BA180" s="327"/>
      <c r="BB180" s="327"/>
      <c r="BC180" s="327"/>
      <c r="BD180" s="327"/>
      <c r="BE180" s="327"/>
      <c r="BF180" s="327"/>
      <c r="IU180" s="333"/>
    </row>
    <row r="181" spans="1:255" s="332" customFormat="1" ht="15" hidden="1" customHeight="1" x14ac:dyDescent="0.3">
      <c r="A181" s="385">
        <v>11</v>
      </c>
      <c r="B181" s="386" t="s">
        <v>1361</v>
      </c>
      <c r="C181" s="374">
        <v>501132</v>
      </c>
      <c r="D181" s="375" t="s">
        <v>0</v>
      </c>
      <c r="E181" s="393"/>
      <c r="F181" s="394"/>
      <c r="G181" s="369">
        <v>-9.3132257461547852E-10</v>
      </c>
      <c r="H181" s="366"/>
      <c r="I181" s="387"/>
      <c r="J181" s="368"/>
      <c r="K181" s="368"/>
      <c r="L181" s="368"/>
      <c r="M181" s="413"/>
      <c r="N181" s="368"/>
      <c r="O181" s="369"/>
      <c r="P181" s="366"/>
      <c r="Q181" s="368"/>
      <c r="R181" s="556">
        <f t="shared" si="27"/>
        <v>-9.3132257461547852E-10</v>
      </c>
      <c r="S181" s="863">
        <f t="shared" si="21"/>
        <v>-9.3132257461547852E-10</v>
      </c>
      <c r="T181" s="442"/>
      <c r="U181" s="329" t="str">
        <f t="shared" si="11"/>
        <v>USD</v>
      </c>
      <c r="V181" s="329">
        <f t="shared" si="29"/>
        <v>0</v>
      </c>
      <c r="W181" s="330"/>
      <c r="X181" s="330"/>
      <c r="Y181" s="329"/>
      <c r="Z181" s="330"/>
      <c r="AA181" s="329"/>
      <c r="AB181" s="329"/>
      <c r="AC181" s="329"/>
      <c r="AD181" s="330"/>
      <c r="AE181" s="330"/>
      <c r="AF181" s="330"/>
      <c r="AG181" s="330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27"/>
      <c r="AW181" s="327"/>
      <c r="AX181" s="327"/>
      <c r="AY181" s="357"/>
      <c r="AZ181" s="327"/>
      <c r="BA181" s="327"/>
      <c r="BB181" s="327"/>
      <c r="BC181" s="327"/>
      <c r="BD181" s="327"/>
      <c r="BE181" s="327"/>
      <c r="BF181" s="327"/>
      <c r="IU181" s="333"/>
    </row>
    <row r="182" spans="1:255" s="332" customFormat="1" ht="15" customHeight="1" x14ac:dyDescent="0.3">
      <c r="A182" s="385">
        <v>13</v>
      </c>
      <c r="B182" s="391" t="s">
        <v>112</v>
      </c>
      <c r="C182" s="375">
        <v>500705</v>
      </c>
      <c r="D182" s="375" t="s">
        <v>0</v>
      </c>
      <c r="E182" s="443"/>
      <c r="F182" s="444"/>
      <c r="G182" s="445">
        <v>10093044.439999986</v>
      </c>
      <c r="H182" s="827"/>
      <c r="I182" s="638"/>
      <c r="J182" s="366">
        <f>3135653.72</f>
        <v>3135653.72</v>
      </c>
      <c r="K182" s="366"/>
      <c r="L182" s="366"/>
      <c r="M182" s="366"/>
      <c r="N182" s="366"/>
      <c r="O182" s="366">
        <v>9961093.2599999998</v>
      </c>
      <c r="P182" s="366">
        <f>2425659.71+841945.19</f>
        <v>3267604.9</v>
      </c>
      <c r="Q182" s="366"/>
      <c r="R182" s="562">
        <f>G182+H182+J182+K182+I182-M182-O182-P182-Q182-N182+F182</f>
        <v>-1.257285475730896E-8</v>
      </c>
      <c r="S182" s="863">
        <f t="shared" si="21"/>
        <v>-1.257285475730896E-8</v>
      </c>
      <c r="T182" s="441"/>
      <c r="U182" s="329" t="str">
        <f t="shared" si="11"/>
        <v>USD</v>
      </c>
      <c r="V182" s="329">
        <f t="shared" si="29"/>
        <v>0</v>
      </c>
      <c r="W182" s="330"/>
      <c r="X182" s="330"/>
      <c r="Y182" s="329"/>
      <c r="Z182" s="330"/>
      <c r="AA182" s="329"/>
      <c r="AB182" s="329">
        <f t="shared" si="22"/>
        <v>-9961093.2599999998</v>
      </c>
      <c r="AC182" s="329">
        <f t="shared" si="26"/>
        <v>-1.257285475730896E-8</v>
      </c>
      <c r="AD182" s="330"/>
      <c r="AE182" s="330"/>
      <c r="AF182" s="330"/>
      <c r="AG182" s="330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27"/>
      <c r="AW182" s="327"/>
      <c r="AX182" s="327"/>
      <c r="AY182" s="357"/>
      <c r="AZ182" s="327"/>
      <c r="BA182" s="327"/>
      <c r="BB182" s="327"/>
      <c r="BC182" s="327"/>
      <c r="BD182" s="327"/>
      <c r="BE182" s="327"/>
      <c r="BF182" s="327"/>
      <c r="IU182" s="333"/>
    </row>
    <row r="183" spans="1:255" s="472" customFormat="1" ht="15" hidden="1" customHeight="1" x14ac:dyDescent="0.3">
      <c r="A183" s="355"/>
      <c r="B183" s="337" t="s">
        <v>113</v>
      </c>
      <c r="C183" s="349">
        <v>500661</v>
      </c>
      <c r="D183" s="349" t="s">
        <v>0</v>
      </c>
      <c r="E183" s="422"/>
      <c r="F183" s="409"/>
      <c r="G183" s="410">
        <v>0</v>
      </c>
      <c r="H183" s="828"/>
      <c r="I183" s="410"/>
      <c r="J183" s="416"/>
      <c r="K183" s="410"/>
      <c r="L183" s="410"/>
      <c r="M183" s="416"/>
      <c r="N183" s="410"/>
      <c r="O183" s="410"/>
      <c r="P183" s="416"/>
      <c r="Q183" s="410"/>
      <c r="R183" s="406">
        <f>G183+H183+J183+K183+I183-M183-O183-P183-Q183-N183+F183</f>
        <v>0</v>
      </c>
      <c r="S183" s="870">
        <f t="shared" si="21"/>
        <v>0</v>
      </c>
      <c r="T183" s="837"/>
      <c r="U183" s="329" t="str">
        <f t="shared" ref="U183:U251" si="30">D183</f>
        <v>USD</v>
      </c>
      <c r="V183" s="619">
        <f t="shared" si="29"/>
        <v>0</v>
      </c>
      <c r="W183" s="838"/>
      <c r="X183" s="838"/>
      <c r="Y183" s="619"/>
      <c r="Z183" s="838"/>
      <c r="AA183" s="619"/>
      <c r="AB183" s="619">
        <f t="shared" si="22"/>
        <v>0</v>
      </c>
      <c r="AC183" s="619">
        <f t="shared" si="26"/>
        <v>0</v>
      </c>
      <c r="AD183" s="838"/>
      <c r="AE183" s="838"/>
      <c r="AF183" s="838"/>
      <c r="AG183" s="838"/>
      <c r="AH183" s="593"/>
      <c r="AI183" s="593"/>
      <c r="AJ183" s="593"/>
      <c r="AK183" s="593"/>
      <c r="AL183" s="593"/>
      <c r="AM183" s="593"/>
      <c r="AN183" s="593"/>
      <c r="AO183" s="593"/>
      <c r="AP183" s="593"/>
      <c r="AQ183" s="593"/>
      <c r="AR183" s="593"/>
      <c r="AS183" s="593"/>
      <c r="AT183" s="593"/>
      <c r="AU183" s="593"/>
      <c r="AV183" s="493"/>
      <c r="AW183" s="493"/>
      <c r="AX183" s="493"/>
      <c r="AY183" s="493"/>
      <c r="AZ183" s="493"/>
      <c r="BA183" s="493"/>
      <c r="BB183" s="493"/>
      <c r="BC183" s="493"/>
      <c r="BD183" s="493"/>
      <c r="BE183" s="493"/>
      <c r="BF183" s="493"/>
      <c r="IU183" s="586"/>
    </row>
    <row r="184" spans="1:255" s="472" customFormat="1" ht="15" hidden="1" customHeight="1" x14ac:dyDescent="0.3">
      <c r="A184" s="355"/>
      <c r="B184" s="356" t="s">
        <v>114</v>
      </c>
      <c r="C184" s="348">
        <v>500870</v>
      </c>
      <c r="D184" s="349" t="s">
        <v>0</v>
      </c>
      <c r="E184" s="348"/>
      <c r="F184" s="350"/>
      <c r="G184" s="351">
        <v>3.7252902984619141E-9</v>
      </c>
      <c r="H184" s="366"/>
      <c r="I184" s="352"/>
      <c r="J184" s="366"/>
      <c r="K184" s="351"/>
      <c r="L184" s="351"/>
      <c r="M184" s="366"/>
      <c r="N184" s="351"/>
      <c r="O184" s="351"/>
      <c r="P184" s="366"/>
      <c r="Q184" s="345"/>
      <c r="R184" s="469">
        <f t="shared" ref="R184:R190" si="31">G184+H184+J184+K184+I184-M184-O184-P184-Q184-N184</f>
        <v>3.7252902984619141E-9</v>
      </c>
      <c r="S184" s="870">
        <f t="shared" si="21"/>
        <v>3.7252902984619141E-9</v>
      </c>
      <c r="T184" s="837"/>
      <c r="U184" s="329" t="str">
        <f t="shared" si="30"/>
        <v>USD</v>
      </c>
      <c r="V184" s="619">
        <f t="shared" si="29"/>
        <v>0</v>
      </c>
      <c r="W184" s="838"/>
      <c r="X184" s="838"/>
      <c r="Y184" s="619"/>
      <c r="Z184" s="838"/>
      <c r="AA184" s="619"/>
      <c r="AB184" s="619">
        <f t="shared" si="22"/>
        <v>0</v>
      </c>
      <c r="AC184" s="619">
        <f t="shared" si="26"/>
        <v>3.7252902984619141E-9</v>
      </c>
      <c r="AD184" s="838"/>
      <c r="AE184" s="838"/>
      <c r="AF184" s="838"/>
      <c r="AG184" s="838"/>
      <c r="AH184" s="593"/>
      <c r="AI184" s="593"/>
      <c r="AJ184" s="593"/>
      <c r="AK184" s="593"/>
      <c r="AL184" s="593"/>
      <c r="AM184" s="593"/>
      <c r="AN184" s="593"/>
      <c r="AO184" s="593"/>
      <c r="AP184" s="593"/>
      <c r="AQ184" s="593"/>
      <c r="AR184" s="593"/>
      <c r="AS184" s="593"/>
      <c r="AT184" s="593"/>
      <c r="AU184" s="593"/>
      <c r="AV184" s="493"/>
      <c r="AW184" s="493"/>
      <c r="AX184" s="493"/>
      <c r="AY184" s="493"/>
      <c r="AZ184" s="493"/>
      <c r="BA184" s="493"/>
      <c r="BB184" s="493"/>
      <c r="BC184" s="493"/>
      <c r="BD184" s="493"/>
      <c r="BE184" s="493"/>
      <c r="BF184" s="493"/>
      <c r="IU184" s="586"/>
    </row>
    <row r="185" spans="1:255" s="472" customFormat="1" ht="15" hidden="1" customHeight="1" x14ac:dyDescent="0.3">
      <c r="A185" s="355"/>
      <c r="B185" s="423" t="s">
        <v>115</v>
      </c>
      <c r="C185" s="338">
        <v>500972</v>
      </c>
      <c r="D185" s="339" t="s">
        <v>0</v>
      </c>
      <c r="E185" s="338"/>
      <c r="F185" s="340"/>
      <c r="G185" s="351">
        <v>3.7252902984619141E-9</v>
      </c>
      <c r="H185" s="439"/>
      <c r="I185" s="341"/>
      <c r="J185" s="395"/>
      <c r="K185" s="341"/>
      <c r="L185" s="341"/>
      <c r="M185" s="395"/>
      <c r="N185" s="341"/>
      <c r="O185" s="341"/>
      <c r="P185" s="395"/>
      <c r="Q185" s="341"/>
      <c r="R185" s="469">
        <f t="shared" si="31"/>
        <v>3.7252902984619141E-9</v>
      </c>
      <c r="S185" s="870">
        <f t="shared" si="21"/>
        <v>3.7252902984619141E-9</v>
      </c>
      <c r="T185" s="837"/>
      <c r="U185" s="329" t="str">
        <f t="shared" si="30"/>
        <v>USD</v>
      </c>
      <c r="V185" s="619">
        <f t="shared" si="29"/>
        <v>0</v>
      </c>
      <c r="W185" s="838"/>
      <c r="X185" s="838"/>
      <c r="Y185" s="619"/>
      <c r="Z185" s="838"/>
      <c r="AA185" s="619"/>
      <c r="AB185" s="619">
        <f t="shared" si="22"/>
        <v>0</v>
      </c>
      <c r="AC185" s="619">
        <f t="shared" si="26"/>
        <v>3.7252902984619141E-9</v>
      </c>
      <c r="AD185" s="838"/>
      <c r="AE185" s="838"/>
      <c r="AF185" s="838"/>
      <c r="AG185" s="838"/>
      <c r="AH185" s="593"/>
      <c r="AI185" s="593"/>
      <c r="AJ185" s="593"/>
      <c r="AK185" s="593"/>
      <c r="AL185" s="593"/>
      <c r="AM185" s="593"/>
      <c r="AN185" s="593"/>
      <c r="AO185" s="593"/>
      <c r="AP185" s="593"/>
      <c r="AQ185" s="593"/>
      <c r="AR185" s="593"/>
      <c r="AS185" s="593"/>
      <c r="AT185" s="593"/>
      <c r="AU185" s="593"/>
      <c r="AV185" s="493"/>
      <c r="AW185" s="493"/>
      <c r="AX185" s="493"/>
      <c r="AY185" s="493"/>
      <c r="AZ185" s="493"/>
      <c r="BA185" s="493"/>
      <c r="BB185" s="493"/>
      <c r="BC185" s="493"/>
      <c r="BD185" s="493"/>
      <c r="BE185" s="493"/>
      <c r="BF185" s="493"/>
      <c r="IU185" s="586"/>
    </row>
    <row r="186" spans="1:255" s="334" customFormat="1" ht="15" customHeight="1" x14ac:dyDescent="0.3">
      <c r="A186" s="359">
        <v>14</v>
      </c>
      <c r="B186" s="360" t="s">
        <v>116</v>
      </c>
      <c r="C186" s="362">
        <v>500947</v>
      </c>
      <c r="D186" s="362" t="s">
        <v>0</v>
      </c>
      <c r="E186" s="362"/>
      <c r="F186" s="446"/>
      <c r="G186" s="421">
        <v>6423333.5116000017</v>
      </c>
      <c r="H186" s="491"/>
      <c r="I186" s="366"/>
      <c r="J186" s="366"/>
      <c r="K186" s="366"/>
      <c r="L186" s="366"/>
      <c r="M186" s="366">
        <f>546842.88+2914516.72</f>
        <v>3461359.6</v>
      </c>
      <c r="N186" s="366"/>
      <c r="O186" s="366"/>
      <c r="P186" s="366">
        <f>81664.64</f>
        <v>81664.639999999999</v>
      </c>
      <c r="Q186" s="366"/>
      <c r="R186" s="562">
        <f t="shared" si="31"/>
        <v>2880309.2716000015</v>
      </c>
      <c r="S186" s="539"/>
      <c r="T186" s="447"/>
      <c r="U186" s="329" t="str">
        <f t="shared" si="30"/>
        <v>USD</v>
      </c>
      <c r="V186" s="419"/>
      <c r="W186" s="418"/>
      <c r="X186" s="418"/>
      <c r="Y186" s="419"/>
      <c r="Z186" s="418"/>
      <c r="AA186" s="419"/>
      <c r="AB186" s="329">
        <f t="shared" si="22"/>
        <v>-3461359.6</v>
      </c>
      <c r="AC186" s="329">
        <f t="shared" si="26"/>
        <v>2880309.2716000015</v>
      </c>
      <c r="AD186" s="418"/>
      <c r="AE186" s="418"/>
      <c r="AF186" s="418"/>
      <c r="AG186" s="418"/>
      <c r="AH186" s="382"/>
      <c r="AI186" s="382"/>
      <c r="AJ186" s="382"/>
      <c r="AK186" s="382"/>
      <c r="AL186" s="382"/>
      <c r="AM186" s="382"/>
      <c r="AN186" s="382"/>
      <c r="AO186" s="382"/>
      <c r="AP186" s="382"/>
      <c r="AQ186" s="382"/>
      <c r="AR186" s="382"/>
      <c r="AS186" s="382"/>
      <c r="AT186" s="382"/>
      <c r="AU186" s="382"/>
      <c r="AV186" s="383"/>
      <c r="AW186" s="383"/>
      <c r="AX186" s="383"/>
      <c r="AY186" s="383"/>
      <c r="AZ186" s="383"/>
      <c r="BA186" s="383"/>
      <c r="BB186" s="383"/>
      <c r="BC186" s="383"/>
      <c r="BD186" s="383"/>
      <c r="BE186" s="383"/>
      <c r="BF186" s="383"/>
      <c r="IU186" s="326"/>
    </row>
    <row r="187" spans="1:255" s="334" customFormat="1" ht="15" hidden="1" customHeight="1" x14ac:dyDescent="0.3">
      <c r="A187" s="359">
        <v>14</v>
      </c>
      <c r="B187" s="360" t="s">
        <v>117</v>
      </c>
      <c r="C187" s="362">
        <v>500948</v>
      </c>
      <c r="D187" s="362" t="s">
        <v>0</v>
      </c>
      <c r="E187" s="362"/>
      <c r="F187" s="446"/>
      <c r="G187" s="421">
        <v>2.1249997662380338E-3</v>
      </c>
      <c r="H187" s="491"/>
      <c r="I187" s="366"/>
      <c r="J187" s="366"/>
      <c r="K187" s="366"/>
      <c r="L187" s="366"/>
      <c r="M187" s="366"/>
      <c r="N187" s="366"/>
      <c r="O187" s="366"/>
      <c r="P187" s="366"/>
      <c r="Q187" s="366"/>
      <c r="R187" s="470">
        <f t="shared" si="31"/>
        <v>2.1249997662380338E-3</v>
      </c>
      <c r="S187" s="867">
        <f t="shared" si="21"/>
        <v>2.1249997662380338E-3</v>
      </c>
      <c r="T187" s="447"/>
      <c r="U187" s="329" t="str">
        <f t="shared" si="30"/>
        <v>USD</v>
      </c>
      <c r="V187" s="329">
        <f t="shared" si="29"/>
        <v>0</v>
      </c>
      <c r="W187" s="418"/>
      <c r="X187" s="418"/>
      <c r="Y187" s="419"/>
      <c r="Z187" s="418"/>
      <c r="AA187" s="419"/>
      <c r="AB187" s="329">
        <f t="shared" si="22"/>
        <v>0</v>
      </c>
      <c r="AC187" s="329">
        <f t="shared" si="26"/>
        <v>2.1249997662380338E-3</v>
      </c>
      <c r="AD187" s="418"/>
      <c r="AE187" s="418"/>
      <c r="AF187" s="418"/>
      <c r="AG187" s="418"/>
      <c r="AH187" s="382"/>
      <c r="AI187" s="382"/>
      <c r="AJ187" s="382"/>
      <c r="AK187" s="382"/>
      <c r="AL187" s="382"/>
      <c r="AM187" s="382"/>
      <c r="AN187" s="382"/>
      <c r="AO187" s="382"/>
      <c r="AP187" s="382"/>
      <c r="AQ187" s="382"/>
      <c r="AR187" s="382"/>
      <c r="AS187" s="382"/>
      <c r="AT187" s="382"/>
      <c r="AU187" s="382"/>
      <c r="AV187" s="383"/>
      <c r="AW187" s="383"/>
      <c r="AX187" s="383"/>
      <c r="AY187" s="383"/>
      <c r="AZ187" s="383"/>
      <c r="BA187" s="383"/>
      <c r="BB187" s="383"/>
      <c r="BC187" s="383"/>
      <c r="BD187" s="383"/>
      <c r="BE187" s="383"/>
      <c r="BF187" s="383"/>
      <c r="IU187" s="326"/>
    </row>
    <row r="188" spans="1:255" s="332" customFormat="1" ht="15" customHeight="1" x14ac:dyDescent="0.3">
      <c r="A188" s="359">
        <v>15</v>
      </c>
      <c r="B188" s="420" t="s">
        <v>118</v>
      </c>
      <c r="C188" s="427">
        <v>501046</v>
      </c>
      <c r="D188" s="362" t="s">
        <v>0</v>
      </c>
      <c r="E188" s="427"/>
      <c r="F188" s="433"/>
      <c r="G188" s="434">
        <v>15314248.499999996</v>
      </c>
      <c r="H188" s="825"/>
      <c r="I188" s="395"/>
      <c r="J188" s="395">
        <v>37578.29</v>
      </c>
      <c r="K188" s="395"/>
      <c r="L188" s="395"/>
      <c r="M188" s="395"/>
      <c r="N188" s="395"/>
      <c r="O188" s="395">
        <v>15114038.039999999</v>
      </c>
      <c r="P188" s="395">
        <f>237788.75</f>
        <v>237788.75</v>
      </c>
      <c r="Q188" s="395"/>
      <c r="R188" s="556">
        <f t="shared" si="31"/>
        <v>-3.7252902984619141E-9</v>
      </c>
      <c r="S188" s="863">
        <f t="shared" si="21"/>
        <v>-3.7252902984619141E-9</v>
      </c>
      <c r="T188" s="441"/>
      <c r="U188" s="329" t="str">
        <f t="shared" si="30"/>
        <v>USD</v>
      </c>
      <c r="V188" s="329">
        <f t="shared" si="29"/>
        <v>0</v>
      </c>
      <c r="W188" s="330"/>
      <c r="X188" s="330"/>
      <c r="Y188" s="329"/>
      <c r="Z188" s="330"/>
      <c r="AA188" s="329"/>
      <c r="AB188" s="329">
        <f t="shared" si="22"/>
        <v>-15114038.039999999</v>
      </c>
      <c r="AC188" s="329">
        <f t="shared" si="26"/>
        <v>-3.7252902984619141E-9</v>
      </c>
      <c r="AD188" s="330"/>
      <c r="AE188" s="330"/>
      <c r="AF188" s="330"/>
      <c r="AG188" s="330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27"/>
      <c r="AW188" s="327"/>
      <c r="AX188" s="327"/>
      <c r="AY188" s="327"/>
      <c r="AZ188" s="327"/>
      <c r="BA188" s="327"/>
      <c r="BB188" s="327"/>
      <c r="BC188" s="327"/>
      <c r="BD188" s="327"/>
      <c r="BE188" s="327"/>
      <c r="BF188" s="327"/>
      <c r="IU188" s="333"/>
    </row>
    <row r="189" spans="1:255" s="472" customFormat="1" ht="15" hidden="1" customHeight="1" x14ac:dyDescent="0.3">
      <c r="A189" s="355">
        <v>19</v>
      </c>
      <c r="B189" s="356" t="s">
        <v>119</v>
      </c>
      <c r="C189" s="348">
        <v>500838</v>
      </c>
      <c r="D189" s="349" t="s">
        <v>0</v>
      </c>
      <c r="E189" s="348"/>
      <c r="F189" s="350"/>
      <c r="G189" s="351">
        <v>-1.4901161193847656E-8</v>
      </c>
      <c r="H189" s="369"/>
      <c r="I189" s="345"/>
      <c r="J189" s="366"/>
      <c r="K189" s="345"/>
      <c r="L189" s="351"/>
      <c r="M189" s="366"/>
      <c r="N189" s="351"/>
      <c r="O189" s="351"/>
      <c r="P189" s="366"/>
      <c r="Q189" s="345"/>
      <c r="R189" s="470">
        <f t="shared" si="31"/>
        <v>-1.4901161193847656E-8</v>
      </c>
      <c r="S189" s="870">
        <f t="shared" si="21"/>
        <v>-1.4901161193847656E-8</v>
      </c>
      <c r="T189" s="840"/>
      <c r="U189" s="329" t="str">
        <f t="shared" si="30"/>
        <v>USD</v>
      </c>
      <c r="V189" s="619">
        <f t="shared" si="29"/>
        <v>0</v>
      </c>
      <c r="W189" s="838"/>
      <c r="X189" s="838"/>
      <c r="Y189" s="619"/>
      <c r="Z189" s="838"/>
      <c r="AA189" s="619"/>
      <c r="AB189" s="619">
        <f t="shared" si="22"/>
        <v>0</v>
      </c>
      <c r="AC189" s="619">
        <f t="shared" si="26"/>
        <v>-1.4901161193847656E-8</v>
      </c>
      <c r="AD189" s="838"/>
      <c r="AE189" s="838"/>
      <c r="AF189" s="838"/>
      <c r="AG189" s="838"/>
      <c r="AH189" s="593"/>
      <c r="AI189" s="593"/>
      <c r="AJ189" s="593"/>
      <c r="AK189" s="593"/>
      <c r="AL189" s="593"/>
      <c r="AM189" s="593"/>
      <c r="AN189" s="593"/>
      <c r="AO189" s="593"/>
      <c r="AP189" s="593"/>
      <c r="AQ189" s="593"/>
      <c r="AR189" s="593"/>
      <c r="AS189" s="593"/>
      <c r="AT189" s="593"/>
      <c r="AU189" s="593"/>
      <c r="AV189" s="493"/>
      <c r="AW189" s="493"/>
      <c r="AX189" s="493"/>
      <c r="AY189" s="841"/>
      <c r="AZ189" s="493"/>
      <c r="BA189" s="493"/>
      <c r="BB189" s="836"/>
      <c r="BC189" s="493"/>
      <c r="BD189" s="493"/>
      <c r="BE189" s="493"/>
      <c r="BF189" s="493"/>
      <c r="BI189" s="493"/>
      <c r="IU189" s="586"/>
    </row>
    <row r="190" spans="1:255" s="472" customFormat="1" ht="15" hidden="1" customHeight="1" x14ac:dyDescent="0.3">
      <c r="A190" s="355"/>
      <c r="B190" s="356" t="s">
        <v>120</v>
      </c>
      <c r="C190" s="348">
        <v>500906</v>
      </c>
      <c r="D190" s="349" t="s">
        <v>0</v>
      </c>
      <c r="E190" s="348"/>
      <c r="F190" s="350"/>
      <c r="G190" s="351">
        <v>2.0372681319713593E-10</v>
      </c>
      <c r="H190" s="369"/>
      <c r="I190" s="345"/>
      <c r="J190" s="366"/>
      <c r="K190" s="351"/>
      <c r="L190" s="351"/>
      <c r="M190" s="413"/>
      <c r="N190" s="351"/>
      <c r="O190" s="351"/>
      <c r="P190" s="366"/>
      <c r="Q190" s="351"/>
      <c r="R190" s="406">
        <f t="shared" si="31"/>
        <v>2.0372681319713593E-10</v>
      </c>
      <c r="S190" s="870">
        <f t="shared" si="21"/>
        <v>2.0372681319713593E-10</v>
      </c>
      <c r="T190" s="837"/>
      <c r="U190" s="329" t="str">
        <f t="shared" si="30"/>
        <v>USD</v>
      </c>
      <c r="V190" s="838"/>
      <c r="W190" s="838"/>
      <c r="X190" s="838"/>
      <c r="Y190" s="619"/>
      <c r="Z190" s="838"/>
      <c r="AA190" s="619"/>
      <c r="AB190" s="619">
        <f t="shared" si="22"/>
        <v>0</v>
      </c>
      <c r="AC190" s="619">
        <f t="shared" si="26"/>
        <v>2.0372681319713593E-10</v>
      </c>
      <c r="AD190" s="838"/>
      <c r="AE190" s="838"/>
      <c r="AF190" s="838"/>
      <c r="AG190" s="838"/>
      <c r="AH190" s="593"/>
      <c r="AI190" s="593"/>
      <c r="AJ190" s="593"/>
      <c r="AK190" s="593"/>
      <c r="AL190" s="593"/>
      <c r="AM190" s="593"/>
      <c r="AN190" s="593"/>
      <c r="AO190" s="593"/>
      <c r="AP190" s="593"/>
      <c r="AQ190" s="593"/>
      <c r="AR190" s="593"/>
      <c r="AS190" s="593"/>
      <c r="AT190" s="593"/>
      <c r="AU190" s="593"/>
      <c r="AV190" s="493"/>
      <c r="AW190" s="493"/>
      <c r="AX190" s="493"/>
      <c r="AY190" s="493"/>
      <c r="AZ190" s="493"/>
      <c r="BA190" s="493"/>
      <c r="BB190" s="493"/>
      <c r="BC190" s="493"/>
      <c r="BD190" s="493"/>
      <c r="BE190" s="493"/>
      <c r="BF190" s="493"/>
      <c r="IU190" s="586"/>
    </row>
    <row r="191" spans="1:255" s="472" customFormat="1" ht="15" hidden="1" customHeight="1" x14ac:dyDescent="0.3">
      <c r="A191" s="355">
        <v>23</v>
      </c>
      <c r="B191" s="356" t="s">
        <v>121</v>
      </c>
      <c r="C191" s="348">
        <v>500965</v>
      </c>
      <c r="D191" s="349" t="s">
        <v>26</v>
      </c>
      <c r="E191" s="348"/>
      <c r="F191" s="842"/>
      <c r="G191" s="351">
        <v>-4.6566128730773926E-10</v>
      </c>
      <c r="H191" s="366"/>
      <c r="I191" s="352"/>
      <c r="J191" s="366"/>
      <c r="K191" s="353"/>
      <c r="L191" s="353"/>
      <c r="M191" s="413"/>
      <c r="N191" s="353"/>
      <c r="O191" s="351"/>
      <c r="P191" s="366"/>
      <c r="Q191" s="353"/>
      <c r="R191" s="354">
        <f>G191+H191+J191+K191+I191-M191-O191-P191-Q191-N191+F191</f>
        <v>-4.6566128730773926E-10</v>
      </c>
      <c r="S191" s="870">
        <f t="shared" si="21"/>
        <v>-4.6566128730773926E-10</v>
      </c>
      <c r="T191" s="840"/>
      <c r="U191" s="329" t="str">
        <f t="shared" si="30"/>
        <v>MYR</v>
      </c>
      <c r="V191" s="619">
        <f>T191</f>
        <v>0</v>
      </c>
      <c r="W191" s="838"/>
      <c r="X191" s="838"/>
      <c r="Y191" s="619"/>
      <c r="Z191" s="838"/>
      <c r="AA191" s="619"/>
      <c r="AB191" s="619">
        <f t="shared" si="22"/>
        <v>0</v>
      </c>
      <c r="AC191" s="619">
        <f t="shared" si="26"/>
        <v>-4.6566128730773926E-10</v>
      </c>
      <c r="AD191" s="838"/>
      <c r="AE191" s="838"/>
      <c r="AF191" s="838"/>
      <c r="AG191" s="838"/>
      <c r="AH191" s="593"/>
      <c r="AI191" s="593"/>
      <c r="AJ191" s="593"/>
      <c r="AK191" s="593"/>
      <c r="AL191" s="593"/>
      <c r="AM191" s="593"/>
      <c r="AN191" s="593"/>
      <c r="AO191" s="593"/>
      <c r="AP191" s="593"/>
      <c r="AQ191" s="593"/>
      <c r="AR191" s="593"/>
      <c r="AS191" s="593"/>
      <c r="AT191" s="593"/>
      <c r="AU191" s="593"/>
      <c r="AV191" s="493"/>
      <c r="AW191" s="493"/>
      <c r="AX191" s="493"/>
      <c r="AY191" s="493"/>
      <c r="AZ191" s="493"/>
      <c r="BA191" s="493"/>
      <c r="BB191" s="493"/>
      <c r="BC191" s="493"/>
      <c r="BD191" s="493"/>
      <c r="BE191" s="493"/>
      <c r="BF191" s="493"/>
      <c r="IU191" s="586"/>
    </row>
    <row r="192" spans="1:255" s="472" customFormat="1" ht="15" hidden="1" customHeight="1" x14ac:dyDescent="0.3">
      <c r="A192" s="355">
        <v>24</v>
      </c>
      <c r="B192" s="356" t="s">
        <v>122</v>
      </c>
      <c r="C192" s="348">
        <v>500966</v>
      </c>
      <c r="D192" s="349" t="s">
        <v>26</v>
      </c>
      <c r="E192" s="348"/>
      <c r="F192" s="350"/>
      <c r="G192" s="351">
        <v>0</v>
      </c>
      <c r="H192" s="366"/>
      <c r="I192" s="352"/>
      <c r="J192" s="366"/>
      <c r="K192" s="351"/>
      <c r="L192" s="351"/>
      <c r="M192" s="366"/>
      <c r="N192" s="351"/>
      <c r="O192" s="351"/>
      <c r="P192" s="366"/>
      <c r="Q192" s="345"/>
      <c r="R192" s="354">
        <f>G192+H192+J192+K192+I192-M192-O192-P192-Q192-N192</f>
        <v>0</v>
      </c>
      <c r="S192" s="870">
        <f t="shared" si="21"/>
        <v>0</v>
      </c>
      <c r="T192" s="840"/>
      <c r="U192" s="329" t="str">
        <f t="shared" si="30"/>
        <v>MYR</v>
      </c>
      <c r="V192" s="619">
        <f>T192</f>
        <v>0</v>
      </c>
      <c r="W192" s="838"/>
      <c r="X192" s="838"/>
      <c r="Y192" s="619"/>
      <c r="Z192" s="838"/>
      <c r="AA192" s="619"/>
      <c r="AB192" s="619">
        <f t="shared" si="22"/>
        <v>0</v>
      </c>
      <c r="AC192" s="619">
        <f t="shared" si="26"/>
        <v>0</v>
      </c>
      <c r="AD192" s="838"/>
      <c r="AE192" s="838"/>
      <c r="AF192" s="838"/>
      <c r="AG192" s="838"/>
      <c r="AH192" s="593"/>
      <c r="AI192" s="593"/>
      <c r="AJ192" s="593"/>
      <c r="AK192" s="593"/>
      <c r="AL192" s="593"/>
      <c r="AM192" s="593"/>
      <c r="AN192" s="593"/>
      <c r="AO192" s="593"/>
      <c r="AP192" s="593"/>
      <c r="AQ192" s="593"/>
      <c r="AR192" s="593"/>
      <c r="AS192" s="593"/>
      <c r="AT192" s="593"/>
      <c r="AU192" s="593"/>
      <c r="AV192" s="493"/>
      <c r="AW192" s="493"/>
      <c r="AX192" s="493"/>
      <c r="AY192" s="493"/>
      <c r="AZ192" s="493"/>
      <c r="BA192" s="493"/>
      <c r="BB192" s="493"/>
      <c r="BC192" s="493"/>
      <c r="BD192" s="493"/>
      <c r="BE192" s="493"/>
      <c r="BF192" s="493"/>
      <c r="IU192" s="586"/>
    </row>
    <row r="193" spans="1:255" s="332" customFormat="1" ht="15" customHeight="1" x14ac:dyDescent="0.3">
      <c r="A193" s="359">
        <v>16</v>
      </c>
      <c r="B193" s="377" t="s">
        <v>123</v>
      </c>
      <c r="C193" s="362">
        <v>500722</v>
      </c>
      <c r="D193" s="362" t="s">
        <v>0</v>
      </c>
      <c r="E193" s="451"/>
      <c r="F193" s="452"/>
      <c r="G193" s="453">
        <v>45431592.509999998</v>
      </c>
      <c r="H193" s="416"/>
      <c r="I193" s="416"/>
      <c r="J193" s="416">
        <f>59265236.85+7594465.47</f>
        <v>66859702.32</v>
      </c>
      <c r="K193" s="416"/>
      <c r="L193" s="416"/>
      <c r="M193" s="416"/>
      <c r="N193" s="416"/>
      <c r="O193" s="416">
        <f>44837643.55</f>
        <v>44837643.549999997</v>
      </c>
      <c r="P193" s="416">
        <f>57942623.87+8734305.84+776721.51+0.06</f>
        <v>67453651.280000001</v>
      </c>
      <c r="Q193" s="416"/>
      <c r="R193" s="562">
        <f>G193+H193+J193+K193+I193+L193-M193-O193-P193-Q193-N193</f>
        <v>0</v>
      </c>
      <c r="S193" s="863">
        <f t="shared" si="21"/>
        <v>0</v>
      </c>
      <c r="T193" s="533"/>
      <c r="U193" s="329" t="str">
        <f t="shared" si="30"/>
        <v>USD</v>
      </c>
      <c r="V193" s="329">
        <f>T193*$V$1</f>
        <v>0</v>
      </c>
      <c r="W193" s="330"/>
      <c r="X193" s="330"/>
      <c r="Y193" s="329"/>
      <c r="Z193" s="330"/>
      <c r="AA193" s="329"/>
      <c r="AB193" s="619">
        <f t="shared" si="22"/>
        <v>-44837643.549999997</v>
      </c>
      <c r="AC193" s="329">
        <f t="shared" si="26"/>
        <v>0</v>
      </c>
      <c r="AD193" s="330"/>
      <c r="AE193" s="330"/>
      <c r="AF193" s="330"/>
      <c r="AG193" s="330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27"/>
      <c r="AW193" s="327"/>
      <c r="AX193" s="327"/>
      <c r="AY193" s="327"/>
      <c r="AZ193" s="327"/>
      <c r="BA193" s="327"/>
      <c r="BB193" s="327"/>
      <c r="BC193" s="327"/>
      <c r="BD193" s="327"/>
      <c r="BE193" s="327"/>
      <c r="BF193" s="327"/>
      <c r="IU193" s="333"/>
    </row>
    <row r="194" spans="1:255" s="332" customFormat="1" ht="15" customHeight="1" x14ac:dyDescent="0.3">
      <c r="A194" s="373">
        <v>17</v>
      </c>
      <c r="B194" s="391" t="s">
        <v>124</v>
      </c>
      <c r="C194" s="393">
        <v>500826</v>
      </c>
      <c r="D194" s="392" t="s">
        <v>0</v>
      </c>
      <c r="E194" s="393"/>
      <c r="F194" s="394"/>
      <c r="G194" s="438">
        <v>5066710.089999998</v>
      </c>
      <c r="H194" s="825"/>
      <c r="I194" s="639"/>
      <c r="J194" s="395">
        <f>131691.66+3036434.38+481863.51</f>
        <v>3649989.55</v>
      </c>
      <c r="K194" s="395"/>
      <c r="L194" s="395"/>
      <c r="M194" s="395"/>
      <c r="N194" s="395"/>
      <c r="O194" s="395">
        <f>5000470.6</f>
        <v>5000470.5999999996</v>
      </c>
      <c r="P194" s="395">
        <f>2320082.24+1396146.8</f>
        <v>3716229.04</v>
      </c>
      <c r="Q194" s="395"/>
      <c r="R194" s="560">
        <f>G194+H194+J194+K194+I194-M194-O194-P194-Q194-N194+F194</f>
        <v>-2.7939677238464355E-9</v>
      </c>
      <c r="S194" s="863">
        <f t="shared" si="21"/>
        <v>-2.7939677238464355E-9</v>
      </c>
      <c r="T194" s="454"/>
      <c r="U194" s="329" t="str">
        <f t="shared" si="30"/>
        <v>USD</v>
      </c>
      <c r="V194" s="329">
        <f>T194*$V$1</f>
        <v>0</v>
      </c>
      <c r="W194" s="330"/>
      <c r="X194" s="330"/>
      <c r="Y194" s="329"/>
      <c r="Z194" s="330"/>
      <c r="AA194" s="329"/>
      <c r="AB194" s="329">
        <f t="shared" si="22"/>
        <v>-5000470.5999999996</v>
      </c>
      <c r="AC194" s="329">
        <f t="shared" si="26"/>
        <v>0</v>
      </c>
      <c r="AD194" s="330"/>
      <c r="AE194" s="330"/>
      <c r="AF194" s="330"/>
      <c r="AG194" s="330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27"/>
      <c r="AW194" s="327"/>
      <c r="AX194" s="327"/>
      <c r="AY194" s="357"/>
      <c r="AZ194" s="327"/>
      <c r="BA194" s="327"/>
      <c r="BB194" s="327"/>
      <c r="BC194" s="327"/>
      <c r="BD194" s="327"/>
      <c r="BE194" s="327"/>
      <c r="BF194" s="327"/>
      <c r="IU194" s="333"/>
    </row>
    <row r="195" spans="1:255" s="332" customFormat="1" ht="15" hidden="1" customHeight="1" x14ac:dyDescent="0.3">
      <c r="A195" s="355"/>
      <c r="B195" s="423" t="s">
        <v>125</v>
      </c>
      <c r="C195" s="338">
        <v>500750</v>
      </c>
      <c r="D195" s="339" t="s">
        <v>0</v>
      </c>
      <c r="E195" s="338"/>
      <c r="F195" s="340"/>
      <c r="G195" s="437">
        <v>2.1420419216156006E-8</v>
      </c>
      <c r="H195" s="825"/>
      <c r="I195" s="638"/>
      <c r="J195" s="395"/>
      <c r="K195" s="395"/>
      <c r="L195" s="395"/>
      <c r="M195" s="395"/>
      <c r="N195" s="395"/>
      <c r="O195" s="395"/>
      <c r="P195" s="395"/>
      <c r="Q195" s="395"/>
      <c r="R195" s="556">
        <f>G195+H195+J195+K195+I195-M195-O195-P195-Q195-N195+L195</f>
        <v>2.1420419216156006E-8</v>
      </c>
      <c r="S195" s="863">
        <f t="shared" si="21"/>
        <v>2.1420419216156006E-8</v>
      </c>
      <c r="T195" s="328"/>
      <c r="U195" s="329" t="str">
        <f t="shared" si="30"/>
        <v>USD</v>
      </c>
      <c r="V195" s="329">
        <f>T195*$V$1</f>
        <v>0</v>
      </c>
      <c r="W195" s="330"/>
      <c r="X195" s="330"/>
      <c r="Y195" s="329"/>
      <c r="Z195" s="330"/>
      <c r="AA195" s="329"/>
      <c r="AB195" s="329">
        <f t="shared" si="22"/>
        <v>0</v>
      </c>
      <c r="AC195" s="329">
        <f t="shared" si="26"/>
        <v>2.1420419216156006E-8</v>
      </c>
      <c r="AD195" s="330"/>
      <c r="AE195" s="330"/>
      <c r="AF195" s="330"/>
      <c r="AG195" s="330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31"/>
      <c r="AS195" s="331"/>
      <c r="AT195" s="331"/>
      <c r="AU195" s="331"/>
      <c r="AV195" s="327"/>
      <c r="AW195" s="327"/>
      <c r="AX195" s="327"/>
      <c r="AY195" s="357"/>
      <c r="AZ195" s="327"/>
      <c r="BA195" s="327"/>
      <c r="BB195" s="327"/>
      <c r="BC195" s="327"/>
      <c r="BD195" s="327"/>
      <c r="BE195" s="327"/>
      <c r="BF195" s="327"/>
      <c r="IU195" s="333"/>
    </row>
    <row r="196" spans="1:255" s="332" customFormat="1" ht="15" hidden="1" customHeight="1" x14ac:dyDescent="0.3">
      <c r="A196" s="385">
        <v>25</v>
      </c>
      <c r="B196" s="396" t="s">
        <v>126</v>
      </c>
      <c r="C196" s="375">
        <v>500665</v>
      </c>
      <c r="D196" s="375" t="s">
        <v>0</v>
      </c>
      <c r="E196" s="443"/>
      <c r="F196" s="397"/>
      <c r="G196" s="416">
        <v>0</v>
      </c>
      <c r="H196" s="828"/>
      <c r="I196" s="638"/>
      <c r="J196" s="416"/>
      <c r="K196" s="416"/>
      <c r="L196" s="416"/>
      <c r="M196" s="416"/>
      <c r="N196" s="416"/>
      <c r="O196" s="416"/>
      <c r="P196" s="416"/>
      <c r="Q196" s="416"/>
      <c r="R196" s="562">
        <f>G196+H196+J196+K196+I196-M196-O196-P196-Q196-N196+F196+L196</f>
        <v>0</v>
      </c>
      <c r="S196" s="863">
        <f t="shared" si="21"/>
        <v>0</v>
      </c>
      <c r="T196" s="534"/>
      <c r="U196" s="329" t="str">
        <f t="shared" si="30"/>
        <v>USD</v>
      </c>
      <c r="V196" s="329">
        <f>T196*$V$1</f>
        <v>0</v>
      </c>
      <c r="W196" s="330"/>
      <c r="X196" s="330"/>
      <c r="Y196" s="329"/>
      <c r="Z196" s="330"/>
      <c r="AA196" s="329"/>
      <c r="AB196" s="329">
        <f t="shared" si="22"/>
        <v>0</v>
      </c>
      <c r="AC196" s="329">
        <f t="shared" si="26"/>
        <v>0</v>
      </c>
      <c r="AD196" s="330"/>
      <c r="AE196" s="330"/>
      <c r="AF196" s="330"/>
      <c r="AG196" s="330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27"/>
      <c r="AW196" s="327"/>
      <c r="AX196" s="327"/>
      <c r="AY196" s="357"/>
      <c r="AZ196" s="327"/>
      <c r="BA196" s="327"/>
      <c r="BB196" s="415"/>
      <c r="BC196" s="327"/>
      <c r="BD196" s="327"/>
      <c r="BE196" s="327"/>
      <c r="BF196" s="327"/>
      <c r="IU196" s="333"/>
    </row>
    <row r="197" spans="1:255" s="332" customFormat="1" ht="15" hidden="1" customHeight="1" x14ac:dyDescent="0.3">
      <c r="A197" s="355"/>
      <c r="B197" s="337" t="s">
        <v>127</v>
      </c>
      <c r="C197" s="349">
        <v>500703</v>
      </c>
      <c r="D197" s="349" t="s">
        <v>0</v>
      </c>
      <c r="E197" s="422"/>
      <c r="F197" s="409"/>
      <c r="G197" s="410">
        <v>0</v>
      </c>
      <c r="H197" s="828"/>
      <c r="I197" s="416"/>
      <c r="J197" s="416"/>
      <c r="K197" s="416"/>
      <c r="L197" s="416"/>
      <c r="M197" s="416"/>
      <c r="N197" s="416"/>
      <c r="O197" s="416"/>
      <c r="P197" s="416"/>
      <c r="Q197" s="416"/>
      <c r="R197" s="562">
        <f>G197+H197+J197+K197+I197-M197-O197-P197-Q197-N197+F197+L197</f>
        <v>0</v>
      </c>
      <c r="S197" s="863">
        <f t="shared" si="21"/>
        <v>0</v>
      </c>
      <c r="T197" s="328"/>
      <c r="U197" s="329" t="str">
        <f t="shared" si="30"/>
        <v>USD</v>
      </c>
      <c r="V197" s="330"/>
      <c r="W197" s="330"/>
      <c r="X197" s="330"/>
      <c r="Y197" s="329"/>
      <c r="Z197" s="330"/>
      <c r="AA197" s="329"/>
      <c r="AB197" s="329">
        <f t="shared" si="22"/>
        <v>0</v>
      </c>
      <c r="AC197" s="329">
        <f t="shared" si="26"/>
        <v>0</v>
      </c>
      <c r="AD197" s="330"/>
      <c r="AE197" s="330"/>
      <c r="AF197" s="330"/>
      <c r="AG197" s="330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27"/>
      <c r="AW197" s="327"/>
      <c r="AX197" s="327"/>
      <c r="AY197" s="327"/>
      <c r="AZ197" s="327"/>
      <c r="BA197" s="327"/>
      <c r="BB197" s="327"/>
      <c r="BC197" s="327"/>
      <c r="BD197" s="327"/>
      <c r="BE197" s="327"/>
      <c r="BF197" s="327"/>
      <c r="IU197" s="333"/>
    </row>
    <row r="198" spans="1:255" s="332" customFormat="1" ht="15" hidden="1" customHeight="1" x14ac:dyDescent="0.3">
      <c r="A198" s="355"/>
      <c r="B198" s="337" t="s">
        <v>128</v>
      </c>
      <c r="C198" s="349">
        <v>500719</v>
      </c>
      <c r="D198" s="349" t="s">
        <v>0</v>
      </c>
      <c r="E198" s="422"/>
      <c r="F198" s="409"/>
      <c r="G198" s="410">
        <v>-8.4983184933662415E-9</v>
      </c>
      <c r="H198" s="828"/>
      <c r="I198" s="416"/>
      <c r="J198" s="416"/>
      <c r="K198" s="416"/>
      <c r="L198" s="416"/>
      <c r="M198" s="416"/>
      <c r="N198" s="416"/>
      <c r="O198" s="416"/>
      <c r="P198" s="416"/>
      <c r="Q198" s="416"/>
      <c r="R198" s="562">
        <f>G198+H198+J198+K198+I198-M198-O198-P198-Q198-N198+F198+L198</f>
        <v>-8.4983184933662415E-9</v>
      </c>
      <c r="S198" s="863">
        <f t="shared" si="21"/>
        <v>-8.4983184933662415E-9</v>
      </c>
      <c r="T198" s="328"/>
      <c r="U198" s="329" t="str">
        <f t="shared" si="30"/>
        <v>USD</v>
      </c>
      <c r="V198" s="330"/>
      <c r="W198" s="330"/>
      <c r="X198" s="330"/>
      <c r="Y198" s="329"/>
      <c r="Z198" s="330"/>
      <c r="AA198" s="329"/>
      <c r="AB198" s="329">
        <f t="shared" si="22"/>
        <v>0</v>
      </c>
      <c r="AC198" s="329">
        <f t="shared" si="26"/>
        <v>-8.4983184933662415E-9</v>
      </c>
      <c r="AD198" s="330"/>
      <c r="AE198" s="330"/>
      <c r="AF198" s="330"/>
      <c r="AG198" s="330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27"/>
      <c r="AW198" s="327"/>
      <c r="AX198" s="327"/>
      <c r="AY198" s="327"/>
      <c r="AZ198" s="327"/>
      <c r="BA198" s="327"/>
      <c r="BB198" s="327"/>
      <c r="BC198" s="327"/>
      <c r="BD198" s="327"/>
      <c r="BE198" s="327"/>
      <c r="BF198" s="327"/>
      <c r="IU198" s="333"/>
    </row>
    <row r="199" spans="1:255" s="332" customFormat="1" ht="15" hidden="1" customHeight="1" x14ac:dyDescent="0.3">
      <c r="A199" s="355"/>
      <c r="B199" s="337" t="s">
        <v>129</v>
      </c>
      <c r="C199" s="349">
        <v>500725</v>
      </c>
      <c r="D199" s="349" t="s">
        <v>0</v>
      </c>
      <c r="E199" s="422"/>
      <c r="F199" s="409"/>
      <c r="G199" s="410">
        <v>-7.4505805969238281E-9</v>
      </c>
      <c r="H199" s="638"/>
      <c r="I199" s="416"/>
      <c r="J199" s="416"/>
      <c r="K199" s="416"/>
      <c r="L199" s="416"/>
      <c r="M199" s="416"/>
      <c r="N199" s="416"/>
      <c r="O199" s="416"/>
      <c r="P199" s="416"/>
      <c r="Q199" s="416"/>
      <c r="R199" s="826">
        <f>G199+H199+J199+K199+I199-M199-O199-P199-Q199-N199+F199</f>
        <v>-7.4505805969238281E-9</v>
      </c>
      <c r="S199" s="863">
        <f t="shared" si="21"/>
        <v>-7.4505805969238281E-9</v>
      </c>
      <c r="T199" s="328"/>
      <c r="U199" s="329" t="str">
        <f t="shared" si="30"/>
        <v>USD</v>
      </c>
      <c r="V199" s="330"/>
      <c r="W199" s="330"/>
      <c r="X199" s="330"/>
      <c r="Y199" s="329"/>
      <c r="Z199" s="330"/>
      <c r="AA199" s="329"/>
      <c r="AB199" s="329">
        <f t="shared" si="22"/>
        <v>0</v>
      </c>
      <c r="AC199" s="329">
        <f t="shared" si="26"/>
        <v>-7.4505805969238281E-9</v>
      </c>
      <c r="AD199" s="330"/>
      <c r="AE199" s="330"/>
      <c r="AF199" s="330"/>
      <c r="AG199" s="330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27"/>
      <c r="AW199" s="327"/>
      <c r="AX199" s="327"/>
      <c r="AY199" s="327"/>
      <c r="AZ199" s="327"/>
      <c r="BA199" s="327"/>
      <c r="BB199" s="327"/>
      <c r="BC199" s="327"/>
      <c r="BD199" s="327"/>
      <c r="BE199" s="327"/>
      <c r="BF199" s="327"/>
      <c r="IU199" s="333"/>
    </row>
    <row r="200" spans="1:255" s="332" customFormat="1" ht="15" hidden="1" customHeight="1" x14ac:dyDescent="0.3">
      <c r="A200" s="355"/>
      <c r="B200" s="337" t="s">
        <v>130</v>
      </c>
      <c r="C200" s="349">
        <v>500728</v>
      </c>
      <c r="D200" s="349" t="s">
        <v>0</v>
      </c>
      <c r="E200" s="422"/>
      <c r="F200" s="409"/>
      <c r="G200" s="410">
        <v>6.0535967350006104E-9</v>
      </c>
      <c r="H200" s="828"/>
      <c r="I200" s="416"/>
      <c r="J200" s="416"/>
      <c r="K200" s="416"/>
      <c r="L200" s="416"/>
      <c r="M200" s="416"/>
      <c r="N200" s="416"/>
      <c r="O200" s="416"/>
      <c r="P200" s="416"/>
      <c r="Q200" s="416"/>
      <c r="R200" s="562">
        <f>G200+H200+J200+K200+I200-M200-O200-P200-Q200-N200+F200</f>
        <v>6.0535967350006104E-9</v>
      </c>
      <c r="S200" s="863">
        <f t="shared" si="21"/>
        <v>6.0535967350006104E-9</v>
      </c>
      <c r="T200" s="328"/>
      <c r="U200" s="329" t="str">
        <f t="shared" si="30"/>
        <v>USD</v>
      </c>
      <c r="V200" s="330"/>
      <c r="W200" s="330"/>
      <c r="X200" s="330"/>
      <c r="Y200" s="329"/>
      <c r="Z200" s="330"/>
      <c r="AA200" s="329"/>
      <c r="AB200" s="329">
        <f t="shared" si="22"/>
        <v>0</v>
      </c>
      <c r="AC200" s="329">
        <f t="shared" si="26"/>
        <v>6.0535967350006104E-9</v>
      </c>
      <c r="AD200" s="330"/>
      <c r="AE200" s="330"/>
      <c r="AF200" s="330"/>
      <c r="AG200" s="330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31"/>
      <c r="AS200" s="331"/>
      <c r="AT200" s="331"/>
      <c r="AU200" s="331"/>
      <c r="AV200" s="327"/>
      <c r="AW200" s="327"/>
      <c r="AX200" s="327"/>
      <c r="AY200" s="327"/>
      <c r="AZ200" s="327"/>
      <c r="BA200" s="327"/>
      <c r="BB200" s="327"/>
      <c r="BC200" s="327"/>
      <c r="BD200" s="327"/>
      <c r="BE200" s="327"/>
      <c r="BF200" s="327"/>
      <c r="IU200" s="333"/>
    </row>
    <row r="201" spans="1:255" s="332" customFormat="1" ht="15" hidden="1" customHeight="1" x14ac:dyDescent="0.3">
      <c r="A201" s="385">
        <v>26</v>
      </c>
      <c r="B201" s="391" t="s">
        <v>131</v>
      </c>
      <c r="C201" s="393">
        <v>500926</v>
      </c>
      <c r="D201" s="392" t="s">
        <v>26</v>
      </c>
      <c r="E201" s="393"/>
      <c r="F201" s="394"/>
      <c r="G201" s="438">
        <v>-9.3132257461547852E-9</v>
      </c>
      <c r="H201" s="439"/>
      <c r="I201" s="395"/>
      <c r="J201" s="395"/>
      <c r="K201" s="395"/>
      <c r="L201" s="395"/>
      <c r="M201" s="395"/>
      <c r="N201" s="395"/>
      <c r="O201" s="395"/>
      <c r="P201" s="395"/>
      <c r="Q201" s="395"/>
      <c r="R201" s="556">
        <f>G201+H201+J201+K201+I201-M201-O201-P201-Q201-N201</f>
        <v>-9.3132257461547852E-9</v>
      </c>
      <c r="S201" s="863">
        <f t="shared" si="21"/>
        <v>-9.3132257461547852E-9</v>
      </c>
      <c r="T201" s="455"/>
      <c r="U201" s="329" t="str">
        <f t="shared" si="30"/>
        <v>MYR</v>
      </c>
      <c r="V201" s="329">
        <f>T201</f>
        <v>0</v>
      </c>
      <c r="W201" s="330"/>
      <c r="X201" s="330"/>
      <c r="Y201" s="329"/>
      <c r="Z201" s="330"/>
      <c r="AA201" s="329"/>
      <c r="AB201" s="329">
        <f t="shared" si="22"/>
        <v>0</v>
      </c>
      <c r="AC201" s="329">
        <f t="shared" si="26"/>
        <v>-9.3132257461547852E-9</v>
      </c>
      <c r="AD201" s="330"/>
      <c r="AE201" s="330"/>
      <c r="AF201" s="330"/>
      <c r="AG201" s="330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31"/>
      <c r="AR201" s="331"/>
      <c r="AS201" s="331"/>
      <c r="AT201" s="331"/>
      <c r="AU201" s="331"/>
      <c r="AV201" s="327"/>
      <c r="AW201" s="327"/>
      <c r="AX201" s="327"/>
      <c r="AY201" s="327"/>
      <c r="AZ201" s="327"/>
      <c r="BA201" s="327"/>
      <c r="BB201" s="327"/>
      <c r="BC201" s="327"/>
      <c r="BD201" s="327"/>
      <c r="BE201" s="327"/>
      <c r="BF201" s="327"/>
      <c r="IU201" s="333"/>
    </row>
    <row r="202" spans="1:255" s="332" customFormat="1" ht="15" customHeight="1" x14ac:dyDescent="0.3">
      <c r="A202" s="385">
        <v>18</v>
      </c>
      <c r="B202" s="377" t="s">
        <v>1457</v>
      </c>
      <c r="C202" s="361">
        <v>501216</v>
      </c>
      <c r="D202" s="362" t="s">
        <v>0</v>
      </c>
      <c r="E202" s="361"/>
      <c r="F202" s="371"/>
      <c r="G202" s="364">
        <v>19530170.5</v>
      </c>
      <c r="H202" s="369"/>
      <c r="I202" s="366"/>
      <c r="J202" s="369"/>
      <c r="K202" s="369"/>
      <c r="L202" s="369"/>
      <c r="M202" s="369"/>
      <c r="N202" s="369"/>
      <c r="O202" s="369"/>
      <c r="P202" s="369">
        <v>328615.62</v>
      </c>
      <c r="Q202" s="369"/>
      <c r="R202" s="556">
        <f t="shared" ref="R202:R203" si="32">G202+H202+J202+K202+I202-M202-O202-P202-Q202-N202</f>
        <v>19201554.879999999</v>
      </c>
      <c r="S202" s="863"/>
      <c r="T202" s="455"/>
      <c r="U202" s="329"/>
      <c r="V202" s="329"/>
      <c r="W202" s="330"/>
      <c r="X202" s="330"/>
      <c r="Y202" s="329"/>
      <c r="Z202" s="330"/>
      <c r="AA202" s="329"/>
      <c r="AB202" s="329"/>
      <c r="AC202" s="329"/>
      <c r="AD202" s="330"/>
      <c r="AE202" s="330"/>
      <c r="AF202" s="330"/>
      <c r="AG202" s="330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31"/>
      <c r="AR202" s="331"/>
      <c r="AS202" s="331"/>
      <c r="AT202" s="331"/>
      <c r="AU202" s="331"/>
      <c r="AV202" s="327"/>
      <c r="AW202" s="327"/>
      <c r="AX202" s="327"/>
      <c r="AY202" s="327"/>
      <c r="AZ202" s="327"/>
      <c r="BA202" s="327"/>
      <c r="BB202" s="327"/>
      <c r="BC202" s="327"/>
      <c r="BD202" s="327"/>
      <c r="BE202" s="327"/>
      <c r="BF202" s="327"/>
      <c r="IU202" s="333"/>
    </row>
    <row r="203" spans="1:255" s="332" customFormat="1" ht="15" customHeight="1" x14ac:dyDescent="0.3">
      <c r="A203" s="385">
        <v>19</v>
      </c>
      <c r="B203" s="377" t="s">
        <v>1474</v>
      </c>
      <c r="C203" s="361">
        <v>501223</v>
      </c>
      <c r="D203" s="362" t="s">
        <v>0</v>
      </c>
      <c r="E203" s="361"/>
      <c r="F203" s="371"/>
      <c r="G203" s="364">
        <v>8260999.9999999981</v>
      </c>
      <c r="H203" s="369"/>
      <c r="I203" s="366"/>
      <c r="J203" s="369"/>
      <c r="K203" s="369"/>
      <c r="L203" s="369"/>
      <c r="M203" s="369"/>
      <c r="N203" s="369"/>
      <c r="O203" s="369"/>
      <c r="P203" s="369">
        <v>139000</v>
      </c>
      <c r="Q203" s="369"/>
      <c r="R203" s="556">
        <f t="shared" si="32"/>
        <v>8121999.9999999981</v>
      </c>
      <c r="S203" s="863"/>
      <c r="T203" s="455"/>
      <c r="U203" s="329"/>
      <c r="V203" s="329"/>
      <c r="W203" s="330"/>
      <c r="X203" s="330"/>
      <c r="Y203" s="329"/>
      <c r="Z203" s="330"/>
      <c r="AA203" s="329"/>
      <c r="AB203" s="329"/>
      <c r="AC203" s="329"/>
      <c r="AD203" s="330"/>
      <c r="AE203" s="330"/>
      <c r="AF203" s="330"/>
      <c r="AG203" s="330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31"/>
      <c r="AS203" s="331"/>
      <c r="AT203" s="331"/>
      <c r="AU203" s="331"/>
      <c r="AV203" s="327"/>
      <c r="AW203" s="327"/>
      <c r="AX203" s="327"/>
      <c r="AY203" s="327"/>
      <c r="AZ203" s="327"/>
      <c r="BA203" s="327"/>
      <c r="BB203" s="327"/>
      <c r="BC203" s="327"/>
      <c r="BD203" s="327"/>
      <c r="BE203" s="327"/>
      <c r="BF203" s="327"/>
      <c r="IU203" s="333"/>
    </row>
    <row r="204" spans="1:255" s="332" customFormat="1" ht="15" customHeight="1" x14ac:dyDescent="0.3">
      <c r="A204" s="385">
        <v>20</v>
      </c>
      <c r="B204" s="396" t="s">
        <v>132</v>
      </c>
      <c r="C204" s="375">
        <v>500897</v>
      </c>
      <c r="D204" s="375" t="s">
        <v>26</v>
      </c>
      <c r="E204" s="456"/>
      <c r="F204" s="457"/>
      <c r="G204" s="458">
        <v>1309007.1299999997</v>
      </c>
      <c r="H204" s="458"/>
      <c r="I204" s="458"/>
      <c r="J204" s="458"/>
      <c r="K204" s="458"/>
      <c r="L204" s="458"/>
      <c r="M204" s="458"/>
      <c r="N204" s="458"/>
      <c r="O204" s="458">
        <v>1309007.1299999999</v>
      </c>
      <c r="P204" s="458"/>
      <c r="Q204" s="458"/>
      <c r="R204" s="562">
        <f>G204+H204+J204+K204+I204-M204-O204-P204-Q204-N204</f>
        <v>-2.3283064365386963E-10</v>
      </c>
      <c r="S204" s="863">
        <f t="shared" si="21"/>
        <v>-2.3283064365386963E-10</v>
      </c>
      <c r="T204" s="441"/>
      <c r="U204" s="329" t="str">
        <f t="shared" si="30"/>
        <v>MYR</v>
      </c>
      <c r="V204" s="329">
        <f>T204</f>
        <v>0</v>
      </c>
      <c r="W204" s="330"/>
      <c r="X204" s="330"/>
      <c r="Y204" s="329"/>
      <c r="Z204" s="330"/>
      <c r="AA204" s="329"/>
      <c r="AB204" s="419">
        <f t="shared" si="22"/>
        <v>-1309007.1299999999</v>
      </c>
      <c r="AC204" s="329">
        <f t="shared" si="26"/>
        <v>-2.3283064365386963E-10</v>
      </c>
      <c r="AD204" s="330"/>
      <c r="AE204" s="330"/>
      <c r="AF204" s="330"/>
      <c r="AG204" s="330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31"/>
      <c r="AR204" s="331"/>
      <c r="AS204" s="331"/>
      <c r="AT204" s="331"/>
      <c r="AU204" s="331"/>
      <c r="AV204" s="327"/>
      <c r="AW204" s="327"/>
      <c r="AX204" s="327"/>
      <c r="AY204" s="327"/>
      <c r="AZ204" s="327"/>
      <c r="BA204" s="327"/>
      <c r="BB204" s="327"/>
      <c r="BC204" s="327"/>
      <c r="BD204" s="327"/>
      <c r="BE204" s="327"/>
      <c r="BF204" s="327"/>
      <c r="IU204" s="333"/>
    </row>
    <row r="205" spans="1:255" s="472" customFormat="1" ht="15" hidden="1" customHeight="1" x14ac:dyDescent="0.3">
      <c r="A205" s="355"/>
      <c r="B205" s="356" t="s">
        <v>133</v>
      </c>
      <c r="C205" s="348">
        <v>500797</v>
      </c>
      <c r="D205" s="349" t="s">
        <v>0</v>
      </c>
      <c r="E205" s="348"/>
      <c r="F205" s="350"/>
      <c r="G205" s="351">
        <v>6.7986547946929932E-8</v>
      </c>
      <c r="H205" s="366"/>
      <c r="I205" s="352"/>
      <c r="J205" s="366"/>
      <c r="K205" s="351"/>
      <c r="L205" s="351"/>
      <c r="M205" s="369"/>
      <c r="N205" s="351"/>
      <c r="O205" s="351"/>
      <c r="P205" s="366"/>
      <c r="Q205" s="345"/>
      <c r="R205" s="469">
        <f>G205+H205+J205+K205+I205-M205-O205-P205-Q205-N205</f>
        <v>6.7986547946929932E-8</v>
      </c>
      <c r="S205" s="870">
        <f t="shared" si="21"/>
        <v>6.7986547946929932E-8</v>
      </c>
      <c r="T205" s="837"/>
      <c r="U205" s="329" t="str">
        <f t="shared" si="30"/>
        <v>USD</v>
      </c>
      <c r="V205" s="838"/>
      <c r="W205" s="838"/>
      <c r="X205" s="838"/>
      <c r="Y205" s="619"/>
      <c r="Z205" s="838"/>
      <c r="AA205" s="619"/>
      <c r="AB205" s="619">
        <f t="shared" si="22"/>
        <v>0</v>
      </c>
      <c r="AC205" s="619">
        <f t="shared" si="26"/>
        <v>6.7986547946929932E-8</v>
      </c>
      <c r="AD205" s="838"/>
      <c r="AE205" s="838"/>
      <c r="AF205" s="838"/>
      <c r="AG205" s="838"/>
      <c r="AV205" s="493"/>
      <c r="AW205" s="493"/>
      <c r="AX205" s="493"/>
      <c r="AY205" s="493"/>
      <c r="AZ205" s="493"/>
      <c r="BA205" s="493"/>
      <c r="BB205" s="493"/>
      <c r="BC205" s="493"/>
      <c r="BD205" s="493"/>
      <c r="BE205" s="493"/>
      <c r="BF205" s="493"/>
      <c r="IU205" s="586"/>
    </row>
    <row r="206" spans="1:255" s="472" customFormat="1" ht="15" hidden="1" customHeight="1" x14ac:dyDescent="0.3">
      <c r="A206" s="355"/>
      <c r="B206" s="423" t="s">
        <v>134</v>
      </c>
      <c r="C206" s="338">
        <v>500611</v>
      </c>
      <c r="D206" s="339" t="s">
        <v>26</v>
      </c>
      <c r="E206" s="338"/>
      <c r="F206" s="340"/>
      <c r="G206" s="437">
        <v>-3.9339283830486238E-8</v>
      </c>
      <c r="H206" s="491"/>
      <c r="I206" s="636"/>
      <c r="J206" s="395"/>
      <c r="K206" s="341"/>
      <c r="L206" s="341"/>
      <c r="M206" s="395"/>
      <c r="N206" s="341"/>
      <c r="O206" s="341"/>
      <c r="P206" s="395"/>
      <c r="Q206" s="341"/>
      <c r="R206" s="354">
        <f>G206+H206+J206+K206+I206-M206-O206-P206-Q206-N206+F206</f>
        <v>-3.9339283830486238E-8</v>
      </c>
      <c r="S206" s="870">
        <f t="shared" si="21"/>
        <v>-3.9339283830486238E-8</v>
      </c>
      <c r="T206" s="837"/>
      <c r="U206" s="329" t="str">
        <f t="shared" si="30"/>
        <v>MYR</v>
      </c>
      <c r="V206" s="838"/>
      <c r="W206" s="838"/>
      <c r="X206" s="838"/>
      <c r="Y206" s="619"/>
      <c r="Z206" s="838"/>
      <c r="AA206" s="619"/>
      <c r="AB206" s="619">
        <f t="shared" si="22"/>
        <v>0</v>
      </c>
      <c r="AC206" s="619">
        <f t="shared" si="26"/>
        <v>-3.9339283830486238E-8</v>
      </c>
      <c r="AD206" s="838"/>
      <c r="AE206" s="838"/>
      <c r="AF206" s="838"/>
      <c r="AG206" s="838"/>
      <c r="AH206" s="593"/>
      <c r="AI206" s="593"/>
      <c r="AJ206" s="593"/>
      <c r="AK206" s="593"/>
      <c r="AL206" s="593"/>
      <c r="AM206" s="593"/>
      <c r="AN206" s="593"/>
      <c r="AO206" s="593"/>
      <c r="AP206" s="593"/>
      <c r="AQ206" s="593"/>
      <c r="AR206" s="593"/>
      <c r="AS206" s="593"/>
      <c r="AT206" s="593"/>
      <c r="AU206" s="593"/>
      <c r="AV206" s="493"/>
      <c r="AW206" s="493"/>
      <c r="AX206" s="493"/>
      <c r="AY206" s="493"/>
      <c r="AZ206" s="493"/>
      <c r="BA206" s="493"/>
      <c r="BB206" s="493"/>
      <c r="BC206" s="493"/>
      <c r="BD206" s="493"/>
      <c r="BE206" s="493"/>
      <c r="BF206" s="493"/>
      <c r="IU206" s="586"/>
    </row>
    <row r="207" spans="1:255" s="472" customFormat="1" ht="15" hidden="1" customHeight="1" x14ac:dyDescent="0.3">
      <c r="A207" s="355">
        <v>20</v>
      </c>
      <c r="B207" s="356" t="s">
        <v>135</v>
      </c>
      <c r="C207" s="348">
        <v>501025</v>
      </c>
      <c r="D207" s="349" t="s">
        <v>0</v>
      </c>
      <c r="E207" s="348"/>
      <c r="F207" s="350"/>
      <c r="G207" s="351">
        <v>5.8207660913467407E-11</v>
      </c>
      <c r="H207" s="366"/>
      <c r="I207" s="352"/>
      <c r="J207" s="366"/>
      <c r="K207" s="353"/>
      <c r="L207" s="353"/>
      <c r="M207" s="368"/>
      <c r="N207" s="353"/>
      <c r="O207" s="351"/>
      <c r="P207" s="366"/>
      <c r="Q207" s="353"/>
      <c r="R207" s="354">
        <f>G207+H207+J207+K207+I207-M207-O207-P207-Q207-N207</f>
        <v>5.8207660913467407E-11</v>
      </c>
      <c r="S207" s="870">
        <f t="shared" si="21"/>
        <v>5.8207660913467407E-11</v>
      </c>
      <c r="T207" s="843"/>
      <c r="U207" s="329" t="str">
        <f t="shared" si="30"/>
        <v>USD</v>
      </c>
      <c r="V207" s="619">
        <f>T207*$V$1</f>
        <v>0</v>
      </c>
      <c r="W207" s="838"/>
      <c r="X207" s="838"/>
      <c r="Y207" s="619"/>
      <c r="Z207" s="838"/>
      <c r="AA207" s="619"/>
      <c r="AB207" s="619">
        <f t="shared" si="22"/>
        <v>0</v>
      </c>
      <c r="AC207" s="619">
        <f t="shared" si="26"/>
        <v>5.8207660913467407E-11</v>
      </c>
      <c r="AD207" s="838"/>
      <c r="AE207" s="838"/>
      <c r="AF207" s="838"/>
      <c r="AG207" s="838"/>
      <c r="AH207" s="593"/>
      <c r="AI207" s="593"/>
      <c r="AJ207" s="593"/>
      <c r="AK207" s="593"/>
      <c r="AL207" s="593"/>
      <c r="AM207" s="593"/>
      <c r="AN207" s="593"/>
      <c r="AO207" s="593"/>
      <c r="AP207" s="593"/>
      <c r="AQ207" s="593"/>
      <c r="AR207" s="593"/>
      <c r="AS207" s="593"/>
      <c r="AT207" s="593"/>
      <c r="AU207" s="593"/>
      <c r="AV207" s="493"/>
      <c r="AW207" s="493"/>
      <c r="AX207" s="493"/>
      <c r="AY207" s="493"/>
      <c r="AZ207" s="493"/>
      <c r="BA207" s="493"/>
      <c r="BB207" s="493"/>
      <c r="BC207" s="493"/>
      <c r="BD207" s="493"/>
      <c r="BE207" s="493"/>
      <c r="BF207" s="493"/>
      <c r="IU207" s="586"/>
    </row>
    <row r="208" spans="1:255" s="332" customFormat="1" ht="15" customHeight="1" x14ac:dyDescent="0.3">
      <c r="A208" s="359">
        <v>21</v>
      </c>
      <c r="B208" s="377" t="s">
        <v>136</v>
      </c>
      <c r="C208" s="427">
        <v>500892</v>
      </c>
      <c r="D208" s="428" t="s">
        <v>0</v>
      </c>
      <c r="E208" s="362"/>
      <c r="F208" s="412"/>
      <c r="G208" s="460">
        <v>15212006.67</v>
      </c>
      <c r="H208" s="607"/>
      <c r="I208" s="388"/>
      <c r="J208" s="388">
        <f>16785921.73+1363939.76+87870.67+5356919.66</f>
        <v>23594651.820000004</v>
      </c>
      <c r="K208" s="388"/>
      <c r="L208" s="388"/>
      <c r="M208" s="388"/>
      <c r="N208" s="388"/>
      <c r="O208" s="388">
        <f>15013132.85</f>
        <v>15013132.85</v>
      </c>
      <c r="P208" s="388">
        <f>17944000+5849525.64</f>
        <v>23793525.640000001</v>
      </c>
      <c r="Q208" s="388"/>
      <c r="R208" s="556">
        <f>G208+H208+J208+K208+I208-M208-O208-P208-Q208-N208</f>
        <v>0</v>
      </c>
      <c r="S208" s="863">
        <f t="shared" si="21"/>
        <v>0</v>
      </c>
      <c r="T208" s="536"/>
      <c r="U208" s="329" t="str">
        <f t="shared" si="30"/>
        <v>USD</v>
      </c>
      <c r="V208" s="329">
        <f>T208*$V$1</f>
        <v>0</v>
      </c>
      <c r="W208" s="330"/>
      <c r="X208" s="330"/>
      <c r="Y208" s="329"/>
      <c r="Z208" s="330"/>
      <c r="AA208" s="329"/>
      <c r="AB208" s="329">
        <f t="shared" si="22"/>
        <v>-15013132.85</v>
      </c>
      <c r="AC208" s="329">
        <f t="shared" si="26"/>
        <v>0</v>
      </c>
      <c r="AD208" s="330"/>
      <c r="AE208" s="330"/>
      <c r="AF208" s="330"/>
      <c r="AG208" s="330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31"/>
      <c r="AR208" s="331"/>
      <c r="AS208" s="331"/>
      <c r="AT208" s="331"/>
      <c r="AU208" s="331"/>
      <c r="AV208" s="327"/>
      <c r="AW208" s="327"/>
      <c r="AX208" s="327"/>
      <c r="AY208" s="357"/>
      <c r="AZ208" s="327"/>
      <c r="BA208" s="327"/>
      <c r="BB208" s="327"/>
      <c r="BC208" s="327"/>
      <c r="BD208" s="327"/>
      <c r="BE208" s="327"/>
      <c r="BF208" s="327"/>
      <c r="IU208" s="333"/>
    </row>
    <row r="209" spans="1:255" s="332" customFormat="1" ht="15" hidden="1" customHeight="1" x14ac:dyDescent="0.3">
      <c r="A209" s="355"/>
      <c r="B209" s="356" t="s">
        <v>137</v>
      </c>
      <c r="C209" s="338">
        <v>500911</v>
      </c>
      <c r="D209" s="339" t="s">
        <v>0</v>
      </c>
      <c r="E209" s="349"/>
      <c r="F209" s="409"/>
      <c r="G209" s="462">
        <v>1.1059455573558807E-9</v>
      </c>
      <c r="H209" s="607"/>
      <c r="I209" s="388"/>
      <c r="J209" s="388"/>
      <c r="K209" s="388"/>
      <c r="L209" s="388"/>
      <c r="M209" s="388"/>
      <c r="N209" s="388"/>
      <c r="O209" s="388"/>
      <c r="P209" s="388"/>
      <c r="Q209" s="388"/>
      <c r="R209" s="820">
        <f>G209+H209+J209+K209+I209-M209-O209-P209-Q209-N209</f>
        <v>1.1059455573558807E-9</v>
      </c>
      <c r="S209" s="863">
        <f t="shared" si="21"/>
        <v>1.1059455573558807E-9</v>
      </c>
      <c r="T209" s="328"/>
      <c r="U209" s="329" t="str">
        <f t="shared" si="30"/>
        <v>USD</v>
      </c>
      <c r="V209" s="329">
        <f>T209*$V$1</f>
        <v>0</v>
      </c>
      <c r="W209" s="330"/>
      <c r="X209" s="330"/>
      <c r="Y209" s="329"/>
      <c r="Z209" s="330"/>
      <c r="AA209" s="329"/>
      <c r="AB209" s="329">
        <f t="shared" si="22"/>
        <v>0</v>
      </c>
      <c r="AC209" s="329">
        <f t="shared" si="26"/>
        <v>1.1059455573558807E-9</v>
      </c>
      <c r="AD209" s="330"/>
      <c r="AE209" s="330"/>
      <c r="AF209" s="330"/>
      <c r="AG209" s="330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27"/>
      <c r="AW209" s="327"/>
      <c r="AX209" s="327"/>
      <c r="AY209" s="357"/>
      <c r="AZ209" s="327"/>
      <c r="BA209" s="327"/>
      <c r="BB209" s="415"/>
      <c r="BC209" s="327"/>
      <c r="BD209" s="327"/>
      <c r="BE209" s="327"/>
      <c r="BF209" s="327"/>
      <c r="IU209" s="333"/>
    </row>
    <row r="210" spans="1:255" s="332" customFormat="1" ht="15" customHeight="1" x14ac:dyDescent="0.3">
      <c r="A210" s="359">
        <v>22</v>
      </c>
      <c r="B210" s="360" t="s">
        <v>138</v>
      </c>
      <c r="C210" s="362">
        <v>500707</v>
      </c>
      <c r="D210" s="362" t="s">
        <v>0</v>
      </c>
      <c r="E210" s="431"/>
      <c r="F210" s="412"/>
      <c r="G210" s="421">
        <v>11326231.289999995</v>
      </c>
      <c r="H210" s="824"/>
      <c r="I210" s="638"/>
      <c r="J210" s="638">
        <f>26559097.26+25301439.94+646994.39</f>
        <v>52507531.590000004</v>
      </c>
      <c r="K210" s="366"/>
      <c r="L210" s="366"/>
      <c r="M210" s="366"/>
      <c r="N210" s="366"/>
      <c r="O210" s="366">
        <f>11178158.01</f>
        <v>11178158.01</v>
      </c>
      <c r="P210" s="366">
        <f>50440648.94+2214955.91+0.02</f>
        <v>52655604.869999997</v>
      </c>
      <c r="Q210" s="366"/>
      <c r="R210" s="562">
        <f>G210+H210+J210+K210+I210-M210-O210-P210-Q210-N210+F210</f>
        <v>0</v>
      </c>
      <c r="S210" s="863">
        <f t="shared" si="21"/>
        <v>0</v>
      </c>
      <c r="T210" s="441"/>
      <c r="U210" s="329" t="str">
        <f t="shared" si="30"/>
        <v>USD</v>
      </c>
      <c r="V210" s="329">
        <f>T210*$V$1</f>
        <v>0</v>
      </c>
      <c r="W210" s="330"/>
      <c r="X210" s="330"/>
      <c r="Y210" s="329"/>
      <c r="Z210" s="330"/>
      <c r="AA210" s="329"/>
      <c r="AB210" s="619">
        <f t="shared" si="22"/>
        <v>-11178158.01</v>
      </c>
      <c r="AC210" s="329">
        <f t="shared" si="26"/>
        <v>0</v>
      </c>
      <c r="AD210" s="330"/>
      <c r="AE210" s="330"/>
      <c r="AF210" s="330"/>
      <c r="AG210" s="330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27"/>
      <c r="AW210" s="327"/>
      <c r="AX210" s="327"/>
      <c r="AY210" s="357"/>
      <c r="AZ210" s="327"/>
      <c r="BA210" s="327"/>
      <c r="BB210" s="327"/>
      <c r="BC210" s="327"/>
      <c r="BD210" s="327"/>
      <c r="BE210" s="327"/>
      <c r="BF210" s="327"/>
      <c r="IU210" s="333"/>
    </row>
    <row r="211" spans="1:255" s="332" customFormat="1" ht="15" hidden="1" customHeight="1" x14ac:dyDescent="0.3">
      <c r="A211" s="359">
        <v>33</v>
      </c>
      <c r="B211" s="360" t="s">
        <v>139</v>
      </c>
      <c r="C211" s="362">
        <v>501005</v>
      </c>
      <c r="D211" s="362" t="s">
        <v>0</v>
      </c>
      <c r="E211" s="362"/>
      <c r="F211" s="412"/>
      <c r="G211" s="421">
        <v>2.3499932140111923E-3</v>
      </c>
      <c r="H211" s="491"/>
      <c r="I211" s="366"/>
      <c r="J211" s="366"/>
      <c r="K211" s="366"/>
      <c r="L211" s="366"/>
      <c r="M211" s="366"/>
      <c r="N211" s="366"/>
      <c r="O211" s="366"/>
      <c r="P211" s="366"/>
      <c r="Q211" s="366"/>
      <c r="R211" s="562">
        <f>G211+H211+J211+K211+I211-M211-O211-P211-Q211-N211</f>
        <v>2.3499932140111923E-3</v>
      </c>
      <c r="S211" s="863">
        <f t="shared" si="21"/>
        <v>2.3499932140111923E-3</v>
      </c>
      <c r="T211" s="537"/>
      <c r="U211" s="329" t="str">
        <f t="shared" si="30"/>
        <v>USD</v>
      </c>
      <c r="V211" s="329">
        <f>T211*$V$1</f>
        <v>0</v>
      </c>
      <c r="W211" s="330"/>
      <c r="X211" s="330"/>
      <c r="Y211" s="329"/>
      <c r="Z211" s="330"/>
      <c r="AA211" s="329"/>
      <c r="AB211" s="329">
        <f t="shared" si="22"/>
        <v>0</v>
      </c>
      <c r="AC211" s="329">
        <f t="shared" si="26"/>
        <v>2.3499932140111923E-3</v>
      </c>
      <c r="AD211" s="330"/>
      <c r="AE211" s="330"/>
      <c r="AF211" s="330"/>
      <c r="AG211" s="330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27"/>
      <c r="AW211" s="327"/>
      <c r="AX211" s="327"/>
      <c r="AY211" s="357"/>
      <c r="AZ211" s="327"/>
      <c r="BA211" s="327"/>
      <c r="BB211" s="327"/>
      <c r="BC211" s="327"/>
      <c r="BD211" s="327"/>
      <c r="BE211" s="327"/>
      <c r="BF211" s="327"/>
      <c r="IU211" s="333"/>
    </row>
    <row r="212" spans="1:255" s="332" customFormat="1" ht="15" hidden="1" customHeight="1" x14ac:dyDescent="0.3">
      <c r="A212" s="359">
        <v>34</v>
      </c>
      <c r="B212" s="360" t="s">
        <v>140</v>
      </c>
      <c r="C212" s="362">
        <v>500976</v>
      </c>
      <c r="D212" s="362" t="s">
        <v>0</v>
      </c>
      <c r="E212" s="362"/>
      <c r="F212" s="412"/>
      <c r="G212" s="421">
        <v>2.5000030291266739E-3</v>
      </c>
      <c r="H212" s="491"/>
      <c r="I212" s="366"/>
      <c r="J212" s="366"/>
      <c r="K212" s="366"/>
      <c r="L212" s="366"/>
      <c r="M212" s="366"/>
      <c r="N212" s="366"/>
      <c r="O212" s="366"/>
      <c r="P212" s="366"/>
      <c r="Q212" s="366"/>
      <c r="R212" s="562">
        <f>G212+H212+J212+K212+I212-M212-O212-P212-Q212-N212</f>
        <v>2.5000030291266739E-3</v>
      </c>
      <c r="S212" s="863"/>
      <c r="T212" s="328"/>
      <c r="U212" s="329" t="str">
        <f t="shared" si="30"/>
        <v>USD</v>
      </c>
      <c r="V212" s="329"/>
      <c r="W212" s="330"/>
      <c r="X212" s="330"/>
      <c r="Y212" s="329"/>
      <c r="Z212" s="330"/>
      <c r="AA212" s="329"/>
      <c r="AB212" s="329">
        <f t="shared" si="22"/>
        <v>0</v>
      </c>
      <c r="AC212" s="329">
        <f t="shared" si="26"/>
        <v>2.5000030291266739E-3</v>
      </c>
      <c r="AD212" s="330"/>
      <c r="AE212" s="330"/>
      <c r="AF212" s="330"/>
      <c r="AG212" s="330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27"/>
      <c r="AW212" s="327"/>
      <c r="AX212" s="327"/>
      <c r="AY212" s="357"/>
      <c r="AZ212" s="327"/>
      <c r="BA212" s="327"/>
      <c r="BB212" s="327"/>
      <c r="BC212" s="327"/>
      <c r="BD212" s="327"/>
      <c r="BE212" s="327"/>
      <c r="BF212" s="327"/>
      <c r="IU212" s="333"/>
    </row>
    <row r="213" spans="1:255" s="332" customFormat="1" ht="15" hidden="1" customHeight="1" x14ac:dyDescent="0.3">
      <c r="A213" s="359">
        <v>23</v>
      </c>
      <c r="B213" s="386" t="s">
        <v>141</v>
      </c>
      <c r="C213" s="374">
        <v>500922</v>
      </c>
      <c r="D213" s="375" t="s">
        <v>26</v>
      </c>
      <c r="E213" s="374"/>
      <c r="F213" s="376"/>
      <c r="G213" s="369">
        <v>-9.3132257461547852E-10</v>
      </c>
      <c r="H213" s="369"/>
      <c r="I213" s="638"/>
      <c r="J213" s="366"/>
      <c r="K213" s="369"/>
      <c r="L213" s="369"/>
      <c r="M213" s="369"/>
      <c r="N213" s="369"/>
      <c r="O213" s="369"/>
      <c r="P213" s="366"/>
      <c r="Q213" s="366"/>
      <c r="R213" s="562">
        <f>G213+H213+J213+K213+I213-M213-O213-P213-Q213-N213</f>
        <v>-9.3132257461547852E-10</v>
      </c>
      <c r="S213" s="863">
        <f t="shared" si="21"/>
        <v>-9.3132257461547852E-10</v>
      </c>
      <c r="T213" s="535"/>
      <c r="U213" s="329" t="str">
        <f t="shared" si="30"/>
        <v>MYR</v>
      </c>
      <c r="V213" s="329">
        <f>T213</f>
        <v>0</v>
      </c>
      <c r="W213" s="330"/>
      <c r="X213" s="330"/>
      <c r="Y213" s="329"/>
      <c r="Z213" s="330"/>
      <c r="AA213" s="329"/>
      <c r="AB213" s="658">
        <f t="shared" si="22"/>
        <v>0</v>
      </c>
      <c r="AC213" s="329">
        <f t="shared" si="26"/>
        <v>-9.3132257461547852E-10</v>
      </c>
      <c r="AD213" s="330"/>
      <c r="AE213" s="330"/>
      <c r="AF213" s="330"/>
      <c r="AG213" s="330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27"/>
      <c r="AW213" s="327"/>
      <c r="AX213" s="327"/>
      <c r="AY213" s="327"/>
      <c r="AZ213" s="327"/>
      <c r="BA213" s="327"/>
      <c r="BB213" s="327"/>
      <c r="BC213" s="327"/>
      <c r="BD213" s="327"/>
      <c r="BE213" s="327"/>
      <c r="BF213" s="327"/>
      <c r="IU213" s="333"/>
    </row>
    <row r="214" spans="1:255" s="332" customFormat="1" ht="15" hidden="1" customHeight="1" x14ac:dyDescent="0.3">
      <c r="A214" s="359"/>
      <c r="B214" s="356" t="s">
        <v>142</v>
      </c>
      <c r="C214" s="338">
        <v>500928</v>
      </c>
      <c r="D214" s="339" t="s">
        <v>0</v>
      </c>
      <c r="E214" s="349"/>
      <c r="F214" s="350"/>
      <c r="G214" s="410">
        <v>0</v>
      </c>
      <c r="H214" s="491"/>
      <c r="I214" s="366"/>
      <c r="J214" s="366"/>
      <c r="K214" s="366"/>
      <c r="L214" s="366"/>
      <c r="M214" s="366"/>
      <c r="N214" s="366"/>
      <c r="O214" s="366"/>
      <c r="P214" s="366"/>
      <c r="Q214" s="366"/>
      <c r="R214" s="826">
        <f>G214+H214+J214+K214+I214-M214-O214-P214-Q214-N214+F214</f>
        <v>0</v>
      </c>
      <c r="S214" s="863">
        <f t="shared" si="21"/>
        <v>0</v>
      </c>
      <c r="T214" s="328"/>
      <c r="U214" s="329" t="str">
        <f t="shared" si="30"/>
        <v>USD</v>
      </c>
      <c r="V214" s="330"/>
      <c r="W214" s="330"/>
      <c r="X214" s="330"/>
      <c r="Y214" s="329"/>
      <c r="Z214" s="330"/>
      <c r="AA214" s="329"/>
      <c r="AB214" s="329"/>
      <c r="AC214" s="329">
        <f t="shared" si="26"/>
        <v>0</v>
      </c>
      <c r="AD214" s="330"/>
      <c r="AE214" s="330"/>
      <c r="AF214" s="330"/>
      <c r="AG214" s="330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27"/>
      <c r="AW214" s="327"/>
      <c r="AX214" s="327"/>
      <c r="AY214" s="327"/>
      <c r="AZ214" s="327"/>
      <c r="BA214" s="327"/>
      <c r="BB214" s="327"/>
      <c r="BC214" s="327"/>
      <c r="BD214" s="327"/>
      <c r="BE214" s="327"/>
      <c r="BF214" s="327"/>
      <c r="IU214" s="333"/>
    </row>
    <row r="215" spans="1:255" s="332" customFormat="1" ht="15" hidden="1" customHeight="1" x14ac:dyDescent="0.3">
      <c r="A215" s="359">
        <v>31</v>
      </c>
      <c r="B215" s="391" t="s">
        <v>143</v>
      </c>
      <c r="C215" s="393">
        <v>500773</v>
      </c>
      <c r="D215" s="392" t="s">
        <v>0</v>
      </c>
      <c r="E215" s="393"/>
      <c r="F215" s="394"/>
      <c r="G215" s="395">
        <v>4.6566128730773926E-10</v>
      </c>
      <c r="H215" s="395"/>
      <c r="I215" s="395"/>
      <c r="J215" s="395"/>
      <c r="K215" s="395"/>
      <c r="L215" s="395"/>
      <c r="M215" s="395"/>
      <c r="N215" s="395"/>
      <c r="O215" s="395"/>
      <c r="P215" s="395"/>
      <c r="Q215" s="395"/>
      <c r="R215" s="823">
        <f>G215+H215+J215+K215+I215-M215-O215-P215-Q215-N215</f>
        <v>4.6566128730773926E-10</v>
      </c>
      <c r="S215" s="863">
        <f t="shared" si="21"/>
        <v>4.6566128730773926E-10</v>
      </c>
      <c r="T215" s="441"/>
      <c r="U215" s="329" t="str">
        <f t="shared" si="30"/>
        <v>USD</v>
      </c>
      <c r="V215" s="329">
        <f>T215*$V$1</f>
        <v>0</v>
      </c>
      <c r="W215" s="330"/>
      <c r="X215" s="330"/>
      <c r="Y215" s="329"/>
      <c r="Z215" s="330"/>
      <c r="AA215" s="329"/>
      <c r="AB215" s="329"/>
      <c r="AC215" s="329">
        <f t="shared" si="26"/>
        <v>4.6566128730773926E-10</v>
      </c>
      <c r="AD215" s="330"/>
      <c r="AE215" s="330"/>
      <c r="AF215" s="330"/>
      <c r="AG215" s="330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27"/>
      <c r="AW215" s="327"/>
      <c r="AX215" s="327"/>
      <c r="AY215" s="327"/>
      <c r="AZ215" s="327"/>
      <c r="BA215" s="327"/>
      <c r="BB215" s="327"/>
      <c r="BC215" s="327"/>
      <c r="BD215" s="327"/>
      <c r="BE215" s="327"/>
      <c r="BF215" s="327"/>
      <c r="IU215" s="333"/>
    </row>
    <row r="216" spans="1:255" s="332" customFormat="1" ht="15" hidden="1" customHeight="1" x14ac:dyDescent="0.3">
      <c r="A216" s="359">
        <v>32</v>
      </c>
      <c r="B216" s="396" t="s">
        <v>144</v>
      </c>
      <c r="C216" s="375">
        <v>500857</v>
      </c>
      <c r="D216" s="375" t="s">
        <v>26</v>
      </c>
      <c r="E216" s="375"/>
      <c r="F216" s="397"/>
      <c r="G216" s="366">
        <v>6.9849193096160889E-10</v>
      </c>
      <c r="H216" s="366"/>
      <c r="I216" s="366"/>
      <c r="J216" s="366"/>
      <c r="K216" s="366"/>
      <c r="L216" s="366"/>
      <c r="M216" s="366"/>
      <c r="N216" s="366"/>
      <c r="O216" s="366"/>
      <c r="P216" s="366"/>
      <c r="Q216" s="366"/>
      <c r="R216" s="562">
        <f>G216+H216+J216+K216+I216-M216-O216-P216-Q216-N216</f>
        <v>6.9849193096160889E-10</v>
      </c>
      <c r="S216" s="863">
        <f t="shared" si="21"/>
        <v>6.9849193096160889E-10</v>
      </c>
      <c r="T216" s="441"/>
      <c r="U216" s="329" t="str">
        <f t="shared" si="30"/>
        <v>MYR</v>
      </c>
      <c r="V216" s="329">
        <f>T216</f>
        <v>0</v>
      </c>
      <c r="W216" s="330"/>
      <c r="X216" s="330"/>
      <c r="Y216" s="329"/>
      <c r="Z216" s="330"/>
      <c r="AA216" s="329"/>
      <c r="AB216" s="329"/>
      <c r="AC216" s="329">
        <f t="shared" si="26"/>
        <v>6.9849193096160889E-10</v>
      </c>
      <c r="AD216" s="330"/>
      <c r="AE216" s="330"/>
      <c r="AF216" s="330"/>
      <c r="AG216" s="330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27"/>
      <c r="AW216" s="327"/>
      <c r="AX216" s="327"/>
      <c r="AY216" s="327"/>
      <c r="AZ216" s="327"/>
      <c r="BA216" s="327"/>
      <c r="BB216" s="327"/>
      <c r="BC216" s="327"/>
      <c r="BD216" s="327"/>
      <c r="BE216" s="327"/>
      <c r="BF216" s="327"/>
      <c r="IU216" s="333"/>
    </row>
    <row r="217" spans="1:255" s="332" customFormat="1" ht="15" customHeight="1" x14ac:dyDescent="0.3">
      <c r="A217" s="613">
        <v>23</v>
      </c>
      <c r="B217" s="386" t="s">
        <v>145</v>
      </c>
      <c r="C217" s="374">
        <v>500887</v>
      </c>
      <c r="D217" s="375" t="s">
        <v>0</v>
      </c>
      <c r="E217" s="374"/>
      <c r="F217" s="376"/>
      <c r="G217" s="369">
        <v>4795998.0587999998</v>
      </c>
      <c r="H217" s="366"/>
      <c r="I217" s="387"/>
      <c r="J217" s="366">
        <f>147402.89+1165315.58</f>
        <v>1312718.4700000002</v>
      </c>
      <c r="K217" s="368"/>
      <c r="L217" s="368"/>
      <c r="M217" s="368"/>
      <c r="N217" s="368"/>
      <c r="O217" s="368">
        <f>4733297.61</f>
        <v>4733297.6100000003</v>
      </c>
      <c r="P217" s="366">
        <f>212811.95+1162606.86+0.11</f>
        <v>1375418.9200000002</v>
      </c>
      <c r="Q217" s="368"/>
      <c r="R217" s="556">
        <f t="shared" ref="R217:R220" si="33">G217+H217+J217+K217+I217-M217-O217-P217-Q217-N217</f>
        <v>-1.2000009883195162E-3</v>
      </c>
      <c r="S217" s="863"/>
      <c r="T217" s="620"/>
      <c r="U217" s="329" t="str">
        <f t="shared" si="30"/>
        <v>USD</v>
      </c>
      <c r="V217" s="329"/>
      <c r="W217" s="330"/>
      <c r="X217" s="330"/>
      <c r="Y217" s="329"/>
      <c r="Z217" s="330"/>
      <c r="AA217" s="329"/>
      <c r="AB217" s="619">
        <f t="shared" ref="AB217:AB218" si="34">H217+I217-M217-O217</f>
        <v>-4733297.6100000003</v>
      </c>
      <c r="AC217" s="329">
        <f t="shared" si="26"/>
        <v>-1.2000009883195162E-3</v>
      </c>
      <c r="AD217" s="330"/>
      <c r="AE217" s="330"/>
      <c r="AF217" s="330"/>
      <c r="AG217" s="330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27"/>
      <c r="AW217" s="327"/>
      <c r="AX217" s="327"/>
      <c r="AY217" s="327"/>
      <c r="AZ217" s="327"/>
      <c r="BA217" s="327"/>
      <c r="BB217" s="327"/>
      <c r="BC217" s="327"/>
      <c r="BD217" s="327"/>
      <c r="BE217" s="327"/>
      <c r="BF217" s="327"/>
      <c r="IU217" s="333"/>
    </row>
    <row r="218" spans="1:255" s="332" customFormat="1" ht="15" customHeight="1" x14ac:dyDescent="0.3">
      <c r="A218" s="613">
        <v>24</v>
      </c>
      <c r="B218" s="386" t="s">
        <v>146</v>
      </c>
      <c r="C218" s="374">
        <v>501040</v>
      </c>
      <c r="D218" s="375" t="s">
        <v>0</v>
      </c>
      <c r="E218" s="374"/>
      <c r="F218" s="376"/>
      <c r="G218" s="369">
        <v>865432.51715000044</v>
      </c>
      <c r="H218" s="366"/>
      <c r="I218" s="387"/>
      <c r="J218" s="366">
        <f>185995.92+78861.99</f>
        <v>264857.91000000003</v>
      </c>
      <c r="K218" s="368"/>
      <c r="L218" s="368"/>
      <c r="M218" s="368"/>
      <c r="N218" s="368"/>
      <c r="O218" s="369">
        <v>854118.31</v>
      </c>
      <c r="P218" s="366">
        <f>200599.49+75572.63</f>
        <v>276172.12</v>
      </c>
      <c r="Q218" s="368"/>
      <c r="R218" s="556">
        <f t="shared" si="33"/>
        <v>-2.8499996988102794E-3</v>
      </c>
      <c r="S218" s="863"/>
      <c r="T218" s="620"/>
      <c r="U218" s="329" t="str">
        <f t="shared" si="30"/>
        <v>USD</v>
      </c>
      <c r="V218" s="329"/>
      <c r="W218" s="330"/>
      <c r="X218" s="330"/>
      <c r="Y218" s="329"/>
      <c r="Z218" s="330"/>
      <c r="AA218" s="329"/>
      <c r="AB218" s="619">
        <f t="shared" si="34"/>
        <v>-854118.31</v>
      </c>
      <c r="AC218" s="329">
        <f t="shared" si="26"/>
        <v>-2.8499996988102794E-3</v>
      </c>
      <c r="AD218" s="330"/>
      <c r="AE218" s="330"/>
      <c r="AF218" s="330"/>
      <c r="AG218" s="330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27"/>
      <c r="AW218" s="327"/>
      <c r="AX218" s="327"/>
      <c r="AY218" s="327"/>
      <c r="AZ218" s="327"/>
      <c r="BA218" s="327"/>
      <c r="BB218" s="327"/>
      <c r="BC218" s="327"/>
      <c r="BD218" s="327"/>
      <c r="BE218" s="327"/>
      <c r="BF218" s="327"/>
      <c r="IU218" s="333"/>
    </row>
    <row r="219" spans="1:255" s="332" customFormat="1" ht="15" customHeight="1" x14ac:dyDescent="0.3">
      <c r="A219" s="613">
        <v>25</v>
      </c>
      <c r="B219" s="396" t="s">
        <v>1256</v>
      </c>
      <c r="C219" s="375">
        <v>501090</v>
      </c>
      <c r="D219" s="375" t="s">
        <v>26</v>
      </c>
      <c r="E219" s="375"/>
      <c r="F219" s="397"/>
      <c r="G219" s="416">
        <v>1013896.3400000001</v>
      </c>
      <c r="H219" s="491"/>
      <c r="I219" s="366"/>
      <c r="J219" s="366"/>
      <c r="K219" s="366"/>
      <c r="L219" s="366"/>
      <c r="M219" s="366"/>
      <c r="N219" s="366"/>
      <c r="O219" s="366"/>
      <c r="P219" s="366"/>
      <c r="Q219" s="366"/>
      <c r="R219" s="562">
        <f t="shared" si="33"/>
        <v>1013896.3400000001</v>
      </c>
      <c r="S219" s="863"/>
      <c r="T219" s="620"/>
      <c r="U219" s="329"/>
      <c r="V219" s="329"/>
      <c r="W219" s="330"/>
      <c r="X219" s="330"/>
      <c r="Y219" s="329"/>
      <c r="Z219" s="330"/>
      <c r="AA219" s="329"/>
      <c r="AB219" s="619"/>
      <c r="AC219" s="329"/>
      <c r="AD219" s="330"/>
      <c r="AE219" s="330"/>
      <c r="AF219" s="330"/>
      <c r="AG219" s="330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27"/>
      <c r="AW219" s="327"/>
      <c r="AX219" s="327"/>
      <c r="AY219" s="327"/>
      <c r="AZ219" s="327"/>
      <c r="BA219" s="327"/>
      <c r="BB219" s="327"/>
      <c r="BC219" s="327"/>
      <c r="BD219" s="327"/>
      <c r="BE219" s="327"/>
      <c r="BF219" s="327"/>
      <c r="IU219" s="333"/>
    </row>
    <row r="220" spans="1:255" s="332" customFormat="1" ht="15" customHeight="1" x14ac:dyDescent="0.3">
      <c r="A220" s="613">
        <v>26</v>
      </c>
      <c r="B220" s="396" t="s">
        <v>1501</v>
      </c>
      <c r="C220" s="375">
        <v>501257</v>
      </c>
      <c r="D220" s="375" t="s">
        <v>26</v>
      </c>
      <c r="E220" s="375"/>
      <c r="F220" s="397"/>
      <c r="G220" s="416">
        <v>1438967.29</v>
      </c>
      <c r="H220" s="416"/>
      <c r="I220" s="416"/>
      <c r="J220" s="416"/>
      <c r="K220" s="416"/>
      <c r="L220" s="416"/>
      <c r="M220" s="416"/>
      <c r="N220" s="416"/>
      <c r="O220" s="416"/>
      <c r="P220" s="416"/>
      <c r="Q220" s="416"/>
      <c r="R220" s="562">
        <f t="shared" si="33"/>
        <v>1438967.29</v>
      </c>
      <c r="S220" s="863"/>
      <c r="T220" s="620"/>
      <c r="U220" s="329"/>
      <c r="V220" s="329"/>
      <c r="W220" s="330"/>
      <c r="X220" s="330"/>
      <c r="Y220" s="329"/>
      <c r="Z220" s="330"/>
      <c r="AA220" s="329"/>
      <c r="AB220" s="619"/>
      <c r="AC220" s="329"/>
      <c r="AD220" s="330"/>
      <c r="AE220" s="330"/>
      <c r="AF220" s="330"/>
      <c r="AG220" s="330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27"/>
      <c r="AW220" s="327"/>
      <c r="AX220" s="327"/>
      <c r="AY220" s="327"/>
      <c r="AZ220" s="327"/>
      <c r="BA220" s="327"/>
      <c r="BB220" s="327"/>
      <c r="BC220" s="327"/>
      <c r="BD220" s="327"/>
      <c r="BE220" s="327"/>
      <c r="BF220" s="327"/>
      <c r="IU220" s="333"/>
    </row>
    <row r="221" spans="1:255" s="332" customFormat="1" ht="15" customHeight="1" x14ac:dyDescent="0.3">
      <c r="A221" s="613">
        <v>27</v>
      </c>
      <c r="B221" s="377" t="s">
        <v>1415</v>
      </c>
      <c r="C221" s="361">
        <v>501152</v>
      </c>
      <c r="D221" s="362" t="s">
        <v>26</v>
      </c>
      <c r="E221" s="361"/>
      <c r="F221" s="389"/>
      <c r="G221" s="364">
        <v>1259217.03</v>
      </c>
      <c r="H221" s="369"/>
      <c r="I221" s="366"/>
      <c r="J221" s="369"/>
      <c r="K221" s="369"/>
      <c r="L221" s="369"/>
      <c r="M221" s="369"/>
      <c r="N221" s="369"/>
      <c r="O221" s="369"/>
      <c r="P221" s="369"/>
      <c r="Q221" s="369"/>
      <c r="R221" s="562">
        <f t="shared" ref="R221" si="35">G221+H221+J221+K221+I221-M221-O221-P221-Q221-N221+F221</f>
        <v>1259217.03</v>
      </c>
      <c r="S221" s="863"/>
      <c r="T221" s="620"/>
      <c r="U221" s="329"/>
      <c r="V221" s="329"/>
      <c r="W221" s="330"/>
      <c r="X221" s="330"/>
      <c r="Y221" s="329"/>
      <c r="Z221" s="330"/>
      <c r="AA221" s="329"/>
      <c r="AB221" s="619"/>
      <c r="AC221" s="329"/>
      <c r="AD221" s="330"/>
      <c r="AE221" s="330"/>
      <c r="AF221" s="330"/>
      <c r="AG221" s="330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27"/>
      <c r="AW221" s="327"/>
      <c r="AX221" s="327"/>
      <c r="AY221" s="327"/>
      <c r="AZ221" s="327"/>
      <c r="BA221" s="327"/>
      <c r="BB221" s="327"/>
      <c r="BC221" s="327"/>
      <c r="BD221" s="327"/>
      <c r="BE221" s="327"/>
      <c r="BF221" s="327"/>
      <c r="IU221" s="333"/>
    </row>
    <row r="222" spans="1:255" s="332" customFormat="1" ht="15" customHeight="1" thickBot="1" x14ac:dyDescent="0.35">
      <c r="A222" s="613"/>
      <c r="B222" s="608"/>
      <c r="C222" s="483"/>
      <c r="D222" s="483"/>
      <c r="E222" s="614"/>
      <c r="F222" s="609"/>
      <c r="G222" s="460"/>
      <c r="H222" s="607"/>
      <c r="I222" s="388"/>
      <c r="J222" s="388"/>
      <c r="K222" s="388"/>
      <c r="L222" s="388"/>
      <c r="M222" s="388"/>
      <c r="N222" s="388"/>
      <c r="O222" s="388"/>
      <c r="P222" s="388"/>
      <c r="Q222" s="388"/>
      <c r="R222" s="556"/>
      <c r="S222" s="863"/>
      <c r="T222" s="328"/>
      <c r="U222" s="329"/>
      <c r="V222" s="330"/>
      <c r="W222" s="330"/>
      <c r="X222" s="330"/>
      <c r="Y222" s="329"/>
      <c r="Z222" s="330"/>
      <c r="AA222" s="329"/>
      <c r="AB222" s="329"/>
      <c r="AC222" s="329">
        <f t="shared" si="26"/>
        <v>0</v>
      </c>
      <c r="AD222" s="330"/>
      <c r="AE222" s="330"/>
      <c r="AF222" s="330"/>
      <c r="AG222" s="330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31"/>
      <c r="AR222" s="331"/>
      <c r="AS222" s="331"/>
      <c r="AT222" s="331"/>
      <c r="AU222" s="331"/>
      <c r="AV222" s="327"/>
      <c r="AW222" s="327"/>
      <c r="AX222" s="327"/>
      <c r="AY222" s="327"/>
      <c r="AZ222" s="327"/>
      <c r="BA222" s="327"/>
      <c r="BB222" s="327"/>
      <c r="BC222" s="327"/>
      <c r="BD222" s="327"/>
      <c r="BE222" s="327"/>
      <c r="BF222" s="327"/>
      <c r="IU222" s="333"/>
    </row>
    <row r="223" spans="1:255" s="332" customFormat="1" ht="15" customHeight="1" thickBot="1" x14ac:dyDescent="0.35">
      <c r="A223" s="601"/>
      <c r="B223" s="976" t="s">
        <v>147</v>
      </c>
      <c r="C223" s="977"/>
      <c r="D223" s="978"/>
      <c r="E223" s="596"/>
      <c r="F223" s="597"/>
      <c r="G223" s="606">
        <f>SUM(G146:G222)</f>
        <v>448752943.62152517</v>
      </c>
      <c r="H223" s="606">
        <f>SUM(H146:H222)</f>
        <v>0</v>
      </c>
      <c r="I223" s="606">
        <f>SUM(I146:I222)</f>
        <v>0</v>
      </c>
      <c r="J223" s="606">
        <f>SUM(J146:J222)</f>
        <v>213896213.32999998</v>
      </c>
      <c r="K223" s="606">
        <f>SUM(K146:K222)</f>
        <v>0</v>
      </c>
      <c r="L223" s="606">
        <f>SUM(L146:L222)</f>
        <v>0</v>
      </c>
      <c r="M223" s="606">
        <f>SUM(M146:M222)</f>
        <v>5368314.99</v>
      </c>
      <c r="N223" s="606">
        <f>SUM(N146:N222)</f>
        <v>0</v>
      </c>
      <c r="O223" s="606">
        <f>SUM(O146:O222)</f>
        <v>335831258.96000004</v>
      </c>
      <c r="P223" s="606">
        <f>SUM(P146:P222)</f>
        <v>218713776.08000001</v>
      </c>
      <c r="Q223" s="606">
        <f>SUM(Q146:Q222)</f>
        <v>0</v>
      </c>
      <c r="R223" s="606">
        <f>SUM(R146:R222)</f>
        <v>102735806.92152506</v>
      </c>
      <c r="S223" s="863"/>
      <c r="T223" s="328"/>
      <c r="U223" s="329"/>
      <c r="V223" s="330"/>
      <c r="W223" s="330"/>
      <c r="X223" s="330"/>
      <c r="Y223" s="330"/>
      <c r="Z223" s="330"/>
      <c r="AA223" s="329"/>
      <c r="AB223" s="329"/>
      <c r="AC223" s="329">
        <f t="shared" si="26"/>
        <v>102735806.92152515</v>
      </c>
      <c r="AD223" s="330"/>
      <c r="AE223" s="330"/>
      <c r="AF223" s="330"/>
      <c r="AG223" s="330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27"/>
      <c r="AW223" s="327"/>
      <c r="AX223" s="327"/>
      <c r="AY223" s="327"/>
      <c r="AZ223" s="327"/>
      <c r="BA223" s="327"/>
      <c r="BB223" s="327"/>
      <c r="BC223" s="327"/>
      <c r="BD223" s="327"/>
      <c r="BE223" s="327"/>
      <c r="BF223" s="327"/>
      <c r="IU223" s="333"/>
    </row>
    <row r="224" spans="1:255" s="332" customFormat="1" ht="15" customHeight="1" x14ac:dyDescent="0.3">
      <c r="A224" s="323"/>
      <c r="B224" s="334"/>
      <c r="C224" s="324"/>
      <c r="D224" s="324"/>
      <c r="E224" s="324"/>
      <c r="F224" s="401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463"/>
      <c r="S224" s="863"/>
      <c r="T224" s="328"/>
      <c r="U224" s="329"/>
      <c r="V224" s="330"/>
      <c r="W224" s="330"/>
      <c r="X224" s="330"/>
      <c r="Y224" s="330"/>
      <c r="Z224" s="330"/>
      <c r="AA224" s="329"/>
      <c r="AB224" s="329"/>
      <c r="AC224" s="329">
        <f t="shared" si="26"/>
        <v>0</v>
      </c>
      <c r="AD224" s="330"/>
      <c r="AE224" s="330"/>
      <c r="AF224" s="330"/>
      <c r="AG224" s="330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31"/>
      <c r="AS224" s="331"/>
      <c r="AT224" s="331"/>
      <c r="AU224" s="331"/>
      <c r="AV224" s="327"/>
      <c r="AW224" s="327"/>
      <c r="AX224" s="327"/>
      <c r="AY224" s="327"/>
      <c r="AZ224" s="327"/>
      <c r="BA224" s="327"/>
      <c r="BB224" s="327"/>
      <c r="BC224" s="327"/>
      <c r="BD224" s="327"/>
      <c r="BE224" s="327"/>
      <c r="BF224" s="327"/>
      <c r="IU224" s="333"/>
    </row>
    <row r="225" spans="1:255" s="332" customFormat="1" ht="15" hidden="1" customHeight="1" x14ac:dyDescent="0.3">
      <c r="A225" s="323"/>
      <c r="B225" s="663" t="s">
        <v>148</v>
      </c>
      <c r="C225" s="664"/>
      <c r="D225" s="334"/>
      <c r="E225" s="334"/>
      <c r="F225" s="335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463"/>
      <c r="S225" s="863"/>
      <c r="T225" s="328"/>
      <c r="U225" s="329"/>
      <c r="V225" s="330"/>
      <c r="W225" s="330"/>
      <c r="X225" s="330"/>
      <c r="Y225" s="330"/>
      <c r="Z225" s="330"/>
      <c r="AA225" s="329"/>
      <c r="AB225" s="329"/>
      <c r="AC225" s="329">
        <f t="shared" si="26"/>
        <v>0</v>
      </c>
      <c r="AD225" s="330"/>
      <c r="AE225" s="330"/>
      <c r="AF225" s="330"/>
      <c r="AG225" s="330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27"/>
      <c r="AW225" s="327"/>
      <c r="AX225" s="327"/>
      <c r="AY225" s="327"/>
      <c r="AZ225" s="327"/>
      <c r="BA225" s="327"/>
      <c r="BB225" s="327"/>
      <c r="BC225" s="327"/>
      <c r="BD225" s="327"/>
      <c r="BE225" s="327"/>
      <c r="BF225" s="327"/>
      <c r="IU225" s="333"/>
    </row>
    <row r="226" spans="1:255" s="332" customFormat="1" ht="15" hidden="1" customHeight="1" x14ac:dyDescent="0.3">
      <c r="A226" s="464"/>
      <c r="B226" s="465"/>
      <c r="C226" s="664"/>
      <c r="D226" s="334"/>
      <c r="E226" s="334"/>
      <c r="F226" s="335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466"/>
      <c r="S226" s="863"/>
      <c r="T226" s="328"/>
      <c r="U226" s="329"/>
      <c r="V226" s="330"/>
      <c r="W226" s="330"/>
      <c r="X226" s="330"/>
      <c r="Y226" s="330"/>
      <c r="Z226" s="330"/>
      <c r="AA226" s="329"/>
      <c r="AB226" s="329"/>
      <c r="AC226" s="329">
        <f t="shared" si="26"/>
        <v>0</v>
      </c>
      <c r="AD226" s="330"/>
      <c r="AE226" s="330"/>
      <c r="AF226" s="330"/>
      <c r="AG226" s="330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27"/>
      <c r="AW226" s="327"/>
      <c r="AX226" s="327"/>
      <c r="AY226" s="327"/>
      <c r="AZ226" s="327"/>
      <c r="BA226" s="327"/>
      <c r="BB226" s="327"/>
      <c r="BC226" s="327"/>
      <c r="BD226" s="327"/>
      <c r="BE226" s="327"/>
      <c r="BF226" s="327"/>
      <c r="IU226" s="333"/>
    </row>
    <row r="227" spans="1:255" s="332" customFormat="1" ht="15" hidden="1" customHeight="1" x14ac:dyDescent="0.3">
      <c r="A227" s="336"/>
      <c r="B227" s="337" t="s">
        <v>149</v>
      </c>
      <c r="C227" s="349">
        <v>500636</v>
      </c>
      <c r="D227" s="349" t="s">
        <v>26</v>
      </c>
      <c r="E227" s="349"/>
      <c r="F227" s="409"/>
      <c r="G227" s="345">
        <v>9.1040419647470117E-10</v>
      </c>
      <c r="H227" s="366"/>
      <c r="I227" s="366"/>
      <c r="J227" s="366"/>
      <c r="K227" s="366"/>
      <c r="L227" s="366"/>
      <c r="M227" s="366"/>
      <c r="N227" s="366"/>
      <c r="O227" s="366"/>
      <c r="P227" s="366"/>
      <c r="Q227" s="366"/>
      <c r="R227" s="829">
        <f>G227+H227+J227+K227+I227-M227-N227-O227-P227-Q227</f>
        <v>9.1040419647470117E-10</v>
      </c>
      <c r="S227" s="863"/>
      <c r="T227" s="328"/>
      <c r="U227" s="329"/>
      <c r="V227" s="330"/>
      <c r="W227" s="330"/>
      <c r="X227" s="330"/>
      <c r="Y227" s="330"/>
      <c r="Z227" s="330"/>
      <c r="AA227" s="329"/>
      <c r="AB227" s="329"/>
      <c r="AC227" s="329">
        <f t="shared" si="26"/>
        <v>9.1040419647470117E-10</v>
      </c>
      <c r="AD227" s="330"/>
      <c r="AE227" s="330"/>
      <c r="AF227" s="330"/>
      <c r="AG227" s="330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27"/>
      <c r="AW227" s="327"/>
      <c r="AX227" s="327"/>
      <c r="AY227" s="327"/>
      <c r="AZ227" s="327"/>
      <c r="BA227" s="327"/>
      <c r="BB227" s="327"/>
      <c r="BC227" s="327"/>
      <c r="BD227" s="327"/>
      <c r="BE227" s="327"/>
      <c r="BF227" s="327"/>
      <c r="IU227" s="333"/>
    </row>
    <row r="228" spans="1:255" s="332" customFormat="1" ht="15" hidden="1" customHeight="1" x14ac:dyDescent="0.3">
      <c r="A228" s="336"/>
      <c r="B228" s="337" t="s">
        <v>82</v>
      </c>
      <c r="C228" s="349"/>
      <c r="D228" s="349" t="s">
        <v>26</v>
      </c>
      <c r="E228" s="349"/>
      <c r="F228" s="409"/>
      <c r="G228" s="345">
        <v>0</v>
      </c>
      <c r="H228" s="366"/>
      <c r="I228" s="366"/>
      <c r="J228" s="366"/>
      <c r="K228" s="366"/>
      <c r="L228" s="366"/>
      <c r="M228" s="366"/>
      <c r="N228" s="366"/>
      <c r="O228" s="366"/>
      <c r="P228" s="366"/>
      <c r="Q228" s="366"/>
      <c r="R228" s="830">
        <f>G228+H228+J228+K228+I228-M228-O228-P228-Q228</f>
        <v>0</v>
      </c>
      <c r="S228" s="863"/>
      <c r="T228" s="328"/>
      <c r="U228" s="329"/>
      <c r="V228" s="330"/>
      <c r="W228" s="330"/>
      <c r="X228" s="330"/>
      <c r="Y228" s="330"/>
      <c r="Z228" s="330"/>
      <c r="AA228" s="329"/>
      <c r="AB228" s="329"/>
      <c r="AC228" s="329">
        <f t="shared" si="26"/>
        <v>0</v>
      </c>
      <c r="AD228" s="330"/>
      <c r="AE228" s="330"/>
      <c r="AF228" s="330"/>
      <c r="AG228" s="330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27"/>
      <c r="AW228" s="327"/>
      <c r="AX228" s="327"/>
      <c r="AY228" s="327"/>
      <c r="AZ228" s="327"/>
      <c r="BA228" s="327"/>
      <c r="BB228" s="327"/>
      <c r="BC228" s="327"/>
      <c r="BD228" s="327"/>
      <c r="BE228" s="327"/>
      <c r="BF228" s="327"/>
      <c r="IU228" s="333"/>
    </row>
    <row r="229" spans="1:255" s="332" customFormat="1" ht="15" hidden="1" customHeight="1" x14ac:dyDescent="0.3">
      <c r="A229" s="772"/>
      <c r="B229" s="377" t="s">
        <v>150</v>
      </c>
      <c r="C229" s="362">
        <v>500535</v>
      </c>
      <c r="D229" s="362" t="s">
        <v>0</v>
      </c>
      <c r="E229" s="362"/>
      <c r="F229" s="412"/>
      <c r="G229" s="365">
        <v>4.5401975512504578E-9</v>
      </c>
      <c r="H229" s="366"/>
      <c r="I229" s="366"/>
      <c r="J229" s="366"/>
      <c r="K229" s="366"/>
      <c r="L229" s="366"/>
      <c r="M229" s="366"/>
      <c r="N229" s="366"/>
      <c r="O229" s="366"/>
      <c r="P229" s="366"/>
      <c r="Q229" s="366"/>
      <c r="R229" s="469">
        <f t="shared" ref="R229:R234" si="36">G229+H229+J229+K229+I229-M229-O229-P229-Q229-N229</f>
        <v>4.5401975512504578E-9</v>
      </c>
      <c r="S229" s="863"/>
      <c r="T229" s="328"/>
      <c r="U229" s="329"/>
      <c r="V229" s="330"/>
      <c r="W229" s="330"/>
      <c r="X229" s="330"/>
      <c r="Y229" s="330"/>
      <c r="Z229" s="330"/>
      <c r="AA229" s="329"/>
      <c r="AB229" s="329"/>
      <c r="AC229" s="329">
        <f t="shared" si="26"/>
        <v>4.5401975512504578E-9</v>
      </c>
      <c r="AD229" s="330"/>
      <c r="AE229" s="330"/>
      <c r="AF229" s="330"/>
      <c r="AG229" s="330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27"/>
      <c r="AW229" s="327"/>
      <c r="AX229" s="327"/>
      <c r="AY229" s="327"/>
      <c r="AZ229" s="327"/>
      <c r="BA229" s="327"/>
      <c r="BB229" s="327"/>
      <c r="BC229" s="327"/>
      <c r="BD229" s="327"/>
      <c r="BE229" s="327"/>
      <c r="BF229" s="327"/>
      <c r="IU229" s="333"/>
    </row>
    <row r="230" spans="1:255" s="332" customFormat="1" ht="15" hidden="1" customHeight="1" x14ac:dyDescent="0.3">
      <c r="A230" s="359">
        <v>1</v>
      </c>
      <c r="B230" s="377" t="s">
        <v>151</v>
      </c>
      <c r="C230" s="361">
        <v>500670</v>
      </c>
      <c r="D230" s="362" t="s">
        <v>0</v>
      </c>
      <c r="E230" s="361"/>
      <c r="F230" s="371"/>
      <c r="G230" s="364">
        <v>0</v>
      </c>
      <c r="H230" s="366"/>
      <c r="I230" s="387"/>
      <c r="J230" s="366"/>
      <c r="K230" s="368"/>
      <c r="L230" s="368"/>
      <c r="M230" s="413"/>
      <c r="N230" s="368"/>
      <c r="O230" s="369"/>
      <c r="P230" s="366"/>
      <c r="Q230" s="368"/>
      <c r="R230" s="669">
        <f t="shared" si="36"/>
        <v>0</v>
      </c>
      <c r="S230" s="863"/>
      <c r="T230" s="328"/>
      <c r="U230" s="329"/>
      <c r="V230" s="330"/>
      <c r="W230" s="330"/>
      <c r="X230" s="330"/>
      <c r="Y230" s="330"/>
      <c r="Z230" s="330"/>
      <c r="AA230" s="329"/>
      <c r="AB230" s="329"/>
      <c r="AC230" s="329">
        <f t="shared" si="26"/>
        <v>0</v>
      </c>
      <c r="AD230" s="330"/>
      <c r="AE230" s="330"/>
      <c r="AF230" s="330"/>
      <c r="AG230" s="330"/>
      <c r="AV230" s="327"/>
      <c r="AW230" s="327"/>
      <c r="AX230" s="327"/>
      <c r="AY230" s="327"/>
      <c r="AZ230" s="327"/>
      <c r="BA230" s="327"/>
      <c r="BB230" s="327"/>
      <c r="BC230" s="327"/>
      <c r="BD230" s="327"/>
      <c r="BE230" s="327"/>
      <c r="BF230" s="327"/>
      <c r="IU230" s="333"/>
    </row>
    <row r="231" spans="1:255" s="332" customFormat="1" ht="15" hidden="1" customHeight="1" x14ac:dyDescent="0.3">
      <c r="A231" s="773"/>
      <c r="B231" s="360" t="s">
        <v>152</v>
      </c>
      <c r="C231" s="362">
        <v>500545</v>
      </c>
      <c r="D231" s="362" t="s">
        <v>26</v>
      </c>
      <c r="E231" s="362"/>
      <c r="F231" s="412"/>
      <c r="G231" s="365">
        <v>-8.1854523159563541E-12</v>
      </c>
      <c r="H231" s="366"/>
      <c r="I231" s="366"/>
      <c r="J231" s="366"/>
      <c r="K231" s="366"/>
      <c r="L231" s="366"/>
      <c r="M231" s="366"/>
      <c r="N231" s="366"/>
      <c r="O231" s="366"/>
      <c r="P231" s="366"/>
      <c r="Q231" s="366"/>
      <c r="R231" s="470">
        <f t="shared" si="36"/>
        <v>-8.1854523159563541E-12</v>
      </c>
      <c r="S231" s="863"/>
      <c r="T231" s="328"/>
      <c r="U231" s="329"/>
      <c r="V231" s="330"/>
      <c r="W231" s="330"/>
      <c r="X231" s="330"/>
      <c r="Y231" s="330"/>
      <c r="Z231" s="330"/>
      <c r="AA231" s="329"/>
      <c r="AB231" s="329"/>
      <c r="AC231" s="329">
        <f t="shared" si="26"/>
        <v>-8.1854523159563541E-12</v>
      </c>
      <c r="AD231" s="330"/>
      <c r="AE231" s="330"/>
      <c r="AF231" s="330"/>
      <c r="AG231" s="330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27"/>
      <c r="AW231" s="327"/>
      <c r="AX231" s="327"/>
      <c r="AY231" s="327"/>
      <c r="AZ231" s="327"/>
      <c r="BA231" s="327"/>
      <c r="BB231" s="327"/>
      <c r="BC231" s="327"/>
      <c r="BD231" s="327"/>
      <c r="BE231" s="327"/>
      <c r="BF231" s="327"/>
      <c r="IU231" s="333"/>
    </row>
    <row r="232" spans="1:255" s="332" customFormat="1" ht="15" hidden="1" customHeight="1" x14ac:dyDescent="0.3">
      <c r="A232" s="347"/>
      <c r="B232" s="337" t="s">
        <v>153</v>
      </c>
      <c r="C232" s="349">
        <v>500720</v>
      </c>
      <c r="D232" s="349" t="s">
        <v>26</v>
      </c>
      <c r="E232" s="349"/>
      <c r="F232" s="409"/>
      <c r="G232" s="345">
        <v>9.3132257461547852E-10</v>
      </c>
      <c r="H232" s="366"/>
      <c r="I232" s="366"/>
      <c r="J232" s="366"/>
      <c r="K232" s="366"/>
      <c r="L232" s="366"/>
      <c r="M232" s="366"/>
      <c r="N232" s="366"/>
      <c r="O232" s="366"/>
      <c r="P232" s="366"/>
      <c r="Q232" s="366"/>
      <c r="R232" s="820">
        <f t="shared" si="36"/>
        <v>9.3132257461547852E-10</v>
      </c>
      <c r="S232" s="863"/>
      <c r="T232" s="328"/>
      <c r="U232" s="329"/>
      <c r="V232" s="330"/>
      <c r="W232" s="330"/>
      <c r="X232" s="330"/>
      <c r="Y232" s="330"/>
      <c r="Z232" s="330"/>
      <c r="AA232" s="329"/>
      <c r="AB232" s="329"/>
      <c r="AC232" s="329">
        <f t="shared" si="26"/>
        <v>9.3132257461547852E-10</v>
      </c>
      <c r="AD232" s="330"/>
      <c r="AE232" s="330"/>
      <c r="AF232" s="330"/>
      <c r="AG232" s="330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27"/>
      <c r="AW232" s="327"/>
      <c r="AX232" s="327"/>
      <c r="AY232" s="327"/>
      <c r="AZ232" s="327"/>
      <c r="BA232" s="327"/>
      <c r="BB232" s="327"/>
      <c r="BC232" s="327"/>
      <c r="BD232" s="327"/>
      <c r="BE232" s="327"/>
      <c r="BF232" s="327"/>
      <c r="IU232" s="333"/>
    </row>
    <row r="233" spans="1:255" s="332" customFormat="1" ht="15" hidden="1" customHeight="1" x14ac:dyDescent="0.3">
      <c r="A233" s="347"/>
      <c r="B233" s="337" t="s">
        <v>154</v>
      </c>
      <c r="C233" s="349">
        <v>500552</v>
      </c>
      <c r="D233" s="349" t="s">
        <v>26</v>
      </c>
      <c r="E233" s="349"/>
      <c r="F233" s="409"/>
      <c r="G233" s="345">
        <v>0</v>
      </c>
      <c r="H233" s="366"/>
      <c r="I233" s="366"/>
      <c r="J233" s="366"/>
      <c r="K233" s="366"/>
      <c r="L233" s="366"/>
      <c r="M233" s="366"/>
      <c r="N233" s="366"/>
      <c r="O233" s="366"/>
      <c r="P233" s="366"/>
      <c r="Q233" s="369"/>
      <c r="R233" s="826">
        <f t="shared" si="36"/>
        <v>0</v>
      </c>
      <c r="S233" s="863"/>
      <c r="T233" s="328"/>
      <c r="U233" s="329"/>
      <c r="V233" s="330"/>
      <c r="W233" s="330"/>
      <c r="X233" s="330"/>
      <c r="Y233" s="330"/>
      <c r="Z233" s="330"/>
      <c r="AA233" s="329"/>
      <c r="AB233" s="329"/>
      <c r="AC233" s="329">
        <f t="shared" si="26"/>
        <v>0</v>
      </c>
      <c r="AD233" s="330"/>
      <c r="AE233" s="330"/>
      <c r="AF233" s="330"/>
      <c r="AG233" s="330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27"/>
      <c r="AW233" s="327"/>
      <c r="AX233" s="327"/>
      <c r="AY233" s="327"/>
      <c r="AZ233" s="327"/>
      <c r="BA233" s="327"/>
      <c r="BB233" s="327"/>
      <c r="BC233" s="327"/>
      <c r="BD233" s="327"/>
      <c r="BE233" s="327"/>
      <c r="BF233" s="327"/>
      <c r="IU233" s="333"/>
    </row>
    <row r="234" spans="1:255" s="332" customFormat="1" ht="15" hidden="1" customHeight="1" x14ac:dyDescent="0.3">
      <c r="A234" s="471"/>
      <c r="B234" s="472" t="s">
        <v>155</v>
      </c>
      <c r="C234" s="473">
        <v>500898</v>
      </c>
      <c r="D234" s="473"/>
      <c r="E234" s="474"/>
      <c r="F234" s="475"/>
      <c r="G234" s="344"/>
      <c r="H234" s="398"/>
      <c r="I234" s="831"/>
      <c r="J234" s="398"/>
      <c r="K234" s="398"/>
      <c r="L234" s="398"/>
      <c r="M234" s="398"/>
      <c r="N234" s="398"/>
      <c r="O234" s="398"/>
      <c r="P234" s="398"/>
      <c r="Q234" s="398"/>
      <c r="R234" s="774">
        <f t="shared" si="36"/>
        <v>0</v>
      </c>
      <c r="S234" s="863"/>
      <c r="T234" s="328"/>
      <c r="U234" s="329"/>
      <c r="V234" s="330"/>
      <c r="W234" s="330"/>
      <c r="X234" s="330"/>
      <c r="Y234" s="330"/>
      <c r="Z234" s="330"/>
      <c r="AA234" s="329"/>
      <c r="AB234" s="329"/>
      <c r="AC234" s="329">
        <f t="shared" ref="AC234:AC375" si="37">G234+H234+I234+J234-M234-O234-P234</f>
        <v>0</v>
      </c>
      <c r="AD234" s="330"/>
      <c r="AE234" s="330"/>
      <c r="AF234" s="330"/>
      <c r="AG234" s="330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27"/>
      <c r="AW234" s="327"/>
      <c r="AX234" s="327"/>
      <c r="AY234" s="327"/>
      <c r="AZ234" s="327"/>
      <c r="BA234" s="327"/>
      <c r="BB234" s="327"/>
      <c r="BC234" s="327"/>
      <c r="BD234" s="327"/>
      <c r="BE234" s="327"/>
      <c r="BF234" s="327"/>
      <c r="IU234" s="333"/>
    </row>
    <row r="235" spans="1:255" s="332" customFormat="1" ht="15" hidden="1" customHeight="1" x14ac:dyDescent="0.3">
      <c r="A235" s="476"/>
      <c r="B235" s="399" t="s">
        <v>156</v>
      </c>
      <c r="C235" s="399"/>
      <c r="D235" s="399"/>
      <c r="E235" s="399"/>
      <c r="F235" s="400"/>
      <c r="G235" s="477">
        <f t="shared" ref="G235:Q235" si="38">SUM(G227:G234)</f>
        <v>6.3737388700246811E-9</v>
      </c>
      <c r="H235" s="568">
        <f t="shared" si="38"/>
        <v>0</v>
      </c>
      <c r="I235" s="568">
        <f t="shared" si="38"/>
        <v>0</v>
      </c>
      <c r="J235" s="568">
        <f>SUM(J227:J234)</f>
        <v>0</v>
      </c>
      <c r="K235" s="568"/>
      <c r="L235" s="568"/>
      <c r="M235" s="568"/>
      <c r="N235" s="568"/>
      <c r="O235" s="568"/>
      <c r="P235" s="568">
        <f>SUM(P227:P234)</f>
        <v>0</v>
      </c>
      <c r="Q235" s="568">
        <f t="shared" si="38"/>
        <v>0</v>
      </c>
      <c r="R235" s="568">
        <f>SUM(R227:R234)</f>
        <v>6.3737388700246811E-9</v>
      </c>
      <c r="S235" s="863"/>
      <c r="T235" s="328"/>
      <c r="U235" s="329"/>
      <c r="V235" s="329"/>
      <c r="W235" s="329"/>
      <c r="X235" s="329"/>
      <c r="Y235" s="329"/>
      <c r="Z235" s="329"/>
      <c r="AA235" s="329"/>
      <c r="AB235" s="329"/>
      <c r="AC235" s="329">
        <f t="shared" si="37"/>
        <v>6.3737388700246811E-9</v>
      </c>
      <c r="AD235" s="330"/>
      <c r="AE235" s="330"/>
      <c r="AF235" s="330"/>
      <c r="AG235" s="330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27"/>
      <c r="AW235" s="327"/>
      <c r="AX235" s="327"/>
      <c r="AY235" s="327"/>
      <c r="AZ235" s="327"/>
      <c r="BA235" s="327"/>
      <c r="BB235" s="327"/>
      <c r="BC235" s="327"/>
      <c r="BD235" s="327"/>
      <c r="BE235" s="327"/>
      <c r="BF235" s="327"/>
      <c r="IU235" s="333"/>
    </row>
    <row r="236" spans="1:255" s="332" customFormat="1" ht="15" hidden="1" customHeight="1" x14ac:dyDescent="0.3">
      <c r="A236" s="323"/>
      <c r="B236" s="334"/>
      <c r="C236" s="324"/>
      <c r="D236" s="324"/>
      <c r="E236" s="324"/>
      <c r="F236" s="401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463"/>
      <c r="S236" s="863"/>
      <c r="T236" s="328"/>
      <c r="U236" s="329"/>
      <c r="V236" s="330"/>
      <c r="W236" s="330"/>
      <c r="X236" s="330"/>
      <c r="Y236" s="330"/>
      <c r="Z236" s="330"/>
      <c r="AA236" s="329"/>
      <c r="AB236" s="329"/>
      <c r="AC236" s="329">
        <f t="shared" si="37"/>
        <v>0</v>
      </c>
      <c r="AD236" s="330"/>
      <c r="AE236" s="330"/>
      <c r="AF236" s="330"/>
      <c r="AG236" s="330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27"/>
      <c r="AW236" s="327"/>
      <c r="AX236" s="327"/>
      <c r="AY236" s="327"/>
      <c r="AZ236" s="327"/>
      <c r="BA236" s="327"/>
      <c r="BB236" s="327"/>
      <c r="BC236" s="327"/>
      <c r="BD236" s="327"/>
      <c r="BE236" s="327"/>
      <c r="BF236" s="327"/>
      <c r="IU236" s="333"/>
    </row>
    <row r="237" spans="1:255" s="332" customFormat="1" ht="15" hidden="1" customHeight="1" x14ac:dyDescent="0.3">
      <c r="A237" s="323"/>
      <c r="B237" s="663" t="s">
        <v>157</v>
      </c>
      <c r="C237" s="664"/>
      <c r="D237" s="324"/>
      <c r="E237" s="324"/>
      <c r="F237" s="401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463"/>
      <c r="S237" s="863"/>
      <c r="T237" s="328"/>
      <c r="U237" s="329"/>
      <c r="V237" s="330"/>
      <c r="W237" s="330"/>
      <c r="X237" s="330"/>
      <c r="Y237" s="330"/>
      <c r="Z237" s="330"/>
      <c r="AA237" s="329"/>
      <c r="AB237" s="329"/>
      <c r="AC237" s="329">
        <f t="shared" si="37"/>
        <v>0</v>
      </c>
      <c r="AD237" s="330"/>
      <c r="AE237" s="330"/>
      <c r="AF237" s="330"/>
      <c r="AG237" s="330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27"/>
      <c r="AW237" s="327"/>
      <c r="AX237" s="327"/>
      <c r="AY237" s="327"/>
      <c r="AZ237" s="327"/>
      <c r="BA237" s="327"/>
      <c r="BB237" s="327"/>
      <c r="BC237" s="327"/>
      <c r="BD237" s="327"/>
      <c r="BE237" s="327"/>
      <c r="BF237" s="327"/>
      <c r="IU237" s="333"/>
    </row>
    <row r="238" spans="1:255" s="332" customFormat="1" ht="15" hidden="1" customHeight="1" x14ac:dyDescent="0.3">
      <c r="A238" s="464"/>
      <c r="B238" s="391"/>
      <c r="C238" s="402"/>
      <c r="D238" s="402"/>
      <c r="E238" s="402"/>
      <c r="F238" s="403"/>
      <c r="G238" s="404"/>
      <c r="H238" s="404"/>
      <c r="I238" s="404"/>
      <c r="J238" s="404"/>
      <c r="K238" s="404"/>
      <c r="L238" s="404"/>
      <c r="M238" s="404"/>
      <c r="N238" s="404"/>
      <c r="O238" s="404"/>
      <c r="P238" s="404"/>
      <c r="Q238" s="326"/>
      <c r="R238" s="463"/>
      <c r="S238" s="863"/>
      <c r="T238" s="328"/>
      <c r="U238" s="329"/>
      <c r="V238" s="330"/>
      <c r="W238" s="330"/>
      <c r="X238" s="330"/>
      <c r="Y238" s="330"/>
      <c r="Z238" s="330"/>
      <c r="AA238" s="329"/>
      <c r="AB238" s="329"/>
      <c r="AC238" s="329">
        <f t="shared" si="37"/>
        <v>0</v>
      </c>
      <c r="AD238" s="330"/>
      <c r="AE238" s="330"/>
      <c r="AF238" s="330"/>
      <c r="AG238" s="330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27"/>
      <c r="AW238" s="327"/>
      <c r="AX238" s="327"/>
      <c r="AY238" s="327"/>
      <c r="AZ238" s="327"/>
      <c r="BA238" s="327"/>
      <c r="BB238" s="327"/>
      <c r="BC238" s="327"/>
      <c r="BD238" s="327"/>
      <c r="BE238" s="327"/>
      <c r="BF238" s="327"/>
      <c r="IU238" s="333"/>
    </row>
    <row r="239" spans="1:255" s="332" customFormat="1" ht="15" hidden="1" customHeight="1" x14ac:dyDescent="0.3">
      <c r="A239" s="359">
        <v>1</v>
      </c>
      <c r="B239" s="370" t="s">
        <v>158</v>
      </c>
      <c r="C239" s="427">
        <v>500662</v>
      </c>
      <c r="D239" s="428" t="s">
        <v>0</v>
      </c>
      <c r="E239" s="428"/>
      <c r="F239" s="429"/>
      <c r="G239" s="430">
        <v>4.1443854570388794E-8</v>
      </c>
      <c r="H239" s="366"/>
      <c r="I239" s="395"/>
      <c r="J239" s="413"/>
      <c r="K239" s="395"/>
      <c r="L239" s="395"/>
      <c r="M239" s="395"/>
      <c r="N239" s="395"/>
      <c r="O239" s="395"/>
      <c r="P239" s="413"/>
      <c r="Q239" s="369"/>
      <c r="R239" s="774">
        <f>G239+H239+J239+K239+I239-M239-O239-P239-Q239-N239</f>
        <v>4.1443854570388794E-8</v>
      </c>
      <c r="S239" s="863"/>
      <c r="T239" s="328"/>
      <c r="U239" s="329"/>
      <c r="V239" s="330"/>
      <c r="W239" s="330"/>
      <c r="X239" s="330"/>
      <c r="Y239" s="329"/>
      <c r="Z239" s="329"/>
      <c r="AA239" s="329"/>
      <c r="AB239" s="329"/>
      <c r="AC239" s="329">
        <f t="shared" si="37"/>
        <v>4.1443854570388794E-8</v>
      </c>
      <c r="AD239" s="330"/>
      <c r="AE239" s="330"/>
      <c r="AF239" s="330"/>
      <c r="AG239" s="330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27"/>
      <c r="AW239" s="327"/>
      <c r="AX239" s="327"/>
      <c r="AY239" s="357"/>
      <c r="AZ239" s="327"/>
      <c r="BA239" s="327"/>
      <c r="BB239" s="327"/>
      <c r="BC239" s="327"/>
      <c r="BD239" s="327"/>
      <c r="BE239" s="327"/>
      <c r="BF239" s="327"/>
      <c r="BH239" s="327"/>
      <c r="BI239" s="327"/>
      <c r="IU239" s="333"/>
    </row>
    <row r="240" spans="1:255" s="332" customFormat="1" ht="15" hidden="1" customHeight="1" x14ac:dyDescent="0.3">
      <c r="A240" s="772"/>
      <c r="B240" s="377" t="s">
        <v>159</v>
      </c>
      <c r="C240" s="362">
        <v>500687</v>
      </c>
      <c r="D240" s="362" t="s">
        <v>3</v>
      </c>
      <c r="E240" s="428"/>
      <c r="F240" s="429"/>
      <c r="G240" s="430">
        <v>-2.1001324057579041E-7</v>
      </c>
      <c r="H240" s="491"/>
      <c r="I240" s="366"/>
      <c r="J240" s="398"/>
      <c r="K240" s="398"/>
      <c r="L240" s="398"/>
      <c r="M240" s="398"/>
      <c r="N240" s="398"/>
      <c r="O240" s="398"/>
      <c r="P240" s="398"/>
      <c r="Q240" s="369"/>
      <c r="R240" s="470">
        <f>G240+H240+J240+K240+I240-M240-O240-P240-Q240-N240</f>
        <v>-2.1001324057579041E-7</v>
      </c>
      <c r="S240" s="863"/>
      <c r="T240" s="328"/>
      <c r="U240" s="329"/>
      <c r="V240" s="330"/>
      <c r="W240" s="330"/>
      <c r="X240" s="330"/>
      <c r="Y240" s="329"/>
      <c r="Z240" s="329"/>
      <c r="AA240" s="329"/>
      <c r="AB240" s="329"/>
      <c r="AC240" s="329">
        <f t="shared" si="37"/>
        <v>-2.1001324057579041E-7</v>
      </c>
      <c r="AD240" s="330"/>
      <c r="AE240" s="330"/>
      <c r="AF240" s="330"/>
      <c r="AG240" s="330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27"/>
      <c r="AW240" s="327"/>
      <c r="AX240" s="327"/>
      <c r="AY240" s="357"/>
      <c r="AZ240" s="327"/>
      <c r="BA240" s="327"/>
      <c r="BB240" s="327"/>
      <c r="BC240" s="327"/>
      <c r="BD240" s="327"/>
      <c r="BE240" s="327"/>
      <c r="BF240" s="327"/>
      <c r="BH240" s="327"/>
      <c r="BI240" s="327"/>
      <c r="IU240" s="333"/>
    </row>
    <row r="241" spans="1:255" s="332" customFormat="1" ht="15" hidden="1" customHeight="1" x14ac:dyDescent="0.3">
      <c r="A241" s="772"/>
      <c r="B241" s="332" t="s">
        <v>160</v>
      </c>
      <c r="C241" s="483">
        <v>500528</v>
      </c>
      <c r="D241" s="362" t="s">
        <v>0</v>
      </c>
      <c r="E241" s="362"/>
      <c r="F241" s="412"/>
      <c r="G241" s="421">
        <v>-3.6675373848993331E-9</v>
      </c>
      <c r="H241" s="832"/>
      <c r="I241" s="398"/>
      <c r="J241" s="368"/>
      <c r="K241" s="368"/>
      <c r="L241" s="368"/>
      <c r="M241" s="368"/>
      <c r="N241" s="368"/>
      <c r="O241" s="368"/>
      <c r="P241" s="368"/>
      <c r="Q241" s="369"/>
      <c r="R241" s="470">
        <f>G241+H241+J241+K241+I241-M241-O241-P241-Q241-N241</f>
        <v>-3.6675373848993331E-9</v>
      </c>
      <c r="S241" s="863"/>
      <c r="T241" s="328"/>
      <c r="U241" s="329"/>
      <c r="V241" s="330"/>
      <c r="W241" s="330"/>
      <c r="X241" s="330"/>
      <c r="Y241" s="330"/>
      <c r="Z241" s="330"/>
      <c r="AA241" s="329"/>
      <c r="AB241" s="329"/>
      <c r="AC241" s="329">
        <f t="shared" si="37"/>
        <v>-3.6675373848993331E-9</v>
      </c>
      <c r="AD241" s="330"/>
      <c r="AE241" s="330"/>
      <c r="AF241" s="330"/>
      <c r="AG241" s="330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27"/>
      <c r="AW241" s="327"/>
      <c r="AX241" s="327"/>
      <c r="AY241" s="327"/>
      <c r="AZ241" s="327"/>
      <c r="BA241" s="327"/>
      <c r="BB241" s="327"/>
      <c r="BC241" s="327"/>
      <c r="BD241" s="327"/>
      <c r="BE241" s="327"/>
      <c r="BF241" s="327"/>
      <c r="BH241" s="327"/>
      <c r="BI241" s="327"/>
      <c r="IU241" s="333"/>
    </row>
    <row r="242" spans="1:255" s="332" customFormat="1" ht="15" hidden="1" customHeight="1" x14ac:dyDescent="0.3">
      <c r="A242" s="480"/>
      <c r="B242" s="481" t="s">
        <v>161</v>
      </c>
      <c r="C242" s="482">
        <v>500920</v>
      </c>
      <c r="D242" s="483"/>
      <c r="E242" s="482"/>
      <c r="F242" s="484"/>
      <c r="G242" s="485"/>
      <c r="H242" s="491"/>
      <c r="I242" s="369"/>
      <c r="J242" s="369"/>
      <c r="K242" s="369"/>
      <c r="L242" s="369"/>
      <c r="M242" s="369"/>
      <c r="N242" s="369"/>
      <c r="O242" s="369"/>
      <c r="P242" s="369"/>
      <c r="Q242" s="395"/>
      <c r="R242" s="774">
        <f>G242+H242+J242+K242+I242-M242-O242-P242-Q242-N242</f>
        <v>0</v>
      </c>
      <c r="S242" s="863"/>
      <c r="T242" s="328"/>
      <c r="U242" s="329"/>
      <c r="V242" s="330"/>
      <c r="W242" s="330"/>
      <c r="X242" s="330"/>
      <c r="Y242" s="330"/>
      <c r="Z242" s="329"/>
      <c r="AA242" s="329"/>
      <c r="AB242" s="329"/>
      <c r="AC242" s="329">
        <f t="shared" si="37"/>
        <v>0</v>
      </c>
      <c r="AD242" s="330"/>
      <c r="AE242" s="330"/>
      <c r="AF242" s="330"/>
      <c r="AG242" s="330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27"/>
      <c r="AW242" s="327"/>
      <c r="AX242" s="327"/>
      <c r="AY242" s="327"/>
      <c r="AZ242" s="327"/>
      <c r="BA242" s="327"/>
      <c r="BB242" s="327"/>
      <c r="BC242" s="327"/>
      <c r="BD242" s="327"/>
      <c r="BE242" s="327"/>
      <c r="BF242" s="327"/>
      <c r="BH242" s="327"/>
      <c r="BI242" s="327"/>
      <c r="IU242" s="333"/>
    </row>
    <row r="243" spans="1:255" s="332" customFormat="1" ht="15" hidden="1" customHeight="1" x14ac:dyDescent="0.3">
      <c r="A243" s="476"/>
      <c r="B243" s="399" t="s">
        <v>162</v>
      </c>
      <c r="C243" s="399"/>
      <c r="D243" s="399"/>
      <c r="E243" s="399"/>
      <c r="F243" s="486"/>
      <c r="G243" s="487">
        <f t="shared" ref="G243:R243" si="39">SUM(G239:G242)</f>
        <v>-1.7223692339030094E-7</v>
      </c>
      <c r="H243" s="833">
        <f t="shared" si="39"/>
        <v>0</v>
      </c>
      <c r="I243" s="833">
        <f t="shared" si="39"/>
        <v>0</v>
      </c>
      <c r="J243" s="833">
        <f t="shared" si="39"/>
        <v>0</v>
      </c>
      <c r="K243" s="833">
        <f t="shared" si="39"/>
        <v>0</v>
      </c>
      <c r="L243" s="833">
        <f t="shared" si="39"/>
        <v>0</v>
      </c>
      <c r="M243" s="833">
        <f t="shared" si="39"/>
        <v>0</v>
      </c>
      <c r="N243" s="833">
        <f t="shared" si="39"/>
        <v>0</v>
      </c>
      <c r="O243" s="833">
        <f t="shared" si="39"/>
        <v>0</v>
      </c>
      <c r="P243" s="833">
        <f t="shared" si="39"/>
        <v>0</v>
      </c>
      <c r="Q243" s="833">
        <f t="shared" si="39"/>
        <v>0</v>
      </c>
      <c r="R243" s="581">
        <f t="shared" si="39"/>
        <v>-1.7223692339030094E-7</v>
      </c>
      <c r="S243" s="863"/>
      <c r="T243" s="328"/>
      <c r="U243" s="329"/>
      <c r="V243" s="329"/>
      <c r="W243" s="329"/>
      <c r="X243" s="329"/>
      <c r="Y243" s="329"/>
      <c r="Z243" s="329"/>
      <c r="AA243" s="329"/>
      <c r="AB243" s="329"/>
      <c r="AC243" s="329">
        <f t="shared" si="37"/>
        <v>-1.7223692339030094E-7</v>
      </c>
      <c r="AD243" s="330"/>
      <c r="AE243" s="330"/>
      <c r="AF243" s="330"/>
      <c r="AG243" s="330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27"/>
      <c r="AW243" s="327"/>
      <c r="AX243" s="327"/>
      <c r="AY243" s="327"/>
      <c r="AZ243" s="327"/>
      <c r="BA243" s="327"/>
      <c r="BB243" s="327"/>
      <c r="BC243" s="327"/>
      <c r="BD243" s="327"/>
      <c r="BE243" s="327"/>
      <c r="BF243" s="327"/>
      <c r="BH243" s="327"/>
      <c r="BI243" s="327"/>
      <c r="IU243" s="333"/>
    </row>
    <row r="244" spans="1:255" s="332" customFormat="1" ht="15" hidden="1" customHeight="1" x14ac:dyDescent="0.3">
      <c r="A244" s="323"/>
      <c r="B244" s="334"/>
      <c r="C244" s="324"/>
      <c r="D244" s="324"/>
      <c r="E244" s="324"/>
      <c r="F244" s="401"/>
      <c r="G244" s="488"/>
      <c r="H244" s="489"/>
      <c r="I244" s="326"/>
      <c r="J244" s="326"/>
      <c r="K244" s="326"/>
      <c r="L244" s="326"/>
      <c r="M244" s="326"/>
      <c r="N244" s="326"/>
      <c r="O244" s="326"/>
      <c r="P244" s="326"/>
      <c r="Q244" s="326"/>
      <c r="R244" s="463"/>
      <c r="S244" s="863"/>
      <c r="T244" s="328"/>
      <c r="U244" s="329"/>
      <c r="V244" s="330"/>
      <c r="W244" s="330"/>
      <c r="X244" s="330"/>
      <c r="Y244" s="330"/>
      <c r="Z244" s="330"/>
      <c r="AA244" s="329"/>
      <c r="AB244" s="329"/>
      <c r="AC244" s="329">
        <f t="shared" si="37"/>
        <v>0</v>
      </c>
      <c r="AD244" s="330"/>
      <c r="AE244" s="330"/>
      <c r="AF244" s="330"/>
      <c r="AG244" s="330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27"/>
      <c r="AW244" s="327"/>
      <c r="AX244" s="327"/>
      <c r="AY244" s="327"/>
      <c r="AZ244" s="327"/>
      <c r="BA244" s="327"/>
      <c r="BB244" s="327"/>
      <c r="BC244" s="327"/>
      <c r="BD244" s="327"/>
      <c r="BE244" s="327"/>
      <c r="BF244" s="327"/>
      <c r="BH244" s="327"/>
      <c r="BI244" s="327"/>
      <c r="IU244" s="333"/>
    </row>
    <row r="245" spans="1:255" s="332" customFormat="1" ht="15" hidden="1" customHeight="1" x14ac:dyDescent="0.3">
      <c r="A245" s="323"/>
      <c r="B245" s="334"/>
      <c r="C245" s="324"/>
      <c r="D245" s="324"/>
      <c r="E245" s="324"/>
      <c r="F245" s="401"/>
      <c r="G245" s="488"/>
      <c r="H245" s="489"/>
      <c r="I245" s="326"/>
      <c r="J245" s="326"/>
      <c r="K245" s="326"/>
      <c r="L245" s="326"/>
      <c r="M245" s="326"/>
      <c r="N245" s="326"/>
      <c r="O245" s="326"/>
      <c r="P245" s="326"/>
      <c r="Q245" s="326"/>
      <c r="R245" s="463"/>
      <c r="S245" s="863"/>
      <c r="T245" s="328"/>
      <c r="U245" s="329"/>
      <c r="V245" s="330"/>
      <c r="W245" s="330"/>
      <c r="X245" s="330"/>
      <c r="Y245" s="330"/>
      <c r="Z245" s="330"/>
      <c r="AA245" s="329"/>
      <c r="AB245" s="329"/>
      <c r="AC245" s="329">
        <f t="shared" si="37"/>
        <v>0</v>
      </c>
      <c r="AD245" s="330"/>
      <c r="AE245" s="330"/>
      <c r="AF245" s="330"/>
      <c r="AG245" s="330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27"/>
      <c r="AW245" s="327"/>
      <c r="AX245" s="327"/>
      <c r="AY245" s="327"/>
      <c r="AZ245" s="327"/>
      <c r="BA245" s="327"/>
      <c r="BB245" s="327"/>
      <c r="BC245" s="327"/>
      <c r="BD245" s="327"/>
      <c r="BE245" s="327"/>
      <c r="BF245" s="327"/>
      <c r="BH245" s="327"/>
      <c r="BI245" s="327"/>
      <c r="IU245" s="333"/>
    </row>
    <row r="246" spans="1:255" s="334" customFormat="1" ht="15" customHeight="1" x14ac:dyDescent="0.3">
      <c r="A246" s="323"/>
      <c r="B246" s="975" t="s">
        <v>163</v>
      </c>
      <c r="C246" s="975"/>
      <c r="F246" s="335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463"/>
      <c r="S246" s="863"/>
      <c r="T246" s="328"/>
      <c r="U246" s="329"/>
      <c r="V246" s="330"/>
      <c r="W246" s="330"/>
      <c r="X246" s="330"/>
      <c r="Y246" s="330"/>
      <c r="Z246" s="330"/>
      <c r="AA246" s="329"/>
      <c r="AB246" s="329"/>
      <c r="AC246" s="329">
        <f>G246+H246+I246+J246-M246-O246-P246</f>
        <v>0</v>
      </c>
      <c r="AD246" s="330"/>
      <c r="AE246" s="330"/>
      <c r="AF246" s="330"/>
      <c r="AG246" s="330"/>
      <c r="AH246" s="331"/>
      <c r="AI246" s="331"/>
      <c r="AJ246" s="331"/>
      <c r="AK246" s="331"/>
      <c r="AL246" s="382"/>
      <c r="AM246" s="382"/>
      <c r="AN246" s="382"/>
      <c r="AO246" s="382"/>
      <c r="AP246" s="382"/>
      <c r="AQ246" s="382"/>
      <c r="AR246" s="382"/>
      <c r="AS246" s="382"/>
      <c r="AT246" s="382"/>
      <c r="AU246" s="382"/>
      <c r="AV246" s="383"/>
      <c r="AW246" s="383"/>
      <c r="AX246" s="383"/>
      <c r="AY246" s="383"/>
      <c r="AZ246" s="383"/>
      <c r="BA246" s="383"/>
      <c r="BB246" s="383"/>
      <c r="BC246" s="383"/>
      <c r="BD246" s="383"/>
      <c r="BE246" s="383"/>
      <c r="BF246" s="383"/>
      <c r="BH246" s="383"/>
      <c r="BI246" s="383"/>
      <c r="IU246" s="326"/>
    </row>
    <row r="247" spans="1:255" s="334" customFormat="1" ht="15" hidden="1" customHeight="1" x14ac:dyDescent="0.3">
      <c r="A247" s="355"/>
      <c r="B247" s="337" t="s">
        <v>25</v>
      </c>
      <c r="C247" s="349">
        <v>500685</v>
      </c>
      <c r="D247" s="349" t="s">
        <v>26</v>
      </c>
      <c r="E247" s="349"/>
      <c r="F247" s="409"/>
      <c r="G247" s="345">
        <v>3.6789060686714947E-10</v>
      </c>
      <c r="H247" s="366"/>
      <c r="I247" s="366"/>
      <c r="J247" s="366"/>
      <c r="K247" s="366"/>
      <c r="L247" s="366"/>
      <c r="M247" s="366"/>
      <c r="N247" s="366"/>
      <c r="O247" s="366"/>
      <c r="P247" s="366"/>
      <c r="Q247" s="366"/>
      <c r="R247" s="562">
        <f>G247+H247+J247+K247+I247-M247-O247-P247-Q247-N247</f>
        <v>3.6789060686714947E-10</v>
      </c>
      <c r="S247" s="863"/>
      <c r="T247" s="328"/>
      <c r="U247" s="329" t="str">
        <f t="shared" si="30"/>
        <v>MYR</v>
      </c>
      <c r="V247" s="330"/>
      <c r="W247" s="330"/>
      <c r="X247" s="330"/>
      <c r="Y247" s="330"/>
      <c r="Z247" s="330"/>
      <c r="AA247" s="329"/>
      <c r="AB247" s="329"/>
      <c r="AC247" s="329">
        <f t="shared" si="37"/>
        <v>3.6789060686714947E-10</v>
      </c>
      <c r="AD247" s="330"/>
      <c r="AE247" s="330"/>
      <c r="AF247" s="330"/>
      <c r="AG247" s="330"/>
      <c r="AH247" s="331"/>
      <c r="AI247" s="331"/>
      <c r="AJ247" s="331"/>
      <c r="AK247" s="331"/>
      <c r="AL247" s="382"/>
      <c r="AM247" s="382"/>
      <c r="AN247" s="382"/>
      <c r="AO247" s="382"/>
      <c r="AP247" s="382"/>
      <c r="AQ247" s="382"/>
      <c r="AR247" s="382"/>
      <c r="AS247" s="382"/>
      <c r="AT247" s="382"/>
      <c r="AU247" s="382"/>
      <c r="AV247" s="383"/>
      <c r="AW247" s="383"/>
      <c r="AX247" s="383"/>
      <c r="AY247" s="383"/>
      <c r="AZ247" s="383"/>
      <c r="BA247" s="383"/>
      <c r="BB247" s="383"/>
      <c r="BC247" s="383"/>
      <c r="BD247" s="383"/>
      <c r="BE247" s="383"/>
      <c r="BF247" s="383"/>
      <c r="BH247" s="383"/>
      <c r="BI247" s="383"/>
      <c r="IU247" s="326"/>
    </row>
    <row r="248" spans="1:255" s="334" customFormat="1" ht="15" hidden="1" customHeight="1" x14ac:dyDescent="0.3">
      <c r="A248" s="355"/>
      <c r="B248" s="337" t="s">
        <v>27</v>
      </c>
      <c r="C248" s="349">
        <v>500548</v>
      </c>
      <c r="D248" s="349" t="s">
        <v>0</v>
      </c>
      <c r="E248" s="349"/>
      <c r="F248" s="409"/>
      <c r="G248" s="345">
        <v>8.440110832452774E-9</v>
      </c>
      <c r="H248" s="366"/>
      <c r="I248" s="366"/>
      <c r="J248" s="366"/>
      <c r="K248" s="366"/>
      <c r="L248" s="366"/>
      <c r="M248" s="366"/>
      <c r="N248" s="366"/>
      <c r="O248" s="366"/>
      <c r="P248" s="366"/>
      <c r="Q248" s="366"/>
      <c r="R248" s="562">
        <f t="shared" ref="R248:R255" si="40">G248+H248+J248+K248+I248-M248-O248-P248-Q248-N248</f>
        <v>8.440110832452774E-9</v>
      </c>
      <c r="S248" s="863"/>
      <c r="T248" s="328"/>
      <c r="U248" s="329" t="str">
        <f t="shared" si="30"/>
        <v>USD</v>
      </c>
      <c r="V248" s="330"/>
      <c r="W248" s="330"/>
      <c r="X248" s="330"/>
      <c r="Y248" s="330"/>
      <c r="Z248" s="330"/>
      <c r="AA248" s="329"/>
      <c r="AB248" s="329"/>
      <c r="AC248" s="329">
        <f t="shared" si="37"/>
        <v>8.440110832452774E-9</v>
      </c>
      <c r="AD248" s="330"/>
      <c r="AE248" s="330"/>
      <c r="AF248" s="330"/>
      <c r="AG248" s="330"/>
      <c r="AH248" s="331"/>
      <c r="AI248" s="331"/>
      <c r="AJ248" s="331"/>
      <c r="AK248" s="331"/>
      <c r="AL248" s="382"/>
      <c r="AM248" s="382"/>
      <c r="AN248" s="382"/>
      <c r="AO248" s="382"/>
      <c r="AP248" s="382"/>
      <c r="AQ248" s="382"/>
      <c r="AR248" s="382"/>
      <c r="AS248" s="382"/>
      <c r="AT248" s="382"/>
      <c r="AU248" s="382"/>
      <c r="AV248" s="383"/>
      <c r="AW248" s="383"/>
      <c r="AX248" s="383"/>
      <c r="AY248" s="490"/>
      <c r="AZ248" s="383"/>
      <c r="BA248" s="383"/>
      <c r="BB248" s="383"/>
      <c r="BC248" s="383"/>
      <c r="BD248" s="383"/>
      <c r="BE248" s="383"/>
      <c r="BF248" s="383"/>
      <c r="BG248" s="384"/>
      <c r="BH248" s="383"/>
      <c r="BI248" s="383"/>
      <c r="IU248" s="326"/>
    </row>
    <row r="249" spans="1:255" s="334" customFormat="1" ht="15" hidden="1" customHeight="1" x14ac:dyDescent="0.3">
      <c r="A249" s="355"/>
      <c r="B249" s="337" t="s">
        <v>28</v>
      </c>
      <c r="C249" s="349">
        <v>500556</v>
      </c>
      <c r="D249" s="349" t="s">
        <v>0</v>
      </c>
      <c r="E249" s="349"/>
      <c r="F249" s="409"/>
      <c r="G249" s="345">
        <v>5.1455572247505188E-8</v>
      </c>
      <c r="H249" s="366"/>
      <c r="I249" s="366"/>
      <c r="J249" s="366"/>
      <c r="K249" s="366"/>
      <c r="L249" s="366"/>
      <c r="M249" s="366"/>
      <c r="N249" s="366"/>
      <c r="O249" s="366"/>
      <c r="P249" s="366"/>
      <c r="Q249" s="366"/>
      <c r="R249" s="562">
        <f t="shared" si="40"/>
        <v>5.1455572247505188E-8</v>
      </c>
      <c r="S249" s="863"/>
      <c r="T249" s="328"/>
      <c r="U249" s="329" t="str">
        <f t="shared" si="30"/>
        <v>USD</v>
      </c>
      <c r="V249" s="330"/>
      <c r="W249" s="330"/>
      <c r="X249" s="330"/>
      <c r="Y249" s="330"/>
      <c r="Z249" s="330"/>
      <c r="AA249" s="329"/>
      <c r="AB249" s="329"/>
      <c r="AC249" s="329">
        <f t="shared" si="37"/>
        <v>5.1455572247505188E-8</v>
      </c>
      <c r="AD249" s="330"/>
      <c r="AE249" s="330"/>
      <c r="AF249" s="330"/>
      <c r="AG249" s="330"/>
      <c r="AH249" s="331"/>
      <c r="AI249" s="331"/>
      <c r="AJ249" s="331"/>
      <c r="AK249" s="331"/>
      <c r="AL249" s="382"/>
      <c r="AM249" s="382"/>
      <c r="AN249" s="382"/>
      <c r="AO249" s="382"/>
      <c r="AP249" s="382"/>
      <c r="AQ249" s="382"/>
      <c r="AR249" s="382"/>
      <c r="AS249" s="382"/>
      <c r="AT249" s="382"/>
      <c r="AU249" s="382"/>
      <c r="AV249" s="383"/>
      <c r="AW249" s="383"/>
      <c r="AX249" s="383"/>
      <c r="AY249" s="383"/>
      <c r="AZ249" s="383"/>
      <c r="BA249" s="383"/>
      <c r="BB249" s="383"/>
      <c r="BC249" s="383"/>
      <c r="BD249" s="383"/>
      <c r="BE249" s="383"/>
      <c r="BF249" s="383"/>
      <c r="BG249" s="384"/>
      <c r="BH249" s="383"/>
      <c r="BI249" s="383"/>
      <c r="IU249" s="326"/>
    </row>
    <row r="250" spans="1:255" s="334" customFormat="1" ht="15" hidden="1" customHeight="1" x14ac:dyDescent="0.3">
      <c r="A250" s="355"/>
      <c r="B250" s="337" t="s">
        <v>29</v>
      </c>
      <c r="C250" s="349">
        <v>500858</v>
      </c>
      <c r="D250" s="349" t="s">
        <v>0</v>
      </c>
      <c r="E250" s="349"/>
      <c r="F250" s="409"/>
      <c r="G250" s="345">
        <v>-1.364387571811676E-7</v>
      </c>
      <c r="H250" s="366"/>
      <c r="I250" s="366"/>
      <c r="J250" s="366"/>
      <c r="K250" s="366"/>
      <c r="L250" s="366"/>
      <c r="M250" s="366"/>
      <c r="N250" s="366"/>
      <c r="O250" s="366"/>
      <c r="P250" s="366"/>
      <c r="Q250" s="366"/>
      <c r="R250" s="562">
        <f t="shared" si="40"/>
        <v>-1.364387571811676E-7</v>
      </c>
      <c r="S250" s="863"/>
      <c r="T250" s="328"/>
      <c r="U250" s="329" t="str">
        <f t="shared" si="30"/>
        <v>USD</v>
      </c>
      <c r="V250" s="330"/>
      <c r="W250" s="330"/>
      <c r="X250" s="330"/>
      <c r="Y250" s="330"/>
      <c r="Z250" s="330"/>
      <c r="AA250" s="329"/>
      <c r="AB250" s="329"/>
      <c r="AC250" s="329">
        <f t="shared" si="37"/>
        <v>-1.364387571811676E-7</v>
      </c>
      <c r="AD250" s="330"/>
      <c r="AE250" s="330"/>
      <c r="AF250" s="330"/>
      <c r="AG250" s="330"/>
      <c r="AH250" s="331"/>
      <c r="AI250" s="331"/>
      <c r="AJ250" s="331"/>
      <c r="AK250" s="331"/>
      <c r="AL250" s="382"/>
      <c r="AM250" s="382"/>
      <c r="AN250" s="382"/>
      <c r="AO250" s="382"/>
      <c r="AP250" s="382"/>
      <c r="AQ250" s="382"/>
      <c r="AR250" s="382"/>
      <c r="AS250" s="382"/>
      <c r="AT250" s="382"/>
      <c r="AU250" s="382"/>
      <c r="AV250" s="383"/>
      <c r="AW250" s="383"/>
      <c r="AX250" s="383"/>
      <c r="AY250" s="383"/>
      <c r="AZ250" s="383"/>
      <c r="BA250" s="383"/>
      <c r="BB250" s="383"/>
      <c r="BC250" s="383"/>
      <c r="BD250" s="383"/>
      <c r="BE250" s="383"/>
      <c r="BF250" s="383"/>
      <c r="BG250" s="384"/>
      <c r="BH250" s="383"/>
      <c r="BI250" s="383"/>
      <c r="IU250" s="326"/>
    </row>
    <row r="251" spans="1:255" s="334" customFormat="1" ht="15" hidden="1" customHeight="1" x14ac:dyDescent="0.3">
      <c r="A251" s="355"/>
      <c r="B251" s="337" t="s">
        <v>30</v>
      </c>
      <c r="C251" s="349">
        <v>500731</v>
      </c>
      <c r="D251" s="349" t="s">
        <v>0</v>
      </c>
      <c r="E251" s="349"/>
      <c r="F251" s="409"/>
      <c r="G251" s="345">
        <v>-2.9999966409377521E-3</v>
      </c>
      <c r="H251" s="366"/>
      <c r="I251" s="366"/>
      <c r="J251" s="366"/>
      <c r="K251" s="366"/>
      <c r="L251" s="366"/>
      <c r="M251" s="366"/>
      <c r="N251" s="366"/>
      <c r="O251" s="366"/>
      <c r="P251" s="366"/>
      <c r="Q251" s="366"/>
      <c r="R251" s="562">
        <f t="shared" si="40"/>
        <v>-2.9999966409377521E-3</v>
      </c>
      <c r="S251" s="863"/>
      <c r="T251" s="328"/>
      <c r="U251" s="329" t="str">
        <f t="shared" si="30"/>
        <v>USD</v>
      </c>
      <c r="V251" s="330"/>
      <c r="W251" s="330"/>
      <c r="X251" s="330"/>
      <c r="Y251" s="330"/>
      <c r="Z251" s="330"/>
      <c r="AA251" s="329"/>
      <c r="AB251" s="329"/>
      <c r="AC251" s="329">
        <f t="shared" si="37"/>
        <v>-2.9999966409377521E-3</v>
      </c>
      <c r="AD251" s="330"/>
      <c r="AE251" s="330"/>
      <c r="AF251" s="330"/>
      <c r="AG251" s="330"/>
      <c r="AH251" s="331"/>
      <c r="AI251" s="331"/>
      <c r="AJ251" s="331"/>
      <c r="AK251" s="331"/>
      <c r="AL251" s="382"/>
      <c r="AM251" s="382"/>
      <c r="AN251" s="382"/>
      <c r="AO251" s="382"/>
      <c r="AP251" s="382"/>
      <c r="AQ251" s="382"/>
      <c r="AR251" s="382"/>
      <c r="AS251" s="382"/>
      <c r="AT251" s="382"/>
      <c r="AU251" s="382"/>
      <c r="AV251" s="383"/>
      <c r="AW251" s="383"/>
      <c r="AX251" s="383"/>
      <c r="AY251" s="383"/>
      <c r="AZ251" s="383"/>
      <c r="BA251" s="383"/>
      <c r="BB251" s="383"/>
      <c r="BC251" s="383"/>
      <c r="BD251" s="383"/>
      <c r="BE251" s="383"/>
      <c r="BF251" s="383"/>
      <c r="BG251" s="384"/>
      <c r="BH251" s="383"/>
      <c r="BI251" s="383"/>
      <c r="IU251" s="326"/>
    </row>
    <row r="252" spans="1:255" s="334" customFormat="1" ht="15" hidden="1" customHeight="1" x14ac:dyDescent="0.3">
      <c r="A252" s="355"/>
      <c r="B252" s="337" t="s">
        <v>31</v>
      </c>
      <c r="C252" s="349">
        <v>500815</v>
      </c>
      <c r="D252" s="349" t="s">
        <v>26</v>
      </c>
      <c r="E252" s="349"/>
      <c r="F252" s="409"/>
      <c r="G252" s="345">
        <v>1.280568540096283E-8</v>
      </c>
      <c r="H252" s="366"/>
      <c r="I252" s="366"/>
      <c r="J252" s="366"/>
      <c r="K252" s="366"/>
      <c r="L252" s="366"/>
      <c r="M252" s="366"/>
      <c r="N252" s="366"/>
      <c r="O252" s="366"/>
      <c r="P252" s="366"/>
      <c r="Q252" s="366"/>
      <c r="R252" s="562">
        <f t="shared" si="40"/>
        <v>1.280568540096283E-8</v>
      </c>
      <c r="S252" s="863"/>
      <c r="T252" s="328"/>
      <c r="U252" s="329" t="str">
        <f t="shared" ref="U252:U336" si="41">D252</f>
        <v>MYR</v>
      </c>
      <c r="V252" s="330"/>
      <c r="W252" s="330"/>
      <c r="X252" s="330"/>
      <c r="Y252" s="330"/>
      <c r="Z252" s="330"/>
      <c r="AA252" s="329"/>
      <c r="AB252" s="329"/>
      <c r="AC252" s="329">
        <f t="shared" si="37"/>
        <v>1.280568540096283E-8</v>
      </c>
      <c r="AD252" s="330"/>
      <c r="AE252" s="330"/>
      <c r="AF252" s="330"/>
      <c r="AG252" s="330"/>
      <c r="AH252" s="331"/>
      <c r="AI252" s="331"/>
      <c r="AJ252" s="331"/>
      <c r="AK252" s="331"/>
      <c r="AL252" s="382"/>
      <c r="AM252" s="382"/>
      <c r="AN252" s="382"/>
      <c r="AO252" s="382"/>
      <c r="AP252" s="382"/>
      <c r="AQ252" s="382"/>
      <c r="AR252" s="382"/>
      <c r="AS252" s="382"/>
      <c r="AT252" s="382"/>
      <c r="AU252" s="382"/>
      <c r="AV252" s="383"/>
      <c r="AW252" s="383"/>
      <c r="AX252" s="383"/>
      <c r="AY252" s="383"/>
      <c r="AZ252" s="383"/>
      <c r="BA252" s="383"/>
      <c r="BB252" s="383"/>
      <c r="BC252" s="383"/>
      <c r="BD252" s="383"/>
      <c r="BE252" s="383"/>
      <c r="BF252" s="383"/>
      <c r="BG252" s="384"/>
      <c r="BH252" s="383"/>
      <c r="BI252" s="383"/>
      <c r="IU252" s="326"/>
    </row>
    <row r="253" spans="1:255" s="334" customFormat="1" ht="15" hidden="1" customHeight="1" x14ac:dyDescent="0.3">
      <c r="A253" s="355"/>
      <c r="B253" s="337" t="s">
        <v>32</v>
      </c>
      <c r="C253" s="349">
        <v>500813</v>
      </c>
      <c r="D253" s="349" t="s">
        <v>0</v>
      </c>
      <c r="E253" s="349"/>
      <c r="F253" s="409"/>
      <c r="G253" s="345">
        <v>-3.4749973565340042E-8</v>
      </c>
      <c r="H253" s="366"/>
      <c r="I253" s="366"/>
      <c r="J253" s="366"/>
      <c r="K253" s="366"/>
      <c r="L253" s="366"/>
      <c r="M253" s="366"/>
      <c r="N253" s="366"/>
      <c r="O253" s="366"/>
      <c r="P253" s="366"/>
      <c r="Q253" s="366"/>
      <c r="R253" s="562">
        <f t="shared" si="40"/>
        <v>-3.4749973565340042E-8</v>
      </c>
      <c r="S253" s="863"/>
      <c r="T253" s="328"/>
      <c r="U253" s="329" t="str">
        <f t="shared" si="41"/>
        <v>USD</v>
      </c>
      <c r="V253" s="330"/>
      <c r="W253" s="330"/>
      <c r="X253" s="330"/>
      <c r="Y253" s="330"/>
      <c r="Z253" s="330"/>
      <c r="AA253" s="329"/>
      <c r="AB253" s="329"/>
      <c r="AC253" s="329">
        <f t="shared" si="37"/>
        <v>-3.4749973565340042E-8</v>
      </c>
      <c r="AD253" s="330"/>
      <c r="AE253" s="330"/>
      <c r="AF253" s="330"/>
      <c r="AG253" s="330"/>
      <c r="AH253" s="331"/>
      <c r="AI253" s="331"/>
      <c r="AJ253" s="331"/>
      <c r="AK253" s="331"/>
      <c r="AL253" s="382"/>
      <c r="AM253" s="382"/>
      <c r="AN253" s="382"/>
      <c r="AO253" s="382"/>
      <c r="AP253" s="382"/>
      <c r="AQ253" s="382"/>
      <c r="AR253" s="382"/>
      <c r="AS253" s="382"/>
      <c r="AT253" s="382"/>
      <c r="AU253" s="382"/>
      <c r="AV253" s="383"/>
      <c r="AW253" s="383"/>
      <c r="AX253" s="383"/>
      <c r="AY253" s="490"/>
      <c r="AZ253" s="383"/>
      <c r="BA253" s="383"/>
      <c r="BB253" s="383"/>
      <c r="BC253" s="383"/>
      <c r="BD253" s="383"/>
      <c r="BE253" s="383"/>
      <c r="BF253" s="383"/>
      <c r="BG253" s="384"/>
      <c r="BH253" s="383"/>
      <c r="BI253" s="383"/>
      <c r="IU253" s="326"/>
    </row>
    <row r="254" spans="1:255" s="334" customFormat="1" ht="15" hidden="1" customHeight="1" x14ac:dyDescent="0.3">
      <c r="A254" s="355"/>
      <c r="B254" s="337" t="s">
        <v>33</v>
      </c>
      <c r="C254" s="349">
        <v>500830</v>
      </c>
      <c r="D254" s="349" t="s">
        <v>0</v>
      </c>
      <c r="E254" s="349"/>
      <c r="F254" s="409"/>
      <c r="G254" s="345">
        <v>4.3655745685100555E-10</v>
      </c>
      <c r="H254" s="366"/>
      <c r="I254" s="366"/>
      <c r="J254" s="366"/>
      <c r="K254" s="366"/>
      <c r="L254" s="366"/>
      <c r="M254" s="366"/>
      <c r="N254" s="366"/>
      <c r="O254" s="366"/>
      <c r="P254" s="366"/>
      <c r="Q254" s="366"/>
      <c r="R254" s="562">
        <f t="shared" si="40"/>
        <v>4.3655745685100555E-10</v>
      </c>
      <c r="S254" s="863"/>
      <c r="T254" s="328"/>
      <c r="U254" s="329" t="str">
        <f t="shared" si="41"/>
        <v>USD</v>
      </c>
      <c r="V254" s="330"/>
      <c r="W254" s="330"/>
      <c r="X254" s="330"/>
      <c r="Y254" s="330"/>
      <c r="Z254" s="330"/>
      <c r="AA254" s="329"/>
      <c r="AB254" s="329"/>
      <c r="AC254" s="329">
        <f t="shared" si="37"/>
        <v>4.3655745685100555E-10</v>
      </c>
      <c r="AD254" s="330"/>
      <c r="AE254" s="330"/>
      <c r="AF254" s="330"/>
      <c r="AG254" s="330"/>
      <c r="AH254" s="331"/>
      <c r="AI254" s="331"/>
      <c r="AJ254" s="331"/>
      <c r="AK254" s="331"/>
      <c r="AL254" s="382"/>
      <c r="AM254" s="382"/>
      <c r="AN254" s="382"/>
      <c r="AO254" s="382"/>
      <c r="AP254" s="382"/>
      <c r="AQ254" s="382"/>
      <c r="AR254" s="382"/>
      <c r="AS254" s="382"/>
      <c r="AT254" s="382"/>
      <c r="AU254" s="382"/>
      <c r="AV254" s="383"/>
      <c r="AW254" s="383"/>
      <c r="AX254" s="383"/>
      <c r="AY254" s="490"/>
      <c r="AZ254" s="383"/>
      <c r="BA254" s="383"/>
      <c r="BB254" s="383"/>
      <c r="BC254" s="383"/>
      <c r="BD254" s="383"/>
      <c r="BE254" s="383"/>
      <c r="BF254" s="383"/>
      <c r="BG254" s="384"/>
      <c r="BH254" s="383"/>
      <c r="BI254" s="383"/>
      <c r="IU254" s="326"/>
    </row>
    <row r="255" spans="1:255" s="334" customFormat="1" ht="15" hidden="1" customHeight="1" x14ac:dyDescent="0.3">
      <c r="A255" s="355"/>
      <c r="B255" s="337" t="s">
        <v>34</v>
      </c>
      <c r="C255" s="349">
        <v>500908</v>
      </c>
      <c r="D255" s="349" t="s">
        <v>1</v>
      </c>
      <c r="E255" s="349"/>
      <c r="F255" s="409"/>
      <c r="G255" s="345">
        <v>3.9581209421157837E-9</v>
      </c>
      <c r="H255" s="366"/>
      <c r="I255" s="366"/>
      <c r="J255" s="366"/>
      <c r="K255" s="366"/>
      <c r="L255" s="366"/>
      <c r="M255" s="366"/>
      <c r="N255" s="366"/>
      <c r="O255" s="366"/>
      <c r="P255" s="366"/>
      <c r="Q255" s="366"/>
      <c r="R255" s="562">
        <f t="shared" si="40"/>
        <v>3.9581209421157837E-9</v>
      </c>
      <c r="S255" s="863"/>
      <c r="T255" s="328"/>
      <c r="U255" s="329" t="str">
        <f t="shared" si="41"/>
        <v>EUR</v>
      </c>
      <c r="V255" s="330"/>
      <c r="W255" s="330"/>
      <c r="X255" s="330"/>
      <c r="Y255" s="330"/>
      <c r="Z255" s="330"/>
      <c r="AA255" s="329"/>
      <c r="AB255" s="329"/>
      <c r="AC255" s="329">
        <f t="shared" si="37"/>
        <v>3.9581209421157837E-9</v>
      </c>
      <c r="AD255" s="330"/>
      <c r="AE255" s="330"/>
      <c r="AF255" s="330"/>
      <c r="AG255" s="330"/>
      <c r="AH255" s="331"/>
      <c r="AI255" s="331"/>
      <c r="AJ255" s="331"/>
      <c r="AK255" s="331"/>
      <c r="AL255" s="382"/>
      <c r="AM255" s="382"/>
      <c r="AN255" s="382"/>
      <c r="AO255" s="382"/>
      <c r="AP255" s="382"/>
      <c r="AQ255" s="382"/>
      <c r="AR255" s="382"/>
      <c r="AS255" s="382"/>
      <c r="AT255" s="382"/>
      <c r="AU255" s="382"/>
      <c r="AV255" s="383"/>
      <c r="AW255" s="383"/>
      <c r="AX255" s="383"/>
      <c r="AY255" s="383"/>
      <c r="AZ255" s="383"/>
      <c r="BA255" s="383"/>
      <c r="BB255" s="383"/>
      <c r="BC255" s="383"/>
      <c r="BD255" s="383"/>
      <c r="BE255" s="383"/>
      <c r="BF255" s="383"/>
      <c r="BG255" s="384"/>
      <c r="BH255" s="383"/>
      <c r="BI255" s="383"/>
      <c r="IU255" s="326"/>
    </row>
    <row r="256" spans="1:255" s="334" customFormat="1" ht="15" customHeight="1" x14ac:dyDescent="0.3">
      <c r="A256" s="385">
        <v>1</v>
      </c>
      <c r="B256" s="396" t="s">
        <v>164</v>
      </c>
      <c r="C256" s="375">
        <v>501010</v>
      </c>
      <c r="D256" s="375" t="s">
        <v>0</v>
      </c>
      <c r="E256" s="375"/>
      <c r="F256" s="397"/>
      <c r="G256" s="416">
        <v>16597213.179325011</v>
      </c>
      <c r="H256" s="491"/>
      <c r="I256" s="366"/>
      <c r="J256" s="366">
        <v>453.61</v>
      </c>
      <c r="K256" s="366"/>
      <c r="L256" s="366"/>
      <c r="M256" s="366"/>
      <c r="N256" s="366"/>
      <c r="O256" s="366"/>
      <c r="P256" s="366">
        <v>279719.06</v>
      </c>
      <c r="Q256" s="366"/>
      <c r="R256" s="562">
        <f t="shared" ref="R256:R263" si="42">G256+H256+J256+K256+I256-M256-O256-P256-Q256-N256</f>
        <v>16317947.72932501</v>
      </c>
      <c r="S256" s="940">
        <f t="shared" ref="S256:S263" si="43">R256-V256</f>
        <v>8.6905006319284439E-2</v>
      </c>
      <c r="T256" s="492">
        <v>4018209.2200000007</v>
      </c>
      <c r="U256" s="329" t="str">
        <f t="shared" si="41"/>
        <v>USD</v>
      </c>
      <c r="V256" s="329">
        <f>T256*$V$1</f>
        <v>16317947.642420003</v>
      </c>
      <c r="W256" s="330"/>
      <c r="X256" s="330"/>
      <c r="Y256" s="330"/>
      <c r="Z256" s="330"/>
      <c r="AA256" s="329"/>
      <c r="AB256" s="619">
        <f>H256+I256-M256-O256</f>
        <v>0</v>
      </c>
      <c r="AC256" s="329">
        <f>G256+H256+I256+J256-M256-O256-P256</f>
        <v>16317947.72932501</v>
      </c>
      <c r="AD256" s="330"/>
      <c r="AE256" s="330"/>
      <c r="AF256" s="330"/>
      <c r="AG256" s="330"/>
      <c r="AH256" s="331"/>
      <c r="AI256" s="331"/>
      <c r="AJ256" s="331"/>
      <c r="AK256" s="331"/>
      <c r="AL256" s="382"/>
      <c r="AM256" s="382"/>
      <c r="AN256" s="382"/>
      <c r="AO256" s="382"/>
      <c r="AP256" s="382"/>
      <c r="AQ256" s="382"/>
      <c r="AR256" s="382"/>
      <c r="AS256" s="382"/>
      <c r="AT256" s="382"/>
      <c r="AU256" s="382"/>
      <c r="AV256" s="383"/>
      <c r="AW256" s="383"/>
      <c r="AX256" s="383"/>
      <c r="AY256" s="383"/>
      <c r="AZ256" s="383"/>
      <c r="BA256" s="383"/>
      <c r="BB256" s="383"/>
      <c r="BC256" s="383"/>
      <c r="BD256" s="383"/>
      <c r="BE256" s="383"/>
      <c r="BF256" s="383"/>
      <c r="BG256" s="384"/>
      <c r="BH256" s="383"/>
      <c r="BI256" s="383"/>
      <c r="IU256" s="326"/>
    </row>
    <row r="257" spans="1:255" s="334" customFormat="1" ht="15" customHeight="1" x14ac:dyDescent="0.3">
      <c r="A257" s="385">
        <v>2</v>
      </c>
      <c r="B257" s="396" t="s">
        <v>1416</v>
      </c>
      <c r="C257" s="375">
        <v>501190</v>
      </c>
      <c r="D257" s="375" t="s">
        <v>0</v>
      </c>
      <c r="E257" s="375"/>
      <c r="F257" s="397"/>
      <c r="G257" s="369">
        <v>23092255.779999997</v>
      </c>
      <c r="H257" s="491">
        <v>3006417.06</v>
      </c>
      <c r="I257" s="366"/>
      <c r="J257" s="366">
        <v>258.45</v>
      </c>
      <c r="K257" s="366"/>
      <c r="L257" s="366"/>
      <c r="M257" s="366"/>
      <c r="N257" s="366"/>
      <c r="O257" s="366"/>
      <c r="P257" s="366">
        <v>419018.28</v>
      </c>
      <c r="Q257" s="366"/>
      <c r="R257" s="562">
        <f t="shared" si="42"/>
        <v>25679913.009999994</v>
      </c>
      <c r="S257" s="940">
        <f t="shared" si="43"/>
        <v>5.440998449921608E-2</v>
      </c>
      <c r="T257" s="492">
        <v>6323544.1900000023</v>
      </c>
      <c r="U257" s="329" t="str">
        <f t="shared" si="41"/>
        <v>USD</v>
      </c>
      <c r="V257" s="329">
        <f>T257*$V$1</f>
        <v>25679912.95559001</v>
      </c>
      <c r="W257" s="330"/>
      <c r="X257" s="330"/>
      <c r="Y257" s="330"/>
      <c r="Z257" s="330"/>
      <c r="AA257" s="329"/>
      <c r="AB257" s="619"/>
      <c r="AC257" s="329"/>
      <c r="AD257" s="330"/>
      <c r="AE257" s="330"/>
      <c r="AF257" s="330"/>
      <c r="AG257" s="330"/>
      <c r="AH257" s="331"/>
      <c r="AI257" s="331"/>
      <c r="AJ257" s="331"/>
      <c r="AK257" s="331"/>
      <c r="AL257" s="382"/>
      <c r="AM257" s="382"/>
      <c r="AN257" s="382"/>
      <c r="AO257" s="382"/>
      <c r="AP257" s="382"/>
      <c r="AQ257" s="382"/>
      <c r="AR257" s="382"/>
      <c r="AS257" s="382"/>
      <c r="AT257" s="382"/>
      <c r="AU257" s="382"/>
      <c r="AV257" s="383"/>
      <c r="AW257" s="383"/>
      <c r="AX257" s="383"/>
      <c r="AY257" s="383"/>
      <c r="AZ257" s="383"/>
      <c r="BA257" s="383"/>
      <c r="BB257" s="383"/>
      <c r="BC257" s="383"/>
      <c r="BD257" s="383"/>
      <c r="BE257" s="383"/>
      <c r="BF257" s="383"/>
      <c r="BG257" s="384"/>
      <c r="BH257" s="383"/>
      <c r="BI257" s="383"/>
      <c r="IU257" s="326"/>
    </row>
    <row r="258" spans="1:255" s="334" customFormat="1" ht="15" customHeight="1" x14ac:dyDescent="0.3">
      <c r="A258" s="385">
        <v>3</v>
      </c>
      <c r="B258" s="396" t="s">
        <v>1585</v>
      </c>
      <c r="C258" s="374">
        <v>501298</v>
      </c>
      <c r="D258" s="375" t="s">
        <v>0</v>
      </c>
      <c r="E258" s="393"/>
      <c r="F258" s="394"/>
      <c r="G258" s="395">
        <v>7522197.2800000012</v>
      </c>
      <c r="H258" s="824">
        <v>1443754.75</v>
      </c>
      <c r="I258" s="366"/>
      <c r="J258" s="368">
        <v>96.6</v>
      </c>
      <c r="K258" s="368"/>
      <c r="L258" s="368"/>
      <c r="M258" s="413"/>
      <c r="N258" s="368"/>
      <c r="O258" s="369"/>
      <c r="P258" s="366">
        <v>141168.64000000001</v>
      </c>
      <c r="Q258" s="368"/>
      <c r="R258" s="562">
        <f t="shared" si="42"/>
        <v>8824879.9900000002</v>
      </c>
      <c r="S258" s="940">
        <f t="shared" si="43"/>
        <v>-1.7200000584125519E-3</v>
      </c>
      <c r="T258" s="492">
        <v>2173080.52</v>
      </c>
      <c r="U258" s="329" t="str">
        <f t="shared" si="41"/>
        <v>USD</v>
      </c>
      <c r="V258" s="329">
        <f>T258*$V$1</f>
        <v>8824879.9917200003</v>
      </c>
      <c r="W258" s="330"/>
      <c r="X258" s="330"/>
      <c r="Y258" s="330"/>
      <c r="Z258" s="330"/>
      <c r="AA258" s="329"/>
      <c r="AB258" s="619"/>
      <c r="AC258" s="329"/>
      <c r="AD258" s="330"/>
      <c r="AE258" s="330"/>
      <c r="AF258" s="330"/>
      <c r="AG258" s="330"/>
      <c r="AH258" s="331"/>
      <c r="AI258" s="331"/>
      <c r="AJ258" s="331"/>
      <c r="AK258" s="331"/>
      <c r="AL258" s="382"/>
      <c r="AM258" s="382"/>
      <c r="AN258" s="382"/>
      <c r="AO258" s="382"/>
      <c r="AP258" s="382"/>
      <c r="AQ258" s="382"/>
      <c r="AR258" s="382"/>
      <c r="AS258" s="382"/>
      <c r="AT258" s="382"/>
      <c r="AU258" s="382"/>
      <c r="AV258" s="383"/>
      <c r="AW258" s="383"/>
      <c r="AX258" s="383"/>
      <c r="AY258" s="383"/>
      <c r="AZ258" s="383"/>
      <c r="BA258" s="383"/>
      <c r="BB258" s="383"/>
      <c r="BC258" s="383"/>
      <c r="BD258" s="383"/>
      <c r="BE258" s="383"/>
      <c r="BF258" s="383"/>
      <c r="BG258" s="384"/>
      <c r="BH258" s="383"/>
      <c r="BI258" s="383"/>
      <c r="IU258" s="326"/>
    </row>
    <row r="259" spans="1:255" s="334" customFormat="1" ht="15" customHeight="1" x14ac:dyDescent="0.3">
      <c r="A259" s="385">
        <v>4</v>
      </c>
      <c r="B259" s="391" t="s">
        <v>1419</v>
      </c>
      <c r="C259" s="374">
        <v>501178</v>
      </c>
      <c r="D259" s="375" t="s">
        <v>0</v>
      </c>
      <c r="E259" s="393"/>
      <c r="F259" s="394"/>
      <c r="G259" s="395">
        <v>10583813.049999997</v>
      </c>
      <c r="H259" s="369"/>
      <c r="I259" s="366"/>
      <c r="J259" s="368"/>
      <c r="K259" s="368"/>
      <c r="L259" s="368"/>
      <c r="M259" s="413">
        <v>194117.55</v>
      </c>
      <c r="N259" s="368"/>
      <c r="O259" s="369"/>
      <c r="P259" s="366">
        <f>177317.86+27.84</f>
        <v>177345.69999999998</v>
      </c>
      <c r="Q259" s="368"/>
      <c r="R259" s="556">
        <f t="shared" si="42"/>
        <v>10212349.799999997</v>
      </c>
      <c r="S259" s="871">
        <f t="shared" si="43"/>
        <v>2.9999949038028717E-4</v>
      </c>
      <c r="T259" s="492">
        <v>2514737.6999999993</v>
      </c>
      <c r="U259" s="329" t="str">
        <f t="shared" si="41"/>
        <v>USD</v>
      </c>
      <c r="V259" s="329">
        <f>T259*$V$1</f>
        <v>10212349.799699998</v>
      </c>
      <c r="W259" s="330"/>
      <c r="X259" s="330"/>
      <c r="Y259" s="330"/>
      <c r="Z259" s="330"/>
      <c r="AA259" s="329"/>
      <c r="AB259" s="619"/>
      <c r="AC259" s="329"/>
      <c r="AD259" s="330"/>
      <c r="AE259" s="330"/>
      <c r="AF259" s="330"/>
      <c r="AG259" s="330"/>
      <c r="AH259" s="331"/>
      <c r="AI259" s="331"/>
      <c r="AJ259" s="331"/>
      <c r="AK259" s="331"/>
      <c r="AL259" s="382"/>
      <c r="AM259" s="382"/>
      <c r="AN259" s="382"/>
      <c r="AO259" s="382"/>
      <c r="AP259" s="382"/>
      <c r="AQ259" s="382"/>
      <c r="AR259" s="382"/>
      <c r="AS259" s="382"/>
      <c r="AT259" s="382"/>
      <c r="AU259" s="382"/>
      <c r="AV259" s="383"/>
      <c r="AW259" s="383"/>
      <c r="AX259" s="383"/>
      <c r="AY259" s="383"/>
      <c r="AZ259" s="383"/>
      <c r="BA259" s="383"/>
      <c r="BB259" s="383"/>
      <c r="BC259" s="383"/>
      <c r="BD259" s="383"/>
      <c r="BE259" s="383"/>
      <c r="BF259" s="383"/>
      <c r="BG259" s="384"/>
      <c r="BH259" s="383"/>
      <c r="BI259" s="383"/>
      <c r="IU259" s="326"/>
    </row>
    <row r="260" spans="1:255" s="334" customFormat="1" ht="15" customHeight="1" x14ac:dyDescent="0.3">
      <c r="A260" s="385">
        <v>5</v>
      </c>
      <c r="B260" s="396" t="s">
        <v>1273</v>
      </c>
      <c r="C260" s="375">
        <v>501096</v>
      </c>
      <c r="D260" s="375" t="s">
        <v>0</v>
      </c>
      <c r="E260" s="375"/>
      <c r="F260" s="397"/>
      <c r="G260" s="416">
        <v>21944906.680000003</v>
      </c>
      <c r="H260" s="491"/>
      <c r="I260" s="366"/>
      <c r="J260" s="366">
        <v>428.89</v>
      </c>
      <c r="K260" s="366"/>
      <c r="L260" s="366"/>
      <c r="M260" s="366">
        <v>126063.41</v>
      </c>
      <c r="N260" s="366"/>
      <c r="O260" s="366"/>
      <c r="P260" s="366">
        <v>367990.46</v>
      </c>
      <c r="Q260" s="366"/>
      <c r="R260" s="562">
        <f t="shared" si="42"/>
        <v>21451281.700000003</v>
      </c>
      <c r="S260" s="871">
        <f t="shared" si="43"/>
        <v>1.9300058484077454E-3</v>
      </c>
      <c r="T260" s="492">
        <v>5282265.8699999992</v>
      </c>
      <c r="U260" s="329" t="str">
        <f t="shared" si="41"/>
        <v>USD</v>
      </c>
      <c r="V260" s="329">
        <f>T260*$V$1</f>
        <v>21451281.698069997</v>
      </c>
      <c r="W260" s="330"/>
      <c r="X260" s="330"/>
      <c r="Y260" s="330"/>
      <c r="Z260" s="330"/>
      <c r="AA260" s="329"/>
      <c r="AB260" s="419">
        <f>H260+I260-M260-O260</f>
        <v>-126063.41</v>
      </c>
      <c r="AC260" s="329"/>
      <c r="AD260" s="330"/>
      <c r="AE260" s="330"/>
      <c r="AF260" s="330"/>
      <c r="AG260" s="330"/>
      <c r="AH260" s="331"/>
      <c r="AI260" s="331"/>
      <c r="AJ260" s="331"/>
      <c r="AK260" s="331"/>
      <c r="AL260" s="382"/>
      <c r="AM260" s="382"/>
      <c r="AN260" s="382"/>
      <c r="AO260" s="382"/>
      <c r="AP260" s="382"/>
      <c r="AQ260" s="382"/>
      <c r="AR260" s="382"/>
      <c r="AS260" s="382"/>
      <c r="AT260" s="382"/>
      <c r="AU260" s="382"/>
      <c r="AV260" s="383"/>
      <c r="AW260" s="383"/>
      <c r="AX260" s="383"/>
      <c r="AY260" s="383"/>
      <c r="AZ260" s="383"/>
      <c r="BA260" s="383"/>
      <c r="BB260" s="383"/>
      <c r="BC260" s="383"/>
      <c r="BD260" s="383"/>
      <c r="BE260" s="383"/>
      <c r="BF260" s="383"/>
      <c r="BG260" s="384"/>
      <c r="BH260" s="383"/>
      <c r="BI260" s="383"/>
      <c r="IU260" s="326"/>
    </row>
    <row r="261" spans="1:255" s="334" customFormat="1" ht="15" hidden="1" customHeight="1" x14ac:dyDescent="0.3">
      <c r="A261" s="385">
        <v>3</v>
      </c>
      <c r="B261" s="396" t="s">
        <v>165</v>
      </c>
      <c r="C261" s="375">
        <v>501016</v>
      </c>
      <c r="D261" s="375" t="s">
        <v>4</v>
      </c>
      <c r="E261" s="375"/>
      <c r="F261" s="397"/>
      <c r="G261" s="416">
        <v>1.8900185823440552E-3</v>
      </c>
      <c r="H261" s="491"/>
      <c r="I261" s="366"/>
      <c r="J261" s="366"/>
      <c r="K261" s="366"/>
      <c r="L261" s="366"/>
      <c r="M261" s="366"/>
      <c r="N261" s="366"/>
      <c r="O261" s="366"/>
      <c r="P261" s="366"/>
      <c r="Q261" s="366"/>
      <c r="R261" s="562">
        <f t="shared" si="42"/>
        <v>1.8900185823440552E-3</v>
      </c>
      <c r="S261" s="864">
        <f t="shared" si="43"/>
        <v>1.8900185823440552E-3</v>
      </c>
      <c r="T261" s="328"/>
      <c r="U261" s="329" t="str">
        <f t="shared" si="41"/>
        <v>AUD</v>
      </c>
      <c r="V261" s="494">
        <f>T261*X2</f>
        <v>0</v>
      </c>
      <c r="W261" s="330"/>
      <c r="X261" s="330"/>
      <c r="Y261" s="330"/>
      <c r="Z261" s="330"/>
      <c r="AA261" s="329"/>
      <c r="AB261" s="419">
        <f>H261+I261-M261-O261</f>
        <v>0</v>
      </c>
      <c r="AC261" s="329">
        <f t="shared" si="37"/>
        <v>1.8900185823440552E-3</v>
      </c>
      <c r="AD261" s="330"/>
      <c r="AE261" s="330"/>
      <c r="AF261" s="330"/>
      <c r="AG261" s="330"/>
      <c r="AH261" s="331"/>
      <c r="AI261" s="331"/>
      <c r="AJ261" s="331"/>
      <c r="AK261" s="331"/>
      <c r="AL261" s="382"/>
      <c r="AM261" s="382"/>
      <c r="AN261" s="382"/>
      <c r="AO261" s="382"/>
      <c r="AP261" s="382"/>
      <c r="AQ261" s="382"/>
      <c r="AR261" s="382"/>
      <c r="AS261" s="382"/>
      <c r="AT261" s="382"/>
      <c r="AU261" s="382"/>
      <c r="AV261" s="383"/>
      <c r="AW261" s="383"/>
      <c r="AX261" s="383"/>
      <c r="AY261" s="490"/>
      <c r="AZ261" s="383"/>
      <c r="BA261" s="383"/>
      <c r="BB261" s="383"/>
      <c r="BC261" s="383"/>
      <c r="BD261" s="383"/>
      <c r="BE261" s="383"/>
      <c r="BF261" s="383"/>
      <c r="BG261" s="384"/>
      <c r="BH261" s="383"/>
      <c r="BI261" s="383"/>
      <c r="IU261" s="326"/>
    </row>
    <row r="262" spans="1:255" s="334" customFormat="1" ht="15" hidden="1" customHeight="1" x14ac:dyDescent="0.3">
      <c r="A262" s="385">
        <v>5</v>
      </c>
      <c r="B262" s="396" t="s">
        <v>166</v>
      </c>
      <c r="C262" s="375">
        <v>501017</v>
      </c>
      <c r="D262" s="375" t="s">
        <v>0</v>
      </c>
      <c r="E262" s="375"/>
      <c r="F262" s="397"/>
      <c r="G262" s="416">
        <v>3.4998077899217606E-4</v>
      </c>
      <c r="H262" s="491"/>
      <c r="I262" s="366"/>
      <c r="J262" s="366"/>
      <c r="K262" s="366"/>
      <c r="L262" s="366"/>
      <c r="M262" s="366"/>
      <c r="N262" s="366"/>
      <c r="O262" s="366"/>
      <c r="P262" s="366"/>
      <c r="Q262" s="366"/>
      <c r="R262" s="559">
        <f t="shared" si="42"/>
        <v>3.4998077899217606E-4</v>
      </c>
      <c r="S262" s="865">
        <f t="shared" si="43"/>
        <v>3.4998077899217606E-4</v>
      </c>
      <c r="T262" s="328"/>
      <c r="U262" s="329" t="str">
        <f t="shared" si="41"/>
        <v>USD</v>
      </c>
      <c r="V262" s="329">
        <f>T262*$V$1</f>
        <v>0</v>
      </c>
      <c r="W262" s="330"/>
      <c r="X262" s="330"/>
      <c r="Y262" s="330"/>
      <c r="Z262" s="330"/>
      <c r="AA262" s="329"/>
      <c r="AB262" s="619">
        <f t="shared" ref="AB262:AB263" si="44">H262+I262-M262-O262</f>
        <v>0</v>
      </c>
      <c r="AC262" s="329">
        <f t="shared" si="37"/>
        <v>3.4998077899217606E-4</v>
      </c>
      <c r="AD262" s="330"/>
      <c r="AE262" s="330"/>
      <c r="AF262" s="330"/>
      <c r="AG262" s="330"/>
      <c r="AH262" s="331"/>
      <c r="AI262" s="331"/>
      <c r="AJ262" s="331"/>
      <c r="AK262" s="331"/>
      <c r="AL262" s="382"/>
      <c r="AM262" s="382"/>
      <c r="AN262" s="382"/>
      <c r="AO262" s="382"/>
      <c r="AP262" s="382"/>
      <c r="AQ262" s="382"/>
      <c r="AR262" s="382"/>
      <c r="AS262" s="382"/>
      <c r="AT262" s="382"/>
      <c r="AU262" s="382"/>
      <c r="AV262" s="383"/>
      <c r="AW262" s="383"/>
      <c r="AX262" s="383"/>
      <c r="AY262" s="383"/>
      <c r="AZ262" s="383"/>
      <c r="BA262" s="383"/>
      <c r="BB262" s="383"/>
      <c r="BC262" s="383"/>
      <c r="BD262" s="383"/>
      <c r="BE262" s="383"/>
      <c r="BF262" s="383"/>
      <c r="BG262" s="384"/>
      <c r="BH262" s="383"/>
      <c r="BI262" s="383"/>
      <c r="IU262" s="326"/>
    </row>
    <row r="263" spans="1:255" s="334" customFormat="1" ht="15" customHeight="1" x14ac:dyDescent="0.3">
      <c r="A263" s="385">
        <v>6</v>
      </c>
      <c r="B263" s="396" t="s">
        <v>75</v>
      </c>
      <c r="C263" s="375">
        <v>501049</v>
      </c>
      <c r="D263" s="375" t="s">
        <v>0</v>
      </c>
      <c r="E263" s="324"/>
      <c r="F263" s="495"/>
      <c r="G263" s="416">
        <v>46475724.525999993</v>
      </c>
      <c r="H263" s="491"/>
      <c r="I263" s="366"/>
      <c r="J263" s="366">
        <v>833.08</v>
      </c>
      <c r="K263" s="366"/>
      <c r="L263" s="366"/>
      <c r="M263" s="366">
        <v>493156.99</v>
      </c>
      <c r="N263" s="366"/>
      <c r="O263" s="366"/>
      <c r="P263" s="366">
        <v>780960.82</v>
      </c>
      <c r="Q263" s="366"/>
      <c r="R263" s="562">
        <f t="shared" si="42"/>
        <v>45202439.795999989</v>
      </c>
      <c r="S263" s="940">
        <f t="shared" si="43"/>
        <v>-4.4700056314468384E-3</v>
      </c>
      <c r="T263" s="328">
        <v>11130864.27</v>
      </c>
      <c r="U263" s="329" t="str">
        <f t="shared" si="41"/>
        <v>USD</v>
      </c>
      <c r="V263" s="329">
        <f>T263*$V$1</f>
        <v>45202439.800469995</v>
      </c>
      <c r="W263" s="330"/>
      <c r="X263" s="330"/>
      <c r="Y263" s="330"/>
      <c r="Z263" s="330"/>
      <c r="AA263" s="329"/>
      <c r="AB263" s="419">
        <f t="shared" si="44"/>
        <v>-493156.99</v>
      </c>
      <c r="AC263" s="329">
        <f t="shared" si="37"/>
        <v>45202439.795999989</v>
      </c>
      <c r="AD263" s="330"/>
      <c r="AE263" s="330"/>
      <c r="AF263" s="330"/>
      <c r="AG263" s="330"/>
      <c r="AH263" s="331"/>
      <c r="AI263" s="331"/>
      <c r="AJ263" s="331"/>
      <c r="AK263" s="331"/>
      <c r="AL263" s="382"/>
      <c r="AM263" s="382"/>
      <c r="AN263" s="382"/>
      <c r="AO263" s="382"/>
      <c r="AP263" s="382"/>
      <c r="AQ263" s="382"/>
      <c r="AR263" s="382"/>
      <c r="AS263" s="382"/>
      <c r="AT263" s="382"/>
      <c r="AU263" s="382"/>
      <c r="AV263" s="383"/>
      <c r="AW263" s="383"/>
      <c r="AX263" s="383"/>
      <c r="AY263" s="383"/>
      <c r="AZ263" s="383"/>
      <c r="BA263" s="383"/>
      <c r="BB263" s="383"/>
      <c r="BC263" s="383"/>
      <c r="BD263" s="383"/>
      <c r="BE263" s="383"/>
      <c r="BF263" s="383"/>
      <c r="BG263" s="384"/>
      <c r="BH263" s="383"/>
      <c r="BI263" s="383"/>
      <c r="IU263" s="326"/>
    </row>
    <row r="264" spans="1:255" s="538" customFormat="1" ht="15" customHeight="1" thickBot="1" x14ac:dyDescent="0.35">
      <c r="A264" s="668"/>
      <c r="H264" s="834"/>
      <c r="I264" s="834"/>
      <c r="J264" s="834"/>
      <c r="K264" s="834"/>
      <c r="L264" s="834"/>
      <c r="M264" s="834"/>
      <c r="N264" s="834"/>
      <c r="O264" s="834"/>
      <c r="P264" s="834"/>
      <c r="Q264" s="834"/>
      <c r="R264" s="835"/>
      <c r="S264" s="872"/>
      <c r="T264" s="328"/>
      <c r="U264" s="329"/>
      <c r="V264" s="330"/>
      <c r="W264" s="330"/>
      <c r="X264" s="330"/>
      <c r="Y264" s="330"/>
      <c r="Z264" s="330"/>
      <c r="AA264" s="330"/>
      <c r="AB264" s="330"/>
      <c r="AC264" s="329">
        <f t="shared" si="37"/>
        <v>0</v>
      </c>
      <c r="AD264" s="330"/>
      <c r="AE264" s="330"/>
      <c r="AF264" s="330"/>
      <c r="AG264" s="330"/>
    </row>
    <row r="265" spans="1:255" s="334" customFormat="1" ht="15" customHeight="1" thickBot="1" x14ac:dyDescent="0.35">
      <c r="A265" s="602"/>
      <c r="B265" s="976" t="s">
        <v>167</v>
      </c>
      <c r="C265" s="977"/>
      <c r="D265" s="978"/>
      <c r="E265" s="603"/>
      <c r="F265" s="604"/>
      <c r="G265" s="615">
        <f t="shared" ref="G265:Q265" si="45">SUM(G256:G263)</f>
        <v>126216110.497565</v>
      </c>
      <c r="H265" s="615">
        <f>SUM(H256:H263)</f>
        <v>4450171.8100000005</v>
      </c>
      <c r="I265" s="615">
        <f t="shared" si="45"/>
        <v>0</v>
      </c>
      <c r="J265" s="615">
        <f t="shared" si="45"/>
        <v>2070.63</v>
      </c>
      <c r="K265" s="615">
        <f t="shared" si="45"/>
        <v>0</v>
      </c>
      <c r="L265" s="615">
        <f t="shared" si="45"/>
        <v>0</v>
      </c>
      <c r="M265" s="615">
        <f t="shared" si="45"/>
        <v>813337.95</v>
      </c>
      <c r="N265" s="615">
        <f t="shared" si="45"/>
        <v>0</v>
      </c>
      <c r="O265" s="615">
        <f t="shared" si="45"/>
        <v>0</v>
      </c>
      <c r="P265" s="615">
        <f t="shared" si="45"/>
        <v>2166202.96</v>
      </c>
      <c r="Q265" s="615">
        <f t="shared" si="45"/>
        <v>0</v>
      </c>
      <c r="R265" s="615">
        <f>SUM(R256:R263)</f>
        <v>127688812.02756499</v>
      </c>
      <c r="S265" s="863"/>
      <c r="T265" s="328"/>
      <c r="U265" s="329"/>
      <c r="V265" s="330"/>
      <c r="W265" s="329"/>
      <c r="X265" s="330"/>
      <c r="Y265" s="330"/>
      <c r="Z265" s="330"/>
      <c r="AA265" s="329"/>
      <c r="AB265" s="329"/>
      <c r="AC265" s="329">
        <f t="shared" si="37"/>
        <v>127688812.027565</v>
      </c>
      <c r="AD265" s="330"/>
      <c r="AE265" s="330"/>
      <c r="AF265" s="330"/>
      <c r="AG265" s="330"/>
      <c r="AH265" s="331"/>
      <c r="AI265" s="331"/>
      <c r="AJ265" s="331"/>
      <c r="AK265" s="331"/>
      <c r="AL265" s="382"/>
      <c r="AM265" s="382"/>
      <c r="AN265" s="382"/>
      <c r="AO265" s="382"/>
      <c r="AP265" s="382"/>
      <c r="AQ265" s="382"/>
      <c r="AR265" s="382"/>
      <c r="AS265" s="382"/>
      <c r="AT265" s="382"/>
      <c r="AU265" s="382"/>
      <c r="AV265" s="383"/>
      <c r="AW265" s="383"/>
      <c r="AX265" s="383"/>
      <c r="AY265" s="490"/>
      <c r="AZ265" s="383"/>
      <c r="BA265" s="383"/>
      <c r="BB265" s="383"/>
      <c r="BC265" s="383"/>
      <c r="BD265" s="383"/>
      <c r="BE265" s="383"/>
      <c r="BF265" s="383"/>
      <c r="BG265" s="384"/>
      <c r="BH265" s="383"/>
      <c r="BI265" s="383"/>
      <c r="IU265" s="326"/>
    </row>
    <row r="266" spans="1:255" s="334" customFormat="1" ht="15" customHeight="1" x14ac:dyDescent="0.3">
      <c r="A266" s="323"/>
      <c r="C266" s="324"/>
      <c r="D266" s="324"/>
      <c r="E266" s="324"/>
      <c r="F266" s="401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463"/>
      <c r="S266" s="863"/>
      <c r="T266" s="328"/>
      <c r="U266" s="329"/>
      <c r="V266" s="330"/>
      <c r="W266" s="329"/>
      <c r="X266" s="330"/>
      <c r="Y266" s="330"/>
      <c r="Z266" s="330"/>
      <c r="AA266" s="329"/>
      <c r="AB266" s="329"/>
      <c r="AC266" s="329">
        <f t="shared" si="37"/>
        <v>0</v>
      </c>
      <c r="AD266" s="330"/>
      <c r="AE266" s="330"/>
      <c r="AF266" s="330"/>
      <c r="AG266" s="330"/>
      <c r="AH266" s="331"/>
      <c r="AI266" s="331"/>
      <c r="AJ266" s="331"/>
      <c r="AK266" s="331"/>
      <c r="AL266" s="382"/>
      <c r="AM266" s="382"/>
      <c r="AN266" s="382"/>
      <c r="AO266" s="382"/>
      <c r="AP266" s="382"/>
      <c r="AQ266" s="382"/>
      <c r="AR266" s="382"/>
      <c r="AS266" s="382"/>
      <c r="AT266" s="382"/>
      <c r="AU266" s="382"/>
      <c r="AV266" s="383"/>
      <c r="AW266" s="383"/>
      <c r="AX266" s="383"/>
      <c r="AY266" s="490"/>
      <c r="AZ266" s="383"/>
      <c r="BA266" s="383"/>
      <c r="BB266" s="383"/>
      <c r="BC266" s="383"/>
      <c r="BD266" s="383"/>
      <c r="BE266" s="383"/>
      <c r="BF266" s="383"/>
      <c r="BG266" s="384"/>
      <c r="BH266" s="383"/>
      <c r="BI266" s="383"/>
      <c r="IU266" s="326"/>
    </row>
    <row r="267" spans="1:255" s="334" customFormat="1" ht="15" customHeight="1" x14ac:dyDescent="0.3">
      <c r="A267" s="323"/>
      <c r="B267" s="979" t="s">
        <v>168</v>
      </c>
      <c r="C267" s="979"/>
      <c r="D267" s="402"/>
      <c r="E267" s="324"/>
      <c r="F267" s="401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463"/>
      <c r="S267" s="863"/>
      <c r="T267" s="328"/>
      <c r="U267" s="329"/>
      <c r="V267" s="330"/>
      <c r="W267" s="330"/>
      <c r="X267" s="330"/>
      <c r="Y267" s="330"/>
      <c r="Z267" s="330"/>
      <c r="AA267" s="329"/>
      <c r="AB267" s="329"/>
      <c r="AC267" s="329">
        <f t="shared" si="37"/>
        <v>0</v>
      </c>
      <c r="AD267" s="330"/>
      <c r="AE267" s="330"/>
      <c r="AF267" s="330"/>
      <c r="AG267" s="330"/>
      <c r="AH267" s="331"/>
      <c r="AI267" s="331"/>
      <c r="AJ267" s="331"/>
      <c r="AK267" s="331"/>
      <c r="AL267" s="382"/>
      <c r="AM267" s="382"/>
      <c r="AN267" s="382"/>
      <c r="AO267" s="382"/>
      <c r="AP267" s="382"/>
      <c r="AQ267" s="382"/>
      <c r="AR267" s="382"/>
      <c r="AS267" s="382"/>
      <c r="AT267" s="382"/>
      <c r="AU267" s="382"/>
      <c r="AV267" s="383"/>
      <c r="AW267" s="383"/>
      <c r="AX267" s="383"/>
      <c r="AY267" s="383"/>
      <c r="AZ267" s="383"/>
      <c r="BA267" s="383"/>
      <c r="BB267" s="383"/>
      <c r="BC267" s="383"/>
      <c r="BD267" s="383"/>
      <c r="BE267" s="383"/>
      <c r="BF267" s="383"/>
      <c r="BG267" s="384"/>
      <c r="BH267" s="383"/>
      <c r="BI267" s="383"/>
      <c r="IU267" s="326"/>
    </row>
    <row r="268" spans="1:255" s="334" customFormat="1" ht="15" customHeight="1" x14ac:dyDescent="0.3">
      <c r="A268" s="375">
        <v>1</v>
      </c>
      <c r="B268" s="396" t="s">
        <v>1447</v>
      </c>
      <c r="C268" s="375">
        <v>501180</v>
      </c>
      <c r="D268" s="392" t="s">
        <v>26</v>
      </c>
      <c r="E268" s="324"/>
      <c r="F268" s="397"/>
      <c r="G268" s="416">
        <v>4226296.9800000004</v>
      </c>
      <c r="H268" s="491"/>
      <c r="I268" s="366"/>
      <c r="J268" s="366"/>
      <c r="K268" s="366"/>
      <c r="L268" s="366"/>
      <c r="M268" s="491">
        <v>78806.05</v>
      </c>
      <c r="N268" s="366"/>
      <c r="O268" s="366"/>
      <c r="P268" s="366"/>
      <c r="Q268" s="366"/>
      <c r="R268" s="562">
        <f t="shared" ref="R268:R270" si="46">G268+H268+J268+K268+I268-M268-O268-P268-Q268-N268</f>
        <v>4147490.9300000006</v>
      </c>
      <c r="S268" s="865">
        <f t="shared" ref="S268" si="47">R268-V268</f>
        <v>0</v>
      </c>
      <c r="T268" s="328">
        <v>4147490.9300000006</v>
      </c>
      <c r="U268" s="329" t="str">
        <f t="shared" si="41"/>
        <v>MYR</v>
      </c>
      <c r="V268" s="329">
        <f t="shared" ref="V268" si="48">T268</f>
        <v>4147490.9300000006</v>
      </c>
      <c r="W268" s="330"/>
      <c r="X268" s="330"/>
      <c r="Y268" s="330"/>
      <c r="Z268" s="330"/>
      <c r="AA268" s="329"/>
      <c r="AB268" s="329"/>
      <c r="AC268" s="329"/>
      <c r="AD268" s="330"/>
      <c r="AE268" s="330"/>
      <c r="AF268" s="330"/>
      <c r="AG268" s="330"/>
      <c r="AH268" s="331"/>
      <c r="AI268" s="331"/>
      <c r="AJ268" s="331"/>
      <c r="AK268" s="331"/>
      <c r="AL268" s="382"/>
      <c r="AM268" s="382"/>
      <c r="AN268" s="382"/>
      <c r="AO268" s="382"/>
      <c r="AP268" s="382"/>
      <c r="AQ268" s="382"/>
      <c r="AR268" s="382"/>
      <c r="AS268" s="382"/>
      <c r="AT268" s="382"/>
      <c r="AU268" s="382"/>
      <c r="AV268" s="383"/>
      <c r="AW268" s="383"/>
      <c r="AX268" s="383"/>
      <c r="AY268" s="383"/>
      <c r="AZ268" s="383"/>
      <c r="BA268" s="383"/>
      <c r="BB268" s="383"/>
      <c r="BC268" s="383"/>
      <c r="BD268" s="383"/>
      <c r="BE268" s="383"/>
      <c r="BF268" s="383"/>
      <c r="BG268" s="384"/>
      <c r="BH268" s="383"/>
      <c r="BI268" s="383"/>
      <c r="IU268" s="326"/>
    </row>
    <row r="269" spans="1:255" s="334" customFormat="1" ht="15" customHeight="1" x14ac:dyDescent="0.3">
      <c r="A269" s="375">
        <v>2</v>
      </c>
      <c r="B269" s="396" t="s">
        <v>1598</v>
      </c>
      <c r="C269" s="375">
        <v>501173</v>
      </c>
      <c r="D269" s="392" t="s">
        <v>26</v>
      </c>
      <c r="E269" s="324"/>
      <c r="F269" s="397"/>
      <c r="G269" s="416">
        <v>1148494.31</v>
      </c>
      <c r="H269" s="491"/>
      <c r="I269" s="366"/>
      <c r="J269" s="366"/>
      <c r="K269" s="366"/>
      <c r="L269" s="366"/>
      <c r="M269" s="491">
        <v>22761.09</v>
      </c>
      <c r="N269" s="366"/>
      <c r="O269" s="366"/>
      <c r="P269" s="366"/>
      <c r="Q269" s="366"/>
      <c r="R269" s="562">
        <f t="shared" si="46"/>
        <v>1125733.22</v>
      </c>
      <c r="S269" s="865">
        <f t="shared" ref="S269:S271" si="49">R269-V269</f>
        <v>0</v>
      </c>
      <c r="T269" s="328">
        <v>1125733.22</v>
      </c>
      <c r="U269" s="329" t="s">
        <v>26</v>
      </c>
      <c r="V269" s="329">
        <v>1125733.22</v>
      </c>
      <c r="W269" s="330"/>
      <c r="X269" s="330"/>
      <c r="Y269" s="330"/>
      <c r="Z269" s="330"/>
      <c r="AA269" s="329"/>
      <c r="AB269" s="329"/>
      <c r="AC269" s="329"/>
      <c r="AD269" s="330"/>
      <c r="AE269" s="330"/>
      <c r="AF269" s="330"/>
      <c r="AG269" s="330"/>
      <c r="AH269" s="331"/>
      <c r="AI269" s="331"/>
      <c r="AJ269" s="331"/>
      <c r="AK269" s="331"/>
      <c r="AL269" s="382"/>
      <c r="AM269" s="382"/>
      <c r="AN269" s="382"/>
      <c r="AO269" s="382"/>
      <c r="AP269" s="382"/>
      <c r="AQ269" s="382"/>
      <c r="AR269" s="382"/>
      <c r="AS269" s="382"/>
      <c r="AT269" s="382"/>
      <c r="AU269" s="382"/>
      <c r="AV269" s="383"/>
      <c r="AW269" s="383"/>
      <c r="AX269" s="383"/>
      <c r="AY269" s="383"/>
      <c r="AZ269" s="383"/>
      <c r="BA269" s="383"/>
      <c r="BB269" s="383"/>
      <c r="BC269" s="383"/>
      <c r="BD269" s="383"/>
      <c r="BE269" s="383"/>
      <c r="BF269" s="383"/>
      <c r="BG269" s="384"/>
      <c r="BH269" s="383"/>
      <c r="BI269" s="383"/>
      <c r="IU269" s="326"/>
    </row>
    <row r="270" spans="1:255" s="334" customFormat="1" ht="15" customHeight="1" x14ac:dyDescent="0.3">
      <c r="A270" s="375">
        <v>3</v>
      </c>
      <c r="B270" s="396" t="s">
        <v>1599</v>
      </c>
      <c r="C270" s="375">
        <v>501288</v>
      </c>
      <c r="D270" s="392" t="s">
        <v>26</v>
      </c>
      <c r="E270" s="324"/>
      <c r="F270" s="397"/>
      <c r="G270" s="416">
        <v>824969.48</v>
      </c>
      <c r="H270" s="491">
        <v>850000</v>
      </c>
      <c r="I270" s="366"/>
      <c r="J270" s="366"/>
      <c r="K270" s="366"/>
      <c r="L270" s="366"/>
      <c r="M270" s="491">
        <v>12649.7</v>
      </c>
      <c r="N270" s="366"/>
      <c r="O270" s="366"/>
      <c r="P270" s="366"/>
      <c r="Q270" s="366"/>
      <c r="R270" s="562">
        <f t="shared" si="46"/>
        <v>1662319.78</v>
      </c>
      <c r="S270" s="865">
        <f t="shared" si="49"/>
        <v>0</v>
      </c>
      <c r="T270" s="328">
        <v>1662319.78</v>
      </c>
      <c r="U270" s="329" t="s">
        <v>26</v>
      </c>
      <c r="V270" s="329">
        <v>1662319.78</v>
      </c>
      <c r="W270" s="330"/>
      <c r="X270" s="330"/>
      <c r="Y270" s="330"/>
      <c r="Z270" s="330"/>
      <c r="AA270" s="329"/>
      <c r="AB270" s="329"/>
      <c r="AC270" s="329"/>
      <c r="AD270" s="330"/>
      <c r="AE270" s="330"/>
      <c r="AF270" s="330"/>
      <c r="AG270" s="330"/>
      <c r="AH270" s="331"/>
      <c r="AI270" s="331"/>
      <c r="AJ270" s="331"/>
      <c r="AK270" s="331"/>
      <c r="AL270" s="382"/>
      <c r="AM270" s="382"/>
      <c r="AN270" s="382"/>
      <c r="AO270" s="382"/>
      <c r="AP270" s="382"/>
      <c r="AQ270" s="382"/>
      <c r="AR270" s="382"/>
      <c r="AS270" s="382"/>
      <c r="AT270" s="382"/>
      <c r="AU270" s="382"/>
      <c r="AV270" s="383"/>
      <c r="AW270" s="383"/>
      <c r="AX270" s="383"/>
      <c r="AY270" s="383"/>
      <c r="AZ270" s="383"/>
      <c r="BA270" s="383"/>
      <c r="BB270" s="383"/>
      <c r="BC270" s="383"/>
      <c r="BD270" s="383"/>
      <c r="BE270" s="383"/>
      <c r="BF270" s="383"/>
      <c r="BG270" s="384"/>
      <c r="BH270" s="383"/>
      <c r="BI270" s="383"/>
      <c r="IU270" s="326"/>
    </row>
    <row r="271" spans="1:255" s="334" customFormat="1" ht="15" customHeight="1" x14ac:dyDescent="0.3">
      <c r="A271" s="375">
        <v>4</v>
      </c>
      <c r="B271" s="396" t="s">
        <v>1290</v>
      </c>
      <c r="C271" s="375">
        <v>501114</v>
      </c>
      <c r="D271" s="392" t="s">
        <v>26</v>
      </c>
      <c r="E271" s="324"/>
      <c r="F271" s="397"/>
      <c r="G271" s="416">
        <v>1293471.8400000005</v>
      </c>
      <c r="H271" s="491"/>
      <c r="I271" s="366"/>
      <c r="J271" s="366"/>
      <c r="K271" s="366"/>
      <c r="L271" s="366"/>
      <c r="M271" s="491">
        <v>32464.87</v>
      </c>
      <c r="N271" s="366"/>
      <c r="O271" s="366"/>
      <c r="P271" s="366"/>
      <c r="Q271" s="366"/>
      <c r="R271" s="562">
        <f t="shared" ref="R271" si="50">G271+H271+J271+K271+I271-M271-O271-P271-Q271-N271</f>
        <v>1261006.9700000004</v>
      </c>
      <c r="S271" s="865">
        <f t="shared" si="49"/>
        <v>0</v>
      </c>
      <c r="T271" s="328">
        <v>1261006.9700000002</v>
      </c>
      <c r="U271" s="329" t="str">
        <f t="shared" si="41"/>
        <v>MYR</v>
      </c>
      <c r="V271" s="329">
        <f t="shared" ref="V271" si="51">T271</f>
        <v>1261006.9700000002</v>
      </c>
      <c r="W271" s="330"/>
      <c r="X271" s="330"/>
      <c r="Y271" s="330"/>
      <c r="Z271" s="330"/>
      <c r="AA271" s="329"/>
      <c r="AB271" s="419">
        <f t="shared" ref="AB271:AB280" si="52">H271+I271-M271-O271</f>
        <v>-32464.87</v>
      </c>
      <c r="AC271" s="329"/>
      <c r="AD271" s="330"/>
      <c r="AE271" s="330"/>
      <c r="AF271" s="330"/>
      <c r="AG271" s="330"/>
      <c r="AH271" s="331"/>
      <c r="AI271" s="331"/>
      <c r="AJ271" s="331"/>
      <c r="AK271" s="331"/>
      <c r="AL271" s="382"/>
      <c r="AM271" s="382"/>
      <c r="AN271" s="382"/>
      <c r="AO271" s="382"/>
      <c r="AP271" s="382"/>
      <c r="AQ271" s="382"/>
      <c r="AR271" s="382"/>
      <c r="AS271" s="382"/>
      <c r="AT271" s="382"/>
      <c r="AU271" s="382"/>
      <c r="AV271" s="383"/>
      <c r="AW271" s="383"/>
      <c r="AX271" s="383"/>
      <c r="AY271" s="383"/>
      <c r="AZ271" s="383"/>
      <c r="BA271" s="383"/>
      <c r="BB271" s="383"/>
      <c r="BC271" s="383"/>
      <c r="BD271" s="383"/>
      <c r="BE271" s="383"/>
      <c r="BF271" s="383"/>
      <c r="BG271" s="384"/>
      <c r="BH271" s="383"/>
      <c r="BI271" s="383"/>
      <c r="IU271" s="326"/>
    </row>
    <row r="272" spans="1:255" s="334" customFormat="1" ht="15" customHeight="1" x14ac:dyDescent="0.3">
      <c r="A272" s="375">
        <v>5</v>
      </c>
      <c r="B272" s="396" t="s">
        <v>1280</v>
      </c>
      <c r="C272" s="375">
        <v>501106</v>
      </c>
      <c r="D272" s="392" t="s">
        <v>26</v>
      </c>
      <c r="E272" s="324"/>
      <c r="F272" s="397"/>
      <c r="G272" s="416">
        <v>1298763.8399999996</v>
      </c>
      <c r="H272" s="491"/>
      <c r="I272" s="366"/>
      <c r="J272" s="366"/>
      <c r="K272" s="366"/>
      <c r="L272" s="366"/>
      <c r="M272" s="491">
        <v>32799.72</v>
      </c>
      <c r="N272" s="366"/>
      <c r="O272" s="366"/>
      <c r="P272" s="366"/>
      <c r="Q272" s="366"/>
      <c r="R272" s="562">
        <f t="shared" ref="R272:R285" si="53">G272+H272+J272+K272+I272-M272-O272-P272-Q272-N272</f>
        <v>1265964.1199999996</v>
      </c>
      <c r="S272" s="865">
        <f t="shared" ref="S272:S285" si="54">R272-V272</f>
        <v>0</v>
      </c>
      <c r="T272" s="328">
        <v>1265964.1199999996</v>
      </c>
      <c r="U272" s="329" t="str">
        <f t="shared" si="41"/>
        <v>MYR</v>
      </c>
      <c r="V272" s="329">
        <f t="shared" ref="V272:V280" si="55">T272</f>
        <v>1265964.1199999996</v>
      </c>
      <c r="W272" s="330"/>
      <c r="X272" s="330"/>
      <c r="Y272" s="330"/>
      <c r="Z272" s="330"/>
      <c r="AA272" s="329"/>
      <c r="AB272" s="419">
        <f t="shared" si="52"/>
        <v>-32799.72</v>
      </c>
      <c r="AC272" s="329"/>
      <c r="AD272" s="330"/>
      <c r="AE272" s="330"/>
      <c r="AF272" s="330"/>
      <c r="AG272" s="330"/>
      <c r="AH272" s="331"/>
      <c r="AI272" s="331"/>
      <c r="AJ272" s="331"/>
      <c r="AK272" s="331"/>
      <c r="AL272" s="382"/>
      <c r="AM272" s="382"/>
      <c r="AN272" s="382"/>
      <c r="AO272" s="382"/>
      <c r="AP272" s="382"/>
      <c r="AQ272" s="382"/>
      <c r="AR272" s="382"/>
      <c r="AS272" s="382"/>
      <c r="AT272" s="382"/>
      <c r="AU272" s="382"/>
      <c r="AV272" s="383"/>
      <c r="AW272" s="383"/>
      <c r="AX272" s="383"/>
      <c r="AY272" s="383"/>
      <c r="AZ272" s="383"/>
      <c r="BA272" s="383"/>
      <c r="BB272" s="383"/>
      <c r="BC272" s="383"/>
      <c r="BD272" s="383"/>
      <c r="BE272" s="383"/>
      <c r="BF272" s="383"/>
      <c r="BG272" s="384"/>
      <c r="BH272" s="383"/>
      <c r="BI272" s="383"/>
      <c r="IU272" s="326"/>
    </row>
    <row r="273" spans="1:255" s="334" customFormat="1" ht="15" customHeight="1" x14ac:dyDescent="0.3">
      <c r="A273" s="375">
        <v>6</v>
      </c>
      <c r="B273" s="396" t="s">
        <v>1281</v>
      </c>
      <c r="C273" s="375">
        <v>501107</v>
      </c>
      <c r="D273" s="392" t="s">
        <v>26</v>
      </c>
      <c r="E273" s="324"/>
      <c r="F273" s="397"/>
      <c r="G273" s="416">
        <v>1291508.17</v>
      </c>
      <c r="H273" s="491"/>
      <c r="I273" s="366"/>
      <c r="J273" s="366"/>
      <c r="K273" s="366"/>
      <c r="L273" s="366"/>
      <c r="M273" s="491">
        <v>32616.48</v>
      </c>
      <c r="N273" s="366"/>
      <c r="O273" s="366"/>
      <c r="P273" s="366"/>
      <c r="Q273" s="366"/>
      <c r="R273" s="562">
        <f t="shared" si="53"/>
        <v>1258891.69</v>
      </c>
      <c r="S273" s="865">
        <f t="shared" si="54"/>
        <v>0</v>
      </c>
      <c r="T273" s="328">
        <v>1258891.69</v>
      </c>
      <c r="U273" s="329" t="str">
        <f t="shared" si="41"/>
        <v>MYR</v>
      </c>
      <c r="V273" s="329">
        <f t="shared" si="55"/>
        <v>1258891.69</v>
      </c>
      <c r="W273" s="330"/>
      <c r="X273" s="330"/>
      <c r="Y273" s="330"/>
      <c r="Z273" s="330"/>
      <c r="AA273" s="329"/>
      <c r="AB273" s="419">
        <f t="shared" si="52"/>
        <v>-32616.48</v>
      </c>
      <c r="AC273" s="329"/>
      <c r="AD273" s="330"/>
      <c r="AE273" s="330"/>
      <c r="AF273" s="330"/>
      <c r="AG273" s="330"/>
      <c r="AH273" s="331"/>
      <c r="AI273" s="331"/>
      <c r="AJ273" s="331"/>
      <c r="AK273" s="331"/>
      <c r="AL273" s="382"/>
      <c r="AM273" s="382"/>
      <c r="AN273" s="382"/>
      <c r="AO273" s="382"/>
      <c r="AP273" s="382"/>
      <c r="AQ273" s="382"/>
      <c r="AR273" s="382"/>
      <c r="AS273" s="382"/>
      <c r="AT273" s="382"/>
      <c r="AU273" s="382"/>
      <c r="AV273" s="383"/>
      <c r="AW273" s="383"/>
      <c r="AX273" s="383"/>
      <c r="AY273" s="383"/>
      <c r="AZ273" s="383"/>
      <c r="BA273" s="383"/>
      <c r="BB273" s="383"/>
      <c r="BC273" s="383"/>
      <c r="BD273" s="383"/>
      <c r="BE273" s="383"/>
      <c r="BF273" s="383"/>
      <c r="BG273" s="384"/>
      <c r="BH273" s="383"/>
      <c r="BI273" s="383"/>
      <c r="IU273" s="326"/>
    </row>
    <row r="274" spans="1:255" s="334" customFormat="1" ht="15" customHeight="1" x14ac:dyDescent="0.3">
      <c r="A274" s="375">
        <v>7</v>
      </c>
      <c r="B274" s="396" t="s">
        <v>1282</v>
      </c>
      <c r="C274" s="375">
        <v>501108</v>
      </c>
      <c r="D274" s="392" t="s">
        <v>26</v>
      </c>
      <c r="E274" s="324"/>
      <c r="F274" s="397"/>
      <c r="G274" s="416">
        <v>493385.17000000004</v>
      </c>
      <c r="H274" s="491"/>
      <c r="I274" s="366"/>
      <c r="J274" s="366"/>
      <c r="K274" s="366"/>
      <c r="L274" s="366"/>
      <c r="M274" s="491">
        <v>12460.23</v>
      </c>
      <c r="N274" s="366"/>
      <c r="O274" s="366"/>
      <c r="P274" s="366"/>
      <c r="Q274" s="366"/>
      <c r="R274" s="562">
        <f t="shared" si="53"/>
        <v>480924.94000000006</v>
      </c>
      <c r="S274" s="865">
        <f t="shared" si="54"/>
        <v>0</v>
      </c>
      <c r="T274" s="328">
        <v>480924.93999999994</v>
      </c>
      <c r="U274" s="329" t="str">
        <f t="shared" si="41"/>
        <v>MYR</v>
      </c>
      <c r="V274" s="329">
        <f t="shared" si="55"/>
        <v>480924.93999999994</v>
      </c>
      <c r="W274" s="330"/>
      <c r="X274" s="330"/>
      <c r="Y274" s="330"/>
      <c r="Z274" s="330"/>
      <c r="AA274" s="329"/>
      <c r="AB274" s="419">
        <f t="shared" si="52"/>
        <v>-12460.23</v>
      </c>
      <c r="AC274" s="329"/>
      <c r="AD274" s="330"/>
      <c r="AE274" s="330"/>
      <c r="AF274" s="330"/>
      <c r="AG274" s="330"/>
      <c r="AH274" s="331"/>
      <c r="AI274" s="331"/>
      <c r="AJ274" s="331"/>
      <c r="AK274" s="331"/>
      <c r="AL274" s="382"/>
      <c r="AM274" s="382"/>
      <c r="AN274" s="382"/>
      <c r="AO274" s="382"/>
      <c r="AP274" s="382"/>
      <c r="AQ274" s="382"/>
      <c r="AR274" s="382"/>
      <c r="AS274" s="382"/>
      <c r="AT274" s="382"/>
      <c r="AU274" s="382"/>
      <c r="AV274" s="383"/>
      <c r="AW274" s="383"/>
      <c r="AX274" s="383"/>
      <c r="AY274" s="383"/>
      <c r="AZ274" s="383"/>
      <c r="BA274" s="383"/>
      <c r="BB274" s="383"/>
      <c r="BC274" s="383"/>
      <c r="BD274" s="383"/>
      <c r="BE274" s="383"/>
      <c r="BF274" s="383"/>
      <c r="BG274" s="384"/>
      <c r="BH274" s="383"/>
      <c r="BI274" s="383"/>
      <c r="IU274" s="326"/>
    </row>
    <row r="275" spans="1:255" s="334" customFormat="1" ht="15" customHeight="1" x14ac:dyDescent="0.3">
      <c r="A275" s="375">
        <v>8</v>
      </c>
      <c r="B275" s="396" t="s">
        <v>1283</v>
      </c>
      <c r="C275" s="375">
        <v>501109</v>
      </c>
      <c r="D275" s="392" t="s">
        <v>26</v>
      </c>
      <c r="E275" s="324"/>
      <c r="F275" s="397"/>
      <c r="G275" s="416">
        <v>1308671.8400000001</v>
      </c>
      <c r="H275" s="491"/>
      <c r="I275" s="366"/>
      <c r="J275" s="366"/>
      <c r="K275" s="366"/>
      <c r="L275" s="366"/>
      <c r="M275" s="491">
        <v>32928.980000000003</v>
      </c>
      <c r="N275" s="366"/>
      <c r="O275" s="366"/>
      <c r="P275" s="366"/>
      <c r="Q275" s="366"/>
      <c r="R275" s="562">
        <f t="shared" si="53"/>
        <v>1275742.8600000001</v>
      </c>
      <c r="S275" s="865">
        <f t="shared" si="54"/>
        <v>0</v>
      </c>
      <c r="T275" s="328">
        <v>1275742.8600000001</v>
      </c>
      <c r="U275" s="329" t="str">
        <f t="shared" si="41"/>
        <v>MYR</v>
      </c>
      <c r="V275" s="329">
        <f t="shared" si="55"/>
        <v>1275742.8600000001</v>
      </c>
      <c r="W275" s="330"/>
      <c r="X275" s="330"/>
      <c r="Y275" s="330"/>
      <c r="Z275" s="330"/>
      <c r="AA275" s="329"/>
      <c r="AB275" s="419">
        <f t="shared" si="52"/>
        <v>-32928.980000000003</v>
      </c>
      <c r="AC275" s="329"/>
      <c r="AD275" s="330"/>
      <c r="AE275" s="330"/>
      <c r="AF275" s="330"/>
      <c r="AG275" s="330"/>
      <c r="AH275" s="331"/>
      <c r="AI275" s="331"/>
      <c r="AJ275" s="331"/>
      <c r="AK275" s="331"/>
      <c r="AL275" s="382"/>
      <c r="AM275" s="382"/>
      <c r="AN275" s="382"/>
      <c r="AO275" s="382"/>
      <c r="AP275" s="382"/>
      <c r="AQ275" s="382"/>
      <c r="AR275" s="382"/>
      <c r="AS275" s="382"/>
      <c r="AT275" s="382"/>
      <c r="AU275" s="382"/>
      <c r="AV275" s="383"/>
      <c r="AW275" s="383"/>
      <c r="AX275" s="383"/>
      <c r="AY275" s="383"/>
      <c r="AZ275" s="383"/>
      <c r="BA275" s="383"/>
      <c r="BB275" s="383"/>
      <c r="BC275" s="383"/>
      <c r="BD275" s="383"/>
      <c r="BE275" s="383"/>
      <c r="BF275" s="383"/>
      <c r="BG275" s="384"/>
      <c r="BH275" s="383"/>
      <c r="BI275" s="383"/>
      <c r="IU275" s="326"/>
    </row>
    <row r="276" spans="1:255" s="334" customFormat="1" ht="15" customHeight="1" x14ac:dyDescent="0.3">
      <c r="A276" s="566">
        <v>9</v>
      </c>
      <c r="B276" s="396" t="s">
        <v>1399</v>
      </c>
      <c r="C276" s="375">
        <v>501159</v>
      </c>
      <c r="D276" s="392" t="s">
        <v>0</v>
      </c>
      <c r="E276" s="324"/>
      <c r="F276" s="397"/>
      <c r="G276" s="416">
        <v>64848850</v>
      </c>
      <c r="H276" s="491"/>
      <c r="I276" s="366"/>
      <c r="J276" s="366">
        <v>963.91</v>
      </c>
      <c r="K276" s="366"/>
      <c r="L276" s="366"/>
      <c r="M276" s="491">
        <v>7014200</v>
      </c>
      <c r="N276" s="366"/>
      <c r="O276" s="366"/>
      <c r="P276" s="366">
        <v>981613.91</v>
      </c>
      <c r="Q276" s="366"/>
      <c r="R276" s="562">
        <f t="shared" si="53"/>
        <v>56854000</v>
      </c>
      <c r="S276" s="940">
        <f t="shared" si="54"/>
        <v>0</v>
      </c>
      <c r="T276" s="328">
        <v>14000000</v>
      </c>
      <c r="U276" s="329" t="str">
        <f t="shared" si="41"/>
        <v>USD</v>
      </c>
      <c r="V276" s="329">
        <f t="shared" ref="V276:V279" si="56">T276*$V$1</f>
        <v>56854000</v>
      </c>
      <c r="W276" s="330"/>
      <c r="X276" s="330"/>
      <c r="Y276" s="330"/>
      <c r="Z276" s="330"/>
      <c r="AA276" s="329"/>
      <c r="AB276" s="419">
        <f t="shared" si="52"/>
        <v>-7014200</v>
      </c>
      <c r="AC276" s="329"/>
      <c r="AD276" s="330"/>
      <c r="AE276" s="330"/>
      <c r="AF276" s="330"/>
      <c r="AG276" s="330"/>
      <c r="AH276" s="331"/>
      <c r="AI276" s="331"/>
      <c r="AJ276" s="331"/>
      <c r="AK276" s="331"/>
      <c r="AL276" s="382"/>
      <c r="AM276" s="382"/>
      <c r="AN276" s="382"/>
      <c r="AO276" s="382"/>
      <c r="AP276" s="382"/>
      <c r="AQ276" s="382"/>
      <c r="AR276" s="382"/>
      <c r="AS276" s="382"/>
      <c r="AT276" s="382"/>
      <c r="AU276" s="382"/>
      <c r="AV276" s="383"/>
      <c r="AW276" s="383"/>
      <c r="AX276" s="383"/>
      <c r="AY276" s="383"/>
      <c r="AZ276" s="383"/>
      <c r="BA276" s="383"/>
      <c r="BB276" s="383"/>
      <c r="BC276" s="383"/>
      <c r="BD276" s="383"/>
      <c r="BE276" s="383"/>
      <c r="BF276" s="383"/>
      <c r="BG276" s="384"/>
      <c r="BH276" s="383"/>
      <c r="BI276" s="383"/>
      <c r="IU276" s="326"/>
    </row>
    <row r="277" spans="1:255" s="334" customFormat="1" ht="15" customHeight="1" x14ac:dyDescent="0.3">
      <c r="A277" s="566">
        <v>10</v>
      </c>
      <c r="B277" s="396" t="s">
        <v>1491</v>
      </c>
      <c r="C277" s="375">
        <v>501233</v>
      </c>
      <c r="D277" s="392" t="s">
        <v>26</v>
      </c>
      <c r="E277" s="324"/>
      <c r="F277" s="397"/>
      <c r="G277" s="416">
        <v>3841919.2</v>
      </c>
      <c r="H277" s="491"/>
      <c r="I277" s="366"/>
      <c r="J277" s="366"/>
      <c r="K277" s="366"/>
      <c r="L277" s="366"/>
      <c r="M277" s="491">
        <v>38676.93</v>
      </c>
      <c r="N277" s="366"/>
      <c r="O277" s="366"/>
      <c r="P277" s="366"/>
      <c r="Q277" s="366"/>
      <c r="R277" s="562">
        <f t="shared" si="53"/>
        <v>3803242.27</v>
      </c>
      <c r="S277" s="865">
        <f t="shared" si="54"/>
        <v>0</v>
      </c>
      <c r="T277" s="328">
        <v>3803242.27</v>
      </c>
      <c r="U277" s="329" t="str">
        <f t="shared" si="41"/>
        <v>MYR</v>
      </c>
      <c r="V277" s="329">
        <f t="shared" si="55"/>
        <v>3803242.27</v>
      </c>
      <c r="W277" s="330"/>
      <c r="X277" s="330"/>
      <c r="Y277" s="330"/>
      <c r="Z277" s="330"/>
      <c r="AA277" s="329"/>
      <c r="AB277" s="419">
        <f t="shared" si="52"/>
        <v>-38676.93</v>
      </c>
      <c r="AC277" s="329"/>
      <c r="AD277" s="330"/>
      <c r="AE277" s="330"/>
      <c r="AF277" s="330"/>
      <c r="AG277" s="330"/>
      <c r="AH277" s="331"/>
      <c r="AI277" s="331"/>
      <c r="AJ277" s="331"/>
      <c r="AK277" s="331"/>
      <c r="AL277" s="382"/>
      <c r="AM277" s="382"/>
      <c r="AN277" s="382"/>
      <c r="AO277" s="382"/>
      <c r="AP277" s="382"/>
      <c r="AQ277" s="382"/>
      <c r="AR277" s="382"/>
      <c r="AS277" s="382"/>
      <c r="AT277" s="382"/>
      <c r="AU277" s="382"/>
      <c r="AV277" s="383"/>
      <c r="AW277" s="383"/>
      <c r="AX277" s="383"/>
      <c r="AY277" s="383"/>
      <c r="AZ277" s="383"/>
      <c r="BA277" s="383"/>
      <c r="BB277" s="383"/>
      <c r="BC277" s="383"/>
      <c r="BD277" s="383"/>
      <c r="BE277" s="383"/>
      <c r="BF277" s="383"/>
      <c r="BG277" s="384"/>
      <c r="BH277" s="383"/>
      <c r="BI277" s="383"/>
      <c r="IU277" s="326"/>
    </row>
    <row r="278" spans="1:255" s="334" customFormat="1" ht="15" customHeight="1" x14ac:dyDescent="0.3">
      <c r="A278" s="566">
        <v>11</v>
      </c>
      <c r="B278" s="396" t="s">
        <v>1465</v>
      </c>
      <c r="C278" s="375">
        <v>501219</v>
      </c>
      <c r="D278" s="392" t="s">
        <v>0</v>
      </c>
      <c r="E278" s="324"/>
      <c r="F278" s="397"/>
      <c r="G278" s="416">
        <v>111523500</v>
      </c>
      <c r="H278" s="491">
        <v>5048242.38</v>
      </c>
      <c r="I278" s="366"/>
      <c r="J278" s="366"/>
      <c r="K278" s="366"/>
      <c r="L278" s="366"/>
      <c r="M278" s="491"/>
      <c r="N278" s="366"/>
      <c r="O278" s="366"/>
      <c r="P278" s="366">
        <f>1933868.73+5849.37</f>
        <v>1939718.1</v>
      </c>
      <c r="Q278" s="366"/>
      <c r="R278" s="562">
        <f t="shared" si="53"/>
        <v>114632024.28</v>
      </c>
      <c r="S278" s="865">
        <f t="shared" si="54"/>
        <v>1.5459999442100525E-2</v>
      </c>
      <c r="T278" s="328">
        <v>28227536.140000001</v>
      </c>
      <c r="U278" s="329" t="str">
        <f t="shared" si="41"/>
        <v>USD</v>
      </c>
      <c r="V278" s="329">
        <f t="shared" si="56"/>
        <v>114632024.26454</v>
      </c>
      <c r="W278" s="330"/>
      <c r="X278" s="330"/>
      <c r="Y278" s="330"/>
      <c r="Z278" s="330"/>
      <c r="AA278" s="329"/>
      <c r="AB278" s="419"/>
      <c r="AC278" s="329"/>
      <c r="AD278" s="330"/>
      <c r="AE278" s="330"/>
      <c r="AF278" s="330"/>
      <c r="AG278" s="330"/>
      <c r="AH278" s="331"/>
      <c r="AI278" s="331"/>
      <c r="AJ278" s="331"/>
      <c r="AK278" s="331"/>
      <c r="AL278" s="382"/>
      <c r="AM278" s="382"/>
      <c r="AN278" s="382"/>
      <c r="AO278" s="382"/>
      <c r="AP278" s="382"/>
      <c r="AQ278" s="382"/>
      <c r="AR278" s="382"/>
      <c r="AS278" s="382"/>
      <c r="AT278" s="382"/>
      <c r="AU278" s="382"/>
      <c r="AV278" s="383"/>
      <c r="AW278" s="383"/>
      <c r="AX278" s="383"/>
      <c r="AY278" s="383"/>
      <c r="AZ278" s="383"/>
      <c r="BA278" s="383"/>
      <c r="BB278" s="383"/>
      <c r="BC278" s="383"/>
      <c r="BD278" s="383"/>
      <c r="BE278" s="383"/>
      <c r="BF278" s="383"/>
      <c r="BG278" s="384"/>
      <c r="BH278" s="383"/>
      <c r="BI278" s="383"/>
      <c r="IU278" s="326"/>
    </row>
    <row r="279" spans="1:255" s="334" customFormat="1" ht="15" customHeight="1" x14ac:dyDescent="0.3">
      <c r="A279" s="385">
        <v>12</v>
      </c>
      <c r="B279" s="396" t="s">
        <v>99</v>
      </c>
      <c r="C279" s="375">
        <v>501018</v>
      </c>
      <c r="D279" s="375" t="s">
        <v>0</v>
      </c>
      <c r="E279" s="375"/>
      <c r="F279" s="397"/>
      <c r="G279" s="366">
        <v>104294820.86999997</v>
      </c>
      <c r="H279" s="366"/>
      <c r="I279" s="366"/>
      <c r="J279" s="366"/>
      <c r="K279" s="366"/>
      <c r="L279" s="366"/>
      <c r="M279" s="366">
        <v>1716978.88</v>
      </c>
      <c r="N279" s="366"/>
      <c r="O279" s="366"/>
      <c r="P279" s="366">
        <f>1755113.6+5695.92</f>
        <v>1760809.52</v>
      </c>
      <c r="Q279" s="366"/>
      <c r="R279" s="562">
        <f>G279+H279+J279+K279+I279-M279-O279-P279-Q279-N279</f>
        <v>100817032.46999998</v>
      </c>
      <c r="S279" s="865">
        <f t="shared" si="54"/>
        <v>1.2999922037124634E-3</v>
      </c>
      <c r="T279" s="328">
        <v>24825666.699999999</v>
      </c>
      <c r="U279" s="329" t="str">
        <f t="shared" si="41"/>
        <v>USD</v>
      </c>
      <c r="V279" s="329">
        <f t="shared" si="56"/>
        <v>100817032.46869999</v>
      </c>
      <c r="W279" s="330"/>
      <c r="X279" s="330"/>
      <c r="Y279" s="330"/>
      <c r="Z279" s="330"/>
      <c r="AA279" s="329"/>
      <c r="AB279" s="419"/>
      <c r="AC279" s="329"/>
      <c r="AD279" s="330"/>
      <c r="AE279" s="330"/>
      <c r="AF279" s="330"/>
      <c r="AG279" s="330"/>
      <c r="AH279" s="331"/>
      <c r="AI279" s="331"/>
      <c r="AJ279" s="331"/>
      <c r="AK279" s="331"/>
      <c r="AL279" s="382"/>
      <c r="AM279" s="382"/>
      <c r="AN279" s="382"/>
      <c r="AO279" s="382"/>
      <c r="AP279" s="382"/>
      <c r="AQ279" s="382"/>
      <c r="AR279" s="382"/>
      <c r="AS279" s="382"/>
      <c r="AT279" s="382"/>
      <c r="AU279" s="382"/>
      <c r="AV279" s="383"/>
      <c r="AW279" s="383"/>
      <c r="AX279" s="383"/>
      <c r="AY279" s="383"/>
      <c r="AZ279" s="383"/>
      <c r="BA279" s="383"/>
      <c r="BB279" s="383"/>
      <c r="BC279" s="383"/>
      <c r="BD279" s="383"/>
      <c r="BE279" s="383"/>
      <c r="BF279" s="383"/>
      <c r="BG279" s="384"/>
      <c r="BH279" s="383"/>
      <c r="BI279" s="383"/>
      <c r="IU279" s="326"/>
    </row>
    <row r="280" spans="1:255" s="334" customFormat="1" ht="15" customHeight="1" x14ac:dyDescent="0.3">
      <c r="A280" s="566">
        <v>13</v>
      </c>
      <c r="B280" s="396" t="s">
        <v>1366</v>
      </c>
      <c r="C280" s="375">
        <v>501141</v>
      </c>
      <c r="D280" s="392" t="s">
        <v>26</v>
      </c>
      <c r="E280" s="324"/>
      <c r="F280" s="397"/>
      <c r="G280" s="416">
        <v>1492008.2899999998</v>
      </c>
      <c r="H280" s="491"/>
      <c r="I280" s="366"/>
      <c r="J280" s="366"/>
      <c r="K280" s="366"/>
      <c r="L280" s="366"/>
      <c r="M280" s="491">
        <v>30735.67</v>
      </c>
      <c r="N280" s="366"/>
      <c r="O280" s="366"/>
      <c r="P280" s="366"/>
      <c r="Q280" s="366"/>
      <c r="R280" s="562">
        <f t="shared" si="53"/>
        <v>1461272.6199999999</v>
      </c>
      <c r="S280" s="865">
        <f t="shared" si="54"/>
        <v>0</v>
      </c>
      <c r="T280" s="328">
        <v>1461272.6199999999</v>
      </c>
      <c r="U280" s="329" t="str">
        <f t="shared" si="41"/>
        <v>MYR</v>
      </c>
      <c r="V280" s="329">
        <f t="shared" si="55"/>
        <v>1461272.6199999999</v>
      </c>
      <c r="W280" s="330"/>
      <c r="X280" s="330"/>
      <c r="Y280" s="330"/>
      <c r="Z280" s="330"/>
      <c r="AA280" s="329"/>
      <c r="AB280" s="419">
        <f t="shared" si="52"/>
        <v>-30735.67</v>
      </c>
      <c r="AC280" s="329"/>
      <c r="AD280" s="330"/>
      <c r="AE280" s="330"/>
      <c r="AF280" s="330"/>
      <c r="AG280" s="330"/>
      <c r="AH280" s="331"/>
      <c r="AI280" s="331"/>
      <c r="AJ280" s="331"/>
      <c r="AK280" s="331"/>
      <c r="AL280" s="382"/>
      <c r="AM280" s="382"/>
      <c r="AN280" s="382"/>
      <c r="AO280" s="382"/>
      <c r="AP280" s="382"/>
      <c r="AQ280" s="382"/>
      <c r="AR280" s="382"/>
      <c r="AS280" s="382"/>
      <c r="AT280" s="382"/>
      <c r="AU280" s="382"/>
      <c r="AV280" s="383"/>
      <c r="AW280" s="383"/>
      <c r="AX280" s="383"/>
      <c r="AY280" s="383"/>
      <c r="AZ280" s="383"/>
      <c r="BA280" s="383"/>
      <c r="BB280" s="383"/>
      <c r="BC280" s="383"/>
      <c r="BD280" s="383"/>
      <c r="BE280" s="383"/>
      <c r="BF280" s="383"/>
      <c r="BG280" s="384"/>
      <c r="BH280" s="383"/>
      <c r="BI280" s="383"/>
      <c r="IU280" s="326"/>
    </row>
    <row r="281" spans="1:255" s="334" customFormat="1" ht="15" customHeight="1" x14ac:dyDescent="0.3">
      <c r="A281" s="566">
        <v>14</v>
      </c>
      <c r="B281" s="396" t="s">
        <v>108</v>
      </c>
      <c r="C281" s="375">
        <v>501130</v>
      </c>
      <c r="D281" s="392" t="s">
        <v>26</v>
      </c>
      <c r="E281" s="324"/>
      <c r="F281" s="397"/>
      <c r="G281" s="416">
        <v>2306468.02</v>
      </c>
      <c r="H281" s="491"/>
      <c r="I281" s="366"/>
      <c r="J281" s="366"/>
      <c r="K281" s="366"/>
      <c r="L281" s="366"/>
      <c r="M281" s="491">
        <v>138996.48000000001</v>
      </c>
      <c r="N281" s="366"/>
      <c r="O281" s="366"/>
      <c r="P281" s="366"/>
      <c r="Q281" s="366"/>
      <c r="R281" s="562">
        <f t="shared" si="53"/>
        <v>2167471.54</v>
      </c>
      <c r="S281" s="865">
        <f t="shared" si="54"/>
        <v>0</v>
      </c>
      <c r="T281" s="328">
        <v>2167471.54</v>
      </c>
      <c r="U281" s="329" t="str">
        <f t="shared" si="41"/>
        <v>MYR</v>
      </c>
      <c r="V281" s="329">
        <f>T281</f>
        <v>2167471.54</v>
      </c>
      <c r="W281" s="330"/>
      <c r="X281" s="330"/>
      <c r="Y281" s="330"/>
      <c r="Z281" s="330"/>
      <c r="AA281" s="329"/>
      <c r="AB281" s="419"/>
      <c r="AC281" s="329"/>
      <c r="AD281" s="330"/>
      <c r="AE281" s="330"/>
      <c r="AF281" s="330"/>
      <c r="AG281" s="330"/>
      <c r="AH281" s="331"/>
      <c r="AI281" s="331"/>
      <c r="AJ281" s="331"/>
      <c r="AK281" s="331"/>
      <c r="AL281" s="382"/>
      <c r="AM281" s="382"/>
      <c r="AN281" s="382"/>
      <c r="AO281" s="382"/>
      <c r="AP281" s="382"/>
      <c r="AQ281" s="382"/>
      <c r="AR281" s="382"/>
      <c r="AS281" s="382"/>
      <c r="AT281" s="382"/>
      <c r="AU281" s="382"/>
      <c r="AV281" s="383"/>
      <c r="AW281" s="383"/>
      <c r="AX281" s="383"/>
      <c r="AY281" s="383"/>
      <c r="AZ281" s="383"/>
      <c r="BA281" s="383"/>
      <c r="BB281" s="383"/>
      <c r="BC281" s="383"/>
      <c r="BD281" s="383"/>
      <c r="BE281" s="383"/>
      <c r="BF281" s="383"/>
      <c r="BG281" s="384"/>
      <c r="BH281" s="383"/>
      <c r="BI281" s="383"/>
      <c r="IU281" s="326"/>
    </row>
    <row r="282" spans="1:255" s="334" customFormat="1" ht="15" customHeight="1" x14ac:dyDescent="0.3">
      <c r="A282" s="566">
        <v>15</v>
      </c>
      <c r="B282" s="396" t="s">
        <v>1446</v>
      </c>
      <c r="C282" s="375">
        <v>501210</v>
      </c>
      <c r="D282" s="392" t="s">
        <v>0</v>
      </c>
      <c r="E282" s="324"/>
      <c r="F282" s="397"/>
      <c r="G282" s="828">
        <v>35509381.390000001</v>
      </c>
      <c r="H282" s="491"/>
      <c r="I282" s="366"/>
      <c r="J282" s="366">
        <v>1472.37</v>
      </c>
      <c r="K282" s="366"/>
      <c r="L282" s="366"/>
      <c r="M282" s="491">
        <v>606569.16</v>
      </c>
      <c r="N282" s="366"/>
      <c r="O282" s="366"/>
      <c r="P282" s="366">
        <v>600902.96</v>
      </c>
      <c r="Q282" s="366"/>
      <c r="R282" s="562">
        <f t="shared" si="53"/>
        <v>34303381.640000001</v>
      </c>
      <c r="S282" s="940">
        <f t="shared" si="54"/>
        <v>-2.0299926400184631E-3</v>
      </c>
      <c r="T282" s="328">
        <v>8447028.2299999986</v>
      </c>
      <c r="U282" s="329" t="str">
        <f t="shared" si="41"/>
        <v>USD</v>
      </c>
      <c r="V282" s="329">
        <f>T282*$V$1</f>
        <v>34303381.642029993</v>
      </c>
      <c r="W282" s="330"/>
      <c r="X282" s="330"/>
      <c r="Y282" s="330"/>
      <c r="Z282" s="330"/>
      <c r="AA282" s="329"/>
      <c r="AB282" s="419"/>
      <c r="AC282" s="329"/>
      <c r="AD282" s="330"/>
      <c r="AE282" s="330"/>
      <c r="AF282" s="330"/>
      <c r="AG282" s="330"/>
      <c r="AH282" s="331"/>
      <c r="AI282" s="331"/>
      <c r="AJ282" s="331"/>
      <c r="AK282" s="331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3"/>
      <c r="AW282" s="383"/>
      <c r="AX282" s="383"/>
      <c r="AY282" s="383"/>
      <c r="AZ282" s="383"/>
      <c r="BA282" s="383"/>
      <c r="BB282" s="383"/>
      <c r="BC282" s="383"/>
      <c r="BD282" s="383"/>
      <c r="BE282" s="383"/>
      <c r="BF282" s="383"/>
      <c r="BG282" s="384"/>
      <c r="BH282" s="383"/>
      <c r="BI282" s="383"/>
      <c r="IU282" s="326"/>
    </row>
    <row r="283" spans="1:255" s="334" customFormat="1" ht="15" customHeight="1" x14ac:dyDescent="0.3">
      <c r="A283" s="566">
        <v>16</v>
      </c>
      <c r="B283" s="391" t="s">
        <v>1490</v>
      </c>
      <c r="C283" s="374">
        <v>501179</v>
      </c>
      <c r="D283" s="375" t="s">
        <v>0</v>
      </c>
      <c r="E283" s="393"/>
      <c r="F283" s="394"/>
      <c r="G283" s="395">
        <v>6314761.2200000007</v>
      </c>
      <c r="H283" s="395"/>
      <c r="I283" s="366"/>
      <c r="J283" s="368"/>
      <c r="K283" s="368"/>
      <c r="L283" s="368"/>
      <c r="M283" s="413">
        <v>116708.36</v>
      </c>
      <c r="N283" s="368"/>
      <c r="O283" s="369"/>
      <c r="P283" s="366">
        <f>105792.12+16.6</f>
        <v>105808.72</v>
      </c>
      <c r="Q283" s="368"/>
      <c r="R283" s="556">
        <f t="shared" si="53"/>
        <v>6092244.1400000006</v>
      </c>
      <c r="S283" s="940">
        <f t="shared" si="54"/>
        <v>2.359999343752861E-3</v>
      </c>
      <c r="T283" s="328">
        <v>1500183.2400000002</v>
      </c>
      <c r="U283" s="329" t="str">
        <f t="shared" si="41"/>
        <v>USD</v>
      </c>
      <c r="V283" s="329">
        <f t="shared" ref="V283" si="57">T283*$V$1</f>
        <v>6092244.1376400013</v>
      </c>
      <c r="W283" s="330"/>
      <c r="X283" s="330"/>
      <c r="Y283" s="330"/>
      <c r="Z283" s="330"/>
      <c r="AA283" s="329"/>
      <c r="AB283" s="419"/>
      <c r="AC283" s="329"/>
      <c r="AD283" s="330"/>
      <c r="AE283" s="330"/>
      <c r="AF283" s="330"/>
      <c r="AG283" s="330"/>
      <c r="AH283" s="331"/>
      <c r="AI283" s="331"/>
      <c r="AJ283" s="331"/>
      <c r="AK283" s="331"/>
      <c r="AL283" s="382"/>
      <c r="AM283" s="382"/>
      <c r="AN283" s="382"/>
      <c r="AO283" s="382"/>
      <c r="AP283" s="382"/>
      <c r="AQ283" s="382"/>
      <c r="AR283" s="382"/>
      <c r="AS283" s="382"/>
      <c r="AT283" s="382"/>
      <c r="AU283" s="382"/>
      <c r="AV283" s="383"/>
      <c r="AW283" s="383"/>
      <c r="AX283" s="383"/>
      <c r="AY283" s="383"/>
      <c r="AZ283" s="383"/>
      <c r="BA283" s="383"/>
      <c r="BB283" s="383"/>
      <c r="BC283" s="383"/>
      <c r="BD283" s="383"/>
      <c r="BE283" s="383"/>
      <c r="BF283" s="383"/>
      <c r="BG283" s="384"/>
      <c r="BH283" s="383"/>
      <c r="BI283" s="383"/>
      <c r="IU283" s="326"/>
    </row>
    <row r="284" spans="1:255" s="334" customFormat="1" ht="15" customHeight="1" x14ac:dyDescent="0.3">
      <c r="A284" s="566">
        <v>17</v>
      </c>
      <c r="B284" s="396" t="s">
        <v>1431</v>
      </c>
      <c r="C284" s="375">
        <v>501191</v>
      </c>
      <c r="D284" s="392" t="s">
        <v>26</v>
      </c>
      <c r="E284" s="324"/>
      <c r="F284" s="397"/>
      <c r="G284" s="364">
        <v>7823360</v>
      </c>
      <c r="H284" s="491"/>
      <c r="I284" s="366"/>
      <c r="J284" s="366"/>
      <c r="K284" s="366"/>
      <c r="L284" s="366"/>
      <c r="M284" s="491">
        <v>112597.16</v>
      </c>
      <c r="N284" s="366"/>
      <c r="O284" s="366"/>
      <c r="P284" s="366"/>
      <c r="Q284" s="366"/>
      <c r="R284" s="562">
        <f t="shared" si="53"/>
        <v>7710762.8399999999</v>
      </c>
      <c r="S284" s="863">
        <f t="shared" si="54"/>
        <v>0</v>
      </c>
      <c r="T284" s="328">
        <v>7710762.8399999999</v>
      </c>
      <c r="U284" s="329" t="str">
        <f t="shared" si="41"/>
        <v>MYR</v>
      </c>
      <c r="V284" s="329">
        <f t="shared" ref="V284:V285" si="58">T284</f>
        <v>7710762.8399999999</v>
      </c>
      <c r="W284" s="330"/>
      <c r="X284" s="330"/>
      <c r="Y284" s="330"/>
      <c r="Z284" s="330"/>
      <c r="AA284" s="329"/>
      <c r="AB284" s="419"/>
      <c r="AC284" s="329"/>
      <c r="AD284" s="330"/>
      <c r="AE284" s="330"/>
      <c r="AF284" s="330"/>
      <c r="AG284" s="330"/>
      <c r="AH284" s="331"/>
      <c r="AI284" s="331"/>
      <c r="AJ284" s="331"/>
      <c r="AK284" s="331"/>
      <c r="AL284" s="382"/>
      <c r="AM284" s="382"/>
      <c r="AN284" s="382"/>
      <c r="AO284" s="382"/>
      <c r="AP284" s="382"/>
      <c r="AQ284" s="382"/>
      <c r="AR284" s="382"/>
      <c r="AS284" s="382"/>
      <c r="AT284" s="382"/>
      <c r="AU284" s="382"/>
      <c r="AV284" s="383"/>
      <c r="AW284" s="383"/>
      <c r="AX284" s="383"/>
      <c r="AY284" s="383"/>
      <c r="AZ284" s="383"/>
      <c r="BA284" s="383"/>
      <c r="BB284" s="383"/>
      <c r="BC284" s="383"/>
      <c r="BD284" s="383"/>
      <c r="BE284" s="383"/>
      <c r="BF284" s="383"/>
      <c r="BG284" s="384"/>
      <c r="BH284" s="383"/>
      <c r="BI284" s="383"/>
      <c r="IU284" s="326"/>
    </row>
    <row r="285" spans="1:255" s="334" customFormat="1" ht="15" customHeight="1" x14ac:dyDescent="0.3">
      <c r="A285" s="566">
        <v>18</v>
      </c>
      <c r="B285" s="396" t="s">
        <v>1432</v>
      </c>
      <c r="C285" s="375">
        <v>501192</v>
      </c>
      <c r="D285" s="392" t="s">
        <v>26</v>
      </c>
      <c r="E285" s="324"/>
      <c r="F285" s="397"/>
      <c r="G285" s="364">
        <v>11735040</v>
      </c>
      <c r="H285" s="491"/>
      <c r="I285" s="366"/>
      <c r="J285" s="366"/>
      <c r="K285" s="366"/>
      <c r="L285" s="366"/>
      <c r="M285" s="491">
        <v>162698.79</v>
      </c>
      <c r="N285" s="366"/>
      <c r="O285" s="366"/>
      <c r="P285" s="366"/>
      <c r="Q285" s="366"/>
      <c r="R285" s="562">
        <f t="shared" si="53"/>
        <v>11572341.210000001</v>
      </c>
      <c r="S285" s="863">
        <f t="shared" si="54"/>
        <v>0</v>
      </c>
      <c r="T285" s="328">
        <v>11572341.210000001</v>
      </c>
      <c r="U285" s="329" t="str">
        <f t="shared" si="41"/>
        <v>MYR</v>
      </c>
      <c r="V285" s="329">
        <f t="shared" si="58"/>
        <v>11572341.210000001</v>
      </c>
      <c r="W285" s="330"/>
      <c r="X285" s="330"/>
      <c r="Y285" s="330"/>
      <c r="Z285" s="330"/>
      <c r="AA285" s="329"/>
      <c r="AB285" s="419"/>
      <c r="AC285" s="329"/>
      <c r="AD285" s="330"/>
      <c r="AE285" s="330"/>
      <c r="AF285" s="330"/>
      <c r="AG285" s="330"/>
      <c r="AH285" s="331"/>
      <c r="AI285" s="331"/>
      <c r="AJ285" s="331"/>
      <c r="AK285" s="331"/>
      <c r="AL285" s="382"/>
      <c r="AM285" s="382"/>
      <c r="AN285" s="382"/>
      <c r="AO285" s="382"/>
      <c r="AP285" s="382"/>
      <c r="AQ285" s="382"/>
      <c r="AR285" s="382"/>
      <c r="AS285" s="382"/>
      <c r="AT285" s="382"/>
      <c r="AU285" s="382"/>
      <c r="AV285" s="383"/>
      <c r="AW285" s="383"/>
      <c r="AX285" s="383"/>
      <c r="AY285" s="383"/>
      <c r="AZ285" s="383"/>
      <c r="BA285" s="383"/>
      <c r="BB285" s="383"/>
      <c r="BC285" s="383"/>
      <c r="BD285" s="383"/>
      <c r="BE285" s="383"/>
      <c r="BF285" s="383"/>
      <c r="BG285" s="384"/>
      <c r="BH285" s="383"/>
      <c r="BI285" s="383"/>
      <c r="IU285" s="326"/>
    </row>
    <row r="286" spans="1:255" s="334" customFormat="1" ht="15" hidden="1" customHeight="1" x14ac:dyDescent="0.3">
      <c r="A286" s="385">
        <v>17</v>
      </c>
      <c r="B286" s="396" t="s">
        <v>169</v>
      </c>
      <c r="C286" s="375">
        <v>500633</v>
      </c>
      <c r="D286" s="375" t="s">
        <v>0</v>
      </c>
      <c r="E286" s="374"/>
      <c r="F286" s="397"/>
      <c r="G286" s="416">
        <v>2.6500150561332703E-3</v>
      </c>
      <c r="H286" s="491"/>
      <c r="I286" s="366"/>
      <c r="J286" s="366"/>
      <c r="K286" s="366"/>
      <c r="L286" s="366"/>
      <c r="M286" s="491"/>
      <c r="N286" s="366"/>
      <c r="O286" s="366"/>
      <c r="P286" s="366"/>
      <c r="Q286" s="366"/>
      <c r="R286" s="470">
        <f t="shared" ref="R286:R294" si="59">G286+H286+J286+K286+I286-M286-O286-P286-Q286-N286</f>
        <v>2.6500150561332703E-3</v>
      </c>
      <c r="S286" s="865">
        <f t="shared" ref="S286:S361" si="60">R286-V286</f>
        <v>2.6500150561332703E-3</v>
      </c>
      <c r="T286" s="328"/>
      <c r="U286" s="329" t="str">
        <f t="shared" si="41"/>
        <v>USD</v>
      </c>
      <c r="V286" s="329">
        <f t="shared" ref="V286:V320" si="61">T286*$V$1</f>
        <v>0</v>
      </c>
      <c r="W286" s="330"/>
      <c r="X286" s="330"/>
      <c r="Y286" s="330"/>
      <c r="Z286" s="330"/>
      <c r="AA286" s="329"/>
      <c r="AB286" s="419">
        <f>H286+I286-M286-O286</f>
        <v>0</v>
      </c>
      <c r="AC286" s="329">
        <f t="shared" si="37"/>
        <v>2.6500150561332703E-3</v>
      </c>
      <c r="AD286" s="330"/>
      <c r="AE286" s="330"/>
      <c r="AF286" s="330"/>
      <c r="AG286" s="330"/>
      <c r="AH286" s="331"/>
      <c r="AI286" s="331"/>
      <c r="AJ286" s="331"/>
      <c r="AK286" s="331"/>
      <c r="AL286" s="382"/>
      <c r="AM286" s="382"/>
      <c r="AN286" s="382"/>
      <c r="AO286" s="382"/>
      <c r="AP286" s="382"/>
      <c r="AQ286" s="382"/>
      <c r="AR286" s="382"/>
      <c r="AS286" s="382"/>
      <c r="AT286" s="382"/>
      <c r="AU286" s="382"/>
      <c r="AV286" s="383"/>
      <c r="AW286" s="383"/>
      <c r="AX286" s="383"/>
      <c r="AY286" s="490"/>
      <c r="AZ286" s="383"/>
      <c r="BA286" s="383"/>
      <c r="BB286" s="383"/>
      <c r="BC286" s="383"/>
      <c r="BD286" s="383"/>
      <c r="BE286" s="383"/>
      <c r="BF286" s="383"/>
      <c r="BG286" s="384"/>
      <c r="BH286" s="383"/>
      <c r="BI286" s="383"/>
      <c r="IU286" s="326"/>
    </row>
    <row r="287" spans="1:255" s="334" customFormat="1" ht="15" hidden="1" customHeight="1" x14ac:dyDescent="0.3">
      <c r="A287" s="385">
        <v>6</v>
      </c>
      <c r="B287" s="396" t="s">
        <v>170</v>
      </c>
      <c r="C287" s="375">
        <v>500799</v>
      </c>
      <c r="D287" s="375" t="s">
        <v>3</v>
      </c>
      <c r="E287" s="375"/>
      <c r="F287" s="397"/>
      <c r="G287" s="416">
        <v>0</v>
      </c>
      <c r="H287" s="491"/>
      <c r="I287" s="366"/>
      <c r="J287" s="366"/>
      <c r="K287" s="366"/>
      <c r="L287" s="366"/>
      <c r="M287" s="366"/>
      <c r="N287" s="366"/>
      <c r="O287" s="366"/>
      <c r="P287" s="366"/>
      <c r="Q287" s="366"/>
      <c r="R287" s="562">
        <f t="shared" si="59"/>
        <v>0</v>
      </c>
      <c r="S287" s="865">
        <f t="shared" si="60"/>
        <v>0</v>
      </c>
      <c r="T287" s="328"/>
      <c r="U287" s="329" t="str">
        <f t="shared" si="41"/>
        <v>GBP</v>
      </c>
      <c r="V287" s="329">
        <f>T287*$V$2</f>
        <v>0</v>
      </c>
      <c r="W287" s="330"/>
      <c r="X287" s="330"/>
      <c r="Y287" s="330"/>
      <c r="Z287" s="330"/>
      <c r="AA287" s="329"/>
      <c r="AB287" s="619">
        <f t="shared" ref="AB287:AB314" si="62">H287+I287-M287-O287</f>
        <v>0</v>
      </c>
      <c r="AC287" s="329">
        <f t="shared" si="37"/>
        <v>0</v>
      </c>
      <c r="AD287" s="330"/>
      <c r="AE287" s="330"/>
      <c r="AF287" s="330"/>
      <c r="AG287" s="330"/>
      <c r="AH287" s="331"/>
      <c r="AI287" s="331"/>
      <c r="AJ287" s="331"/>
      <c r="AK287" s="331"/>
      <c r="AL287" s="382"/>
      <c r="AM287" s="382"/>
      <c r="AN287" s="382"/>
      <c r="AO287" s="382"/>
      <c r="AP287" s="382"/>
      <c r="AQ287" s="382"/>
      <c r="AR287" s="382"/>
      <c r="AS287" s="382"/>
      <c r="AT287" s="382"/>
      <c r="AU287" s="382"/>
      <c r="AV287" s="383"/>
      <c r="AW287" s="383"/>
      <c r="AX287" s="383"/>
      <c r="AY287" s="383"/>
      <c r="AZ287" s="383"/>
      <c r="BA287" s="383"/>
      <c r="BB287" s="383"/>
      <c r="BC287" s="383"/>
      <c r="BD287" s="383"/>
      <c r="BE287" s="383"/>
      <c r="BF287" s="383"/>
      <c r="BG287" s="384"/>
      <c r="BH287" s="383"/>
      <c r="BI287" s="383"/>
      <c r="IU287" s="326"/>
    </row>
    <row r="288" spans="1:255" s="334" customFormat="1" ht="15" hidden="1" customHeight="1" x14ac:dyDescent="0.3">
      <c r="A288" s="385">
        <v>7</v>
      </c>
      <c r="B288" s="396" t="s">
        <v>171</v>
      </c>
      <c r="C288" s="375">
        <v>500809</v>
      </c>
      <c r="D288" s="375" t="s">
        <v>0</v>
      </c>
      <c r="E288" s="375"/>
      <c r="F288" s="397"/>
      <c r="G288" s="416">
        <v>8.5000135004520416E-4</v>
      </c>
      <c r="H288" s="491"/>
      <c r="I288" s="366"/>
      <c r="J288" s="366"/>
      <c r="K288" s="366"/>
      <c r="L288" s="366"/>
      <c r="M288" s="366"/>
      <c r="N288" s="366"/>
      <c r="O288" s="366"/>
      <c r="P288" s="366"/>
      <c r="Q288" s="366"/>
      <c r="R288" s="562">
        <f t="shared" si="59"/>
        <v>8.5000135004520416E-4</v>
      </c>
      <c r="S288" s="864">
        <f t="shared" si="60"/>
        <v>8.5000135004520416E-4</v>
      </c>
      <c r="T288" s="328"/>
      <c r="U288" s="329" t="str">
        <f t="shared" si="41"/>
        <v>USD</v>
      </c>
      <c r="V288" s="329">
        <f t="shared" si="61"/>
        <v>0</v>
      </c>
      <c r="W288" s="327">
        <v>1671746.6400000001</v>
      </c>
      <c r="X288" s="496"/>
      <c r="Y288" s="330"/>
      <c r="Z288" s="330"/>
      <c r="AA288" s="329"/>
      <c r="AB288" s="619">
        <f t="shared" si="62"/>
        <v>0</v>
      </c>
      <c r="AC288" s="329">
        <f t="shared" si="37"/>
        <v>8.5000135004520416E-4</v>
      </c>
      <c r="AD288" s="330"/>
      <c r="AE288" s="330"/>
      <c r="AF288" s="330"/>
      <c r="AG288" s="330"/>
      <c r="AH288" s="331"/>
      <c r="AI288" s="331"/>
      <c r="AJ288" s="331"/>
      <c r="AK288" s="331"/>
      <c r="AL288" s="382"/>
      <c r="AM288" s="382"/>
      <c r="AN288" s="382"/>
      <c r="AO288" s="382"/>
      <c r="AP288" s="382"/>
      <c r="AQ288" s="382"/>
      <c r="AR288" s="382"/>
      <c r="AS288" s="382"/>
      <c r="AT288" s="382"/>
      <c r="AU288" s="382"/>
      <c r="AV288" s="383"/>
      <c r="AW288" s="383"/>
      <c r="AX288" s="383"/>
      <c r="AY288" s="383"/>
      <c r="AZ288" s="383"/>
      <c r="BA288" s="383"/>
      <c r="BB288" s="383"/>
      <c r="BC288" s="383"/>
      <c r="BD288" s="383"/>
      <c r="BE288" s="383"/>
      <c r="BF288" s="383"/>
      <c r="BG288" s="384"/>
      <c r="BH288" s="383"/>
      <c r="BI288" s="383"/>
      <c r="IU288" s="326"/>
    </row>
    <row r="289" spans="1:255" s="334" customFormat="1" ht="15" hidden="1" customHeight="1" x14ac:dyDescent="0.3">
      <c r="A289" s="385">
        <v>8</v>
      </c>
      <c r="B289" s="396" t="s">
        <v>172</v>
      </c>
      <c r="C289" s="375">
        <v>500810</v>
      </c>
      <c r="D289" s="375" t="s">
        <v>0</v>
      </c>
      <c r="E289" s="375"/>
      <c r="F289" s="397"/>
      <c r="G289" s="416">
        <v>-3.1750015914440155E-3</v>
      </c>
      <c r="H289" s="491"/>
      <c r="I289" s="366"/>
      <c r="J289" s="366"/>
      <c r="K289" s="366"/>
      <c r="L289" s="366"/>
      <c r="M289" s="366"/>
      <c r="N289" s="366"/>
      <c r="O289" s="366"/>
      <c r="P289" s="366"/>
      <c r="Q289" s="366"/>
      <c r="R289" s="562">
        <f t="shared" si="59"/>
        <v>-3.1750015914440155E-3</v>
      </c>
      <c r="S289" s="864">
        <f t="shared" si="60"/>
        <v>-3.1750015914440155E-3</v>
      </c>
      <c r="T289" s="328"/>
      <c r="U289" s="329" t="str">
        <f t="shared" si="41"/>
        <v>USD</v>
      </c>
      <c r="V289" s="329">
        <f t="shared" si="61"/>
        <v>0</v>
      </c>
      <c r="W289" s="330"/>
      <c r="X289" s="496"/>
      <c r="Y289" s="330"/>
      <c r="Z289" s="330"/>
      <c r="AA289" s="329"/>
      <c r="AB289" s="619">
        <f t="shared" si="62"/>
        <v>0</v>
      </c>
      <c r="AC289" s="329">
        <f t="shared" si="37"/>
        <v>-3.1750015914440155E-3</v>
      </c>
      <c r="AD289" s="330"/>
      <c r="AE289" s="330"/>
      <c r="AF289" s="330"/>
      <c r="AG289" s="330"/>
      <c r="AH289" s="331"/>
      <c r="AI289" s="331"/>
      <c r="AJ289" s="331"/>
      <c r="AK289" s="331"/>
      <c r="AL289" s="382"/>
      <c r="AM289" s="382"/>
      <c r="AN289" s="382"/>
      <c r="AO289" s="382"/>
      <c r="AP289" s="382"/>
      <c r="AQ289" s="382"/>
      <c r="AR289" s="382"/>
      <c r="AS289" s="382"/>
      <c r="AT289" s="382"/>
      <c r="AU289" s="382"/>
      <c r="AV289" s="383"/>
      <c r="AW289" s="383"/>
      <c r="AX289" s="383"/>
      <c r="AY289" s="383"/>
      <c r="AZ289" s="383"/>
      <c r="BA289" s="383"/>
      <c r="BB289" s="383"/>
      <c r="BC289" s="383"/>
      <c r="BD289" s="383"/>
      <c r="BE289" s="383"/>
      <c r="BF289" s="383"/>
      <c r="BG289" s="384"/>
      <c r="BH289" s="383"/>
      <c r="BI289" s="383"/>
      <c r="IU289" s="326"/>
    </row>
    <row r="290" spans="1:255" s="334" customFormat="1" ht="15" customHeight="1" x14ac:dyDescent="0.3">
      <c r="A290" s="385">
        <v>19</v>
      </c>
      <c r="B290" s="391" t="s">
        <v>1587</v>
      </c>
      <c r="C290" s="393">
        <v>501292</v>
      </c>
      <c r="D290" s="392" t="s">
        <v>26</v>
      </c>
      <c r="E290" s="393"/>
      <c r="F290" s="394"/>
      <c r="G290" s="438">
        <v>12224000</v>
      </c>
      <c r="H290" s="439"/>
      <c r="I290" s="395"/>
      <c r="J290" s="395"/>
      <c r="K290" s="395"/>
      <c r="L290" s="395"/>
      <c r="M290" s="395"/>
      <c r="N290" s="395"/>
      <c r="O290" s="395"/>
      <c r="P290" s="395"/>
      <c r="Q290" s="395"/>
      <c r="R290" s="562">
        <f t="shared" si="59"/>
        <v>12224000</v>
      </c>
      <c r="S290" s="863">
        <f t="shared" si="60"/>
        <v>0</v>
      </c>
      <c r="T290" s="328">
        <v>12224000</v>
      </c>
      <c r="U290" s="329" t="str">
        <f t="shared" si="41"/>
        <v>MYR</v>
      </c>
      <c r="V290" s="329">
        <f t="shared" ref="V290:V317" si="63">T290</f>
        <v>12224000</v>
      </c>
      <c r="W290" s="330"/>
      <c r="X290" s="496"/>
      <c r="Y290" s="330"/>
      <c r="Z290" s="330"/>
      <c r="AA290" s="329"/>
      <c r="AB290" s="619"/>
      <c r="AC290" s="329">
        <f t="shared" si="37"/>
        <v>12224000</v>
      </c>
      <c r="AD290" s="330"/>
      <c r="AE290" s="330"/>
      <c r="AF290" s="330"/>
      <c r="AG290" s="330"/>
      <c r="AH290" s="331"/>
      <c r="AI290" s="331"/>
      <c r="AJ290" s="331"/>
      <c r="AK290" s="331"/>
      <c r="AL290" s="382"/>
      <c r="AM290" s="382"/>
      <c r="AN290" s="382"/>
      <c r="AO290" s="382"/>
      <c r="AP290" s="382"/>
      <c r="AQ290" s="382"/>
      <c r="AR290" s="382"/>
      <c r="AS290" s="382"/>
      <c r="AT290" s="382"/>
      <c r="AU290" s="382"/>
      <c r="AV290" s="383"/>
      <c r="AW290" s="383"/>
      <c r="AX290" s="383"/>
      <c r="AY290" s="383"/>
      <c r="AZ290" s="383"/>
      <c r="BA290" s="383"/>
      <c r="BB290" s="383"/>
      <c r="BC290" s="383"/>
      <c r="BD290" s="383"/>
      <c r="BE290" s="383"/>
      <c r="BF290" s="383"/>
      <c r="BG290" s="384"/>
      <c r="BH290" s="383"/>
      <c r="BI290" s="383"/>
      <c r="IU290" s="326"/>
    </row>
    <row r="291" spans="1:255" s="334" customFormat="1" ht="15" customHeight="1" x14ac:dyDescent="0.3">
      <c r="A291" s="385">
        <v>20</v>
      </c>
      <c r="B291" s="391" t="s">
        <v>1613</v>
      </c>
      <c r="C291" s="393">
        <v>501315</v>
      </c>
      <c r="D291" s="392" t="s">
        <v>26</v>
      </c>
      <c r="E291" s="393"/>
      <c r="F291" s="394"/>
      <c r="G291" s="438">
        <v>0</v>
      </c>
      <c r="H291" s="439">
        <v>1466880</v>
      </c>
      <c r="I291" s="395"/>
      <c r="J291" s="395"/>
      <c r="K291" s="395"/>
      <c r="L291" s="395"/>
      <c r="M291" s="395"/>
      <c r="N291" s="395"/>
      <c r="O291" s="395"/>
      <c r="P291" s="395"/>
      <c r="Q291" s="395"/>
      <c r="R291" s="562">
        <f t="shared" si="59"/>
        <v>1466880</v>
      </c>
      <c r="S291" s="863">
        <f t="shared" si="60"/>
        <v>0</v>
      </c>
      <c r="T291" s="328">
        <v>1466880</v>
      </c>
      <c r="U291" s="329" t="str">
        <f t="shared" si="41"/>
        <v>MYR</v>
      </c>
      <c r="V291" s="329">
        <f t="shared" ref="V291:V292" si="64">T291</f>
        <v>1466880</v>
      </c>
      <c r="W291" s="330"/>
      <c r="X291" s="496"/>
      <c r="Y291" s="330"/>
      <c r="Z291" s="330"/>
      <c r="AA291" s="329"/>
      <c r="AB291" s="619"/>
      <c r="AC291" s="329">
        <f t="shared" si="37"/>
        <v>1466880</v>
      </c>
      <c r="AD291" s="330"/>
      <c r="AE291" s="330"/>
      <c r="AF291" s="330"/>
      <c r="AG291" s="330"/>
      <c r="AH291" s="331"/>
      <c r="AI291" s="331"/>
      <c r="AJ291" s="331"/>
      <c r="AK291" s="331"/>
      <c r="AL291" s="382"/>
      <c r="AM291" s="382"/>
      <c r="AN291" s="382"/>
      <c r="AO291" s="382"/>
      <c r="AP291" s="382"/>
      <c r="AQ291" s="382"/>
      <c r="AR291" s="382"/>
      <c r="AS291" s="382"/>
      <c r="AT291" s="382"/>
      <c r="AU291" s="382"/>
      <c r="AV291" s="383"/>
      <c r="AW291" s="383"/>
      <c r="AX291" s="383"/>
      <c r="AY291" s="383"/>
      <c r="AZ291" s="383"/>
      <c r="BA291" s="383"/>
      <c r="BB291" s="383"/>
      <c r="BC291" s="383"/>
      <c r="BD291" s="383"/>
      <c r="BE291" s="383"/>
      <c r="BF291" s="383"/>
      <c r="BG291" s="384"/>
      <c r="BH291" s="383"/>
      <c r="BI291" s="383"/>
      <c r="IU291" s="326"/>
    </row>
    <row r="292" spans="1:255" s="334" customFormat="1" ht="15" customHeight="1" x14ac:dyDescent="0.3">
      <c r="A292" s="385">
        <v>21</v>
      </c>
      <c r="B292" s="391" t="s">
        <v>1612</v>
      </c>
      <c r="C292" s="393">
        <v>501316</v>
      </c>
      <c r="D292" s="392" t="s">
        <v>26</v>
      </c>
      <c r="E292" s="393"/>
      <c r="F292" s="394"/>
      <c r="G292" s="438">
        <v>0</v>
      </c>
      <c r="H292" s="439">
        <v>2200320</v>
      </c>
      <c r="I292" s="395"/>
      <c r="J292" s="395"/>
      <c r="K292" s="395"/>
      <c r="L292" s="395"/>
      <c r="M292" s="395"/>
      <c r="N292" s="395"/>
      <c r="O292" s="395"/>
      <c r="P292" s="395"/>
      <c r="Q292" s="395"/>
      <c r="R292" s="562">
        <f t="shared" si="59"/>
        <v>2200320</v>
      </c>
      <c r="S292" s="863">
        <f t="shared" si="60"/>
        <v>0</v>
      </c>
      <c r="T292" s="328">
        <v>2200320</v>
      </c>
      <c r="U292" s="329"/>
      <c r="V292" s="329">
        <f t="shared" si="64"/>
        <v>2200320</v>
      </c>
      <c r="W292" s="330"/>
      <c r="X292" s="496"/>
      <c r="Y292" s="330"/>
      <c r="Z292" s="330"/>
      <c r="AA292" s="329"/>
      <c r="AB292" s="619"/>
      <c r="AC292" s="329">
        <f t="shared" si="37"/>
        <v>2200320</v>
      </c>
      <c r="AD292" s="330"/>
      <c r="AE292" s="330"/>
      <c r="AF292" s="330"/>
      <c r="AG292" s="330"/>
      <c r="AH292" s="331"/>
      <c r="AI292" s="331"/>
      <c r="AJ292" s="331"/>
      <c r="AK292" s="331"/>
      <c r="AL292" s="382"/>
      <c r="AM292" s="382"/>
      <c r="AN292" s="382"/>
      <c r="AO292" s="382"/>
      <c r="AP292" s="382"/>
      <c r="AQ292" s="382"/>
      <c r="AR292" s="382"/>
      <c r="AS292" s="382"/>
      <c r="AT292" s="382"/>
      <c r="AU292" s="382"/>
      <c r="AV292" s="383"/>
      <c r="AW292" s="383"/>
      <c r="AX292" s="383"/>
      <c r="AY292" s="383"/>
      <c r="AZ292" s="383"/>
      <c r="BA292" s="383"/>
      <c r="BB292" s="383"/>
      <c r="BC292" s="383"/>
      <c r="BD292" s="383"/>
      <c r="BE292" s="383"/>
      <c r="BF292" s="383"/>
      <c r="BG292" s="384"/>
      <c r="BH292" s="383"/>
      <c r="BI292" s="383"/>
      <c r="IU292" s="326"/>
    </row>
    <row r="293" spans="1:255" s="334" customFormat="1" ht="15" customHeight="1" x14ac:dyDescent="0.3">
      <c r="A293" s="385">
        <v>22</v>
      </c>
      <c r="B293" s="391" t="s">
        <v>1565</v>
      </c>
      <c r="C293" s="393">
        <v>501215</v>
      </c>
      <c r="D293" s="392" t="s">
        <v>26</v>
      </c>
      <c r="E293" s="393"/>
      <c r="F293" s="394"/>
      <c r="G293" s="438">
        <v>2039812.33</v>
      </c>
      <c r="H293" s="439"/>
      <c r="I293" s="395"/>
      <c r="J293" s="395"/>
      <c r="K293" s="395"/>
      <c r="L293" s="395"/>
      <c r="M293" s="395">
        <v>53568.99</v>
      </c>
      <c r="N293" s="395"/>
      <c r="O293" s="395"/>
      <c r="P293" s="395"/>
      <c r="Q293" s="395"/>
      <c r="R293" s="562">
        <f t="shared" si="59"/>
        <v>1986243.34</v>
      </c>
      <c r="S293" s="863">
        <f t="shared" si="60"/>
        <v>0</v>
      </c>
      <c r="T293" s="328">
        <v>1986243.34</v>
      </c>
      <c r="U293" s="329" t="str">
        <f t="shared" si="41"/>
        <v>MYR</v>
      </c>
      <c r="V293" s="329">
        <f t="shared" si="63"/>
        <v>1986243.34</v>
      </c>
      <c r="W293" s="330"/>
      <c r="X293" s="496"/>
      <c r="Y293" s="330"/>
      <c r="Z293" s="330"/>
      <c r="AA293" s="329"/>
      <c r="AB293" s="619"/>
      <c r="AC293" s="329">
        <f t="shared" si="37"/>
        <v>1986243.34</v>
      </c>
      <c r="AD293" s="330"/>
      <c r="AE293" s="330"/>
      <c r="AF293" s="330"/>
      <c r="AG293" s="330"/>
      <c r="AH293" s="331"/>
      <c r="AI293" s="331"/>
      <c r="AJ293" s="331"/>
      <c r="AK293" s="331"/>
      <c r="AL293" s="382"/>
      <c r="AM293" s="382"/>
      <c r="AN293" s="382"/>
      <c r="AO293" s="382"/>
      <c r="AP293" s="382"/>
      <c r="AQ293" s="382"/>
      <c r="AR293" s="382"/>
      <c r="AS293" s="382"/>
      <c r="AT293" s="382"/>
      <c r="AU293" s="382"/>
      <c r="AV293" s="383"/>
      <c r="AW293" s="383"/>
      <c r="AX293" s="383"/>
      <c r="AY293" s="383"/>
      <c r="AZ293" s="383"/>
      <c r="BA293" s="383"/>
      <c r="BB293" s="383"/>
      <c r="BC293" s="383"/>
      <c r="BD293" s="383"/>
      <c r="BE293" s="383"/>
      <c r="BF293" s="383"/>
      <c r="BG293" s="384"/>
      <c r="BH293" s="383"/>
      <c r="BI293" s="383"/>
      <c r="IU293" s="326"/>
    </row>
    <row r="294" spans="1:255" s="334" customFormat="1" ht="15" customHeight="1" x14ac:dyDescent="0.3">
      <c r="A294" s="385">
        <v>23</v>
      </c>
      <c r="B294" s="391" t="s">
        <v>1272</v>
      </c>
      <c r="C294" s="393">
        <v>501099</v>
      </c>
      <c r="D294" s="392" t="s">
        <v>4</v>
      </c>
      <c r="E294" s="393"/>
      <c r="F294" s="394"/>
      <c r="G294" s="438">
        <v>14006200</v>
      </c>
      <c r="H294" s="439"/>
      <c r="I294" s="395"/>
      <c r="J294" s="395">
        <v>104060.09</v>
      </c>
      <c r="K294" s="395"/>
      <c r="L294" s="395"/>
      <c r="M294" s="395"/>
      <c r="N294" s="395"/>
      <c r="O294" s="395"/>
      <c r="P294" s="395">
        <f>580.12-0.03</f>
        <v>580.09</v>
      </c>
      <c r="Q294" s="395"/>
      <c r="R294" s="562">
        <f t="shared" si="59"/>
        <v>14109680</v>
      </c>
      <c r="S294" s="864">
        <f t="shared" si="60"/>
        <v>0</v>
      </c>
      <c r="T294" s="328">
        <v>5200000</v>
      </c>
      <c r="U294" s="329" t="str">
        <f t="shared" si="41"/>
        <v>AUD</v>
      </c>
      <c r="V294" s="329">
        <f>T294*X2</f>
        <v>14109680</v>
      </c>
      <c r="W294" s="330"/>
      <c r="X294" s="496"/>
      <c r="Y294" s="330"/>
      <c r="Z294" s="330"/>
      <c r="AA294" s="329"/>
      <c r="AB294" s="619">
        <f t="shared" si="62"/>
        <v>0</v>
      </c>
      <c r="AC294" s="329"/>
      <c r="AD294" s="330"/>
      <c r="AE294" s="330"/>
      <c r="AF294" s="330"/>
      <c r="AG294" s="330"/>
      <c r="AH294" s="331"/>
      <c r="AI294" s="331"/>
      <c r="AJ294" s="331"/>
      <c r="AK294" s="331"/>
      <c r="AL294" s="382"/>
      <c r="AM294" s="382"/>
      <c r="AN294" s="382"/>
      <c r="AO294" s="382"/>
      <c r="AP294" s="382"/>
      <c r="AQ294" s="382"/>
      <c r="AR294" s="382"/>
      <c r="AS294" s="382"/>
      <c r="AT294" s="382"/>
      <c r="AU294" s="382"/>
      <c r="AV294" s="383"/>
      <c r="AW294" s="383"/>
      <c r="AX294" s="383"/>
      <c r="AY294" s="383"/>
      <c r="AZ294" s="383"/>
      <c r="BA294" s="383"/>
      <c r="BB294" s="383"/>
      <c r="BC294" s="383"/>
      <c r="BD294" s="383"/>
      <c r="BE294" s="383"/>
      <c r="BF294" s="383"/>
      <c r="BG294" s="384"/>
      <c r="BH294" s="383"/>
      <c r="BI294" s="383"/>
      <c r="IU294" s="326"/>
    </row>
    <row r="295" spans="1:255" s="334" customFormat="1" ht="15" customHeight="1" x14ac:dyDescent="0.3">
      <c r="A295" s="385">
        <v>24</v>
      </c>
      <c r="B295" s="391" t="s">
        <v>173</v>
      </c>
      <c r="C295" s="393">
        <v>501027</v>
      </c>
      <c r="D295" s="392" t="s">
        <v>26</v>
      </c>
      <c r="E295" s="393"/>
      <c r="F295" s="449"/>
      <c r="G295" s="438">
        <v>28541.190000000079</v>
      </c>
      <c r="H295" s="439"/>
      <c r="I295" s="395"/>
      <c r="J295" s="395"/>
      <c r="K295" s="395"/>
      <c r="L295" s="395"/>
      <c r="M295" s="395">
        <v>7198.19</v>
      </c>
      <c r="N295" s="395"/>
      <c r="O295" s="395"/>
      <c r="P295" s="395"/>
      <c r="Q295" s="395"/>
      <c r="R295" s="556">
        <f t="shared" ref="R295:R317" si="65">F295+G295+H295+J295+K295+I295-M295-O295-P295-Q295-N295</f>
        <v>21343.00000000008</v>
      </c>
      <c r="S295" s="863">
        <f t="shared" si="60"/>
        <v>0</v>
      </c>
      <c r="T295" s="328">
        <v>21343.00000000008</v>
      </c>
      <c r="U295" s="329" t="str">
        <f t="shared" si="41"/>
        <v>MYR</v>
      </c>
      <c r="V295" s="329">
        <f t="shared" si="63"/>
        <v>21343.00000000008</v>
      </c>
      <c r="W295" s="330"/>
      <c r="X295" s="496"/>
      <c r="Y295" s="330"/>
      <c r="Z295" s="330"/>
      <c r="AA295" s="329"/>
      <c r="AB295" s="419">
        <f t="shared" si="62"/>
        <v>-7198.19</v>
      </c>
      <c r="AC295" s="329"/>
      <c r="AD295" s="330"/>
      <c r="AE295" s="330"/>
      <c r="AF295" s="330"/>
      <c r="AG295" s="330"/>
      <c r="AH295" s="331"/>
      <c r="AI295" s="331"/>
      <c r="AJ295" s="331"/>
      <c r="AK295" s="331"/>
      <c r="AL295" s="382"/>
      <c r="AM295" s="382"/>
      <c r="AN295" s="382"/>
      <c r="AO295" s="382"/>
      <c r="AP295" s="382"/>
      <c r="AQ295" s="382"/>
      <c r="AR295" s="382"/>
      <c r="AS295" s="382"/>
      <c r="AT295" s="382"/>
      <c r="AU295" s="382"/>
      <c r="AV295" s="383"/>
      <c r="AW295" s="383"/>
      <c r="AX295" s="383"/>
      <c r="AY295" s="383"/>
      <c r="AZ295" s="383"/>
      <c r="BA295" s="383"/>
      <c r="BB295" s="383"/>
      <c r="BC295" s="383"/>
      <c r="BD295" s="383"/>
      <c r="BE295" s="383"/>
      <c r="BF295" s="383"/>
      <c r="BG295" s="384"/>
      <c r="BH295" s="383"/>
      <c r="BI295" s="383"/>
      <c r="IU295" s="326"/>
    </row>
    <row r="296" spans="1:255" s="334" customFormat="1" ht="15" customHeight="1" x14ac:dyDescent="0.3">
      <c r="A296" s="385">
        <v>25</v>
      </c>
      <c r="B296" s="391" t="s">
        <v>174</v>
      </c>
      <c r="C296" s="393">
        <v>501060</v>
      </c>
      <c r="D296" s="392" t="s">
        <v>26</v>
      </c>
      <c r="E296" s="402"/>
      <c r="F296" s="771"/>
      <c r="G296" s="617">
        <v>2381549.66</v>
      </c>
      <c r="H296" s="439"/>
      <c r="I296" s="395"/>
      <c r="J296" s="395"/>
      <c r="K296" s="395"/>
      <c r="L296" s="395"/>
      <c r="M296" s="395">
        <v>35779.03</v>
      </c>
      <c r="N296" s="395"/>
      <c r="O296" s="395"/>
      <c r="P296" s="395"/>
      <c r="Q296" s="395"/>
      <c r="R296" s="556">
        <f t="shared" si="65"/>
        <v>2345770.6300000004</v>
      </c>
      <c r="S296" s="863">
        <f t="shared" si="60"/>
        <v>0</v>
      </c>
      <c r="T296" s="328">
        <v>2345770.63</v>
      </c>
      <c r="U296" s="329" t="str">
        <f t="shared" si="41"/>
        <v>MYR</v>
      </c>
      <c r="V296" s="329">
        <f t="shared" si="63"/>
        <v>2345770.63</v>
      </c>
      <c r="W296" s="330"/>
      <c r="X296" s="496"/>
      <c r="Y296" s="330"/>
      <c r="Z296" s="330"/>
      <c r="AA296" s="329"/>
      <c r="AB296" s="419">
        <f t="shared" si="62"/>
        <v>-35779.03</v>
      </c>
      <c r="AC296" s="329"/>
      <c r="AD296" s="330"/>
      <c r="AE296" s="330"/>
      <c r="AF296" s="330"/>
      <c r="AG296" s="330"/>
      <c r="AH296" s="331"/>
      <c r="AI296" s="331"/>
      <c r="AJ296" s="331"/>
      <c r="AK296" s="331"/>
      <c r="AL296" s="382"/>
      <c r="AM296" s="382"/>
      <c r="AN296" s="382"/>
      <c r="AO296" s="382"/>
      <c r="AP296" s="382"/>
      <c r="AQ296" s="382"/>
      <c r="AR296" s="382"/>
      <c r="AS296" s="382"/>
      <c r="AT296" s="382"/>
      <c r="AU296" s="382"/>
      <c r="AV296" s="383"/>
      <c r="AW296" s="383"/>
      <c r="AX296" s="383"/>
      <c r="AY296" s="383"/>
      <c r="AZ296" s="383"/>
      <c r="BA296" s="383"/>
      <c r="BB296" s="383"/>
      <c r="BC296" s="383"/>
      <c r="BD296" s="383"/>
      <c r="BE296" s="383"/>
      <c r="BF296" s="383"/>
      <c r="BG296" s="384"/>
      <c r="BH296" s="383"/>
      <c r="BI296" s="383"/>
      <c r="IU296" s="326"/>
    </row>
    <row r="297" spans="1:255" s="334" customFormat="1" ht="15" customHeight="1" x14ac:dyDescent="0.3">
      <c r="A297" s="385">
        <v>26</v>
      </c>
      <c r="B297" s="391" t="s">
        <v>175</v>
      </c>
      <c r="C297" s="393">
        <v>501061</v>
      </c>
      <c r="D297" s="392" t="s">
        <v>26</v>
      </c>
      <c r="E297" s="402"/>
      <c r="F297" s="616"/>
      <c r="G297" s="416">
        <v>1127269.3799999999</v>
      </c>
      <c r="H297" s="439"/>
      <c r="I297" s="395"/>
      <c r="J297" s="395"/>
      <c r="K297" s="395"/>
      <c r="L297" s="395"/>
      <c r="M297" s="395">
        <v>12935.02</v>
      </c>
      <c r="N297" s="395"/>
      <c r="O297" s="395"/>
      <c r="P297" s="395"/>
      <c r="Q297" s="395"/>
      <c r="R297" s="556">
        <f t="shared" si="65"/>
        <v>1114334.3599999999</v>
      </c>
      <c r="S297" s="863">
        <f t="shared" si="60"/>
        <v>0</v>
      </c>
      <c r="T297" s="328">
        <v>1114334.3599999999</v>
      </c>
      <c r="U297" s="329" t="str">
        <f t="shared" si="41"/>
        <v>MYR</v>
      </c>
      <c r="V297" s="329">
        <f t="shared" si="63"/>
        <v>1114334.3599999999</v>
      </c>
      <c r="W297" s="330"/>
      <c r="X297" s="496"/>
      <c r="Y297" s="330"/>
      <c r="Z297" s="330"/>
      <c r="AA297" s="329"/>
      <c r="AB297" s="419">
        <f t="shared" si="62"/>
        <v>-12935.02</v>
      </c>
      <c r="AC297" s="329"/>
      <c r="AD297" s="330"/>
      <c r="AE297" s="330"/>
      <c r="AF297" s="330"/>
      <c r="AG297" s="330"/>
      <c r="AH297" s="331"/>
      <c r="AI297" s="331"/>
      <c r="AJ297" s="331"/>
      <c r="AK297" s="331"/>
      <c r="AL297" s="382"/>
      <c r="AM297" s="382"/>
      <c r="AN297" s="382"/>
      <c r="AO297" s="382"/>
      <c r="AP297" s="382"/>
      <c r="AQ297" s="382"/>
      <c r="AR297" s="382"/>
      <c r="AS297" s="382"/>
      <c r="AT297" s="382"/>
      <c r="AU297" s="382"/>
      <c r="AV297" s="383"/>
      <c r="AW297" s="383"/>
      <c r="AX297" s="383"/>
      <c r="AY297" s="383"/>
      <c r="AZ297" s="383"/>
      <c r="BA297" s="383"/>
      <c r="BB297" s="383"/>
      <c r="BC297" s="383"/>
      <c r="BD297" s="383"/>
      <c r="BE297" s="383"/>
      <c r="BF297" s="383"/>
      <c r="BG297" s="384"/>
      <c r="BH297" s="383"/>
      <c r="BI297" s="383"/>
      <c r="IU297" s="326"/>
    </row>
    <row r="298" spans="1:255" s="334" customFormat="1" ht="15" customHeight="1" x14ac:dyDescent="0.3">
      <c r="A298" s="385">
        <v>27</v>
      </c>
      <c r="B298" s="391" t="s">
        <v>1365</v>
      </c>
      <c r="C298" s="393">
        <v>501146</v>
      </c>
      <c r="D298" s="392" t="s">
        <v>26</v>
      </c>
      <c r="E298" s="402"/>
      <c r="F298" s="616"/>
      <c r="G298" s="416">
        <v>239585000</v>
      </c>
      <c r="H298" s="439"/>
      <c r="I298" s="395"/>
      <c r="J298" s="395"/>
      <c r="K298" s="395"/>
      <c r="L298" s="395"/>
      <c r="M298" s="395">
        <v>2083000</v>
      </c>
      <c r="N298" s="395"/>
      <c r="O298" s="395"/>
      <c r="P298" s="395"/>
      <c r="Q298" s="395"/>
      <c r="R298" s="556">
        <f t="shared" si="65"/>
        <v>237502000</v>
      </c>
      <c r="S298" s="863">
        <f t="shared" si="60"/>
        <v>0</v>
      </c>
      <c r="T298" s="328">
        <v>237502000</v>
      </c>
      <c r="U298" s="329" t="str">
        <f t="shared" si="41"/>
        <v>MYR</v>
      </c>
      <c r="V298" s="329">
        <f t="shared" si="63"/>
        <v>237502000</v>
      </c>
      <c r="W298" s="330"/>
      <c r="X298" s="496"/>
      <c r="Y298" s="330"/>
      <c r="Z298" s="330"/>
      <c r="AA298" s="329"/>
      <c r="AB298" s="419">
        <f t="shared" si="62"/>
        <v>-2083000</v>
      </c>
      <c r="AC298" s="329"/>
      <c r="AD298" s="330"/>
      <c r="AE298" s="330"/>
      <c r="AF298" s="330"/>
      <c r="AG298" s="330"/>
      <c r="AH298" s="331"/>
      <c r="AI298" s="331"/>
      <c r="AJ298" s="331"/>
      <c r="AK298" s="331"/>
      <c r="AL298" s="382"/>
      <c r="AM298" s="382"/>
      <c r="AN298" s="382"/>
      <c r="AO298" s="382"/>
      <c r="AP298" s="382"/>
      <c r="AQ298" s="382"/>
      <c r="AR298" s="382"/>
      <c r="AS298" s="382"/>
      <c r="AT298" s="382"/>
      <c r="AU298" s="382"/>
      <c r="AV298" s="383"/>
      <c r="AW298" s="383"/>
      <c r="AX298" s="383"/>
      <c r="AY298" s="383"/>
      <c r="AZ298" s="383"/>
      <c r="BA298" s="383"/>
      <c r="BB298" s="383"/>
      <c r="BC298" s="383"/>
      <c r="BD298" s="383"/>
      <c r="BE298" s="383"/>
      <c r="BF298" s="383"/>
      <c r="BG298" s="384"/>
      <c r="BH298" s="383"/>
      <c r="BI298" s="383"/>
      <c r="IU298" s="326"/>
    </row>
    <row r="299" spans="1:255" s="334" customFormat="1" ht="15" customHeight="1" x14ac:dyDescent="0.3">
      <c r="A299" s="385">
        <v>28</v>
      </c>
      <c r="B299" s="391" t="s">
        <v>1378</v>
      </c>
      <c r="C299" s="393">
        <v>501150</v>
      </c>
      <c r="D299" s="392" t="s">
        <v>26</v>
      </c>
      <c r="E299" s="402"/>
      <c r="F299" s="616"/>
      <c r="G299" s="416">
        <v>1170448.5900000001</v>
      </c>
      <c r="H299" s="439"/>
      <c r="I299" s="395"/>
      <c r="J299" s="395"/>
      <c r="K299" s="395"/>
      <c r="L299" s="395"/>
      <c r="M299" s="395">
        <v>23149.32</v>
      </c>
      <c r="N299" s="395"/>
      <c r="O299" s="395"/>
      <c r="P299" s="395"/>
      <c r="Q299" s="395"/>
      <c r="R299" s="556">
        <f t="shared" si="65"/>
        <v>1147299.27</v>
      </c>
      <c r="S299" s="863">
        <f t="shared" si="60"/>
        <v>0</v>
      </c>
      <c r="T299" s="328">
        <v>1147299.27</v>
      </c>
      <c r="U299" s="329" t="str">
        <f t="shared" si="41"/>
        <v>MYR</v>
      </c>
      <c r="V299" s="329">
        <f t="shared" si="63"/>
        <v>1147299.27</v>
      </c>
      <c r="W299" s="330"/>
      <c r="X299" s="496"/>
      <c r="Y299" s="330"/>
      <c r="Z299" s="330"/>
      <c r="AA299" s="329"/>
      <c r="AB299" s="419">
        <f t="shared" si="62"/>
        <v>-23149.32</v>
      </c>
      <c r="AC299" s="329"/>
      <c r="AD299" s="330"/>
      <c r="AE299" s="330"/>
      <c r="AF299" s="330"/>
      <c r="AG299" s="330"/>
      <c r="AH299" s="331"/>
      <c r="AI299" s="331"/>
      <c r="AJ299" s="331"/>
      <c r="AK299" s="331"/>
      <c r="AL299" s="382"/>
      <c r="AM299" s="382"/>
      <c r="AN299" s="382"/>
      <c r="AO299" s="382"/>
      <c r="AP299" s="382"/>
      <c r="AQ299" s="382"/>
      <c r="AR299" s="382"/>
      <c r="AS299" s="382"/>
      <c r="AT299" s="382"/>
      <c r="AU299" s="382"/>
      <c r="AV299" s="383"/>
      <c r="AW299" s="383"/>
      <c r="AX299" s="383"/>
      <c r="AY299" s="383"/>
      <c r="AZ299" s="383"/>
      <c r="BA299" s="383"/>
      <c r="BB299" s="383"/>
      <c r="BC299" s="383"/>
      <c r="BD299" s="383"/>
      <c r="BE299" s="383"/>
      <c r="BF299" s="383"/>
      <c r="BG299" s="384"/>
      <c r="BH299" s="383"/>
      <c r="BI299" s="383"/>
      <c r="IU299" s="326"/>
    </row>
    <row r="300" spans="1:255" s="334" customFormat="1" ht="15" customHeight="1" x14ac:dyDescent="0.3">
      <c r="A300" s="385">
        <v>29</v>
      </c>
      <c r="B300" s="391" t="s">
        <v>1427</v>
      </c>
      <c r="C300" s="393">
        <v>501176</v>
      </c>
      <c r="D300" s="392" t="s">
        <v>26</v>
      </c>
      <c r="E300" s="402"/>
      <c r="F300" s="616"/>
      <c r="G300" s="364">
        <v>514582.90999999986</v>
      </c>
      <c r="H300" s="439"/>
      <c r="I300" s="395"/>
      <c r="J300" s="395"/>
      <c r="K300" s="395"/>
      <c r="L300" s="395"/>
      <c r="M300" s="395">
        <v>41587.660000000003</v>
      </c>
      <c r="N300" s="395"/>
      <c r="O300" s="395"/>
      <c r="P300" s="395"/>
      <c r="Q300" s="395"/>
      <c r="R300" s="556">
        <f t="shared" si="65"/>
        <v>472995.24999999988</v>
      </c>
      <c r="S300" s="863">
        <f t="shared" si="60"/>
        <v>0</v>
      </c>
      <c r="T300" s="328">
        <v>472995.25</v>
      </c>
      <c r="U300" s="329" t="str">
        <f t="shared" si="41"/>
        <v>MYR</v>
      </c>
      <c r="V300" s="329">
        <f t="shared" si="63"/>
        <v>472995.25</v>
      </c>
      <c r="W300" s="330"/>
      <c r="X300" s="496"/>
      <c r="Y300" s="330"/>
      <c r="Z300" s="330"/>
      <c r="AA300" s="329"/>
      <c r="AB300" s="419">
        <f t="shared" si="62"/>
        <v>-41587.660000000003</v>
      </c>
      <c r="AC300" s="329"/>
      <c r="AD300" s="330"/>
      <c r="AE300" s="330"/>
      <c r="AF300" s="330"/>
      <c r="AG300" s="330"/>
      <c r="AH300" s="331"/>
      <c r="AI300" s="331"/>
      <c r="AJ300" s="331"/>
      <c r="AK300" s="331"/>
      <c r="AL300" s="382"/>
      <c r="AM300" s="382"/>
      <c r="AN300" s="382"/>
      <c r="AO300" s="382"/>
      <c r="AP300" s="382"/>
      <c r="AQ300" s="382"/>
      <c r="AR300" s="382"/>
      <c r="AS300" s="382"/>
      <c r="AT300" s="382"/>
      <c r="AU300" s="382"/>
      <c r="AV300" s="383"/>
      <c r="AW300" s="383"/>
      <c r="AX300" s="383"/>
      <c r="AY300" s="383"/>
      <c r="AZ300" s="383"/>
      <c r="BA300" s="383"/>
      <c r="BB300" s="383"/>
      <c r="BC300" s="383"/>
      <c r="BD300" s="383"/>
      <c r="BE300" s="383"/>
      <c r="BF300" s="383"/>
      <c r="BG300" s="384"/>
      <c r="BH300" s="383"/>
      <c r="BI300" s="383"/>
      <c r="IU300" s="326"/>
    </row>
    <row r="301" spans="1:255" s="334" customFormat="1" ht="15" customHeight="1" x14ac:dyDescent="0.3">
      <c r="A301" s="385">
        <v>30</v>
      </c>
      <c r="B301" s="391" t="s">
        <v>1428</v>
      </c>
      <c r="C301" s="393">
        <v>501186</v>
      </c>
      <c r="D301" s="392" t="s">
        <v>26</v>
      </c>
      <c r="E301" s="402"/>
      <c r="F301" s="616"/>
      <c r="G301" s="364">
        <v>514582.90999999986</v>
      </c>
      <c r="H301" s="439"/>
      <c r="I301" s="395"/>
      <c r="J301" s="395"/>
      <c r="K301" s="395"/>
      <c r="L301" s="395"/>
      <c r="M301" s="395">
        <v>41587.660000000003</v>
      </c>
      <c r="N301" s="395"/>
      <c r="O301" s="395"/>
      <c r="P301" s="395"/>
      <c r="Q301" s="395"/>
      <c r="R301" s="556">
        <f t="shared" si="65"/>
        <v>472995.24999999988</v>
      </c>
      <c r="S301" s="863">
        <f t="shared" si="60"/>
        <v>0</v>
      </c>
      <c r="T301" s="328">
        <v>472995.25</v>
      </c>
      <c r="U301" s="329" t="str">
        <f t="shared" si="41"/>
        <v>MYR</v>
      </c>
      <c r="V301" s="329">
        <f t="shared" si="63"/>
        <v>472995.25</v>
      </c>
      <c r="W301" s="330"/>
      <c r="X301" s="496"/>
      <c r="Y301" s="330"/>
      <c r="Z301" s="330"/>
      <c r="AA301" s="329"/>
      <c r="AB301" s="419">
        <f t="shared" si="62"/>
        <v>-41587.660000000003</v>
      </c>
      <c r="AC301" s="329"/>
      <c r="AD301" s="330"/>
      <c r="AE301" s="330"/>
      <c r="AF301" s="330"/>
      <c r="AG301" s="330"/>
      <c r="AH301" s="331"/>
      <c r="AI301" s="331"/>
      <c r="AJ301" s="331"/>
      <c r="AK301" s="331"/>
      <c r="AL301" s="382"/>
      <c r="AM301" s="382"/>
      <c r="AN301" s="382"/>
      <c r="AO301" s="382"/>
      <c r="AP301" s="382"/>
      <c r="AQ301" s="382"/>
      <c r="AR301" s="382"/>
      <c r="AS301" s="382"/>
      <c r="AT301" s="382"/>
      <c r="AU301" s="382"/>
      <c r="AV301" s="383"/>
      <c r="AW301" s="383"/>
      <c r="AX301" s="383"/>
      <c r="AY301" s="383"/>
      <c r="AZ301" s="383"/>
      <c r="BA301" s="383"/>
      <c r="BB301" s="383"/>
      <c r="BC301" s="383"/>
      <c r="BD301" s="383"/>
      <c r="BE301" s="383"/>
      <c r="BF301" s="383"/>
      <c r="BG301" s="384"/>
      <c r="BH301" s="383"/>
      <c r="BI301" s="383"/>
      <c r="IU301" s="326"/>
    </row>
    <row r="302" spans="1:255" s="334" customFormat="1" ht="15" customHeight="1" x14ac:dyDescent="0.3">
      <c r="A302" s="385">
        <v>31</v>
      </c>
      <c r="B302" s="391" t="s">
        <v>1429</v>
      </c>
      <c r="C302" s="393">
        <v>501187</v>
      </c>
      <c r="D302" s="392" t="s">
        <v>26</v>
      </c>
      <c r="E302" s="402"/>
      <c r="F302" s="616"/>
      <c r="G302" s="364">
        <v>514582.90999999986</v>
      </c>
      <c r="H302" s="439"/>
      <c r="I302" s="395"/>
      <c r="J302" s="395"/>
      <c r="K302" s="395"/>
      <c r="L302" s="395"/>
      <c r="M302" s="395">
        <v>41587.660000000003</v>
      </c>
      <c r="N302" s="395"/>
      <c r="O302" s="395"/>
      <c r="P302" s="395"/>
      <c r="Q302" s="395"/>
      <c r="R302" s="556">
        <f t="shared" si="65"/>
        <v>472995.24999999988</v>
      </c>
      <c r="S302" s="863">
        <f t="shared" si="60"/>
        <v>0</v>
      </c>
      <c r="T302" s="328">
        <v>472995.25</v>
      </c>
      <c r="U302" s="329" t="str">
        <f t="shared" si="41"/>
        <v>MYR</v>
      </c>
      <c r="V302" s="329">
        <f t="shared" si="63"/>
        <v>472995.25</v>
      </c>
      <c r="W302" s="330"/>
      <c r="X302" s="496"/>
      <c r="Y302" s="330"/>
      <c r="Z302" s="330"/>
      <c r="AA302" s="329"/>
      <c r="AB302" s="419">
        <f t="shared" si="62"/>
        <v>-41587.660000000003</v>
      </c>
      <c r="AC302" s="329"/>
      <c r="AD302" s="330"/>
      <c r="AE302" s="330"/>
      <c r="AF302" s="330"/>
      <c r="AG302" s="330"/>
      <c r="AH302" s="331"/>
      <c r="AI302" s="331"/>
      <c r="AJ302" s="331"/>
      <c r="AK302" s="331"/>
      <c r="AL302" s="382"/>
      <c r="AM302" s="382"/>
      <c r="AN302" s="382"/>
      <c r="AO302" s="382"/>
      <c r="AP302" s="382"/>
      <c r="AQ302" s="382"/>
      <c r="AR302" s="382"/>
      <c r="AS302" s="382"/>
      <c r="AT302" s="382"/>
      <c r="AU302" s="382"/>
      <c r="AV302" s="383"/>
      <c r="AW302" s="383"/>
      <c r="AX302" s="383"/>
      <c r="AY302" s="383"/>
      <c r="AZ302" s="383"/>
      <c r="BA302" s="383"/>
      <c r="BB302" s="383"/>
      <c r="BC302" s="383"/>
      <c r="BD302" s="383"/>
      <c r="BE302" s="383"/>
      <c r="BF302" s="383"/>
      <c r="BG302" s="384"/>
      <c r="BH302" s="383"/>
      <c r="BI302" s="383"/>
      <c r="IU302" s="326"/>
    </row>
    <row r="303" spans="1:255" s="334" customFormat="1" ht="15" customHeight="1" x14ac:dyDescent="0.3">
      <c r="A303" s="385">
        <v>32</v>
      </c>
      <c r="B303" s="391" t="s">
        <v>1449</v>
      </c>
      <c r="C303" s="393">
        <v>501204</v>
      </c>
      <c r="D303" s="392" t="s">
        <v>26</v>
      </c>
      <c r="E303" s="402"/>
      <c r="F303" s="616"/>
      <c r="G303" s="364">
        <v>556170.12999999989</v>
      </c>
      <c r="H303" s="439"/>
      <c r="I303" s="395"/>
      <c r="J303" s="395"/>
      <c r="K303" s="395"/>
      <c r="L303" s="395"/>
      <c r="M303" s="395">
        <v>41403.31</v>
      </c>
      <c r="N303" s="395"/>
      <c r="O303" s="395"/>
      <c r="P303" s="395"/>
      <c r="Q303" s="395"/>
      <c r="R303" s="556">
        <f t="shared" si="65"/>
        <v>514766.81999999989</v>
      </c>
      <c r="S303" s="863">
        <f t="shared" ref="S303:S315" si="66">R303-V303</f>
        <v>0</v>
      </c>
      <c r="T303" s="328">
        <v>514766.81999999989</v>
      </c>
      <c r="U303" s="329" t="str">
        <f t="shared" si="41"/>
        <v>MYR</v>
      </c>
      <c r="V303" s="329">
        <f t="shared" ref="V303:V304" si="67">T303</f>
        <v>514766.81999999989</v>
      </c>
      <c r="W303" s="330"/>
      <c r="X303" s="496"/>
      <c r="Y303" s="330"/>
      <c r="Z303" s="330"/>
      <c r="AA303" s="329"/>
      <c r="AB303" s="419">
        <f t="shared" si="62"/>
        <v>-41403.31</v>
      </c>
      <c r="AC303" s="329"/>
      <c r="AD303" s="330"/>
      <c r="AE303" s="330"/>
      <c r="AF303" s="330"/>
      <c r="AG303" s="330"/>
      <c r="AH303" s="331"/>
      <c r="AI303" s="331"/>
      <c r="AJ303" s="331"/>
      <c r="AK303" s="331"/>
      <c r="AL303" s="382"/>
      <c r="AM303" s="382"/>
      <c r="AN303" s="382"/>
      <c r="AO303" s="382"/>
      <c r="AP303" s="382"/>
      <c r="AQ303" s="382"/>
      <c r="AR303" s="382"/>
      <c r="AS303" s="382"/>
      <c r="AT303" s="382"/>
      <c r="AU303" s="382"/>
      <c r="AV303" s="383"/>
      <c r="AW303" s="383"/>
      <c r="AX303" s="383"/>
      <c r="AY303" s="383"/>
      <c r="AZ303" s="383"/>
      <c r="BA303" s="383"/>
      <c r="BB303" s="383"/>
      <c r="BC303" s="383"/>
      <c r="BD303" s="383"/>
      <c r="BE303" s="383"/>
      <c r="BF303" s="383"/>
      <c r="BG303" s="384"/>
      <c r="BH303" s="383"/>
      <c r="BI303" s="383"/>
      <c r="IU303" s="326"/>
    </row>
    <row r="304" spans="1:255" s="334" customFormat="1" ht="15" customHeight="1" x14ac:dyDescent="0.3">
      <c r="A304" s="385">
        <v>33</v>
      </c>
      <c r="B304" s="391" t="s">
        <v>1450</v>
      </c>
      <c r="C304" s="393">
        <v>501205</v>
      </c>
      <c r="D304" s="392" t="s">
        <v>26</v>
      </c>
      <c r="E304" s="402"/>
      <c r="F304" s="616"/>
      <c r="G304" s="364">
        <v>556170.12999999989</v>
      </c>
      <c r="H304" s="439"/>
      <c r="I304" s="395"/>
      <c r="J304" s="395"/>
      <c r="K304" s="395"/>
      <c r="L304" s="395"/>
      <c r="M304" s="395">
        <v>41403.31</v>
      </c>
      <c r="N304" s="395"/>
      <c r="O304" s="395"/>
      <c r="P304" s="395"/>
      <c r="Q304" s="395"/>
      <c r="R304" s="556">
        <f t="shared" si="65"/>
        <v>514766.81999999989</v>
      </c>
      <c r="S304" s="863">
        <f t="shared" si="66"/>
        <v>0</v>
      </c>
      <c r="T304" s="328">
        <v>514766.81999999989</v>
      </c>
      <c r="U304" s="329" t="str">
        <f t="shared" si="41"/>
        <v>MYR</v>
      </c>
      <c r="V304" s="329">
        <f t="shared" si="67"/>
        <v>514766.81999999989</v>
      </c>
      <c r="W304" s="330"/>
      <c r="X304" s="496"/>
      <c r="Y304" s="330"/>
      <c r="Z304" s="330"/>
      <c r="AA304" s="329"/>
      <c r="AB304" s="419">
        <f t="shared" si="62"/>
        <v>-41403.31</v>
      </c>
      <c r="AC304" s="329"/>
      <c r="AD304" s="330"/>
      <c r="AE304" s="330"/>
      <c r="AF304" s="330"/>
      <c r="AG304" s="330"/>
      <c r="AH304" s="331"/>
      <c r="AI304" s="331"/>
      <c r="AJ304" s="331"/>
      <c r="AK304" s="331"/>
      <c r="AL304" s="382"/>
      <c r="AM304" s="382"/>
      <c r="AN304" s="382"/>
      <c r="AO304" s="382"/>
      <c r="AP304" s="382"/>
      <c r="AQ304" s="382"/>
      <c r="AR304" s="382"/>
      <c r="AS304" s="382"/>
      <c r="AT304" s="382"/>
      <c r="AU304" s="382"/>
      <c r="AV304" s="383"/>
      <c r="AW304" s="383"/>
      <c r="AX304" s="383"/>
      <c r="AY304" s="383"/>
      <c r="AZ304" s="383"/>
      <c r="BA304" s="383"/>
      <c r="BB304" s="383"/>
      <c r="BC304" s="383"/>
      <c r="BD304" s="383"/>
      <c r="BE304" s="383"/>
      <c r="BF304" s="383"/>
      <c r="BG304" s="384"/>
      <c r="BH304" s="383"/>
      <c r="BI304" s="383"/>
      <c r="IU304" s="326"/>
    </row>
    <row r="305" spans="1:255" s="334" customFormat="1" ht="15" customHeight="1" x14ac:dyDescent="0.3">
      <c r="A305" s="385">
        <v>34</v>
      </c>
      <c r="B305" s="922" t="s">
        <v>1496</v>
      </c>
      <c r="C305" s="362">
        <v>501248</v>
      </c>
      <c r="D305" s="375" t="s">
        <v>4</v>
      </c>
      <c r="E305" s="375"/>
      <c r="F305" s="923"/>
      <c r="G305" s="365">
        <v>452975.61999999994</v>
      </c>
      <c r="H305" s="439"/>
      <c r="I305" s="395"/>
      <c r="J305" s="366">
        <v>3358.87</v>
      </c>
      <c r="K305" s="395"/>
      <c r="L305" s="395"/>
      <c r="M305" s="395">
        <v>6885.14</v>
      </c>
      <c r="N305" s="395"/>
      <c r="O305" s="395"/>
      <c r="P305" s="366">
        <v>12.22</v>
      </c>
      <c r="Q305" s="395"/>
      <c r="R305" s="556">
        <f t="shared" si="65"/>
        <v>449437.12999999995</v>
      </c>
      <c r="S305" s="940">
        <f t="shared" si="66"/>
        <v>5.8999995235353708E-4</v>
      </c>
      <c r="T305" s="328">
        <v>165636.15</v>
      </c>
      <c r="U305" s="329" t="str">
        <f t="shared" si="41"/>
        <v>AUD</v>
      </c>
      <c r="V305" s="329">
        <f>T305*$X$2</f>
        <v>449437.12940999999</v>
      </c>
      <c r="W305" s="330"/>
      <c r="X305" s="496"/>
      <c r="Y305" s="330"/>
      <c r="Z305" s="330"/>
      <c r="AA305" s="329"/>
      <c r="AB305" s="419">
        <f t="shared" si="62"/>
        <v>-6885.14</v>
      </c>
      <c r="AC305" s="329"/>
      <c r="AD305" s="330"/>
      <c r="AE305" s="330"/>
      <c r="AF305" s="330"/>
      <c r="AG305" s="330"/>
      <c r="AH305" s="331"/>
      <c r="AI305" s="331"/>
      <c r="AJ305" s="331"/>
      <c r="AK305" s="331"/>
      <c r="AL305" s="382"/>
      <c r="AM305" s="382"/>
      <c r="AN305" s="382"/>
      <c r="AO305" s="382"/>
      <c r="AP305" s="382"/>
      <c r="AQ305" s="382"/>
      <c r="AR305" s="382"/>
      <c r="AS305" s="382"/>
      <c r="AT305" s="382"/>
      <c r="AU305" s="382"/>
      <c r="AV305" s="383"/>
      <c r="AW305" s="383"/>
      <c r="AX305" s="383"/>
      <c r="AY305" s="383"/>
      <c r="AZ305" s="383"/>
      <c r="BA305" s="383"/>
      <c r="BB305" s="383"/>
      <c r="BC305" s="383"/>
      <c r="BD305" s="383"/>
      <c r="BE305" s="383"/>
      <c r="BF305" s="383"/>
      <c r="BG305" s="384"/>
      <c r="BH305" s="383"/>
      <c r="BI305" s="383"/>
      <c r="IU305" s="326"/>
    </row>
    <row r="306" spans="1:255" s="334" customFormat="1" ht="15" customHeight="1" x14ac:dyDescent="0.3">
      <c r="A306" s="385">
        <v>35</v>
      </c>
      <c r="B306" s="922" t="s">
        <v>1497</v>
      </c>
      <c r="C306" s="362">
        <v>501249</v>
      </c>
      <c r="D306" s="375" t="s">
        <v>4</v>
      </c>
      <c r="E306" s="375"/>
      <c r="F306" s="923"/>
      <c r="G306" s="365">
        <v>301983.76</v>
      </c>
      <c r="H306" s="439"/>
      <c r="I306" s="395"/>
      <c r="J306" s="366">
        <v>2239.27</v>
      </c>
      <c r="K306" s="395"/>
      <c r="L306" s="395"/>
      <c r="M306" s="395">
        <v>4590.1000000000004</v>
      </c>
      <c r="N306" s="395"/>
      <c r="O306" s="395"/>
      <c r="P306" s="366">
        <v>8.1199999999999992</v>
      </c>
      <c r="Q306" s="395"/>
      <c r="R306" s="556">
        <f t="shared" si="65"/>
        <v>299624.81000000006</v>
      </c>
      <c r="S306" s="863">
        <f t="shared" si="66"/>
        <v>2.7920000720769167E-3</v>
      </c>
      <c r="T306" s="328">
        <v>110424.12</v>
      </c>
      <c r="U306" s="329" t="str">
        <f t="shared" si="41"/>
        <v>AUD</v>
      </c>
      <c r="V306" s="329">
        <f t="shared" ref="V306:V314" si="68">T306*$X$2</f>
        <v>299624.80720799998</v>
      </c>
      <c r="W306" s="330"/>
      <c r="X306" s="496"/>
      <c r="Y306" s="330"/>
      <c r="Z306" s="330"/>
      <c r="AA306" s="329"/>
      <c r="AB306" s="419">
        <f t="shared" si="62"/>
        <v>-4590.1000000000004</v>
      </c>
      <c r="AC306" s="329"/>
      <c r="AD306" s="330"/>
      <c r="AE306" s="330"/>
      <c r="AF306" s="330"/>
      <c r="AG306" s="330"/>
      <c r="AH306" s="331"/>
      <c r="AI306" s="331"/>
      <c r="AJ306" s="331"/>
      <c r="AK306" s="331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3"/>
      <c r="AW306" s="383"/>
      <c r="AX306" s="383"/>
      <c r="AY306" s="383"/>
      <c r="AZ306" s="383"/>
      <c r="BA306" s="383"/>
      <c r="BB306" s="383"/>
      <c r="BC306" s="383"/>
      <c r="BD306" s="383"/>
      <c r="BE306" s="383"/>
      <c r="BF306" s="383"/>
      <c r="BG306" s="384"/>
      <c r="BH306" s="383"/>
      <c r="BI306" s="383"/>
      <c r="IU306" s="326"/>
    </row>
    <row r="307" spans="1:255" s="334" customFormat="1" ht="15" customHeight="1" x14ac:dyDescent="0.3">
      <c r="A307" s="385">
        <v>36</v>
      </c>
      <c r="B307" s="922" t="s">
        <v>1560</v>
      </c>
      <c r="C307" s="362">
        <v>501250</v>
      </c>
      <c r="D307" s="375" t="s">
        <v>4</v>
      </c>
      <c r="E307" s="375"/>
      <c r="F307" s="923"/>
      <c r="G307" s="365">
        <v>1035781.08</v>
      </c>
      <c r="H307" s="439"/>
      <c r="I307" s="395"/>
      <c r="J307" s="366">
        <v>7680.44</v>
      </c>
      <c r="K307" s="395"/>
      <c r="L307" s="395"/>
      <c r="M307" s="395">
        <v>15067.51</v>
      </c>
      <c r="N307" s="395"/>
      <c r="O307" s="395"/>
      <c r="P307" s="366">
        <v>27.92</v>
      </c>
      <c r="Q307" s="395"/>
      <c r="R307" s="556">
        <f t="shared" si="65"/>
        <v>1028366.0899999999</v>
      </c>
      <c r="S307" s="863">
        <f t="shared" si="66"/>
        <v>-1.2260002549737692E-3</v>
      </c>
      <c r="T307" s="328">
        <v>378995.39</v>
      </c>
      <c r="U307" s="329" t="str">
        <f t="shared" si="41"/>
        <v>AUD</v>
      </c>
      <c r="V307" s="329">
        <f t="shared" si="68"/>
        <v>1028366.0912260001</v>
      </c>
      <c r="W307" s="330"/>
      <c r="X307" s="496"/>
      <c r="Y307" s="330"/>
      <c r="Z307" s="330"/>
      <c r="AA307" s="329"/>
      <c r="AB307" s="419">
        <f t="shared" si="62"/>
        <v>-15067.51</v>
      </c>
      <c r="AC307" s="329"/>
      <c r="AD307" s="330"/>
      <c r="AE307" s="330"/>
      <c r="AF307" s="330"/>
      <c r="AG307" s="330"/>
      <c r="AH307" s="331"/>
      <c r="AI307" s="331"/>
      <c r="AJ307" s="331"/>
      <c r="AK307" s="331"/>
      <c r="AL307" s="382"/>
      <c r="AM307" s="382"/>
      <c r="AN307" s="382"/>
      <c r="AO307" s="382"/>
      <c r="AP307" s="382"/>
      <c r="AQ307" s="382"/>
      <c r="AR307" s="382"/>
      <c r="AS307" s="382"/>
      <c r="AT307" s="382"/>
      <c r="AU307" s="382"/>
      <c r="AV307" s="383"/>
      <c r="AW307" s="383"/>
      <c r="AX307" s="383"/>
      <c r="AY307" s="383"/>
      <c r="AZ307" s="383"/>
      <c r="BA307" s="383"/>
      <c r="BB307" s="383"/>
      <c r="BC307" s="383"/>
      <c r="BD307" s="383"/>
      <c r="BE307" s="383"/>
      <c r="BF307" s="383"/>
      <c r="BG307" s="384"/>
      <c r="BH307" s="383"/>
      <c r="BI307" s="383"/>
      <c r="IU307" s="326"/>
    </row>
    <row r="308" spans="1:255" s="334" customFormat="1" ht="15" customHeight="1" x14ac:dyDescent="0.3">
      <c r="A308" s="385">
        <v>37</v>
      </c>
      <c r="B308" s="922" t="s">
        <v>1561</v>
      </c>
      <c r="C308" s="362">
        <v>501271</v>
      </c>
      <c r="D308" s="375" t="s">
        <v>4</v>
      </c>
      <c r="E308" s="375"/>
      <c r="F308" s="923"/>
      <c r="G308" s="365">
        <v>944984.5199999999</v>
      </c>
      <c r="H308" s="439"/>
      <c r="I308" s="395"/>
      <c r="J308" s="366">
        <v>7007.17</v>
      </c>
      <c r="K308" s="395"/>
      <c r="L308" s="395"/>
      <c r="M308" s="395">
        <v>13746.68</v>
      </c>
      <c r="N308" s="395"/>
      <c r="O308" s="395"/>
      <c r="P308" s="366">
        <v>25.48</v>
      </c>
      <c r="Q308" s="395"/>
      <c r="R308" s="556">
        <f t="shared" si="65"/>
        <v>938219.52999999991</v>
      </c>
      <c r="S308" s="863">
        <f t="shared" si="66"/>
        <v>-3.277800022624433E-2</v>
      </c>
      <c r="T308" s="328">
        <v>345772.67000000004</v>
      </c>
      <c r="U308" s="329" t="str">
        <f t="shared" si="41"/>
        <v>AUD</v>
      </c>
      <c r="V308" s="329">
        <f t="shared" si="68"/>
        <v>938219.56277800014</v>
      </c>
      <c r="W308" s="330"/>
      <c r="X308" s="496"/>
      <c r="Y308" s="330"/>
      <c r="Z308" s="330"/>
      <c r="AA308" s="329"/>
      <c r="AB308" s="419">
        <f t="shared" si="62"/>
        <v>-13746.68</v>
      </c>
      <c r="AC308" s="329"/>
      <c r="AD308" s="330"/>
      <c r="AE308" s="330"/>
      <c r="AF308" s="330"/>
      <c r="AG308" s="330"/>
      <c r="AH308" s="331"/>
      <c r="AI308" s="331"/>
      <c r="AJ308" s="331"/>
      <c r="AK308" s="331"/>
      <c r="AL308" s="382"/>
      <c r="AM308" s="382"/>
      <c r="AN308" s="382"/>
      <c r="AO308" s="382"/>
      <c r="AP308" s="382"/>
      <c r="AQ308" s="382"/>
      <c r="AR308" s="382"/>
      <c r="AS308" s="382"/>
      <c r="AT308" s="382"/>
      <c r="AU308" s="382"/>
      <c r="AV308" s="383"/>
      <c r="AW308" s="383"/>
      <c r="AX308" s="383"/>
      <c r="AY308" s="383"/>
      <c r="AZ308" s="383"/>
      <c r="BA308" s="383"/>
      <c r="BB308" s="383"/>
      <c r="BC308" s="383"/>
      <c r="BD308" s="383"/>
      <c r="BE308" s="383"/>
      <c r="BF308" s="383"/>
      <c r="BG308" s="384"/>
      <c r="BH308" s="383"/>
      <c r="BI308" s="383"/>
      <c r="IU308" s="326"/>
    </row>
    <row r="309" spans="1:255" s="334" customFormat="1" ht="15" customHeight="1" x14ac:dyDescent="0.3">
      <c r="A309" s="385">
        <v>38</v>
      </c>
      <c r="B309" s="922" t="s">
        <v>1562</v>
      </c>
      <c r="C309" s="362">
        <v>501272</v>
      </c>
      <c r="D309" s="375" t="s">
        <v>4</v>
      </c>
      <c r="E309" s="375"/>
      <c r="F309" s="923"/>
      <c r="G309" s="365">
        <v>1035781.0800000002</v>
      </c>
      <c r="H309" s="439"/>
      <c r="I309" s="395"/>
      <c r="J309" s="366">
        <v>7680.44</v>
      </c>
      <c r="K309" s="395"/>
      <c r="L309" s="395"/>
      <c r="M309" s="395">
        <v>15067.51</v>
      </c>
      <c r="N309" s="395"/>
      <c r="O309" s="395"/>
      <c r="P309" s="366">
        <v>27.9</v>
      </c>
      <c r="Q309" s="395"/>
      <c r="R309" s="556">
        <f t="shared" si="65"/>
        <v>1028366.1100000001</v>
      </c>
      <c r="S309" s="863">
        <f t="shared" si="66"/>
        <v>1.8773999996483326E-2</v>
      </c>
      <c r="T309" s="328">
        <v>378995.39</v>
      </c>
      <c r="U309" s="329" t="str">
        <f t="shared" si="41"/>
        <v>AUD</v>
      </c>
      <c r="V309" s="329">
        <f t="shared" si="68"/>
        <v>1028366.0912260001</v>
      </c>
      <c r="W309" s="330"/>
      <c r="X309" s="496"/>
      <c r="Y309" s="330"/>
      <c r="Z309" s="330"/>
      <c r="AA309" s="329"/>
      <c r="AB309" s="419">
        <f t="shared" si="62"/>
        <v>-15067.51</v>
      </c>
      <c r="AC309" s="329"/>
      <c r="AD309" s="330"/>
      <c r="AE309" s="330"/>
      <c r="AF309" s="330"/>
      <c r="AG309" s="330"/>
      <c r="AH309" s="331"/>
      <c r="AI309" s="331"/>
      <c r="AJ309" s="331"/>
      <c r="AK309" s="331"/>
      <c r="AL309" s="382"/>
      <c r="AM309" s="382"/>
      <c r="AN309" s="382"/>
      <c r="AO309" s="382"/>
      <c r="AP309" s="382"/>
      <c r="AQ309" s="382"/>
      <c r="AR309" s="382"/>
      <c r="AS309" s="382"/>
      <c r="AT309" s="382"/>
      <c r="AU309" s="382"/>
      <c r="AV309" s="383"/>
      <c r="AW309" s="383"/>
      <c r="AX309" s="383"/>
      <c r="AY309" s="383"/>
      <c r="AZ309" s="383"/>
      <c r="BA309" s="383"/>
      <c r="BB309" s="383"/>
      <c r="BC309" s="383"/>
      <c r="BD309" s="383"/>
      <c r="BE309" s="383"/>
      <c r="BF309" s="383"/>
      <c r="BG309" s="384"/>
      <c r="BH309" s="383"/>
      <c r="BI309" s="383"/>
      <c r="IU309" s="326"/>
    </row>
    <row r="310" spans="1:255" s="334" customFormat="1" ht="15" customHeight="1" x14ac:dyDescent="0.3">
      <c r="A310" s="385">
        <v>39</v>
      </c>
      <c r="B310" s="922" t="s">
        <v>1563</v>
      </c>
      <c r="C310" s="362">
        <v>501273</v>
      </c>
      <c r="D310" s="375" t="s">
        <v>4</v>
      </c>
      <c r="E310" s="375"/>
      <c r="F310" s="923"/>
      <c r="G310" s="365">
        <v>1035781.08</v>
      </c>
      <c r="H310" s="439"/>
      <c r="I310" s="395"/>
      <c r="J310" s="366">
        <v>7680.44</v>
      </c>
      <c r="K310" s="395"/>
      <c r="L310" s="395"/>
      <c r="M310" s="395">
        <v>15067.51</v>
      </c>
      <c r="N310" s="395"/>
      <c r="O310" s="395"/>
      <c r="P310" s="366">
        <v>27.9</v>
      </c>
      <c r="Q310" s="395"/>
      <c r="R310" s="556">
        <f t="shared" si="65"/>
        <v>1028366.1099999999</v>
      </c>
      <c r="S310" s="863">
        <f t="shared" si="66"/>
        <v>1.8773999763652682E-2</v>
      </c>
      <c r="T310" s="328">
        <v>378995.39</v>
      </c>
      <c r="U310" s="329" t="str">
        <f t="shared" si="41"/>
        <v>AUD</v>
      </c>
      <c r="V310" s="329">
        <f t="shared" si="68"/>
        <v>1028366.0912260001</v>
      </c>
      <c r="W310" s="330"/>
      <c r="X310" s="496"/>
      <c r="Y310" s="330"/>
      <c r="Z310" s="330"/>
      <c r="AA310" s="329"/>
      <c r="AB310" s="419">
        <f t="shared" si="62"/>
        <v>-15067.51</v>
      </c>
      <c r="AC310" s="329"/>
      <c r="AD310" s="330"/>
      <c r="AE310" s="330"/>
      <c r="AF310" s="330"/>
      <c r="AG310" s="330"/>
      <c r="AH310" s="331"/>
      <c r="AI310" s="331"/>
      <c r="AJ310" s="331"/>
      <c r="AK310" s="331"/>
      <c r="AL310" s="382"/>
      <c r="AM310" s="382"/>
      <c r="AN310" s="382"/>
      <c r="AO310" s="382"/>
      <c r="AP310" s="382"/>
      <c r="AQ310" s="382"/>
      <c r="AR310" s="382"/>
      <c r="AS310" s="382"/>
      <c r="AT310" s="382"/>
      <c r="AU310" s="382"/>
      <c r="AV310" s="383"/>
      <c r="AW310" s="383"/>
      <c r="AX310" s="383"/>
      <c r="AY310" s="383"/>
      <c r="AZ310" s="383"/>
      <c r="BA310" s="383"/>
      <c r="BB310" s="383"/>
      <c r="BC310" s="383"/>
      <c r="BD310" s="383"/>
      <c r="BE310" s="383"/>
      <c r="BF310" s="383"/>
      <c r="BG310" s="384"/>
      <c r="BH310" s="383"/>
      <c r="BI310" s="383"/>
      <c r="IU310" s="326"/>
    </row>
    <row r="311" spans="1:255" s="334" customFormat="1" ht="15" customHeight="1" x14ac:dyDescent="0.3">
      <c r="A311" s="385">
        <v>40</v>
      </c>
      <c r="B311" s="922" t="s">
        <v>1564</v>
      </c>
      <c r="C311" s="362">
        <v>501274</v>
      </c>
      <c r="D311" s="375" t="s">
        <v>4</v>
      </c>
      <c r="E311" s="375"/>
      <c r="F311" s="923"/>
      <c r="G311" s="365">
        <v>803737.62000000011</v>
      </c>
      <c r="H311" s="439"/>
      <c r="I311" s="395"/>
      <c r="J311" s="366">
        <v>5959.79</v>
      </c>
      <c r="K311" s="395"/>
      <c r="L311" s="395"/>
      <c r="M311" s="395">
        <v>11691.96</v>
      </c>
      <c r="N311" s="395"/>
      <c r="O311" s="395"/>
      <c r="P311" s="366">
        <f>21.68-0.06</f>
        <v>21.62</v>
      </c>
      <c r="Q311" s="395"/>
      <c r="R311" s="556">
        <f t="shared" si="65"/>
        <v>797983.83000000019</v>
      </c>
      <c r="S311" s="863">
        <f t="shared" si="66"/>
        <v>-3.1339998822659254E-3</v>
      </c>
      <c r="T311" s="328">
        <v>294090.01</v>
      </c>
      <c r="U311" s="329" t="str">
        <f t="shared" si="41"/>
        <v>AUD</v>
      </c>
      <c r="V311" s="329">
        <f t="shared" si="68"/>
        <v>797983.83313400007</v>
      </c>
      <c r="W311" s="330"/>
      <c r="X311" s="496"/>
      <c r="Y311" s="330"/>
      <c r="Z311" s="330"/>
      <c r="AA311" s="329"/>
      <c r="AB311" s="419">
        <f t="shared" si="62"/>
        <v>-11691.96</v>
      </c>
      <c r="AC311" s="329"/>
      <c r="AD311" s="330"/>
      <c r="AE311" s="330"/>
      <c r="AF311" s="330"/>
      <c r="AG311" s="330"/>
      <c r="AH311" s="331"/>
      <c r="AI311" s="331"/>
      <c r="AJ311" s="331"/>
      <c r="AK311" s="331"/>
      <c r="AL311" s="382"/>
      <c r="AM311" s="382"/>
      <c r="AN311" s="382"/>
      <c r="AO311" s="382"/>
      <c r="AP311" s="382"/>
      <c r="AQ311" s="382"/>
      <c r="AR311" s="382"/>
      <c r="AS311" s="382"/>
      <c r="AT311" s="382"/>
      <c r="AU311" s="382"/>
      <c r="AV311" s="383"/>
      <c r="AW311" s="383"/>
      <c r="AX311" s="383"/>
      <c r="AY311" s="383"/>
      <c r="AZ311" s="383"/>
      <c r="BA311" s="383"/>
      <c r="BB311" s="383"/>
      <c r="BC311" s="383"/>
      <c r="BD311" s="383"/>
      <c r="BE311" s="383"/>
      <c r="BF311" s="383"/>
      <c r="BG311" s="384"/>
      <c r="BH311" s="383"/>
      <c r="BI311" s="383"/>
      <c r="IU311" s="326"/>
    </row>
    <row r="312" spans="1:255" s="334" customFormat="1" ht="15" customHeight="1" x14ac:dyDescent="0.3">
      <c r="A312" s="385">
        <v>41</v>
      </c>
      <c r="B312" s="935" t="s">
        <v>1494</v>
      </c>
      <c r="C312" s="362">
        <v>501251</v>
      </c>
      <c r="D312" s="375" t="s">
        <v>4</v>
      </c>
      <c r="E312" s="375"/>
      <c r="F312" s="923"/>
      <c r="G312" s="365">
        <v>817708.52999999991</v>
      </c>
      <c r="H312" s="439"/>
      <c r="I312" s="395"/>
      <c r="J312" s="366">
        <v>6063.39</v>
      </c>
      <c r="K312" s="395"/>
      <c r="L312" s="395"/>
      <c r="M312" s="395">
        <v>12423.28</v>
      </c>
      <c r="N312" s="395"/>
      <c r="O312" s="395"/>
      <c r="P312" s="366">
        <v>22.04</v>
      </c>
      <c r="Q312" s="395"/>
      <c r="R312" s="556">
        <f t="shared" si="65"/>
        <v>811326.59999999986</v>
      </c>
      <c r="S312" s="863">
        <f t="shared" si="66"/>
        <v>-2.4892000132240355E-2</v>
      </c>
      <c r="T312" s="328">
        <v>299007.38</v>
      </c>
      <c r="U312" s="329" t="str">
        <f t="shared" si="41"/>
        <v>AUD</v>
      </c>
      <c r="V312" s="329">
        <f t="shared" si="68"/>
        <v>811326.62489199999</v>
      </c>
      <c r="W312" s="330"/>
      <c r="X312" s="496"/>
      <c r="Y312" s="330"/>
      <c r="Z312" s="330"/>
      <c r="AA312" s="329"/>
      <c r="AB312" s="419">
        <f t="shared" si="62"/>
        <v>-12423.28</v>
      </c>
      <c r="AC312" s="329"/>
      <c r="AD312" s="330"/>
      <c r="AE312" s="330"/>
      <c r="AF312" s="330"/>
      <c r="AG312" s="330"/>
      <c r="AH312" s="331"/>
      <c r="AI312" s="331"/>
      <c r="AJ312" s="331"/>
      <c r="AK312" s="331"/>
      <c r="AL312" s="382"/>
      <c r="AM312" s="382"/>
      <c r="AN312" s="382"/>
      <c r="AO312" s="382"/>
      <c r="AP312" s="382"/>
      <c r="AQ312" s="382"/>
      <c r="AR312" s="382"/>
      <c r="AS312" s="382"/>
      <c r="AT312" s="382"/>
      <c r="AU312" s="382"/>
      <c r="AV312" s="383"/>
      <c r="AW312" s="383"/>
      <c r="AX312" s="383"/>
      <c r="AY312" s="383"/>
      <c r="AZ312" s="383"/>
      <c r="BA312" s="383"/>
      <c r="BB312" s="383"/>
      <c r="BC312" s="383"/>
      <c r="BD312" s="383"/>
      <c r="BE312" s="383"/>
      <c r="BF312" s="383"/>
      <c r="BG312" s="384"/>
      <c r="BH312" s="383"/>
      <c r="BI312" s="383"/>
      <c r="IU312" s="326"/>
    </row>
    <row r="313" spans="1:255" s="334" customFormat="1" ht="15" customHeight="1" x14ac:dyDescent="0.3">
      <c r="A313" s="385">
        <v>42</v>
      </c>
      <c r="B313" s="935" t="s">
        <v>1495</v>
      </c>
      <c r="C313" s="362">
        <v>501252</v>
      </c>
      <c r="D313" s="375" t="s">
        <v>4</v>
      </c>
      <c r="E313" s="375"/>
      <c r="F313" s="923"/>
      <c r="G313" s="365">
        <v>1131279.8700000001</v>
      </c>
      <c r="H313" s="439"/>
      <c r="I313" s="395"/>
      <c r="J313" s="366">
        <v>8388.58</v>
      </c>
      <c r="K313" s="395"/>
      <c r="L313" s="395"/>
      <c r="M313" s="395">
        <v>17160.22</v>
      </c>
      <c r="N313" s="395"/>
      <c r="O313" s="395"/>
      <c r="P313" s="366">
        <v>30.52</v>
      </c>
      <c r="Q313" s="395"/>
      <c r="R313" s="556">
        <f t="shared" si="65"/>
        <v>1122477.7100000002</v>
      </c>
      <c r="S313" s="863">
        <f t="shared" si="66"/>
        <v>-2.8228000039234757E-2</v>
      </c>
      <c r="T313" s="328">
        <v>413679.42000000004</v>
      </c>
      <c r="U313" s="329" t="str">
        <f t="shared" si="41"/>
        <v>AUD</v>
      </c>
      <c r="V313" s="329">
        <f t="shared" si="68"/>
        <v>1122477.7382280002</v>
      </c>
      <c r="W313" s="330"/>
      <c r="X313" s="496"/>
      <c r="Y313" s="330"/>
      <c r="Z313" s="330"/>
      <c r="AA313" s="329"/>
      <c r="AB313" s="419">
        <f t="shared" si="62"/>
        <v>-17160.22</v>
      </c>
      <c r="AC313" s="329"/>
      <c r="AD313" s="330"/>
      <c r="AE313" s="330"/>
      <c r="AF313" s="330"/>
      <c r="AG313" s="330"/>
      <c r="AH313" s="331"/>
      <c r="AI313" s="331"/>
      <c r="AJ313" s="331"/>
      <c r="AK313" s="331"/>
      <c r="AL313" s="382"/>
      <c r="AM313" s="382"/>
      <c r="AN313" s="382"/>
      <c r="AO313" s="382"/>
      <c r="AP313" s="382"/>
      <c r="AQ313" s="382"/>
      <c r="AR313" s="382"/>
      <c r="AS313" s="382"/>
      <c r="AT313" s="382"/>
      <c r="AU313" s="382"/>
      <c r="AV313" s="383"/>
      <c r="AW313" s="383"/>
      <c r="AX313" s="383"/>
      <c r="AY313" s="383"/>
      <c r="AZ313" s="383"/>
      <c r="BA313" s="383"/>
      <c r="BB313" s="383"/>
      <c r="BC313" s="383"/>
      <c r="BD313" s="383"/>
      <c r="BE313" s="383"/>
      <c r="BF313" s="383"/>
      <c r="BG313" s="384"/>
      <c r="BH313" s="383"/>
      <c r="BI313" s="383"/>
      <c r="IU313" s="326"/>
    </row>
    <row r="314" spans="1:255" s="334" customFormat="1" ht="15" customHeight="1" x14ac:dyDescent="0.3">
      <c r="A314" s="385">
        <v>43</v>
      </c>
      <c r="B314" s="935" t="s">
        <v>1498</v>
      </c>
      <c r="C314" s="362">
        <v>501253</v>
      </c>
      <c r="D314" s="375" t="s">
        <v>4</v>
      </c>
      <c r="E314" s="375"/>
      <c r="F314" s="923"/>
      <c r="G314" s="365">
        <v>1061056.1100000001</v>
      </c>
      <c r="H314" s="439"/>
      <c r="I314" s="395"/>
      <c r="J314" s="366">
        <v>7867.87</v>
      </c>
      <c r="K314" s="395"/>
      <c r="L314" s="395"/>
      <c r="M314" s="395">
        <v>16089.62</v>
      </c>
      <c r="N314" s="395"/>
      <c r="O314" s="395"/>
      <c r="P314" s="366">
        <v>28.57</v>
      </c>
      <c r="Q314" s="395"/>
      <c r="R314" s="556">
        <f t="shared" si="65"/>
        <v>1052805.79</v>
      </c>
      <c r="S314" s="863">
        <f t="shared" si="66"/>
        <v>-3.5619998816400766E-3</v>
      </c>
      <c r="T314" s="328">
        <v>388002.43</v>
      </c>
      <c r="U314" s="329" t="str">
        <f t="shared" si="41"/>
        <v>AUD</v>
      </c>
      <c r="V314" s="329">
        <f t="shared" si="68"/>
        <v>1052805.7935619999</v>
      </c>
      <c r="W314" s="330"/>
      <c r="X314" s="496"/>
      <c r="Y314" s="330"/>
      <c r="Z314" s="330"/>
      <c r="AA314" s="329"/>
      <c r="AB314" s="419">
        <f t="shared" si="62"/>
        <v>-16089.62</v>
      </c>
      <c r="AC314" s="329"/>
      <c r="AD314" s="330"/>
      <c r="AE314" s="330"/>
      <c r="AF314" s="330"/>
      <c r="AG314" s="330"/>
      <c r="AH314" s="331"/>
      <c r="AI314" s="331"/>
      <c r="AJ314" s="331"/>
      <c r="AK314" s="331"/>
      <c r="AL314" s="382"/>
      <c r="AM314" s="382"/>
      <c r="AN314" s="382"/>
      <c r="AO314" s="382"/>
      <c r="AP314" s="382"/>
      <c r="AQ314" s="382"/>
      <c r="AR314" s="382"/>
      <c r="AS314" s="382"/>
      <c r="AT314" s="382"/>
      <c r="AU314" s="382"/>
      <c r="AV314" s="383"/>
      <c r="AW314" s="383"/>
      <c r="AX314" s="383"/>
      <c r="AY314" s="383"/>
      <c r="AZ314" s="383"/>
      <c r="BA314" s="383"/>
      <c r="BB314" s="383"/>
      <c r="BC314" s="383"/>
      <c r="BD314" s="383"/>
      <c r="BE314" s="383"/>
      <c r="BF314" s="383"/>
      <c r="BG314" s="384"/>
      <c r="BH314" s="383"/>
      <c r="BI314" s="383"/>
      <c r="IU314" s="326"/>
    </row>
    <row r="315" spans="1:255" s="334" customFormat="1" ht="15" customHeight="1" x14ac:dyDescent="0.3">
      <c r="A315" s="385">
        <v>44</v>
      </c>
      <c r="B315" s="1012" t="s">
        <v>1614</v>
      </c>
      <c r="C315" s="427">
        <v>501319</v>
      </c>
      <c r="D315" s="392" t="s">
        <v>0</v>
      </c>
      <c r="E315" s="402"/>
      <c r="F315" s="1013"/>
      <c r="G315" s="364">
        <v>0</v>
      </c>
      <c r="H315" s="439">
        <v>9579063.8100000005</v>
      </c>
      <c r="I315" s="395"/>
      <c r="J315" s="395"/>
      <c r="K315" s="395"/>
      <c r="L315" s="395"/>
      <c r="M315" s="395"/>
      <c r="N315" s="395"/>
      <c r="O315" s="395"/>
      <c r="P315" s="395">
        <v>669.25</v>
      </c>
      <c r="Q315" s="395"/>
      <c r="R315" s="556">
        <f t="shared" si="65"/>
        <v>9578394.5600000005</v>
      </c>
      <c r="S315" s="863">
        <f t="shared" si="66"/>
        <v>-1.9399989396333694E-3</v>
      </c>
      <c r="T315" s="328">
        <v>2358629.54</v>
      </c>
      <c r="U315" s="329" t="s">
        <v>0</v>
      </c>
      <c r="V315" s="329">
        <f t="shared" ref="V315" si="69">T315*$V$1</f>
        <v>9578394.5619399995</v>
      </c>
      <c r="W315" s="330"/>
      <c r="X315" s="496"/>
      <c r="Y315" s="330"/>
      <c r="Z315" s="330"/>
      <c r="AA315" s="329"/>
      <c r="AB315" s="419"/>
      <c r="AC315" s="329"/>
      <c r="AD315" s="330"/>
      <c r="AE315" s="330"/>
      <c r="AF315" s="330"/>
      <c r="AG315" s="330"/>
      <c r="AH315" s="331"/>
      <c r="AI315" s="331"/>
      <c r="AJ315" s="331"/>
      <c r="AK315" s="331"/>
      <c r="AL315" s="382"/>
      <c r="AM315" s="382"/>
      <c r="AN315" s="382"/>
      <c r="AO315" s="382"/>
      <c r="AP315" s="382"/>
      <c r="AQ315" s="382"/>
      <c r="AR315" s="382"/>
      <c r="AS315" s="382"/>
      <c r="AT315" s="382"/>
      <c r="AU315" s="382"/>
      <c r="AV315" s="383"/>
      <c r="AW315" s="383"/>
      <c r="AX315" s="383"/>
      <c r="AY315" s="383"/>
      <c r="AZ315" s="383"/>
      <c r="BA315" s="383"/>
      <c r="BB315" s="383"/>
      <c r="BC315" s="383"/>
      <c r="BD315" s="383"/>
      <c r="BE315" s="383"/>
      <c r="BF315" s="383"/>
      <c r="BG315" s="384"/>
      <c r="BH315" s="383"/>
      <c r="BI315" s="383"/>
      <c r="IU315" s="326"/>
    </row>
    <row r="316" spans="1:255" s="334" customFormat="1" ht="15" customHeight="1" x14ac:dyDescent="0.3">
      <c r="A316" s="385">
        <v>45</v>
      </c>
      <c r="B316" s="391" t="s">
        <v>1448</v>
      </c>
      <c r="C316" s="393">
        <v>501174</v>
      </c>
      <c r="D316" s="392" t="s">
        <v>26</v>
      </c>
      <c r="E316" s="402"/>
      <c r="F316" s="616"/>
      <c r="G316" s="364">
        <v>3113893.3699999996</v>
      </c>
      <c r="H316" s="439"/>
      <c r="I316" s="395"/>
      <c r="J316" s="395"/>
      <c r="K316" s="395"/>
      <c r="L316" s="395"/>
      <c r="M316" s="395">
        <v>56625.1</v>
      </c>
      <c r="N316" s="395"/>
      <c r="O316" s="395"/>
      <c r="P316" s="395"/>
      <c r="Q316" s="395"/>
      <c r="R316" s="556">
        <f t="shared" si="65"/>
        <v>3057268.2699999996</v>
      </c>
      <c r="S316" s="863">
        <f t="shared" si="60"/>
        <v>0</v>
      </c>
      <c r="T316" s="328">
        <v>3057268.2699999996</v>
      </c>
      <c r="U316" s="329" t="str">
        <f t="shared" si="41"/>
        <v>MYR</v>
      </c>
      <c r="V316" s="329">
        <f t="shared" si="63"/>
        <v>3057268.2699999996</v>
      </c>
      <c r="W316" s="330"/>
      <c r="X316" s="496"/>
      <c r="Y316" s="330"/>
      <c r="Z316" s="330"/>
      <c r="AA316" s="329"/>
      <c r="AB316" s="419"/>
      <c r="AC316" s="329"/>
      <c r="AD316" s="330"/>
      <c r="AE316" s="330"/>
      <c r="AF316" s="330"/>
      <c r="AG316" s="330"/>
      <c r="AH316" s="331"/>
      <c r="AI316" s="331"/>
      <c r="AJ316" s="331"/>
      <c r="AK316" s="331"/>
      <c r="AL316" s="382"/>
      <c r="AM316" s="382"/>
      <c r="AN316" s="382"/>
      <c r="AO316" s="382"/>
      <c r="AP316" s="382"/>
      <c r="AQ316" s="382"/>
      <c r="AR316" s="382"/>
      <c r="AS316" s="382"/>
      <c r="AT316" s="382"/>
      <c r="AU316" s="382"/>
      <c r="AV316" s="383"/>
      <c r="AW316" s="383"/>
      <c r="AX316" s="383"/>
      <c r="AY316" s="383"/>
      <c r="AZ316" s="383"/>
      <c r="BA316" s="383"/>
      <c r="BB316" s="383"/>
      <c r="BC316" s="383"/>
      <c r="BD316" s="383"/>
      <c r="BE316" s="383"/>
      <c r="BF316" s="383"/>
      <c r="BG316" s="384"/>
      <c r="BH316" s="383"/>
      <c r="BI316" s="383"/>
      <c r="IU316" s="326"/>
    </row>
    <row r="317" spans="1:255" s="334" customFormat="1" ht="15" customHeight="1" x14ac:dyDescent="0.3">
      <c r="A317" s="385">
        <v>46</v>
      </c>
      <c r="B317" s="391" t="s">
        <v>1437</v>
      </c>
      <c r="C317" s="393">
        <v>501188</v>
      </c>
      <c r="D317" s="392" t="s">
        <v>26</v>
      </c>
      <c r="E317" s="402"/>
      <c r="F317" s="616"/>
      <c r="G317" s="364">
        <v>2153619.56</v>
      </c>
      <c r="H317" s="439"/>
      <c r="I317" s="395"/>
      <c r="J317" s="395"/>
      <c r="K317" s="395"/>
      <c r="L317" s="395"/>
      <c r="M317" s="395">
        <v>54468.43</v>
      </c>
      <c r="N317" s="395"/>
      <c r="O317" s="395"/>
      <c r="P317" s="395"/>
      <c r="Q317" s="395"/>
      <c r="R317" s="556">
        <f t="shared" si="65"/>
        <v>2099151.13</v>
      </c>
      <c r="S317" s="863">
        <f t="shared" si="60"/>
        <v>0</v>
      </c>
      <c r="T317" s="328">
        <v>2099151.13</v>
      </c>
      <c r="U317" s="329" t="str">
        <f t="shared" si="41"/>
        <v>MYR</v>
      </c>
      <c r="V317" s="329">
        <f t="shared" si="63"/>
        <v>2099151.13</v>
      </c>
      <c r="W317" s="330"/>
      <c r="X317" s="496"/>
      <c r="Y317" s="330"/>
      <c r="Z317" s="330"/>
      <c r="AA317" s="329"/>
      <c r="AB317" s="419"/>
      <c r="AC317" s="329"/>
      <c r="AD317" s="330"/>
      <c r="AE317" s="330"/>
      <c r="AF317" s="330"/>
      <c r="AG317" s="330"/>
      <c r="AH317" s="331"/>
      <c r="AI317" s="331"/>
      <c r="AJ317" s="331"/>
      <c r="AK317" s="331"/>
      <c r="AL317" s="382"/>
      <c r="AM317" s="382"/>
      <c r="AN317" s="382"/>
      <c r="AO317" s="382"/>
      <c r="AP317" s="382"/>
      <c r="AQ317" s="382"/>
      <c r="AR317" s="382"/>
      <c r="AS317" s="382"/>
      <c r="AT317" s="382"/>
      <c r="AU317" s="382"/>
      <c r="AV317" s="383"/>
      <c r="AW317" s="383"/>
      <c r="AX317" s="383"/>
      <c r="AY317" s="383"/>
      <c r="AZ317" s="383"/>
      <c r="BA317" s="383"/>
      <c r="BB317" s="383"/>
      <c r="BC317" s="383"/>
      <c r="BD317" s="383"/>
      <c r="BE317" s="383"/>
      <c r="BF317" s="383"/>
      <c r="BG317" s="384"/>
      <c r="BH317" s="383"/>
      <c r="BI317" s="383"/>
      <c r="IU317" s="326"/>
    </row>
    <row r="318" spans="1:255" s="334" customFormat="1" ht="15" hidden="1" customHeight="1" x14ac:dyDescent="0.3">
      <c r="A318" s="385">
        <v>46</v>
      </c>
      <c r="B318" s="396" t="s">
        <v>176</v>
      </c>
      <c r="C318" s="375">
        <v>501066</v>
      </c>
      <c r="D318" s="375" t="s">
        <v>3</v>
      </c>
      <c r="E318" s="375"/>
      <c r="F318" s="397"/>
      <c r="G318" s="416">
        <v>2.8405338525772095E-8</v>
      </c>
      <c r="H318" s="491"/>
      <c r="I318" s="366"/>
      <c r="J318" s="366"/>
      <c r="K318" s="366"/>
      <c r="L318" s="366"/>
      <c r="M318" s="366"/>
      <c r="N318" s="366"/>
      <c r="O318" s="366"/>
      <c r="P318" s="366"/>
      <c r="Q318" s="366"/>
      <c r="R318" s="562">
        <f>G318+H318+J318+K318+I318-M318-O318-P318-Q318-N318</f>
        <v>2.8405338525772095E-8</v>
      </c>
      <c r="S318" s="864">
        <f t="shared" si="60"/>
        <v>2.8405338525772095E-8</v>
      </c>
      <c r="T318" s="328"/>
      <c r="U318" s="329" t="str">
        <f t="shared" si="41"/>
        <v>GBP</v>
      </c>
      <c r="V318" s="329">
        <f>T318*$V$2</f>
        <v>0</v>
      </c>
      <c r="W318" s="330"/>
      <c r="X318" s="496"/>
      <c r="Y318" s="330"/>
      <c r="Z318" s="330"/>
      <c r="AA318" s="329"/>
      <c r="AB318" s="619">
        <f t="shared" ref="AB318:AB352" si="70">H318+I318-M318-O318</f>
        <v>0</v>
      </c>
      <c r="AC318" s="329">
        <f t="shared" si="37"/>
        <v>2.8405338525772095E-8</v>
      </c>
      <c r="AD318" s="330"/>
      <c r="AE318" s="330"/>
      <c r="AF318" s="330"/>
      <c r="AG318" s="330"/>
      <c r="AH318" s="331"/>
      <c r="AI318" s="331"/>
      <c r="AJ318" s="331"/>
      <c r="AK318" s="331"/>
      <c r="AL318" s="382"/>
      <c r="AM318" s="382"/>
      <c r="AN318" s="382"/>
      <c r="AO318" s="382"/>
      <c r="AP318" s="382"/>
      <c r="AQ318" s="382"/>
      <c r="AR318" s="382"/>
      <c r="AS318" s="382"/>
      <c r="AT318" s="382"/>
      <c r="AU318" s="382"/>
      <c r="AV318" s="383"/>
      <c r="AW318" s="383"/>
      <c r="AX318" s="383"/>
      <c r="AY318" s="383"/>
      <c r="AZ318" s="383"/>
      <c r="BA318" s="383"/>
      <c r="BB318" s="383"/>
      <c r="BC318" s="383"/>
      <c r="BD318" s="383"/>
      <c r="BE318" s="383"/>
      <c r="BF318" s="383"/>
      <c r="BG318" s="384"/>
      <c r="BH318" s="383"/>
      <c r="BI318" s="383"/>
      <c r="IU318" s="326"/>
    </row>
    <row r="319" spans="1:255" s="334" customFormat="1" ht="15" hidden="1" customHeight="1" x14ac:dyDescent="0.3">
      <c r="A319" s="385">
        <v>25</v>
      </c>
      <c r="B319" s="396" t="s">
        <v>177</v>
      </c>
      <c r="C319" s="375">
        <v>500860</v>
      </c>
      <c r="D319" s="375" t="s">
        <v>26</v>
      </c>
      <c r="E319" s="375"/>
      <c r="F319" s="397"/>
      <c r="G319" s="416">
        <v>-1.7462298274040222E-10</v>
      </c>
      <c r="H319" s="416"/>
      <c r="I319" s="416"/>
      <c r="J319" s="416"/>
      <c r="K319" s="416"/>
      <c r="L319" s="416"/>
      <c r="M319" s="416"/>
      <c r="N319" s="416"/>
      <c r="O319" s="416"/>
      <c r="P319" s="416"/>
      <c r="Q319" s="416"/>
      <c r="R319" s="559">
        <f>G319+H319+J319+K319+I319+L319-M319-O319-P319-Q319-N319</f>
        <v>-1.7462298274040222E-10</v>
      </c>
      <c r="S319" s="863">
        <f t="shared" si="60"/>
        <v>-1.7462298274040222E-10</v>
      </c>
      <c r="T319" s="328"/>
      <c r="U319" s="329" t="str">
        <f t="shared" si="41"/>
        <v>MYR</v>
      </c>
      <c r="V319" s="329">
        <f t="shared" ref="V319:V338" si="71">T319</f>
        <v>0</v>
      </c>
      <c r="W319" s="330"/>
      <c r="X319" s="330"/>
      <c r="Y319" s="330"/>
      <c r="Z319" s="330"/>
      <c r="AA319" s="329"/>
      <c r="AB319" s="419">
        <f t="shared" si="70"/>
        <v>0</v>
      </c>
      <c r="AC319" s="329">
        <f t="shared" si="37"/>
        <v>-1.7462298274040222E-10</v>
      </c>
      <c r="AD319" s="330"/>
      <c r="AE319" s="330"/>
      <c r="AF319" s="330"/>
      <c r="AG319" s="330"/>
      <c r="AH319" s="331"/>
      <c r="AI319" s="331"/>
      <c r="AJ319" s="331"/>
      <c r="AK319" s="331"/>
      <c r="AL319" s="382"/>
      <c r="AM319" s="382"/>
      <c r="AN319" s="382"/>
      <c r="AO319" s="382"/>
      <c r="AP319" s="382"/>
      <c r="AQ319" s="382"/>
      <c r="AR319" s="382"/>
      <c r="AS319" s="382"/>
      <c r="AT319" s="382"/>
      <c r="AU319" s="382"/>
      <c r="AV319" s="383"/>
      <c r="AW319" s="383"/>
      <c r="AX319" s="383"/>
      <c r="AY319" s="383"/>
      <c r="AZ319" s="383"/>
      <c r="BA319" s="383"/>
      <c r="BB319" s="383"/>
      <c r="BC319" s="383"/>
      <c r="BD319" s="383"/>
      <c r="BE319" s="383"/>
      <c r="BF319" s="383"/>
      <c r="BG319" s="384"/>
      <c r="BH319" s="383"/>
      <c r="BI319" s="383"/>
      <c r="IU319" s="326"/>
    </row>
    <row r="320" spans="1:255" s="334" customFormat="1" ht="15" hidden="1" customHeight="1" x14ac:dyDescent="0.3">
      <c r="A320" s="385">
        <v>4</v>
      </c>
      <c r="B320" s="396" t="s">
        <v>178</v>
      </c>
      <c r="C320" s="375">
        <v>500899</v>
      </c>
      <c r="D320" s="375" t="s">
        <v>0</v>
      </c>
      <c r="E320" s="375"/>
      <c r="F320" s="397"/>
      <c r="G320" s="416">
        <v>1.9000023603439331E-3</v>
      </c>
      <c r="H320" s="491"/>
      <c r="I320" s="366"/>
      <c r="J320" s="366"/>
      <c r="K320" s="366"/>
      <c r="L320" s="366"/>
      <c r="M320" s="366"/>
      <c r="N320" s="366"/>
      <c r="O320" s="366"/>
      <c r="P320" s="366"/>
      <c r="Q320" s="366"/>
      <c r="R320" s="562">
        <f t="shared" ref="R320:R365" si="72">G320+H320+J320+K320+I320-M320-O320-P320-Q320-N320</f>
        <v>1.9000023603439331E-3</v>
      </c>
      <c r="S320" s="871">
        <f t="shared" si="60"/>
        <v>1.9000023603439331E-3</v>
      </c>
      <c r="T320" s="328"/>
      <c r="U320" s="329" t="str">
        <f t="shared" si="41"/>
        <v>USD</v>
      </c>
      <c r="V320" s="329">
        <f t="shared" si="61"/>
        <v>0</v>
      </c>
      <c r="W320" s="330"/>
      <c r="X320" s="330"/>
      <c r="Y320" s="330"/>
      <c r="Z320" s="330"/>
      <c r="AA320" s="329"/>
      <c r="AB320" s="329">
        <f t="shared" si="70"/>
        <v>0</v>
      </c>
      <c r="AC320" s="329">
        <f t="shared" si="37"/>
        <v>1.9000023603439331E-3</v>
      </c>
      <c r="AD320" s="330"/>
      <c r="AE320" s="330"/>
      <c r="AF320" s="330"/>
      <c r="AG320" s="330"/>
      <c r="AH320" s="331"/>
      <c r="AI320" s="331"/>
      <c r="AJ320" s="331"/>
      <c r="AK320" s="331"/>
      <c r="AL320" s="382"/>
      <c r="AM320" s="382"/>
      <c r="AN320" s="382"/>
      <c r="AO320" s="382"/>
      <c r="AP320" s="382"/>
      <c r="AQ320" s="382"/>
      <c r="AR320" s="382"/>
      <c r="AS320" s="382"/>
      <c r="AT320" s="382"/>
      <c r="AU320" s="382"/>
      <c r="AV320" s="383"/>
      <c r="AW320" s="383"/>
      <c r="AX320" s="383"/>
      <c r="AY320" s="490"/>
      <c r="AZ320" s="383"/>
      <c r="BA320" s="383"/>
      <c r="BB320" s="383"/>
      <c r="BC320" s="383"/>
      <c r="BD320" s="383"/>
      <c r="BE320" s="383"/>
      <c r="BF320" s="383"/>
      <c r="BG320" s="384"/>
      <c r="BH320" s="383"/>
      <c r="BI320" s="383"/>
      <c r="IU320" s="326"/>
    </row>
    <row r="321" spans="1:255" s="334" customFormat="1" ht="15" hidden="1" customHeight="1" x14ac:dyDescent="0.3">
      <c r="A321" s="385">
        <v>7</v>
      </c>
      <c r="B321" s="396" t="s">
        <v>179</v>
      </c>
      <c r="C321" s="375">
        <v>500912</v>
      </c>
      <c r="D321" s="375" t="s">
        <v>26</v>
      </c>
      <c r="E321" s="375"/>
      <c r="F321" s="397"/>
      <c r="G321" s="416">
        <v>2.6193447411060333E-10</v>
      </c>
      <c r="H321" s="491"/>
      <c r="I321" s="366"/>
      <c r="J321" s="366"/>
      <c r="K321" s="366"/>
      <c r="L321" s="366"/>
      <c r="M321" s="366"/>
      <c r="N321" s="366"/>
      <c r="O321" s="366"/>
      <c r="P321" s="366"/>
      <c r="Q321" s="366"/>
      <c r="R321" s="562">
        <f t="shared" si="72"/>
        <v>2.6193447411060333E-10</v>
      </c>
      <c r="S321" s="863">
        <f t="shared" si="60"/>
        <v>2.6193447411060333E-10</v>
      </c>
      <c r="T321" s="328"/>
      <c r="U321" s="329" t="str">
        <f t="shared" si="41"/>
        <v>MYR</v>
      </c>
      <c r="V321" s="329">
        <f t="shared" si="71"/>
        <v>0</v>
      </c>
      <c r="W321" s="330"/>
      <c r="X321" s="330"/>
      <c r="Y321" s="330"/>
      <c r="Z321" s="330"/>
      <c r="AA321" s="329"/>
      <c r="AB321" s="619">
        <f t="shared" si="70"/>
        <v>0</v>
      </c>
      <c r="AC321" s="329">
        <f t="shared" si="37"/>
        <v>2.6193447411060333E-10</v>
      </c>
      <c r="AD321" s="330"/>
      <c r="AE321" s="330"/>
      <c r="AF321" s="330"/>
      <c r="AG321" s="330"/>
      <c r="AH321" s="331"/>
      <c r="AI321" s="331"/>
      <c r="AJ321" s="331"/>
      <c r="AK321" s="331"/>
      <c r="AL321" s="382"/>
      <c r="AM321" s="382"/>
      <c r="AN321" s="382"/>
      <c r="AO321" s="382"/>
      <c r="AP321" s="382"/>
      <c r="AQ321" s="382"/>
      <c r="AR321" s="382"/>
      <c r="AS321" s="382"/>
      <c r="AT321" s="382"/>
      <c r="AU321" s="382"/>
      <c r="AV321" s="383"/>
      <c r="AW321" s="383"/>
      <c r="AX321" s="383"/>
      <c r="AY321" s="490"/>
      <c r="AZ321" s="383"/>
      <c r="BA321" s="383"/>
      <c r="BB321" s="383"/>
      <c r="BC321" s="383"/>
      <c r="BD321" s="383"/>
      <c r="BE321" s="383"/>
      <c r="BF321" s="383"/>
      <c r="BG321" s="384"/>
      <c r="BH321" s="383"/>
      <c r="BI321" s="383"/>
      <c r="IU321" s="326"/>
    </row>
    <row r="322" spans="1:255" s="334" customFormat="1" ht="15" customHeight="1" x14ac:dyDescent="0.3">
      <c r="A322" s="385">
        <v>47</v>
      </c>
      <c r="B322" s="396" t="s">
        <v>180</v>
      </c>
      <c r="C322" s="375">
        <v>501050</v>
      </c>
      <c r="D322" s="375" t="s">
        <v>26</v>
      </c>
      <c r="E322" s="375"/>
      <c r="F322" s="397"/>
      <c r="G322" s="416">
        <v>105530615.53999998</v>
      </c>
      <c r="H322" s="491"/>
      <c r="I322" s="366"/>
      <c r="J322" s="366"/>
      <c r="K322" s="366"/>
      <c r="L322" s="366"/>
      <c r="M322" s="366"/>
      <c r="N322" s="366"/>
      <c r="O322" s="366"/>
      <c r="P322" s="366"/>
      <c r="Q322" s="366"/>
      <c r="R322" s="562">
        <f t="shared" si="72"/>
        <v>105530615.53999998</v>
      </c>
      <c r="S322" s="863">
        <f t="shared" si="60"/>
        <v>0</v>
      </c>
      <c r="T322" s="328">
        <v>105530615.53999998</v>
      </c>
      <c r="U322" s="329" t="str">
        <f t="shared" si="41"/>
        <v>MYR</v>
      </c>
      <c r="V322" s="329">
        <f>T322</f>
        <v>105530615.53999998</v>
      </c>
      <c r="W322" s="330"/>
      <c r="X322" s="330"/>
      <c r="Y322" s="330"/>
      <c r="Z322" s="330"/>
      <c r="AA322" s="329"/>
      <c r="AB322" s="419">
        <f t="shared" si="70"/>
        <v>0</v>
      </c>
      <c r="AC322" s="329">
        <f t="shared" si="37"/>
        <v>105530615.53999998</v>
      </c>
      <c r="AD322" s="330"/>
      <c r="AE322" s="330"/>
      <c r="AF322" s="330"/>
      <c r="AG322" s="330"/>
      <c r="AH322" s="331"/>
      <c r="AI322" s="331"/>
      <c r="AJ322" s="331"/>
      <c r="AK322" s="331"/>
      <c r="AL322" s="382"/>
      <c r="AM322" s="382"/>
      <c r="AN322" s="382"/>
      <c r="AO322" s="382"/>
      <c r="AP322" s="382"/>
      <c r="AQ322" s="382"/>
      <c r="AR322" s="382"/>
      <c r="AS322" s="382"/>
      <c r="AT322" s="382"/>
      <c r="AU322" s="382"/>
      <c r="AV322" s="383"/>
      <c r="AW322" s="383"/>
      <c r="AX322" s="383"/>
      <c r="AY322" s="490"/>
      <c r="AZ322" s="383"/>
      <c r="BA322" s="383"/>
      <c r="BB322" s="383"/>
      <c r="BC322" s="383"/>
      <c r="BD322" s="383"/>
      <c r="BE322" s="383"/>
      <c r="BF322" s="383"/>
      <c r="BG322" s="384"/>
      <c r="BH322" s="383"/>
      <c r="BI322" s="383"/>
      <c r="IU322" s="326"/>
    </row>
    <row r="323" spans="1:255" s="334" customFormat="1" ht="15" hidden="1" customHeight="1" x14ac:dyDescent="0.3">
      <c r="A323" s="385">
        <v>16</v>
      </c>
      <c r="B323" s="396" t="s">
        <v>181</v>
      </c>
      <c r="C323" s="375">
        <v>500931</v>
      </c>
      <c r="D323" s="375" t="s">
        <v>26</v>
      </c>
      <c r="E323" s="375"/>
      <c r="F323" s="397"/>
      <c r="G323" s="416">
        <v>1.862645149230957E-9</v>
      </c>
      <c r="H323" s="491"/>
      <c r="I323" s="366"/>
      <c r="J323" s="366"/>
      <c r="K323" s="366"/>
      <c r="L323" s="366"/>
      <c r="M323" s="366"/>
      <c r="N323" s="366"/>
      <c r="O323" s="366"/>
      <c r="P323" s="366"/>
      <c r="Q323" s="366"/>
      <c r="R323" s="562">
        <f t="shared" si="72"/>
        <v>1.862645149230957E-9</v>
      </c>
      <c r="S323" s="863">
        <f t="shared" si="60"/>
        <v>1.862645149230957E-9</v>
      </c>
      <c r="T323" s="328"/>
      <c r="U323" s="329" t="str">
        <f t="shared" si="41"/>
        <v>MYR</v>
      </c>
      <c r="V323" s="329">
        <f t="shared" si="71"/>
        <v>0</v>
      </c>
      <c r="W323" s="330"/>
      <c r="X323" s="330"/>
      <c r="Y323" s="330"/>
      <c r="Z323" s="330"/>
      <c r="AA323" s="329"/>
      <c r="AB323" s="419">
        <f t="shared" si="70"/>
        <v>0</v>
      </c>
      <c r="AC323" s="329">
        <f t="shared" si="37"/>
        <v>1.862645149230957E-9</v>
      </c>
      <c r="AD323" s="330"/>
      <c r="AE323" s="330"/>
      <c r="AF323" s="330"/>
      <c r="AG323" s="330"/>
      <c r="AH323" s="331"/>
      <c r="AI323" s="331"/>
      <c r="AJ323" s="331"/>
      <c r="AK323" s="331"/>
      <c r="AL323" s="382"/>
      <c r="AM323" s="382"/>
      <c r="AN323" s="382"/>
      <c r="AO323" s="382"/>
      <c r="AP323" s="382"/>
      <c r="AQ323" s="382"/>
      <c r="AR323" s="382"/>
      <c r="AS323" s="382"/>
      <c r="AT323" s="382"/>
      <c r="AU323" s="382"/>
      <c r="AV323" s="383"/>
      <c r="AW323" s="383"/>
      <c r="AX323" s="383"/>
      <c r="AY323" s="383"/>
      <c r="AZ323" s="383"/>
      <c r="BA323" s="383"/>
      <c r="BB323" s="383"/>
      <c r="BC323" s="383"/>
      <c r="BD323" s="383"/>
      <c r="BE323" s="383"/>
      <c r="BF323" s="383"/>
      <c r="BG323" s="384"/>
      <c r="BH323" s="383"/>
      <c r="BI323" s="383"/>
      <c r="IU323" s="326"/>
    </row>
    <row r="324" spans="1:255" s="334" customFormat="1" ht="15" customHeight="1" x14ac:dyDescent="0.3">
      <c r="A324" s="385">
        <v>48</v>
      </c>
      <c r="B324" s="396" t="s">
        <v>1615</v>
      </c>
      <c r="C324" s="375">
        <v>501254</v>
      </c>
      <c r="D324" s="375" t="s">
        <v>0</v>
      </c>
      <c r="E324" s="375"/>
      <c r="F324" s="397"/>
      <c r="G324" s="416">
        <v>0</v>
      </c>
      <c r="H324" s="426">
        <v>17640733.809999999</v>
      </c>
      <c r="I324" s="366"/>
      <c r="J324" s="366"/>
      <c r="K324" s="366"/>
      <c r="L324" s="366"/>
      <c r="M324" s="366"/>
      <c r="N324" s="366"/>
      <c r="O324" s="366"/>
      <c r="P324" s="366">
        <f>49868.32-39315.48</f>
        <v>10552.839999999997</v>
      </c>
      <c r="Q324" s="366"/>
      <c r="R324" s="562">
        <f t="shared" si="72"/>
        <v>17630180.969999999</v>
      </c>
      <c r="S324" s="863">
        <f t="shared" si="60"/>
        <v>1.5900023281574249E-3</v>
      </c>
      <c r="T324" s="328">
        <v>4341339.8099999996</v>
      </c>
      <c r="U324" s="329" t="s">
        <v>0</v>
      </c>
      <c r="V324" s="329">
        <f t="shared" ref="V324" si="73">T324*$V$1</f>
        <v>17630180.968409996</v>
      </c>
      <c r="W324" s="330"/>
      <c r="X324" s="330"/>
      <c r="Y324" s="330"/>
      <c r="Z324" s="330"/>
      <c r="AA324" s="329"/>
      <c r="AB324" s="419"/>
      <c r="AC324" s="329">
        <f t="shared" si="37"/>
        <v>17630180.969999999</v>
      </c>
      <c r="AD324" s="330"/>
      <c r="AE324" s="330"/>
      <c r="AF324" s="330"/>
      <c r="AG324" s="330"/>
      <c r="AH324" s="331"/>
      <c r="AI324" s="331"/>
      <c r="AJ324" s="331"/>
      <c r="AK324" s="331"/>
      <c r="AL324" s="382"/>
      <c r="AM324" s="382"/>
      <c r="AN324" s="382"/>
      <c r="AO324" s="382"/>
      <c r="AP324" s="382"/>
      <c r="AQ324" s="382"/>
      <c r="AR324" s="382"/>
      <c r="AS324" s="382"/>
      <c r="AT324" s="382"/>
      <c r="AU324" s="382"/>
      <c r="AV324" s="383"/>
      <c r="AW324" s="383"/>
      <c r="AX324" s="383"/>
      <c r="AY324" s="383"/>
      <c r="AZ324" s="383"/>
      <c r="BA324" s="383"/>
      <c r="BB324" s="383"/>
      <c r="BC324" s="383"/>
      <c r="BD324" s="383"/>
      <c r="BE324" s="383"/>
      <c r="BF324" s="383"/>
      <c r="BG324" s="384"/>
      <c r="BH324" s="383"/>
      <c r="BI324" s="383"/>
      <c r="IU324" s="326"/>
    </row>
    <row r="325" spans="1:255" s="334" customFormat="1" ht="15" customHeight="1" x14ac:dyDescent="0.3">
      <c r="A325" s="385">
        <v>49</v>
      </c>
      <c r="B325" s="396" t="s">
        <v>1417</v>
      </c>
      <c r="C325" s="375">
        <v>501170</v>
      </c>
      <c r="D325" s="375" t="s">
        <v>26</v>
      </c>
      <c r="E325" s="375"/>
      <c r="F325" s="397"/>
      <c r="G325" s="416">
        <v>402023.29999999993</v>
      </c>
      <c r="H325" s="491"/>
      <c r="I325" s="366"/>
      <c r="J325" s="366"/>
      <c r="K325" s="366"/>
      <c r="L325" s="366"/>
      <c r="M325" s="366">
        <v>7783.67</v>
      </c>
      <c r="N325" s="366"/>
      <c r="O325" s="366"/>
      <c r="P325" s="366"/>
      <c r="Q325" s="366"/>
      <c r="R325" s="562">
        <f t="shared" si="72"/>
        <v>394239.62999999995</v>
      </c>
      <c r="S325" s="863">
        <f t="shared" si="60"/>
        <v>0</v>
      </c>
      <c r="T325" s="328">
        <v>394239.62999999995</v>
      </c>
      <c r="U325" s="329" t="str">
        <f t="shared" si="41"/>
        <v>MYR</v>
      </c>
      <c r="V325" s="329">
        <f t="shared" si="71"/>
        <v>394239.62999999995</v>
      </c>
      <c r="W325" s="330"/>
      <c r="X325" s="330"/>
      <c r="Y325" s="330"/>
      <c r="Z325" s="330"/>
      <c r="AA325" s="329"/>
      <c r="AB325" s="419"/>
      <c r="AC325" s="329"/>
      <c r="AD325" s="330"/>
      <c r="AE325" s="330"/>
      <c r="AF325" s="330"/>
      <c r="AG325" s="330"/>
      <c r="AH325" s="331"/>
      <c r="AI325" s="331"/>
      <c r="AJ325" s="331"/>
      <c r="AK325" s="331"/>
      <c r="AL325" s="382"/>
      <c r="AM325" s="382"/>
      <c r="AN325" s="382"/>
      <c r="AO325" s="382"/>
      <c r="AP325" s="382"/>
      <c r="AQ325" s="382"/>
      <c r="AR325" s="382"/>
      <c r="AS325" s="382"/>
      <c r="AT325" s="382"/>
      <c r="AU325" s="382"/>
      <c r="AV325" s="383"/>
      <c r="AW325" s="383"/>
      <c r="AX325" s="383"/>
      <c r="AY325" s="383"/>
      <c r="AZ325" s="383"/>
      <c r="BA325" s="383"/>
      <c r="BB325" s="383"/>
      <c r="BC325" s="383"/>
      <c r="BD325" s="383"/>
      <c r="BE325" s="383"/>
      <c r="BF325" s="383"/>
      <c r="BG325" s="384"/>
      <c r="BH325" s="383"/>
      <c r="BI325" s="383"/>
      <c r="IU325" s="326"/>
    </row>
    <row r="326" spans="1:255" s="334" customFormat="1" ht="15" hidden="1" customHeight="1" x14ac:dyDescent="0.3">
      <c r="A326" s="385">
        <v>43</v>
      </c>
      <c r="B326" s="396" t="s">
        <v>182</v>
      </c>
      <c r="C326" s="375">
        <v>500941</v>
      </c>
      <c r="D326" s="375" t="s">
        <v>26</v>
      </c>
      <c r="E326" s="375"/>
      <c r="F326" s="397"/>
      <c r="G326" s="416">
        <v>-5.1222741603851318E-9</v>
      </c>
      <c r="H326" s="491"/>
      <c r="I326" s="366"/>
      <c r="J326" s="366"/>
      <c r="K326" s="366"/>
      <c r="L326" s="366"/>
      <c r="M326" s="366"/>
      <c r="N326" s="366"/>
      <c r="O326" s="366"/>
      <c r="P326" s="366"/>
      <c r="Q326" s="366"/>
      <c r="R326" s="562">
        <f t="shared" si="72"/>
        <v>-5.1222741603851318E-9</v>
      </c>
      <c r="S326" s="863">
        <f t="shared" si="60"/>
        <v>-5.1222741603851318E-9</v>
      </c>
      <c r="T326" s="328"/>
      <c r="U326" s="329" t="str">
        <f t="shared" si="41"/>
        <v>MYR</v>
      </c>
      <c r="V326" s="329">
        <f t="shared" si="71"/>
        <v>0</v>
      </c>
      <c r="W326" s="330"/>
      <c r="X326" s="330"/>
      <c r="Y326" s="330"/>
      <c r="Z326" s="330"/>
      <c r="AA326" s="329"/>
      <c r="AB326" s="619">
        <f t="shared" si="70"/>
        <v>0</v>
      </c>
      <c r="AC326" s="329">
        <f t="shared" si="37"/>
        <v>-5.1222741603851318E-9</v>
      </c>
      <c r="AD326" s="330"/>
      <c r="AE326" s="330"/>
      <c r="AF326" s="330"/>
      <c r="AG326" s="330"/>
      <c r="AH326" s="331"/>
      <c r="AI326" s="331"/>
      <c r="AJ326" s="331"/>
      <c r="AK326" s="331"/>
      <c r="AL326" s="382"/>
      <c r="AM326" s="382"/>
      <c r="AN326" s="382"/>
      <c r="AO326" s="382"/>
      <c r="AP326" s="382"/>
      <c r="AQ326" s="382"/>
      <c r="AR326" s="382"/>
      <c r="AS326" s="382"/>
      <c r="AT326" s="382"/>
      <c r="AU326" s="382"/>
      <c r="AV326" s="383"/>
      <c r="AW326" s="383"/>
      <c r="AX326" s="383"/>
      <c r="AY326" s="383"/>
      <c r="AZ326" s="383"/>
      <c r="BA326" s="383"/>
      <c r="BB326" s="383"/>
      <c r="BC326" s="383"/>
      <c r="BD326" s="383"/>
      <c r="BE326" s="383"/>
      <c r="BF326" s="383"/>
      <c r="BG326" s="384"/>
      <c r="BH326" s="383"/>
      <c r="BI326" s="383"/>
      <c r="IU326" s="326"/>
    </row>
    <row r="327" spans="1:255" s="334" customFormat="1" ht="15" hidden="1" customHeight="1" x14ac:dyDescent="0.3">
      <c r="A327" s="385">
        <v>11</v>
      </c>
      <c r="B327" s="396" t="s">
        <v>183</v>
      </c>
      <c r="C327" s="375">
        <v>500942</v>
      </c>
      <c r="D327" s="375" t="s">
        <v>26</v>
      </c>
      <c r="E327" s="375"/>
      <c r="F327" s="397"/>
      <c r="G327" s="416">
        <v>2.9103830456733704E-10</v>
      </c>
      <c r="H327" s="491"/>
      <c r="I327" s="366"/>
      <c r="J327" s="366"/>
      <c r="K327" s="366"/>
      <c r="L327" s="366"/>
      <c r="M327" s="366"/>
      <c r="N327" s="366"/>
      <c r="O327" s="366"/>
      <c r="P327" s="366"/>
      <c r="Q327" s="366"/>
      <c r="R327" s="562">
        <f t="shared" si="72"/>
        <v>2.9103830456733704E-10</v>
      </c>
      <c r="S327" s="863">
        <f t="shared" si="60"/>
        <v>2.9103830456733704E-10</v>
      </c>
      <c r="T327" s="328"/>
      <c r="U327" s="329" t="str">
        <f t="shared" si="41"/>
        <v>MYR</v>
      </c>
      <c r="V327" s="329">
        <f t="shared" si="71"/>
        <v>0</v>
      </c>
      <c r="W327" s="330"/>
      <c r="X327" s="330"/>
      <c r="Y327" s="330"/>
      <c r="Z327" s="330"/>
      <c r="AA327" s="329"/>
      <c r="AB327" s="658">
        <f t="shared" si="70"/>
        <v>0</v>
      </c>
      <c r="AC327" s="329">
        <f t="shared" si="37"/>
        <v>2.9103830456733704E-10</v>
      </c>
      <c r="AD327" s="330"/>
      <c r="AE327" s="330"/>
      <c r="AF327" s="330"/>
      <c r="AG327" s="330"/>
      <c r="AH327" s="331"/>
      <c r="AI327" s="331"/>
      <c r="AJ327" s="331"/>
      <c r="AK327" s="331"/>
      <c r="AL327" s="382"/>
      <c r="AM327" s="382"/>
      <c r="AN327" s="382"/>
      <c r="AO327" s="382"/>
      <c r="AP327" s="382"/>
      <c r="AQ327" s="382"/>
      <c r="AR327" s="382"/>
      <c r="AS327" s="382"/>
      <c r="AT327" s="382"/>
      <c r="AU327" s="382"/>
      <c r="AV327" s="383"/>
      <c r="AW327" s="383"/>
      <c r="AX327" s="383"/>
      <c r="AY327" s="490"/>
      <c r="AZ327" s="383"/>
      <c r="BA327" s="383"/>
      <c r="BB327" s="383"/>
      <c r="BC327" s="383"/>
      <c r="BD327" s="383"/>
      <c r="BE327" s="383"/>
      <c r="BF327" s="383"/>
      <c r="BG327" s="384"/>
      <c r="BH327" s="383"/>
      <c r="BI327" s="383"/>
      <c r="IU327" s="326"/>
    </row>
    <row r="328" spans="1:255" s="334" customFormat="1" ht="15" customHeight="1" x14ac:dyDescent="0.3">
      <c r="A328" s="385">
        <v>50</v>
      </c>
      <c r="B328" s="396" t="s">
        <v>184</v>
      </c>
      <c r="C328" s="375">
        <v>500943</v>
      </c>
      <c r="D328" s="375" t="s">
        <v>26</v>
      </c>
      <c r="E328" s="375"/>
      <c r="F328" s="397"/>
      <c r="G328" s="416">
        <v>13664847.559999999</v>
      </c>
      <c r="H328" s="491"/>
      <c r="I328" s="366"/>
      <c r="J328" s="366"/>
      <c r="K328" s="366"/>
      <c r="L328" s="366"/>
      <c r="M328" s="366">
        <v>202539.43</v>
      </c>
      <c r="N328" s="366"/>
      <c r="O328" s="366"/>
      <c r="P328" s="366"/>
      <c r="Q328" s="366"/>
      <c r="R328" s="562">
        <f t="shared" si="72"/>
        <v>13462308.129999999</v>
      </c>
      <c r="S328" s="863">
        <f t="shared" si="60"/>
        <v>0</v>
      </c>
      <c r="T328" s="328">
        <v>13462308.129999999</v>
      </c>
      <c r="U328" s="329" t="str">
        <f t="shared" si="41"/>
        <v>MYR</v>
      </c>
      <c r="V328" s="329">
        <f t="shared" si="71"/>
        <v>13462308.129999999</v>
      </c>
      <c r="W328" s="330"/>
      <c r="X328" s="330"/>
      <c r="Y328" s="330"/>
      <c r="Z328" s="330"/>
      <c r="AA328" s="329"/>
      <c r="AB328" s="619">
        <f t="shared" si="70"/>
        <v>-202539.43</v>
      </c>
      <c r="AC328" s="329">
        <f t="shared" si="37"/>
        <v>13462308.129999999</v>
      </c>
      <c r="AD328" s="330"/>
      <c r="AE328" s="330"/>
      <c r="AF328" s="330"/>
      <c r="AG328" s="330"/>
      <c r="AH328" s="331"/>
      <c r="AI328" s="331"/>
      <c r="AJ328" s="331"/>
      <c r="AK328" s="331"/>
      <c r="AL328" s="382"/>
      <c r="AM328" s="382"/>
      <c r="AN328" s="382"/>
      <c r="AO328" s="382"/>
      <c r="AP328" s="382"/>
      <c r="AQ328" s="382"/>
      <c r="AR328" s="382"/>
      <c r="AS328" s="382"/>
      <c r="AT328" s="382"/>
      <c r="AU328" s="382"/>
      <c r="AV328" s="383"/>
      <c r="AW328" s="383"/>
      <c r="AX328" s="383"/>
      <c r="AY328" s="490"/>
      <c r="AZ328" s="383"/>
      <c r="BA328" s="383"/>
      <c r="BB328" s="383"/>
      <c r="BC328" s="383"/>
      <c r="BD328" s="383"/>
      <c r="BE328" s="383"/>
      <c r="BF328" s="383"/>
      <c r="BG328" s="384"/>
      <c r="BH328" s="383"/>
      <c r="BI328" s="383"/>
      <c r="IU328" s="326"/>
    </row>
    <row r="329" spans="1:255" s="334" customFormat="1" ht="15" customHeight="1" x14ac:dyDescent="0.3">
      <c r="A329" s="385">
        <v>51</v>
      </c>
      <c r="B329" s="396" t="s">
        <v>1293</v>
      </c>
      <c r="C329" s="375">
        <v>501118</v>
      </c>
      <c r="D329" s="375" t="s">
        <v>26</v>
      </c>
      <c r="E329" s="375"/>
      <c r="F329" s="397"/>
      <c r="G329" s="416">
        <v>3472772.0699999989</v>
      </c>
      <c r="H329" s="491"/>
      <c r="I329" s="366"/>
      <c r="J329" s="395"/>
      <c r="K329" s="366"/>
      <c r="L329" s="366"/>
      <c r="M329" s="366">
        <v>88426.37</v>
      </c>
      <c r="N329" s="366"/>
      <c r="O329" s="366"/>
      <c r="P329" s="366"/>
      <c r="Q329" s="366"/>
      <c r="R329" s="562">
        <f t="shared" si="72"/>
        <v>3384345.6999999988</v>
      </c>
      <c r="S329" s="865">
        <f t="shared" si="60"/>
        <v>0</v>
      </c>
      <c r="T329" s="328">
        <v>3384345.6999999988</v>
      </c>
      <c r="U329" s="329" t="str">
        <f t="shared" si="41"/>
        <v>MYR</v>
      </c>
      <c r="V329" s="329">
        <f t="shared" si="71"/>
        <v>3384345.6999999988</v>
      </c>
      <c r="W329" s="330"/>
      <c r="X329" s="330"/>
      <c r="Y329" s="330"/>
      <c r="Z329" s="330"/>
      <c r="AA329" s="329"/>
      <c r="AB329" s="419">
        <f t="shared" si="70"/>
        <v>-88426.37</v>
      </c>
      <c r="AC329" s="329"/>
      <c r="AD329" s="330"/>
      <c r="AE329" s="330"/>
      <c r="AF329" s="330"/>
      <c r="AG329" s="330"/>
      <c r="AH329" s="331"/>
      <c r="AI329" s="331"/>
      <c r="AJ329" s="331"/>
      <c r="AK329" s="331"/>
      <c r="AL329" s="382"/>
      <c r="AM329" s="382"/>
      <c r="AN329" s="382"/>
      <c r="AO329" s="382"/>
      <c r="AP329" s="382"/>
      <c r="AQ329" s="382"/>
      <c r="AR329" s="382"/>
      <c r="AS329" s="382"/>
      <c r="AT329" s="382"/>
      <c r="AU329" s="382"/>
      <c r="AV329" s="383"/>
      <c r="AW329" s="383"/>
      <c r="AX329" s="383"/>
      <c r="AY329" s="490"/>
      <c r="AZ329" s="383"/>
      <c r="BA329" s="383"/>
      <c r="BB329" s="383"/>
      <c r="BC329" s="383"/>
      <c r="BD329" s="383"/>
      <c r="BE329" s="383"/>
      <c r="BF329" s="383"/>
      <c r="BG329" s="384"/>
      <c r="BH329" s="383"/>
      <c r="BI329" s="383"/>
      <c r="IU329" s="326"/>
    </row>
    <row r="330" spans="1:255" s="334" customFormat="1" ht="15" customHeight="1" x14ac:dyDescent="0.3">
      <c r="A330" s="385">
        <v>52</v>
      </c>
      <c r="B330" s="396" t="s">
        <v>1451</v>
      </c>
      <c r="C330" s="375">
        <v>501203</v>
      </c>
      <c r="D330" s="375" t="s">
        <v>26</v>
      </c>
      <c r="E330" s="375"/>
      <c r="F330" s="397"/>
      <c r="G330" s="416">
        <v>1685748.56</v>
      </c>
      <c r="H330" s="491"/>
      <c r="I330" s="366"/>
      <c r="J330" s="395"/>
      <c r="K330" s="366"/>
      <c r="L330" s="366"/>
      <c r="M330" s="366">
        <v>19293.060000000001</v>
      </c>
      <c r="N330" s="366"/>
      <c r="O330" s="366"/>
      <c r="P330" s="366"/>
      <c r="Q330" s="366"/>
      <c r="R330" s="562">
        <f t="shared" si="72"/>
        <v>1666455.5</v>
      </c>
      <c r="S330" s="865">
        <f t="shared" ref="S330" si="74">R330-V330</f>
        <v>0</v>
      </c>
      <c r="T330" s="328">
        <v>1666455.4999999998</v>
      </c>
      <c r="U330" s="329" t="str">
        <f t="shared" si="41"/>
        <v>MYR</v>
      </c>
      <c r="V330" s="329">
        <f t="shared" ref="V330" si="75">T330</f>
        <v>1666455.4999999998</v>
      </c>
      <c r="W330" s="330"/>
      <c r="X330" s="330"/>
      <c r="Y330" s="330"/>
      <c r="Z330" s="330"/>
      <c r="AA330" s="329"/>
      <c r="AB330" s="419"/>
      <c r="AC330" s="329"/>
      <c r="AD330" s="330"/>
      <c r="AE330" s="330"/>
      <c r="AF330" s="330"/>
      <c r="AG330" s="330"/>
      <c r="AH330" s="331"/>
      <c r="AI330" s="331"/>
      <c r="AJ330" s="331"/>
      <c r="AK330" s="331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3"/>
      <c r="AW330" s="383"/>
      <c r="AX330" s="383"/>
      <c r="AY330" s="490"/>
      <c r="AZ330" s="383"/>
      <c r="BA330" s="383"/>
      <c r="BB330" s="383"/>
      <c r="BC330" s="383"/>
      <c r="BD330" s="383"/>
      <c r="BE330" s="383"/>
      <c r="BF330" s="383"/>
      <c r="BG330" s="384"/>
      <c r="BH330" s="383"/>
      <c r="BI330" s="383"/>
      <c r="IU330" s="326"/>
    </row>
    <row r="331" spans="1:255" s="334" customFormat="1" ht="15" customHeight="1" x14ac:dyDescent="0.3">
      <c r="A331" s="385">
        <v>53</v>
      </c>
      <c r="B331" s="396" t="s">
        <v>1503</v>
      </c>
      <c r="C331" s="375">
        <v>501185</v>
      </c>
      <c r="D331" s="375" t="s">
        <v>26</v>
      </c>
      <c r="E331" s="375"/>
      <c r="F331" s="397"/>
      <c r="G331" s="416">
        <v>851516.07000000007</v>
      </c>
      <c r="H331" s="491"/>
      <c r="I331" s="366">
        <v>135.12</v>
      </c>
      <c r="J331" s="395"/>
      <c r="K331" s="366"/>
      <c r="L331" s="366"/>
      <c r="M331" s="366">
        <v>12813.85</v>
      </c>
      <c r="N331" s="366"/>
      <c r="O331" s="366"/>
      <c r="P331" s="366"/>
      <c r="Q331" s="366"/>
      <c r="R331" s="562">
        <f t="shared" si="72"/>
        <v>838837.34000000008</v>
      </c>
      <c r="S331" s="865">
        <f t="shared" si="60"/>
        <v>0</v>
      </c>
      <c r="T331" s="328">
        <v>838837.34</v>
      </c>
      <c r="U331" s="329" t="str">
        <f t="shared" si="41"/>
        <v>MYR</v>
      </c>
      <c r="V331" s="329">
        <f t="shared" si="71"/>
        <v>838837.34</v>
      </c>
      <c r="W331" s="330"/>
      <c r="X331" s="330"/>
      <c r="Y331" s="330"/>
      <c r="Z331" s="330"/>
      <c r="AA331" s="329"/>
      <c r="AB331" s="419"/>
      <c r="AC331" s="329"/>
      <c r="AD331" s="330"/>
      <c r="AE331" s="330"/>
      <c r="AF331" s="330"/>
      <c r="AG331" s="330"/>
      <c r="AH331" s="331"/>
      <c r="AI331" s="331"/>
      <c r="AJ331" s="331"/>
      <c r="AK331" s="331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3"/>
      <c r="AW331" s="383"/>
      <c r="AX331" s="383"/>
      <c r="AY331" s="490"/>
      <c r="AZ331" s="383"/>
      <c r="BA331" s="383"/>
      <c r="BB331" s="383"/>
      <c r="BC331" s="383"/>
      <c r="BD331" s="383"/>
      <c r="BE331" s="383"/>
      <c r="BF331" s="383"/>
      <c r="BG331" s="384"/>
      <c r="BH331" s="383"/>
      <c r="BI331" s="383"/>
      <c r="IU331" s="326"/>
    </row>
    <row r="332" spans="1:255" s="334" customFormat="1" ht="15" customHeight="1" x14ac:dyDescent="0.3">
      <c r="A332" s="385">
        <v>54</v>
      </c>
      <c r="B332" s="396" t="s">
        <v>1326</v>
      </c>
      <c r="C332" s="375">
        <v>501127</v>
      </c>
      <c r="D332" s="375" t="s">
        <v>26</v>
      </c>
      <c r="E332" s="375"/>
      <c r="F332" s="397"/>
      <c r="G332" s="416">
        <v>1308919.7799999998</v>
      </c>
      <c r="H332" s="491"/>
      <c r="I332" s="366"/>
      <c r="J332" s="395"/>
      <c r="K332" s="366"/>
      <c r="L332" s="366"/>
      <c r="M332" s="366">
        <v>30312.95</v>
      </c>
      <c r="N332" s="366"/>
      <c r="O332" s="366"/>
      <c r="P332" s="366"/>
      <c r="Q332" s="366"/>
      <c r="R332" s="562">
        <f t="shared" si="72"/>
        <v>1278606.8299999998</v>
      </c>
      <c r="S332" s="863">
        <f t="shared" si="60"/>
        <v>0</v>
      </c>
      <c r="T332" s="328">
        <v>1278606.8299999998</v>
      </c>
      <c r="U332" s="329" t="str">
        <f t="shared" si="41"/>
        <v>MYR</v>
      </c>
      <c r="V332" s="329">
        <f t="shared" si="71"/>
        <v>1278606.8299999998</v>
      </c>
      <c r="W332" s="330"/>
      <c r="X332" s="330"/>
      <c r="Y332" s="330"/>
      <c r="Z332" s="330"/>
      <c r="AA332" s="329"/>
      <c r="AB332" s="419"/>
      <c r="AC332" s="329"/>
      <c r="AD332" s="330"/>
      <c r="AE332" s="330"/>
      <c r="AF332" s="330"/>
      <c r="AG332" s="330"/>
      <c r="AH332" s="331"/>
      <c r="AI332" s="331"/>
      <c r="AJ332" s="331"/>
      <c r="AK332" s="331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3"/>
      <c r="AW332" s="383"/>
      <c r="AX332" s="383"/>
      <c r="AY332" s="490"/>
      <c r="AZ332" s="383"/>
      <c r="BA332" s="383"/>
      <c r="BB332" s="383"/>
      <c r="BC332" s="383"/>
      <c r="BD332" s="383"/>
      <c r="BE332" s="383"/>
      <c r="BF332" s="383"/>
      <c r="BG332" s="384"/>
      <c r="BH332" s="383"/>
      <c r="BI332" s="383"/>
      <c r="IU332" s="326"/>
    </row>
    <row r="333" spans="1:255" s="334" customFormat="1" ht="15" customHeight="1" x14ac:dyDescent="0.3">
      <c r="A333" s="385">
        <v>55</v>
      </c>
      <c r="B333" s="396" t="s">
        <v>1542</v>
      </c>
      <c r="C333" s="375">
        <v>501262</v>
      </c>
      <c r="D333" s="375" t="s">
        <v>4</v>
      </c>
      <c r="E333" s="375"/>
      <c r="F333" s="397"/>
      <c r="G333" s="416">
        <v>12722858.770000001</v>
      </c>
      <c r="H333" s="491"/>
      <c r="I333" s="366"/>
      <c r="J333" s="395">
        <v>94612.63</v>
      </c>
      <c r="K333" s="366"/>
      <c r="L333" s="366"/>
      <c r="M333" s="366">
        <v>193607.29</v>
      </c>
      <c r="N333" s="366"/>
      <c r="O333" s="366"/>
      <c r="P333" s="366">
        <v>215.4</v>
      </c>
      <c r="Q333" s="366"/>
      <c r="R333" s="562">
        <f t="shared" si="72"/>
        <v>12623648.710000003</v>
      </c>
      <c r="S333" s="863">
        <f t="shared" si="60"/>
        <v>1.7662003636360168E-2</v>
      </c>
      <c r="T333" s="328">
        <v>4652336.0699999994</v>
      </c>
      <c r="U333" s="329" t="str">
        <f t="shared" si="41"/>
        <v>AUD</v>
      </c>
      <c r="V333" s="329">
        <f>T333*$X$2</f>
        <v>12623648.692337999</v>
      </c>
      <c r="W333" s="330"/>
      <c r="X333" s="330"/>
      <c r="Y333" s="330"/>
      <c r="Z333" s="330"/>
      <c r="AA333" s="329"/>
      <c r="AB333" s="419"/>
      <c r="AC333" s="329"/>
      <c r="AD333" s="330"/>
      <c r="AE333" s="330"/>
      <c r="AF333" s="330"/>
      <c r="AG333" s="330"/>
      <c r="AH333" s="331"/>
      <c r="AI333" s="331"/>
      <c r="AJ333" s="331"/>
      <c r="AK333" s="331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3"/>
      <c r="AW333" s="383"/>
      <c r="AX333" s="383"/>
      <c r="AY333" s="490"/>
      <c r="AZ333" s="383"/>
      <c r="BA333" s="383"/>
      <c r="BB333" s="383"/>
      <c r="BC333" s="383"/>
      <c r="BD333" s="383"/>
      <c r="BE333" s="383"/>
      <c r="BF333" s="383"/>
      <c r="BG333" s="384"/>
      <c r="BH333" s="383"/>
      <c r="BI333" s="383"/>
      <c r="IU333" s="326"/>
    </row>
    <row r="334" spans="1:255" s="334" customFormat="1" ht="15" customHeight="1" x14ac:dyDescent="0.3">
      <c r="A334" s="385">
        <v>56</v>
      </c>
      <c r="B334" s="396" t="s">
        <v>1586</v>
      </c>
      <c r="C334" s="375">
        <v>501299</v>
      </c>
      <c r="D334" s="375" t="s">
        <v>4</v>
      </c>
      <c r="E334" s="375"/>
      <c r="F334" s="397"/>
      <c r="G334" s="416">
        <v>6689392.7800000003</v>
      </c>
      <c r="H334" s="491"/>
      <c r="I334" s="366"/>
      <c r="J334" s="395">
        <v>49645.47</v>
      </c>
      <c r="K334" s="366"/>
      <c r="L334" s="366"/>
      <c r="M334" s="366">
        <v>61629.73</v>
      </c>
      <c r="N334" s="366"/>
      <c r="O334" s="366"/>
      <c r="P334" s="366">
        <v>96.22</v>
      </c>
      <c r="Q334" s="366"/>
      <c r="R334" s="562">
        <f t="shared" si="72"/>
        <v>6677312.2999999998</v>
      </c>
      <c r="S334" s="863">
        <f t="shared" si="60"/>
        <v>1.5103999525308609E-2</v>
      </c>
      <c r="T334" s="328">
        <v>2460865.44</v>
      </c>
      <c r="U334" s="329" t="str">
        <f t="shared" si="41"/>
        <v>AUD</v>
      </c>
      <c r="V334" s="329">
        <f>T334*$X$2</f>
        <v>6677312.2848960003</v>
      </c>
      <c r="W334" s="330"/>
      <c r="X334" s="330"/>
      <c r="Y334" s="330"/>
      <c r="Z334" s="330"/>
      <c r="AA334" s="329"/>
      <c r="AB334" s="419"/>
      <c r="AC334" s="329"/>
      <c r="AD334" s="330"/>
      <c r="AE334" s="330"/>
      <c r="AF334" s="330"/>
      <c r="AG334" s="330"/>
      <c r="AH334" s="331"/>
      <c r="AI334" s="331"/>
      <c r="AJ334" s="331"/>
      <c r="AK334" s="331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3"/>
      <c r="AW334" s="383"/>
      <c r="AX334" s="383"/>
      <c r="AY334" s="490"/>
      <c r="AZ334" s="383"/>
      <c r="BA334" s="383"/>
      <c r="BB334" s="383"/>
      <c r="BC334" s="383"/>
      <c r="BD334" s="383"/>
      <c r="BE334" s="383"/>
      <c r="BF334" s="383"/>
      <c r="BG334" s="384"/>
      <c r="BH334" s="383"/>
      <c r="BI334" s="383"/>
      <c r="IU334" s="326"/>
    </row>
    <row r="335" spans="1:255" s="334" customFormat="1" ht="15" customHeight="1" x14ac:dyDescent="0.3">
      <c r="A335" s="385">
        <v>57</v>
      </c>
      <c r="B335" s="396" t="s">
        <v>1379</v>
      </c>
      <c r="C335" s="375">
        <v>501155</v>
      </c>
      <c r="D335" s="375" t="s">
        <v>0</v>
      </c>
      <c r="E335" s="375"/>
      <c r="F335" s="397"/>
      <c r="G335" s="416">
        <v>7979739.5399999982</v>
      </c>
      <c r="H335" s="491"/>
      <c r="I335" s="366"/>
      <c r="J335" s="395">
        <v>93.21</v>
      </c>
      <c r="K335" s="366"/>
      <c r="L335" s="366"/>
      <c r="M335" s="366">
        <v>151873.39000000001</v>
      </c>
      <c r="N335" s="366"/>
      <c r="O335" s="366"/>
      <c r="P335" s="366">
        <v>133265.41</v>
      </c>
      <c r="Q335" s="366"/>
      <c r="R335" s="562">
        <f t="shared" si="72"/>
        <v>7694693.9499999983</v>
      </c>
      <c r="S335" s="865">
        <f t="shared" si="60"/>
        <v>4.6799974516034126E-3</v>
      </c>
      <c r="T335" s="328">
        <v>1894778.1200000003</v>
      </c>
      <c r="U335" s="329" t="str">
        <f t="shared" si="41"/>
        <v>USD</v>
      </c>
      <c r="V335" s="329">
        <f t="shared" ref="V335:V336" si="76">T335*$V$1</f>
        <v>7694693.9453200009</v>
      </c>
      <c r="W335" s="330"/>
      <c r="X335" s="330"/>
      <c r="Y335" s="330"/>
      <c r="Z335" s="330"/>
      <c r="AA335" s="329"/>
      <c r="AB335" s="419"/>
      <c r="AC335" s="329"/>
      <c r="AD335" s="330"/>
      <c r="AE335" s="330"/>
      <c r="AF335" s="330"/>
      <c r="AG335" s="330"/>
      <c r="AH335" s="331"/>
      <c r="AI335" s="331"/>
      <c r="AJ335" s="331"/>
      <c r="AK335" s="331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3"/>
      <c r="AW335" s="383"/>
      <c r="AX335" s="383"/>
      <c r="AY335" s="490"/>
      <c r="AZ335" s="383"/>
      <c r="BA335" s="383"/>
      <c r="BB335" s="383"/>
      <c r="BC335" s="383"/>
      <c r="BD335" s="383"/>
      <c r="BE335" s="383"/>
      <c r="BF335" s="383"/>
      <c r="BG335" s="384"/>
      <c r="BH335" s="383"/>
      <c r="BI335" s="383"/>
      <c r="IU335" s="326"/>
    </row>
    <row r="336" spans="1:255" s="334" customFormat="1" ht="15" hidden="1" customHeight="1" x14ac:dyDescent="0.3">
      <c r="A336" s="385">
        <v>39</v>
      </c>
      <c r="B336" s="396" t="s">
        <v>1291</v>
      </c>
      <c r="C336" s="375">
        <v>501115</v>
      </c>
      <c r="D336" s="375" t="s">
        <v>0</v>
      </c>
      <c r="E336" s="375"/>
      <c r="F336" s="397"/>
      <c r="G336" s="416">
        <v>2.0954757928848267E-9</v>
      </c>
      <c r="H336" s="491"/>
      <c r="I336" s="366"/>
      <c r="J336" s="395"/>
      <c r="K336" s="366"/>
      <c r="L336" s="366"/>
      <c r="M336" s="366"/>
      <c r="N336" s="366"/>
      <c r="O336" s="366"/>
      <c r="P336" s="366"/>
      <c r="Q336" s="366"/>
      <c r="R336" s="562">
        <f t="shared" si="72"/>
        <v>2.0954757928848267E-9</v>
      </c>
      <c r="S336" s="865">
        <f t="shared" si="60"/>
        <v>2.0954757928848267E-9</v>
      </c>
      <c r="T336" s="328"/>
      <c r="U336" s="329" t="str">
        <f t="shared" si="41"/>
        <v>USD</v>
      </c>
      <c r="V336" s="329">
        <f t="shared" si="76"/>
        <v>0</v>
      </c>
      <c r="W336" s="330"/>
      <c r="X336" s="330"/>
      <c r="Y336" s="330"/>
      <c r="Z336" s="330"/>
      <c r="AA336" s="329"/>
      <c r="AB336" s="419">
        <f t="shared" si="70"/>
        <v>0</v>
      </c>
      <c r="AC336" s="329"/>
      <c r="AD336" s="330"/>
      <c r="AE336" s="330"/>
      <c r="AF336" s="330"/>
      <c r="AG336" s="330"/>
      <c r="AH336" s="331"/>
      <c r="AI336" s="331"/>
      <c r="AJ336" s="331"/>
      <c r="AK336" s="331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3"/>
      <c r="AW336" s="383"/>
      <c r="AX336" s="383"/>
      <c r="AY336" s="490"/>
      <c r="AZ336" s="383"/>
      <c r="BA336" s="383"/>
      <c r="BB336" s="383"/>
      <c r="BC336" s="383"/>
      <c r="BD336" s="383"/>
      <c r="BE336" s="383"/>
      <c r="BF336" s="383"/>
      <c r="BG336" s="384"/>
      <c r="BH336" s="383"/>
      <c r="BI336" s="383"/>
      <c r="IU336" s="326"/>
    </row>
    <row r="337" spans="1:255" s="334" customFormat="1" ht="15" hidden="1" customHeight="1" x14ac:dyDescent="0.3">
      <c r="A337" s="385">
        <v>46</v>
      </c>
      <c r="B337" s="396" t="s">
        <v>185</v>
      </c>
      <c r="C337" s="375">
        <v>501006</v>
      </c>
      <c r="D337" s="375" t="s">
        <v>0</v>
      </c>
      <c r="E337" s="375"/>
      <c r="F337" s="397"/>
      <c r="G337" s="416">
        <v>-1.175000099465251E-3</v>
      </c>
      <c r="H337" s="491"/>
      <c r="I337" s="366"/>
      <c r="J337" s="395"/>
      <c r="K337" s="366"/>
      <c r="L337" s="366"/>
      <c r="M337" s="366"/>
      <c r="N337" s="366"/>
      <c r="O337" s="366"/>
      <c r="P337" s="366"/>
      <c r="Q337" s="366"/>
      <c r="R337" s="470">
        <f t="shared" si="72"/>
        <v>-1.175000099465251E-3</v>
      </c>
      <c r="S337" s="875">
        <f t="shared" si="60"/>
        <v>-1.175000099465251E-3</v>
      </c>
      <c r="T337" s="328"/>
      <c r="U337" s="329" t="str">
        <f t="shared" ref="U337:U404" si="77">D337</f>
        <v>USD</v>
      </c>
      <c r="V337" s="329">
        <f>T337*$V$1</f>
        <v>0</v>
      </c>
      <c r="W337" s="330"/>
      <c r="X337" s="330"/>
      <c r="Y337" s="330"/>
      <c r="Z337" s="330"/>
      <c r="AA337" s="329"/>
      <c r="AB337" s="419">
        <f t="shared" si="70"/>
        <v>0</v>
      </c>
      <c r="AC337" s="329">
        <f t="shared" si="37"/>
        <v>-1.175000099465251E-3</v>
      </c>
      <c r="AD337" s="330"/>
      <c r="AE337" s="330"/>
      <c r="AF337" s="330"/>
      <c r="AG337" s="330"/>
      <c r="AH337" s="331"/>
      <c r="AI337" s="331"/>
      <c r="AJ337" s="331"/>
      <c r="AK337" s="331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3"/>
      <c r="AW337" s="383"/>
      <c r="AX337" s="383"/>
      <c r="AY337" s="383"/>
      <c r="AZ337" s="383"/>
      <c r="BA337" s="383"/>
      <c r="BB337" s="383"/>
      <c r="BC337" s="383"/>
      <c r="BD337" s="383"/>
      <c r="BE337" s="383"/>
      <c r="BF337" s="383"/>
      <c r="BH337" s="383"/>
      <c r="BI337" s="383"/>
      <c r="IU337" s="326"/>
    </row>
    <row r="338" spans="1:255" s="334" customFormat="1" ht="15" customHeight="1" x14ac:dyDescent="0.3">
      <c r="A338" s="385">
        <v>58</v>
      </c>
      <c r="B338" s="396" t="s">
        <v>1541</v>
      </c>
      <c r="C338" s="375">
        <v>501070</v>
      </c>
      <c r="D338" s="375" t="s">
        <v>26</v>
      </c>
      <c r="E338" s="375"/>
      <c r="F338" s="397"/>
      <c r="G338" s="416">
        <v>5228982.8099999996</v>
      </c>
      <c r="H338" s="491"/>
      <c r="I338" s="366"/>
      <c r="J338" s="366"/>
      <c r="K338" s="366"/>
      <c r="L338" s="366"/>
      <c r="M338" s="366">
        <v>88685.65</v>
      </c>
      <c r="N338" s="366"/>
      <c r="O338" s="366"/>
      <c r="P338" s="366"/>
      <c r="Q338" s="366"/>
      <c r="R338" s="562">
        <f t="shared" si="72"/>
        <v>5140297.1599999992</v>
      </c>
      <c r="S338" s="863">
        <f t="shared" si="60"/>
        <v>0</v>
      </c>
      <c r="T338" s="328">
        <v>5140297.1599999992</v>
      </c>
      <c r="U338" s="329" t="str">
        <f t="shared" si="77"/>
        <v>MYR</v>
      </c>
      <c r="V338" s="329">
        <f t="shared" si="71"/>
        <v>5140297.1599999992</v>
      </c>
      <c r="W338" s="330"/>
      <c r="X338" s="330"/>
      <c r="Y338" s="330"/>
      <c r="Z338" s="330"/>
      <c r="AA338" s="329"/>
      <c r="AB338" s="419">
        <f t="shared" si="70"/>
        <v>-88685.65</v>
      </c>
      <c r="AC338" s="329">
        <f t="shared" si="37"/>
        <v>5140297.1599999992</v>
      </c>
      <c r="AD338" s="330"/>
      <c r="AE338" s="330"/>
      <c r="AF338" s="330"/>
      <c r="AG338" s="330"/>
      <c r="AH338" s="331"/>
      <c r="AI338" s="331"/>
      <c r="AJ338" s="331"/>
      <c r="AK338" s="331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3"/>
      <c r="AW338" s="383"/>
      <c r="AX338" s="383"/>
      <c r="AY338" s="383"/>
      <c r="AZ338" s="383"/>
      <c r="BA338" s="383"/>
      <c r="BB338" s="383"/>
      <c r="BC338" s="383"/>
      <c r="BD338" s="383"/>
      <c r="BE338" s="383"/>
      <c r="BF338" s="383"/>
      <c r="BH338" s="383"/>
      <c r="BI338" s="383"/>
      <c r="IU338" s="326"/>
    </row>
    <row r="339" spans="1:255" s="334" customFormat="1" ht="15" hidden="1" customHeight="1" x14ac:dyDescent="0.3">
      <c r="A339" s="385">
        <v>31</v>
      </c>
      <c r="B339" s="396" t="s">
        <v>186</v>
      </c>
      <c r="C339" s="375">
        <v>501030</v>
      </c>
      <c r="D339" s="375" t="s">
        <v>26</v>
      </c>
      <c r="E339" s="375"/>
      <c r="F339" s="397"/>
      <c r="G339" s="416">
        <v>0</v>
      </c>
      <c r="H339" s="491"/>
      <c r="I339" s="366"/>
      <c r="J339" s="366"/>
      <c r="K339" s="366"/>
      <c r="L339" s="366"/>
      <c r="M339" s="366"/>
      <c r="N339" s="366"/>
      <c r="O339" s="366"/>
      <c r="P339" s="366"/>
      <c r="Q339" s="366"/>
      <c r="R339" s="562">
        <f t="shared" si="72"/>
        <v>0</v>
      </c>
      <c r="S339" s="863">
        <f t="shared" si="60"/>
        <v>0</v>
      </c>
      <c r="T339" s="328"/>
      <c r="U339" s="329" t="str">
        <f t="shared" si="77"/>
        <v>MYR</v>
      </c>
      <c r="V339" s="329">
        <f t="shared" ref="V339:V361" si="78">T339</f>
        <v>0</v>
      </c>
      <c r="W339" s="330"/>
      <c r="X339" s="330"/>
      <c r="Y339" s="330"/>
      <c r="Z339" s="330"/>
      <c r="AA339" s="329"/>
      <c r="AB339" s="419">
        <f t="shared" si="70"/>
        <v>0</v>
      </c>
      <c r="AC339" s="329">
        <f t="shared" si="37"/>
        <v>0</v>
      </c>
      <c r="AD339" s="330"/>
      <c r="AE339" s="330"/>
      <c r="AF339" s="330"/>
      <c r="AG339" s="330"/>
      <c r="AH339" s="331"/>
      <c r="AI339" s="331"/>
      <c r="AJ339" s="331"/>
      <c r="AK339" s="331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3"/>
      <c r="AW339" s="383"/>
      <c r="AX339" s="383"/>
      <c r="AY339" s="383"/>
      <c r="AZ339" s="383"/>
      <c r="BA339" s="383"/>
      <c r="BB339" s="383"/>
      <c r="BC339" s="383"/>
      <c r="BD339" s="383"/>
      <c r="BE339" s="383"/>
      <c r="BF339" s="383"/>
      <c r="BG339" s="384"/>
      <c r="BH339" s="383"/>
      <c r="BI339" s="383"/>
      <c r="IU339" s="326"/>
    </row>
    <row r="340" spans="1:255" s="334" customFormat="1" ht="15" hidden="1" customHeight="1" x14ac:dyDescent="0.3">
      <c r="A340" s="385">
        <v>16</v>
      </c>
      <c r="B340" s="396" t="s">
        <v>187</v>
      </c>
      <c r="C340" s="375">
        <v>501032</v>
      </c>
      <c r="D340" s="375" t="s">
        <v>26</v>
      </c>
      <c r="E340" s="375"/>
      <c r="F340" s="397"/>
      <c r="G340" s="416">
        <v>2.9103830456733704E-11</v>
      </c>
      <c r="H340" s="416"/>
      <c r="I340" s="416"/>
      <c r="J340" s="416"/>
      <c r="K340" s="416"/>
      <c r="L340" s="416"/>
      <c r="M340" s="416"/>
      <c r="N340" s="416"/>
      <c r="O340" s="416"/>
      <c r="P340" s="416"/>
      <c r="Q340" s="416"/>
      <c r="R340" s="562">
        <f t="shared" si="72"/>
        <v>2.9103830456733704E-11</v>
      </c>
      <c r="S340" s="863">
        <f t="shared" si="60"/>
        <v>2.9103830456733704E-11</v>
      </c>
      <c r="T340" s="328"/>
      <c r="U340" s="329" t="str">
        <f t="shared" si="77"/>
        <v>MYR</v>
      </c>
      <c r="V340" s="329">
        <f t="shared" si="78"/>
        <v>0</v>
      </c>
      <c r="W340" s="330"/>
      <c r="X340" s="330"/>
      <c r="Y340" s="330"/>
      <c r="Z340" s="330"/>
      <c r="AA340" s="329"/>
      <c r="AB340" s="329">
        <f t="shared" si="70"/>
        <v>0</v>
      </c>
      <c r="AC340" s="329">
        <f t="shared" si="37"/>
        <v>2.9103830456733704E-11</v>
      </c>
      <c r="AD340" s="330"/>
      <c r="AE340" s="330"/>
      <c r="AF340" s="330"/>
      <c r="AG340" s="330"/>
      <c r="AH340" s="331"/>
      <c r="AI340" s="331"/>
      <c r="AJ340" s="331"/>
      <c r="AK340" s="331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3"/>
      <c r="AW340" s="383"/>
      <c r="AX340" s="383"/>
      <c r="AY340" s="383"/>
      <c r="AZ340" s="383"/>
      <c r="BA340" s="383"/>
      <c r="BB340" s="383"/>
      <c r="BC340" s="383"/>
      <c r="BD340" s="383"/>
      <c r="BE340" s="383"/>
      <c r="BF340" s="383"/>
      <c r="BG340" s="384"/>
      <c r="BH340" s="383"/>
      <c r="BI340" s="383"/>
      <c r="IU340" s="326"/>
    </row>
    <row r="341" spans="1:255" s="334" customFormat="1" ht="15" hidden="1" customHeight="1" x14ac:dyDescent="0.3">
      <c r="A341" s="385">
        <v>17</v>
      </c>
      <c r="B341" s="396" t="s">
        <v>188</v>
      </c>
      <c r="C341" s="375">
        <v>501033</v>
      </c>
      <c r="D341" s="375" t="s">
        <v>26</v>
      </c>
      <c r="E341" s="375"/>
      <c r="F341" s="397"/>
      <c r="G341" s="416">
        <v>-1.1641532182693481E-10</v>
      </c>
      <c r="H341" s="416"/>
      <c r="I341" s="416"/>
      <c r="J341" s="416"/>
      <c r="K341" s="416"/>
      <c r="L341" s="416"/>
      <c r="M341" s="416"/>
      <c r="N341" s="416"/>
      <c r="O341" s="416"/>
      <c r="P341" s="416"/>
      <c r="Q341" s="416"/>
      <c r="R341" s="562">
        <f t="shared" si="72"/>
        <v>-1.1641532182693481E-10</v>
      </c>
      <c r="S341" s="863">
        <f t="shared" si="60"/>
        <v>-1.1641532182693481E-10</v>
      </c>
      <c r="T341" s="328"/>
      <c r="U341" s="329" t="str">
        <f t="shared" si="77"/>
        <v>MYR</v>
      </c>
      <c r="V341" s="329">
        <f t="shared" si="78"/>
        <v>0</v>
      </c>
      <c r="W341" s="330"/>
      <c r="X341" s="330"/>
      <c r="Y341" s="330"/>
      <c r="Z341" s="330"/>
      <c r="AA341" s="329"/>
      <c r="AB341" s="329">
        <f t="shared" si="70"/>
        <v>0</v>
      </c>
      <c r="AC341" s="329">
        <f t="shared" si="37"/>
        <v>-1.1641532182693481E-10</v>
      </c>
      <c r="AD341" s="330"/>
      <c r="AE341" s="330"/>
      <c r="AF341" s="330"/>
      <c r="AG341" s="330"/>
      <c r="AH341" s="331"/>
      <c r="AI341" s="331"/>
      <c r="AJ341" s="331"/>
      <c r="AK341" s="331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3"/>
      <c r="AW341" s="383"/>
      <c r="AX341" s="383"/>
      <c r="AY341" s="383"/>
      <c r="AZ341" s="383"/>
      <c r="BA341" s="383"/>
      <c r="BB341" s="383"/>
      <c r="BC341" s="383"/>
      <c r="BD341" s="383"/>
      <c r="BE341" s="383"/>
      <c r="BF341" s="383"/>
      <c r="BG341" s="384"/>
      <c r="BH341" s="383"/>
      <c r="BI341" s="383"/>
      <c r="IU341" s="326"/>
    </row>
    <row r="342" spans="1:255" s="334" customFormat="1" ht="15" hidden="1" customHeight="1" x14ac:dyDescent="0.3">
      <c r="A342" s="385">
        <v>13</v>
      </c>
      <c r="B342" s="396" t="s">
        <v>189</v>
      </c>
      <c r="C342" s="375">
        <v>501055</v>
      </c>
      <c r="D342" s="375" t="s">
        <v>26</v>
      </c>
      <c r="E342" s="375"/>
      <c r="F342" s="397"/>
      <c r="G342" s="416">
        <v>0</v>
      </c>
      <c r="H342" s="416"/>
      <c r="I342" s="416"/>
      <c r="J342" s="416"/>
      <c r="K342" s="416"/>
      <c r="L342" s="416"/>
      <c r="M342" s="416"/>
      <c r="N342" s="416"/>
      <c r="O342" s="416"/>
      <c r="P342" s="416"/>
      <c r="Q342" s="416"/>
      <c r="R342" s="562">
        <f t="shared" si="72"/>
        <v>0</v>
      </c>
      <c r="S342" s="863">
        <f t="shared" si="60"/>
        <v>0</v>
      </c>
      <c r="T342" s="328"/>
      <c r="U342" s="329" t="str">
        <f t="shared" si="77"/>
        <v>MYR</v>
      </c>
      <c r="V342" s="329">
        <f t="shared" si="78"/>
        <v>0</v>
      </c>
      <c r="W342" s="330"/>
      <c r="X342" s="330"/>
      <c r="Y342" s="330"/>
      <c r="Z342" s="330"/>
      <c r="AA342" s="329"/>
      <c r="AB342" s="329">
        <f t="shared" si="70"/>
        <v>0</v>
      </c>
      <c r="AC342" s="329">
        <f t="shared" si="37"/>
        <v>0</v>
      </c>
      <c r="AD342" s="330"/>
      <c r="AE342" s="330"/>
      <c r="AF342" s="330"/>
      <c r="AG342" s="330"/>
      <c r="AH342" s="331"/>
      <c r="AI342" s="331"/>
      <c r="AJ342" s="331"/>
      <c r="AK342" s="331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3"/>
      <c r="AW342" s="383"/>
      <c r="AX342" s="383"/>
      <c r="AY342" s="383"/>
      <c r="AZ342" s="383"/>
      <c r="BA342" s="383"/>
      <c r="BB342" s="383"/>
      <c r="BC342" s="383"/>
      <c r="BD342" s="383"/>
      <c r="BE342" s="383"/>
      <c r="BF342" s="383"/>
      <c r="BG342" s="384"/>
      <c r="BH342" s="383"/>
      <c r="BI342" s="383"/>
      <c r="IU342" s="326"/>
    </row>
    <row r="343" spans="1:255" s="334" customFormat="1" ht="15" customHeight="1" x14ac:dyDescent="0.3">
      <c r="A343" s="385">
        <v>59</v>
      </c>
      <c r="B343" s="396" t="s">
        <v>1380</v>
      </c>
      <c r="C343" s="375">
        <v>501158</v>
      </c>
      <c r="D343" s="375" t="s">
        <v>4</v>
      </c>
      <c r="E343" s="375"/>
      <c r="F343" s="397"/>
      <c r="G343" s="416">
        <v>3112735.0900000003</v>
      </c>
      <c r="H343" s="416"/>
      <c r="I343" s="416"/>
      <c r="J343" s="416">
        <v>23891.19</v>
      </c>
      <c r="K343" s="416"/>
      <c r="L343" s="416"/>
      <c r="M343" s="416">
        <v>60532.5</v>
      </c>
      <c r="N343" s="416"/>
      <c r="O343" s="416"/>
      <c r="P343" s="416">
        <v>297.41000000000003</v>
      </c>
      <c r="Q343" s="416"/>
      <c r="R343" s="562">
        <f t="shared" si="72"/>
        <v>3075796.37</v>
      </c>
      <c r="S343" s="864">
        <f t="shared" si="60"/>
        <v>1.1397999245673418E-2</v>
      </c>
      <c r="T343" s="328">
        <v>1133558.0300000003</v>
      </c>
      <c r="U343" s="329" t="str">
        <f t="shared" si="77"/>
        <v>AUD</v>
      </c>
      <c r="V343" s="329">
        <f>T343*$X$2</f>
        <v>3075796.3586020009</v>
      </c>
      <c r="W343" s="330"/>
      <c r="X343" s="330"/>
      <c r="Y343" s="330"/>
      <c r="Z343" s="330"/>
      <c r="AA343" s="329"/>
      <c r="AB343" s="329"/>
      <c r="AC343" s="329"/>
      <c r="AD343" s="330"/>
      <c r="AE343" s="330"/>
      <c r="AF343" s="330"/>
      <c r="AG343" s="330"/>
      <c r="AH343" s="331"/>
      <c r="AI343" s="331"/>
      <c r="AJ343" s="331"/>
      <c r="AK343" s="331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3"/>
      <c r="AW343" s="383"/>
      <c r="AX343" s="383"/>
      <c r="AY343" s="383"/>
      <c r="AZ343" s="383"/>
      <c r="BA343" s="383"/>
      <c r="BB343" s="383"/>
      <c r="BC343" s="383"/>
      <c r="BD343" s="383"/>
      <c r="BE343" s="383"/>
      <c r="BF343" s="383"/>
      <c r="BG343" s="384"/>
      <c r="BH343" s="383"/>
      <c r="BI343" s="383"/>
      <c r="IU343" s="326"/>
    </row>
    <row r="344" spans="1:255" s="334" customFormat="1" ht="15" customHeight="1" x14ac:dyDescent="0.3">
      <c r="A344" s="385">
        <v>60</v>
      </c>
      <c r="B344" s="396" t="s">
        <v>190</v>
      </c>
      <c r="C344" s="375">
        <v>501056</v>
      </c>
      <c r="D344" s="375" t="s">
        <v>26</v>
      </c>
      <c r="E344" s="375"/>
      <c r="F344" s="397"/>
      <c r="G344" s="416">
        <v>272657.68</v>
      </c>
      <c r="H344" s="416"/>
      <c r="I344" s="416"/>
      <c r="J344" s="416"/>
      <c r="K344" s="416"/>
      <c r="L344" s="416"/>
      <c r="M344" s="416">
        <v>4337.26</v>
      </c>
      <c r="N344" s="416"/>
      <c r="O344" s="416"/>
      <c r="P344" s="416"/>
      <c r="Q344" s="416"/>
      <c r="R344" s="562">
        <f t="shared" si="72"/>
        <v>268320.42</v>
      </c>
      <c r="S344" s="863">
        <f t="shared" si="60"/>
        <v>0</v>
      </c>
      <c r="T344" s="328">
        <v>268320.42</v>
      </c>
      <c r="U344" s="329" t="str">
        <f t="shared" si="77"/>
        <v>MYR</v>
      </c>
      <c r="V344" s="329">
        <f t="shared" si="78"/>
        <v>268320.42</v>
      </c>
      <c r="W344" s="330"/>
      <c r="X344" s="330"/>
      <c r="Y344" s="330"/>
      <c r="Z344" s="330"/>
      <c r="AA344" s="329"/>
      <c r="AB344" s="419">
        <f t="shared" si="70"/>
        <v>-4337.26</v>
      </c>
      <c r="AC344" s="329">
        <f t="shared" si="37"/>
        <v>268320.42</v>
      </c>
      <c r="AD344" s="330"/>
      <c r="AE344" s="330"/>
      <c r="AF344" s="330"/>
      <c r="AG344" s="330"/>
      <c r="AH344" s="331"/>
      <c r="AI344" s="331"/>
      <c r="AJ344" s="331"/>
      <c r="AK344" s="331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3"/>
      <c r="AW344" s="383"/>
      <c r="AX344" s="383"/>
      <c r="AY344" s="383"/>
      <c r="AZ344" s="383"/>
      <c r="BA344" s="383"/>
      <c r="BB344" s="383"/>
      <c r="BC344" s="383"/>
      <c r="BD344" s="383"/>
      <c r="BE344" s="383"/>
      <c r="BF344" s="383"/>
      <c r="BG344" s="384"/>
      <c r="BH344" s="383"/>
      <c r="BI344" s="383"/>
      <c r="IU344" s="326"/>
    </row>
    <row r="345" spans="1:255" s="334" customFormat="1" ht="15" customHeight="1" x14ac:dyDescent="0.3">
      <c r="A345" s="385">
        <v>61</v>
      </c>
      <c r="B345" s="396" t="s">
        <v>191</v>
      </c>
      <c r="C345" s="375">
        <v>501057</v>
      </c>
      <c r="D345" s="375" t="s">
        <v>26</v>
      </c>
      <c r="E345" s="375"/>
      <c r="F345" s="397"/>
      <c r="G345" s="416">
        <v>339804.38000000006</v>
      </c>
      <c r="H345" s="416"/>
      <c r="I345" s="416"/>
      <c r="J345" s="416"/>
      <c r="K345" s="416"/>
      <c r="L345" s="416"/>
      <c r="M345" s="416">
        <v>5405.38</v>
      </c>
      <c r="N345" s="416"/>
      <c r="O345" s="416"/>
      <c r="P345" s="416"/>
      <c r="Q345" s="416"/>
      <c r="R345" s="562">
        <f t="shared" si="72"/>
        <v>334399.00000000006</v>
      </c>
      <c r="S345" s="863">
        <f t="shared" si="60"/>
        <v>0</v>
      </c>
      <c r="T345" s="328">
        <v>334399</v>
      </c>
      <c r="U345" s="329" t="str">
        <f t="shared" si="77"/>
        <v>MYR</v>
      </c>
      <c r="V345" s="329">
        <f t="shared" si="78"/>
        <v>334399</v>
      </c>
      <c r="W345" s="330"/>
      <c r="X345" s="330"/>
      <c r="Y345" s="330"/>
      <c r="Z345" s="330"/>
      <c r="AA345" s="329"/>
      <c r="AB345" s="419">
        <f t="shared" si="70"/>
        <v>-5405.38</v>
      </c>
      <c r="AC345" s="329">
        <f t="shared" si="37"/>
        <v>334399.00000000006</v>
      </c>
      <c r="AD345" s="330"/>
      <c r="AE345" s="330"/>
      <c r="AF345" s="330"/>
      <c r="AG345" s="330"/>
      <c r="AH345" s="331"/>
      <c r="AI345" s="331"/>
      <c r="AJ345" s="331"/>
      <c r="AK345" s="331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3"/>
      <c r="AW345" s="383"/>
      <c r="AX345" s="383"/>
      <c r="AY345" s="383"/>
      <c r="AZ345" s="383"/>
      <c r="BA345" s="383"/>
      <c r="BB345" s="383"/>
      <c r="BC345" s="383"/>
      <c r="BD345" s="383"/>
      <c r="BE345" s="383"/>
      <c r="BF345" s="383"/>
      <c r="BG345" s="384"/>
      <c r="BH345" s="383"/>
      <c r="BI345" s="383"/>
      <c r="IU345" s="326"/>
    </row>
    <row r="346" spans="1:255" s="334" customFormat="1" ht="15" customHeight="1" x14ac:dyDescent="0.3">
      <c r="A346" s="385">
        <v>62</v>
      </c>
      <c r="B346" s="396" t="s">
        <v>192</v>
      </c>
      <c r="C346" s="375">
        <v>501058</v>
      </c>
      <c r="D346" s="375" t="s">
        <v>26</v>
      </c>
      <c r="E346" s="375"/>
      <c r="F346" s="397"/>
      <c r="G346" s="416">
        <v>208003.65000000011</v>
      </c>
      <c r="H346" s="416"/>
      <c r="I346" s="416"/>
      <c r="J346" s="416"/>
      <c r="K346" s="416"/>
      <c r="L346" s="416"/>
      <c r="M346" s="416">
        <v>3308.79</v>
      </c>
      <c r="N346" s="416"/>
      <c r="O346" s="416"/>
      <c r="P346" s="416"/>
      <c r="Q346" s="416"/>
      <c r="R346" s="562">
        <f t="shared" si="72"/>
        <v>204694.8600000001</v>
      </c>
      <c r="S346" s="863">
        <f t="shared" si="60"/>
        <v>0</v>
      </c>
      <c r="T346" s="328">
        <v>204694.86</v>
      </c>
      <c r="U346" s="329" t="str">
        <f t="shared" si="77"/>
        <v>MYR</v>
      </c>
      <c r="V346" s="329">
        <f t="shared" si="78"/>
        <v>204694.86</v>
      </c>
      <c r="W346" s="330"/>
      <c r="X346" s="330"/>
      <c r="Y346" s="330"/>
      <c r="Z346" s="330"/>
      <c r="AA346" s="329"/>
      <c r="AB346" s="419">
        <f t="shared" si="70"/>
        <v>-3308.79</v>
      </c>
      <c r="AC346" s="329">
        <f t="shared" si="37"/>
        <v>204694.8600000001</v>
      </c>
      <c r="AD346" s="330"/>
      <c r="AE346" s="330"/>
      <c r="AF346" s="330"/>
      <c r="AG346" s="330"/>
      <c r="AH346" s="331"/>
      <c r="AI346" s="331"/>
      <c r="AJ346" s="331"/>
      <c r="AK346" s="331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3"/>
      <c r="AW346" s="383"/>
      <c r="AX346" s="383"/>
      <c r="AY346" s="383"/>
      <c r="AZ346" s="383"/>
      <c r="BA346" s="383"/>
      <c r="BB346" s="383"/>
      <c r="BC346" s="383"/>
      <c r="BD346" s="383"/>
      <c r="BE346" s="383"/>
      <c r="BF346" s="383"/>
      <c r="BG346" s="384"/>
      <c r="BH346" s="383"/>
      <c r="BI346" s="383"/>
      <c r="IU346" s="326"/>
    </row>
    <row r="347" spans="1:255" s="334" customFormat="1" ht="15" customHeight="1" x14ac:dyDescent="0.3">
      <c r="A347" s="600">
        <v>63</v>
      </c>
      <c r="B347" s="396" t="s">
        <v>193</v>
      </c>
      <c r="C347" s="456">
        <v>501071</v>
      </c>
      <c r="D347" s="375" t="s">
        <v>26</v>
      </c>
      <c r="E347" s="456"/>
      <c r="F347" s="595"/>
      <c r="G347" s="458">
        <v>255281.4699999998</v>
      </c>
      <c r="H347" s="458"/>
      <c r="I347" s="458"/>
      <c r="J347" s="458"/>
      <c r="K347" s="458"/>
      <c r="L347" s="458"/>
      <c r="M347" s="458">
        <v>3292.79</v>
      </c>
      <c r="N347" s="458"/>
      <c r="O347" s="458"/>
      <c r="P347" s="458"/>
      <c r="Q347" s="458"/>
      <c r="R347" s="562">
        <f t="shared" si="72"/>
        <v>251988.67999999979</v>
      </c>
      <c r="S347" s="863">
        <f t="shared" si="60"/>
        <v>0</v>
      </c>
      <c r="T347" s="328">
        <v>251988.68</v>
      </c>
      <c r="U347" s="329" t="str">
        <f t="shared" si="77"/>
        <v>MYR</v>
      </c>
      <c r="V347" s="329">
        <f t="shared" si="78"/>
        <v>251988.68</v>
      </c>
      <c r="W347" s="330"/>
      <c r="X347" s="330"/>
      <c r="Y347" s="330"/>
      <c r="Z347" s="330"/>
      <c r="AA347" s="329"/>
      <c r="AB347" s="419">
        <f t="shared" si="70"/>
        <v>-3292.79</v>
      </c>
      <c r="AC347" s="329">
        <f t="shared" si="37"/>
        <v>251988.67999999979</v>
      </c>
      <c r="AD347" s="330"/>
      <c r="AE347" s="330"/>
      <c r="AF347" s="330"/>
      <c r="AG347" s="330"/>
      <c r="AH347" s="331"/>
      <c r="AI347" s="331"/>
      <c r="AJ347" s="331"/>
      <c r="AK347" s="331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3"/>
      <c r="AW347" s="383"/>
      <c r="AX347" s="383"/>
      <c r="AY347" s="383"/>
      <c r="AZ347" s="383"/>
      <c r="BA347" s="383"/>
      <c r="BB347" s="383"/>
      <c r="BC347" s="383"/>
      <c r="BD347" s="383"/>
      <c r="BE347" s="383"/>
      <c r="BF347" s="383"/>
      <c r="BG347" s="384"/>
      <c r="BH347" s="383"/>
      <c r="BI347" s="383"/>
      <c r="IU347" s="326"/>
    </row>
    <row r="348" spans="1:255" s="334" customFormat="1" ht="15" hidden="1" customHeight="1" x14ac:dyDescent="0.3">
      <c r="A348" s="600">
        <v>21</v>
      </c>
      <c r="B348" s="594" t="s">
        <v>194</v>
      </c>
      <c r="C348" s="456">
        <v>501065</v>
      </c>
      <c r="D348" s="456" t="s">
        <v>26</v>
      </c>
      <c r="E348" s="456"/>
      <c r="F348" s="595"/>
      <c r="G348" s="458">
        <v>-2.3283064365386963E-10</v>
      </c>
      <c r="H348" s="458"/>
      <c r="I348" s="458"/>
      <c r="J348" s="458"/>
      <c r="K348" s="458"/>
      <c r="L348" s="458"/>
      <c r="M348" s="458"/>
      <c r="N348" s="458"/>
      <c r="O348" s="458"/>
      <c r="P348" s="458"/>
      <c r="Q348" s="458"/>
      <c r="R348" s="562">
        <f t="shared" si="72"/>
        <v>-2.3283064365386963E-10</v>
      </c>
      <c r="S348" s="863">
        <f t="shared" si="60"/>
        <v>-2.3283064365386963E-10</v>
      </c>
      <c r="T348" s="328"/>
      <c r="U348" s="329" t="str">
        <f t="shared" si="77"/>
        <v>MYR</v>
      </c>
      <c r="V348" s="329">
        <f t="shared" si="78"/>
        <v>0</v>
      </c>
      <c r="W348" s="330"/>
      <c r="X348" s="330"/>
      <c r="Y348" s="330"/>
      <c r="Z348" s="330"/>
      <c r="AA348" s="329"/>
      <c r="AB348" s="619">
        <f t="shared" si="70"/>
        <v>0</v>
      </c>
      <c r="AC348" s="329">
        <f t="shared" si="37"/>
        <v>-2.3283064365386963E-10</v>
      </c>
      <c r="AD348" s="330"/>
      <c r="AE348" s="330"/>
      <c r="AF348" s="330"/>
      <c r="AG348" s="330"/>
      <c r="AH348" s="331"/>
      <c r="AI348" s="331"/>
      <c r="AJ348" s="331"/>
      <c r="AK348" s="331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3"/>
      <c r="AW348" s="383"/>
      <c r="AX348" s="383"/>
      <c r="AY348" s="383"/>
      <c r="AZ348" s="383"/>
      <c r="BA348" s="383"/>
      <c r="BB348" s="383"/>
      <c r="BC348" s="383"/>
      <c r="BD348" s="383"/>
      <c r="BE348" s="383"/>
      <c r="BF348" s="383"/>
      <c r="BG348" s="384"/>
      <c r="BH348" s="383"/>
      <c r="BI348" s="383"/>
      <c r="IU348" s="326"/>
    </row>
    <row r="349" spans="1:255" s="334" customFormat="1" ht="15" customHeight="1" x14ac:dyDescent="0.3">
      <c r="A349" s="600">
        <v>64</v>
      </c>
      <c r="B349" s="396" t="s">
        <v>1464</v>
      </c>
      <c r="C349" s="456">
        <v>501217</v>
      </c>
      <c r="D349" s="456" t="s">
        <v>26</v>
      </c>
      <c r="E349" s="456"/>
      <c r="F349" s="595"/>
      <c r="G349" s="458">
        <v>555753.52</v>
      </c>
      <c r="H349" s="458"/>
      <c r="I349" s="458"/>
      <c r="J349" s="458"/>
      <c r="K349" s="458"/>
      <c r="L349" s="458"/>
      <c r="M349" s="458">
        <v>4775.8500000000004</v>
      </c>
      <c r="N349" s="458"/>
      <c r="O349" s="458"/>
      <c r="P349" s="458"/>
      <c r="Q349" s="458"/>
      <c r="R349" s="562">
        <f t="shared" si="72"/>
        <v>550977.67000000004</v>
      </c>
      <c r="S349" s="863">
        <f t="shared" si="60"/>
        <v>0</v>
      </c>
      <c r="T349" s="328">
        <v>550977.67000000004</v>
      </c>
      <c r="U349" s="329" t="str">
        <f t="shared" si="77"/>
        <v>MYR</v>
      </c>
      <c r="V349" s="329">
        <f t="shared" si="78"/>
        <v>550977.67000000004</v>
      </c>
      <c r="W349" s="330"/>
      <c r="X349" s="330"/>
      <c r="Y349" s="330"/>
      <c r="Z349" s="330"/>
      <c r="AA349" s="329"/>
      <c r="AB349" s="619"/>
      <c r="AC349" s="329"/>
      <c r="AD349" s="330"/>
      <c r="AE349" s="330"/>
      <c r="AF349" s="330"/>
      <c r="AG349" s="330"/>
      <c r="AH349" s="331"/>
      <c r="AI349" s="331"/>
      <c r="AJ349" s="331"/>
      <c r="AK349" s="331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3"/>
      <c r="AW349" s="383"/>
      <c r="AX349" s="383"/>
      <c r="AY349" s="383"/>
      <c r="AZ349" s="383"/>
      <c r="BA349" s="383"/>
      <c r="BB349" s="383"/>
      <c r="BC349" s="383"/>
      <c r="BD349" s="383"/>
      <c r="BE349" s="383"/>
      <c r="BF349" s="383"/>
      <c r="BG349" s="384"/>
      <c r="BH349" s="383"/>
      <c r="BI349" s="383"/>
      <c r="IU349" s="326"/>
    </row>
    <row r="350" spans="1:255" s="334" customFormat="1" ht="15" customHeight="1" x14ac:dyDescent="0.3">
      <c r="A350" s="600">
        <v>65</v>
      </c>
      <c r="B350" s="594" t="s">
        <v>1364</v>
      </c>
      <c r="C350" s="456">
        <v>501136</v>
      </c>
      <c r="D350" s="456" t="s">
        <v>26</v>
      </c>
      <c r="E350" s="456"/>
      <c r="F350" s="595"/>
      <c r="G350" s="458">
        <v>1988836.6100000006</v>
      </c>
      <c r="H350" s="458"/>
      <c r="I350" s="458"/>
      <c r="J350" s="458"/>
      <c r="K350" s="458"/>
      <c r="L350" s="458"/>
      <c r="M350" s="458"/>
      <c r="N350" s="458"/>
      <c r="O350" s="458"/>
      <c r="P350" s="458"/>
      <c r="Q350" s="458"/>
      <c r="R350" s="562">
        <f t="shared" si="72"/>
        <v>1988836.6100000006</v>
      </c>
      <c r="S350" s="867">
        <f t="shared" si="60"/>
        <v>0</v>
      </c>
      <c r="T350" s="328">
        <v>1988836.6099999999</v>
      </c>
      <c r="U350" s="329" t="str">
        <f t="shared" si="77"/>
        <v>MYR</v>
      </c>
      <c r="V350" s="329">
        <f t="shared" si="78"/>
        <v>1988836.6099999999</v>
      </c>
      <c r="W350" s="330"/>
      <c r="X350" s="330"/>
      <c r="Y350" s="330"/>
      <c r="Z350" s="330"/>
      <c r="AA350" s="329"/>
      <c r="AB350" s="619"/>
      <c r="AC350" s="329"/>
      <c r="AD350" s="330"/>
      <c r="AE350" s="330"/>
      <c r="AF350" s="330"/>
      <c r="AG350" s="330"/>
      <c r="AH350" s="331"/>
      <c r="AI350" s="331"/>
      <c r="AJ350" s="331"/>
      <c r="AK350" s="331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3"/>
      <c r="AW350" s="383"/>
      <c r="AX350" s="383"/>
      <c r="AY350" s="383"/>
      <c r="AZ350" s="383"/>
      <c r="BA350" s="383"/>
      <c r="BB350" s="383"/>
      <c r="BC350" s="383"/>
      <c r="BD350" s="383"/>
      <c r="BE350" s="383"/>
      <c r="BF350" s="383"/>
      <c r="BG350" s="384"/>
      <c r="BH350" s="383"/>
      <c r="BI350" s="383"/>
      <c r="IU350" s="326"/>
    </row>
    <row r="351" spans="1:255" s="334" customFormat="1" ht="15" customHeight="1" x14ac:dyDescent="0.3">
      <c r="A351" s="600">
        <v>66</v>
      </c>
      <c r="B351" s="594" t="s">
        <v>1418</v>
      </c>
      <c r="C351" s="456">
        <v>501182</v>
      </c>
      <c r="D351" s="456" t="s">
        <v>26</v>
      </c>
      <c r="E351" s="456"/>
      <c r="F351" s="595"/>
      <c r="G351" s="458">
        <v>3103488.0400000005</v>
      </c>
      <c r="H351" s="458"/>
      <c r="I351" s="458"/>
      <c r="J351" s="458"/>
      <c r="K351" s="458"/>
      <c r="L351" s="458"/>
      <c r="M351" s="458">
        <v>58355.96</v>
      </c>
      <c r="N351" s="458"/>
      <c r="O351" s="458"/>
      <c r="P351" s="458"/>
      <c r="Q351" s="458"/>
      <c r="R351" s="562">
        <f t="shared" si="72"/>
        <v>3045132.0800000005</v>
      </c>
      <c r="S351" s="863">
        <f t="shared" si="60"/>
        <v>0</v>
      </c>
      <c r="T351" s="328">
        <v>3045132.0800000005</v>
      </c>
      <c r="U351" s="329" t="str">
        <f t="shared" si="77"/>
        <v>MYR</v>
      </c>
      <c r="V351" s="329">
        <f t="shared" si="78"/>
        <v>3045132.0800000005</v>
      </c>
      <c r="W351" s="330"/>
      <c r="X351" s="330"/>
      <c r="Y351" s="330"/>
      <c r="Z351" s="330"/>
      <c r="AA351" s="329"/>
      <c r="AB351" s="619"/>
      <c r="AC351" s="329"/>
      <c r="AD351" s="330"/>
      <c r="AE351" s="330"/>
      <c r="AF351" s="330"/>
      <c r="AG351" s="330"/>
      <c r="AH351" s="331"/>
      <c r="AI351" s="331"/>
      <c r="AJ351" s="331"/>
      <c r="AK351" s="331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3"/>
      <c r="AW351" s="383"/>
      <c r="AX351" s="383"/>
      <c r="AY351" s="383"/>
      <c r="AZ351" s="383"/>
      <c r="BA351" s="383"/>
      <c r="BB351" s="383"/>
      <c r="BC351" s="383"/>
      <c r="BD351" s="383"/>
      <c r="BE351" s="383"/>
      <c r="BF351" s="383"/>
      <c r="BG351" s="384"/>
      <c r="BH351" s="383"/>
      <c r="BI351" s="383"/>
      <c r="IU351" s="326"/>
    </row>
    <row r="352" spans="1:255" s="334" customFormat="1" ht="15" customHeight="1" x14ac:dyDescent="0.3">
      <c r="A352" s="600">
        <v>67</v>
      </c>
      <c r="B352" s="594" t="s">
        <v>1274</v>
      </c>
      <c r="C352" s="456">
        <v>501097</v>
      </c>
      <c r="D352" s="456" t="s">
        <v>26</v>
      </c>
      <c r="E352" s="456"/>
      <c r="F352" s="595"/>
      <c r="G352" s="458">
        <v>1933149.6800000002</v>
      </c>
      <c r="H352" s="458"/>
      <c r="I352" s="458"/>
      <c r="J352" s="458"/>
      <c r="K352" s="458"/>
      <c r="L352" s="458"/>
      <c r="M352" s="458">
        <v>23290.959999999999</v>
      </c>
      <c r="N352" s="458"/>
      <c r="O352" s="458"/>
      <c r="P352" s="458"/>
      <c r="Q352" s="458"/>
      <c r="R352" s="562">
        <f t="shared" si="72"/>
        <v>1909858.7200000002</v>
      </c>
      <c r="S352" s="863">
        <f t="shared" si="60"/>
        <v>0</v>
      </c>
      <c r="T352" s="328">
        <v>1909858.7200000002</v>
      </c>
      <c r="U352" s="329" t="str">
        <f t="shared" si="77"/>
        <v>MYR</v>
      </c>
      <c r="V352" s="329">
        <f t="shared" si="78"/>
        <v>1909858.7200000002</v>
      </c>
      <c r="W352" s="330"/>
      <c r="X352" s="330"/>
      <c r="Y352" s="330"/>
      <c r="Z352" s="330"/>
      <c r="AA352" s="329"/>
      <c r="AB352" s="619">
        <f t="shared" si="70"/>
        <v>-23290.959999999999</v>
      </c>
      <c r="AC352" s="329"/>
      <c r="AD352" s="330"/>
      <c r="AE352" s="330"/>
      <c r="AF352" s="330"/>
      <c r="AG352" s="330"/>
      <c r="AH352" s="331"/>
      <c r="AI352" s="331"/>
      <c r="AJ352" s="331"/>
      <c r="AK352" s="331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3"/>
      <c r="AW352" s="383"/>
      <c r="AX352" s="383"/>
      <c r="AY352" s="383"/>
      <c r="AZ352" s="383"/>
      <c r="BA352" s="383"/>
      <c r="BB352" s="383"/>
      <c r="BC352" s="383"/>
      <c r="BD352" s="383"/>
      <c r="BE352" s="383"/>
      <c r="BF352" s="383"/>
      <c r="BG352" s="384"/>
      <c r="BH352" s="383"/>
      <c r="BI352" s="383"/>
      <c r="IU352" s="326"/>
    </row>
    <row r="353" spans="1:255" s="334" customFormat="1" ht="15" customHeight="1" x14ac:dyDescent="0.3">
      <c r="A353" s="600">
        <v>68</v>
      </c>
      <c r="B353" s="594" t="s">
        <v>1499</v>
      </c>
      <c r="C353" s="456">
        <v>501193</v>
      </c>
      <c r="D353" s="456" t="s">
        <v>26</v>
      </c>
      <c r="E353" s="456"/>
      <c r="F353" s="595"/>
      <c r="G353" s="364">
        <v>10000000</v>
      </c>
      <c r="H353" s="458"/>
      <c r="I353" s="458"/>
      <c r="J353" s="458"/>
      <c r="K353" s="458"/>
      <c r="L353" s="458"/>
      <c r="M353" s="458"/>
      <c r="N353" s="458"/>
      <c r="O353" s="458"/>
      <c r="P353" s="458"/>
      <c r="Q353" s="458"/>
      <c r="R353" s="562">
        <f t="shared" si="72"/>
        <v>10000000</v>
      </c>
      <c r="S353" s="863">
        <f t="shared" si="60"/>
        <v>0</v>
      </c>
      <c r="T353" s="328">
        <v>10000000</v>
      </c>
      <c r="U353" s="329" t="str">
        <f t="shared" si="77"/>
        <v>MYR</v>
      </c>
      <c r="V353" s="329">
        <f t="shared" si="78"/>
        <v>10000000</v>
      </c>
      <c r="W353" s="330"/>
      <c r="X353" s="330"/>
      <c r="Y353" s="330"/>
      <c r="Z353" s="330"/>
      <c r="AA353" s="329"/>
      <c r="AB353" s="619"/>
      <c r="AC353" s="329"/>
      <c r="AD353" s="330"/>
      <c r="AE353" s="330"/>
      <c r="AF353" s="330"/>
      <c r="AG353" s="330"/>
      <c r="AH353" s="331"/>
      <c r="AI353" s="331"/>
      <c r="AJ353" s="331"/>
      <c r="AK353" s="331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3"/>
      <c r="AW353" s="383"/>
      <c r="AX353" s="383"/>
      <c r="AY353" s="383"/>
      <c r="AZ353" s="383"/>
      <c r="BA353" s="383"/>
      <c r="BB353" s="383"/>
      <c r="BC353" s="383"/>
      <c r="BD353" s="383"/>
      <c r="BE353" s="383"/>
      <c r="BF353" s="383"/>
      <c r="BG353" s="384"/>
      <c r="BH353" s="383"/>
      <c r="BI353" s="383"/>
      <c r="IU353" s="326"/>
    </row>
    <row r="354" spans="1:255" s="334" customFormat="1" ht="15" hidden="1" customHeight="1" x14ac:dyDescent="0.3">
      <c r="A354" s="600">
        <v>53</v>
      </c>
      <c r="B354" s="594" t="s">
        <v>1297</v>
      </c>
      <c r="C354" s="456">
        <v>501120</v>
      </c>
      <c r="D354" s="456" t="s">
        <v>26</v>
      </c>
      <c r="E354" s="456"/>
      <c r="F354" s="595"/>
      <c r="G354" s="458">
        <v>-2.6077032089233398E-8</v>
      </c>
      <c r="H354" s="458"/>
      <c r="I354" s="458"/>
      <c r="J354" s="458"/>
      <c r="K354" s="458"/>
      <c r="L354" s="458"/>
      <c r="M354" s="458"/>
      <c r="N354" s="458"/>
      <c r="O354" s="458"/>
      <c r="P354" s="458"/>
      <c r="Q354" s="458"/>
      <c r="R354" s="562">
        <f t="shared" si="72"/>
        <v>-2.6077032089233398E-8</v>
      </c>
      <c r="S354" s="863">
        <f t="shared" si="60"/>
        <v>-2.6077032089233398E-8</v>
      </c>
      <c r="T354" s="328"/>
      <c r="U354" s="329" t="str">
        <f t="shared" si="77"/>
        <v>MYR</v>
      </c>
      <c r="V354" s="329">
        <f t="shared" si="78"/>
        <v>0</v>
      </c>
      <c r="W354" s="330"/>
      <c r="X354" s="330"/>
      <c r="Y354" s="330"/>
      <c r="Z354" s="330"/>
      <c r="AA354" s="329"/>
      <c r="AB354" s="619"/>
      <c r="AC354" s="329"/>
      <c r="AD354" s="330"/>
      <c r="AE354" s="330"/>
      <c r="AF354" s="330"/>
      <c r="AG354" s="330"/>
      <c r="AH354" s="331"/>
      <c r="AI354" s="331"/>
      <c r="AJ354" s="331"/>
      <c r="AK354" s="331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3"/>
      <c r="AW354" s="383"/>
      <c r="AX354" s="383"/>
      <c r="AY354" s="383"/>
      <c r="AZ354" s="383"/>
      <c r="BA354" s="383"/>
      <c r="BB354" s="383"/>
      <c r="BC354" s="383"/>
      <c r="BD354" s="383"/>
      <c r="BE354" s="383"/>
      <c r="BF354" s="383"/>
      <c r="BG354" s="384"/>
      <c r="BH354" s="383"/>
      <c r="BI354" s="383"/>
      <c r="IU354" s="326"/>
    </row>
    <row r="355" spans="1:255" s="334" customFormat="1" ht="15" customHeight="1" x14ac:dyDescent="0.3">
      <c r="A355" s="600">
        <v>69</v>
      </c>
      <c r="B355" s="594" t="s">
        <v>1500</v>
      </c>
      <c r="C355" s="456">
        <v>501258</v>
      </c>
      <c r="D355" s="456" t="s">
        <v>26</v>
      </c>
      <c r="E355" s="456"/>
      <c r="F355" s="595"/>
      <c r="G355" s="458">
        <v>4046611.1999999997</v>
      </c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562">
        <f t="shared" si="72"/>
        <v>4046611.1999999997</v>
      </c>
      <c r="S355" s="863">
        <f t="shared" si="60"/>
        <v>0</v>
      </c>
      <c r="T355" s="328">
        <v>4046611.1999999997</v>
      </c>
      <c r="U355" s="329" t="str">
        <f t="shared" si="77"/>
        <v>MYR</v>
      </c>
      <c r="V355" s="329">
        <f t="shared" si="78"/>
        <v>4046611.1999999997</v>
      </c>
      <c r="W355" s="330"/>
      <c r="X355" s="330"/>
      <c r="Y355" s="330"/>
      <c r="Z355" s="330"/>
      <c r="AA355" s="329"/>
      <c r="AB355" s="619"/>
      <c r="AC355" s="329"/>
      <c r="AD355" s="330"/>
      <c r="AE355" s="330"/>
      <c r="AF355" s="330"/>
      <c r="AG355" s="330"/>
      <c r="AH355" s="331"/>
      <c r="AI355" s="331"/>
      <c r="AJ355" s="331"/>
      <c r="AK355" s="331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3"/>
      <c r="AW355" s="383"/>
      <c r="AX355" s="383"/>
      <c r="AY355" s="383"/>
      <c r="AZ355" s="383"/>
      <c r="BA355" s="383"/>
      <c r="BB355" s="383"/>
      <c r="BC355" s="383"/>
      <c r="BD355" s="383"/>
      <c r="BE355" s="383"/>
      <c r="BF355" s="383"/>
      <c r="BG355" s="384"/>
      <c r="BH355" s="383"/>
      <c r="BI355" s="383"/>
      <c r="IU355" s="326"/>
    </row>
    <row r="356" spans="1:255" s="334" customFormat="1" ht="15" customHeight="1" x14ac:dyDescent="0.3">
      <c r="A356" s="600">
        <v>70</v>
      </c>
      <c r="B356" s="594" t="s">
        <v>1588</v>
      </c>
      <c r="C356" s="456">
        <v>501289</v>
      </c>
      <c r="D356" s="456" t="s">
        <v>26</v>
      </c>
      <c r="E356" s="456"/>
      <c r="F356" s="595"/>
      <c r="G356" s="458">
        <v>20000000</v>
      </c>
      <c r="H356" s="458"/>
      <c r="I356" s="458"/>
      <c r="J356" s="458"/>
      <c r="K356" s="458"/>
      <c r="L356" s="458"/>
      <c r="M356" s="458"/>
      <c r="N356" s="458"/>
      <c r="O356" s="458"/>
      <c r="P356" s="458"/>
      <c r="Q356" s="458"/>
      <c r="R356" s="562">
        <f t="shared" si="72"/>
        <v>20000000</v>
      </c>
      <c r="S356" s="863">
        <f t="shared" si="60"/>
        <v>0</v>
      </c>
      <c r="T356" s="328">
        <v>20000000</v>
      </c>
      <c r="U356" s="329" t="str">
        <f t="shared" si="77"/>
        <v>MYR</v>
      </c>
      <c r="V356" s="329">
        <f t="shared" si="78"/>
        <v>20000000</v>
      </c>
      <c r="W356" s="330"/>
      <c r="X356" s="330"/>
      <c r="Y356" s="330"/>
      <c r="Z356" s="330"/>
      <c r="AA356" s="329"/>
      <c r="AB356" s="619"/>
      <c r="AC356" s="329"/>
      <c r="AD356" s="330"/>
      <c r="AE356" s="330"/>
      <c r="AF356" s="330"/>
      <c r="AG356" s="330"/>
      <c r="AH356" s="331"/>
      <c r="AI356" s="331"/>
      <c r="AJ356" s="331"/>
      <c r="AK356" s="331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3"/>
      <c r="AW356" s="383"/>
      <c r="AX356" s="383"/>
      <c r="AY356" s="383"/>
      <c r="AZ356" s="383"/>
      <c r="BA356" s="383"/>
      <c r="BB356" s="383"/>
      <c r="BC356" s="383"/>
      <c r="BD356" s="383"/>
      <c r="BE356" s="383"/>
      <c r="BF356" s="383"/>
      <c r="BG356" s="384"/>
      <c r="BH356" s="383"/>
      <c r="BI356" s="383"/>
      <c r="IU356" s="326"/>
    </row>
    <row r="357" spans="1:255" s="334" customFormat="1" ht="15" customHeight="1" x14ac:dyDescent="0.3">
      <c r="A357" s="600">
        <v>71</v>
      </c>
      <c r="B357" s="594" t="s">
        <v>1600</v>
      </c>
      <c r="C357" s="456">
        <v>501309</v>
      </c>
      <c r="D357" s="456" t="s">
        <v>26</v>
      </c>
      <c r="E357" s="456"/>
      <c r="F357" s="595"/>
      <c r="G357" s="458">
        <v>8104887.75</v>
      </c>
      <c r="H357" s="458">
        <v>10549747.140000001</v>
      </c>
      <c r="I357" s="458"/>
      <c r="J357" s="458"/>
      <c r="K357" s="458"/>
      <c r="L357" s="458"/>
      <c r="M357" s="458"/>
      <c r="N357" s="458"/>
      <c r="O357" s="458"/>
      <c r="P357" s="458"/>
      <c r="Q357" s="458"/>
      <c r="R357" s="562">
        <f t="shared" si="72"/>
        <v>18654634.890000001</v>
      </c>
      <c r="S357" s="863">
        <f t="shared" si="60"/>
        <v>-4.2199976742267609E-3</v>
      </c>
      <c r="T357" s="328">
        <v>18654634.894219998</v>
      </c>
      <c r="U357" s="329" t="str">
        <f t="shared" si="77"/>
        <v>MYR</v>
      </c>
      <c r="V357" s="329">
        <f t="shared" si="78"/>
        <v>18654634.894219998</v>
      </c>
      <c r="W357" s="330"/>
      <c r="X357" s="330"/>
      <c r="Y357" s="330"/>
      <c r="Z357" s="330"/>
      <c r="AA357" s="329"/>
      <c r="AB357" s="619"/>
      <c r="AC357" s="329"/>
      <c r="AD357" s="330"/>
      <c r="AE357" s="330"/>
      <c r="AF357" s="330"/>
      <c r="AG357" s="330"/>
      <c r="AH357" s="331"/>
      <c r="AI357" s="331"/>
      <c r="AJ357" s="331"/>
      <c r="AK357" s="331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3"/>
      <c r="AW357" s="383"/>
      <c r="AX357" s="383"/>
      <c r="AY357" s="383"/>
      <c r="AZ357" s="383"/>
      <c r="BA357" s="383"/>
      <c r="BB357" s="383"/>
      <c r="BC357" s="383"/>
      <c r="BD357" s="383"/>
      <c r="BE357" s="383"/>
      <c r="BF357" s="383"/>
      <c r="BG357" s="384"/>
      <c r="BH357" s="383"/>
      <c r="BI357" s="383"/>
      <c r="IU357" s="326"/>
    </row>
    <row r="358" spans="1:255" s="334" customFormat="1" ht="15" customHeight="1" x14ac:dyDescent="0.3">
      <c r="A358" s="600">
        <v>72</v>
      </c>
      <c r="B358" s="594" t="s">
        <v>1298</v>
      </c>
      <c r="C358" s="456">
        <v>501121</v>
      </c>
      <c r="D358" s="456" t="s">
        <v>26</v>
      </c>
      <c r="E358" s="456"/>
      <c r="F358" s="595"/>
      <c r="G358" s="458">
        <v>7522617.1900000423</v>
      </c>
      <c r="H358" s="458"/>
      <c r="I358" s="458"/>
      <c r="J358" s="458"/>
      <c r="K358" s="458"/>
      <c r="L358" s="458"/>
      <c r="M358" s="458">
        <v>832160.98</v>
      </c>
      <c r="N358" s="458"/>
      <c r="O358" s="458"/>
      <c r="P358" s="458"/>
      <c r="Q358" s="458"/>
      <c r="R358" s="562">
        <f t="shared" si="72"/>
        <v>6690456.2100000419</v>
      </c>
      <c r="S358" s="863">
        <f t="shared" si="60"/>
        <v>1.862645149230957E-8</v>
      </c>
      <c r="T358" s="328">
        <v>6690456.2100000232</v>
      </c>
      <c r="U358" s="329" t="str">
        <f t="shared" si="77"/>
        <v>MYR</v>
      </c>
      <c r="V358" s="329">
        <f t="shared" si="78"/>
        <v>6690456.2100000232</v>
      </c>
      <c r="W358" s="330"/>
      <c r="X358" s="330"/>
      <c r="Y358" s="330"/>
      <c r="Z358" s="330"/>
      <c r="AA358" s="329"/>
      <c r="AB358" s="619"/>
      <c r="AC358" s="329"/>
      <c r="AD358" s="330"/>
      <c r="AE358" s="330"/>
      <c r="AF358" s="330"/>
      <c r="AG358" s="330"/>
      <c r="AH358" s="331"/>
      <c r="AI358" s="331"/>
      <c r="AJ358" s="331"/>
      <c r="AK358" s="331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3"/>
      <c r="AW358" s="383"/>
      <c r="AX358" s="383"/>
      <c r="AY358" s="383"/>
      <c r="AZ358" s="383"/>
      <c r="BA358" s="383"/>
      <c r="BB358" s="383"/>
      <c r="BC358" s="383"/>
      <c r="BD358" s="383"/>
      <c r="BE358" s="383"/>
      <c r="BF358" s="383"/>
      <c r="BG358" s="384"/>
      <c r="BH358" s="383"/>
      <c r="BI358" s="383"/>
      <c r="IU358" s="326"/>
    </row>
    <row r="359" spans="1:255" s="334" customFormat="1" ht="15" customHeight="1" x14ac:dyDescent="0.3">
      <c r="A359" s="600">
        <v>73</v>
      </c>
      <c r="B359" s="594" t="s">
        <v>1299</v>
      </c>
      <c r="C359" s="456">
        <v>501122</v>
      </c>
      <c r="D359" s="456" t="s">
        <v>26</v>
      </c>
      <c r="E359" s="456"/>
      <c r="F359" s="595"/>
      <c r="G359" s="458">
        <v>12666666.740000015</v>
      </c>
      <c r="H359" s="458"/>
      <c r="I359" s="458"/>
      <c r="J359" s="458"/>
      <c r="K359" s="458"/>
      <c r="L359" s="458"/>
      <c r="M359" s="458">
        <v>333333.33</v>
      </c>
      <c r="N359" s="458"/>
      <c r="O359" s="458"/>
      <c r="P359" s="458"/>
      <c r="Q359" s="458"/>
      <c r="R359" s="562">
        <f t="shared" si="72"/>
        <v>12333333.410000015</v>
      </c>
      <c r="S359" s="863">
        <f t="shared" si="60"/>
        <v>1.4901161193847656E-8</v>
      </c>
      <c r="T359" s="328">
        <v>12333333.41</v>
      </c>
      <c r="U359" s="329" t="str">
        <f t="shared" si="77"/>
        <v>MYR</v>
      </c>
      <c r="V359" s="329">
        <f t="shared" si="78"/>
        <v>12333333.41</v>
      </c>
      <c r="W359" s="330"/>
      <c r="X359" s="330"/>
      <c r="Y359" s="330"/>
      <c r="Z359" s="330"/>
      <c r="AA359" s="329"/>
      <c r="AB359" s="619"/>
      <c r="AC359" s="329"/>
      <c r="AD359" s="330"/>
      <c r="AE359" s="330"/>
      <c r="AF359" s="330"/>
      <c r="AG359" s="330"/>
      <c r="AH359" s="331"/>
      <c r="AI359" s="331"/>
      <c r="AJ359" s="331"/>
      <c r="AK359" s="331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3"/>
      <c r="AW359" s="383"/>
      <c r="AX359" s="383"/>
      <c r="AY359" s="383"/>
      <c r="AZ359" s="383"/>
      <c r="BA359" s="383"/>
      <c r="BB359" s="383"/>
      <c r="BC359" s="383"/>
      <c r="BD359" s="383"/>
      <c r="BE359" s="383"/>
      <c r="BF359" s="383"/>
      <c r="BG359" s="384"/>
      <c r="BH359" s="383"/>
      <c r="BI359" s="383"/>
      <c r="IU359" s="326"/>
    </row>
    <row r="360" spans="1:255" s="334" customFormat="1" ht="15" customHeight="1" x14ac:dyDescent="0.3">
      <c r="A360" s="600">
        <v>74</v>
      </c>
      <c r="B360" s="594" t="s">
        <v>1325</v>
      </c>
      <c r="C360" s="456">
        <v>501126</v>
      </c>
      <c r="D360" s="456" t="s">
        <v>26</v>
      </c>
      <c r="E360" s="456"/>
      <c r="F360" s="595"/>
      <c r="G360" s="458">
        <v>6499999.9300000016</v>
      </c>
      <c r="H360" s="458"/>
      <c r="I360" s="458"/>
      <c r="J360" s="458"/>
      <c r="K360" s="458"/>
      <c r="L360" s="458"/>
      <c r="M360" s="458">
        <v>166666.67000000001</v>
      </c>
      <c r="N360" s="458"/>
      <c r="O360" s="458"/>
      <c r="P360" s="458"/>
      <c r="Q360" s="458"/>
      <c r="R360" s="562">
        <f t="shared" si="72"/>
        <v>6333333.2600000016</v>
      </c>
      <c r="S360" s="863">
        <f t="shared" si="60"/>
        <v>0</v>
      </c>
      <c r="T360" s="328">
        <v>6333333.2600000016</v>
      </c>
      <c r="U360" s="329" t="str">
        <f t="shared" si="77"/>
        <v>MYR</v>
      </c>
      <c r="V360" s="329">
        <f t="shared" si="78"/>
        <v>6333333.2600000016</v>
      </c>
      <c r="W360" s="330"/>
      <c r="X360" s="330"/>
      <c r="Y360" s="330"/>
      <c r="Z360" s="330"/>
      <c r="AA360" s="329"/>
      <c r="AB360" s="619"/>
      <c r="AC360" s="329"/>
      <c r="AD360" s="330"/>
      <c r="AE360" s="330"/>
      <c r="AF360" s="330"/>
      <c r="AG360" s="330"/>
      <c r="AH360" s="331"/>
      <c r="AI360" s="331"/>
      <c r="AJ360" s="331"/>
      <c r="AK360" s="331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3"/>
      <c r="AW360" s="383"/>
      <c r="AX360" s="383"/>
      <c r="AY360" s="383"/>
      <c r="AZ360" s="383"/>
      <c r="BA360" s="383"/>
      <c r="BB360" s="383"/>
      <c r="BC360" s="383"/>
      <c r="BD360" s="383"/>
      <c r="BE360" s="383"/>
      <c r="BF360" s="383"/>
      <c r="BG360" s="384"/>
      <c r="BH360" s="383"/>
      <c r="BI360" s="383"/>
      <c r="IU360" s="326"/>
    </row>
    <row r="361" spans="1:255" s="334" customFormat="1" ht="15" hidden="1" customHeight="1" x14ac:dyDescent="0.3">
      <c r="A361" s="600">
        <v>56</v>
      </c>
      <c r="B361" s="594" t="s">
        <v>1261</v>
      </c>
      <c r="C361" s="456">
        <v>501091</v>
      </c>
      <c r="D361" s="456" t="s">
        <v>26</v>
      </c>
      <c r="E361" s="456"/>
      <c r="F361" s="595"/>
      <c r="G361" s="458">
        <v>0</v>
      </c>
      <c r="H361" s="458"/>
      <c r="I361" s="458"/>
      <c r="J361" s="458"/>
      <c r="K361" s="458"/>
      <c r="L361" s="458"/>
      <c r="M361" s="458"/>
      <c r="N361" s="458"/>
      <c r="O361" s="458"/>
      <c r="P361" s="458"/>
      <c r="Q361" s="458"/>
      <c r="R361" s="562">
        <f t="shared" si="72"/>
        <v>0</v>
      </c>
      <c r="S361" s="863">
        <f t="shared" si="60"/>
        <v>0</v>
      </c>
      <c r="T361" s="328"/>
      <c r="U361" s="329" t="str">
        <f t="shared" si="77"/>
        <v>MYR</v>
      </c>
      <c r="V361" s="329">
        <f t="shared" si="78"/>
        <v>0</v>
      </c>
      <c r="W361" s="330"/>
      <c r="X361" s="330"/>
      <c r="Y361" s="330"/>
      <c r="Z361" s="330"/>
      <c r="AA361" s="329"/>
      <c r="AB361" s="619"/>
      <c r="AC361" s="329"/>
      <c r="AD361" s="330"/>
      <c r="AE361" s="330"/>
      <c r="AF361" s="330"/>
      <c r="AG361" s="330"/>
      <c r="AH361" s="331"/>
      <c r="AI361" s="331"/>
      <c r="AJ361" s="331"/>
      <c r="AK361" s="331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3"/>
      <c r="AW361" s="383"/>
      <c r="AX361" s="383"/>
      <c r="AY361" s="383"/>
      <c r="AZ361" s="383"/>
      <c r="BA361" s="383"/>
      <c r="BB361" s="383"/>
      <c r="BC361" s="383"/>
      <c r="BD361" s="383"/>
      <c r="BE361" s="383"/>
      <c r="BF361" s="383"/>
      <c r="BG361" s="384"/>
      <c r="BH361" s="383"/>
      <c r="BI361" s="383"/>
      <c r="IU361" s="326"/>
    </row>
    <row r="362" spans="1:255" s="334" customFormat="1" ht="15" customHeight="1" x14ac:dyDescent="0.3">
      <c r="A362" s="600">
        <v>75</v>
      </c>
      <c r="B362" s="594" t="s">
        <v>1544</v>
      </c>
      <c r="C362" s="456">
        <v>501260</v>
      </c>
      <c r="D362" s="456" t="s">
        <v>0</v>
      </c>
      <c r="E362" s="456"/>
      <c r="F362" s="595"/>
      <c r="G362" s="458">
        <v>20652499.989999998</v>
      </c>
      <c r="H362" s="458"/>
      <c r="I362" s="458"/>
      <c r="J362" s="458"/>
      <c r="K362" s="458"/>
      <c r="L362" s="458"/>
      <c r="M362" s="458"/>
      <c r="N362" s="458"/>
      <c r="O362" s="458"/>
      <c r="P362" s="458">
        <f>347495+4.97</f>
        <v>347499.97</v>
      </c>
      <c r="Q362" s="458"/>
      <c r="R362" s="562">
        <f t="shared" si="72"/>
        <v>20305000.02</v>
      </c>
      <c r="S362" s="863">
        <f t="shared" ref="S362:S365" si="79">R362-V362</f>
        <v>1.9999999552965164E-2</v>
      </c>
      <c r="T362" s="328">
        <v>5000000</v>
      </c>
      <c r="U362" s="329" t="str">
        <f t="shared" si="77"/>
        <v>USD</v>
      </c>
      <c r="V362" s="329">
        <f t="shared" ref="V362:V365" si="80">T362*$V$1</f>
        <v>20305000</v>
      </c>
      <c r="W362" s="330"/>
      <c r="X362" s="330"/>
      <c r="Y362" s="330"/>
      <c r="Z362" s="330"/>
      <c r="AA362" s="329"/>
      <c r="AB362" s="619"/>
      <c r="AC362" s="329"/>
      <c r="AD362" s="330"/>
      <c r="AE362" s="330"/>
      <c r="AF362" s="330"/>
      <c r="AG362" s="330"/>
      <c r="AH362" s="331"/>
      <c r="AI362" s="331"/>
      <c r="AJ362" s="331"/>
      <c r="AK362" s="331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3"/>
      <c r="AW362" s="383"/>
      <c r="AX362" s="383"/>
      <c r="AY362" s="383"/>
      <c r="AZ362" s="383"/>
      <c r="BA362" s="383"/>
      <c r="BB362" s="383"/>
      <c r="BC362" s="383"/>
      <c r="BD362" s="383"/>
      <c r="BE362" s="383"/>
      <c r="BF362" s="383"/>
      <c r="BG362" s="384"/>
      <c r="BH362" s="383"/>
      <c r="BI362" s="383"/>
      <c r="IU362" s="326"/>
    </row>
    <row r="363" spans="1:255" s="334" customFormat="1" ht="15" customHeight="1" x14ac:dyDescent="0.3">
      <c r="A363" s="600">
        <v>76</v>
      </c>
      <c r="B363" s="594" t="s">
        <v>1452</v>
      </c>
      <c r="C363" s="456">
        <v>501198</v>
      </c>
      <c r="D363" s="456" t="s">
        <v>26</v>
      </c>
      <c r="E363" s="456"/>
      <c r="F363" s="595"/>
      <c r="G363" s="458">
        <v>924939.17999999993</v>
      </c>
      <c r="H363" s="458"/>
      <c r="I363" s="458"/>
      <c r="J363" s="458"/>
      <c r="K363" s="458"/>
      <c r="L363" s="458"/>
      <c r="M363" s="458">
        <v>34808.83</v>
      </c>
      <c r="N363" s="458"/>
      <c r="O363" s="458"/>
      <c r="P363" s="458"/>
      <c r="Q363" s="458"/>
      <c r="R363" s="562">
        <f t="shared" si="72"/>
        <v>890130.35</v>
      </c>
      <c r="S363" s="863">
        <f t="shared" si="79"/>
        <v>0</v>
      </c>
      <c r="T363" s="328">
        <v>890130.35</v>
      </c>
      <c r="U363" s="329" t="str">
        <f t="shared" si="77"/>
        <v>MYR</v>
      </c>
      <c r="V363" s="329">
        <f t="shared" ref="V363:V364" si="81">T363</f>
        <v>890130.35</v>
      </c>
      <c r="W363" s="330"/>
      <c r="X363" s="330"/>
      <c r="Y363" s="330"/>
      <c r="Z363" s="330"/>
      <c r="AA363" s="329"/>
      <c r="AB363" s="619"/>
      <c r="AC363" s="329"/>
      <c r="AD363" s="330"/>
      <c r="AE363" s="330"/>
      <c r="AF363" s="330"/>
      <c r="AG363" s="330"/>
      <c r="AH363" s="331"/>
      <c r="AI363" s="331"/>
      <c r="AJ363" s="331"/>
      <c r="AK363" s="331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3"/>
      <c r="AW363" s="383"/>
      <c r="AX363" s="383"/>
      <c r="AY363" s="383"/>
      <c r="AZ363" s="383"/>
      <c r="BA363" s="383"/>
      <c r="BB363" s="383"/>
      <c r="BC363" s="383"/>
      <c r="BD363" s="383"/>
      <c r="BE363" s="383"/>
      <c r="BF363" s="383"/>
      <c r="BG363" s="384"/>
      <c r="BH363" s="383"/>
      <c r="BI363" s="383"/>
      <c r="IU363" s="326"/>
    </row>
    <row r="364" spans="1:255" s="334" customFormat="1" ht="15" customHeight="1" x14ac:dyDescent="0.3">
      <c r="A364" s="600">
        <v>77</v>
      </c>
      <c r="B364" s="594" t="s">
        <v>1601</v>
      </c>
      <c r="C364" s="456">
        <v>501307</v>
      </c>
      <c r="D364" s="456" t="s">
        <v>26</v>
      </c>
      <c r="E364" s="456"/>
      <c r="F364" s="595"/>
      <c r="G364" s="458">
        <v>4575994.12</v>
      </c>
      <c r="H364" s="458"/>
      <c r="I364" s="458"/>
      <c r="J364" s="458"/>
      <c r="K364" s="458"/>
      <c r="L364" s="458"/>
      <c r="M364" s="458">
        <v>127110.95</v>
      </c>
      <c r="N364" s="458"/>
      <c r="O364" s="458"/>
      <c r="P364" s="458"/>
      <c r="Q364" s="458"/>
      <c r="R364" s="562">
        <f t="shared" si="72"/>
        <v>4448883.17</v>
      </c>
      <c r="S364" s="863">
        <f t="shared" si="79"/>
        <v>0</v>
      </c>
      <c r="T364" s="328">
        <v>4448883.17</v>
      </c>
      <c r="U364" s="329" t="str">
        <f t="shared" si="77"/>
        <v>MYR</v>
      </c>
      <c r="V364" s="329">
        <f t="shared" si="81"/>
        <v>4448883.17</v>
      </c>
      <c r="W364" s="330"/>
      <c r="X364" s="330"/>
      <c r="Y364" s="330"/>
      <c r="Z364" s="330"/>
      <c r="AA364" s="329"/>
      <c r="AB364" s="619"/>
      <c r="AC364" s="329"/>
      <c r="AD364" s="330"/>
      <c r="AE364" s="330"/>
      <c r="AF364" s="330"/>
      <c r="AG364" s="330"/>
      <c r="AH364" s="331"/>
      <c r="AI364" s="331"/>
      <c r="AJ364" s="331"/>
      <c r="AK364" s="331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3"/>
      <c r="AW364" s="383"/>
      <c r="AX364" s="383"/>
      <c r="AY364" s="383"/>
      <c r="AZ364" s="383"/>
      <c r="BA364" s="383"/>
      <c r="BB364" s="383"/>
      <c r="BC364" s="383"/>
      <c r="BD364" s="383"/>
      <c r="BE364" s="383"/>
      <c r="BF364" s="383"/>
      <c r="BG364" s="384"/>
      <c r="BH364" s="383"/>
      <c r="BI364" s="383"/>
      <c r="IU364" s="326"/>
    </row>
    <row r="365" spans="1:255" s="334" customFormat="1" ht="15" customHeight="1" x14ac:dyDescent="0.3">
      <c r="A365" s="600">
        <v>78</v>
      </c>
      <c r="B365" s="594" t="s">
        <v>1543</v>
      </c>
      <c r="C365" s="456">
        <v>501264</v>
      </c>
      <c r="D365" s="456" t="s">
        <v>0</v>
      </c>
      <c r="E365" s="456"/>
      <c r="F365" s="595"/>
      <c r="G365" s="458">
        <v>40788687.530000001</v>
      </c>
      <c r="H365" s="458"/>
      <c r="I365" s="458"/>
      <c r="J365" s="458">
        <v>4597.8999999999996</v>
      </c>
      <c r="K365" s="458"/>
      <c r="L365" s="458"/>
      <c r="M365" s="458"/>
      <c r="N365" s="458"/>
      <c r="O365" s="458"/>
      <c r="P365" s="458">
        <v>690910.42</v>
      </c>
      <c r="Q365" s="458"/>
      <c r="R365" s="556">
        <f t="shared" si="72"/>
        <v>40102375.009999998</v>
      </c>
      <c r="S365" s="863">
        <f t="shared" si="79"/>
        <v>9.9999979138374329E-3</v>
      </c>
      <c r="T365" s="328">
        <v>9875000</v>
      </c>
      <c r="U365" s="329" t="str">
        <f t="shared" si="77"/>
        <v>USD</v>
      </c>
      <c r="V365" s="329">
        <f t="shared" si="80"/>
        <v>40102375</v>
      </c>
      <c r="W365" s="330"/>
      <c r="X365" s="330"/>
      <c r="Y365" s="330"/>
      <c r="Z365" s="330"/>
      <c r="AA365" s="329"/>
      <c r="AB365" s="619"/>
      <c r="AC365" s="329"/>
      <c r="AD365" s="330"/>
      <c r="AE365" s="330"/>
      <c r="AF365" s="330"/>
      <c r="AG365" s="330"/>
      <c r="AH365" s="331"/>
      <c r="AI365" s="331"/>
      <c r="AJ365" s="331"/>
      <c r="AK365" s="331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3"/>
      <c r="AW365" s="383"/>
      <c r="AX365" s="383"/>
      <c r="AY365" s="383"/>
      <c r="AZ365" s="383"/>
      <c r="BA365" s="383"/>
      <c r="BB365" s="383"/>
      <c r="BC365" s="383"/>
      <c r="BD365" s="383"/>
      <c r="BE365" s="383"/>
      <c r="BF365" s="383"/>
      <c r="BG365" s="384"/>
      <c r="BH365" s="383"/>
      <c r="BI365" s="383"/>
      <c r="IU365" s="326"/>
    </row>
    <row r="366" spans="1:255" s="334" customFormat="1" ht="15" customHeight="1" thickBot="1" x14ac:dyDescent="0.35">
      <c r="A366" s="600"/>
      <c r="B366" s="594"/>
      <c r="C366" s="456"/>
      <c r="D366" s="456"/>
      <c r="E366" s="456"/>
      <c r="F366" s="595"/>
      <c r="G366" s="458"/>
      <c r="H366" s="458"/>
      <c r="I366" s="458"/>
      <c r="J366" s="458"/>
      <c r="K366" s="458"/>
      <c r="L366" s="458"/>
      <c r="M366" s="458"/>
      <c r="N366" s="458"/>
      <c r="O366" s="458"/>
      <c r="P366" s="458"/>
      <c r="Q366" s="458"/>
      <c r="R366" s="556"/>
      <c r="S366" s="863"/>
      <c r="T366" s="328"/>
      <c r="U366" s="329">
        <f t="shared" si="77"/>
        <v>0</v>
      </c>
      <c r="V366" s="330"/>
      <c r="W366" s="330"/>
      <c r="X366" s="330"/>
      <c r="Y366" s="330"/>
      <c r="Z366" s="330"/>
      <c r="AA366" s="329"/>
      <c r="AB366" s="329"/>
      <c r="AC366" s="329">
        <f t="shared" si="37"/>
        <v>0</v>
      </c>
      <c r="AD366" s="330"/>
      <c r="AE366" s="330"/>
      <c r="AF366" s="330"/>
      <c r="AG366" s="330"/>
      <c r="AH366" s="331"/>
      <c r="AI366" s="331"/>
      <c r="AJ366" s="331"/>
      <c r="AK366" s="331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3"/>
      <c r="AW366" s="383"/>
      <c r="AX366" s="383"/>
      <c r="AY366" s="383"/>
      <c r="AZ366" s="383"/>
      <c r="BA366" s="383"/>
      <c r="BB366" s="383"/>
      <c r="BC366" s="383"/>
      <c r="BD366" s="383"/>
      <c r="BE366" s="383"/>
      <c r="BF366" s="383"/>
      <c r="BG366" s="384"/>
      <c r="BH366" s="383"/>
      <c r="BI366" s="383"/>
      <c r="IU366" s="326"/>
    </row>
    <row r="367" spans="1:255" s="334" customFormat="1" ht="15" customHeight="1" thickBot="1" x14ac:dyDescent="0.35">
      <c r="A367" s="602"/>
      <c r="B367" s="980" t="s">
        <v>195</v>
      </c>
      <c r="C367" s="980"/>
      <c r="D367" s="980"/>
      <c r="E367" s="603"/>
      <c r="F367" s="604"/>
      <c r="G367" s="615">
        <f>SUM(G268:G366)</f>
        <v>957773193.49104953</v>
      </c>
      <c r="H367" s="615">
        <f>SUM(H268:H366)</f>
        <v>47334987.140000001</v>
      </c>
      <c r="I367" s="615">
        <f>SUM(I268:I366)</f>
        <v>135.12</v>
      </c>
      <c r="J367" s="615">
        <f>SUM(J268:J366)</f>
        <v>343263.03</v>
      </c>
      <c r="K367" s="615">
        <f>SUM(K268:K366)</f>
        <v>0</v>
      </c>
      <c r="L367" s="615">
        <f>SUM(L268:L366)</f>
        <v>0</v>
      </c>
      <c r="M367" s="615">
        <f>SUM(M268:M366)</f>
        <v>15372077.399999997</v>
      </c>
      <c r="N367" s="615">
        <f>SUM(N268:N366)</f>
        <v>0</v>
      </c>
      <c r="O367" s="615">
        <f>SUM(O268:O366)</f>
        <v>0</v>
      </c>
      <c r="P367" s="615">
        <f>SUM(P268:P366)</f>
        <v>6573172.5100000007</v>
      </c>
      <c r="Q367" s="615">
        <f>SUM(Q268:Q366)</f>
        <v>0</v>
      </c>
      <c r="R367" s="615">
        <f>SUM(R268:R366)</f>
        <v>983506328.87104988</v>
      </c>
      <c r="S367" s="863"/>
      <c r="T367" s="328"/>
      <c r="U367" s="329">
        <f t="shared" si="77"/>
        <v>0</v>
      </c>
      <c r="V367" s="330"/>
      <c r="W367" s="330"/>
      <c r="X367" s="330"/>
      <c r="Y367" s="330"/>
      <c r="Z367" s="330"/>
      <c r="AA367" s="329"/>
      <c r="AB367" s="329"/>
      <c r="AC367" s="329">
        <f t="shared" si="37"/>
        <v>983506328.87104952</v>
      </c>
      <c r="AD367" s="330"/>
      <c r="AE367" s="330"/>
      <c r="AF367" s="330"/>
      <c r="AG367" s="330"/>
      <c r="AH367" s="331"/>
      <c r="AI367" s="331"/>
      <c r="AJ367" s="331"/>
      <c r="AK367" s="331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3"/>
      <c r="AW367" s="383"/>
      <c r="AX367" s="383"/>
      <c r="AY367" s="383"/>
      <c r="AZ367" s="383"/>
      <c r="BA367" s="383"/>
      <c r="BB367" s="383"/>
      <c r="BC367" s="383"/>
      <c r="BD367" s="383"/>
      <c r="BE367" s="383"/>
      <c r="BF367" s="383"/>
      <c r="BG367" s="384"/>
      <c r="BH367" s="383"/>
      <c r="BI367" s="383"/>
      <c r="IU367" s="326"/>
    </row>
    <row r="368" spans="1:255" s="334" customFormat="1" ht="15" hidden="1" customHeight="1" x14ac:dyDescent="0.3">
      <c r="A368" s="323"/>
      <c r="C368" s="324"/>
      <c r="D368" s="324"/>
      <c r="E368" s="324"/>
      <c r="F368" s="401"/>
      <c r="G368" s="488"/>
      <c r="H368" s="489"/>
      <c r="I368" s="665"/>
      <c r="J368" s="326"/>
      <c r="K368" s="326"/>
      <c r="L368" s="326"/>
      <c r="M368" s="326"/>
      <c r="N368" s="326"/>
      <c r="O368" s="326"/>
      <c r="P368" s="326"/>
      <c r="Q368" s="326"/>
      <c r="R368" s="463"/>
      <c r="S368" s="863"/>
      <c r="T368" s="328"/>
      <c r="U368" s="329">
        <f t="shared" si="77"/>
        <v>0</v>
      </c>
      <c r="V368" s="330"/>
      <c r="W368" s="330"/>
      <c r="X368" s="330"/>
      <c r="Y368" s="330"/>
      <c r="Z368" s="330"/>
      <c r="AA368" s="329"/>
      <c r="AB368" s="329"/>
      <c r="AC368" s="329">
        <f t="shared" si="37"/>
        <v>0</v>
      </c>
      <c r="AD368" s="330"/>
      <c r="AE368" s="330"/>
      <c r="AF368" s="330"/>
      <c r="AG368" s="330"/>
      <c r="AH368" s="331"/>
      <c r="AI368" s="331"/>
      <c r="AJ368" s="331"/>
      <c r="AK368" s="331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3"/>
      <c r="AW368" s="383"/>
      <c r="AX368" s="383"/>
      <c r="AY368" s="383"/>
      <c r="AZ368" s="383"/>
      <c r="BA368" s="383"/>
      <c r="BB368" s="383"/>
      <c r="BC368" s="383"/>
      <c r="BD368" s="383"/>
      <c r="BE368" s="383"/>
      <c r="BF368" s="383"/>
      <c r="BG368" s="384"/>
      <c r="BH368" s="383"/>
      <c r="BI368" s="383"/>
      <c r="IU368" s="326"/>
    </row>
    <row r="369" spans="1:255" s="334" customFormat="1" ht="15" hidden="1" customHeight="1" x14ac:dyDescent="0.3">
      <c r="A369" s="323"/>
      <c r="B369" s="666" t="s">
        <v>196</v>
      </c>
      <c r="C369" s="324"/>
      <c r="D369" s="324"/>
      <c r="E369" s="660"/>
      <c r="F369" s="401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463"/>
      <c r="S369" s="863"/>
      <c r="T369" s="328"/>
      <c r="U369" s="329">
        <f t="shared" si="77"/>
        <v>0</v>
      </c>
      <c r="V369" s="330"/>
      <c r="W369" s="330"/>
      <c r="X369" s="330"/>
      <c r="Y369" s="330"/>
      <c r="Z369" s="330"/>
      <c r="AA369" s="329"/>
      <c r="AB369" s="329"/>
      <c r="AC369" s="329">
        <f t="shared" si="37"/>
        <v>0</v>
      </c>
      <c r="AD369" s="330"/>
      <c r="AE369" s="330"/>
      <c r="AF369" s="330"/>
      <c r="AG369" s="330"/>
      <c r="AH369" s="331"/>
      <c r="AI369" s="331"/>
      <c r="AJ369" s="331"/>
      <c r="AK369" s="331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3"/>
      <c r="AW369" s="383"/>
      <c r="AX369" s="383"/>
      <c r="AY369" s="490"/>
      <c r="AZ369" s="383"/>
      <c r="BA369" s="383"/>
      <c r="BB369" s="383"/>
      <c r="BC369" s="383"/>
      <c r="BD369" s="383"/>
      <c r="BE369" s="383"/>
      <c r="BF369" s="383"/>
      <c r="BG369" s="384"/>
      <c r="BH369" s="383"/>
      <c r="BI369" s="383"/>
      <c r="IU369" s="326"/>
    </row>
    <row r="370" spans="1:255" s="334" customFormat="1" ht="15" hidden="1" customHeight="1" x14ac:dyDescent="0.3">
      <c r="A370" s="385">
        <v>1</v>
      </c>
      <c r="B370" s="396" t="s">
        <v>197</v>
      </c>
      <c r="C370" s="375">
        <v>500916</v>
      </c>
      <c r="D370" s="375" t="s">
        <v>26</v>
      </c>
      <c r="E370" s="375"/>
      <c r="F370" s="397"/>
      <c r="G370" s="416">
        <v>-5.8207660913467407E-11</v>
      </c>
      <c r="H370" s="416"/>
      <c r="I370" s="416"/>
      <c r="J370" s="416"/>
      <c r="K370" s="416"/>
      <c r="L370" s="416"/>
      <c r="M370" s="416"/>
      <c r="N370" s="416"/>
      <c r="O370" s="416"/>
      <c r="P370" s="416"/>
      <c r="Q370" s="416"/>
      <c r="R370" s="562">
        <f>G370+H370+J370+K370+I370+L370-M370-O370-P370-Q370-N370</f>
        <v>-5.8207660913467407E-11</v>
      </c>
      <c r="S370" s="863">
        <f>R370-V370</f>
        <v>-5.8207660913467407E-11</v>
      </c>
      <c r="T370" s="328"/>
      <c r="U370" s="329" t="str">
        <f t="shared" si="77"/>
        <v>MYR</v>
      </c>
      <c r="V370" s="329">
        <f>T370</f>
        <v>0</v>
      </c>
      <c r="W370" s="330"/>
      <c r="X370" s="330"/>
      <c r="Y370" s="330"/>
      <c r="Z370" s="330"/>
      <c r="AA370" s="329"/>
      <c r="AB370" s="329">
        <f t="shared" ref="AB370" si="82">H370+I370-M370-O370</f>
        <v>0</v>
      </c>
      <c r="AC370" s="329">
        <f t="shared" si="37"/>
        <v>-5.8207660913467407E-11</v>
      </c>
      <c r="AD370" s="330"/>
      <c r="AE370" s="330"/>
      <c r="AF370" s="330"/>
      <c r="AG370" s="330"/>
      <c r="AH370" s="331"/>
      <c r="AI370" s="331"/>
      <c r="AJ370" s="331"/>
      <c r="AK370" s="331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3"/>
      <c r="AW370" s="383"/>
      <c r="AX370" s="383"/>
      <c r="AY370" s="490"/>
      <c r="AZ370" s="383"/>
      <c r="BA370" s="383"/>
      <c r="BB370" s="383"/>
      <c r="BC370" s="383"/>
      <c r="BD370" s="383"/>
      <c r="BE370" s="383"/>
      <c r="BF370" s="383"/>
      <c r="BG370" s="384"/>
      <c r="BH370" s="383"/>
      <c r="BI370" s="383"/>
      <c r="IU370" s="326"/>
    </row>
    <row r="371" spans="1:255" s="334" customFormat="1" ht="15" hidden="1" customHeight="1" x14ac:dyDescent="0.3">
      <c r="A371" s="385">
        <v>2</v>
      </c>
      <c r="B371" s="396" t="s">
        <v>198</v>
      </c>
      <c r="C371" s="375">
        <v>501007</v>
      </c>
      <c r="D371" s="375" t="s">
        <v>0</v>
      </c>
      <c r="E371" s="375"/>
      <c r="F371" s="397"/>
      <c r="G371" s="416">
        <v>7.5000151991844177E-4</v>
      </c>
      <c r="H371" s="491"/>
      <c r="I371" s="366"/>
      <c r="J371" s="366"/>
      <c r="K371" s="366"/>
      <c r="L371" s="366"/>
      <c r="M371" s="366"/>
      <c r="N371" s="366"/>
      <c r="O371" s="366"/>
      <c r="P371" s="366"/>
      <c r="Q371" s="366"/>
      <c r="R371" s="774">
        <f>G371+H371+J371+K371+I371-M371-O371-P371-Q371-N371</f>
        <v>7.5000151991844177E-4</v>
      </c>
      <c r="S371" s="869">
        <f>R371-V371</f>
        <v>7.5000151991844177E-4</v>
      </c>
      <c r="T371" s="328"/>
      <c r="U371" s="329" t="str">
        <f t="shared" si="77"/>
        <v>USD</v>
      </c>
      <c r="V371" s="329">
        <f>T371*$V$1</f>
        <v>0</v>
      </c>
      <c r="W371" s="330"/>
      <c r="X371" s="330"/>
      <c r="Y371" s="330"/>
      <c r="Z371" s="330"/>
      <c r="AA371" s="329"/>
      <c r="AB371" s="329"/>
      <c r="AC371" s="329">
        <f t="shared" si="37"/>
        <v>7.5000151991844177E-4</v>
      </c>
      <c r="AD371" s="330"/>
      <c r="AE371" s="330"/>
      <c r="AF371" s="330"/>
      <c r="AG371" s="330"/>
      <c r="AH371" s="331"/>
      <c r="AI371" s="331"/>
      <c r="AJ371" s="331"/>
      <c r="AK371" s="331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3"/>
      <c r="AW371" s="383"/>
      <c r="AX371" s="383"/>
      <c r="AY371" s="383"/>
      <c r="AZ371" s="383"/>
      <c r="BA371" s="383"/>
      <c r="BB371" s="383"/>
      <c r="BC371" s="383"/>
      <c r="BD371" s="383"/>
      <c r="BE371" s="383"/>
      <c r="BF371" s="383"/>
      <c r="BI371" s="383"/>
      <c r="IU371" s="326"/>
    </row>
    <row r="372" spans="1:255" s="334" customFormat="1" ht="15" hidden="1" customHeight="1" x14ac:dyDescent="0.3">
      <c r="A372" s="355"/>
      <c r="B372" s="337" t="s">
        <v>199</v>
      </c>
      <c r="C372" s="349">
        <v>500836</v>
      </c>
      <c r="D372" s="349" t="s">
        <v>0</v>
      </c>
      <c r="E372" s="349"/>
      <c r="F372" s="409"/>
      <c r="G372" s="410"/>
      <c r="H372" s="491"/>
      <c r="I372" s="366"/>
      <c r="J372" s="366"/>
      <c r="K372" s="366"/>
      <c r="L372" s="366"/>
      <c r="M372" s="366"/>
      <c r="N372" s="366"/>
      <c r="O372" s="366"/>
      <c r="P372" s="366"/>
      <c r="Q372" s="366"/>
      <c r="R372" s="774">
        <f>G372+H372+J372+K372+I372-M372-O372-P372-Q372-N372</f>
        <v>0</v>
      </c>
      <c r="S372" s="863"/>
      <c r="T372" s="328"/>
      <c r="U372" s="329" t="str">
        <f t="shared" si="77"/>
        <v>USD</v>
      </c>
      <c r="V372" s="330"/>
      <c r="W372" s="330"/>
      <c r="X372" s="330"/>
      <c r="Y372" s="330"/>
      <c r="Z372" s="330"/>
      <c r="AA372" s="329"/>
      <c r="AB372" s="329"/>
      <c r="AC372" s="329">
        <f t="shared" si="37"/>
        <v>0</v>
      </c>
      <c r="AD372" s="330"/>
      <c r="AE372" s="330"/>
      <c r="AF372" s="330"/>
      <c r="AG372" s="330"/>
      <c r="AH372" s="331"/>
      <c r="AI372" s="331"/>
      <c r="AJ372" s="331"/>
      <c r="AK372" s="331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3"/>
      <c r="AW372" s="383"/>
      <c r="AX372" s="383"/>
      <c r="AY372" s="383"/>
      <c r="AZ372" s="383"/>
      <c r="BA372" s="383"/>
      <c r="BB372" s="383"/>
      <c r="BC372" s="383"/>
      <c r="BD372" s="383"/>
      <c r="BE372" s="383"/>
      <c r="BF372" s="383"/>
      <c r="BI372" s="383"/>
      <c r="IU372" s="326"/>
    </row>
    <row r="373" spans="1:255" s="334" customFormat="1" ht="15" hidden="1" customHeight="1" thickBot="1" x14ac:dyDescent="0.35">
      <c r="A373" s="600"/>
      <c r="B373" s="594"/>
      <c r="C373" s="456"/>
      <c r="D373" s="456"/>
      <c r="E373" s="456"/>
      <c r="F373" s="595"/>
      <c r="G373" s="458"/>
      <c r="H373" s="607"/>
      <c r="I373" s="388"/>
      <c r="J373" s="388"/>
      <c r="K373" s="388"/>
      <c r="L373" s="388"/>
      <c r="M373" s="388"/>
      <c r="N373" s="388"/>
      <c r="O373" s="388"/>
      <c r="P373" s="388"/>
      <c r="Q373" s="388"/>
      <c r="R373" s="669"/>
      <c r="S373" s="539"/>
      <c r="T373" s="447"/>
      <c r="U373" s="329">
        <f t="shared" si="77"/>
        <v>0</v>
      </c>
      <c r="V373" s="418"/>
      <c r="W373" s="418"/>
      <c r="X373" s="418"/>
      <c r="Y373" s="418"/>
      <c r="Z373" s="418"/>
      <c r="AA373" s="419"/>
      <c r="AB373" s="419"/>
      <c r="AC373" s="329">
        <f t="shared" si="37"/>
        <v>0</v>
      </c>
      <c r="AD373" s="418"/>
      <c r="AE373" s="418"/>
      <c r="AF373" s="418"/>
      <c r="AG373" s="418"/>
      <c r="AH373" s="382"/>
      <c r="AI373" s="382"/>
      <c r="AJ373" s="382"/>
      <c r="AK373" s="382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3"/>
      <c r="AW373" s="383"/>
      <c r="AX373" s="383"/>
      <c r="AY373" s="383"/>
      <c r="AZ373" s="383"/>
      <c r="BA373" s="383"/>
      <c r="BB373" s="383"/>
      <c r="BC373" s="383"/>
      <c r="BD373" s="383"/>
      <c r="BE373" s="383"/>
      <c r="BF373" s="383"/>
      <c r="BI373" s="383"/>
      <c r="IU373" s="326"/>
    </row>
    <row r="374" spans="1:255" s="334" customFormat="1" ht="15" hidden="1" customHeight="1" thickBot="1" x14ac:dyDescent="0.35">
      <c r="A374" s="602"/>
      <c r="B374" s="981" t="s">
        <v>200</v>
      </c>
      <c r="C374" s="981"/>
      <c r="D374" s="981"/>
      <c r="E374" s="603"/>
      <c r="F374" s="604"/>
      <c r="G374" s="615">
        <f t="shared" ref="G374:Q374" si="83">SUM(G370:G372)</f>
        <v>7.5000146171078086E-4</v>
      </c>
      <c r="H374" s="615">
        <f t="shared" si="83"/>
        <v>0</v>
      </c>
      <c r="I374" s="615">
        <f t="shared" si="83"/>
        <v>0</v>
      </c>
      <c r="J374" s="615">
        <f t="shared" si="83"/>
        <v>0</v>
      </c>
      <c r="K374" s="615">
        <f t="shared" si="83"/>
        <v>0</v>
      </c>
      <c r="L374" s="615">
        <f t="shared" si="83"/>
        <v>0</v>
      </c>
      <c r="M374" s="615">
        <f t="shared" si="83"/>
        <v>0</v>
      </c>
      <c r="N374" s="615">
        <f t="shared" si="83"/>
        <v>0</v>
      </c>
      <c r="O374" s="615">
        <f t="shared" si="83"/>
        <v>0</v>
      </c>
      <c r="P374" s="615">
        <f t="shared" si="83"/>
        <v>0</v>
      </c>
      <c r="Q374" s="615">
        <f t="shared" si="83"/>
        <v>0</v>
      </c>
      <c r="R374" s="606">
        <f>SUM(R370:R372)</f>
        <v>7.5000146171078086E-4</v>
      </c>
      <c r="S374" s="863"/>
      <c r="T374" s="328"/>
      <c r="U374" s="329">
        <f t="shared" si="77"/>
        <v>0</v>
      </c>
      <c r="V374" s="330"/>
      <c r="W374" s="330"/>
      <c r="X374" s="330"/>
      <c r="Y374" s="330"/>
      <c r="Z374" s="330"/>
      <c r="AA374" s="329"/>
      <c r="AB374" s="329"/>
      <c r="AC374" s="329">
        <f t="shared" si="37"/>
        <v>7.5000146171078086E-4</v>
      </c>
      <c r="AD374" s="330"/>
      <c r="AE374" s="330"/>
      <c r="AF374" s="330"/>
      <c r="AG374" s="330"/>
      <c r="AH374" s="331"/>
      <c r="AI374" s="331"/>
      <c r="AJ374" s="331"/>
      <c r="AK374" s="331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3"/>
      <c r="AW374" s="383"/>
      <c r="AX374" s="383"/>
      <c r="AY374" s="383"/>
      <c r="AZ374" s="383"/>
      <c r="BA374" s="383"/>
      <c r="BB374" s="383"/>
      <c r="BC374" s="383"/>
      <c r="BD374" s="383"/>
      <c r="BE374" s="383"/>
      <c r="BF374" s="383"/>
      <c r="BI374" s="383"/>
      <c r="IU374" s="326"/>
    </row>
    <row r="375" spans="1:255" s="334" customFormat="1" ht="15" customHeight="1" x14ac:dyDescent="0.3">
      <c r="A375" s="323"/>
      <c r="C375" s="324"/>
      <c r="D375" s="324"/>
      <c r="E375" s="324"/>
      <c r="F375" s="401"/>
      <c r="G375" s="488"/>
      <c r="H375" s="489"/>
      <c r="I375" s="665"/>
      <c r="J375" s="326"/>
      <c r="K375" s="326"/>
      <c r="L375" s="326"/>
      <c r="M375" s="326"/>
      <c r="N375" s="326"/>
      <c r="O375" s="326"/>
      <c r="P375" s="326"/>
      <c r="Q375" s="326"/>
      <c r="R375" s="463"/>
      <c r="S375" s="863"/>
      <c r="T375" s="328"/>
      <c r="U375" s="329">
        <f t="shared" si="77"/>
        <v>0</v>
      </c>
      <c r="V375" s="330"/>
      <c r="W375" s="330"/>
      <c r="X375" s="330"/>
      <c r="Y375" s="330"/>
      <c r="Z375" s="330"/>
      <c r="AA375" s="330"/>
      <c r="AB375" s="329"/>
      <c r="AC375" s="329">
        <f t="shared" si="37"/>
        <v>0</v>
      </c>
      <c r="AD375" s="330"/>
      <c r="AE375" s="330"/>
      <c r="AF375" s="330"/>
      <c r="AG375" s="330"/>
      <c r="AH375" s="331"/>
      <c r="AI375" s="331"/>
      <c r="AJ375" s="331"/>
      <c r="AK375" s="331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3"/>
      <c r="AW375" s="383"/>
      <c r="AX375" s="383"/>
      <c r="AY375" s="383"/>
      <c r="AZ375" s="383"/>
      <c r="BA375" s="383"/>
      <c r="BB375" s="383"/>
      <c r="BC375" s="383"/>
      <c r="BD375" s="383"/>
      <c r="BE375" s="383"/>
      <c r="BF375" s="383"/>
      <c r="BI375" s="383"/>
      <c r="IU375" s="326"/>
    </row>
    <row r="376" spans="1:255" s="326" customFormat="1" ht="15" hidden="1" customHeight="1" x14ac:dyDescent="0.3">
      <c r="A376" s="323"/>
      <c r="B376" s="667" t="s">
        <v>201</v>
      </c>
      <c r="C376" s="324"/>
      <c r="D376" s="324"/>
      <c r="E376" s="324"/>
      <c r="F376" s="401"/>
      <c r="G376" s="488"/>
      <c r="H376" s="489"/>
      <c r="R376" s="463"/>
      <c r="S376" s="863"/>
      <c r="T376" s="328"/>
      <c r="U376" s="329">
        <f t="shared" si="77"/>
        <v>0</v>
      </c>
      <c r="V376" s="330"/>
      <c r="W376" s="330"/>
      <c r="X376" s="330"/>
      <c r="Y376" s="329"/>
      <c r="Z376" s="329"/>
      <c r="AA376" s="330"/>
      <c r="AB376" s="329"/>
      <c r="AC376" s="329">
        <f t="shared" ref="AC376:AC403" si="84">G376+H376+I376+J376-M376-O376-P376</f>
        <v>0</v>
      </c>
      <c r="AD376" s="330"/>
      <c r="AE376" s="330"/>
      <c r="AF376" s="330"/>
      <c r="AG376" s="330"/>
      <c r="AH376" s="331"/>
      <c r="AI376" s="331"/>
      <c r="AJ376" s="331"/>
      <c r="AK376" s="331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3"/>
      <c r="AW376" s="383"/>
      <c r="AX376" s="383"/>
      <c r="AY376" s="383"/>
      <c r="AZ376" s="383"/>
      <c r="BA376" s="383"/>
      <c r="BB376" s="383"/>
      <c r="BC376" s="383"/>
      <c r="BD376" s="383"/>
      <c r="BE376" s="383"/>
      <c r="BF376" s="383"/>
      <c r="BG376" s="334"/>
      <c r="BH376" s="334"/>
      <c r="BI376" s="383"/>
      <c r="BJ376" s="334"/>
      <c r="BK376" s="334"/>
      <c r="BL376" s="334"/>
      <c r="BM376" s="334"/>
      <c r="BN376" s="334"/>
      <c r="BO376" s="334"/>
      <c r="BP376" s="334"/>
      <c r="BQ376" s="334"/>
      <c r="BR376" s="334"/>
      <c r="BS376" s="334"/>
      <c r="BT376" s="334"/>
      <c r="BU376" s="334"/>
      <c r="BV376" s="334"/>
      <c r="BW376" s="334"/>
      <c r="BX376" s="334"/>
      <c r="BY376" s="334"/>
      <c r="BZ376" s="334"/>
      <c r="CA376" s="334"/>
      <c r="CB376" s="334"/>
      <c r="CC376" s="334"/>
      <c r="CD376" s="334"/>
      <c r="CE376" s="334"/>
      <c r="CF376" s="334"/>
      <c r="CG376" s="334"/>
      <c r="CH376" s="334"/>
      <c r="CI376" s="334"/>
      <c r="CJ376" s="334"/>
      <c r="CK376" s="334"/>
      <c r="CL376" s="334"/>
      <c r="CM376" s="334"/>
      <c r="CN376" s="334"/>
      <c r="CO376" s="334"/>
      <c r="CP376" s="334"/>
      <c r="CQ376" s="334"/>
      <c r="CR376" s="334"/>
      <c r="CS376" s="334"/>
      <c r="CT376" s="334"/>
      <c r="CU376" s="334"/>
      <c r="CV376" s="334"/>
      <c r="CW376" s="334"/>
      <c r="CX376" s="334"/>
      <c r="CY376" s="334"/>
      <c r="CZ376" s="334"/>
      <c r="DA376" s="334"/>
      <c r="DB376" s="334"/>
      <c r="DC376" s="334"/>
      <c r="DD376" s="334"/>
      <c r="DE376" s="334"/>
      <c r="DF376" s="334"/>
      <c r="DG376" s="334"/>
      <c r="DH376" s="334"/>
      <c r="DI376" s="334"/>
      <c r="DJ376" s="334"/>
      <c r="DK376" s="334"/>
      <c r="DL376" s="334"/>
      <c r="DM376" s="334"/>
      <c r="DN376" s="334"/>
      <c r="DO376" s="334"/>
      <c r="DP376" s="334"/>
      <c r="DQ376" s="334"/>
      <c r="DR376" s="334"/>
      <c r="DS376" s="334"/>
      <c r="DT376" s="334"/>
      <c r="DU376" s="334"/>
      <c r="DV376" s="334"/>
      <c r="DW376" s="334"/>
      <c r="DX376" s="334"/>
      <c r="DY376" s="334"/>
      <c r="DZ376" s="334"/>
      <c r="EA376" s="334"/>
      <c r="EB376" s="334"/>
      <c r="EC376" s="334"/>
      <c r="ED376" s="334"/>
      <c r="EE376" s="334"/>
      <c r="EF376" s="334"/>
      <c r="EG376" s="334"/>
      <c r="EH376" s="334"/>
      <c r="EI376" s="334"/>
      <c r="EJ376" s="334"/>
      <c r="EK376" s="334"/>
      <c r="EL376" s="334"/>
      <c r="EM376" s="334"/>
      <c r="EN376" s="334"/>
      <c r="EO376" s="334"/>
      <c r="EP376" s="334"/>
      <c r="EQ376" s="334"/>
      <c r="ER376" s="334"/>
      <c r="ES376" s="334"/>
      <c r="ET376" s="334"/>
      <c r="EU376" s="334"/>
      <c r="EV376" s="334"/>
      <c r="EW376" s="334"/>
      <c r="EX376" s="334"/>
      <c r="EY376" s="334"/>
      <c r="EZ376" s="334"/>
      <c r="FA376" s="334"/>
      <c r="FB376" s="334"/>
      <c r="FC376" s="334"/>
      <c r="FD376" s="334"/>
      <c r="FE376" s="334"/>
      <c r="FF376" s="334"/>
      <c r="FG376" s="334"/>
      <c r="FH376" s="334"/>
      <c r="FI376" s="334"/>
      <c r="FJ376" s="334"/>
      <c r="FK376" s="334"/>
      <c r="FL376" s="334"/>
      <c r="FM376" s="334"/>
      <c r="FN376" s="334"/>
      <c r="FO376" s="334"/>
      <c r="FP376" s="334"/>
      <c r="FQ376" s="334"/>
      <c r="FR376" s="334"/>
      <c r="FS376" s="334"/>
      <c r="FT376" s="334"/>
      <c r="FU376" s="334"/>
      <c r="FV376" s="334"/>
      <c r="FW376" s="334"/>
      <c r="FX376" s="334"/>
      <c r="FY376" s="334"/>
      <c r="FZ376" s="334"/>
      <c r="GA376" s="334"/>
      <c r="GB376" s="334"/>
      <c r="GC376" s="334"/>
      <c r="GD376" s="334"/>
      <c r="GE376" s="334"/>
      <c r="GF376" s="334"/>
      <c r="GG376" s="334"/>
      <c r="GH376" s="334"/>
      <c r="GI376" s="334"/>
      <c r="GJ376" s="334"/>
      <c r="GK376" s="334"/>
      <c r="GL376" s="334"/>
      <c r="GM376" s="334"/>
      <c r="GN376" s="334"/>
      <c r="GO376" s="334"/>
      <c r="GP376" s="334"/>
      <c r="GQ376" s="334"/>
      <c r="GR376" s="334"/>
      <c r="GS376" s="334"/>
      <c r="GT376" s="334"/>
      <c r="GU376" s="334"/>
      <c r="GV376" s="334"/>
      <c r="GW376" s="334"/>
      <c r="GX376" s="334"/>
      <c r="GY376" s="334"/>
      <c r="GZ376" s="334"/>
      <c r="HA376" s="334"/>
      <c r="HB376" s="334"/>
      <c r="HC376" s="334"/>
      <c r="HD376" s="334"/>
      <c r="HE376" s="334"/>
      <c r="HF376" s="334"/>
      <c r="HG376" s="334"/>
      <c r="HH376" s="334"/>
      <c r="HI376" s="334"/>
      <c r="HJ376" s="334"/>
      <c r="HK376" s="334"/>
      <c r="HL376" s="334"/>
      <c r="HM376" s="334"/>
      <c r="HN376" s="334"/>
      <c r="HO376" s="334"/>
      <c r="HP376" s="334"/>
      <c r="HQ376" s="334"/>
      <c r="HR376" s="334"/>
      <c r="HS376" s="334"/>
      <c r="HT376" s="334"/>
      <c r="HU376" s="334"/>
      <c r="HV376" s="334"/>
      <c r="HW376" s="334"/>
      <c r="HX376" s="334"/>
      <c r="HY376" s="334"/>
      <c r="HZ376" s="334"/>
      <c r="IA376" s="334"/>
      <c r="IB376" s="334"/>
      <c r="IC376" s="334"/>
      <c r="ID376" s="334"/>
      <c r="IE376" s="334"/>
      <c r="IF376" s="334"/>
      <c r="IG376" s="334"/>
      <c r="IH376" s="334"/>
      <c r="II376" s="334"/>
      <c r="IJ376" s="334"/>
      <c r="IK376" s="334"/>
      <c r="IL376" s="334"/>
      <c r="IM376" s="334"/>
      <c r="IN376" s="334"/>
      <c r="IO376" s="334"/>
      <c r="IP376" s="334"/>
      <c r="IQ376" s="334"/>
      <c r="IR376" s="334"/>
      <c r="IS376" s="334"/>
      <c r="IT376" s="334"/>
    </row>
    <row r="377" spans="1:255" s="326" customFormat="1" ht="15" hidden="1" customHeight="1" x14ac:dyDescent="0.3">
      <c r="A377" s="385">
        <v>2</v>
      </c>
      <c r="B377" s="360" t="s">
        <v>202</v>
      </c>
      <c r="C377" s="362">
        <v>500981</v>
      </c>
      <c r="D377" s="362" t="s">
        <v>0</v>
      </c>
      <c r="E377" s="362"/>
      <c r="F377" s="412"/>
      <c r="G377" s="421">
        <v>0</v>
      </c>
      <c r="H377" s="491"/>
      <c r="I377" s="366"/>
      <c r="J377" s="366"/>
      <c r="K377" s="366"/>
      <c r="L377" s="366"/>
      <c r="M377" s="366"/>
      <c r="N377" s="366"/>
      <c r="O377" s="366"/>
      <c r="P377" s="366"/>
      <c r="Q377" s="366"/>
      <c r="R377" s="774">
        <f>G377+H377+J377+K377+I377-M377-O377-P377-Q377-N377</f>
        <v>0</v>
      </c>
      <c r="S377" s="863"/>
      <c r="T377" s="328"/>
      <c r="U377" s="329" t="str">
        <f t="shared" si="77"/>
        <v>USD</v>
      </c>
      <c r="V377" s="329">
        <f>T377*$V$1</f>
        <v>0</v>
      </c>
      <c r="W377" s="330"/>
      <c r="X377" s="330"/>
      <c r="Y377" s="329"/>
      <c r="Z377" s="329"/>
      <c r="AA377" s="330"/>
      <c r="AB377" s="329"/>
      <c r="AC377" s="329">
        <f t="shared" si="84"/>
        <v>0</v>
      </c>
      <c r="AD377" s="330"/>
      <c r="AE377" s="330"/>
      <c r="AF377" s="330"/>
      <c r="AG377" s="330"/>
      <c r="AH377" s="331"/>
      <c r="AI377" s="331"/>
      <c r="AJ377" s="331"/>
      <c r="AK377" s="331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3"/>
      <c r="AW377" s="383"/>
      <c r="AX377" s="383"/>
      <c r="AY377" s="383"/>
      <c r="AZ377" s="383"/>
      <c r="BA377" s="383"/>
      <c r="BB377" s="383"/>
      <c r="BC377" s="383"/>
      <c r="BD377" s="383"/>
      <c r="BE377" s="383"/>
      <c r="BF377" s="383"/>
      <c r="BG377" s="334"/>
      <c r="BH377" s="334"/>
      <c r="BI377" s="383"/>
      <c r="BJ377" s="334"/>
      <c r="BK377" s="334"/>
      <c r="BL377" s="334"/>
      <c r="BM377" s="334"/>
      <c r="BN377" s="334"/>
      <c r="BO377" s="334"/>
      <c r="BP377" s="334"/>
      <c r="BQ377" s="334"/>
      <c r="BR377" s="334"/>
      <c r="BS377" s="334"/>
      <c r="BT377" s="334"/>
      <c r="BU377" s="334"/>
      <c r="BV377" s="334"/>
      <c r="BW377" s="334"/>
      <c r="BX377" s="334"/>
      <c r="BY377" s="334"/>
      <c r="BZ377" s="334"/>
      <c r="CA377" s="334"/>
      <c r="CB377" s="334"/>
      <c r="CC377" s="334"/>
      <c r="CD377" s="334"/>
      <c r="CE377" s="334"/>
      <c r="CF377" s="334"/>
      <c r="CG377" s="334"/>
      <c r="CH377" s="334"/>
      <c r="CI377" s="334"/>
      <c r="CJ377" s="334"/>
      <c r="CK377" s="334"/>
      <c r="CL377" s="334"/>
      <c r="CM377" s="334"/>
      <c r="CN377" s="334"/>
      <c r="CO377" s="334"/>
      <c r="CP377" s="334"/>
      <c r="CQ377" s="334"/>
      <c r="CR377" s="334"/>
      <c r="CS377" s="334"/>
      <c r="CT377" s="334"/>
      <c r="CU377" s="334"/>
      <c r="CV377" s="334"/>
      <c r="CW377" s="334"/>
      <c r="CX377" s="334"/>
      <c r="CY377" s="334"/>
      <c r="CZ377" s="334"/>
      <c r="DA377" s="334"/>
      <c r="DB377" s="334"/>
      <c r="DC377" s="334"/>
      <c r="DD377" s="334"/>
      <c r="DE377" s="334"/>
      <c r="DF377" s="334"/>
      <c r="DG377" s="334"/>
      <c r="DH377" s="334"/>
      <c r="DI377" s="334"/>
      <c r="DJ377" s="334"/>
      <c r="DK377" s="334"/>
      <c r="DL377" s="334"/>
      <c r="DM377" s="334"/>
      <c r="DN377" s="334"/>
      <c r="DO377" s="334"/>
      <c r="DP377" s="334"/>
      <c r="DQ377" s="334"/>
      <c r="DR377" s="334"/>
      <c r="DS377" s="334"/>
      <c r="DT377" s="334"/>
      <c r="DU377" s="334"/>
      <c r="DV377" s="334"/>
      <c r="DW377" s="334"/>
      <c r="DX377" s="334"/>
      <c r="DY377" s="334"/>
      <c r="DZ377" s="334"/>
      <c r="EA377" s="334"/>
      <c r="EB377" s="334"/>
      <c r="EC377" s="334"/>
      <c r="ED377" s="334"/>
      <c r="EE377" s="334"/>
      <c r="EF377" s="334"/>
      <c r="EG377" s="334"/>
      <c r="EH377" s="334"/>
      <c r="EI377" s="334"/>
      <c r="EJ377" s="334"/>
      <c r="EK377" s="334"/>
      <c r="EL377" s="334"/>
      <c r="EM377" s="334"/>
      <c r="EN377" s="334"/>
      <c r="EO377" s="334"/>
      <c r="EP377" s="334"/>
      <c r="EQ377" s="334"/>
      <c r="ER377" s="334"/>
      <c r="ES377" s="334"/>
      <c r="ET377" s="334"/>
      <c r="EU377" s="334"/>
      <c r="EV377" s="334"/>
      <c r="EW377" s="334"/>
      <c r="EX377" s="334"/>
      <c r="EY377" s="334"/>
      <c r="EZ377" s="334"/>
      <c r="FA377" s="334"/>
      <c r="FB377" s="334"/>
      <c r="FC377" s="334"/>
      <c r="FD377" s="334"/>
      <c r="FE377" s="334"/>
      <c r="FF377" s="334"/>
      <c r="FG377" s="334"/>
      <c r="FH377" s="334"/>
      <c r="FI377" s="334"/>
      <c r="FJ377" s="334"/>
      <c r="FK377" s="334"/>
      <c r="FL377" s="334"/>
      <c r="FM377" s="334"/>
      <c r="FN377" s="334"/>
      <c r="FO377" s="334"/>
      <c r="FP377" s="334"/>
      <c r="FQ377" s="334"/>
      <c r="FR377" s="334"/>
      <c r="FS377" s="334"/>
      <c r="FT377" s="334"/>
      <c r="FU377" s="334"/>
      <c r="FV377" s="334"/>
      <c r="FW377" s="334"/>
      <c r="FX377" s="334"/>
      <c r="FY377" s="334"/>
      <c r="FZ377" s="334"/>
      <c r="GA377" s="334"/>
      <c r="GB377" s="334"/>
      <c r="GC377" s="334"/>
      <c r="GD377" s="334"/>
      <c r="GE377" s="334"/>
      <c r="GF377" s="334"/>
      <c r="GG377" s="334"/>
      <c r="GH377" s="334"/>
      <c r="GI377" s="334"/>
      <c r="GJ377" s="334"/>
      <c r="GK377" s="334"/>
      <c r="GL377" s="334"/>
      <c r="GM377" s="334"/>
      <c r="GN377" s="334"/>
      <c r="GO377" s="334"/>
      <c r="GP377" s="334"/>
      <c r="GQ377" s="334"/>
      <c r="GR377" s="334"/>
      <c r="GS377" s="334"/>
      <c r="GT377" s="334"/>
      <c r="GU377" s="334"/>
      <c r="GV377" s="334"/>
      <c r="GW377" s="334"/>
      <c r="GX377" s="334"/>
      <c r="GY377" s="334"/>
      <c r="GZ377" s="334"/>
      <c r="HA377" s="334"/>
      <c r="HB377" s="334"/>
      <c r="HC377" s="334"/>
      <c r="HD377" s="334"/>
      <c r="HE377" s="334"/>
      <c r="HF377" s="334"/>
      <c r="HG377" s="334"/>
      <c r="HH377" s="334"/>
      <c r="HI377" s="334"/>
      <c r="HJ377" s="334"/>
      <c r="HK377" s="334"/>
      <c r="HL377" s="334"/>
      <c r="HM377" s="334"/>
      <c r="HN377" s="334"/>
      <c r="HO377" s="334"/>
      <c r="HP377" s="334"/>
      <c r="HQ377" s="334"/>
      <c r="HR377" s="334"/>
      <c r="HS377" s="334"/>
      <c r="HT377" s="334"/>
      <c r="HU377" s="334"/>
      <c r="HV377" s="334"/>
      <c r="HW377" s="334"/>
      <c r="HX377" s="334"/>
      <c r="HY377" s="334"/>
      <c r="HZ377" s="334"/>
      <c r="IA377" s="334"/>
      <c r="IB377" s="334"/>
      <c r="IC377" s="334"/>
      <c r="ID377" s="334"/>
      <c r="IE377" s="334"/>
      <c r="IF377" s="334"/>
      <c r="IG377" s="334"/>
      <c r="IH377" s="334"/>
      <c r="II377" s="334"/>
      <c r="IJ377" s="334"/>
      <c r="IK377" s="334"/>
      <c r="IL377" s="334"/>
      <c r="IM377" s="334"/>
      <c r="IN377" s="334"/>
      <c r="IO377" s="334"/>
      <c r="IP377" s="334"/>
      <c r="IQ377" s="334"/>
      <c r="IR377" s="334"/>
      <c r="IS377" s="334"/>
      <c r="IT377" s="334"/>
    </row>
    <row r="378" spans="1:255" s="326" customFormat="1" ht="15" hidden="1" customHeight="1" x14ac:dyDescent="0.3">
      <c r="A378" s="385">
        <v>1</v>
      </c>
      <c r="B378" s="360" t="s">
        <v>203</v>
      </c>
      <c r="C378" s="362">
        <v>501026</v>
      </c>
      <c r="D378" s="362" t="s">
        <v>0</v>
      </c>
      <c r="E378" s="362"/>
      <c r="F378" s="412"/>
      <c r="G378" s="421">
        <v>-6.9999508559703827E-4</v>
      </c>
      <c r="H378" s="491"/>
      <c r="I378" s="366"/>
      <c r="J378" s="366"/>
      <c r="K378" s="366"/>
      <c r="L378" s="366"/>
      <c r="M378" s="366"/>
      <c r="N378" s="366"/>
      <c r="O378" s="366"/>
      <c r="P378" s="366"/>
      <c r="Q378" s="366"/>
      <c r="R378" s="559">
        <f>G378+H378+J378+K378+I378-M378-O378-P378-Q378-N378</f>
        <v>-6.9999508559703827E-4</v>
      </c>
      <c r="S378" s="871">
        <f>R378-V378</f>
        <v>-6.9999508559703827E-4</v>
      </c>
      <c r="T378" s="328"/>
      <c r="U378" s="329" t="str">
        <f t="shared" si="77"/>
        <v>USD</v>
      </c>
      <c r="V378" s="329">
        <f>T378*$V$1</f>
        <v>0</v>
      </c>
      <c r="W378" s="330"/>
      <c r="X378" s="330"/>
      <c r="Y378" s="330"/>
      <c r="Z378" s="330"/>
      <c r="AA378" s="330"/>
      <c r="AB378" s="329">
        <f t="shared" ref="AB378:AB379" si="85">H378+I378-M378-O378</f>
        <v>0</v>
      </c>
      <c r="AC378" s="329">
        <f t="shared" si="84"/>
        <v>-6.9999508559703827E-4</v>
      </c>
      <c r="AD378" s="330"/>
      <c r="AE378" s="330"/>
      <c r="AF378" s="330"/>
      <c r="AG378" s="330"/>
      <c r="AH378" s="331"/>
      <c r="AI378" s="331"/>
      <c r="AJ378" s="331"/>
      <c r="AK378" s="331"/>
      <c r="AL378" s="382"/>
      <c r="AM378" s="382"/>
      <c r="AN378" s="382"/>
      <c r="AO378" s="382"/>
      <c r="AP378" s="382"/>
      <c r="AQ378" s="382"/>
      <c r="AR378" s="382"/>
      <c r="AS378" s="382"/>
      <c r="AT378" s="382"/>
      <c r="AU378" s="382"/>
      <c r="AV378" s="383"/>
      <c r="AW378" s="383"/>
      <c r="AX378" s="383"/>
      <c r="AY378" s="383"/>
      <c r="AZ378" s="383"/>
      <c r="BA378" s="383"/>
      <c r="BB378" s="383"/>
      <c r="BC378" s="383"/>
      <c r="BD378" s="383"/>
      <c r="BE378" s="383"/>
      <c r="BF378" s="383"/>
      <c r="BG378" s="334"/>
      <c r="BH378" s="334"/>
      <c r="BI378" s="383"/>
      <c r="BJ378" s="334"/>
      <c r="BK378" s="334"/>
      <c r="BL378" s="334"/>
      <c r="BM378" s="334"/>
      <c r="BN378" s="334"/>
      <c r="BO378" s="334"/>
      <c r="BP378" s="334"/>
      <c r="BQ378" s="334"/>
      <c r="BR378" s="334"/>
      <c r="BS378" s="334"/>
      <c r="BT378" s="334"/>
      <c r="BU378" s="334"/>
      <c r="BV378" s="334"/>
      <c r="BW378" s="334"/>
      <c r="BX378" s="334"/>
      <c r="BY378" s="334"/>
      <c r="BZ378" s="334"/>
      <c r="CA378" s="334"/>
      <c r="CB378" s="334"/>
      <c r="CC378" s="334"/>
      <c r="CD378" s="334"/>
      <c r="CE378" s="334"/>
      <c r="CF378" s="334"/>
      <c r="CG378" s="334"/>
      <c r="CH378" s="334"/>
      <c r="CI378" s="334"/>
      <c r="CJ378" s="334"/>
      <c r="CK378" s="334"/>
      <c r="CL378" s="334"/>
      <c r="CM378" s="334"/>
      <c r="CN378" s="334"/>
      <c r="CO378" s="334"/>
      <c r="CP378" s="334"/>
      <c r="CQ378" s="334"/>
      <c r="CR378" s="334"/>
      <c r="CS378" s="334"/>
      <c r="CT378" s="334"/>
      <c r="CU378" s="334"/>
      <c r="CV378" s="334"/>
      <c r="CW378" s="334"/>
      <c r="CX378" s="334"/>
      <c r="CY378" s="334"/>
      <c r="CZ378" s="334"/>
      <c r="DA378" s="334"/>
      <c r="DB378" s="334"/>
      <c r="DC378" s="334"/>
      <c r="DD378" s="334"/>
      <c r="DE378" s="334"/>
      <c r="DF378" s="334"/>
      <c r="DG378" s="334"/>
      <c r="DH378" s="334"/>
      <c r="DI378" s="334"/>
      <c r="DJ378" s="334"/>
      <c r="DK378" s="334"/>
      <c r="DL378" s="334"/>
      <c r="DM378" s="334"/>
      <c r="DN378" s="334"/>
      <c r="DO378" s="334"/>
      <c r="DP378" s="334"/>
      <c r="DQ378" s="334"/>
      <c r="DR378" s="334"/>
      <c r="DS378" s="334"/>
      <c r="DT378" s="334"/>
      <c r="DU378" s="334"/>
      <c r="DV378" s="334"/>
      <c r="DW378" s="334"/>
      <c r="DX378" s="334"/>
      <c r="DY378" s="334"/>
      <c r="DZ378" s="334"/>
      <c r="EA378" s="334"/>
      <c r="EB378" s="334"/>
      <c r="EC378" s="334"/>
      <c r="ED378" s="334"/>
      <c r="EE378" s="334"/>
      <c r="EF378" s="334"/>
      <c r="EG378" s="334"/>
      <c r="EH378" s="334"/>
      <c r="EI378" s="334"/>
      <c r="EJ378" s="334"/>
      <c r="EK378" s="334"/>
      <c r="EL378" s="334"/>
      <c r="EM378" s="334"/>
      <c r="EN378" s="334"/>
      <c r="EO378" s="334"/>
      <c r="EP378" s="334"/>
      <c r="EQ378" s="334"/>
      <c r="ER378" s="334"/>
      <c r="ES378" s="334"/>
      <c r="ET378" s="334"/>
      <c r="EU378" s="334"/>
      <c r="EV378" s="334"/>
      <c r="EW378" s="334"/>
      <c r="EX378" s="334"/>
      <c r="EY378" s="334"/>
      <c r="EZ378" s="334"/>
      <c r="FA378" s="334"/>
      <c r="FB378" s="334"/>
      <c r="FC378" s="334"/>
      <c r="FD378" s="334"/>
      <c r="FE378" s="334"/>
      <c r="FF378" s="334"/>
      <c r="FG378" s="334"/>
      <c r="FH378" s="334"/>
      <c r="FI378" s="334"/>
      <c r="FJ378" s="334"/>
      <c r="FK378" s="334"/>
      <c r="FL378" s="334"/>
      <c r="FM378" s="334"/>
      <c r="FN378" s="334"/>
      <c r="FO378" s="334"/>
      <c r="FP378" s="334"/>
      <c r="FQ378" s="334"/>
      <c r="FR378" s="334"/>
      <c r="FS378" s="334"/>
      <c r="FT378" s="334"/>
      <c r="FU378" s="334"/>
      <c r="FV378" s="334"/>
      <c r="FW378" s="334"/>
      <c r="FX378" s="334"/>
      <c r="FY378" s="334"/>
      <c r="FZ378" s="334"/>
      <c r="GA378" s="334"/>
      <c r="GB378" s="334"/>
      <c r="GC378" s="334"/>
      <c r="GD378" s="334"/>
      <c r="GE378" s="334"/>
      <c r="GF378" s="334"/>
      <c r="GG378" s="334"/>
      <c r="GH378" s="334"/>
      <c r="GI378" s="334"/>
      <c r="GJ378" s="334"/>
      <c r="GK378" s="334"/>
      <c r="GL378" s="334"/>
      <c r="GM378" s="334"/>
      <c r="GN378" s="334"/>
      <c r="GO378" s="334"/>
      <c r="GP378" s="334"/>
      <c r="GQ378" s="334"/>
      <c r="GR378" s="334"/>
      <c r="GS378" s="334"/>
      <c r="GT378" s="334"/>
      <c r="GU378" s="334"/>
      <c r="GV378" s="334"/>
      <c r="GW378" s="334"/>
      <c r="GX378" s="334"/>
      <c r="GY378" s="334"/>
      <c r="GZ378" s="334"/>
      <c r="HA378" s="334"/>
      <c r="HB378" s="334"/>
      <c r="HC378" s="334"/>
      <c r="HD378" s="334"/>
      <c r="HE378" s="334"/>
      <c r="HF378" s="334"/>
      <c r="HG378" s="334"/>
      <c r="HH378" s="334"/>
      <c r="HI378" s="334"/>
      <c r="HJ378" s="334"/>
      <c r="HK378" s="334"/>
      <c r="HL378" s="334"/>
      <c r="HM378" s="334"/>
      <c r="HN378" s="334"/>
      <c r="HO378" s="334"/>
      <c r="HP378" s="334"/>
      <c r="HQ378" s="334"/>
      <c r="HR378" s="334"/>
      <c r="HS378" s="334"/>
      <c r="HT378" s="334"/>
      <c r="HU378" s="334"/>
      <c r="HV378" s="334"/>
      <c r="HW378" s="334"/>
      <c r="HX378" s="334"/>
      <c r="HY378" s="334"/>
      <c r="HZ378" s="334"/>
      <c r="IA378" s="334"/>
      <c r="IB378" s="334"/>
      <c r="IC378" s="334"/>
      <c r="ID378" s="334"/>
      <c r="IE378" s="334"/>
      <c r="IF378" s="334"/>
      <c r="IG378" s="334"/>
      <c r="IH378" s="334"/>
      <c r="II378" s="334"/>
      <c r="IJ378" s="334"/>
      <c r="IK378" s="334"/>
      <c r="IL378" s="334"/>
      <c r="IM378" s="334"/>
      <c r="IN378" s="334"/>
      <c r="IO378" s="334"/>
      <c r="IP378" s="334"/>
      <c r="IQ378" s="334"/>
      <c r="IR378" s="334"/>
      <c r="IS378" s="334"/>
      <c r="IT378" s="334"/>
    </row>
    <row r="379" spans="1:255" s="326" customFormat="1" ht="15" hidden="1" customHeight="1" x14ac:dyDescent="0.3">
      <c r="A379" s="600">
        <v>1</v>
      </c>
      <c r="B379" s="608" t="s">
        <v>1257</v>
      </c>
      <c r="C379" s="483">
        <v>501079</v>
      </c>
      <c r="D379" s="483" t="s">
        <v>0</v>
      </c>
      <c r="E379" s="483"/>
      <c r="F379" s="609"/>
      <c r="G379" s="460">
        <v>-4.4237822294235229E-9</v>
      </c>
      <c r="H379" s="607"/>
      <c r="I379" s="388"/>
      <c r="J379" s="388"/>
      <c r="K379" s="388"/>
      <c r="L379" s="388"/>
      <c r="M379" s="388"/>
      <c r="N379" s="388"/>
      <c r="O379" s="388"/>
      <c r="P379" s="388"/>
      <c r="Q379" s="388"/>
      <c r="R379" s="470">
        <f>G379+H379+J379+K379+I379-M379-O379-P379-Q379-N379</f>
        <v>-4.4237822294235229E-9</v>
      </c>
      <c r="S379" s="871">
        <f>R379-V379</f>
        <v>-4.4237822294235229E-9</v>
      </c>
      <c r="T379" s="328"/>
      <c r="U379" s="329" t="str">
        <f t="shared" si="77"/>
        <v>USD</v>
      </c>
      <c r="V379" s="329">
        <f>T379*$V$1</f>
        <v>0</v>
      </c>
      <c r="W379" s="330"/>
      <c r="X379" s="330"/>
      <c r="Y379" s="330"/>
      <c r="Z379" s="330"/>
      <c r="AA379" s="330"/>
      <c r="AB379" s="419">
        <f t="shared" si="85"/>
        <v>0</v>
      </c>
      <c r="AC379" s="329"/>
      <c r="AD379" s="330"/>
      <c r="AE379" s="330"/>
      <c r="AF379" s="330"/>
      <c r="AG379" s="330"/>
      <c r="AH379" s="331"/>
      <c r="AI379" s="331"/>
      <c r="AJ379" s="331"/>
      <c r="AK379" s="331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3"/>
      <c r="AW379" s="383"/>
      <c r="AX379" s="383"/>
      <c r="AY379" s="383"/>
      <c r="AZ379" s="383"/>
      <c r="BA379" s="383"/>
      <c r="BB379" s="383"/>
      <c r="BC379" s="383"/>
      <c r="BD379" s="383"/>
      <c r="BE379" s="383"/>
      <c r="BF379" s="383"/>
      <c r="BG379" s="334"/>
      <c r="BH379" s="334"/>
      <c r="BI379" s="383"/>
      <c r="BJ379" s="334"/>
      <c r="BK379" s="334"/>
      <c r="BL379" s="334"/>
      <c r="BM379" s="334"/>
      <c r="BN379" s="334"/>
      <c r="BO379" s="334"/>
      <c r="BP379" s="334"/>
      <c r="BQ379" s="334"/>
      <c r="BR379" s="334"/>
      <c r="BS379" s="334"/>
      <c r="BT379" s="334"/>
      <c r="BU379" s="334"/>
      <c r="BV379" s="334"/>
      <c r="BW379" s="334"/>
      <c r="BX379" s="334"/>
      <c r="BY379" s="334"/>
      <c r="BZ379" s="334"/>
      <c r="CA379" s="334"/>
      <c r="CB379" s="334"/>
      <c r="CC379" s="334"/>
      <c r="CD379" s="334"/>
      <c r="CE379" s="334"/>
      <c r="CF379" s="334"/>
      <c r="CG379" s="334"/>
      <c r="CH379" s="334"/>
      <c r="CI379" s="334"/>
      <c r="CJ379" s="334"/>
      <c r="CK379" s="334"/>
      <c r="CL379" s="334"/>
      <c r="CM379" s="334"/>
      <c r="CN379" s="334"/>
      <c r="CO379" s="334"/>
      <c r="CP379" s="334"/>
      <c r="CQ379" s="334"/>
      <c r="CR379" s="334"/>
      <c r="CS379" s="334"/>
      <c r="CT379" s="334"/>
      <c r="CU379" s="334"/>
      <c r="CV379" s="334"/>
      <c r="CW379" s="334"/>
      <c r="CX379" s="334"/>
      <c r="CY379" s="334"/>
      <c r="CZ379" s="334"/>
      <c r="DA379" s="334"/>
      <c r="DB379" s="334"/>
      <c r="DC379" s="334"/>
      <c r="DD379" s="334"/>
      <c r="DE379" s="334"/>
      <c r="DF379" s="334"/>
      <c r="DG379" s="334"/>
      <c r="DH379" s="334"/>
      <c r="DI379" s="334"/>
      <c r="DJ379" s="334"/>
      <c r="DK379" s="334"/>
      <c r="DL379" s="334"/>
      <c r="DM379" s="334"/>
      <c r="DN379" s="334"/>
      <c r="DO379" s="334"/>
      <c r="DP379" s="334"/>
      <c r="DQ379" s="334"/>
      <c r="DR379" s="334"/>
      <c r="DS379" s="334"/>
      <c r="DT379" s="334"/>
      <c r="DU379" s="334"/>
      <c r="DV379" s="334"/>
      <c r="DW379" s="334"/>
      <c r="DX379" s="334"/>
      <c r="DY379" s="334"/>
      <c r="DZ379" s="334"/>
      <c r="EA379" s="334"/>
      <c r="EB379" s="334"/>
      <c r="EC379" s="334"/>
      <c r="ED379" s="334"/>
      <c r="EE379" s="334"/>
      <c r="EF379" s="334"/>
      <c r="EG379" s="334"/>
      <c r="EH379" s="334"/>
      <c r="EI379" s="334"/>
      <c r="EJ379" s="334"/>
      <c r="EK379" s="334"/>
      <c r="EL379" s="334"/>
      <c r="EM379" s="334"/>
      <c r="EN379" s="334"/>
      <c r="EO379" s="334"/>
      <c r="EP379" s="334"/>
      <c r="EQ379" s="334"/>
      <c r="ER379" s="334"/>
      <c r="ES379" s="334"/>
      <c r="ET379" s="334"/>
      <c r="EU379" s="334"/>
      <c r="EV379" s="334"/>
      <c r="EW379" s="334"/>
      <c r="EX379" s="334"/>
      <c r="EY379" s="334"/>
      <c r="EZ379" s="334"/>
      <c r="FA379" s="334"/>
      <c r="FB379" s="334"/>
      <c r="FC379" s="334"/>
      <c r="FD379" s="334"/>
      <c r="FE379" s="334"/>
      <c r="FF379" s="334"/>
      <c r="FG379" s="334"/>
      <c r="FH379" s="334"/>
      <c r="FI379" s="334"/>
      <c r="FJ379" s="334"/>
      <c r="FK379" s="334"/>
      <c r="FL379" s="334"/>
      <c r="FM379" s="334"/>
      <c r="FN379" s="334"/>
      <c r="FO379" s="334"/>
      <c r="FP379" s="334"/>
      <c r="FQ379" s="334"/>
      <c r="FR379" s="334"/>
      <c r="FS379" s="334"/>
      <c r="FT379" s="334"/>
      <c r="FU379" s="334"/>
      <c r="FV379" s="334"/>
      <c r="FW379" s="334"/>
      <c r="FX379" s="334"/>
      <c r="FY379" s="334"/>
      <c r="FZ379" s="334"/>
      <c r="GA379" s="334"/>
      <c r="GB379" s="334"/>
      <c r="GC379" s="334"/>
      <c r="GD379" s="334"/>
      <c r="GE379" s="334"/>
      <c r="GF379" s="334"/>
      <c r="GG379" s="334"/>
      <c r="GH379" s="334"/>
      <c r="GI379" s="334"/>
      <c r="GJ379" s="334"/>
      <c r="GK379" s="334"/>
      <c r="GL379" s="334"/>
      <c r="GM379" s="334"/>
      <c r="GN379" s="334"/>
      <c r="GO379" s="334"/>
      <c r="GP379" s="334"/>
      <c r="GQ379" s="334"/>
      <c r="GR379" s="334"/>
      <c r="GS379" s="334"/>
      <c r="GT379" s="334"/>
      <c r="GU379" s="334"/>
      <c r="GV379" s="334"/>
      <c r="GW379" s="334"/>
      <c r="GX379" s="334"/>
      <c r="GY379" s="334"/>
      <c r="GZ379" s="334"/>
      <c r="HA379" s="334"/>
      <c r="HB379" s="334"/>
      <c r="HC379" s="334"/>
      <c r="HD379" s="334"/>
      <c r="HE379" s="334"/>
      <c r="HF379" s="334"/>
      <c r="HG379" s="334"/>
      <c r="HH379" s="334"/>
      <c r="HI379" s="334"/>
      <c r="HJ379" s="334"/>
      <c r="HK379" s="334"/>
      <c r="HL379" s="334"/>
      <c r="HM379" s="334"/>
      <c r="HN379" s="334"/>
      <c r="HO379" s="334"/>
      <c r="HP379" s="334"/>
      <c r="HQ379" s="334"/>
      <c r="HR379" s="334"/>
      <c r="HS379" s="334"/>
      <c r="HT379" s="334"/>
      <c r="HU379" s="334"/>
      <c r="HV379" s="334"/>
      <c r="HW379" s="334"/>
      <c r="HX379" s="334"/>
      <c r="HY379" s="334"/>
      <c r="HZ379" s="334"/>
      <c r="IA379" s="334"/>
      <c r="IB379" s="334"/>
      <c r="IC379" s="334"/>
      <c r="ID379" s="334"/>
      <c r="IE379" s="334"/>
      <c r="IF379" s="334"/>
      <c r="IG379" s="334"/>
      <c r="IH379" s="334"/>
      <c r="II379" s="334"/>
      <c r="IJ379" s="334"/>
      <c r="IK379" s="334"/>
      <c r="IL379" s="334"/>
      <c r="IM379" s="334"/>
      <c r="IN379" s="334"/>
      <c r="IO379" s="334"/>
      <c r="IP379" s="334"/>
      <c r="IQ379" s="334"/>
      <c r="IR379" s="334"/>
      <c r="IS379" s="334"/>
      <c r="IT379" s="334"/>
    </row>
    <row r="380" spans="1:255" s="326" customFormat="1" ht="15" hidden="1" customHeight="1" thickBot="1" x14ac:dyDescent="0.35">
      <c r="A380" s="600"/>
      <c r="B380" s="608"/>
      <c r="C380" s="483"/>
      <c r="D380" s="483"/>
      <c r="E380" s="483"/>
      <c r="F380" s="609"/>
      <c r="G380" s="460"/>
      <c r="H380" s="607"/>
      <c r="I380" s="388"/>
      <c r="J380" s="388"/>
      <c r="K380" s="388"/>
      <c r="L380" s="388"/>
      <c r="M380" s="388"/>
      <c r="N380" s="388"/>
      <c r="O380" s="388"/>
      <c r="P380" s="388"/>
      <c r="Q380" s="388"/>
      <c r="R380" s="670"/>
      <c r="S380" s="863"/>
      <c r="T380" s="328"/>
      <c r="U380" s="329">
        <f t="shared" si="77"/>
        <v>0</v>
      </c>
      <c r="V380" s="330"/>
      <c r="W380" s="330"/>
      <c r="X380" s="330"/>
      <c r="Y380" s="330"/>
      <c r="Z380" s="330"/>
      <c r="AA380" s="330"/>
      <c r="AB380" s="330"/>
      <c r="AC380" s="329">
        <f t="shared" si="84"/>
        <v>0</v>
      </c>
      <c r="AD380" s="330"/>
      <c r="AE380" s="330"/>
      <c r="AF380" s="330"/>
      <c r="AG380" s="330"/>
      <c r="AH380" s="331"/>
      <c r="AI380" s="331"/>
      <c r="AJ380" s="331"/>
      <c r="AK380" s="331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3"/>
      <c r="AW380" s="383"/>
      <c r="AX380" s="383"/>
      <c r="AY380" s="383"/>
      <c r="AZ380" s="383"/>
      <c r="BA380" s="383"/>
      <c r="BB380" s="383"/>
      <c r="BC380" s="383"/>
      <c r="BD380" s="383"/>
      <c r="BE380" s="383"/>
      <c r="BF380" s="383"/>
      <c r="BG380" s="334"/>
      <c r="BH380" s="334"/>
      <c r="BI380" s="383"/>
      <c r="BJ380" s="334"/>
      <c r="BK380" s="334"/>
      <c r="BL380" s="334"/>
      <c r="BM380" s="334"/>
      <c r="BN380" s="334"/>
      <c r="BO380" s="334"/>
      <c r="BP380" s="334"/>
      <c r="BQ380" s="334"/>
      <c r="BR380" s="334"/>
      <c r="BS380" s="334"/>
      <c r="BT380" s="334"/>
      <c r="BU380" s="334"/>
      <c r="BV380" s="334"/>
      <c r="BW380" s="334"/>
      <c r="BX380" s="334"/>
      <c r="BY380" s="334"/>
      <c r="BZ380" s="334"/>
      <c r="CA380" s="334"/>
      <c r="CB380" s="334"/>
      <c r="CC380" s="334"/>
      <c r="CD380" s="334"/>
      <c r="CE380" s="334"/>
      <c r="CF380" s="334"/>
      <c r="CG380" s="334"/>
      <c r="CH380" s="334"/>
      <c r="CI380" s="334"/>
      <c r="CJ380" s="334"/>
      <c r="CK380" s="334"/>
      <c r="CL380" s="334"/>
      <c r="CM380" s="334"/>
      <c r="CN380" s="334"/>
      <c r="CO380" s="334"/>
      <c r="CP380" s="334"/>
      <c r="CQ380" s="334"/>
      <c r="CR380" s="334"/>
      <c r="CS380" s="334"/>
      <c r="CT380" s="334"/>
      <c r="CU380" s="334"/>
      <c r="CV380" s="334"/>
      <c r="CW380" s="334"/>
      <c r="CX380" s="334"/>
      <c r="CY380" s="334"/>
      <c r="CZ380" s="334"/>
      <c r="DA380" s="334"/>
      <c r="DB380" s="334"/>
      <c r="DC380" s="334"/>
      <c r="DD380" s="334"/>
      <c r="DE380" s="334"/>
      <c r="DF380" s="334"/>
      <c r="DG380" s="334"/>
      <c r="DH380" s="334"/>
      <c r="DI380" s="334"/>
      <c r="DJ380" s="334"/>
      <c r="DK380" s="334"/>
      <c r="DL380" s="334"/>
      <c r="DM380" s="334"/>
      <c r="DN380" s="334"/>
      <c r="DO380" s="334"/>
      <c r="DP380" s="334"/>
      <c r="DQ380" s="334"/>
      <c r="DR380" s="334"/>
      <c r="DS380" s="334"/>
      <c r="DT380" s="334"/>
      <c r="DU380" s="334"/>
      <c r="DV380" s="334"/>
      <c r="DW380" s="334"/>
      <c r="DX380" s="334"/>
      <c r="DY380" s="334"/>
      <c r="DZ380" s="334"/>
      <c r="EA380" s="334"/>
      <c r="EB380" s="334"/>
      <c r="EC380" s="334"/>
      <c r="ED380" s="334"/>
      <c r="EE380" s="334"/>
      <c r="EF380" s="334"/>
      <c r="EG380" s="334"/>
      <c r="EH380" s="334"/>
      <c r="EI380" s="334"/>
      <c r="EJ380" s="334"/>
      <c r="EK380" s="334"/>
      <c r="EL380" s="334"/>
      <c r="EM380" s="334"/>
      <c r="EN380" s="334"/>
      <c r="EO380" s="334"/>
      <c r="EP380" s="334"/>
      <c r="EQ380" s="334"/>
      <c r="ER380" s="334"/>
      <c r="ES380" s="334"/>
      <c r="ET380" s="334"/>
      <c r="EU380" s="334"/>
      <c r="EV380" s="334"/>
      <c r="EW380" s="334"/>
      <c r="EX380" s="334"/>
      <c r="EY380" s="334"/>
      <c r="EZ380" s="334"/>
      <c r="FA380" s="334"/>
      <c r="FB380" s="334"/>
      <c r="FC380" s="334"/>
      <c r="FD380" s="334"/>
      <c r="FE380" s="334"/>
      <c r="FF380" s="334"/>
      <c r="FG380" s="334"/>
      <c r="FH380" s="334"/>
      <c r="FI380" s="334"/>
      <c r="FJ380" s="334"/>
      <c r="FK380" s="334"/>
      <c r="FL380" s="334"/>
      <c r="FM380" s="334"/>
      <c r="FN380" s="334"/>
      <c r="FO380" s="334"/>
      <c r="FP380" s="334"/>
      <c r="FQ380" s="334"/>
      <c r="FR380" s="334"/>
      <c r="FS380" s="334"/>
      <c r="FT380" s="334"/>
      <c r="FU380" s="334"/>
      <c r="FV380" s="334"/>
      <c r="FW380" s="334"/>
      <c r="FX380" s="334"/>
      <c r="FY380" s="334"/>
      <c r="FZ380" s="334"/>
      <c r="GA380" s="334"/>
      <c r="GB380" s="334"/>
      <c r="GC380" s="334"/>
      <c r="GD380" s="334"/>
      <c r="GE380" s="334"/>
      <c r="GF380" s="334"/>
      <c r="GG380" s="334"/>
      <c r="GH380" s="334"/>
      <c r="GI380" s="334"/>
      <c r="GJ380" s="334"/>
      <c r="GK380" s="334"/>
      <c r="GL380" s="334"/>
      <c r="GM380" s="334"/>
      <c r="GN380" s="334"/>
      <c r="GO380" s="334"/>
      <c r="GP380" s="334"/>
      <c r="GQ380" s="334"/>
      <c r="GR380" s="334"/>
      <c r="GS380" s="334"/>
      <c r="GT380" s="334"/>
      <c r="GU380" s="334"/>
      <c r="GV380" s="334"/>
      <c r="GW380" s="334"/>
      <c r="GX380" s="334"/>
      <c r="GY380" s="334"/>
      <c r="GZ380" s="334"/>
      <c r="HA380" s="334"/>
      <c r="HB380" s="334"/>
      <c r="HC380" s="334"/>
      <c r="HD380" s="334"/>
      <c r="HE380" s="334"/>
      <c r="HF380" s="334"/>
      <c r="HG380" s="334"/>
      <c r="HH380" s="334"/>
      <c r="HI380" s="334"/>
      <c r="HJ380" s="334"/>
      <c r="HK380" s="334"/>
      <c r="HL380" s="334"/>
      <c r="HM380" s="334"/>
      <c r="HN380" s="334"/>
      <c r="HO380" s="334"/>
      <c r="HP380" s="334"/>
      <c r="HQ380" s="334"/>
      <c r="HR380" s="334"/>
      <c r="HS380" s="334"/>
      <c r="HT380" s="334"/>
      <c r="HU380" s="334"/>
      <c r="HV380" s="334"/>
      <c r="HW380" s="334"/>
      <c r="HX380" s="334"/>
      <c r="HY380" s="334"/>
      <c r="HZ380" s="334"/>
      <c r="IA380" s="334"/>
      <c r="IB380" s="334"/>
      <c r="IC380" s="334"/>
      <c r="ID380" s="334"/>
      <c r="IE380" s="334"/>
      <c r="IF380" s="334"/>
      <c r="IG380" s="334"/>
      <c r="IH380" s="334"/>
      <c r="II380" s="334"/>
      <c r="IJ380" s="334"/>
      <c r="IK380" s="334"/>
      <c r="IL380" s="334"/>
      <c r="IM380" s="334"/>
      <c r="IN380" s="334"/>
      <c r="IO380" s="334"/>
      <c r="IP380" s="334"/>
      <c r="IQ380" s="334"/>
      <c r="IR380" s="334"/>
      <c r="IS380" s="334"/>
      <c r="IT380" s="334"/>
    </row>
    <row r="381" spans="1:255" s="326" customFormat="1" ht="15" hidden="1" customHeight="1" thickBot="1" x14ac:dyDescent="0.35">
      <c r="A381" s="602"/>
      <c r="B381" s="982" t="s">
        <v>204</v>
      </c>
      <c r="C381" s="983"/>
      <c r="D381" s="984"/>
      <c r="E381" s="603"/>
      <c r="F381" s="604"/>
      <c r="G381" s="606">
        <f>SUM(G377:G380)</f>
        <v>-6.9999950937926769E-4</v>
      </c>
      <c r="H381" s="606">
        <f t="shared" ref="H381:R381" si="86">SUM(H378:H380)</f>
        <v>0</v>
      </c>
      <c r="I381" s="606">
        <f t="shared" si="86"/>
        <v>0</v>
      </c>
      <c r="J381" s="606">
        <f t="shared" si="86"/>
        <v>0</v>
      </c>
      <c r="K381" s="606">
        <f t="shared" si="86"/>
        <v>0</v>
      </c>
      <c r="L381" s="606">
        <f t="shared" si="86"/>
        <v>0</v>
      </c>
      <c r="M381" s="606">
        <f t="shared" si="86"/>
        <v>0</v>
      </c>
      <c r="N381" s="606">
        <f t="shared" si="86"/>
        <v>0</v>
      </c>
      <c r="O381" s="606">
        <f t="shared" si="86"/>
        <v>0</v>
      </c>
      <c r="P381" s="606">
        <f t="shared" si="86"/>
        <v>0</v>
      </c>
      <c r="Q381" s="606">
        <f t="shared" si="86"/>
        <v>0</v>
      </c>
      <c r="R381" s="606">
        <f t="shared" si="86"/>
        <v>-6.9999950937926769E-4</v>
      </c>
      <c r="S381" s="863"/>
      <c r="T381" s="328"/>
      <c r="U381" s="329">
        <f t="shared" si="77"/>
        <v>0</v>
      </c>
      <c r="V381" s="330"/>
      <c r="W381" s="330"/>
      <c r="X381" s="330"/>
      <c r="Y381" s="330"/>
      <c r="Z381" s="330"/>
      <c r="AA381" s="330"/>
      <c r="AB381" s="330"/>
      <c r="AC381" s="329">
        <f t="shared" si="84"/>
        <v>-6.9999950937926769E-4</v>
      </c>
      <c r="AD381" s="330"/>
      <c r="AE381" s="330"/>
      <c r="AF381" s="330"/>
      <c r="AG381" s="330"/>
      <c r="AH381" s="331"/>
      <c r="AI381" s="331"/>
      <c r="AJ381" s="331"/>
      <c r="AK381" s="331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3"/>
      <c r="AW381" s="383"/>
      <c r="AX381" s="383"/>
      <c r="AY381" s="383"/>
      <c r="AZ381" s="383"/>
      <c r="BA381" s="383"/>
      <c r="BB381" s="383"/>
      <c r="BC381" s="383"/>
      <c r="BD381" s="383"/>
      <c r="BE381" s="383"/>
      <c r="BF381" s="383"/>
      <c r="BG381" s="334"/>
      <c r="BH381" s="334"/>
      <c r="BI381" s="383"/>
      <c r="BJ381" s="334"/>
      <c r="BK381" s="334"/>
      <c r="BL381" s="334"/>
      <c r="BM381" s="334"/>
      <c r="BN381" s="334"/>
      <c r="BO381" s="334"/>
      <c r="BP381" s="334"/>
      <c r="BQ381" s="334"/>
      <c r="BR381" s="334"/>
      <c r="BS381" s="334"/>
      <c r="BT381" s="334"/>
      <c r="BU381" s="334"/>
      <c r="BV381" s="334"/>
      <c r="BW381" s="334"/>
      <c r="BX381" s="334"/>
      <c r="BY381" s="334"/>
      <c r="BZ381" s="334"/>
      <c r="CA381" s="334"/>
      <c r="CB381" s="334"/>
      <c r="CC381" s="334"/>
      <c r="CD381" s="334"/>
      <c r="CE381" s="334"/>
      <c r="CF381" s="334"/>
      <c r="CG381" s="334"/>
      <c r="CH381" s="334"/>
      <c r="CI381" s="334"/>
      <c r="CJ381" s="334"/>
      <c r="CK381" s="334"/>
      <c r="CL381" s="334"/>
      <c r="CM381" s="334"/>
      <c r="CN381" s="334"/>
      <c r="CO381" s="334"/>
      <c r="CP381" s="334"/>
      <c r="CQ381" s="334"/>
      <c r="CR381" s="334"/>
      <c r="CS381" s="334"/>
      <c r="CT381" s="334"/>
      <c r="CU381" s="334"/>
      <c r="CV381" s="334"/>
      <c r="CW381" s="334"/>
      <c r="CX381" s="334"/>
      <c r="CY381" s="334"/>
      <c r="CZ381" s="334"/>
      <c r="DA381" s="334"/>
      <c r="DB381" s="334"/>
      <c r="DC381" s="334"/>
      <c r="DD381" s="334"/>
      <c r="DE381" s="334"/>
      <c r="DF381" s="334"/>
      <c r="DG381" s="334"/>
      <c r="DH381" s="334"/>
      <c r="DI381" s="334"/>
      <c r="DJ381" s="334"/>
      <c r="DK381" s="334"/>
      <c r="DL381" s="334"/>
      <c r="DM381" s="334"/>
      <c r="DN381" s="334"/>
      <c r="DO381" s="334"/>
      <c r="DP381" s="334"/>
      <c r="DQ381" s="334"/>
      <c r="DR381" s="334"/>
      <c r="DS381" s="334"/>
      <c r="DT381" s="334"/>
      <c r="DU381" s="334"/>
      <c r="DV381" s="334"/>
      <c r="DW381" s="334"/>
      <c r="DX381" s="334"/>
      <c r="DY381" s="334"/>
      <c r="DZ381" s="334"/>
      <c r="EA381" s="334"/>
      <c r="EB381" s="334"/>
      <c r="EC381" s="334"/>
      <c r="ED381" s="334"/>
      <c r="EE381" s="334"/>
      <c r="EF381" s="334"/>
      <c r="EG381" s="334"/>
      <c r="EH381" s="334"/>
      <c r="EI381" s="334"/>
      <c r="EJ381" s="334"/>
      <c r="EK381" s="334"/>
      <c r="EL381" s="334"/>
      <c r="EM381" s="334"/>
      <c r="EN381" s="334"/>
      <c r="EO381" s="334"/>
      <c r="EP381" s="334"/>
      <c r="EQ381" s="334"/>
      <c r="ER381" s="334"/>
      <c r="ES381" s="334"/>
      <c r="ET381" s="334"/>
      <c r="EU381" s="334"/>
      <c r="EV381" s="334"/>
      <c r="EW381" s="334"/>
      <c r="EX381" s="334"/>
      <c r="EY381" s="334"/>
      <c r="EZ381" s="334"/>
      <c r="FA381" s="334"/>
      <c r="FB381" s="334"/>
      <c r="FC381" s="334"/>
      <c r="FD381" s="334"/>
      <c r="FE381" s="334"/>
      <c r="FF381" s="334"/>
      <c r="FG381" s="334"/>
      <c r="FH381" s="334"/>
      <c r="FI381" s="334"/>
      <c r="FJ381" s="334"/>
      <c r="FK381" s="334"/>
      <c r="FL381" s="334"/>
      <c r="FM381" s="334"/>
      <c r="FN381" s="334"/>
      <c r="FO381" s="334"/>
      <c r="FP381" s="334"/>
      <c r="FQ381" s="334"/>
      <c r="FR381" s="334"/>
      <c r="FS381" s="334"/>
      <c r="FT381" s="334"/>
      <c r="FU381" s="334"/>
      <c r="FV381" s="334"/>
      <c r="FW381" s="334"/>
      <c r="FX381" s="334"/>
      <c r="FY381" s="334"/>
      <c r="FZ381" s="334"/>
      <c r="GA381" s="334"/>
      <c r="GB381" s="334"/>
      <c r="GC381" s="334"/>
      <c r="GD381" s="334"/>
      <c r="GE381" s="334"/>
      <c r="GF381" s="334"/>
      <c r="GG381" s="334"/>
      <c r="GH381" s="334"/>
      <c r="GI381" s="334"/>
      <c r="GJ381" s="334"/>
      <c r="GK381" s="334"/>
      <c r="GL381" s="334"/>
      <c r="GM381" s="334"/>
      <c r="GN381" s="334"/>
      <c r="GO381" s="334"/>
      <c r="GP381" s="334"/>
      <c r="GQ381" s="334"/>
      <c r="GR381" s="334"/>
      <c r="GS381" s="334"/>
      <c r="GT381" s="334"/>
      <c r="GU381" s="334"/>
      <c r="GV381" s="334"/>
      <c r="GW381" s="334"/>
      <c r="GX381" s="334"/>
      <c r="GY381" s="334"/>
      <c r="GZ381" s="334"/>
      <c r="HA381" s="334"/>
      <c r="HB381" s="334"/>
      <c r="HC381" s="334"/>
      <c r="HD381" s="334"/>
      <c r="HE381" s="334"/>
      <c r="HF381" s="334"/>
      <c r="HG381" s="334"/>
      <c r="HH381" s="334"/>
      <c r="HI381" s="334"/>
      <c r="HJ381" s="334"/>
      <c r="HK381" s="334"/>
      <c r="HL381" s="334"/>
      <c r="HM381" s="334"/>
      <c r="HN381" s="334"/>
      <c r="HO381" s="334"/>
      <c r="HP381" s="334"/>
      <c r="HQ381" s="334"/>
      <c r="HR381" s="334"/>
      <c r="HS381" s="334"/>
      <c r="HT381" s="334"/>
      <c r="HU381" s="334"/>
      <c r="HV381" s="334"/>
      <c r="HW381" s="334"/>
      <c r="HX381" s="334"/>
      <c r="HY381" s="334"/>
      <c r="HZ381" s="334"/>
      <c r="IA381" s="334"/>
      <c r="IB381" s="334"/>
      <c r="IC381" s="334"/>
      <c r="ID381" s="334"/>
      <c r="IE381" s="334"/>
      <c r="IF381" s="334"/>
      <c r="IG381" s="334"/>
      <c r="IH381" s="334"/>
      <c r="II381" s="334"/>
      <c r="IJ381" s="334"/>
      <c r="IK381" s="334"/>
      <c r="IL381" s="334"/>
      <c r="IM381" s="334"/>
      <c r="IN381" s="334"/>
      <c r="IO381" s="334"/>
      <c r="IP381" s="334"/>
      <c r="IQ381" s="334"/>
      <c r="IR381" s="334"/>
      <c r="IS381" s="334"/>
      <c r="IT381" s="334"/>
    </row>
    <row r="382" spans="1:255" s="326" customFormat="1" ht="15" hidden="1" customHeight="1" x14ac:dyDescent="0.3">
      <c r="A382" s="323"/>
      <c r="B382" s="687"/>
      <c r="C382" s="687"/>
      <c r="D382" s="687"/>
      <c r="E382" s="324"/>
      <c r="F382" s="401"/>
      <c r="G382" s="682"/>
      <c r="H382" s="682"/>
      <c r="I382" s="682"/>
      <c r="J382" s="682"/>
      <c r="K382" s="682"/>
      <c r="L382" s="682"/>
      <c r="M382" s="682"/>
      <c r="N382" s="682"/>
      <c r="O382" s="682"/>
      <c r="P382" s="682"/>
      <c r="Q382" s="682"/>
      <c r="R382" s="683"/>
      <c r="S382" s="539"/>
      <c r="T382" s="447"/>
      <c r="U382" s="329">
        <f t="shared" si="77"/>
        <v>0</v>
      </c>
      <c r="V382" s="418"/>
      <c r="W382" s="418"/>
      <c r="X382" s="418"/>
      <c r="Y382" s="418"/>
      <c r="Z382" s="418"/>
      <c r="AA382" s="418"/>
      <c r="AB382" s="418"/>
      <c r="AC382" s="419"/>
      <c r="AD382" s="418"/>
      <c r="AE382" s="418"/>
      <c r="AF382" s="418"/>
      <c r="AG382" s="418"/>
      <c r="AH382" s="382"/>
      <c r="AI382" s="382"/>
      <c r="AJ382" s="382"/>
      <c r="AK382" s="382"/>
      <c r="AL382" s="382"/>
      <c r="AM382" s="382"/>
      <c r="AN382" s="382"/>
      <c r="AO382" s="382"/>
      <c r="AP382" s="382"/>
      <c r="AQ382" s="382"/>
      <c r="AR382" s="382"/>
      <c r="AS382" s="382"/>
      <c r="AT382" s="382"/>
      <c r="AU382" s="382"/>
      <c r="AV382" s="383"/>
      <c r="AW382" s="383"/>
      <c r="AX382" s="383"/>
      <c r="AY382" s="383"/>
      <c r="AZ382" s="383"/>
      <c r="BA382" s="383"/>
      <c r="BB382" s="383"/>
      <c r="BC382" s="383"/>
      <c r="BD382" s="383"/>
      <c r="BE382" s="383"/>
      <c r="BF382" s="383"/>
      <c r="BG382" s="334"/>
      <c r="BH382" s="334"/>
      <c r="BI382" s="383"/>
      <c r="BJ382" s="334"/>
      <c r="BK382" s="334"/>
      <c r="BL382" s="334"/>
      <c r="BM382" s="334"/>
      <c r="BN382" s="334"/>
      <c r="BO382" s="334"/>
      <c r="BP382" s="334"/>
      <c r="BQ382" s="334"/>
      <c r="BR382" s="334"/>
      <c r="BS382" s="334"/>
      <c r="BT382" s="334"/>
      <c r="BU382" s="334"/>
      <c r="BV382" s="334"/>
      <c r="BW382" s="334"/>
      <c r="BX382" s="334"/>
      <c r="BY382" s="334"/>
      <c r="BZ382" s="334"/>
      <c r="CA382" s="334"/>
      <c r="CB382" s="334"/>
      <c r="CC382" s="334"/>
      <c r="CD382" s="334"/>
      <c r="CE382" s="334"/>
      <c r="CF382" s="334"/>
      <c r="CG382" s="334"/>
      <c r="CH382" s="334"/>
      <c r="CI382" s="334"/>
      <c r="CJ382" s="334"/>
      <c r="CK382" s="334"/>
      <c r="CL382" s="334"/>
      <c r="CM382" s="334"/>
      <c r="CN382" s="334"/>
      <c r="CO382" s="334"/>
      <c r="CP382" s="334"/>
      <c r="CQ382" s="334"/>
      <c r="CR382" s="334"/>
      <c r="CS382" s="334"/>
      <c r="CT382" s="334"/>
      <c r="CU382" s="334"/>
      <c r="CV382" s="334"/>
      <c r="CW382" s="334"/>
      <c r="CX382" s="334"/>
      <c r="CY382" s="334"/>
      <c r="CZ382" s="334"/>
      <c r="DA382" s="334"/>
      <c r="DB382" s="334"/>
      <c r="DC382" s="334"/>
      <c r="DD382" s="334"/>
      <c r="DE382" s="334"/>
      <c r="DF382" s="334"/>
      <c r="DG382" s="334"/>
      <c r="DH382" s="334"/>
      <c r="DI382" s="334"/>
      <c r="DJ382" s="334"/>
      <c r="DK382" s="334"/>
      <c r="DL382" s="334"/>
      <c r="DM382" s="334"/>
      <c r="DN382" s="334"/>
      <c r="DO382" s="334"/>
      <c r="DP382" s="334"/>
      <c r="DQ382" s="334"/>
      <c r="DR382" s="334"/>
      <c r="DS382" s="334"/>
      <c r="DT382" s="334"/>
      <c r="DU382" s="334"/>
      <c r="DV382" s="334"/>
      <c r="DW382" s="334"/>
      <c r="DX382" s="334"/>
      <c r="DY382" s="334"/>
      <c r="DZ382" s="334"/>
      <c r="EA382" s="334"/>
      <c r="EB382" s="334"/>
      <c r="EC382" s="334"/>
      <c r="ED382" s="334"/>
      <c r="EE382" s="334"/>
      <c r="EF382" s="334"/>
      <c r="EG382" s="334"/>
      <c r="EH382" s="334"/>
      <c r="EI382" s="334"/>
      <c r="EJ382" s="334"/>
      <c r="EK382" s="334"/>
      <c r="EL382" s="334"/>
      <c r="EM382" s="334"/>
      <c r="EN382" s="334"/>
      <c r="EO382" s="334"/>
      <c r="EP382" s="334"/>
      <c r="EQ382" s="334"/>
      <c r="ER382" s="334"/>
      <c r="ES382" s="334"/>
      <c r="ET382" s="334"/>
      <c r="EU382" s="334"/>
      <c r="EV382" s="334"/>
      <c r="EW382" s="334"/>
      <c r="EX382" s="334"/>
      <c r="EY382" s="334"/>
      <c r="EZ382" s="334"/>
      <c r="FA382" s="334"/>
      <c r="FB382" s="334"/>
      <c r="FC382" s="334"/>
      <c r="FD382" s="334"/>
      <c r="FE382" s="334"/>
      <c r="FF382" s="334"/>
      <c r="FG382" s="334"/>
      <c r="FH382" s="334"/>
      <c r="FI382" s="334"/>
      <c r="FJ382" s="334"/>
      <c r="FK382" s="334"/>
      <c r="FL382" s="334"/>
      <c r="FM382" s="334"/>
      <c r="FN382" s="334"/>
      <c r="FO382" s="334"/>
      <c r="FP382" s="334"/>
      <c r="FQ382" s="334"/>
      <c r="FR382" s="334"/>
      <c r="FS382" s="334"/>
      <c r="FT382" s="334"/>
      <c r="FU382" s="334"/>
      <c r="FV382" s="334"/>
      <c r="FW382" s="334"/>
      <c r="FX382" s="334"/>
      <c r="FY382" s="334"/>
      <c r="FZ382" s="334"/>
      <c r="GA382" s="334"/>
      <c r="GB382" s="334"/>
      <c r="GC382" s="334"/>
      <c r="GD382" s="334"/>
      <c r="GE382" s="334"/>
      <c r="GF382" s="334"/>
      <c r="GG382" s="334"/>
      <c r="GH382" s="334"/>
      <c r="GI382" s="334"/>
      <c r="GJ382" s="334"/>
      <c r="GK382" s="334"/>
      <c r="GL382" s="334"/>
      <c r="GM382" s="334"/>
      <c r="GN382" s="334"/>
      <c r="GO382" s="334"/>
      <c r="GP382" s="334"/>
      <c r="GQ382" s="334"/>
      <c r="GR382" s="334"/>
      <c r="GS382" s="334"/>
      <c r="GT382" s="334"/>
      <c r="GU382" s="334"/>
      <c r="GV382" s="334"/>
      <c r="GW382" s="334"/>
      <c r="GX382" s="334"/>
      <c r="GY382" s="334"/>
      <c r="GZ382" s="334"/>
      <c r="HA382" s="334"/>
      <c r="HB382" s="334"/>
      <c r="HC382" s="334"/>
      <c r="HD382" s="334"/>
      <c r="HE382" s="334"/>
      <c r="HF382" s="334"/>
      <c r="HG382" s="334"/>
      <c r="HH382" s="334"/>
      <c r="HI382" s="334"/>
      <c r="HJ382" s="334"/>
      <c r="HK382" s="334"/>
      <c r="HL382" s="334"/>
      <c r="HM382" s="334"/>
      <c r="HN382" s="334"/>
      <c r="HO382" s="334"/>
      <c r="HP382" s="334"/>
      <c r="HQ382" s="334"/>
      <c r="HR382" s="334"/>
      <c r="HS382" s="334"/>
      <c r="HT382" s="334"/>
      <c r="HU382" s="334"/>
      <c r="HV382" s="334"/>
      <c r="HW382" s="334"/>
      <c r="HX382" s="334"/>
      <c r="HY382" s="334"/>
      <c r="HZ382" s="334"/>
      <c r="IA382" s="334"/>
      <c r="IB382" s="334"/>
      <c r="IC382" s="334"/>
      <c r="ID382" s="334"/>
      <c r="IE382" s="334"/>
      <c r="IF382" s="334"/>
      <c r="IG382" s="334"/>
      <c r="IH382" s="334"/>
      <c r="II382" s="334"/>
      <c r="IJ382" s="334"/>
      <c r="IK382" s="334"/>
      <c r="IL382" s="334"/>
      <c r="IM382" s="334"/>
      <c r="IN382" s="334"/>
      <c r="IO382" s="334"/>
      <c r="IP382" s="334"/>
      <c r="IQ382" s="334"/>
      <c r="IR382" s="334"/>
      <c r="IS382" s="334"/>
      <c r="IT382" s="334"/>
    </row>
    <row r="383" spans="1:255" s="326" customFormat="1" ht="15" customHeight="1" x14ac:dyDescent="0.3">
      <c r="A383" s="323"/>
      <c r="B383" s="667" t="s">
        <v>1292</v>
      </c>
      <c r="C383" s="687"/>
      <c r="D383" s="687"/>
      <c r="E383" s="324"/>
      <c r="F383" s="401"/>
      <c r="G383" s="682"/>
      <c r="H383" s="682"/>
      <c r="I383" s="682"/>
      <c r="J383" s="682"/>
      <c r="K383" s="682"/>
      <c r="L383" s="682"/>
      <c r="M383" s="682"/>
      <c r="N383" s="682"/>
      <c r="O383" s="682"/>
      <c r="P383" s="682"/>
      <c r="Q383" s="682"/>
      <c r="R383" s="683"/>
      <c r="S383" s="539"/>
      <c r="T383" s="447"/>
      <c r="U383" s="329">
        <f t="shared" si="77"/>
        <v>0</v>
      </c>
      <c r="V383" s="418"/>
      <c r="W383" s="418"/>
      <c r="X383" s="418"/>
      <c r="Y383" s="418"/>
      <c r="Z383" s="418"/>
      <c r="AA383" s="418"/>
      <c r="AB383" s="418"/>
      <c r="AC383" s="419"/>
      <c r="AD383" s="418"/>
      <c r="AE383" s="418"/>
      <c r="AF383" s="418"/>
      <c r="AG383" s="418"/>
      <c r="AH383" s="382"/>
      <c r="AI383" s="382"/>
      <c r="AJ383" s="382"/>
      <c r="AK383" s="382"/>
      <c r="AL383" s="382"/>
      <c r="AM383" s="382"/>
      <c r="AN383" s="382"/>
      <c r="AO383" s="382"/>
      <c r="AP383" s="382"/>
      <c r="AQ383" s="382"/>
      <c r="AR383" s="382"/>
      <c r="AS383" s="382"/>
      <c r="AT383" s="382"/>
      <c r="AU383" s="382"/>
      <c r="AV383" s="383"/>
      <c r="AW383" s="383"/>
      <c r="AX383" s="383"/>
      <c r="AY383" s="383"/>
      <c r="AZ383" s="383"/>
      <c r="BA383" s="383"/>
      <c r="BB383" s="383"/>
      <c r="BC383" s="383"/>
      <c r="BD383" s="383"/>
      <c r="BE383" s="383"/>
      <c r="BF383" s="383"/>
      <c r="BG383" s="334"/>
      <c r="BH383" s="334"/>
      <c r="BI383" s="383"/>
      <c r="BJ383" s="334"/>
      <c r="BK383" s="334"/>
      <c r="BL383" s="334"/>
      <c r="BM383" s="334"/>
      <c r="BN383" s="334"/>
      <c r="BO383" s="334"/>
      <c r="BP383" s="334"/>
      <c r="BQ383" s="334"/>
      <c r="BR383" s="334"/>
      <c r="BS383" s="334"/>
      <c r="BT383" s="334"/>
      <c r="BU383" s="334"/>
      <c r="BV383" s="334"/>
      <c r="BW383" s="334"/>
      <c r="BX383" s="334"/>
      <c r="BY383" s="334"/>
      <c r="BZ383" s="334"/>
      <c r="CA383" s="334"/>
      <c r="CB383" s="334"/>
      <c r="CC383" s="334"/>
      <c r="CD383" s="334"/>
      <c r="CE383" s="334"/>
      <c r="CF383" s="334"/>
      <c r="CG383" s="334"/>
      <c r="CH383" s="334"/>
      <c r="CI383" s="334"/>
      <c r="CJ383" s="334"/>
      <c r="CK383" s="334"/>
      <c r="CL383" s="334"/>
      <c r="CM383" s="334"/>
      <c r="CN383" s="334"/>
      <c r="CO383" s="334"/>
      <c r="CP383" s="334"/>
      <c r="CQ383" s="334"/>
      <c r="CR383" s="334"/>
      <c r="CS383" s="334"/>
      <c r="CT383" s="334"/>
      <c r="CU383" s="334"/>
      <c r="CV383" s="334"/>
      <c r="CW383" s="334"/>
      <c r="CX383" s="334"/>
      <c r="CY383" s="334"/>
      <c r="CZ383" s="334"/>
      <c r="DA383" s="334"/>
      <c r="DB383" s="334"/>
      <c r="DC383" s="334"/>
      <c r="DD383" s="334"/>
      <c r="DE383" s="334"/>
      <c r="DF383" s="334"/>
      <c r="DG383" s="334"/>
      <c r="DH383" s="334"/>
      <c r="DI383" s="334"/>
      <c r="DJ383" s="334"/>
      <c r="DK383" s="334"/>
      <c r="DL383" s="334"/>
      <c r="DM383" s="334"/>
      <c r="DN383" s="334"/>
      <c r="DO383" s="334"/>
      <c r="DP383" s="334"/>
      <c r="DQ383" s="334"/>
      <c r="DR383" s="334"/>
      <c r="DS383" s="334"/>
      <c r="DT383" s="334"/>
      <c r="DU383" s="334"/>
      <c r="DV383" s="334"/>
      <c r="DW383" s="334"/>
      <c r="DX383" s="334"/>
      <c r="DY383" s="334"/>
      <c r="DZ383" s="334"/>
      <c r="EA383" s="334"/>
      <c r="EB383" s="334"/>
      <c r="EC383" s="334"/>
      <c r="ED383" s="334"/>
      <c r="EE383" s="334"/>
      <c r="EF383" s="334"/>
      <c r="EG383" s="334"/>
      <c r="EH383" s="334"/>
      <c r="EI383" s="334"/>
      <c r="EJ383" s="334"/>
      <c r="EK383" s="334"/>
      <c r="EL383" s="334"/>
      <c r="EM383" s="334"/>
      <c r="EN383" s="334"/>
      <c r="EO383" s="334"/>
      <c r="EP383" s="334"/>
      <c r="EQ383" s="334"/>
      <c r="ER383" s="334"/>
      <c r="ES383" s="334"/>
      <c r="ET383" s="334"/>
      <c r="EU383" s="334"/>
      <c r="EV383" s="334"/>
      <c r="EW383" s="334"/>
      <c r="EX383" s="334"/>
      <c r="EY383" s="334"/>
      <c r="EZ383" s="334"/>
      <c r="FA383" s="334"/>
      <c r="FB383" s="334"/>
      <c r="FC383" s="334"/>
      <c r="FD383" s="334"/>
      <c r="FE383" s="334"/>
      <c r="FF383" s="334"/>
      <c r="FG383" s="334"/>
      <c r="FH383" s="334"/>
      <c r="FI383" s="334"/>
      <c r="FJ383" s="334"/>
      <c r="FK383" s="334"/>
      <c r="FL383" s="334"/>
      <c r="FM383" s="334"/>
      <c r="FN383" s="334"/>
      <c r="FO383" s="334"/>
      <c r="FP383" s="334"/>
      <c r="FQ383" s="334"/>
      <c r="FR383" s="334"/>
      <c r="FS383" s="334"/>
      <c r="FT383" s="334"/>
      <c r="FU383" s="334"/>
      <c r="FV383" s="334"/>
      <c r="FW383" s="334"/>
      <c r="FX383" s="334"/>
      <c r="FY383" s="334"/>
      <c r="FZ383" s="334"/>
      <c r="GA383" s="334"/>
      <c r="GB383" s="334"/>
      <c r="GC383" s="334"/>
      <c r="GD383" s="334"/>
      <c r="GE383" s="334"/>
      <c r="GF383" s="334"/>
      <c r="GG383" s="334"/>
      <c r="GH383" s="334"/>
      <c r="GI383" s="334"/>
      <c r="GJ383" s="334"/>
      <c r="GK383" s="334"/>
      <c r="GL383" s="334"/>
      <c r="GM383" s="334"/>
      <c r="GN383" s="334"/>
      <c r="GO383" s="334"/>
      <c r="GP383" s="334"/>
      <c r="GQ383" s="334"/>
      <c r="GR383" s="334"/>
      <c r="GS383" s="334"/>
      <c r="GT383" s="334"/>
      <c r="GU383" s="334"/>
      <c r="GV383" s="334"/>
      <c r="GW383" s="334"/>
      <c r="GX383" s="334"/>
      <c r="GY383" s="334"/>
      <c r="GZ383" s="334"/>
      <c r="HA383" s="334"/>
      <c r="HB383" s="334"/>
      <c r="HC383" s="334"/>
      <c r="HD383" s="334"/>
      <c r="HE383" s="334"/>
      <c r="HF383" s="334"/>
      <c r="HG383" s="334"/>
      <c r="HH383" s="334"/>
      <c r="HI383" s="334"/>
      <c r="HJ383" s="334"/>
      <c r="HK383" s="334"/>
      <c r="HL383" s="334"/>
      <c r="HM383" s="334"/>
      <c r="HN383" s="334"/>
      <c r="HO383" s="334"/>
      <c r="HP383" s="334"/>
      <c r="HQ383" s="334"/>
      <c r="HR383" s="334"/>
      <c r="HS383" s="334"/>
      <c r="HT383" s="334"/>
      <c r="HU383" s="334"/>
      <c r="HV383" s="334"/>
      <c r="HW383" s="334"/>
      <c r="HX383" s="334"/>
      <c r="HY383" s="334"/>
      <c r="HZ383" s="334"/>
      <c r="IA383" s="334"/>
      <c r="IB383" s="334"/>
      <c r="IC383" s="334"/>
      <c r="ID383" s="334"/>
      <c r="IE383" s="334"/>
      <c r="IF383" s="334"/>
      <c r="IG383" s="334"/>
      <c r="IH383" s="334"/>
      <c r="II383" s="334"/>
      <c r="IJ383" s="334"/>
      <c r="IK383" s="334"/>
      <c r="IL383" s="334"/>
      <c r="IM383" s="334"/>
      <c r="IN383" s="334"/>
      <c r="IO383" s="334"/>
      <c r="IP383" s="334"/>
      <c r="IQ383" s="334"/>
      <c r="IR383" s="334"/>
      <c r="IS383" s="334"/>
      <c r="IT383" s="334"/>
    </row>
    <row r="384" spans="1:255" s="326" customFormat="1" ht="15" customHeight="1" x14ac:dyDescent="0.3">
      <c r="A384" s="600">
        <v>1</v>
      </c>
      <c r="B384" s="608" t="s">
        <v>1502</v>
      </c>
      <c r="C384" s="483">
        <v>501234</v>
      </c>
      <c r="D384" s="483" t="s">
        <v>26</v>
      </c>
      <c r="E384" s="483"/>
      <c r="F384" s="609"/>
      <c r="G384" s="460">
        <v>1500000</v>
      </c>
      <c r="H384" s="607">
        <v>791091.12</v>
      </c>
      <c r="I384" s="388"/>
      <c r="J384" s="388"/>
      <c r="K384" s="388"/>
      <c r="L384" s="388"/>
      <c r="M384" s="388">
        <v>791091.12</v>
      </c>
      <c r="N384" s="388"/>
      <c r="O384" s="388"/>
      <c r="P384" s="388"/>
      <c r="Q384" s="388"/>
      <c r="R384" s="562">
        <f t="shared" ref="R384:R394" si="87">G384+H384+J384+K384+I384-M384-O384-P384-Q384-N384</f>
        <v>1500000</v>
      </c>
      <c r="S384" s="863">
        <f t="shared" ref="S384:S388" si="88">R384-V384</f>
        <v>0</v>
      </c>
      <c r="T384" s="328">
        <v>1500000</v>
      </c>
      <c r="U384" s="329" t="str">
        <f t="shared" si="77"/>
        <v>MYR</v>
      </c>
      <c r="V384" s="329">
        <f t="shared" ref="V384:V388" si="89">T384</f>
        <v>1500000</v>
      </c>
      <c r="W384" s="418"/>
      <c r="X384" s="418"/>
      <c r="Y384" s="418"/>
      <c r="Z384" s="418"/>
      <c r="AA384" s="418"/>
      <c r="AB384" s="418"/>
      <c r="AC384" s="419"/>
      <c r="AD384" s="418"/>
      <c r="AE384" s="418"/>
      <c r="AF384" s="418"/>
      <c r="AG384" s="418"/>
      <c r="AH384" s="382"/>
      <c r="AI384" s="382"/>
      <c r="AJ384" s="382"/>
      <c r="AK384" s="382"/>
      <c r="AL384" s="382"/>
      <c r="AM384" s="382"/>
      <c r="AN384" s="382"/>
      <c r="AO384" s="382"/>
      <c r="AP384" s="382"/>
      <c r="AQ384" s="382"/>
      <c r="AR384" s="382"/>
      <c r="AS384" s="382"/>
      <c r="AT384" s="382"/>
      <c r="AU384" s="382"/>
      <c r="AV384" s="383"/>
      <c r="AW384" s="383"/>
      <c r="AX384" s="383"/>
      <c r="AY384" s="383"/>
      <c r="AZ384" s="383"/>
      <c r="BA384" s="383"/>
      <c r="BB384" s="383"/>
      <c r="BC384" s="383"/>
      <c r="BD384" s="383"/>
      <c r="BE384" s="383"/>
      <c r="BF384" s="383"/>
      <c r="BG384" s="334"/>
      <c r="BH384" s="334"/>
      <c r="BI384" s="383"/>
      <c r="BJ384" s="334"/>
      <c r="BK384" s="334"/>
      <c r="BL384" s="334"/>
      <c r="BM384" s="334"/>
      <c r="BN384" s="334"/>
      <c r="BO384" s="334"/>
      <c r="BP384" s="334"/>
      <c r="BQ384" s="334"/>
      <c r="BR384" s="334"/>
      <c r="BS384" s="334"/>
      <c r="BT384" s="334"/>
      <c r="BU384" s="334"/>
      <c r="BV384" s="334"/>
      <c r="BW384" s="334"/>
      <c r="BX384" s="334"/>
      <c r="BY384" s="334"/>
      <c r="BZ384" s="334"/>
      <c r="CA384" s="334"/>
      <c r="CB384" s="334"/>
      <c r="CC384" s="334"/>
      <c r="CD384" s="334"/>
      <c r="CE384" s="334"/>
      <c r="CF384" s="334"/>
      <c r="CG384" s="334"/>
      <c r="CH384" s="334"/>
      <c r="CI384" s="334"/>
      <c r="CJ384" s="334"/>
      <c r="CK384" s="334"/>
      <c r="CL384" s="334"/>
      <c r="CM384" s="334"/>
      <c r="CN384" s="334"/>
      <c r="CO384" s="334"/>
      <c r="CP384" s="334"/>
      <c r="CQ384" s="334"/>
      <c r="CR384" s="334"/>
      <c r="CS384" s="334"/>
      <c r="CT384" s="334"/>
      <c r="CU384" s="334"/>
      <c r="CV384" s="334"/>
      <c r="CW384" s="334"/>
      <c r="CX384" s="334"/>
      <c r="CY384" s="334"/>
      <c r="CZ384" s="334"/>
      <c r="DA384" s="334"/>
      <c r="DB384" s="334"/>
      <c r="DC384" s="334"/>
      <c r="DD384" s="334"/>
      <c r="DE384" s="334"/>
      <c r="DF384" s="334"/>
      <c r="DG384" s="334"/>
      <c r="DH384" s="334"/>
      <c r="DI384" s="334"/>
      <c r="DJ384" s="334"/>
      <c r="DK384" s="334"/>
      <c r="DL384" s="334"/>
      <c r="DM384" s="334"/>
      <c r="DN384" s="334"/>
      <c r="DO384" s="334"/>
      <c r="DP384" s="334"/>
      <c r="DQ384" s="334"/>
      <c r="DR384" s="334"/>
      <c r="DS384" s="334"/>
      <c r="DT384" s="334"/>
      <c r="DU384" s="334"/>
      <c r="DV384" s="334"/>
      <c r="DW384" s="334"/>
      <c r="DX384" s="334"/>
      <c r="DY384" s="334"/>
      <c r="DZ384" s="334"/>
      <c r="EA384" s="334"/>
      <c r="EB384" s="334"/>
      <c r="EC384" s="334"/>
      <c r="ED384" s="334"/>
      <c r="EE384" s="334"/>
      <c r="EF384" s="334"/>
      <c r="EG384" s="334"/>
      <c r="EH384" s="334"/>
      <c r="EI384" s="334"/>
      <c r="EJ384" s="334"/>
      <c r="EK384" s="334"/>
      <c r="EL384" s="334"/>
      <c r="EM384" s="334"/>
      <c r="EN384" s="334"/>
      <c r="EO384" s="334"/>
      <c r="EP384" s="334"/>
      <c r="EQ384" s="334"/>
      <c r="ER384" s="334"/>
      <c r="ES384" s="334"/>
      <c r="ET384" s="334"/>
      <c r="EU384" s="334"/>
      <c r="EV384" s="334"/>
      <c r="EW384" s="334"/>
      <c r="EX384" s="334"/>
      <c r="EY384" s="334"/>
      <c r="EZ384" s="334"/>
      <c r="FA384" s="334"/>
      <c r="FB384" s="334"/>
      <c r="FC384" s="334"/>
      <c r="FD384" s="334"/>
      <c r="FE384" s="334"/>
      <c r="FF384" s="334"/>
      <c r="FG384" s="334"/>
      <c r="FH384" s="334"/>
      <c r="FI384" s="334"/>
      <c r="FJ384" s="334"/>
      <c r="FK384" s="334"/>
      <c r="FL384" s="334"/>
      <c r="FM384" s="334"/>
      <c r="FN384" s="334"/>
      <c r="FO384" s="334"/>
      <c r="FP384" s="334"/>
      <c r="FQ384" s="334"/>
      <c r="FR384" s="334"/>
      <c r="FS384" s="334"/>
      <c r="FT384" s="334"/>
      <c r="FU384" s="334"/>
      <c r="FV384" s="334"/>
      <c r="FW384" s="334"/>
      <c r="FX384" s="334"/>
      <c r="FY384" s="334"/>
      <c r="FZ384" s="334"/>
      <c r="GA384" s="334"/>
      <c r="GB384" s="334"/>
      <c r="GC384" s="334"/>
      <c r="GD384" s="334"/>
      <c r="GE384" s="334"/>
      <c r="GF384" s="334"/>
      <c r="GG384" s="334"/>
      <c r="GH384" s="334"/>
      <c r="GI384" s="334"/>
      <c r="GJ384" s="334"/>
      <c r="GK384" s="334"/>
      <c r="GL384" s="334"/>
      <c r="GM384" s="334"/>
      <c r="GN384" s="334"/>
      <c r="GO384" s="334"/>
      <c r="GP384" s="334"/>
      <c r="GQ384" s="334"/>
      <c r="GR384" s="334"/>
      <c r="GS384" s="334"/>
      <c r="GT384" s="334"/>
      <c r="GU384" s="334"/>
      <c r="GV384" s="334"/>
      <c r="GW384" s="334"/>
      <c r="GX384" s="334"/>
      <c r="GY384" s="334"/>
      <c r="GZ384" s="334"/>
      <c r="HA384" s="334"/>
      <c r="HB384" s="334"/>
      <c r="HC384" s="334"/>
      <c r="HD384" s="334"/>
      <c r="HE384" s="334"/>
      <c r="HF384" s="334"/>
      <c r="HG384" s="334"/>
      <c r="HH384" s="334"/>
      <c r="HI384" s="334"/>
      <c r="HJ384" s="334"/>
      <c r="HK384" s="334"/>
      <c r="HL384" s="334"/>
      <c r="HM384" s="334"/>
      <c r="HN384" s="334"/>
      <c r="HO384" s="334"/>
      <c r="HP384" s="334"/>
      <c r="HQ384" s="334"/>
      <c r="HR384" s="334"/>
      <c r="HS384" s="334"/>
      <c r="HT384" s="334"/>
      <c r="HU384" s="334"/>
      <c r="HV384" s="334"/>
      <c r="HW384" s="334"/>
      <c r="HX384" s="334"/>
      <c r="HY384" s="334"/>
      <c r="HZ384" s="334"/>
      <c r="IA384" s="334"/>
      <c r="IB384" s="334"/>
      <c r="IC384" s="334"/>
      <c r="ID384" s="334"/>
      <c r="IE384" s="334"/>
      <c r="IF384" s="334"/>
      <c r="IG384" s="334"/>
      <c r="IH384" s="334"/>
      <c r="II384" s="334"/>
      <c r="IJ384" s="334"/>
      <c r="IK384" s="334"/>
      <c r="IL384" s="334"/>
      <c r="IM384" s="334"/>
      <c r="IN384" s="334"/>
      <c r="IO384" s="334"/>
      <c r="IP384" s="334"/>
      <c r="IQ384" s="334"/>
      <c r="IR384" s="334"/>
      <c r="IS384" s="334"/>
      <c r="IT384" s="334"/>
    </row>
    <row r="385" spans="1:254" s="326" customFormat="1" ht="15" customHeight="1" x14ac:dyDescent="0.3">
      <c r="A385" s="600">
        <v>2</v>
      </c>
      <c r="B385" s="608" t="s">
        <v>1465</v>
      </c>
      <c r="C385" s="483">
        <v>501222</v>
      </c>
      <c r="D385" s="483" t="s">
        <v>0</v>
      </c>
      <c r="E385" s="483"/>
      <c r="F385" s="609"/>
      <c r="G385" s="460">
        <v>32944172.179999989</v>
      </c>
      <c r="H385" s="461"/>
      <c r="I385" s="372"/>
      <c r="J385" s="372">
        <v>9808.65</v>
      </c>
      <c r="K385" s="372"/>
      <c r="L385" s="372"/>
      <c r="M385" s="372"/>
      <c r="N385" s="388"/>
      <c r="O385" s="388"/>
      <c r="P385" s="388">
        <f>564128.86+0.09</f>
        <v>564128.94999999995</v>
      </c>
      <c r="Q385" s="388"/>
      <c r="R385" s="562">
        <f t="shared" si="87"/>
        <v>32389851.879999988</v>
      </c>
      <c r="S385" s="871">
        <f>R385-V385</f>
        <v>-3.9400123059749603E-3</v>
      </c>
      <c r="T385" s="328">
        <v>7975831.54</v>
      </c>
      <c r="U385" s="329" t="s">
        <v>0</v>
      </c>
      <c r="V385" s="329">
        <f>T385*$V$1</f>
        <v>32389851.88394</v>
      </c>
      <c r="W385" s="418"/>
      <c r="X385" s="418"/>
      <c r="Y385" s="418"/>
      <c r="Z385" s="418"/>
      <c r="AA385" s="418"/>
      <c r="AB385" s="418"/>
      <c r="AC385" s="419"/>
      <c r="AD385" s="418"/>
      <c r="AE385" s="418"/>
      <c r="AF385" s="418"/>
      <c r="AG385" s="418"/>
      <c r="AH385" s="382"/>
      <c r="AI385" s="382"/>
      <c r="AJ385" s="382"/>
      <c r="AK385" s="382"/>
      <c r="AL385" s="382"/>
      <c r="AM385" s="382"/>
      <c r="AN385" s="382"/>
      <c r="AO385" s="382"/>
      <c r="AP385" s="382"/>
      <c r="AQ385" s="382"/>
      <c r="AR385" s="382"/>
      <c r="AS385" s="382"/>
      <c r="AT385" s="382"/>
      <c r="AU385" s="382"/>
      <c r="AV385" s="383"/>
      <c r="AW385" s="383"/>
      <c r="AX385" s="383"/>
      <c r="AY385" s="383"/>
      <c r="AZ385" s="383"/>
      <c r="BA385" s="383"/>
      <c r="BB385" s="383"/>
      <c r="BC385" s="383"/>
      <c r="BD385" s="383"/>
      <c r="BE385" s="383"/>
      <c r="BF385" s="383"/>
      <c r="BG385" s="334"/>
      <c r="BH385" s="334"/>
      <c r="BI385" s="383"/>
      <c r="BJ385" s="334"/>
      <c r="BK385" s="334"/>
      <c r="BL385" s="334"/>
      <c r="BM385" s="334"/>
      <c r="BN385" s="334"/>
      <c r="BO385" s="334"/>
      <c r="BP385" s="334"/>
      <c r="BQ385" s="334"/>
      <c r="BR385" s="334"/>
      <c r="BS385" s="334"/>
      <c r="BT385" s="334"/>
      <c r="BU385" s="334"/>
      <c r="BV385" s="334"/>
      <c r="BW385" s="334"/>
      <c r="BX385" s="334"/>
      <c r="BY385" s="334"/>
      <c r="BZ385" s="334"/>
      <c r="CA385" s="334"/>
      <c r="CB385" s="334"/>
      <c r="CC385" s="334"/>
      <c r="CD385" s="334"/>
      <c r="CE385" s="334"/>
      <c r="CF385" s="334"/>
      <c r="CG385" s="334"/>
      <c r="CH385" s="334"/>
      <c r="CI385" s="334"/>
      <c r="CJ385" s="334"/>
      <c r="CK385" s="334"/>
      <c r="CL385" s="334"/>
      <c r="CM385" s="334"/>
      <c r="CN385" s="334"/>
      <c r="CO385" s="334"/>
      <c r="CP385" s="334"/>
      <c r="CQ385" s="334"/>
      <c r="CR385" s="334"/>
      <c r="CS385" s="334"/>
      <c r="CT385" s="334"/>
      <c r="CU385" s="334"/>
      <c r="CV385" s="334"/>
      <c r="CW385" s="334"/>
      <c r="CX385" s="334"/>
      <c r="CY385" s="334"/>
      <c r="CZ385" s="334"/>
      <c r="DA385" s="334"/>
      <c r="DB385" s="334"/>
      <c r="DC385" s="334"/>
      <c r="DD385" s="334"/>
      <c r="DE385" s="334"/>
      <c r="DF385" s="334"/>
      <c r="DG385" s="334"/>
      <c r="DH385" s="334"/>
      <c r="DI385" s="334"/>
      <c r="DJ385" s="334"/>
      <c r="DK385" s="334"/>
      <c r="DL385" s="334"/>
      <c r="DM385" s="334"/>
      <c r="DN385" s="334"/>
      <c r="DO385" s="334"/>
      <c r="DP385" s="334"/>
      <c r="DQ385" s="334"/>
      <c r="DR385" s="334"/>
      <c r="DS385" s="334"/>
      <c r="DT385" s="334"/>
      <c r="DU385" s="334"/>
      <c r="DV385" s="334"/>
      <c r="DW385" s="334"/>
      <c r="DX385" s="334"/>
      <c r="DY385" s="334"/>
      <c r="DZ385" s="334"/>
      <c r="EA385" s="334"/>
      <c r="EB385" s="334"/>
      <c r="EC385" s="334"/>
      <c r="ED385" s="334"/>
      <c r="EE385" s="334"/>
      <c r="EF385" s="334"/>
      <c r="EG385" s="334"/>
      <c r="EH385" s="334"/>
      <c r="EI385" s="334"/>
      <c r="EJ385" s="334"/>
      <c r="EK385" s="334"/>
      <c r="EL385" s="334"/>
      <c r="EM385" s="334"/>
      <c r="EN385" s="334"/>
      <c r="EO385" s="334"/>
      <c r="EP385" s="334"/>
      <c r="EQ385" s="334"/>
      <c r="ER385" s="334"/>
      <c r="ES385" s="334"/>
      <c r="ET385" s="334"/>
      <c r="EU385" s="334"/>
      <c r="EV385" s="334"/>
      <c r="EW385" s="334"/>
      <c r="EX385" s="334"/>
      <c r="EY385" s="334"/>
      <c r="EZ385" s="334"/>
      <c r="FA385" s="334"/>
      <c r="FB385" s="334"/>
      <c r="FC385" s="334"/>
      <c r="FD385" s="334"/>
      <c r="FE385" s="334"/>
      <c r="FF385" s="334"/>
      <c r="FG385" s="334"/>
      <c r="FH385" s="334"/>
      <c r="FI385" s="334"/>
      <c r="FJ385" s="334"/>
      <c r="FK385" s="334"/>
      <c r="FL385" s="334"/>
      <c r="FM385" s="334"/>
      <c r="FN385" s="334"/>
      <c r="FO385" s="334"/>
      <c r="FP385" s="334"/>
      <c r="FQ385" s="334"/>
      <c r="FR385" s="334"/>
      <c r="FS385" s="334"/>
      <c r="FT385" s="334"/>
      <c r="FU385" s="334"/>
      <c r="FV385" s="334"/>
      <c r="FW385" s="334"/>
      <c r="FX385" s="334"/>
      <c r="FY385" s="334"/>
      <c r="FZ385" s="334"/>
      <c r="GA385" s="334"/>
      <c r="GB385" s="334"/>
      <c r="GC385" s="334"/>
      <c r="GD385" s="334"/>
      <c r="GE385" s="334"/>
      <c r="GF385" s="334"/>
      <c r="GG385" s="334"/>
      <c r="GH385" s="334"/>
      <c r="GI385" s="334"/>
      <c r="GJ385" s="334"/>
      <c r="GK385" s="334"/>
      <c r="GL385" s="334"/>
      <c r="GM385" s="334"/>
      <c r="GN385" s="334"/>
      <c r="GO385" s="334"/>
      <c r="GP385" s="334"/>
      <c r="GQ385" s="334"/>
      <c r="GR385" s="334"/>
      <c r="GS385" s="334"/>
      <c r="GT385" s="334"/>
      <c r="GU385" s="334"/>
      <c r="GV385" s="334"/>
      <c r="GW385" s="334"/>
      <c r="GX385" s="334"/>
      <c r="GY385" s="334"/>
      <c r="GZ385" s="334"/>
      <c r="HA385" s="334"/>
      <c r="HB385" s="334"/>
      <c r="HC385" s="334"/>
      <c r="HD385" s="334"/>
      <c r="HE385" s="334"/>
      <c r="HF385" s="334"/>
      <c r="HG385" s="334"/>
      <c r="HH385" s="334"/>
      <c r="HI385" s="334"/>
      <c r="HJ385" s="334"/>
      <c r="HK385" s="334"/>
      <c r="HL385" s="334"/>
      <c r="HM385" s="334"/>
      <c r="HN385" s="334"/>
      <c r="HO385" s="334"/>
      <c r="HP385" s="334"/>
      <c r="HQ385" s="334"/>
      <c r="HR385" s="334"/>
      <c r="HS385" s="334"/>
      <c r="HT385" s="334"/>
      <c r="HU385" s="334"/>
      <c r="HV385" s="334"/>
      <c r="HW385" s="334"/>
      <c r="HX385" s="334"/>
      <c r="HY385" s="334"/>
      <c r="HZ385" s="334"/>
      <c r="IA385" s="334"/>
      <c r="IB385" s="334"/>
      <c r="IC385" s="334"/>
      <c r="ID385" s="334"/>
      <c r="IE385" s="334"/>
      <c r="IF385" s="334"/>
      <c r="IG385" s="334"/>
      <c r="IH385" s="334"/>
      <c r="II385" s="334"/>
      <c r="IJ385" s="334"/>
      <c r="IK385" s="334"/>
      <c r="IL385" s="334"/>
      <c r="IM385" s="334"/>
      <c r="IN385" s="334"/>
      <c r="IO385" s="334"/>
      <c r="IP385" s="334"/>
      <c r="IQ385" s="334"/>
      <c r="IR385" s="334"/>
      <c r="IS385" s="334"/>
      <c r="IT385" s="334"/>
    </row>
    <row r="386" spans="1:254" s="326" customFormat="1" ht="15" customHeight="1" x14ac:dyDescent="0.3">
      <c r="A386" s="600">
        <v>3</v>
      </c>
      <c r="B386" s="608" t="s">
        <v>1416</v>
      </c>
      <c r="C386" s="483">
        <v>501171</v>
      </c>
      <c r="D386" s="483" t="s">
        <v>0</v>
      </c>
      <c r="E386" s="483"/>
      <c r="F386" s="609"/>
      <c r="G386" s="460">
        <v>6389140.0099999988</v>
      </c>
      <c r="H386" s="461">
        <v>218410.26</v>
      </c>
      <c r="I386" s="372"/>
      <c r="J386" s="372">
        <v>46</v>
      </c>
      <c r="K386" s="372"/>
      <c r="L386" s="372"/>
      <c r="M386" s="372"/>
      <c r="N386" s="388"/>
      <c r="O386" s="388"/>
      <c r="P386" s="388">
        <f>109996.35-0.09</f>
        <v>109996.26000000001</v>
      </c>
      <c r="Q386" s="388"/>
      <c r="R386" s="562">
        <f t="shared" si="87"/>
        <v>6497600.0099999988</v>
      </c>
      <c r="S386" s="871">
        <f>R386-V386</f>
        <v>9.9999988451600075E-3</v>
      </c>
      <c r="T386" s="328">
        <v>1600000</v>
      </c>
      <c r="U386" s="329" t="str">
        <f t="shared" si="77"/>
        <v>USD</v>
      </c>
      <c r="V386" s="329">
        <f>T386*$V$1</f>
        <v>6497600</v>
      </c>
      <c r="W386" s="418"/>
      <c r="X386" s="418"/>
      <c r="Y386" s="418"/>
      <c r="Z386" s="418"/>
      <c r="AA386" s="418"/>
      <c r="AB386" s="418"/>
      <c r="AC386" s="419"/>
      <c r="AD386" s="418"/>
      <c r="AE386" s="418"/>
      <c r="AF386" s="418"/>
      <c r="AG386" s="418"/>
      <c r="AH386" s="382"/>
      <c r="AI386" s="382"/>
      <c r="AJ386" s="382"/>
      <c r="AK386" s="382"/>
      <c r="AL386" s="382"/>
      <c r="AM386" s="382"/>
      <c r="AN386" s="382"/>
      <c r="AO386" s="382"/>
      <c r="AP386" s="382"/>
      <c r="AQ386" s="382"/>
      <c r="AR386" s="382"/>
      <c r="AS386" s="382"/>
      <c r="AT386" s="382"/>
      <c r="AU386" s="382"/>
      <c r="AV386" s="383"/>
      <c r="AW386" s="383"/>
      <c r="AX386" s="383"/>
      <c r="AY386" s="383"/>
      <c r="AZ386" s="383"/>
      <c r="BA386" s="383"/>
      <c r="BB386" s="383"/>
      <c r="BC386" s="383"/>
      <c r="BD386" s="383"/>
      <c r="BE386" s="383"/>
      <c r="BF386" s="383"/>
      <c r="BG386" s="334"/>
      <c r="BH386" s="334"/>
      <c r="BI386" s="383"/>
      <c r="BJ386" s="334"/>
      <c r="BK386" s="334"/>
      <c r="BL386" s="334"/>
      <c r="BM386" s="334"/>
      <c r="BN386" s="334"/>
      <c r="BO386" s="334"/>
      <c r="BP386" s="334"/>
      <c r="BQ386" s="334"/>
      <c r="BR386" s="334"/>
      <c r="BS386" s="334"/>
      <c r="BT386" s="334"/>
      <c r="BU386" s="334"/>
      <c r="BV386" s="334"/>
      <c r="BW386" s="334"/>
      <c r="BX386" s="334"/>
      <c r="BY386" s="334"/>
      <c r="BZ386" s="334"/>
      <c r="CA386" s="334"/>
      <c r="CB386" s="334"/>
      <c r="CC386" s="334"/>
      <c r="CD386" s="334"/>
      <c r="CE386" s="334"/>
      <c r="CF386" s="334"/>
      <c r="CG386" s="334"/>
      <c r="CH386" s="334"/>
      <c r="CI386" s="334"/>
      <c r="CJ386" s="334"/>
      <c r="CK386" s="334"/>
      <c r="CL386" s="334"/>
      <c r="CM386" s="334"/>
      <c r="CN386" s="334"/>
      <c r="CO386" s="334"/>
      <c r="CP386" s="334"/>
      <c r="CQ386" s="334"/>
      <c r="CR386" s="334"/>
      <c r="CS386" s="334"/>
      <c r="CT386" s="334"/>
      <c r="CU386" s="334"/>
      <c r="CV386" s="334"/>
      <c r="CW386" s="334"/>
      <c r="CX386" s="334"/>
      <c r="CY386" s="334"/>
      <c r="CZ386" s="334"/>
      <c r="DA386" s="334"/>
      <c r="DB386" s="334"/>
      <c r="DC386" s="334"/>
      <c r="DD386" s="334"/>
      <c r="DE386" s="334"/>
      <c r="DF386" s="334"/>
      <c r="DG386" s="334"/>
      <c r="DH386" s="334"/>
      <c r="DI386" s="334"/>
      <c r="DJ386" s="334"/>
      <c r="DK386" s="334"/>
      <c r="DL386" s="334"/>
      <c r="DM386" s="334"/>
      <c r="DN386" s="334"/>
      <c r="DO386" s="334"/>
      <c r="DP386" s="334"/>
      <c r="DQ386" s="334"/>
      <c r="DR386" s="334"/>
      <c r="DS386" s="334"/>
      <c r="DT386" s="334"/>
      <c r="DU386" s="334"/>
      <c r="DV386" s="334"/>
      <c r="DW386" s="334"/>
      <c r="DX386" s="334"/>
      <c r="DY386" s="334"/>
      <c r="DZ386" s="334"/>
      <c r="EA386" s="334"/>
      <c r="EB386" s="334"/>
      <c r="EC386" s="334"/>
      <c r="ED386" s="334"/>
      <c r="EE386" s="334"/>
      <c r="EF386" s="334"/>
      <c r="EG386" s="334"/>
      <c r="EH386" s="334"/>
      <c r="EI386" s="334"/>
      <c r="EJ386" s="334"/>
      <c r="EK386" s="334"/>
      <c r="EL386" s="334"/>
      <c r="EM386" s="334"/>
      <c r="EN386" s="334"/>
      <c r="EO386" s="334"/>
      <c r="EP386" s="334"/>
      <c r="EQ386" s="334"/>
      <c r="ER386" s="334"/>
      <c r="ES386" s="334"/>
      <c r="ET386" s="334"/>
      <c r="EU386" s="334"/>
      <c r="EV386" s="334"/>
      <c r="EW386" s="334"/>
      <c r="EX386" s="334"/>
      <c r="EY386" s="334"/>
      <c r="EZ386" s="334"/>
      <c r="FA386" s="334"/>
      <c r="FB386" s="334"/>
      <c r="FC386" s="334"/>
      <c r="FD386" s="334"/>
      <c r="FE386" s="334"/>
      <c r="FF386" s="334"/>
      <c r="FG386" s="334"/>
      <c r="FH386" s="334"/>
      <c r="FI386" s="334"/>
      <c r="FJ386" s="334"/>
      <c r="FK386" s="334"/>
      <c r="FL386" s="334"/>
      <c r="FM386" s="334"/>
      <c r="FN386" s="334"/>
      <c r="FO386" s="334"/>
      <c r="FP386" s="334"/>
      <c r="FQ386" s="334"/>
      <c r="FR386" s="334"/>
      <c r="FS386" s="334"/>
      <c r="FT386" s="334"/>
      <c r="FU386" s="334"/>
      <c r="FV386" s="334"/>
      <c r="FW386" s="334"/>
      <c r="FX386" s="334"/>
      <c r="FY386" s="334"/>
      <c r="FZ386" s="334"/>
      <c r="GA386" s="334"/>
      <c r="GB386" s="334"/>
      <c r="GC386" s="334"/>
      <c r="GD386" s="334"/>
      <c r="GE386" s="334"/>
      <c r="GF386" s="334"/>
      <c r="GG386" s="334"/>
      <c r="GH386" s="334"/>
      <c r="GI386" s="334"/>
      <c r="GJ386" s="334"/>
      <c r="GK386" s="334"/>
      <c r="GL386" s="334"/>
      <c r="GM386" s="334"/>
      <c r="GN386" s="334"/>
      <c r="GO386" s="334"/>
      <c r="GP386" s="334"/>
      <c r="GQ386" s="334"/>
      <c r="GR386" s="334"/>
      <c r="GS386" s="334"/>
      <c r="GT386" s="334"/>
      <c r="GU386" s="334"/>
      <c r="GV386" s="334"/>
      <c r="GW386" s="334"/>
      <c r="GX386" s="334"/>
      <c r="GY386" s="334"/>
      <c r="GZ386" s="334"/>
      <c r="HA386" s="334"/>
      <c r="HB386" s="334"/>
      <c r="HC386" s="334"/>
      <c r="HD386" s="334"/>
      <c r="HE386" s="334"/>
      <c r="HF386" s="334"/>
      <c r="HG386" s="334"/>
      <c r="HH386" s="334"/>
      <c r="HI386" s="334"/>
      <c r="HJ386" s="334"/>
      <c r="HK386" s="334"/>
      <c r="HL386" s="334"/>
      <c r="HM386" s="334"/>
      <c r="HN386" s="334"/>
      <c r="HO386" s="334"/>
      <c r="HP386" s="334"/>
      <c r="HQ386" s="334"/>
      <c r="HR386" s="334"/>
      <c r="HS386" s="334"/>
      <c r="HT386" s="334"/>
      <c r="HU386" s="334"/>
      <c r="HV386" s="334"/>
      <c r="HW386" s="334"/>
      <c r="HX386" s="334"/>
      <c r="HY386" s="334"/>
      <c r="HZ386" s="334"/>
      <c r="IA386" s="334"/>
      <c r="IB386" s="334"/>
      <c r="IC386" s="334"/>
      <c r="ID386" s="334"/>
      <c r="IE386" s="334"/>
      <c r="IF386" s="334"/>
      <c r="IG386" s="334"/>
      <c r="IH386" s="334"/>
      <c r="II386" s="334"/>
      <c r="IJ386" s="334"/>
      <c r="IK386" s="334"/>
      <c r="IL386" s="334"/>
      <c r="IM386" s="334"/>
      <c r="IN386" s="334"/>
      <c r="IO386" s="334"/>
      <c r="IP386" s="334"/>
      <c r="IQ386" s="334"/>
      <c r="IR386" s="334"/>
      <c r="IS386" s="334"/>
      <c r="IT386" s="334"/>
    </row>
    <row r="387" spans="1:254" s="326" customFormat="1" ht="15" hidden="1" customHeight="1" x14ac:dyDescent="0.3">
      <c r="A387" s="600">
        <v>5</v>
      </c>
      <c r="B387" s="608" t="s">
        <v>1430</v>
      </c>
      <c r="C387" s="483">
        <v>501200</v>
      </c>
      <c r="D387" s="483" t="s">
        <v>26</v>
      </c>
      <c r="E387" s="483"/>
      <c r="F387" s="609"/>
      <c r="G387" s="364">
        <v>0</v>
      </c>
      <c r="H387" s="607"/>
      <c r="I387" s="388"/>
      <c r="J387" s="388"/>
      <c r="K387" s="388"/>
      <c r="L387" s="388"/>
      <c r="M387" s="388"/>
      <c r="N387" s="388"/>
      <c r="O387" s="388"/>
      <c r="P387" s="388"/>
      <c r="Q387" s="388"/>
      <c r="R387" s="562">
        <f t="shared" si="87"/>
        <v>0</v>
      </c>
      <c r="S387" s="863">
        <f t="shared" si="88"/>
        <v>0</v>
      </c>
      <c r="T387" s="328"/>
      <c r="U387" s="329" t="str">
        <f t="shared" si="77"/>
        <v>MYR</v>
      </c>
      <c r="V387" s="329">
        <f t="shared" si="89"/>
        <v>0</v>
      </c>
      <c r="W387" s="418"/>
      <c r="X387" s="418"/>
      <c r="Y387" s="418"/>
      <c r="Z387" s="418"/>
      <c r="AA387" s="418"/>
      <c r="AB387" s="418"/>
      <c r="AC387" s="419"/>
      <c r="AD387" s="418"/>
      <c r="AE387" s="418"/>
      <c r="AF387" s="418"/>
      <c r="AG387" s="418"/>
      <c r="AH387" s="382"/>
      <c r="AI387" s="382"/>
      <c r="AJ387" s="382"/>
      <c r="AK387" s="382"/>
      <c r="AL387" s="382"/>
      <c r="AM387" s="382"/>
      <c r="AN387" s="382"/>
      <c r="AO387" s="382"/>
      <c r="AP387" s="382"/>
      <c r="AQ387" s="382"/>
      <c r="AR387" s="382"/>
      <c r="AS387" s="382"/>
      <c r="AT387" s="382"/>
      <c r="AU387" s="382"/>
      <c r="AV387" s="383"/>
      <c r="AW387" s="383"/>
      <c r="AX387" s="383"/>
      <c r="AY387" s="383"/>
      <c r="AZ387" s="383"/>
      <c r="BA387" s="383"/>
      <c r="BB387" s="383"/>
      <c r="BC387" s="383"/>
      <c r="BD387" s="383"/>
      <c r="BE387" s="383"/>
      <c r="BF387" s="383"/>
      <c r="BG387" s="334"/>
      <c r="BH387" s="334"/>
      <c r="BI387" s="383"/>
      <c r="BJ387" s="334"/>
      <c r="BK387" s="334"/>
      <c r="BL387" s="334"/>
      <c r="BM387" s="334"/>
      <c r="BN387" s="334"/>
      <c r="BO387" s="334"/>
      <c r="BP387" s="334"/>
      <c r="BQ387" s="334"/>
      <c r="BR387" s="334"/>
      <c r="BS387" s="334"/>
      <c r="BT387" s="334"/>
      <c r="BU387" s="334"/>
      <c r="BV387" s="334"/>
      <c r="BW387" s="334"/>
      <c r="BX387" s="334"/>
      <c r="BY387" s="334"/>
      <c r="BZ387" s="334"/>
      <c r="CA387" s="334"/>
      <c r="CB387" s="334"/>
      <c r="CC387" s="334"/>
      <c r="CD387" s="334"/>
      <c r="CE387" s="334"/>
      <c r="CF387" s="334"/>
      <c r="CG387" s="334"/>
      <c r="CH387" s="334"/>
      <c r="CI387" s="334"/>
      <c r="CJ387" s="334"/>
      <c r="CK387" s="334"/>
      <c r="CL387" s="334"/>
      <c r="CM387" s="334"/>
      <c r="CN387" s="334"/>
      <c r="CO387" s="334"/>
      <c r="CP387" s="334"/>
      <c r="CQ387" s="334"/>
      <c r="CR387" s="334"/>
      <c r="CS387" s="334"/>
      <c r="CT387" s="334"/>
      <c r="CU387" s="334"/>
      <c r="CV387" s="334"/>
      <c r="CW387" s="334"/>
      <c r="CX387" s="334"/>
      <c r="CY387" s="334"/>
      <c r="CZ387" s="334"/>
      <c r="DA387" s="334"/>
      <c r="DB387" s="334"/>
      <c r="DC387" s="334"/>
      <c r="DD387" s="334"/>
      <c r="DE387" s="334"/>
      <c r="DF387" s="334"/>
      <c r="DG387" s="334"/>
      <c r="DH387" s="334"/>
      <c r="DI387" s="334"/>
      <c r="DJ387" s="334"/>
      <c r="DK387" s="334"/>
      <c r="DL387" s="334"/>
      <c r="DM387" s="334"/>
      <c r="DN387" s="334"/>
      <c r="DO387" s="334"/>
      <c r="DP387" s="334"/>
      <c r="DQ387" s="334"/>
      <c r="DR387" s="334"/>
      <c r="DS387" s="334"/>
      <c r="DT387" s="334"/>
      <c r="DU387" s="334"/>
      <c r="DV387" s="334"/>
      <c r="DW387" s="334"/>
      <c r="DX387" s="334"/>
      <c r="DY387" s="334"/>
      <c r="DZ387" s="334"/>
      <c r="EA387" s="334"/>
      <c r="EB387" s="334"/>
      <c r="EC387" s="334"/>
      <c r="ED387" s="334"/>
      <c r="EE387" s="334"/>
      <c r="EF387" s="334"/>
      <c r="EG387" s="334"/>
      <c r="EH387" s="334"/>
      <c r="EI387" s="334"/>
      <c r="EJ387" s="334"/>
      <c r="EK387" s="334"/>
      <c r="EL387" s="334"/>
      <c r="EM387" s="334"/>
      <c r="EN387" s="334"/>
      <c r="EO387" s="334"/>
      <c r="EP387" s="334"/>
      <c r="EQ387" s="334"/>
      <c r="ER387" s="334"/>
      <c r="ES387" s="334"/>
      <c r="ET387" s="334"/>
      <c r="EU387" s="334"/>
      <c r="EV387" s="334"/>
      <c r="EW387" s="334"/>
      <c r="EX387" s="334"/>
      <c r="EY387" s="334"/>
      <c r="EZ387" s="334"/>
      <c r="FA387" s="334"/>
      <c r="FB387" s="334"/>
      <c r="FC387" s="334"/>
      <c r="FD387" s="334"/>
      <c r="FE387" s="334"/>
      <c r="FF387" s="334"/>
      <c r="FG387" s="334"/>
      <c r="FH387" s="334"/>
      <c r="FI387" s="334"/>
      <c r="FJ387" s="334"/>
      <c r="FK387" s="334"/>
      <c r="FL387" s="334"/>
      <c r="FM387" s="334"/>
      <c r="FN387" s="334"/>
      <c r="FO387" s="334"/>
      <c r="FP387" s="334"/>
      <c r="FQ387" s="334"/>
      <c r="FR387" s="334"/>
      <c r="FS387" s="334"/>
      <c r="FT387" s="334"/>
      <c r="FU387" s="334"/>
      <c r="FV387" s="334"/>
      <c r="FW387" s="334"/>
      <c r="FX387" s="334"/>
      <c r="FY387" s="334"/>
      <c r="FZ387" s="334"/>
      <c r="GA387" s="334"/>
      <c r="GB387" s="334"/>
      <c r="GC387" s="334"/>
      <c r="GD387" s="334"/>
      <c r="GE387" s="334"/>
      <c r="GF387" s="334"/>
      <c r="GG387" s="334"/>
      <c r="GH387" s="334"/>
      <c r="GI387" s="334"/>
      <c r="GJ387" s="334"/>
      <c r="GK387" s="334"/>
      <c r="GL387" s="334"/>
      <c r="GM387" s="334"/>
      <c r="GN387" s="334"/>
      <c r="GO387" s="334"/>
      <c r="GP387" s="334"/>
      <c r="GQ387" s="334"/>
      <c r="GR387" s="334"/>
      <c r="GS387" s="334"/>
      <c r="GT387" s="334"/>
      <c r="GU387" s="334"/>
      <c r="GV387" s="334"/>
      <c r="GW387" s="334"/>
      <c r="GX387" s="334"/>
      <c r="GY387" s="334"/>
      <c r="GZ387" s="334"/>
      <c r="HA387" s="334"/>
      <c r="HB387" s="334"/>
      <c r="HC387" s="334"/>
      <c r="HD387" s="334"/>
      <c r="HE387" s="334"/>
      <c r="HF387" s="334"/>
      <c r="HG387" s="334"/>
      <c r="HH387" s="334"/>
      <c r="HI387" s="334"/>
      <c r="HJ387" s="334"/>
      <c r="HK387" s="334"/>
      <c r="HL387" s="334"/>
      <c r="HM387" s="334"/>
      <c r="HN387" s="334"/>
      <c r="HO387" s="334"/>
      <c r="HP387" s="334"/>
      <c r="HQ387" s="334"/>
      <c r="HR387" s="334"/>
      <c r="HS387" s="334"/>
      <c r="HT387" s="334"/>
      <c r="HU387" s="334"/>
      <c r="HV387" s="334"/>
      <c r="HW387" s="334"/>
      <c r="HX387" s="334"/>
      <c r="HY387" s="334"/>
      <c r="HZ387" s="334"/>
      <c r="IA387" s="334"/>
      <c r="IB387" s="334"/>
      <c r="IC387" s="334"/>
      <c r="ID387" s="334"/>
      <c r="IE387" s="334"/>
      <c r="IF387" s="334"/>
      <c r="IG387" s="334"/>
      <c r="IH387" s="334"/>
      <c r="II387" s="334"/>
      <c r="IJ387" s="334"/>
      <c r="IK387" s="334"/>
      <c r="IL387" s="334"/>
      <c r="IM387" s="334"/>
      <c r="IN387" s="334"/>
      <c r="IO387" s="334"/>
      <c r="IP387" s="334"/>
      <c r="IQ387" s="334"/>
      <c r="IR387" s="334"/>
      <c r="IS387" s="334"/>
      <c r="IT387" s="334"/>
    </row>
    <row r="388" spans="1:254" s="326" customFormat="1" ht="15" customHeight="1" x14ac:dyDescent="0.3">
      <c r="A388" s="600">
        <v>4</v>
      </c>
      <c r="B388" s="608" t="s">
        <v>1430</v>
      </c>
      <c r="C388" s="483">
        <v>501246</v>
      </c>
      <c r="D388" s="483" t="s">
        <v>26</v>
      </c>
      <c r="E388" s="483"/>
      <c r="F388" s="609"/>
      <c r="G388" s="367">
        <v>500000</v>
      </c>
      <c r="H388" s="607"/>
      <c r="I388" s="388"/>
      <c r="J388" s="388"/>
      <c r="K388" s="388"/>
      <c r="L388" s="388"/>
      <c r="M388" s="388"/>
      <c r="N388" s="388"/>
      <c r="O388" s="388"/>
      <c r="P388" s="388"/>
      <c r="Q388" s="388"/>
      <c r="R388" s="562">
        <f t="shared" si="87"/>
        <v>500000</v>
      </c>
      <c r="S388" s="863">
        <f t="shared" si="88"/>
        <v>0</v>
      </c>
      <c r="T388" s="328">
        <v>500000</v>
      </c>
      <c r="U388" s="329" t="str">
        <f t="shared" si="77"/>
        <v>MYR</v>
      </c>
      <c r="V388" s="329">
        <f t="shared" si="89"/>
        <v>500000</v>
      </c>
      <c r="W388" s="418"/>
      <c r="X388" s="418"/>
      <c r="Y388" s="418"/>
      <c r="Z388" s="418"/>
      <c r="AA388" s="418"/>
      <c r="AB388" s="418"/>
      <c r="AC388" s="419"/>
      <c r="AD388" s="418"/>
      <c r="AE388" s="418"/>
      <c r="AF388" s="418"/>
      <c r="AG388" s="418"/>
      <c r="AH388" s="382"/>
      <c r="AI388" s="382"/>
      <c r="AJ388" s="382"/>
      <c r="AK388" s="382"/>
      <c r="AL388" s="382"/>
      <c r="AM388" s="382"/>
      <c r="AN388" s="382"/>
      <c r="AO388" s="382"/>
      <c r="AP388" s="382"/>
      <c r="AQ388" s="382"/>
      <c r="AR388" s="382"/>
      <c r="AS388" s="382"/>
      <c r="AT388" s="382"/>
      <c r="AU388" s="382"/>
      <c r="AV388" s="383"/>
      <c r="AW388" s="383"/>
      <c r="AX388" s="383"/>
      <c r="AY388" s="383"/>
      <c r="AZ388" s="383"/>
      <c r="BA388" s="383"/>
      <c r="BB388" s="383"/>
      <c r="BC388" s="383"/>
      <c r="BD388" s="383"/>
      <c r="BE388" s="383"/>
      <c r="BF388" s="383"/>
      <c r="BG388" s="334"/>
      <c r="BH388" s="334"/>
      <c r="BI388" s="383"/>
      <c r="BJ388" s="334"/>
      <c r="BK388" s="334"/>
      <c r="BL388" s="334"/>
      <c r="BM388" s="334"/>
      <c r="BN388" s="334"/>
      <c r="BO388" s="334"/>
      <c r="BP388" s="334"/>
      <c r="BQ388" s="334"/>
      <c r="BR388" s="334"/>
      <c r="BS388" s="334"/>
      <c r="BT388" s="334"/>
      <c r="BU388" s="334"/>
      <c r="BV388" s="334"/>
      <c r="BW388" s="334"/>
      <c r="BX388" s="334"/>
      <c r="BY388" s="334"/>
      <c r="BZ388" s="334"/>
      <c r="CA388" s="334"/>
      <c r="CB388" s="334"/>
      <c r="CC388" s="334"/>
      <c r="CD388" s="334"/>
      <c r="CE388" s="334"/>
      <c r="CF388" s="334"/>
      <c r="CG388" s="334"/>
      <c r="CH388" s="334"/>
      <c r="CI388" s="334"/>
      <c r="CJ388" s="334"/>
      <c r="CK388" s="334"/>
      <c r="CL388" s="334"/>
      <c r="CM388" s="334"/>
      <c r="CN388" s="334"/>
      <c r="CO388" s="334"/>
      <c r="CP388" s="334"/>
      <c r="CQ388" s="334"/>
      <c r="CR388" s="334"/>
      <c r="CS388" s="334"/>
      <c r="CT388" s="334"/>
      <c r="CU388" s="334"/>
      <c r="CV388" s="334"/>
      <c r="CW388" s="334"/>
      <c r="CX388" s="334"/>
      <c r="CY388" s="334"/>
      <c r="CZ388" s="334"/>
      <c r="DA388" s="334"/>
      <c r="DB388" s="334"/>
      <c r="DC388" s="334"/>
      <c r="DD388" s="334"/>
      <c r="DE388" s="334"/>
      <c r="DF388" s="334"/>
      <c r="DG388" s="334"/>
      <c r="DH388" s="334"/>
      <c r="DI388" s="334"/>
      <c r="DJ388" s="334"/>
      <c r="DK388" s="334"/>
      <c r="DL388" s="334"/>
      <c r="DM388" s="334"/>
      <c r="DN388" s="334"/>
      <c r="DO388" s="334"/>
      <c r="DP388" s="334"/>
      <c r="DQ388" s="334"/>
      <c r="DR388" s="334"/>
      <c r="DS388" s="334"/>
      <c r="DT388" s="334"/>
      <c r="DU388" s="334"/>
      <c r="DV388" s="334"/>
      <c r="DW388" s="334"/>
      <c r="DX388" s="334"/>
      <c r="DY388" s="334"/>
      <c r="DZ388" s="334"/>
      <c r="EA388" s="334"/>
      <c r="EB388" s="334"/>
      <c r="EC388" s="334"/>
      <c r="ED388" s="334"/>
      <c r="EE388" s="334"/>
      <c r="EF388" s="334"/>
      <c r="EG388" s="334"/>
      <c r="EH388" s="334"/>
      <c r="EI388" s="334"/>
      <c r="EJ388" s="334"/>
      <c r="EK388" s="334"/>
      <c r="EL388" s="334"/>
      <c r="EM388" s="334"/>
      <c r="EN388" s="334"/>
      <c r="EO388" s="334"/>
      <c r="EP388" s="334"/>
      <c r="EQ388" s="334"/>
      <c r="ER388" s="334"/>
      <c r="ES388" s="334"/>
      <c r="ET388" s="334"/>
      <c r="EU388" s="334"/>
      <c r="EV388" s="334"/>
      <c r="EW388" s="334"/>
      <c r="EX388" s="334"/>
      <c r="EY388" s="334"/>
      <c r="EZ388" s="334"/>
      <c r="FA388" s="334"/>
      <c r="FB388" s="334"/>
      <c r="FC388" s="334"/>
      <c r="FD388" s="334"/>
      <c r="FE388" s="334"/>
      <c r="FF388" s="334"/>
      <c r="FG388" s="334"/>
      <c r="FH388" s="334"/>
      <c r="FI388" s="334"/>
      <c r="FJ388" s="334"/>
      <c r="FK388" s="334"/>
      <c r="FL388" s="334"/>
      <c r="FM388" s="334"/>
      <c r="FN388" s="334"/>
      <c r="FO388" s="334"/>
      <c r="FP388" s="334"/>
      <c r="FQ388" s="334"/>
      <c r="FR388" s="334"/>
      <c r="FS388" s="334"/>
      <c r="FT388" s="334"/>
      <c r="FU388" s="334"/>
      <c r="FV388" s="334"/>
      <c r="FW388" s="334"/>
      <c r="FX388" s="334"/>
      <c r="FY388" s="334"/>
      <c r="FZ388" s="334"/>
      <c r="GA388" s="334"/>
      <c r="GB388" s="334"/>
      <c r="GC388" s="334"/>
      <c r="GD388" s="334"/>
      <c r="GE388" s="334"/>
      <c r="GF388" s="334"/>
      <c r="GG388" s="334"/>
      <c r="GH388" s="334"/>
      <c r="GI388" s="334"/>
      <c r="GJ388" s="334"/>
      <c r="GK388" s="334"/>
      <c r="GL388" s="334"/>
      <c r="GM388" s="334"/>
      <c r="GN388" s="334"/>
      <c r="GO388" s="334"/>
      <c r="GP388" s="334"/>
      <c r="GQ388" s="334"/>
      <c r="GR388" s="334"/>
      <c r="GS388" s="334"/>
      <c r="GT388" s="334"/>
      <c r="GU388" s="334"/>
      <c r="GV388" s="334"/>
      <c r="GW388" s="334"/>
      <c r="GX388" s="334"/>
      <c r="GY388" s="334"/>
      <c r="GZ388" s="334"/>
      <c r="HA388" s="334"/>
      <c r="HB388" s="334"/>
      <c r="HC388" s="334"/>
      <c r="HD388" s="334"/>
      <c r="HE388" s="334"/>
      <c r="HF388" s="334"/>
      <c r="HG388" s="334"/>
      <c r="HH388" s="334"/>
      <c r="HI388" s="334"/>
      <c r="HJ388" s="334"/>
      <c r="HK388" s="334"/>
      <c r="HL388" s="334"/>
      <c r="HM388" s="334"/>
      <c r="HN388" s="334"/>
      <c r="HO388" s="334"/>
      <c r="HP388" s="334"/>
      <c r="HQ388" s="334"/>
      <c r="HR388" s="334"/>
      <c r="HS388" s="334"/>
      <c r="HT388" s="334"/>
      <c r="HU388" s="334"/>
      <c r="HV388" s="334"/>
      <c r="HW388" s="334"/>
      <c r="HX388" s="334"/>
      <c r="HY388" s="334"/>
      <c r="HZ388" s="334"/>
      <c r="IA388" s="334"/>
      <c r="IB388" s="334"/>
      <c r="IC388" s="334"/>
      <c r="ID388" s="334"/>
      <c r="IE388" s="334"/>
      <c r="IF388" s="334"/>
      <c r="IG388" s="334"/>
      <c r="IH388" s="334"/>
      <c r="II388" s="334"/>
      <c r="IJ388" s="334"/>
      <c r="IK388" s="334"/>
      <c r="IL388" s="334"/>
      <c r="IM388" s="334"/>
      <c r="IN388" s="334"/>
      <c r="IO388" s="334"/>
      <c r="IP388" s="334"/>
      <c r="IQ388" s="334"/>
      <c r="IR388" s="334"/>
      <c r="IS388" s="334"/>
      <c r="IT388" s="334"/>
    </row>
    <row r="389" spans="1:254" s="326" customFormat="1" ht="15" customHeight="1" x14ac:dyDescent="0.3">
      <c r="A389" s="600">
        <v>5</v>
      </c>
      <c r="B389" s="608" t="s">
        <v>1589</v>
      </c>
      <c r="C389" s="483">
        <v>501297</v>
      </c>
      <c r="D389" s="483" t="s">
        <v>26</v>
      </c>
      <c r="E389" s="483"/>
      <c r="F389" s="609"/>
      <c r="G389" s="367">
        <v>1500000</v>
      </c>
      <c r="H389" s="607"/>
      <c r="I389" s="388"/>
      <c r="J389" s="388"/>
      <c r="K389" s="388"/>
      <c r="L389" s="388"/>
      <c r="M389" s="388"/>
      <c r="N389" s="388"/>
      <c r="O389" s="388"/>
      <c r="P389" s="388"/>
      <c r="Q389" s="388"/>
      <c r="R389" s="562">
        <f t="shared" si="87"/>
        <v>1500000</v>
      </c>
      <c r="S389" s="863">
        <f t="shared" ref="S389:S393" si="90">R389-V389</f>
        <v>0</v>
      </c>
      <c r="T389" s="328">
        <v>1500000</v>
      </c>
      <c r="U389" s="329" t="str">
        <f t="shared" si="77"/>
        <v>MYR</v>
      </c>
      <c r="V389" s="329">
        <f t="shared" ref="V389:V393" si="91">T389</f>
        <v>1500000</v>
      </c>
      <c r="W389" s="418"/>
      <c r="X389" s="418"/>
      <c r="Y389" s="418"/>
      <c r="Z389" s="418"/>
      <c r="AA389" s="418"/>
      <c r="AB389" s="418"/>
      <c r="AC389" s="419"/>
      <c r="AD389" s="418"/>
      <c r="AE389" s="418"/>
      <c r="AF389" s="418"/>
      <c r="AG389" s="418"/>
      <c r="AH389" s="382"/>
      <c r="AI389" s="382"/>
      <c r="AJ389" s="382"/>
      <c r="AK389" s="382"/>
      <c r="AL389" s="382"/>
      <c r="AM389" s="382"/>
      <c r="AN389" s="382"/>
      <c r="AO389" s="382"/>
      <c r="AP389" s="382"/>
      <c r="AQ389" s="382"/>
      <c r="AR389" s="382"/>
      <c r="AS389" s="382"/>
      <c r="AT389" s="382"/>
      <c r="AU389" s="382"/>
      <c r="AV389" s="383"/>
      <c r="AW389" s="383"/>
      <c r="AX389" s="383"/>
      <c r="AY389" s="383"/>
      <c r="AZ389" s="383"/>
      <c r="BA389" s="383"/>
      <c r="BB389" s="383"/>
      <c r="BC389" s="383"/>
      <c r="BD389" s="383"/>
      <c r="BE389" s="383"/>
      <c r="BF389" s="383"/>
      <c r="BG389" s="334"/>
      <c r="BH389" s="334"/>
      <c r="BI389" s="383"/>
      <c r="BJ389" s="334"/>
      <c r="BK389" s="334"/>
      <c r="BL389" s="334"/>
      <c r="BM389" s="334"/>
      <c r="BN389" s="334"/>
      <c r="BO389" s="334"/>
      <c r="BP389" s="334"/>
      <c r="BQ389" s="334"/>
      <c r="BR389" s="334"/>
      <c r="BS389" s="334"/>
      <c r="BT389" s="334"/>
      <c r="BU389" s="334"/>
      <c r="BV389" s="334"/>
      <c r="BW389" s="334"/>
      <c r="BX389" s="334"/>
      <c r="BY389" s="334"/>
      <c r="BZ389" s="334"/>
      <c r="CA389" s="334"/>
      <c r="CB389" s="334"/>
      <c r="CC389" s="334"/>
      <c r="CD389" s="334"/>
      <c r="CE389" s="334"/>
      <c r="CF389" s="334"/>
      <c r="CG389" s="334"/>
      <c r="CH389" s="334"/>
      <c r="CI389" s="334"/>
      <c r="CJ389" s="334"/>
      <c r="CK389" s="334"/>
      <c r="CL389" s="334"/>
      <c r="CM389" s="334"/>
      <c r="CN389" s="334"/>
      <c r="CO389" s="334"/>
      <c r="CP389" s="334"/>
      <c r="CQ389" s="334"/>
      <c r="CR389" s="334"/>
      <c r="CS389" s="334"/>
      <c r="CT389" s="334"/>
      <c r="CU389" s="334"/>
      <c r="CV389" s="334"/>
      <c r="CW389" s="334"/>
      <c r="CX389" s="334"/>
      <c r="CY389" s="334"/>
      <c r="CZ389" s="334"/>
      <c r="DA389" s="334"/>
      <c r="DB389" s="334"/>
      <c r="DC389" s="334"/>
      <c r="DD389" s="334"/>
      <c r="DE389" s="334"/>
      <c r="DF389" s="334"/>
      <c r="DG389" s="334"/>
      <c r="DH389" s="334"/>
      <c r="DI389" s="334"/>
      <c r="DJ389" s="334"/>
      <c r="DK389" s="334"/>
      <c r="DL389" s="334"/>
      <c r="DM389" s="334"/>
      <c r="DN389" s="334"/>
      <c r="DO389" s="334"/>
      <c r="DP389" s="334"/>
      <c r="DQ389" s="334"/>
      <c r="DR389" s="334"/>
      <c r="DS389" s="334"/>
      <c r="DT389" s="334"/>
      <c r="DU389" s="334"/>
      <c r="DV389" s="334"/>
      <c r="DW389" s="334"/>
      <c r="DX389" s="334"/>
      <c r="DY389" s="334"/>
      <c r="DZ389" s="334"/>
      <c r="EA389" s="334"/>
      <c r="EB389" s="334"/>
      <c r="EC389" s="334"/>
      <c r="ED389" s="334"/>
      <c r="EE389" s="334"/>
      <c r="EF389" s="334"/>
      <c r="EG389" s="334"/>
      <c r="EH389" s="334"/>
      <c r="EI389" s="334"/>
      <c r="EJ389" s="334"/>
      <c r="EK389" s="334"/>
      <c r="EL389" s="334"/>
      <c r="EM389" s="334"/>
      <c r="EN389" s="334"/>
      <c r="EO389" s="334"/>
      <c r="EP389" s="334"/>
      <c r="EQ389" s="334"/>
      <c r="ER389" s="334"/>
      <c r="ES389" s="334"/>
      <c r="ET389" s="334"/>
      <c r="EU389" s="334"/>
      <c r="EV389" s="334"/>
      <c r="EW389" s="334"/>
      <c r="EX389" s="334"/>
      <c r="EY389" s="334"/>
      <c r="EZ389" s="334"/>
      <c r="FA389" s="334"/>
      <c r="FB389" s="334"/>
      <c r="FC389" s="334"/>
      <c r="FD389" s="334"/>
      <c r="FE389" s="334"/>
      <c r="FF389" s="334"/>
      <c r="FG389" s="334"/>
      <c r="FH389" s="334"/>
      <c r="FI389" s="334"/>
      <c r="FJ389" s="334"/>
      <c r="FK389" s="334"/>
      <c r="FL389" s="334"/>
      <c r="FM389" s="334"/>
      <c r="FN389" s="334"/>
      <c r="FO389" s="334"/>
      <c r="FP389" s="334"/>
      <c r="FQ389" s="334"/>
      <c r="FR389" s="334"/>
      <c r="FS389" s="334"/>
      <c r="FT389" s="334"/>
      <c r="FU389" s="334"/>
      <c r="FV389" s="334"/>
      <c r="FW389" s="334"/>
      <c r="FX389" s="334"/>
      <c r="FY389" s="334"/>
      <c r="FZ389" s="334"/>
      <c r="GA389" s="334"/>
      <c r="GB389" s="334"/>
      <c r="GC389" s="334"/>
      <c r="GD389" s="334"/>
      <c r="GE389" s="334"/>
      <c r="GF389" s="334"/>
      <c r="GG389" s="334"/>
      <c r="GH389" s="334"/>
      <c r="GI389" s="334"/>
      <c r="GJ389" s="334"/>
      <c r="GK389" s="334"/>
      <c r="GL389" s="334"/>
      <c r="GM389" s="334"/>
      <c r="GN389" s="334"/>
      <c r="GO389" s="334"/>
      <c r="GP389" s="334"/>
      <c r="GQ389" s="334"/>
      <c r="GR389" s="334"/>
      <c r="GS389" s="334"/>
      <c r="GT389" s="334"/>
      <c r="GU389" s="334"/>
      <c r="GV389" s="334"/>
      <c r="GW389" s="334"/>
      <c r="GX389" s="334"/>
      <c r="GY389" s="334"/>
      <c r="GZ389" s="334"/>
      <c r="HA389" s="334"/>
      <c r="HB389" s="334"/>
      <c r="HC389" s="334"/>
      <c r="HD389" s="334"/>
      <c r="HE389" s="334"/>
      <c r="HF389" s="334"/>
      <c r="HG389" s="334"/>
      <c r="HH389" s="334"/>
      <c r="HI389" s="334"/>
      <c r="HJ389" s="334"/>
      <c r="HK389" s="334"/>
      <c r="HL389" s="334"/>
      <c r="HM389" s="334"/>
      <c r="HN389" s="334"/>
      <c r="HO389" s="334"/>
      <c r="HP389" s="334"/>
      <c r="HQ389" s="334"/>
      <c r="HR389" s="334"/>
      <c r="HS389" s="334"/>
      <c r="HT389" s="334"/>
      <c r="HU389" s="334"/>
      <c r="HV389" s="334"/>
      <c r="HW389" s="334"/>
      <c r="HX389" s="334"/>
      <c r="HY389" s="334"/>
      <c r="HZ389" s="334"/>
      <c r="IA389" s="334"/>
      <c r="IB389" s="334"/>
      <c r="IC389" s="334"/>
      <c r="ID389" s="334"/>
      <c r="IE389" s="334"/>
      <c r="IF389" s="334"/>
      <c r="IG389" s="334"/>
      <c r="IH389" s="334"/>
      <c r="II389" s="334"/>
      <c r="IJ389" s="334"/>
      <c r="IK389" s="334"/>
      <c r="IL389" s="334"/>
      <c r="IM389" s="334"/>
      <c r="IN389" s="334"/>
      <c r="IO389" s="334"/>
      <c r="IP389" s="334"/>
      <c r="IQ389" s="334"/>
      <c r="IR389" s="334"/>
      <c r="IS389" s="334"/>
      <c r="IT389" s="334"/>
    </row>
    <row r="390" spans="1:254" s="326" customFormat="1" ht="15" customHeight="1" x14ac:dyDescent="0.3">
      <c r="A390" s="600">
        <v>6</v>
      </c>
      <c r="B390" s="608" t="s">
        <v>1614</v>
      </c>
      <c r="C390" s="483">
        <v>501322</v>
      </c>
      <c r="D390" s="483" t="s">
        <v>0</v>
      </c>
      <c r="E390" s="483"/>
      <c r="F390" s="609"/>
      <c r="G390" s="367">
        <v>0</v>
      </c>
      <c r="H390" s="607">
        <v>405736.01</v>
      </c>
      <c r="I390" s="388"/>
      <c r="J390" s="388"/>
      <c r="K390" s="388"/>
      <c r="L390" s="388"/>
      <c r="M390" s="388"/>
      <c r="N390" s="388"/>
      <c r="O390" s="388"/>
      <c r="P390" s="388"/>
      <c r="Q390" s="388"/>
      <c r="R390" s="562">
        <f t="shared" si="87"/>
        <v>405736.01</v>
      </c>
      <c r="S390" s="863">
        <f t="shared" si="90"/>
        <v>-2.5699999532662332E-3</v>
      </c>
      <c r="T390" s="328">
        <v>99910.37</v>
      </c>
      <c r="U390" s="329" t="s">
        <v>0</v>
      </c>
      <c r="V390" s="329">
        <f>T390*$V$1</f>
        <v>405736.01256999996</v>
      </c>
      <c r="W390" s="418"/>
      <c r="X390" s="418"/>
      <c r="Y390" s="418"/>
      <c r="Z390" s="418"/>
      <c r="AA390" s="418"/>
      <c r="AB390" s="418"/>
      <c r="AC390" s="419"/>
      <c r="AD390" s="418"/>
      <c r="AE390" s="418"/>
      <c r="AF390" s="418"/>
      <c r="AG390" s="418"/>
      <c r="AH390" s="382"/>
      <c r="AI390" s="382"/>
      <c r="AJ390" s="382"/>
      <c r="AK390" s="382"/>
      <c r="AL390" s="382"/>
      <c r="AM390" s="382"/>
      <c r="AN390" s="382"/>
      <c r="AO390" s="382"/>
      <c r="AP390" s="382"/>
      <c r="AQ390" s="382"/>
      <c r="AR390" s="382"/>
      <c r="AS390" s="382"/>
      <c r="AT390" s="382"/>
      <c r="AU390" s="382"/>
      <c r="AV390" s="383"/>
      <c r="AW390" s="383"/>
      <c r="AX390" s="383"/>
      <c r="AY390" s="383"/>
      <c r="AZ390" s="383"/>
      <c r="BA390" s="383"/>
      <c r="BB390" s="383"/>
      <c r="BC390" s="383"/>
      <c r="BD390" s="383"/>
      <c r="BE390" s="383"/>
      <c r="BF390" s="383"/>
      <c r="BG390" s="334"/>
      <c r="BH390" s="334"/>
      <c r="BI390" s="383"/>
      <c r="BJ390" s="334"/>
      <c r="BK390" s="334"/>
      <c r="BL390" s="334"/>
      <c r="BM390" s="334"/>
      <c r="BN390" s="334"/>
      <c r="BO390" s="334"/>
      <c r="BP390" s="334"/>
      <c r="BQ390" s="334"/>
      <c r="BR390" s="334"/>
      <c r="BS390" s="334"/>
      <c r="BT390" s="334"/>
      <c r="BU390" s="334"/>
      <c r="BV390" s="334"/>
      <c r="BW390" s="334"/>
      <c r="BX390" s="334"/>
      <c r="BY390" s="334"/>
      <c r="BZ390" s="334"/>
      <c r="CA390" s="334"/>
      <c r="CB390" s="334"/>
      <c r="CC390" s="334"/>
      <c r="CD390" s="334"/>
      <c r="CE390" s="334"/>
      <c r="CF390" s="334"/>
      <c r="CG390" s="334"/>
      <c r="CH390" s="334"/>
      <c r="CI390" s="334"/>
      <c r="CJ390" s="334"/>
      <c r="CK390" s="334"/>
      <c r="CL390" s="334"/>
      <c r="CM390" s="334"/>
      <c r="CN390" s="334"/>
      <c r="CO390" s="334"/>
      <c r="CP390" s="334"/>
      <c r="CQ390" s="334"/>
      <c r="CR390" s="334"/>
      <c r="CS390" s="334"/>
      <c r="CT390" s="334"/>
      <c r="CU390" s="334"/>
      <c r="CV390" s="334"/>
      <c r="CW390" s="334"/>
      <c r="CX390" s="334"/>
      <c r="CY390" s="334"/>
      <c r="CZ390" s="334"/>
      <c r="DA390" s="334"/>
      <c r="DB390" s="334"/>
      <c r="DC390" s="334"/>
      <c r="DD390" s="334"/>
      <c r="DE390" s="334"/>
      <c r="DF390" s="334"/>
      <c r="DG390" s="334"/>
      <c r="DH390" s="334"/>
      <c r="DI390" s="334"/>
      <c r="DJ390" s="334"/>
      <c r="DK390" s="334"/>
      <c r="DL390" s="334"/>
      <c r="DM390" s="334"/>
      <c r="DN390" s="334"/>
      <c r="DO390" s="334"/>
      <c r="DP390" s="334"/>
      <c r="DQ390" s="334"/>
      <c r="DR390" s="334"/>
      <c r="DS390" s="334"/>
      <c r="DT390" s="334"/>
      <c r="DU390" s="334"/>
      <c r="DV390" s="334"/>
      <c r="DW390" s="334"/>
      <c r="DX390" s="334"/>
      <c r="DY390" s="334"/>
      <c r="DZ390" s="334"/>
      <c r="EA390" s="334"/>
      <c r="EB390" s="334"/>
      <c r="EC390" s="334"/>
      <c r="ED390" s="334"/>
      <c r="EE390" s="334"/>
      <c r="EF390" s="334"/>
      <c r="EG390" s="334"/>
      <c r="EH390" s="334"/>
      <c r="EI390" s="334"/>
      <c r="EJ390" s="334"/>
      <c r="EK390" s="334"/>
      <c r="EL390" s="334"/>
      <c r="EM390" s="334"/>
      <c r="EN390" s="334"/>
      <c r="EO390" s="334"/>
      <c r="EP390" s="334"/>
      <c r="EQ390" s="334"/>
      <c r="ER390" s="334"/>
      <c r="ES390" s="334"/>
      <c r="ET390" s="334"/>
      <c r="EU390" s="334"/>
      <c r="EV390" s="334"/>
      <c r="EW390" s="334"/>
      <c r="EX390" s="334"/>
      <c r="EY390" s="334"/>
      <c r="EZ390" s="334"/>
      <c r="FA390" s="334"/>
      <c r="FB390" s="334"/>
      <c r="FC390" s="334"/>
      <c r="FD390" s="334"/>
      <c r="FE390" s="334"/>
      <c r="FF390" s="334"/>
      <c r="FG390" s="334"/>
      <c r="FH390" s="334"/>
      <c r="FI390" s="334"/>
      <c r="FJ390" s="334"/>
      <c r="FK390" s="334"/>
      <c r="FL390" s="334"/>
      <c r="FM390" s="334"/>
      <c r="FN390" s="334"/>
      <c r="FO390" s="334"/>
      <c r="FP390" s="334"/>
      <c r="FQ390" s="334"/>
      <c r="FR390" s="334"/>
      <c r="FS390" s="334"/>
      <c r="FT390" s="334"/>
      <c r="FU390" s="334"/>
      <c r="FV390" s="334"/>
      <c r="FW390" s="334"/>
      <c r="FX390" s="334"/>
      <c r="FY390" s="334"/>
      <c r="FZ390" s="334"/>
      <c r="GA390" s="334"/>
      <c r="GB390" s="334"/>
      <c r="GC390" s="334"/>
      <c r="GD390" s="334"/>
      <c r="GE390" s="334"/>
      <c r="GF390" s="334"/>
      <c r="GG390" s="334"/>
      <c r="GH390" s="334"/>
      <c r="GI390" s="334"/>
      <c r="GJ390" s="334"/>
      <c r="GK390" s="334"/>
      <c r="GL390" s="334"/>
      <c r="GM390" s="334"/>
      <c r="GN390" s="334"/>
      <c r="GO390" s="334"/>
      <c r="GP390" s="334"/>
      <c r="GQ390" s="334"/>
      <c r="GR390" s="334"/>
      <c r="GS390" s="334"/>
      <c r="GT390" s="334"/>
      <c r="GU390" s="334"/>
      <c r="GV390" s="334"/>
      <c r="GW390" s="334"/>
      <c r="GX390" s="334"/>
      <c r="GY390" s="334"/>
      <c r="GZ390" s="334"/>
      <c r="HA390" s="334"/>
      <c r="HB390" s="334"/>
      <c r="HC390" s="334"/>
      <c r="HD390" s="334"/>
      <c r="HE390" s="334"/>
      <c r="HF390" s="334"/>
      <c r="HG390" s="334"/>
      <c r="HH390" s="334"/>
      <c r="HI390" s="334"/>
      <c r="HJ390" s="334"/>
      <c r="HK390" s="334"/>
      <c r="HL390" s="334"/>
      <c r="HM390" s="334"/>
      <c r="HN390" s="334"/>
      <c r="HO390" s="334"/>
      <c r="HP390" s="334"/>
      <c r="HQ390" s="334"/>
      <c r="HR390" s="334"/>
      <c r="HS390" s="334"/>
      <c r="HT390" s="334"/>
      <c r="HU390" s="334"/>
      <c r="HV390" s="334"/>
      <c r="HW390" s="334"/>
      <c r="HX390" s="334"/>
      <c r="HY390" s="334"/>
      <c r="HZ390" s="334"/>
      <c r="IA390" s="334"/>
      <c r="IB390" s="334"/>
      <c r="IC390" s="334"/>
      <c r="ID390" s="334"/>
      <c r="IE390" s="334"/>
      <c r="IF390" s="334"/>
      <c r="IG390" s="334"/>
      <c r="IH390" s="334"/>
      <c r="II390" s="334"/>
      <c r="IJ390" s="334"/>
      <c r="IK390" s="334"/>
      <c r="IL390" s="334"/>
      <c r="IM390" s="334"/>
      <c r="IN390" s="334"/>
      <c r="IO390" s="334"/>
      <c r="IP390" s="334"/>
      <c r="IQ390" s="334"/>
      <c r="IR390" s="334"/>
      <c r="IS390" s="334"/>
      <c r="IT390" s="334"/>
    </row>
    <row r="391" spans="1:254" s="326" customFormat="1" ht="15" hidden="1" customHeight="1" x14ac:dyDescent="0.3">
      <c r="A391" s="600">
        <v>6</v>
      </c>
      <c r="B391" s="396" t="s">
        <v>1604</v>
      </c>
      <c r="C391" s="483">
        <v>501305</v>
      </c>
      <c r="D391" s="483" t="s">
        <v>26</v>
      </c>
      <c r="E391" s="483"/>
      <c r="F391" s="609"/>
      <c r="G391" s="367">
        <v>0</v>
      </c>
      <c r="H391" s="607"/>
      <c r="I391" s="388"/>
      <c r="J391" s="388"/>
      <c r="K391" s="388"/>
      <c r="L391" s="388"/>
      <c r="M391" s="388"/>
      <c r="N391" s="388"/>
      <c r="O391" s="388"/>
      <c r="P391" s="388"/>
      <c r="Q391" s="388"/>
      <c r="R391" s="562">
        <f t="shared" si="87"/>
        <v>0</v>
      </c>
      <c r="S391" s="863">
        <f t="shared" si="90"/>
        <v>0</v>
      </c>
      <c r="T391" s="328"/>
      <c r="U391" s="329" t="str">
        <f t="shared" si="77"/>
        <v>MYR</v>
      </c>
      <c r="V391" s="329">
        <f t="shared" si="91"/>
        <v>0</v>
      </c>
      <c r="W391" s="418"/>
      <c r="X391" s="418"/>
      <c r="Y391" s="418"/>
      <c r="Z391" s="418"/>
      <c r="AA391" s="418"/>
      <c r="AB391" s="418"/>
      <c r="AC391" s="419"/>
      <c r="AD391" s="418"/>
      <c r="AE391" s="418"/>
      <c r="AF391" s="418"/>
      <c r="AG391" s="418"/>
      <c r="AH391" s="382"/>
      <c r="AI391" s="382"/>
      <c r="AJ391" s="382"/>
      <c r="AK391" s="382"/>
      <c r="AL391" s="382"/>
      <c r="AM391" s="382"/>
      <c r="AN391" s="382"/>
      <c r="AO391" s="382"/>
      <c r="AP391" s="382"/>
      <c r="AQ391" s="382"/>
      <c r="AR391" s="382"/>
      <c r="AS391" s="382"/>
      <c r="AT391" s="382"/>
      <c r="AU391" s="382"/>
      <c r="AV391" s="383"/>
      <c r="AW391" s="383"/>
      <c r="AX391" s="383"/>
      <c r="AY391" s="383"/>
      <c r="AZ391" s="383"/>
      <c r="BA391" s="383"/>
      <c r="BB391" s="383"/>
      <c r="BC391" s="383"/>
      <c r="BD391" s="383"/>
      <c r="BE391" s="383"/>
      <c r="BF391" s="383"/>
      <c r="BG391" s="334"/>
      <c r="BH391" s="334"/>
      <c r="BI391" s="383"/>
      <c r="BJ391" s="334"/>
      <c r="BK391" s="334"/>
      <c r="BL391" s="334"/>
      <c r="BM391" s="334"/>
      <c r="BN391" s="334"/>
      <c r="BO391" s="334"/>
      <c r="BP391" s="334"/>
      <c r="BQ391" s="334"/>
      <c r="BR391" s="334"/>
      <c r="BS391" s="334"/>
      <c r="BT391" s="334"/>
      <c r="BU391" s="334"/>
      <c r="BV391" s="334"/>
      <c r="BW391" s="334"/>
      <c r="BX391" s="334"/>
      <c r="BY391" s="334"/>
      <c r="BZ391" s="334"/>
      <c r="CA391" s="334"/>
      <c r="CB391" s="334"/>
      <c r="CC391" s="334"/>
      <c r="CD391" s="334"/>
      <c r="CE391" s="334"/>
      <c r="CF391" s="334"/>
      <c r="CG391" s="334"/>
      <c r="CH391" s="334"/>
      <c r="CI391" s="334"/>
      <c r="CJ391" s="334"/>
      <c r="CK391" s="334"/>
      <c r="CL391" s="334"/>
      <c r="CM391" s="334"/>
      <c r="CN391" s="334"/>
      <c r="CO391" s="334"/>
      <c r="CP391" s="334"/>
      <c r="CQ391" s="334"/>
      <c r="CR391" s="334"/>
      <c r="CS391" s="334"/>
      <c r="CT391" s="334"/>
      <c r="CU391" s="334"/>
      <c r="CV391" s="334"/>
      <c r="CW391" s="334"/>
      <c r="CX391" s="334"/>
      <c r="CY391" s="334"/>
      <c r="CZ391" s="334"/>
      <c r="DA391" s="334"/>
      <c r="DB391" s="334"/>
      <c r="DC391" s="334"/>
      <c r="DD391" s="334"/>
      <c r="DE391" s="334"/>
      <c r="DF391" s="334"/>
      <c r="DG391" s="334"/>
      <c r="DH391" s="334"/>
      <c r="DI391" s="334"/>
      <c r="DJ391" s="334"/>
      <c r="DK391" s="334"/>
      <c r="DL391" s="334"/>
      <c r="DM391" s="334"/>
      <c r="DN391" s="334"/>
      <c r="DO391" s="334"/>
      <c r="DP391" s="334"/>
      <c r="DQ391" s="334"/>
      <c r="DR391" s="334"/>
      <c r="DS391" s="334"/>
      <c r="DT391" s="334"/>
      <c r="DU391" s="334"/>
      <c r="DV391" s="334"/>
      <c r="DW391" s="334"/>
      <c r="DX391" s="334"/>
      <c r="DY391" s="334"/>
      <c r="DZ391" s="334"/>
      <c r="EA391" s="334"/>
      <c r="EB391" s="334"/>
      <c r="EC391" s="334"/>
      <c r="ED391" s="334"/>
      <c r="EE391" s="334"/>
      <c r="EF391" s="334"/>
      <c r="EG391" s="334"/>
      <c r="EH391" s="334"/>
      <c r="EI391" s="334"/>
      <c r="EJ391" s="334"/>
      <c r="EK391" s="334"/>
      <c r="EL391" s="334"/>
      <c r="EM391" s="334"/>
      <c r="EN391" s="334"/>
      <c r="EO391" s="334"/>
      <c r="EP391" s="334"/>
      <c r="EQ391" s="334"/>
      <c r="ER391" s="334"/>
      <c r="ES391" s="334"/>
      <c r="ET391" s="334"/>
      <c r="EU391" s="334"/>
      <c r="EV391" s="334"/>
      <c r="EW391" s="334"/>
      <c r="EX391" s="334"/>
      <c r="EY391" s="334"/>
      <c r="EZ391" s="334"/>
      <c r="FA391" s="334"/>
      <c r="FB391" s="334"/>
      <c r="FC391" s="334"/>
      <c r="FD391" s="334"/>
      <c r="FE391" s="334"/>
      <c r="FF391" s="334"/>
      <c r="FG391" s="334"/>
      <c r="FH391" s="334"/>
      <c r="FI391" s="334"/>
      <c r="FJ391" s="334"/>
      <c r="FK391" s="334"/>
      <c r="FL391" s="334"/>
      <c r="FM391" s="334"/>
      <c r="FN391" s="334"/>
      <c r="FO391" s="334"/>
      <c r="FP391" s="334"/>
      <c r="FQ391" s="334"/>
      <c r="FR391" s="334"/>
      <c r="FS391" s="334"/>
      <c r="FT391" s="334"/>
      <c r="FU391" s="334"/>
      <c r="FV391" s="334"/>
      <c r="FW391" s="334"/>
      <c r="FX391" s="334"/>
      <c r="FY391" s="334"/>
      <c r="FZ391" s="334"/>
      <c r="GA391" s="334"/>
      <c r="GB391" s="334"/>
      <c r="GC391" s="334"/>
      <c r="GD391" s="334"/>
      <c r="GE391" s="334"/>
      <c r="GF391" s="334"/>
      <c r="GG391" s="334"/>
      <c r="GH391" s="334"/>
      <c r="GI391" s="334"/>
      <c r="GJ391" s="334"/>
      <c r="GK391" s="334"/>
      <c r="GL391" s="334"/>
      <c r="GM391" s="334"/>
      <c r="GN391" s="334"/>
      <c r="GO391" s="334"/>
      <c r="GP391" s="334"/>
      <c r="GQ391" s="334"/>
      <c r="GR391" s="334"/>
      <c r="GS391" s="334"/>
      <c r="GT391" s="334"/>
      <c r="GU391" s="334"/>
      <c r="GV391" s="334"/>
      <c r="GW391" s="334"/>
      <c r="GX391" s="334"/>
      <c r="GY391" s="334"/>
      <c r="GZ391" s="334"/>
      <c r="HA391" s="334"/>
      <c r="HB391" s="334"/>
      <c r="HC391" s="334"/>
      <c r="HD391" s="334"/>
      <c r="HE391" s="334"/>
      <c r="HF391" s="334"/>
      <c r="HG391" s="334"/>
      <c r="HH391" s="334"/>
      <c r="HI391" s="334"/>
      <c r="HJ391" s="334"/>
      <c r="HK391" s="334"/>
      <c r="HL391" s="334"/>
      <c r="HM391" s="334"/>
      <c r="HN391" s="334"/>
      <c r="HO391" s="334"/>
      <c r="HP391" s="334"/>
      <c r="HQ391" s="334"/>
      <c r="HR391" s="334"/>
      <c r="HS391" s="334"/>
      <c r="HT391" s="334"/>
      <c r="HU391" s="334"/>
      <c r="HV391" s="334"/>
      <c r="HW391" s="334"/>
      <c r="HX391" s="334"/>
      <c r="HY391" s="334"/>
      <c r="HZ391" s="334"/>
      <c r="IA391" s="334"/>
      <c r="IB391" s="334"/>
      <c r="IC391" s="334"/>
      <c r="ID391" s="334"/>
      <c r="IE391" s="334"/>
      <c r="IF391" s="334"/>
      <c r="IG391" s="334"/>
      <c r="IH391" s="334"/>
      <c r="II391" s="334"/>
      <c r="IJ391" s="334"/>
      <c r="IK391" s="334"/>
      <c r="IL391" s="334"/>
      <c r="IM391" s="334"/>
      <c r="IN391" s="334"/>
      <c r="IO391" s="334"/>
      <c r="IP391" s="334"/>
      <c r="IQ391" s="334"/>
      <c r="IR391" s="334"/>
      <c r="IS391" s="334"/>
      <c r="IT391" s="334"/>
    </row>
    <row r="392" spans="1:254" s="326" customFormat="1" ht="15" customHeight="1" x14ac:dyDescent="0.3">
      <c r="A392" s="600">
        <v>7</v>
      </c>
      <c r="B392" s="396" t="s">
        <v>1451</v>
      </c>
      <c r="C392" s="483">
        <v>501206</v>
      </c>
      <c r="D392" s="483" t="s">
        <v>26</v>
      </c>
      <c r="E392" s="483"/>
      <c r="F392" s="609"/>
      <c r="G392" s="367">
        <v>998941.71</v>
      </c>
      <c r="H392" s="607">
        <v>998941.71</v>
      </c>
      <c r="I392" s="388"/>
      <c r="J392" s="388"/>
      <c r="K392" s="388"/>
      <c r="L392" s="388"/>
      <c r="M392" s="388">
        <v>998941.71</v>
      </c>
      <c r="N392" s="388"/>
      <c r="O392" s="388"/>
      <c r="P392" s="388"/>
      <c r="Q392" s="388"/>
      <c r="R392" s="562">
        <f t="shared" si="87"/>
        <v>998941.71</v>
      </c>
      <c r="S392" s="863">
        <f t="shared" si="90"/>
        <v>0</v>
      </c>
      <c r="T392" s="328">
        <v>998941.71</v>
      </c>
      <c r="U392" s="329" t="str">
        <f t="shared" si="77"/>
        <v>MYR</v>
      </c>
      <c r="V392" s="329">
        <f t="shared" si="91"/>
        <v>998941.71</v>
      </c>
      <c r="W392" s="418"/>
      <c r="X392" s="418"/>
      <c r="Y392" s="418"/>
      <c r="Z392" s="418"/>
      <c r="AA392" s="418"/>
      <c r="AB392" s="418"/>
      <c r="AC392" s="419"/>
      <c r="AD392" s="418"/>
      <c r="AE392" s="418"/>
      <c r="AF392" s="418"/>
      <c r="AG392" s="418"/>
      <c r="AH392" s="382"/>
      <c r="AI392" s="382"/>
      <c r="AJ392" s="382"/>
      <c r="AK392" s="382"/>
      <c r="AL392" s="382"/>
      <c r="AM392" s="382"/>
      <c r="AN392" s="382"/>
      <c r="AO392" s="382"/>
      <c r="AP392" s="382"/>
      <c r="AQ392" s="382"/>
      <c r="AR392" s="382"/>
      <c r="AS392" s="382"/>
      <c r="AT392" s="382"/>
      <c r="AU392" s="382"/>
      <c r="AV392" s="383"/>
      <c r="AW392" s="383"/>
      <c r="AX392" s="383"/>
      <c r="AY392" s="383"/>
      <c r="AZ392" s="383"/>
      <c r="BA392" s="383"/>
      <c r="BB392" s="383"/>
      <c r="BC392" s="383"/>
      <c r="BD392" s="383"/>
      <c r="BE392" s="383"/>
      <c r="BF392" s="383"/>
      <c r="BG392" s="334"/>
      <c r="BH392" s="334"/>
      <c r="BI392" s="383"/>
      <c r="BJ392" s="334"/>
      <c r="BK392" s="334"/>
      <c r="BL392" s="334"/>
      <c r="BM392" s="334"/>
      <c r="BN392" s="334"/>
      <c r="BO392" s="334"/>
      <c r="BP392" s="334"/>
      <c r="BQ392" s="334"/>
      <c r="BR392" s="334"/>
      <c r="BS392" s="334"/>
      <c r="BT392" s="334"/>
      <c r="BU392" s="334"/>
      <c r="BV392" s="334"/>
      <c r="BW392" s="334"/>
      <c r="BX392" s="334"/>
      <c r="BY392" s="334"/>
      <c r="BZ392" s="334"/>
      <c r="CA392" s="334"/>
      <c r="CB392" s="334"/>
      <c r="CC392" s="334"/>
      <c r="CD392" s="334"/>
      <c r="CE392" s="334"/>
      <c r="CF392" s="334"/>
      <c r="CG392" s="334"/>
      <c r="CH392" s="334"/>
      <c r="CI392" s="334"/>
      <c r="CJ392" s="334"/>
      <c r="CK392" s="334"/>
      <c r="CL392" s="334"/>
      <c r="CM392" s="334"/>
      <c r="CN392" s="334"/>
      <c r="CO392" s="334"/>
      <c r="CP392" s="334"/>
      <c r="CQ392" s="334"/>
      <c r="CR392" s="334"/>
      <c r="CS392" s="334"/>
      <c r="CT392" s="334"/>
      <c r="CU392" s="334"/>
      <c r="CV392" s="334"/>
      <c r="CW392" s="334"/>
      <c r="CX392" s="334"/>
      <c r="CY392" s="334"/>
      <c r="CZ392" s="334"/>
      <c r="DA392" s="334"/>
      <c r="DB392" s="334"/>
      <c r="DC392" s="334"/>
      <c r="DD392" s="334"/>
      <c r="DE392" s="334"/>
      <c r="DF392" s="334"/>
      <c r="DG392" s="334"/>
      <c r="DH392" s="334"/>
      <c r="DI392" s="334"/>
      <c r="DJ392" s="334"/>
      <c r="DK392" s="334"/>
      <c r="DL392" s="334"/>
      <c r="DM392" s="334"/>
      <c r="DN392" s="334"/>
      <c r="DO392" s="334"/>
      <c r="DP392" s="334"/>
      <c r="DQ392" s="334"/>
      <c r="DR392" s="334"/>
      <c r="DS392" s="334"/>
      <c r="DT392" s="334"/>
      <c r="DU392" s="334"/>
      <c r="DV392" s="334"/>
      <c r="DW392" s="334"/>
      <c r="DX392" s="334"/>
      <c r="DY392" s="334"/>
      <c r="DZ392" s="334"/>
      <c r="EA392" s="334"/>
      <c r="EB392" s="334"/>
      <c r="EC392" s="334"/>
      <c r="ED392" s="334"/>
      <c r="EE392" s="334"/>
      <c r="EF392" s="334"/>
      <c r="EG392" s="334"/>
      <c r="EH392" s="334"/>
      <c r="EI392" s="334"/>
      <c r="EJ392" s="334"/>
      <c r="EK392" s="334"/>
      <c r="EL392" s="334"/>
      <c r="EM392" s="334"/>
      <c r="EN392" s="334"/>
      <c r="EO392" s="334"/>
      <c r="EP392" s="334"/>
      <c r="EQ392" s="334"/>
      <c r="ER392" s="334"/>
      <c r="ES392" s="334"/>
      <c r="ET392" s="334"/>
      <c r="EU392" s="334"/>
      <c r="EV392" s="334"/>
      <c r="EW392" s="334"/>
      <c r="EX392" s="334"/>
      <c r="EY392" s="334"/>
      <c r="EZ392" s="334"/>
      <c r="FA392" s="334"/>
      <c r="FB392" s="334"/>
      <c r="FC392" s="334"/>
      <c r="FD392" s="334"/>
      <c r="FE392" s="334"/>
      <c r="FF392" s="334"/>
      <c r="FG392" s="334"/>
      <c r="FH392" s="334"/>
      <c r="FI392" s="334"/>
      <c r="FJ392" s="334"/>
      <c r="FK392" s="334"/>
      <c r="FL392" s="334"/>
      <c r="FM392" s="334"/>
      <c r="FN392" s="334"/>
      <c r="FO392" s="334"/>
      <c r="FP392" s="334"/>
      <c r="FQ392" s="334"/>
      <c r="FR392" s="334"/>
      <c r="FS392" s="334"/>
      <c r="FT392" s="334"/>
      <c r="FU392" s="334"/>
      <c r="FV392" s="334"/>
      <c r="FW392" s="334"/>
      <c r="FX392" s="334"/>
      <c r="FY392" s="334"/>
      <c r="FZ392" s="334"/>
      <c r="GA392" s="334"/>
      <c r="GB392" s="334"/>
      <c r="GC392" s="334"/>
      <c r="GD392" s="334"/>
      <c r="GE392" s="334"/>
      <c r="GF392" s="334"/>
      <c r="GG392" s="334"/>
      <c r="GH392" s="334"/>
      <c r="GI392" s="334"/>
      <c r="GJ392" s="334"/>
      <c r="GK392" s="334"/>
      <c r="GL392" s="334"/>
      <c r="GM392" s="334"/>
      <c r="GN392" s="334"/>
      <c r="GO392" s="334"/>
      <c r="GP392" s="334"/>
      <c r="GQ392" s="334"/>
      <c r="GR392" s="334"/>
      <c r="GS392" s="334"/>
      <c r="GT392" s="334"/>
      <c r="GU392" s="334"/>
      <c r="GV392" s="334"/>
      <c r="GW392" s="334"/>
      <c r="GX392" s="334"/>
      <c r="GY392" s="334"/>
      <c r="GZ392" s="334"/>
      <c r="HA392" s="334"/>
      <c r="HB392" s="334"/>
      <c r="HC392" s="334"/>
      <c r="HD392" s="334"/>
      <c r="HE392" s="334"/>
      <c r="HF392" s="334"/>
      <c r="HG392" s="334"/>
      <c r="HH392" s="334"/>
      <c r="HI392" s="334"/>
      <c r="HJ392" s="334"/>
      <c r="HK392" s="334"/>
      <c r="HL392" s="334"/>
      <c r="HM392" s="334"/>
      <c r="HN392" s="334"/>
      <c r="HO392" s="334"/>
      <c r="HP392" s="334"/>
      <c r="HQ392" s="334"/>
      <c r="HR392" s="334"/>
      <c r="HS392" s="334"/>
      <c r="HT392" s="334"/>
      <c r="HU392" s="334"/>
      <c r="HV392" s="334"/>
      <c r="HW392" s="334"/>
      <c r="HX392" s="334"/>
      <c r="HY392" s="334"/>
      <c r="HZ392" s="334"/>
      <c r="IA392" s="334"/>
      <c r="IB392" s="334"/>
      <c r="IC392" s="334"/>
      <c r="ID392" s="334"/>
      <c r="IE392" s="334"/>
      <c r="IF392" s="334"/>
      <c r="IG392" s="334"/>
      <c r="IH392" s="334"/>
      <c r="II392" s="334"/>
      <c r="IJ392" s="334"/>
      <c r="IK392" s="334"/>
      <c r="IL392" s="334"/>
      <c r="IM392" s="334"/>
      <c r="IN392" s="334"/>
      <c r="IO392" s="334"/>
      <c r="IP392" s="334"/>
      <c r="IQ392" s="334"/>
      <c r="IR392" s="334"/>
      <c r="IS392" s="334"/>
      <c r="IT392" s="334"/>
    </row>
    <row r="393" spans="1:254" s="326" customFormat="1" ht="15" customHeight="1" x14ac:dyDescent="0.3">
      <c r="A393" s="600">
        <v>8</v>
      </c>
      <c r="B393" s="594" t="s">
        <v>1503</v>
      </c>
      <c r="C393" s="483">
        <v>501184</v>
      </c>
      <c r="D393" s="483" t="s">
        <v>26</v>
      </c>
      <c r="E393" s="483"/>
      <c r="F393" s="609"/>
      <c r="G393" s="367">
        <v>600000</v>
      </c>
      <c r="H393" s="607">
        <v>568058.92000000004</v>
      </c>
      <c r="I393" s="388"/>
      <c r="J393" s="388"/>
      <c r="K393" s="388"/>
      <c r="L393" s="388"/>
      <c r="M393" s="388">
        <v>568058.92000000004</v>
      </c>
      <c r="N393" s="388"/>
      <c r="O393" s="388"/>
      <c r="P393" s="388"/>
      <c r="Q393" s="388"/>
      <c r="R393" s="562">
        <f t="shared" si="87"/>
        <v>599999.99999999988</v>
      </c>
      <c r="S393" s="863">
        <f t="shared" si="90"/>
        <v>0</v>
      </c>
      <c r="T393" s="328">
        <v>600000</v>
      </c>
      <c r="U393" s="329" t="str">
        <f t="shared" si="77"/>
        <v>MYR</v>
      </c>
      <c r="V393" s="329">
        <f t="shared" si="91"/>
        <v>600000</v>
      </c>
      <c r="W393" s="418"/>
      <c r="X393" s="418"/>
      <c r="Y393" s="418"/>
      <c r="Z393" s="418"/>
      <c r="AA393" s="418"/>
      <c r="AB393" s="418"/>
      <c r="AC393" s="419"/>
      <c r="AD393" s="418"/>
      <c r="AE393" s="418"/>
      <c r="AF393" s="418"/>
      <c r="AG393" s="418"/>
      <c r="AH393" s="382"/>
      <c r="AI393" s="382"/>
      <c r="AJ393" s="382"/>
      <c r="AK393" s="382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3"/>
      <c r="AW393" s="383"/>
      <c r="AX393" s="383"/>
      <c r="AY393" s="383"/>
      <c r="AZ393" s="383"/>
      <c r="BA393" s="383"/>
      <c r="BB393" s="383"/>
      <c r="BC393" s="383"/>
      <c r="BD393" s="383"/>
      <c r="BE393" s="383"/>
      <c r="BF393" s="383"/>
      <c r="BG393" s="334"/>
      <c r="BH393" s="334"/>
      <c r="BI393" s="383"/>
      <c r="BJ393" s="334"/>
      <c r="BK393" s="334"/>
      <c r="BL393" s="334"/>
      <c r="BM393" s="334"/>
      <c r="BN393" s="334"/>
      <c r="BO393" s="334"/>
      <c r="BP393" s="334"/>
      <c r="BQ393" s="334"/>
      <c r="BR393" s="334"/>
      <c r="BS393" s="334"/>
      <c r="BT393" s="334"/>
      <c r="BU393" s="334"/>
      <c r="BV393" s="334"/>
      <c r="BW393" s="334"/>
      <c r="BX393" s="334"/>
      <c r="BY393" s="334"/>
      <c r="BZ393" s="334"/>
      <c r="CA393" s="334"/>
      <c r="CB393" s="334"/>
      <c r="CC393" s="334"/>
      <c r="CD393" s="334"/>
      <c r="CE393" s="334"/>
      <c r="CF393" s="334"/>
      <c r="CG393" s="334"/>
      <c r="CH393" s="334"/>
      <c r="CI393" s="334"/>
      <c r="CJ393" s="334"/>
      <c r="CK393" s="334"/>
      <c r="CL393" s="334"/>
      <c r="CM393" s="334"/>
      <c r="CN393" s="334"/>
      <c r="CO393" s="334"/>
      <c r="CP393" s="334"/>
      <c r="CQ393" s="334"/>
      <c r="CR393" s="334"/>
      <c r="CS393" s="334"/>
      <c r="CT393" s="334"/>
      <c r="CU393" s="334"/>
      <c r="CV393" s="334"/>
      <c r="CW393" s="334"/>
      <c r="CX393" s="334"/>
      <c r="CY393" s="334"/>
      <c r="CZ393" s="334"/>
      <c r="DA393" s="334"/>
      <c r="DB393" s="334"/>
      <c r="DC393" s="334"/>
      <c r="DD393" s="334"/>
      <c r="DE393" s="334"/>
      <c r="DF393" s="334"/>
      <c r="DG393" s="334"/>
      <c r="DH393" s="334"/>
      <c r="DI393" s="334"/>
      <c r="DJ393" s="334"/>
      <c r="DK393" s="334"/>
      <c r="DL393" s="334"/>
      <c r="DM393" s="334"/>
      <c r="DN393" s="334"/>
      <c r="DO393" s="334"/>
      <c r="DP393" s="334"/>
      <c r="DQ393" s="334"/>
      <c r="DR393" s="334"/>
      <c r="DS393" s="334"/>
      <c r="DT393" s="334"/>
      <c r="DU393" s="334"/>
      <c r="DV393" s="334"/>
      <c r="DW393" s="334"/>
      <c r="DX393" s="334"/>
      <c r="DY393" s="334"/>
      <c r="DZ393" s="334"/>
      <c r="EA393" s="334"/>
      <c r="EB393" s="334"/>
      <c r="EC393" s="334"/>
      <c r="ED393" s="334"/>
      <c r="EE393" s="334"/>
      <c r="EF393" s="334"/>
      <c r="EG393" s="334"/>
      <c r="EH393" s="334"/>
      <c r="EI393" s="334"/>
      <c r="EJ393" s="334"/>
      <c r="EK393" s="334"/>
      <c r="EL393" s="334"/>
      <c r="EM393" s="334"/>
      <c r="EN393" s="334"/>
      <c r="EO393" s="334"/>
      <c r="EP393" s="334"/>
      <c r="EQ393" s="334"/>
      <c r="ER393" s="334"/>
      <c r="ES393" s="334"/>
      <c r="ET393" s="334"/>
      <c r="EU393" s="334"/>
      <c r="EV393" s="334"/>
      <c r="EW393" s="334"/>
      <c r="EX393" s="334"/>
      <c r="EY393" s="334"/>
      <c r="EZ393" s="334"/>
      <c r="FA393" s="334"/>
      <c r="FB393" s="334"/>
      <c r="FC393" s="334"/>
      <c r="FD393" s="334"/>
      <c r="FE393" s="334"/>
      <c r="FF393" s="334"/>
      <c r="FG393" s="334"/>
      <c r="FH393" s="334"/>
      <c r="FI393" s="334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  <c r="IP393" s="334"/>
      <c r="IQ393" s="334"/>
      <c r="IR393" s="334"/>
      <c r="IS393" s="334"/>
      <c r="IT393" s="334"/>
    </row>
    <row r="394" spans="1:254" s="326" customFormat="1" ht="15" customHeight="1" x14ac:dyDescent="0.3">
      <c r="A394" s="600">
        <v>9</v>
      </c>
      <c r="B394" s="594" t="s">
        <v>75</v>
      </c>
      <c r="C394" s="483">
        <v>501259</v>
      </c>
      <c r="D394" s="483" t="s">
        <v>0</v>
      </c>
      <c r="E394" s="483"/>
      <c r="F394" s="609"/>
      <c r="G394" s="367">
        <v>8261000</v>
      </c>
      <c r="H394" s="607">
        <v>8154000</v>
      </c>
      <c r="I394" s="388"/>
      <c r="J394" s="388">
        <v>3222.52</v>
      </c>
      <c r="K394" s="388"/>
      <c r="L394" s="388"/>
      <c r="M394" s="388">
        <v>8176000</v>
      </c>
      <c r="N394" s="388"/>
      <c r="O394" s="388"/>
      <c r="P394" s="388">
        <v>120222.5</v>
      </c>
      <c r="Q394" s="388"/>
      <c r="R394" s="562">
        <f t="shared" si="87"/>
        <v>8122000.0199999996</v>
      </c>
      <c r="S394" s="871">
        <f>R394-V394</f>
        <v>1.9999999552965164E-2</v>
      </c>
      <c r="T394" s="328">
        <v>2000000</v>
      </c>
      <c r="U394" s="329" t="str">
        <f t="shared" si="77"/>
        <v>USD</v>
      </c>
      <c r="V394" s="329">
        <f>T394*$V$1</f>
        <v>8122000</v>
      </c>
      <c r="W394" s="418"/>
      <c r="X394" s="418"/>
      <c r="Y394" s="418"/>
      <c r="Z394" s="418"/>
      <c r="AA394" s="418"/>
      <c r="AB394" s="418"/>
      <c r="AC394" s="419"/>
      <c r="AD394" s="418"/>
      <c r="AE394" s="418"/>
      <c r="AF394" s="418"/>
      <c r="AG394" s="418"/>
      <c r="AH394" s="382"/>
      <c r="AI394" s="382"/>
      <c r="AJ394" s="382"/>
      <c r="AK394" s="382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3"/>
      <c r="AW394" s="383"/>
      <c r="AX394" s="383"/>
      <c r="AY394" s="383"/>
      <c r="AZ394" s="383"/>
      <c r="BA394" s="383"/>
      <c r="BB394" s="383"/>
      <c r="BC394" s="383"/>
      <c r="BD394" s="383"/>
      <c r="BE394" s="383"/>
      <c r="BF394" s="383"/>
      <c r="BG394" s="334"/>
      <c r="BH394" s="334"/>
      <c r="BI394" s="383"/>
      <c r="BJ394" s="334"/>
      <c r="BK394" s="334"/>
      <c r="BL394" s="334"/>
      <c r="BM394" s="334"/>
      <c r="BN394" s="334"/>
      <c r="BO394" s="334"/>
      <c r="BP394" s="334"/>
      <c r="BQ394" s="334"/>
      <c r="BR394" s="334"/>
      <c r="BS394" s="334"/>
      <c r="BT394" s="334"/>
      <c r="BU394" s="334"/>
      <c r="BV394" s="334"/>
      <c r="BW394" s="334"/>
      <c r="BX394" s="334"/>
      <c r="BY394" s="334"/>
      <c r="BZ394" s="334"/>
      <c r="CA394" s="334"/>
      <c r="CB394" s="334"/>
      <c r="CC394" s="334"/>
      <c r="CD394" s="334"/>
      <c r="CE394" s="334"/>
      <c r="CF394" s="334"/>
      <c r="CG394" s="334"/>
      <c r="CH394" s="334"/>
      <c r="CI394" s="334"/>
      <c r="CJ394" s="334"/>
      <c r="CK394" s="334"/>
      <c r="CL394" s="334"/>
      <c r="CM394" s="334"/>
      <c r="CN394" s="334"/>
      <c r="CO394" s="334"/>
      <c r="CP394" s="334"/>
      <c r="CQ394" s="334"/>
      <c r="CR394" s="334"/>
      <c r="CS394" s="334"/>
      <c r="CT394" s="334"/>
      <c r="CU394" s="334"/>
      <c r="CV394" s="334"/>
      <c r="CW394" s="334"/>
      <c r="CX394" s="334"/>
      <c r="CY394" s="334"/>
      <c r="CZ394" s="334"/>
      <c r="DA394" s="334"/>
      <c r="DB394" s="334"/>
      <c r="DC394" s="334"/>
      <c r="DD394" s="334"/>
      <c r="DE394" s="334"/>
      <c r="DF394" s="334"/>
      <c r="DG394" s="334"/>
      <c r="DH394" s="334"/>
      <c r="DI394" s="334"/>
      <c r="DJ394" s="334"/>
      <c r="DK394" s="334"/>
      <c r="DL394" s="334"/>
      <c r="DM394" s="334"/>
      <c r="DN394" s="334"/>
      <c r="DO394" s="334"/>
      <c r="DP394" s="334"/>
      <c r="DQ394" s="334"/>
      <c r="DR394" s="334"/>
      <c r="DS394" s="334"/>
      <c r="DT394" s="334"/>
      <c r="DU394" s="334"/>
      <c r="DV394" s="334"/>
      <c r="DW394" s="334"/>
      <c r="DX394" s="334"/>
      <c r="DY394" s="334"/>
      <c r="DZ394" s="334"/>
      <c r="EA394" s="334"/>
      <c r="EB394" s="334"/>
      <c r="EC394" s="334"/>
      <c r="ED394" s="334"/>
      <c r="EE394" s="334"/>
      <c r="EF394" s="334"/>
      <c r="EG394" s="334"/>
      <c r="EH394" s="334"/>
      <c r="EI394" s="334"/>
      <c r="EJ394" s="334"/>
      <c r="EK394" s="334"/>
      <c r="EL394" s="334"/>
      <c r="EM394" s="334"/>
      <c r="EN394" s="334"/>
      <c r="EO394" s="334"/>
      <c r="EP394" s="334"/>
      <c r="EQ394" s="334"/>
      <c r="ER394" s="334"/>
      <c r="ES394" s="334"/>
      <c r="ET394" s="334"/>
      <c r="EU394" s="334"/>
      <c r="EV394" s="334"/>
      <c r="EW394" s="334"/>
      <c r="EX394" s="334"/>
      <c r="EY394" s="334"/>
      <c r="EZ394" s="334"/>
      <c r="FA394" s="334"/>
      <c r="FB394" s="334"/>
      <c r="FC394" s="334"/>
      <c r="FD394" s="334"/>
      <c r="FE394" s="334"/>
      <c r="FF394" s="334"/>
      <c r="FG394" s="334"/>
      <c r="FH394" s="334"/>
      <c r="FI394" s="334"/>
      <c r="FJ394" s="334"/>
      <c r="FK394" s="334"/>
      <c r="FL394" s="334"/>
      <c r="FM394" s="334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334"/>
      <c r="FX394" s="334"/>
      <c r="FY394" s="334"/>
      <c r="FZ394" s="334"/>
      <c r="GA394" s="334"/>
      <c r="GB394" s="334"/>
      <c r="GC394" s="334"/>
      <c r="GD394" s="334"/>
      <c r="GE394" s="334"/>
      <c r="GF394" s="334"/>
      <c r="GG394" s="334"/>
      <c r="GH394" s="334"/>
      <c r="GI394" s="334"/>
      <c r="GJ394" s="334"/>
      <c r="GK394" s="334"/>
      <c r="GL394" s="334"/>
      <c r="GM394" s="334"/>
      <c r="GN394" s="334"/>
      <c r="GO394" s="334"/>
      <c r="GP394" s="334"/>
      <c r="GQ394" s="334"/>
      <c r="GR394" s="334"/>
      <c r="GS394" s="334"/>
      <c r="GT394" s="334"/>
      <c r="GU394" s="334"/>
      <c r="GV394" s="334"/>
      <c r="GW394" s="334"/>
      <c r="GX394" s="334"/>
      <c r="GY394" s="334"/>
      <c r="GZ394" s="334"/>
      <c r="HA394" s="334"/>
      <c r="HB394" s="334"/>
      <c r="HC394" s="334"/>
      <c r="HD394" s="334"/>
      <c r="HE394" s="334"/>
      <c r="HF394" s="334"/>
      <c r="HG394" s="334"/>
      <c r="HH394" s="334"/>
      <c r="HI394" s="334"/>
      <c r="HJ394" s="334"/>
      <c r="HK394" s="334"/>
      <c r="HL394" s="334"/>
      <c r="HM394" s="334"/>
      <c r="HN394" s="334"/>
      <c r="HO394" s="334"/>
      <c r="HP394" s="334"/>
      <c r="HQ394" s="334"/>
      <c r="HR394" s="334"/>
      <c r="HS394" s="334"/>
      <c r="HT394" s="334"/>
      <c r="HU394" s="334"/>
      <c r="HV394" s="334"/>
      <c r="HW394" s="334"/>
      <c r="HX394" s="334"/>
      <c r="HY394" s="334"/>
      <c r="HZ394" s="334"/>
      <c r="IA394" s="334"/>
      <c r="IB394" s="334"/>
      <c r="IC394" s="334"/>
      <c r="ID394" s="334"/>
      <c r="IE394" s="334"/>
      <c r="IF394" s="334"/>
      <c r="IG394" s="334"/>
      <c r="IH394" s="334"/>
      <c r="II394" s="334"/>
      <c r="IJ394" s="334"/>
      <c r="IK394" s="334"/>
      <c r="IL394" s="334"/>
      <c r="IM394" s="334"/>
      <c r="IN394" s="334"/>
      <c r="IO394" s="334"/>
      <c r="IP394" s="334"/>
      <c r="IQ394" s="334"/>
      <c r="IR394" s="334"/>
      <c r="IS394" s="334"/>
      <c r="IT394" s="334"/>
    </row>
    <row r="395" spans="1:254" s="326" customFormat="1" ht="15" customHeight="1" thickBot="1" x14ac:dyDescent="0.35">
      <c r="A395" s="600"/>
      <c r="B395" s="608"/>
      <c r="C395" s="483"/>
      <c r="D395" s="483"/>
      <c r="E395" s="483"/>
      <c r="F395" s="609"/>
      <c r="G395" s="460"/>
      <c r="H395" s="607"/>
      <c r="I395" s="388"/>
      <c r="J395" s="388"/>
      <c r="K395" s="388"/>
      <c r="L395" s="388"/>
      <c r="M395" s="388"/>
      <c r="N395" s="388"/>
      <c r="O395" s="388"/>
      <c r="P395" s="388"/>
      <c r="Q395" s="388"/>
      <c r="R395" s="670"/>
      <c r="S395" s="539"/>
      <c r="T395" s="447"/>
      <c r="U395" s="329">
        <f t="shared" si="77"/>
        <v>0</v>
      </c>
      <c r="V395" s="418"/>
      <c r="W395" s="418"/>
      <c r="X395" s="418"/>
      <c r="Y395" s="418"/>
      <c r="Z395" s="418"/>
      <c r="AA395" s="418"/>
      <c r="AB395" s="418"/>
      <c r="AC395" s="419"/>
      <c r="AD395" s="418"/>
      <c r="AE395" s="418"/>
      <c r="AF395" s="418"/>
      <c r="AG395" s="418"/>
      <c r="AH395" s="382"/>
      <c r="AI395" s="382"/>
      <c r="AJ395" s="382"/>
      <c r="AK395" s="382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3"/>
      <c r="AW395" s="383"/>
      <c r="AX395" s="383"/>
      <c r="AY395" s="383"/>
      <c r="AZ395" s="383"/>
      <c r="BA395" s="383"/>
      <c r="BB395" s="383"/>
      <c r="BC395" s="383"/>
      <c r="BD395" s="383"/>
      <c r="BE395" s="383"/>
      <c r="BF395" s="383"/>
      <c r="BG395" s="334"/>
      <c r="BH395" s="334"/>
      <c r="BI395" s="383"/>
      <c r="BJ395" s="334"/>
      <c r="BK395" s="334"/>
      <c r="BL395" s="334"/>
      <c r="BM395" s="334"/>
      <c r="BN395" s="334"/>
      <c r="BO395" s="334"/>
      <c r="BP395" s="334"/>
      <c r="BQ395" s="334"/>
      <c r="BR395" s="334"/>
      <c r="BS395" s="334"/>
      <c r="BT395" s="334"/>
      <c r="BU395" s="334"/>
      <c r="BV395" s="334"/>
      <c r="BW395" s="334"/>
      <c r="BX395" s="334"/>
      <c r="BY395" s="334"/>
      <c r="BZ395" s="334"/>
      <c r="CA395" s="334"/>
      <c r="CB395" s="334"/>
      <c r="CC395" s="334"/>
      <c r="CD395" s="334"/>
      <c r="CE395" s="334"/>
      <c r="CF395" s="334"/>
      <c r="CG395" s="334"/>
      <c r="CH395" s="334"/>
      <c r="CI395" s="334"/>
      <c r="CJ395" s="334"/>
      <c r="CK395" s="334"/>
      <c r="CL395" s="334"/>
      <c r="CM395" s="334"/>
      <c r="CN395" s="334"/>
      <c r="CO395" s="334"/>
      <c r="CP395" s="334"/>
      <c r="CQ395" s="334"/>
      <c r="CR395" s="334"/>
      <c r="CS395" s="334"/>
      <c r="CT395" s="334"/>
      <c r="CU395" s="334"/>
      <c r="CV395" s="334"/>
      <c r="CW395" s="334"/>
      <c r="CX395" s="334"/>
      <c r="CY395" s="334"/>
      <c r="CZ395" s="334"/>
      <c r="DA395" s="334"/>
      <c r="DB395" s="334"/>
      <c r="DC395" s="334"/>
      <c r="DD395" s="334"/>
      <c r="DE395" s="334"/>
      <c r="DF395" s="334"/>
      <c r="DG395" s="334"/>
      <c r="DH395" s="334"/>
      <c r="DI395" s="334"/>
      <c r="DJ395" s="334"/>
      <c r="DK395" s="334"/>
      <c r="DL395" s="334"/>
      <c r="DM395" s="334"/>
      <c r="DN395" s="334"/>
      <c r="DO395" s="334"/>
      <c r="DP395" s="334"/>
      <c r="DQ395" s="334"/>
      <c r="DR395" s="334"/>
      <c r="DS395" s="334"/>
      <c r="DT395" s="334"/>
      <c r="DU395" s="334"/>
      <c r="DV395" s="334"/>
      <c r="DW395" s="334"/>
      <c r="DX395" s="334"/>
      <c r="DY395" s="334"/>
      <c r="DZ395" s="334"/>
      <c r="EA395" s="334"/>
      <c r="EB395" s="334"/>
      <c r="EC395" s="334"/>
      <c r="ED395" s="334"/>
      <c r="EE395" s="334"/>
      <c r="EF395" s="334"/>
      <c r="EG395" s="334"/>
      <c r="EH395" s="334"/>
      <c r="EI395" s="334"/>
      <c r="EJ395" s="334"/>
      <c r="EK395" s="334"/>
      <c r="EL395" s="334"/>
      <c r="EM395" s="334"/>
      <c r="EN395" s="334"/>
      <c r="EO395" s="334"/>
      <c r="EP395" s="334"/>
      <c r="EQ395" s="334"/>
      <c r="ER395" s="334"/>
      <c r="ES395" s="334"/>
      <c r="ET395" s="334"/>
      <c r="EU395" s="334"/>
      <c r="EV395" s="334"/>
      <c r="EW395" s="334"/>
      <c r="EX395" s="334"/>
      <c r="EY395" s="334"/>
      <c r="EZ395" s="334"/>
      <c r="FA395" s="334"/>
      <c r="FB395" s="334"/>
      <c r="FC395" s="334"/>
      <c r="FD395" s="334"/>
      <c r="FE395" s="334"/>
      <c r="FF395" s="334"/>
      <c r="FG395" s="334"/>
      <c r="FH395" s="334"/>
      <c r="FI395" s="334"/>
      <c r="FJ395" s="334"/>
      <c r="FK395" s="334"/>
      <c r="FL395" s="334"/>
      <c r="FM395" s="334"/>
      <c r="FN395" s="334"/>
      <c r="FO395" s="334"/>
      <c r="FP395" s="334"/>
      <c r="FQ395" s="334"/>
      <c r="FR395" s="334"/>
      <c r="FS395" s="334"/>
      <c r="FT395" s="334"/>
      <c r="FU395" s="334"/>
      <c r="FV395" s="334"/>
      <c r="FW395" s="334"/>
      <c r="FX395" s="334"/>
      <c r="FY395" s="334"/>
      <c r="FZ395" s="334"/>
      <c r="GA395" s="334"/>
      <c r="GB395" s="334"/>
      <c r="GC395" s="334"/>
      <c r="GD395" s="334"/>
      <c r="GE395" s="334"/>
      <c r="GF395" s="334"/>
      <c r="GG395" s="334"/>
      <c r="GH395" s="334"/>
      <c r="GI395" s="334"/>
      <c r="GJ395" s="334"/>
      <c r="GK395" s="334"/>
      <c r="GL395" s="334"/>
      <c r="GM395" s="334"/>
      <c r="GN395" s="334"/>
      <c r="GO395" s="334"/>
      <c r="GP395" s="334"/>
      <c r="GQ395" s="334"/>
      <c r="GR395" s="334"/>
      <c r="GS395" s="334"/>
      <c r="GT395" s="334"/>
      <c r="GU395" s="334"/>
      <c r="GV395" s="334"/>
      <c r="GW395" s="334"/>
      <c r="GX395" s="334"/>
      <c r="GY395" s="334"/>
      <c r="GZ395" s="334"/>
      <c r="HA395" s="334"/>
      <c r="HB395" s="334"/>
      <c r="HC395" s="334"/>
      <c r="HD395" s="334"/>
      <c r="HE395" s="334"/>
      <c r="HF395" s="334"/>
      <c r="HG395" s="334"/>
      <c r="HH395" s="334"/>
      <c r="HI395" s="334"/>
      <c r="HJ395" s="334"/>
      <c r="HK395" s="334"/>
      <c r="HL395" s="334"/>
      <c r="HM395" s="334"/>
      <c r="HN395" s="334"/>
      <c r="HO395" s="334"/>
      <c r="HP395" s="334"/>
      <c r="HQ395" s="334"/>
      <c r="HR395" s="334"/>
      <c r="HS395" s="334"/>
      <c r="HT395" s="334"/>
      <c r="HU395" s="334"/>
      <c r="HV395" s="334"/>
      <c r="HW395" s="334"/>
      <c r="HX395" s="334"/>
      <c r="HY395" s="334"/>
      <c r="HZ395" s="334"/>
      <c r="IA395" s="334"/>
      <c r="IB395" s="334"/>
      <c r="IC395" s="334"/>
      <c r="ID395" s="334"/>
      <c r="IE395" s="334"/>
      <c r="IF395" s="334"/>
      <c r="IG395" s="334"/>
      <c r="IH395" s="334"/>
      <c r="II395" s="334"/>
      <c r="IJ395" s="334"/>
      <c r="IK395" s="334"/>
      <c r="IL395" s="334"/>
      <c r="IM395" s="334"/>
      <c r="IN395" s="334"/>
      <c r="IO395" s="334"/>
      <c r="IP395" s="334"/>
      <c r="IQ395" s="334"/>
      <c r="IR395" s="334"/>
      <c r="IS395" s="334"/>
      <c r="IT395" s="334"/>
    </row>
    <row r="396" spans="1:254" s="326" customFormat="1" ht="15" customHeight="1" thickBot="1" x14ac:dyDescent="0.35">
      <c r="A396" s="602"/>
      <c r="B396" s="986" t="s">
        <v>1294</v>
      </c>
      <c r="C396" s="987"/>
      <c r="D396" s="988"/>
      <c r="E396" s="603"/>
      <c r="F396" s="604"/>
      <c r="G396" s="606">
        <f t="shared" ref="G396:R396" si="92">SUM(G384:G395)</f>
        <v>52693253.899999991</v>
      </c>
      <c r="H396" s="606">
        <f t="shared" si="92"/>
        <v>11136238.02</v>
      </c>
      <c r="I396" s="606">
        <f t="shared" si="92"/>
        <v>0</v>
      </c>
      <c r="J396" s="606">
        <f t="shared" si="92"/>
        <v>13077.17</v>
      </c>
      <c r="K396" s="606">
        <f t="shared" si="92"/>
        <v>0</v>
      </c>
      <c r="L396" s="606">
        <f t="shared" si="92"/>
        <v>0</v>
      </c>
      <c r="M396" s="606">
        <f>SUM(M384:M395)</f>
        <v>10534091.75</v>
      </c>
      <c r="N396" s="606">
        <f t="shared" si="92"/>
        <v>0</v>
      </c>
      <c r="O396" s="606">
        <f t="shared" si="92"/>
        <v>0</v>
      </c>
      <c r="P396" s="606">
        <f t="shared" si="92"/>
        <v>794347.71</v>
      </c>
      <c r="Q396" s="606">
        <f t="shared" si="92"/>
        <v>0</v>
      </c>
      <c r="R396" s="606">
        <f t="shared" si="92"/>
        <v>52514129.62999998</v>
      </c>
      <c r="S396" s="539"/>
      <c r="T396" s="447"/>
      <c r="U396" s="329">
        <f t="shared" si="77"/>
        <v>0</v>
      </c>
      <c r="V396" s="418"/>
      <c r="W396" s="418"/>
      <c r="X396" s="418"/>
      <c r="Y396" s="418"/>
      <c r="Z396" s="418"/>
      <c r="AA396" s="418"/>
      <c r="AB396" s="418"/>
      <c r="AC396" s="419"/>
      <c r="AD396" s="418"/>
      <c r="AE396" s="418"/>
      <c r="AF396" s="418"/>
      <c r="AG396" s="418"/>
      <c r="AH396" s="382"/>
      <c r="AI396" s="382"/>
      <c r="AJ396" s="382"/>
      <c r="AK396" s="382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3"/>
      <c r="AW396" s="383"/>
      <c r="AX396" s="383"/>
      <c r="AY396" s="383"/>
      <c r="AZ396" s="383"/>
      <c r="BA396" s="383"/>
      <c r="BB396" s="383"/>
      <c r="BC396" s="383"/>
      <c r="BD396" s="383"/>
      <c r="BE396" s="383"/>
      <c r="BF396" s="383"/>
      <c r="BG396" s="334"/>
      <c r="BH396" s="334"/>
      <c r="BI396" s="383"/>
      <c r="BJ396" s="334"/>
      <c r="BK396" s="334"/>
      <c r="BL396" s="334"/>
      <c r="BM396" s="334"/>
      <c r="BN396" s="334"/>
      <c r="BO396" s="334"/>
      <c r="BP396" s="334"/>
      <c r="BQ396" s="334"/>
      <c r="BR396" s="334"/>
      <c r="BS396" s="334"/>
      <c r="BT396" s="334"/>
      <c r="BU396" s="334"/>
      <c r="BV396" s="334"/>
      <c r="BW396" s="334"/>
      <c r="BX396" s="334"/>
      <c r="BY396" s="334"/>
      <c r="BZ396" s="334"/>
      <c r="CA396" s="334"/>
      <c r="CB396" s="334"/>
      <c r="CC396" s="334"/>
      <c r="CD396" s="334"/>
      <c r="CE396" s="334"/>
      <c r="CF396" s="334"/>
      <c r="CG396" s="334"/>
      <c r="CH396" s="334"/>
      <c r="CI396" s="334"/>
      <c r="CJ396" s="334"/>
      <c r="CK396" s="334"/>
      <c r="CL396" s="334"/>
      <c r="CM396" s="334"/>
      <c r="CN396" s="334"/>
      <c r="CO396" s="334"/>
      <c r="CP396" s="334"/>
      <c r="CQ396" s="334"/>
      <c r="CR396" s="334"/>
      <c r="CS396" s="334"/>
      <c r="CT396" s="334"/>
      <c r="CU396" s="334"/>
      <c r="CV396" s="334"/>
      <c r="CW396" s="334"/>
      <c r="CX396" s="334"/>
      <c r="CY396" s="334"/>
      <c r="CZ396" s="334"/>
      <c r="DA396" s="334"/>
      <c r="DB396" s="334"/>
      <c r="DC396" s="334"/>
      <c r="DD396" s="334"/>
      <c r="DE396" s="334"/>
      <c r="DF396" s="334"/>
      <c r="DG396" s="334"/>
      <c r="DH396" s="334"/>
      <c r="DI396" s="334"/>
      <c r="DJ396" s="334"/>
      <c r="DK396" s="334"/>
      <c r="DL396" s="334"/>
      <c r="DM396" s="334"/>
      <c r="DN396" s="334"/>
      <c r="DO396" s="334"/>
      <c r="DP396" s="334"/>
      <c r="DQ396" s="334"/>
      <c r="DR396" s="334"/>
      <c r="DS396" s="334"/>
      <c r="DT396" s="334"/>
      <c r="DU396" s="334"/>
      <c r="DV396" s="334"/>
      <c r="DW396" s="334"/>
      <c r="DX396" s="334"/>
      <c r="DY396" s="334"/>
      <c r="DZ396" s="334"/>
      <c r="EA396" s="334"/>
      <c r="EB396" s="334"/>
      <c r="EC396" s="334"/>
      <c r="ED396" s="334"/>
      <c r="EE396" s="334"/>
      <c r="EF396" s="334"/>
      <c r="EG396" s="334"/>
      <c r="EH396" s="334"/>
      <c r="EI396" s="334"/>
      <c r="EJ396" s="334"/>
      <c r="EK396" s="334"/>
      <c r="EL396" s="334"/>
      <c r="EM396" s="334"/>
      <c r="EN396" s="334"/>
      <c r="EO396" s="334"/>
      <c r="EP396" s="334"/>
      <c r="EQ396" s="334"/>
      <c r="ER396" s="334"/>
      <c r="ES396" s="334"/>
      <c r="ET396" s="334"/>
      <c r="EU396" s="334"/>
      <c r="EV396" s="334"/>
      <c r="EW396" s="334"/>
      <c r="EX396" s="334"/>
      <c r="EY396" s="334"/>
      <c r="EZ396" s="334"/>
      <c r="FA396" s="334"/>
      <c r="FB396" s="334"/>
      <c r="FC396" s="334"/>
      <c r="FD396" s="334"/>
      <c r="FE396" s="334"/>
      <c r="FF396" s="334"/>
      <c r="FG396" s="334"/>
      <c r="FH396" s="334"/>
      <c r="FI396" s="334"/>
      <c r="FJ396" s="334"/>
      <c r="FK396" s="334"/>
      <c r="FL396" s="334"/>
      <c r="FM396" s="334"/>
      <c r="FN396" s="334"/>
      <c r="FO396" s="334"/>
      <c r="FP396" s="334"/>
      <c r="FQ396" s="334"/>
      <c r="FR396" s="334"/>
      <c r="FS396" s="334"/>
      <c r="FT396" s="334"/>
      <c r="FU396" s="334"/>
      <c r="FV396" s="334"/>
      <c r="FW396" s="334"/>
      <c r="FX396" s="334"/>
      <c r="FY396" s="334"/>
      <c r="FZ396" s="334"/>
      <c r="GA396" s="334"/>
      <c r="GB396" s="334"/>
      <c r="GC396" s="334"/>
      <c r="GD396" s="334"/>
      <c r="GE396" s="334"/>
      <c r="GF396" s="334"/>
      <c r="GG396" s="334"/>
      <c r="GH396" s="334"/>
      <c r="GI396" s="334"/>
      <c r="GJ396" s="334"/>
      <c r="GK396" s="334"/>
      <c r="GL396" s="334"/>
      <c r="GM396" s="334"/>
      <c r="GN396" s="334"/>
      <c r="GO396" s="334"/>
      <c r="GP396" s="334"/>
      <c r="GQ396" s="334"/>
      <c r="GR396" s="334"/>
      <c r="GS396" s="334"/>
      <c r="GT396" s="334"/>
      <c r="GU396" s="334"/>
      <c r="GV396" s="334"/>
      <c r="GW396" s="334"/>
      <c r="GX396" s="334"/>
      <c r="GY396" s="334"/>
      <c r="GZ396" s="334"/>
      <c r="HA396" s="334"/>
      <c r="HB396" s="334"/>
      <c r="HC396" s="334"/>
      <c r="HD396" s="334"/>
      <c r="HE396" s="334"/>
      <c r="HF396" s="334"/>
      <c r="HG396" s="334"/>
      <c r="HH396" s="334"/>
      <c r="HI396" s="334"/>
      <c r="HJ396" s="334"/>
      <c r="HK396" s="334"/>
      <c r="HL396" s="334"/>
      <c r="HM396" s="334"/>
      <c r="HN396" s="334"/>
      <c r="HO396" s="334"/>
      <c r="HP396" s="334"/>
      <c r="HQ396" s="334"/>
      <c r="HR396" s="334"/>
      <c r="HS396" s="334"/>
      <c r="HT396" s="334"/>
      <c r="HU396" s="334"/>
      <c r="HV396" s="334"/>
      <c r="HW396" s="334"/>
      <c r="HX396" s="334"/>
      <c r="HY396" s="334"/>
      <c r="HZ396" s="334"/>
      <c r="IA396" s="334"/>
      <c r="IB396" s="334"/>
      <c r="IC396" s="334"/>
      <c r="ID396" s="334"/>
      <c r="IE396" s="334"/>
      <c r="IF396" s="334"/>
      <c r="IG396" s="334"/>
      <c r="IH396" s="334"/>
      <c r="II396" s="334"/>
      <c r="IJ396" s="334"/>
      <c r="IK396" s="334"/>
      <c r="IL396" s="334"/>
      <c r="IM396" s="334"/>
      <c r="IN396" s="334"/>
      <c r="IO396" s="334"/>
      <c r="IP396" s="334"/>
      <c r="IQ396" s="334"/>
      <c r="IR396" s="334"/>
      <c r="IS396" s="334"/>
      <c r="IT396" s="334"/>
    </row>
    <row r="397" spans="1:254" s="326" customFormat="1" ht="15" customHeight="1" x14ac:dyDescent="0.3">
      <c r="A397" s="323"/>
      <c r="B397" s="334"/>
      <c r="C397" s="324"/>
      <c r="D397" s="324"/>
      <c r="E397" s="324"/>
      <c r="F397" s="401"/>
      <c r="G397" s="488"/>
      <c r="H397" s="489"/>
      <c r="R397" s="463"/>
      <c r="S397" s="539"/>
      <c r="T397" s="447"/>
      <c r="U397" s="329">
        <f t="shared" si="77"/>
        <v>0</v>
      </c>
      <c r="V397" s="418"/>
      <c r="W397" s="418"/>
      <c r="X397" s="418"/>
      <c r="Y397" s="418"/>
      <c r="Z397" s="418"/>
      <c r="AA397" s="418"/>
      <c r="AB397" s="418"/>
      <c r="AC397" s="419">
        <f t="shared" si="84"/>
        <v>0</v>
      </c>
      <c r="AD397" s="418"/>
      <c r="AE397" s="418"/>
      <c r="AF397" s="418"/>
      <c r="AG397" s="418"/>
      <c r="AH397" s="382"/>
      <c r="AI397" s="382"/>
      <c r="AJ397" s="382"/>
      <c r="AK397" s="382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3"/>
      <c r="AW397" s="383"/>
      <c r="AX397" s="383"/>
      <c r="AY397" s="383"/>
      <c r="AZ397" s="383"/>
      <c r="BA397" s="383"/>
      <c r="BB397" s="383"/>
      <c r="BC397" s="383"/>
      <c r="BD397" s="383"/>
      <c r="BE397" s="383"/>
      <c r="BF397" s="383"/>
      <c r="BG397" s="334"/>
      <c r="BH397" s="334"/>
      <c r="BI397" s="334"/>
      <c r="BJ397" s="334"/>
      <c r="BK397" s="334"/>
      <c r="BL397" s="334"/>
      <c r="BM397" s="334"/>
      <c r="BN397" s="334"/>
      <c r="BO397" s="334"/>
      <c r="BP397" s="334"/>
      <c r="BQ397" s="334"/>
      <c r="BR397" s="334"/>
      <c r="BS397" s="334"/>
      <c r="BT397" s="334"/>
      <c r="BU397" s="334"/>
      <c r="BV397" s="334"/>
      <c r="BW397" s="334"/>
      <c r="BX397" s="334"/>
      <c r="BY397" s="334"/>
      <c r="BZ397" s="334"/>
      <c r="CA397" s="334"/>
      <c r="CB397" s="334"/>
      <c r="CC397" s="334"/>
      <c r="CD397" s="334"/>
      <c r="CE397" s="334"/>
      <c r="CF397" s="334"/>
      <c r="CG397" s="334"/>
      <c r="CH397" s="334"/>
      <c r="CI397" s="334"/>
      <c r="CJ397" s="334"/>
      <c r="CK397" s="334"/>
      <c r="CL397" s="334"/>
      <c r="CM397" s="334"/>
      <c r="CN397" s="334"/>
      <c r="CO397" s="334"/>
      <c r="CP397" s="334"/>
      <c r="CQ397" s="334"/>
      <c r="CR397" s="334"/>
      <c r="CS397" s="334"/>
      <c r="CT397" s="334"/>
      <c r="CU397" s="334"/>
      <c r="CV397" s="334"/>
      <c r="CW397" s="334"/>
      <c r="CX397" s="334"/>
      <c r="CY397" s="334"/>
      <c r="CZ397" s="334"/>
      <c r="DA397" s="334"/>
      <c r="DB397" s="334"/>
      <c r="DC397" s="334"/>
      <c r="DD397" s="334"/>
      <c r="DE397" s="334"/>
      <c r="DF397" s="334"/>
      <c r="DG397" s="334"/>
      <c r="DH397" s="334"/>
      <c r="DI397" s="334"/>
      <c r="DJ397" s="334"/>
      <c r="DK397" s="334"/>
      <c r="DL397" s="334"/>
      <c r="DM397" s="334"/>
      <c r="DN397" s="334"/>
      <c r="DO397" s="334"/>
      <c r="DP397" s="334"/>
      <c r="DQ397" s="334"/>
      <c r="DR397" s="334"/>
      <c r="DS397" s="334"/>
      <c r="DT397" s="334"/>
      <c r="DU397" s="334"/>
      <c r="DV397" s="334"/>
      <c r="DW397" s="334"/>
      <c r="DX397" s="334"/>
      <c r="DY397" s="334"/>
      <c r="DZ397" s="334"/>
      <c r="EA397" s="334"/>
      <c r="EB397" s="334"/>
      <c r="EC397" s="334"/>
      <c r="ED397" s="334"/>
      <c r="EE397" s="334"/>
      <c r="EF397" s="334"/>
      <c r="EG397" s="334"/>
      <c r="EH397" s="334"/>
      <c r="EI397" s="334"/>
      <c r="EJ397" s="334"/>
      <c r="EK397" s="334"/>
      <c r="EL397" s="334"/>
      <c r="EM397" s="334"/>
      <c r="EN397" s="334"/>
      <c r="EO397" s="334"/>
      <c r="EP397" s="334"/>
      <c r="EQ397" s="334"/>
      <c r="ER397" s="334"/>
      <c r="ES397" s="334"/>
      <c r="ET397" s="334"/>
      <c r="EU397" s="334"/>
      <c r="EV397" s="334"/>
      <c r="EW397" s="334"/>
      <c r="EX397" s="334"/>
      <c r="EY397" s="334"/>
      <c r="EZ397" s="334"/>
      <c r="FA397" s="334"/>
      <c r="FB397" s="334"/>
      <c r="FC397" s="334"/>
      <c r="FD397" s="334"/>
      <c r="FE397" s="334"/>
      <c r="FF397" s="334"/>
      <c r="FG397" s="334"/>
      <c r="FH397" s="334"/>
      <c r="FI397" s="334"/>
      <c r="FJ397" s="334"/>
      <c r="FK397" s="334"/>
      <c r="FL397" s="334"/>
      <c r="FM397" s="334"/>
      <c r="FN397" s="334"/>
      <c r="FO397" s="334"/>
      <c r="FP397" s="334"/>
      <c r="FQ397" s="334"/>
      <c r="FR397" s="334"/>
      <c r="FS397" s="334"/>
      <c r="FT397" s="334"/>
      <c r="FU397" s="334"/>
      <c r="FV397" s="334"/>
      <c r="FW397" s="334"/>
      <c r="FX397" s="334"/>
      <c r="FY397" s="334"/>
      <c r="FZ397" s="334"/>
      <c r="GA397" s="334"/>
      <c r="GB397" s="334"/>
      <c r="GC397" s="334"/>
      <c r="GD397" s="334"/>
      <c r="GE397" s="334"/>
      <c r="GF397" s="334"/>
      <c r="GG397" s="334"/>
      <c r="GH397" s="334"/>
      <c r="GI397" s="334"/>
      <c r="GJ397" s="334"/>
      <c r="GK397" s="334"/>
      <c r="GL397" s="334"/>
      <c r="GM397" s="334"/>
      <c r="GN397" s="334"/>
      <c r="GO397" s="334"/>
      <c r="GP397" s="334"/>
      <c r="GQ397" s="334"/>
      <c r="GR397" s="334"/>
      <c r="GS397" s="334"/>
      <c r="GT397" s="334"/>
      <c r="GU397" s="334"/>
      <c r="GV397" s="334"/>
      <c r="GW397" s="334"/>
      <c r="GX397" s="334"/>
      <c r="GY397" s="334"/>
      <c r="GZ397" s="334"/>
      <c r="HA397" s="334"/>
      <c r="HB397" s="334"/>
      <c r="HC397" s="334"/>
      <c r="HD397" s="334"/>
      <c r="HE397" s="334"/>
      <c r="HF397" s="334"/>
      <c r="HG397" s="334"/>
      <c r="HH397" s="334"/>
      <c r="HI397" s="334"/>
      <c r="HJ397" s="334"/>
      <c r="HK397" s="334"/>
      <c r="HL397" s="334"/>
      <c r="HM397" s="334"/>
      <c r="HN397" s="334"/>
      <c r="HO397" s="334"/>
      <c r="HP397" s="334"/>
      <c r="HQ397" s="334"/>
      <c r="HR397" s="334"/>
      <c r="HS397" s="334"/>
      <c r="HT397" s="334"/>
      <c r="HU397" s="334"/>
      <c r="HV397" s="334"/>
      <c r="HW397" s="334"/>
      <c r="HX397" s="334"/>
      <c r="HY397" s="334"/>
      <c r="HZ397" s="334"/>
      <c r="IA397" s="334"/>
      <c r="IB397" s="334"/>
      <c r="IC397" s="334"/>
      <c r="ID397" s="334"/>
      <c r="IE397" s="334"/>
      <c r="IF397" s="334"/>
      <c r="IG397" s="334"/>
      <c r="IH397" s="334"/>
      <c r="II397" s="334"/>
      <c r="IJ397" s="334"/>
      <c r="IK397" s="334"/>
      <c r="IL397" s="334"/>
      <c r="IM397" s="334"/>
      <c r="IN397" s="334"/>
      <c r="IO397" s="334"/>
      <c r="IP397" s="334"/>
      <c r="IQ397" s="334"/>
      <c r="IR397" s="334"/>
      <c r="IS397" s="334"/>
      <c r="IT397" s="334"/>
    </row>
    <row r="398" spans="1:254" s="326" customFormat="1" ht="15" customHeight="1" x14ac:dyDescent="0.3">
      <c r="A398" s="323"/>
      <c r="B398" s="666" t="s">
        <v>205</v>
      </c>
      <c r="C398" s="324"/>
      <c r="D398" s="324"/>
      <c r="E398" s="324"/>
      <c r="F398" s="401"/>
      <c r="G398" s="488"/>
      <c r="H398" s="489"/>
      <c r="R398" s="463"/>
      <c r="S398" s="863"/>
      <c r="T398" s="328"/>
      <c r="U398" s="329">
        <f t="shared" si="77"/>
        <v>0</v>
      </c>
      <c r="V398" s="330"/>
      <c r="W398" s="330"/>
      <c r="X398" s="330"/>
      <c r="Y398" s="330"/>
      <c r="Z398" s="330"/>
      <c r="AA398" s="330"/>
      <c r="AB398" s="330"/>
      <c r="AC398" s="329">
        <f t="shared" si="84"/>
        <v>0</v>
      </c>
      <c r="AD398" s="330"/>
      <c r="AE398" s="330"/>
      <c r="AF398" s="330"/>
      <c r="AG398" s="330"/>
      <c r="AH398" s="331"/>
      <c r="AI398" s="331"/>
      <c r="AJ398" s="331"/>
      <c r="AK398" s="331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3"/>
      <c r="AW398" s="383"/>
      <c r="AX398" s="383"/>
      <c r="AY398" s="383"/>
      <c r="AZ398" s="383"/>
      <c r="BA398" s="383"/>
      <c r="BB398" s="383"/>
      <c r="BC398" s="383"/>
      <c r="BD398" s="383"/>
      <c r="BE398" s="383"/>
      <c r="BF398" s="383"/>
      <c r="BG398" s="334"/>
      <c r="BH398" s="334"/>
      <c r="BI398" s="334"/>
      <c r="BJ398" s="334"/>
      <c r="BK398" s="334"/>
      <c r="BL398" s="334"/>
      <c r="BM398" s="334"/>
      <c r="BN398" s="334"/>
      <c r="BO398" s="334"/>
      <c r="BP398" s="334"/>
      <c r="BQ398" s="334"/>
      <c r="BR398" s="334"/>
      <c r="BS398" s="334"/>
      <c r="BT398" s="334"/>
      <c r="BU398" s="334"/>
      <c r="BV398" s="334"/>
      <c r="BW398" s="334"/>
      <c r="BX398" s="334"/>
      <c r="BY398" s="334"/>
      <c r="BZ398" s="334"/>
      <c r="CA398" s="334"/>
      <c r="CB398" s="334"/>
      <c r="CC398" s="334"/>
      <c r="CD398" s="334"/>
      <c r="CE398" s="334"/>
      <c r="CF398" s="334"/>
      <c r="CG398" s="334"/>
      <c r="CH398" s="334"/>
      <c r="CI398" s="334"/>
      <c r="CJ398" s="334"/>
      <c r="CK398" s="334"/>
      <c r="CL398" s="334"/>
      <c r="CM398" s="334"/>
      <c r="CN398" s="334"/>
      <c r="CO398" s="334"/>
      <c r="CP398" s="334"/>
      <c r="CQ398" s="334"/>
      <c r="CR398" s="334"/>
      <c r="CS398" s="334"/>
      <c r="CT398" s="334"/>
      <c r="CU398" s="334"/>
      <c r="CV398" s="334"/>
      <c r="CW398" s="334"/>
      <c r="CX398" s="334"/>
      <c r="CY398" s="334"/>
      <c r="CZ398" s="334"/>
      <c r="DA398" s="334"/>
      <c r="DB398" s="334"/>
      <c r="DC398" s="334"/>
      <c r="DD398" s="334"/>
      <c r="DE398" s="334"/>
      <c r="DF398" s="334"/>
      <c r="DG398" s="334"/>
      <c r="DH398" s="334"/>
      <c r="DI398" s="334"/>
      <c r="DJ398" s="334"/>
      <c r="DK398" s="334"/>
      <c r="DL398" s="334"/>
      <c r="DM398" s="334"/>
      <c r="DN398" s="334"/>
      <c r="DO398" s="334"/>
      <c r="DP398" s="334"/>
      <c r="DQ398" s="334"/>
      <c r="DR398" s="334"/>
      <c r="DS398" s="334"/>
      <c r="DT398" s="334"/>
      <c r="DU398" s="334"/>
      <c r="DV398" s="334"/>
      <c r="DW398" s="334"/>
      <c r="DX398" s="334"/>
      <c r="DY398" s="334"/>
      <c r="DZ398" s="334"/>
      <c r="EA398" s="334"/>
      <c r="EB398" s="334"/>
      <c r="EC398" s="334"/>
      <c r="ED398" s="334"/>
      <c r="EE398" s="334"/>
      <c r="EF398" s="334"/>
      <c r="EG398" s="334"/>
      <c r="EH398" s="334"/>
      <c r="EI398" s="334"/>
      <c r="EJ398" s="334"/>
      <c r="EK398" s="334"/>
      <c r="EL398" s="334"/>
      <c r="EM398" s="334"/>
      <c r="EN398" s="334"/>
      <c r="EO398" s="334"/>
      <c r="EP398" s="334"/>
      <c r="EQ398" s="334"/>
      <c r="ER398" s="334"/>
      <c r="ES398" s="334"/>
      <c r="ET398" s="334"/>
      <c r="EU398" s="334"/>
      <c r="EV398" s="334"/>
      <c r="EW398" s="334"/>
      <c r="EX398" s="334"/>
      <c r="EY398" s="334"/>
      <c r="EZ398" s="334"/>
      <c r="FA398" s="334"/>
      <c r="FB398" s="334"/>
      <c r="FC398" s="334"/>
      <c r="FD398" s="334"/>
      <c r="FE398" s="334"/>
      <c r="FF398" s="334"/>
      <c r="FG398" s="334"/>
      <c r="FH398" s="334"/>
      <c r="FI398" s="334"/>
      <c r="FJ398" s="334"/>
      <c r="FK398" s="334"/>
      <c r="FL398" s="334"/>
      <c r="FM398" s="334"/>
      <c r="FN398" s="334"/>
      <c r="FO398" s="334"/>
      <c r="FP398" s="334"/>
      <c r="FQ398" s="334"/>
      <c r="FR398" s="334"/>
      <c r="FS398" s="334"/>
      <c r="FT398" s="334"/>
      <c r="FU398" s="334"/>
      <c r="FV398" s="334"/>
      <c r="FW398" s="334"/>
      <c r="FX398" s="334"/>
      <c r="FY398" s="334"/>
      <c r="FZ398" s="334"/>
      <c r="GA398" s="334"/>
      <c r="GB398" s="334"/>
      <c r="GC398" s="334"/>
      <c r="GD398" s="334"/>
      <c r="GE398" s="334"/>
      <c r="GF398" s="334"/>
      <c r="GG398" s="334"/>
      <c r="GH398" s="334"/>
      <c r="GI398" s="334"/>
      <c r="GJ398" s="334"/>
      <c r="GK398" s="334"/>
      <c r="GL398" s="334"/>
      <c r="GM398" s="334"/>
      <c r="GN398" s="334"/>
      <c r="GO398" s="334"/>
      <c r="GP398" s="334"/>
      <c r="GQ398" s="334"/>
      <c r="GR398" s="334"/>
      <c r="GS398" s="334"/>
      <c r="GT398" s="334"/>
      <c r="GU398" s="334"/>
      <c r="GV398" s="334"/>
      <c r="GW398" s="334"/>
      <c r="GX398" s="334"/>
      <c r="GY398" s="334"/>
      <c r="GZ398" s="334"/>
      <c r="HA398" s="334"/>
      <c r="HB398" s="334"/>
      <c r="HC398" s="334"/>
      <c r="HD398" s="334"/>
      <c r="HE398" s="334"/>
      <c r="HF398" s="334"/>
      <c r="HG398" s="334"/>
      <c r="HH398" s="334"/>
      <c r="HI398" s="334"/>
      <c r="HJ398" s="334"/>
      <c r="HK398" s="334"/>
      <c r="HL398" s="334"/>
      <c r="HM398" s="334"/>
      <c r="HN398" s="334"/>
      <c r="HO398" s="334"/>
      <c r="HP398" s="334"/>
      <c r="HQ398" s="334"/>
      <c r="HR398" s="334"/>
      <c r="HS398" s="334"/>
      <c r="HT398" s="334"/>
      <c r="HU398" s="334"/>
      <c r="HV398" s="334"/>
      <c r="HW398" s="334"/>
      <c r="HX398" s="334"/>
      <c r="HY398" s="334"/>
      <c r="HZ398" s="334"/>
      <c r="IA398" s="334"/>
      <c r="IB398" s="334"/>
      <c r="IC398" s="334"/>
      <c r="ID398" s="334"/>
      <c r="IE398" s="334"/>
      <c r="IF398" s="334"/>
      <c r="IG398" s="334"/>
      <c r="IH398" s="334"/>
      <c r="II398" s="334"/>
      <c r="IJ398" s="334"/>
      <c r="IK398" s="334"/>
      <c r="IL398" s="334"/>
      <c r="IM398" s="334"/>
      <c r="IN398" s="334"/>
      <c r="IO398" s="334"/>
      <c r="IP398" s="334"/>
      <c r="IQ398" s="334"/>
      <c r="IR398" s="334"/>
      <c r="IS398" s="334"/>
      <c r="IT398" s="334"/>
    </row>
    <row r="399" spans="1:254" s="326" customFormat="1" ht="15" customHeight="1" x14ac:dyDescent="0.3">
      <c r="A399" s="385">
        <v>1</v>
      </c>
      <c r="B399" s="396" t="s">
        <v>1453</v>
      </c>
      <c r="C399" s="375">
        <v>501209</v>
      </c>
      <c r="D399" s="375" t="s">
        <v>3</v>
      </c>
      <c r="E399" s="375"/>
      <c r="F399" s="397"/>
      <c r="G399" s="416">
        <v>115452721.86000001</v>
      </c>
      <c r="H399" s="491"/>
      <c r="I399" s="366"/>
      <c r="J399" s="366">
        <v>9531.24</v>
      </c>
      <c r="K399" s="366"/>
      <c r="L399" s="366"/>
      <c r="M399" s="366"/>
      <c r="N399" s="366"/>
      <c r="O399" s="366"/>
      <c r="P399" s="366">
        <v>5297.13</v>
      </c>
      <c r="Q399" s="366"/>
      <c r="R399" s="562">
        <f>G399+H399+J399+K399+I399-M399-O399-P399-Q399-N399</f>
        <v>115456955.97000001</v>
      </c>
      <c r="S399" s="864">
        <f>R399-V399</f>
        <v>2.7000010013580322E-2</v>
      </c>
      <c r="T399" s="328">
        <v>21170390</v>
      </c>
      <c r="U399" s="329" t="str">
        <f t="shared" si="77"/>
        <v>GBP</v>
      </c>
      <c r="V399" s="329">
        <f>T399*V2</f>
        <v>115456955.943</v>
      </c>
      <c r="W399" s="330"/>
      <c r="X399" s="330"/>
      <c r="Y399" s="330"/>
      <c r="Z399" s="330"/>
      <c r="AA399" s="330"/>
      <c r="AB399" s="330"/>
      <c r="AC399" s="329">
        <f t="shared" si="84"/>
        <v>115456955.97000001</v>
      </c>
      <c r="AD399" s="330"/>
      <c r="AE399" s="330"/>
      <c r="AF399" s="330"/>
      <c r="AG399" s="330"/>
      <c r="AH399" s="331"/>
      <c r="AI399" s="331"/>
      <c r="AJ399" s="331"/>
      <c r="AK399" s="331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3"/>
      <c r="AW399" s="383"/>
      <c r="AX399" s="383"/>
      <c r="AY399" s="383"/>
      <c r="AZ399" s="383"/>
      <c r="BA399" s="383"/>
      <c r="BB399" s="383"/>
      <c r="BC399" s="383"/>
      <c r="BD399" s="383"/>
      <c r="BE399" s="383"/>
      <c r="BF399" s="383"/>
      <c r="BG399" s="334"/>
      <c r="BH399" s="334"/>
      <c r="BI399" s="334"/>
      <c r="BJ399" s="334"/>
      <c r="BK399" s="334"/>
      <c r="BL399" s="334"/>
      <c r="BM399" s="334"/>
      <c r="BN399" s="334"/>
      <c r="BO399" s="334"/>
      <c r="BP399" s="334"/>
      <c r="BQ399" s="334"/>
      <c r="BR399" s="334"/>
      <c r="BS399" s="334"/>
      <c r="BT399" s="334"/>
      <c r="BU399" s="334"/>
      <c r="BV399" s="334"/>
      <c r="BW399" s="334"/>
      <c r="BX399" s="334"/>
      <c r="BY399" s="334"/>
      <c r="BZ399" s="334"/>
      <c r="CA399" s="334"/>
      <c r="CB399" s="334"/>
      <c r="CC399" s="334"/>
      <c r="CD399" s="334"/>
      <c r="CE399" s="334"/>
      <c r="CF399" s="334"/>
      <c r="CG399" s="334"/>
      <c r="CH399" s="334"/>
      <c r="CI399" s="334"/>
      <c r="CJ399" s="334"/>
      <c r="CK399" s="334"/>
      <c r="CL399" s="334"/>
      <c r="CM399" s="334"/>
      <c r="CN399" s="334"/>
      <c r="CO399" s="334"/>
      <c r="CP399" s="334"/>
      <c r="CQ399" s="334"/>
      <c r="CR399" s="334"/>
      <c r="CS399" s="334"/>
      <c r="CT399" s="334"/>
      <c r="CU399" s="334"/>
      <c r="CV399" s="334"/>
      <c r="CW399" s="334"/>
      <c r="CX399" s="334"/>
      <c r="CY399" s="334"/>
      <c r="CZ399" s="334"/>
      <c r="DA399" s="334"/>
      <c r="DB399" s="334"/>
      <c r="DC399" s="334"/>
      <c r="DD399" s="334"/>
      <c r="DE399" s="334"/>
      <c r="DF399" s="334"/>
      <c r="DG399" s="334"/>
      <c r="DH399" s="334"/>
      <c r="DI399" s="334"/>
      <c r="DJ399" s="334"/>
      <c r="DK399" s="334"/>
      <c r="DL399" s="334"/>
      <c r="DM399" s="334"/>
      <c r="DN399" s="334"/>
      <c r="DO399" s="334"/>
      <c r="DP399" s="334"/>
      <c r="DQ399" s="334"/>
      <c r="DR399" s="334"/>
      <c r="DS399" s="334"/>
      <c r="DT399" s="334"/>
      <c r="DU399" s="334"/>
      <c r="DV399" s="334"/>
      <c r="DW399" s="334"/>
      <c r="DX399" s="334"/>
      <c r="DY399" s="334"/>
      <c r="DZ399" s="334"/>
      <c r="EA399" s="334"/>
      <c r="EB399" s="334"/>
      <c r="EC399" s="334"/>
      <c r="ED399" s="334"/>
      <c r="EE399" s="334"/>
      <c r="EF399" s="334"/>
      <c r="EG399" s="334"/>
      <c r="EH399" s="334"/>
      <c r="EI399" s="334"/>
      <c r="EJ399" s="334"/>
      <c r="EK399" s="334"/>
      <c r="EL399" s="334"/>
      <c r="EM399" s="334"/>
      <c r="EN399" s="334"/>
      <c r="EO399" s="334"/>
      <c r="EP399" s="334"/>
      <c r="EQ399" s="334"/>
      <c r="ER399" s="334"/>
      <c r="ES399" s="334"/>
      <c r="ET399" s="334"/>
      <c r="EU399" s="334"/>
      <c r="EV399" s="334"/>
      <c r="EW399" s="334"/>
      <c r="EX399" s="334"/>
      <c r="EY399" s="334"/>
      <c r="EZ399" s="334"/>
      <c r="FA399" s="334"/>
      <c r="FB399" s="334"/>
      <c r="FC399" s="334"/>
      <c r="FD399" s="334"/>
      <c r="FE399" s="334"/>
      <c r="FF399" s="334"/>
      <c r="FG399" s="334"/>
      <c r="FH399" s="334"/>
      <c r="FI399" s="334"/>
      <c r="FJ399" s="334"/>
      <c r="FK399" s="334"/>
      <c r="FL399" s="334"/>
      <c r="FM399" s="334"/>
      <c r="FN399" s="334"/>
      <c r="FO399" s="334"/>
      <c r="FP399" s="334"/>
      <c r="FQ399" s="334"/>
      <c r="FR399" s="334"/>
      <c r="FS399" s="334"/>
      <c r="FT399" s="334"/>
      <c r="FU399" s="334"/>
      <c r="FV399" s="334"/>
      <c r="FW399" s="334"/>
      <c r="FX399" s="334"/>
      <c r="FY399" s="334"/>
      <c r="FZ399" s="334"/>
      <c r="GA399" s="334"/>
      <c r="GB399" s="334"/>
      <c r="GC399" s="334"/>
      <c r="GD399" s="334"/>
      <c r="GE399" s="334"/>
      <c r="GF399" s="334"/>
      <c r="GG399" s="334"/>
      <c r="GH399" s="334"/>
      <c r="GI399" s="334"/>
      <c r="GJ399" s="334"/>
      <c r="GK399" s="334"/>
      <c r="GL399" s="334"/>
      <c r="GM399" s="334"/>
      <c r="GN399" s="334"/>
      <c r="GO399" s="334"/>
      <c r="GP399" s="334"/>
      <c r="GQ399" s="334"/>
      <c r="GR399" s="334"/>
      <c r="GS399" s="334"/>
      <c r="GT399" s="334"/>
      <c r="GU399" s="334"/>
      <c r="GV399" s="334"/>
      <c r="GW399" s="334"/>
      <c r="GX399" s="334"/>
      <c r="GY399" s="334"/>
      <c r="GZ399" s="334"/>
      <c r="HA399" s="334"/>
      <c r="HB399" s="334"/>
      <c r="HC399" s="334"/>
      <c r="HD399" s="334"/>
      <c r="HE399" s="334"/>
      <c r="HF399" s="334"/>
      <c r="HG399" s="334"/>
      <c r="HH399" s="334"/>
      <c r="HI399" s="334"/>
      <c r="HJ399" s="334"/>
      <c r="HK399" s="334"/>
      <c r="HL399" s="334"/>
      <c r="HM399" s="334"/>
      <c r="HN399" s="334"/>
      <c r="HO399" s="334"/>
      <c r="HP399" s="334"/>
      <c r="HQ399" s="334"/>
      <c r="HR399" s="334"/>
      <c r="HS399" s="334"/>
      <c r="HT399" s="334"/>
      <c r="HU399" s="334"/>
      <c r="HV399" s="334"/>
      <c r="HW399" s="334"/>
      <c r="HX399" s="334"/>
      <c r="HY399" s="334"/>
      <c r="HZ399" s="334"/>
      <c r="IA399" s="334"/>
      <c r="IB399" s="334"/>
      <c r="IC399" s="334"/>
      <c r="ID399" s="334"/>
      <c r="IE399" s="334"/>
      <c r="IF399" s="334"/>
      <c r="IG399" s="334"/>
      <c r="IH399" s="334"/>
      <c r="II399" s="334"/>
      <c r="IJ399" s="334"/>
      <c r="IK399" s="334"/>
      <c r="IL399" s="334"/>
      <c r="IM399" s="334"/>
      <c r="IN399" s="334"/>
      <c r="IO399" s="334"/>
      <c r="IP399" s="334"/>
      <c r="IQ399" s="334"/>
      <c r="IR399" s="334"/>
      <c r="IS399" s="334"/>
      <c r="IT399" s="334"/>
    </row>
    <row r="400" spans="1:254" s="326" customFormat="1" ht="15" customHeight="1" x14ac:dyDescent="0.3">
      <c r="A400" s="385">
        <v>2</v>
      </c>
      <c r="B400" s="396" t="s">
        <v>1571</v>
      </c>
      <c r="C400" s="375">
        <v>501287</v>
      </c>
      <c r="D400" s="375" t="s">
        <v>0</v>
      </c>
      <c r="E400" s="375"/>
      <c r="F400" s="397"/>
      <c r="G400" s="416">
        <v>134716623.46000001</v>
      </c>
      <c r="H400" s="491"/>
      <c r="I400" s="366"/>
      <c r="J400" s="366">
        <v>29232.21</v>
      </c>
      <c r="K400" s="366"/>
      <c r="L400" s="366"/>
      <c r="M400" s="366"/>
      <c r="N400" s="366"/>
      <c r="O400" s="366"/>
      <c r="P400" s="366">
        <v>2295980.87</v>
      </c>
      <c r="Q400" s="366"/>
      <c r="R400" s="562">
        <f>G400+H400+J400+K400+I400-M400-O400-P400-Q400-N400</f>
        <v>132449874.80000001</v>
      </c>
      <c r="S400" s="871">
        <f>R400-V400</f>
        <v>-4.5999884605407715E-3</v>
      </c>
      <c r="T400" s="328">
        <v>32615088.600000001</v>
      </c>
      <c r="U400" s="329" t="str">
        <f t="shared" ref="U400" si="93">D400</f>
        <v>USD</v>
      </c>
      <c r="V400" s="329">
        <f>T400*$V$1</f>
        <v>132449874.8046</v>
      </c>
      <c r="W400" s="330"/>
      <c r="X400" s="330"/>
      <c r="Y400" s="330"/>
      <c r="Z400" s="330"/>
      <c r="AA400" s="330"/>
      <c r="AB400" s="330"/>
      <c r="AC400" s="329"/>
      <c r="AD400" s="330"/>
      <c r="AE400" s="330"/>
      <c r="AF400" s="330"/>
      <c r="AG400" s="330"/>
      <c r="AH400" s="331"/>
      <c r="AI400" s="331"/>
      <c r="AJ400" s="331"/>
      <c r="AK400" s="331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3"/>
      <c r="AW400" s="383"/>
      <c r="AX400" s="383"/>
      <c r="AY400" s="383"/>
      <c r="AZ400" s="383"/>
      <c r="BA400" s="383"/>
      <c r="BB400" s="383"/>
      <c r="BC400" s="383"/>
      <c r="BD400" s="383"/>
      <c r="BE400" s="383"/>
      <c r="BF400" s="383"/>
      <c r="BG400" s="334"/>
      <c r="BH400" s="334"/>
      <c r="BI400" s="334"/>
      <c r="BJ400" s="334"/>
      <c r="BK400" s="334"/>
      <c r="BL400" s="334"/>
      <c r="BM400" s="334"/>
      <c r="BN400" s="334"/>
      <c r="BO400" s="334"/>
      <c r="BP400" s="334"/>
      <c r="BQ400" s="334"/>
      <c r="BR400" s="334"/>
      <c r="BS400" s="334"/>
      <c r="BT400" s="334"/>
      <c r="BU400" s="334"/>
      <c r="BV400" s="334"/>
      <c r="BW400" s="334"/>
      <c r="BX400" s="334"/>
      <c r="BY400" s="334"/>
      <c r="BZ400" s="334"/>
      <c r="CA400" s="334"/>
      <c r="CB400" s="334"/>
      <c r="CC400" s="334"/>
      <c r="CD400" s="334"/>
      <c r="CE400" s="334"/>
      <c r="CF400" s="334"/>
      <c r="CG400" s="334"/>
      <c r="CH400" s="334"/>
      <c r="CI400" s="334"/>
      <c r="CJ400" s="334"/>
      <c r="CK400" s="334"/>
      <c r="CL400" s="334"/>
      <c r="CM400" s="334"/>
      <c r="CN400" s="334"/>
      <c r="CO400" s="334"/>
      <c r="CP400" s="334"/>
      <c r="CQ400" s="334"/>
      <c r="CR400" s="334"/>
      <c r="CS400" s="334"/>
      <c r="CT400" s="334"/>
      <c r="CU400" s="334"/>
      <c r="CV400" s="334"/>
      <c r="CW400" s="334"/>
      <c r="CX400" s="334"/>
      <c r="CY400" s="334"/>
      <c r="CZ400" s="334"/>
      <c r="DA400" s="334"/>
      <c r="DB400" s="334"/>
      <c r="DC400" s="334"/>
      <c r="DD400" s="334"/>
      <c r="DE400" s="334"/>
      <c r="DF400" s="334"/>
      <c r="DG400" s="334"/>
      <c r="DH400" s="334"/>
      <c r="DI400" s="334"/>
      <c r="DJ400" s="334"/>
      <c r="DK400" s="334"/>
      <c r="DL400" s="334"/>
      <c r="DM400" s="334"/>
      <c r="DN400" s="334"/>
      <c r="DO400" s="334"/>
      <c r="DP400" s="334"/>
      <c r="DQ400" s="334"/>
      <c r="DR400" s="334"/>
      <c r="DS400" s="334"/>
      <c r="DT400" s="334"/>
      <c r="DU400" s="334"/>
      <c r="DV400" s="334"/>
      <c r="DW400" s="334"/>
      <c r="DX400" s="334"/>
      <c r="DY400" s="334"/>
      <c r="DZ400" s="334"/>
      <c r="EA400" s="334"/>
      <c r="EB400" s="334"/>
      <c r="EC400" s="334"/>
      <c r="ED400" s="334"/>
      <c r="EE400" s="334"/>
      <c r="EF400" s="334"/>
      <c r="EG400" s="334"/>
      <c r="EH400" s="334"/>
      <c r="EI400" s="334"/>
      <c r="EJ400" s="334"/>
      <c r="EK400" s="334"/>
      <c r="EL400" s="334"/>
      <c r="EM400" s="334"/>
      <c r="EN400" s="334"/>
      <c r="EO400" s="334"/>
      <c r="EP400" s="334"/>
      <c r="EQ400" s="334"/>
      <c r="ER400" s="334"/>
      <c r="ES400" s="334"/>
      <c r="ET400" s="334"/>
      <c r="EU400" s="334"/>
      <c r="EV400" s="334"/>
      <c r="EW400" s="334"/>
      <c r="EX400" s="334"/>
      <c r="EY400" s="334"/>
      <c r="EZ400" s="334"/>
      <c r="FA400" s="334"/>
      <c r="FB400" s="334"/>
      <c r="FC400" s="334"/>
      <c r="FD400" s="334"/>
      <c r="FE400" s="334"/>
      <c r="FF400" s="334"/>
      <c r="FG400" s="334"/>
      <c r="FH400" s="334"/>
      <c r="FI400" s="334"/>
      <c r="FJ400" s="334"/>
      <c r="FK400" s="334"/>
      <c r="FL400" s="334"/>
      <c r="FM400" s="334"/>
      <c r="FN400" s="334"/>
      <c r="FO400" s="334"/>
      <c r="FP400" s="334"/>
      <c r="FQ400" s="334"/>
      <c r="FR400" s="334"/>
      <c r="FS400" s="334"/>
      <c r="FT400" s="334"/>
      <c r="FU400" s="334"/>
      <c r="FV400" s="334"/>
      <c r="FW400" s="334"/>
      <c r="FX400" s="334"/>
      <c r="FY400" s="334"/>
      <c r="FZ400" s="334"/>
      <c r="GA400" s="334"/>
      <c r="GB400" s="334"/>
      <c r="GC400" s="334"/>
      <c r="GD400" s="334"/>
      <c r="GE400" s="334"/>
      <c r="GF400" s="334"/>
      <c r="GG400" s="334"/>
      <c r="GH400" s="334"/>
      <c r="GI400" s="334"/>
      <c r="GJ400" s="334"/>
      <c r="GK400" s="334"/>
      <c r="GL400" s="334"/>
      <c r="GM400" s="334"/>
      <c r="GN400" s="334"/>
      <c r="GO400" s="334"/>
      <c r="GP400" s="334"/>
      <c r="GQ400" s="334"/>
      <c r="GR400" s="334"/>
      <c r="GS400" s="334"/>
      <c r="GT400" s="334"/>
      <c r="GU400" s="334"/>
      <c r="GV400" s="334"/>
      <c r="GW400" s="334"/>
      <c r="GX400" s="334"/>
      <c r="GY400" s="334"/>
      <c r="GZ400" s="334"/>
      <c r="HA400" s="334"/>
      <c r="HB400" s="334"/>
      <c r="HC400" s="334"/>
      <c r="HD400" s="334"/>
      <c r="HE400" s="334"/>
      <c r="HF400" s="334"/>
      <c r="HG400" s="334"/>
      <c r="HH400" s="334"/>
      <c r="HI400" s="334"/>
      <c r="HJ400" s="334"/>
      <c r="HK400" s="334"/>
      <c r="HL400" s="334"/>
      <c r="HM400" s="334"/>
      <c r="HN400" s="334"/>
      <c r="HO400" s="334"/>
      <c r="HP400" s="334"/>
      <c r="HQ400" s="334"/>
      <c r="HR400" s="334"/>
      <c r="HS400" s="334"/>
      <c r="HT400" s="334"/>
      <c r="HU400" s="334"/>
      <c r="HV400" s="334"/>
      <c r="HW400" s="334"/>
      <c r="HX400" s="334"/>
      <c r="HY400" s="334"/>
      <c r="HZ400" s="334"/>
      <c r="IA400" s="334"/>
      <c r="IB400" s="334"/>
      <c r="IC400" s="334"/>
      <c r="ID400" s="334"/>
      <c r="IE400" s="334"/>
      <c r="IF400" s="334"/>
      <c r="IG400" s="334"/>
      <c r="IH400" s="334"/>
      <c r="II400" s="334"/>
      <c r="IJ400" s="334"/>
      <c r="IK400" s="334"/>
      <c r="IL400" s="334"/>
      <c r="IM400" s="334"/>
      <c r="IN400" s="334"/>
      <c r="IO400" s="334"/>
      <c r="IP400" s="334"/>
      <c r="IQ400" s="334"/>
      <c r="IR400" s="334"/>
      <c r="IS400" s="334"/>
      <c r="IT400" s="334"/>
    </row>
    <row r="401" spans="1:254" s="333" customFormat="1" ht="15" customHeight="1" x14ac:dyDescent="0.3">
      <c r="A401" s="359"/>
      <c r="B401" s="360"/>
      <c r="C401" s="362"/>
      <c r="D401" s="362"/>
      <c r="E401" s="411"/>
      <c r="F401" s="412"/>
      <c r="G401" s="421"/>
      <c r="H401" s="416"/>
      <c r="I401" s="416"/>
      <c r="J401" s="416"/>
      <c r="K401" s="416"/>
      <c r="L401" s="416"/>
      <c r="M401" s="416"/>
      <c r="N401" s="416"/>
      <c r="O401" s="416"/>
      <c r="P401" s="416"/>
      <c r="Q401" s="416"/>
      <c r="R401" s="562"/>
      <c r="S401" s="863"/>
      <c r="T401" s="328"/>
      <c r="U401" s="329">
        <f t="shared" si="77"/>
        <v>0</v>
      </c>
      <c r="V401" s="330"/>
      <c r="W401" s="330"/>
      <c r="X401" s="330"/>
      <c r="Y401" s="330"/>
      <c r="Z401" s="330"/>
      <c r="AA401" s="330"/>
      <c r="AB401" s="330"/>
      <c r="AC401" s="329">
        <f t="shared" si="84"/>
        <v>0</v>
      </c>
      <c r="AD401" s="330"/>
      <c r="AE401" s="330"/>
      <c r="AF401" s="330"/>
      <c r="AG401" s="330"/>
      <c r="AH401" s="331"/>
      <c r="AI401" s="331"/>
      <c r="AJ401" s="331"/>
      <c r="AK401" s="331"/>
      <c r="AL401" s="331"/>
      <c r="AM401" s="331"/>
      <c r="AN401" s="331"/>
      <c r="AO401" s="331"/>
      <c r="AP401" s="331"/>
      <c r="AQ401" s="331"/>
      <c r="AR401" s="331"/>
      <c r="AS401" s="331"/>
      <c r="AT401" s="331"/>
      <c r="AU401" s="331"/>
      <c r="AV401" s="327"/>
      <c r="AW401" s="327"/>
      <c r="AX401" s="327"/>
      <c r="AY401" s="327"/>
      <c r="AZ401" s="327"/>
      <c r="BA401" s="327"/>
      <c r="BB401" s="327"/>
      <c r="BC401" s="327"/>
      <c r="BD401" s="327"/>
      <c r="BE401" s="327"/>
      <c r="BF401" s="327"/>
      <c r="BG401" s="332"/>
      <c r="BH401" s="332"/>
      <c r="BI401" s="332"/>
      <c r="BJ401" s="332"/>
      <c r="BK401" s="332"/>
      <c r="BL401" s="332"/>
      <c r="BM401" s="332"/>
      <c r="BN401" s="332"/>
      <c r="BO401" s="332"/>
      <c r="BP401" s="332"/>
      <c r="BQ401" s="332"/>
      <c r="BR401" s="332"/>
      <c r="BS401" s="332"/>
      <c r="BT401" s="332"/>
      <c r="BU401" s="332"/>
      <c r="BV401" s="332"/>
      <c r="BW401" s="332"/>
      <c r="BX401" s="332"/>
      <c r="BY401" s="332"/>
      <c r="BZ401" s="332"/>
      <c r="CA401" s="332"/>
      <c r="CB401" s="332"/>
      <c r="CC401" s="332"/>
      <c r="CD401" s="332"/>
      <c r="CE401" s="332"/>
      <c r="CF401" s="332"/>
      <c r="CG401" s="332"/>
      <c r="CH401" s="332"/>
      <c r="CI401" s="332"/>
      <c r="CJ401" s="332"/>
      <c r="CK401" s="332"/>
      <c r="CL401" s="332"/>
      <c r="CM401" s="332"/>
      <c r="CN401" s="332"/>
      <c r="CO401" s="332"/>
      <c r="CP401" s="332"/>
      <c r="CQ401" s="332"/>
      <c r="CR401" s="332"/>
      <c r="CS401" s="332"/>
      <c r="CT401" s="332"/>
      <c r="CU401" s="332"/>
      <c r="CV401" s="332"/>
      <c r="CW401" s="332"/>
      <c r="CX401" s="332"/>
      <c r="CY401" s="332"/>
      <c r="CZ401" s="332"/>
      <c r="DA401" s="332"/>
      <c r="DB401" s="332"/>
      <c r="DC401" s="332"/>
      <c r="DD401" s="332"/>
      <c r="DE401" s="332"/>
      <c r="DF401" s="332"/>
      <c r="DG401" s="332"/>
      <c r="DH401" s="332"/>
      <c r="DI401" s="332"/>
      <c r="DJ401" s="332"/>
      <c r="DK401" s="332"/>
      <c r="DL401" s="332"/>
      <c r="DM401" s="332"/>
      <c r="DN401" s="332"/>
      <c r="DO401" s="332"/>
      <c r="DP401" s="332"/>
      <c r="DQ401" s="332"/>
      <c r="DR401" s="332"/>
      <c r="DS401" s="332"/>
      <c r="DT401" s="332"/>
      <c r="DU401" s="332"/>
      <c r="DV401" s="332"/>
      <c r="DW401" s="332"/>
      <c r="DX401" s="332"/>
      <c r="DY401" s="332"/>
      <c r="DZ401" s="332"/>
      <c r="EA401" s="332"/>
      <c r="EB401" s="332"/>
      <c r="EC401" s="332"/>
      <c r="ED401" s="332"/>
      <c r="EE401" s="332"/>
      <c r="EF401" s="332"/>
      <c r="EG401" s="332"/>
      <c r="EH401" s="332"/>
      <c r="EI401" s="332"/>
      <c r="EJ401" s="332"/>
      <c r="EK401" s="332"/>
      <c r="EL401" s="332"/>
      <c r="EM401" s="332"/>
      <c r="EN401" s="332"/>
      <c r="EO401" s="332"/>
      <c r="EP401" s="332"/>
      <c r="EQ401" s="332"/>
      <c r="ER401" s="332"/>
      <c r="ES401" s="332"/>
      <c r="ET401" s="332"/>
      <c r="EU401" s="332"/>
      <c r="EV401" s="332"/>
      <c r="EW401" s="332"/>
      <c r="EX401" s="332"/>
      <c r="EY401" s="332"/>
      <c r="EZ401" s="332"/>
      <c r="FA401" s="332"/>
      <c r="FB401" s="332"/>
      <c r="FC401" s="332"/>
      <c r="FD401" s="332"/>
      <c r="FE401" s="332"/>
      <c r="FF401" s="332"/>
      <c r="FG401" s="332"/>
      <c r="FH401" s="332"/>
      <c r="FI401" s="332"/>
      <c r="FJ401" s="332"/>
      <c r="FK401" s="332"/>
      <c r="FL401" s="332"/>
      <c r="FM401" s="332"/>
      <c r="FN401" s="332"/>
      <c r="FO401" s="332"/>
      <c r="FP401" s="332"/>
      <c r="FQ401" s="332"/>
      <c r="FR401" s="332"/>
      <c r="FS401" s="332"/>
      <c r="FT401" s="332"/>
      <c r="FU401" s="332"/>
      <c r="FV401" s="332"/>
      <c r="FW401" s="332"/>
      <c r="FX401" s="332"/>
      <c r="FY401" s="332"/>
      <c r="FZ401" s="332"/>
      <c r="GA401" s="332"/>
      <c r="GB401" s="332"/>
      <c r="GC401" s="332"/>
      <c r="GD401" s="332"/>
      <c r="GE401" s="332"/>
      <c r="GF401" s="332"/>
      <c r="GG401" s="332"/>
      <c r="GH401" s="332"/>
      <c r="GI401" s="332"/>
      <c r="GJ401" s="332"/>
      <c r="GK401" s="332"/>
      <c r="GL401" s="332"/>
      <c r="GM401" s="332"/>
      <c r="GN401" s="332"/>
      <c r="GO401" s="332"/>
      <c r="GP401" s="332"/>
      <c r="GQ401" s="332"/>
      <c r="GR401" s="332"/>
      <c r="GS401" s="332"/>
      <c r="GT401" s="332"/>
      <c r="GU401" s="332"/>
      <c r="GV401" s="332"/>
      <c r="GW401" s="332"/>
      <c r="GX401" s="332"/>
      <c r="GY401" s="332"/>
      <c r="GZ401" s="332"/>
      <c r="HA401" s="332"/>
      <c r="HB401" s="332"/>
      <c r="HC401" s="332"/>
      <c r="HD401" s="332"/>
      <c r="HE401" s="332"/>
      <c r="HF401" s="332"/>
      <c r="HG401" s="332"/>
      <c r="HH401" s="332"/>
      <c r="HI401" s="332"/>
      <c r="HJ401" s="332"/>
      <c r="HK401" s="332"/>
      <c r="HL401" s="332"/>
      <c r="HM401" s="332"/>
      <c r="HN401" s="332"/>
      <c r="HO401" s="332"/>
      <c r="HP401" s="332"/>
      <c r="HQ401" s="332"/>
      <c r="HR401" s="332"/>
      <c r="HS401" s="332"/>
      <c r="HT401" s="332"/>
      <c r="HU401" s="332"/>
      <c r="HV401" s="332"/>
      <c r="HW401" s="332"/>
      <c r="HX401" s="332"/>
      <c r="HY401" s="332"/>
      <c r="HZ401" s="332"/>
      <c r="IA401" s="332"/>
      <c r="IB401" s="332"/>
      <c r="IC401" s="332"/>
      <c r="ID401" s="332"/>
      <c r="IE401" s="332"/>
      <c r="IF401" s="332"/>
      <c r="IG401" s="332"/>
      <c r="IH401" s="332"/>
      <c r="II401" s="332"/>
      <c r="IJ401" s="332"/>
      <c r="IK401" s="332"/>
      <c r="IL401" s="332"/>
      <c r="IM401" s="332"/>
      <c r="IN401" s="332"/>
      <c r="IO401" s="332"/>
      <c r="IP401" s="332"/>
      <c r="IQ401" s="332"/>
      <c r="IR401" s="332"/>
      <c r="IS401" s="332"/>
      <c r="IT401" s="332"/>
    </row>
    <row r="402" spans="1:254" s="326" customFormat="1" ht="15" customHeight="1" x14ac:dyDescent="0.3">
      <c r="A402" s="385"/>
      <c r="B402" s="973" t="s">
        <v>207</v>
      </c>
      <c r="C402" s="973"/>
      <c r="D402" s="973"/>
      <c r="E402" s="375"/>
      <c r="F402" s="397"/>
      <c r="G402" s="568">
        <f t="shared" ref="G402:R402" si="94">SUM(G399:G401)</f>
        <v>250169345.32000002</v>
      </c>
      <c r="H402" s="568">
        <f t="shared" si="94"/>
        <v>0</v>
      </c>
      <c r="I402" s="568">
        <f t="shared" si="94"/>
        <v>0</v>
      </c>
      <c r="J402" s="568">
        <f t="shared" si="94"/>
        <v>38763.449999999997</v>
      </c>
      <c r="K402" s="568">
        <f t="shared" si="94"/>
        <v>0</v>
      </c>
      <c r="L402" s="568">
        <f t="shared" si="94"/>
        <v>0</v>
      </c>
      <c r="M402" s="568">
        <f t="shared" si="94"/>
        <v>0</v>
      </c>
      <c r="N402" s="568">
        <f t="shared" si="94"/>
        <v>0</v>
      </c>
      <c r="O402" s="568">
        <f t="shared" si="94"/>
        <v>0</v>
      </c>
      <c r="P402" s="568">
        <f t="shared" si="94"/>
        <v>2301278</v>
      </c>
      <c r="Q402" s="568">
        <f t="shared" si="94"/>
        <v>0</v>
      </c>
      <c r="R402" s="568">
        <f t="shared" si="94"/>
        <v>247906830.77000004</v>
      </c>
      <c r="S402" s="863"/>
      <c r="T402" s="328"/>
      <c r="U402" s="329">
        <f t="shared" si="77"/>
        <v>0</v>
      </c>
      <c r="V402" s="330"/>
      <c r="W402" s="330"/>
      <c r="X402" s="330"/>
      <c r="Y402" s="330"/>
      <c r="Z402" s="330"/>
      <c r="AA402" s="330"/>
      <c r="AB402" s="330"/>
      <c r="AC402" s="329">
        <f t="shared" si="84"/>
        <v>247906830.77000001</v>
      </c>
      <c r="AD402" s="330"/>
      <c r="AE402" s="330"/>
      <c r="AF402" s="330"/>
      <c r="AG402" s="330"/>
      <c r="AH402" s="331"/>
      <c r="AI402" s="331"/>
      <c r="AJ402" s="331"/>
      <c r="AK402" s="331"/>
      <c r="AL402" s="382"/>
      <c r="AM402" s="382"/>
      <c r="AN402" s="382"/>
      <c r="AO402" s="382"/>
      <c r="AP402" s="382"/>
      <c r="AQ402" s="382"/>
      <c r="AR402" s="382"/>
      <c r="AS402" s="382"/>
      <c r="AT402" s="382"/>
      <c r="AU402" s="382"/>
      <c r="AV402" s="383"/>
      <c r="AW402" s="383"/>
      <c r="AX402" s="383"/>
      <c r="AY402" s="383"/>
      <c r="AZ402" s="383"/>
      <c r="BA402" s="383"/>
      <c r="BB402" s="383"/>
      <c r="BC402" s="383"/>
      <c r="BD402" s="383"/>
      <c r="BE402" s="383"/>
      <c r="BF402" s="383"/>
      <c r="BG402" s="334"/>
      <c r="BH402" s="334"/>
      <c r="BI402" s="334"/>
      <c r="BJ402" s="334"/>
      <c r="BK402" s="334"/>
      <c r="BL402" s="334"/>
      <c r="BM402" s="334"/>
      <c r="BN402" s="334"/>
      <c r="BO402" s="334"/>
      <c r="BP402" s="334"/>
      <c r="BQ402" s="334"/>
      <c r="BR402" s="334"/>
      <c r="BS402" s="334"/>
      <c r="BT402" s="334"/>
      <c r="BU402" s="334"/>
      <c r="BV402" s="334"/>
      <c r="BW402" s="334"/>
      <c r="BX402" s="334"/>
      <c r="BY402" s="334"/>
      <c r="BZ402" s="334"/>
      <c r="CA402" s="334"/>
      <c r="CB402" s="334"/>
      <c r="CC402" s="334"/>
      <c r="CD402" s="334"/>
      <c r="CE402" s="334"/>
      <c r="CF402" s="334"/>
      <c r="CG402" s="334"/>
      <c r="CH402" s="334"/>
      <c r="CI402" s="334"/>
      <c r="CJ402" s="334"/>
      <c r="CK402" s="334"/>
      <c r="CL402" s="334"/>
      <c r="CM402" s="334"/>
      <c r="CN402" s="334"/>
      <c r="CO402" s="334"/>
      <c r="CP402" s="334"/>
      <c r="CQ402" s="334"/>
      <c r="CR402" s="334"/>
      <c r="CS402" s="334"/>
      <c r="CT402" s="334"/>
      <c r="CU402" s="334"/>
      <c r="CV402" s="334"/>
      <c r="CW402" s="334"/>
      <c r="CX402" s="334"/>
      <c r="CY402" s="334"/>
      <c r="CZ402" s="334"/>
      <c r="DA402" s="334"/>
      <c r="DB402" s="334"/>
      <c r="DC402" s="334"/>
      <c r="DD402" s="334"/>
      <c r="DE402" s="334"/>
      <c r="DF402" s="334"/>
      <c r="DG402" s="334"/>
      <c r="DH402" s="334"/>
      <c r="DI402" s="334"/>
      <c r="DJ402" s="334"/>
      <c r="DK402" s="334"/>
      <c r="DL402" s="334"/>
      <c r="DM402" s="334"/>
      <c r="DN402" s="334"/>
      <c r="DO402" s="334"/>
      <c r="DP402" s="334"/>
      <c r="DQ402" s="334"/>
      <c r="DR402" s="334"/>
      <c r="DS402" s="334"/>
      <c r="DT402" s="334"/>
      <c r="DU402" s="334"/>
      <c r="DV402" s="334"/>
      <c r="DW402" s="334"/>
      <c r="DX402" s="334"/>
      <c r="DY402" s="334"/>
      <c r="DZ402" s="334"/>
      <c r="EA402" s="334"/>
      <c r="EB402" s="334"/>
      <c r="EC402" s="334"/>
      <c r="ED402" s="334"/>
      <c r="EE402" s="334"/>
      <c r="EF402" s="334"/>
      <c r="EG402" s="334"/>
      <c r="EH402" s="334"/>
      <c r="EI402" s="334"/>
      <c r="EJ402" s="334"/>
      <c r="EK402" s="334"/>
      <c r="EL402" s="334"/>
      <c r="EM402" s="334"/>
      <c r="EN402" s="334"/>
      <c r="EO402" s="334"/>
      <c r="EP402" s="334"/>
      <c r="EQ402" s="334"/>
      <c r="ER402" s="334"/>
      <c r="ES402" s="334"/>
      <c r="ET402" s="334"/>
      <c r="EU402" s="334"/>
      <c r="EV402" s="334"/>
      <c r="EW402" s="334"/>
      <c r="EX402" s="334"/>
      <c r="EY402" s="334"/>
      <c r="EZ402" s="334"/>
      <c r="FA402" s="334"/>
      <c r="FB402" s="334"/>
      <c r="FC402" s="334"/>
      <c r="FD402" s="334"/>
      <c r="FE402" s="334"/>
      <c r="FF402" s="334"/>
      <c r="FG402" s="334"/>
      <c r="FH402" s="334"/>
      <c r="FI402" s="334"/>
      <c r="FJ402" s="334"/>
      <c r="FK402" s="334"/>
      <c r="FL402" s="334"/>
      <c r="FM402" s="334"/>
      <c r="FN402" s="334"/>
      <c r="FO402" s="334"/>
      <c r="FP402" s="334"/>
      <c r="FQ402" s="334"/>
      <c r="FR402" s="334"/>
      <c r="FS402" s="334"/>
      <c r="FT402" s="334"/>
      <c r="FU402" s="334"/>
      <c r="FV402" s="334"/>
      <c r="FW402" s="334"/>
      <c r="FX402" s="334"/>
      <c r="FY402" s="334"/>
      <c r="FZ402" s="334"/>
      <c r="GA402" s="334"/>
      <c r="GB402" s="334"/>
      <c r="GC402" s="334"/>
      <c r="GD402" s="334"/>
      <c r="GE402" s="334"/>
      <c r="GF402" s="334"/>
      <c r="GG402" s="334"/>
      <c r="GH402" s="334"/>
      <c r="GI402" s="334"/>
      <c r="GJ402" s="334"/>
      <c r="GK402" s="334"/>
      <c r="GL402" s="334"/>
      <c r="GM402" s="334"/>
      <c r="GN402" s="334"/>
      <c r="GO402" s="334"/>
      <c r="GP402" s="334"/>
      <c r="GQ402" s="334"/>
      <c r="GR402" s="334"/>
      <c r="GS402" s="334"/>
      <c r="GT402" s="334"/>
      <c r="GU402" s="334"/>
      <c r="GV402" s="334"/>
      <c r="GW402" s="334"/>
      <c r="GX402" s="334"/>
      <c r="GY402" s="334"/>
      <c r="GZ402" s="334"/>
      <c r="HA402" s="334"/>
      <c r="HB402" s="334"/>
      <c r="HC402" s="334"/>
      <c r="HD402" s="334"/>
      <c r="HE402" s="334"/>
      <c r="HF402" s="334"/>
      <c r="HG402" s="334"/>
      <c r="HH402" s="334"/>
      <c r="HI402" s="334"/>
      <c r="HJ402" s="334"/>
      <c r="HK402" s="334"/>
      <c r="HL402" s="334"/>
      <c r="HM402" s="334"/>
      <c r="HN402" s="334"/>
      <c r="HO402" s="334"/>
      <c r="HP402" s="334"/>
      <c r="HQ402" s="334"/>
      <c r="HR402" s="334"/>
      <c r="HS402" s="334"/>
      <c r="HT402" s="334"/>
      <c r="HU402" s="334"/>
      <c r="HV402" s="334"/>
      <c r="HW402" s="334"/>
      <c r="HX402" s="334"/>
      <c r="HY402" s="334"/>
      <c r="HZ402" s="334"/>
      <c r="IA402" s="334"/>
      <c r="IB402" s="334"/>
      <c r="IC402" s="334"/>
      <c r="ID402" s="334"/>
      <c r="IE402" s="334"/>
      <c r="IF402" s="334"/>
      <c r="IG402" s="334"/>
      <c r="IH402" s="334"/>
      <c r="II402" s="334"/>
      <c r="IJ402" s="334"/>
      <c r="IK402" s="334"/>
      <c r="IL402" s="334"/>
      <c r="IM402" s="334"/>
      <c r="IN402" s="334"/>
      <c r="IO402" s="334"/>
      <c r="IP402" s="334"/>
      <c r="IQ402" s="334"/>
      <c r="IR402" s="334"/>
      <c r="IS402" s="334"/>
      <c r="IT402" s="334"/>
    </row>
    <row r="403" spans="1:254" s="326" customFormat="1" ht="15" customHeight="1" thickBot="1" x14ac:dyDescent="0.35">
      <c r="A403" s="323"/>
      <c r="B403" s="334"/>
      <c r="C403" s="324"/>
      <c r="D403" s="324"/>
      <c r="E403" s="324"/>
      <c r="F403" s="401"/>
      <c r="G403" s="488"/>
      <c r="H403" s="489"/>
      <c r="R403" s="463"/>
      <c r="S403" s="863"/>
      <c r="T403" s="328"/>
      <c r="U403" s="329">
        <f t="shared" si="77"/>
        <v>0</v>
      </c>
      <c r="V403" s="330"/>
      <c r="W403" s="330"/>
      <c r="X403" s="330"/>
      <c r="Y403" s="330"/>
      <c r="Z403" s="330"/>
      <c r="AA403" s="330"/>
      <c r="AB403" s="330"/>
      <c r="AC403" s="329">
        <f t="shared" si="84"/>
        <v>0</v>
      </c>
      <c r="AD403" s="330"/>
      <c r="AE403" s="330"/>
      <c r="AF403" s="330"/>
      <c r="AG403" s="330"/>
      <c r="AH403" s="331"/>
      <c r="AI403" s="331"/>
      <c r="AJ403" s="331"/>
      <c r="AK403" s="331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3"/>
      <c r="AW403" s="383"/>
      <c r="AX403" s="383"/>
      <c r="AY403" s="383"/>
      <c r="AZ403" s="383"/>
      <c r="BA403" s="383"/>
      <c r="BB403" s="383"/>
      <c r="BC403" s="383"/>
      <c r="BD403" s="383"/>
      <c r="BE403" s="383"/>
      <c r="BF403" s="383"/>
      <c r="BG403" s="334"/>
      <c r="BH403" s="334"/>
      <c r="BI403" s="334"/>
      <c r="BJ403" s="334"/>
      <c r="BK403" s="334"/>
      <c r="BL403" s="334"/>
      <c r="BM403" s="334"/>
      <c r="BN403" s="334"/>
      <c r="BO403" s="334"/>
      <c r="BP403" s="334"/>
      <c r="BQ403" s="334"/>
      <c r="BR403" s="334"/>
      <c r="BS403" s="334"/>
      <c r="BT403" s="334"/>
      <c r="BU403" s="334"/>
      <c r="BV403" s="334"/>
      <c r="BW403" s="334"/>
      <c r="BX403" s="334"/>
      <c r="BY403" s="334"/>
      <c r="BZ403" s="334"/>
      <c r="CA403" s="334"/>
      <c r="CB403" s="334"/>
      <c r="CC403" s="334"/>
      <c r="CD403" s="334"/>
      <c r="CE403" s="334"/>
      <c r="CF403" s="334"/>
      <c r="CG403" s="334"/>
      <c r="CH403" s="334"/>
      <c r="CI403" s="334"/>
      <c r="CJ403" s="334"/>
      <c r="CK403" s="334"/>
      <c r="CL403" s="334"/>
      <c r="CM403" s="334"/>
      <c r="CN403" s="334"/>
      <c r="CO403" s="334"/>
      <c r="CP403" s="334"/>
      <c r="CQ403" s="334"/>
      <c r="CR403" s="334"/>
      <c r="CS403" s="334"/>
      <c r="CT403" s="334"/>
      <c r="CU403" s="334"/>
      <c r="CV403" s="334"/>
      <c r="CW403" s="334"/>
      <c r="CX403" s="334"/>
      <c r="CY403" s="334"/>
      <c r="CZ403" s="334"/>
      <c r="DA403" s="334"/>
      <c r="DB403" s="334"/>
      <c r="DC403" s="334"/>
      <c r="DD403" s="334"/>
      <c r="DE403" s="334"/>
      <c r="DF403" s="334"/>
      <c r="DG403" s="334"/>
      <c r="DH403" s="334"/>
      <c r="DI403" s="334"/>
      <c r="DJ403" s="334"/>
      <c r="DK403" s="334"/>
      <c r="DL403" s="334"/>
      <c r="DM403" s="334"/>
      <c r="DN403" s="334"/>
      <c r="DO403" s="334"/>
      <c r="DP403" s="334"/>
      <c r="DQ403" s="334"/>
      <c r="DR403" s="334"/>
      <c r="DS403" s="334"/>
      <c r="DT403" s="334"/>
      <c r="DU403" s="334"/>
      <c r="DV403" s="334"/>
      <c r="DW403" s="334"/>
      <c r="DX403" s="334"/>
      <c r="DY403" s="334"/>
      <c r="DZ403" s="334"/>
      <c r="EA403" s="334"/>
      <c r="EB403" s="334"/>
      <c r="EC403" s="334"/>
      <c r="ED403" s="334"/>
      <c r="EE403" s="334"/>
      <c r="EF403" s="334"/>
      <c r="EG403" s="334"/>
      <c r="EH403" s="334"/>
      <c r="EI403" s="334"/>
      <c r="EJ403" s="334"/>
      <c r="EK403" s="334"/>
      <c r="EL403" s="334"/>
      <c r="EM403" s="334"/>
      <c r="EN403" s="334"/>
      <c r="EO403" s="334"/>
      <c r="EP403" s="334"/>
      <c r="EQ403" s="334"/>
      <c r="ER403" s="334"/>
      <c r="ES403" s="334"/>
      <c r="ET403" s="334"/>
      <c r="EU403" s="334"/>
      <c r="EV403" s="334"/>
      <c r="EW403" s="334"/>
      <c r="EX403" s="334"/>
      <c r="EY403" s="334"/>
      <c r="EZ403" s="334"/>
      <c r="FA403" s="334"/>
      <c r="FB403" s="334"/>
      <c r="FC403" s="334"/>
      <c r="FD403" s="334"/>
      <c r="FE403" s="334"/>
      <c r="FF403" s="334"/>
      <c r="FG403" s="334"/>
      <c r="FH403" s="334"/>
      <c r="FI403" s="334"/>
      <c r="FJ403" s="334"/>
      <c r="FK403" s="334"/>
      <c r="FL403" s="334"/>
      <c r="FM403" s="334"/>
      <c r="FN403" s="334"/>
      <c r="FO403" s="334"/>
      <c r="FP403" s="334"/>
      <c r="FQ403" s="334"/>
      <c r="FR403" s="334"/>
      <c r="FS403" s="334"/>
      <c r="FT403" s="334"/>
      <c r="FU403" s="334"/>
      <c r="FV403" s="334"/>
      <c r="FW403" s="334"/>
      <c r="FX403" s="334"/>
      <c r="FY403" s="334"/>
      <c r="FZ403" s="334"/>
      <c r="GA403" s="334"/>
      <c r="GB403" s="334"/>
      <c r="GC403" s="334"/>
      <c r="GD403" s="334"/>
      <c r="GE403" s="334"/>
      <c r="GF403" s="334"/>
      <c r="GG403" s="334"/>
      <c r="GH403" s="334"/>
      <c r="GI403" s="334"/>
      <c r="GJ403" s="334"/>
      <c r="GK403" s="334"/>
      <c r="GL403" s="334"/>
      <c r="GM403" s="334"/>
      <c r="GN403" s="334"/>
      <c r="GO403" s="334"/>
      <c r="GP403" s="334"/>
      <c r="GQ403" s="334"/>
      <c r="GR403" s="334"/>
      <c r="GS403" s="334"/>
      <c r="GT403" s="334"/>
      <c r="GU403" s="334"/>
      <c r="GV403" s="334"/>
      <c r="GW403" s="334"/>
      <c r="GX403" s="334"/>
      <c r="GY403" s="334"/>
      <c r="GZ403" s="334"/>
      <c r="HA403" s="334"/>
      <c r="HB403" s="334"/>
      <c r="HC403" s="334"/>
      <c r="HD403" s="334"/>
      <c r="HE403" s="334"/>
      <c r="HF403" s="334"/>
      <c r="HG403" s="334"/>
      <c r="HH403" s="334"/>
      <c r="HI403" s="334"/>
      <c r="HJ403" s="334"/>
      <c r="HK403" s="334"/>
      <c r="HL403" s="334"/>
      <c r="HM403" s="334"/>
      <c r="HN403" s="334"/>
      <c r="HO403" s="334"/>
      <c r="HP403" s="334"/>
      <c r="HQ403" s="334"/>
      <c r="HR403" s="334"/>
      <c r="HS403" s="334"/>
      <c r="HT403" s="334"/>
      <c r="HU403" s="334"/>
      <c r="HV403" s="334"/>
      <c r="HW403" s="334"/>
      <c r="HX403" s="334"/>
      <c r="HY403" s="334"/>
      <c r="HZ403" s="334"/>
      <c r="IA403" s="334"/>
      <c r="IB403" s="334"/>
      <c r="IC403" s="334"/>
      <c r="ID403" s="334"/>
      <c r="IE403" s="334"/>
      <c r="IF403" s="334"/>
      <c r="IG403" s="334"/>
      <c r="IH403" s="334"/>
      <c r="II403" s="334"/>
      <c r="IJ403" s="334"/>
      <c r="IK403" s="334"/>
      <c r="IL403" s="334"/>
      <c r="IM403" s="334"/>
      <c r="IN403" s="334"/>
      <c r="IO403" s="334"/>
      <c r="IP403" s="334"/>
      <c r="IQ403" s="334"/>
      <c r="IR403" s="334"/>
      <c r="IS403" s="334"/>
      <c r="IT403" s="334"/>
    </row>
    <row r="404" spans="1:254" s="326" customFormat="1" ht="15" customHeight="1" thickBot="1" x14ac:dyDescent="0.35">
      <c r="A404" s="602"/>
      <c r="B404" s="972" t="s">
        <v>208</v>
      </c>
      <c r="C404" s="972"/>
      <c r="D404" s="972"/>
      <c r="E404" s="603"/>
      <c r="F404" s="604"/>
      <c r="G404" s="606">
        <f>G402+G381+G374+G367+G265+G223+G138+G243+G235+G143+G396</f>
        <v>2549458887.4172144</v>
      </c>
      <c r="H404" s="606">
        <f>H402+H381+H374+H367+H265+H223+H138+H243+H235+H143+H396</f>
        <v>775791686.33000004</v>
      </c>
      <c r="I404" s="606">
        <f>I402+I381+I374+I367+I265+I223+I138+I243+I235+I143+I396</f>
        <v>135.12</v>
      </c>
      <c r="J404" s="606">
        <f>J402+J381+J374+J367+J265+J223+J138+J243+J235+J143+J396</f>
        <v>214365056.72999999</v>
      </c>
      <c r="K404" s="606">
        <f>K402+K381+K374+K367+K265+K223+K138+K243+K235+K143+K396</f>
        <v>0</v>
      </c>
      <c r="L404" s="606">
        <f>L402+L381+L374+L367+L265+L223+L138+L243+L235+L143+L396</f>
        <v>0</v>
      </c>
      <c r="M404" s="606">
        <f>M402+M381+M374+M367+M265+M223+M138+M243+M235+M143+M396</f>
        <v>642091860.44999981</v>
      </c>
      <c r="N404" s="606">
        <f>N402+N381+N374+N367+N265+N223+N138+N243+N235+N143+N396</f>
        <v>0</v>
      </c>
      <c r="O404" s="606">
        <f>O402+O381+O374+O367+O265+O223+O138+O243+O235+O143+O396</f>
        <v>335831258.96000004</v>
      </c>
      <c r="P404" s="606">
        <f>P402+P381+P374+P367+P265+P223+P138+P243+P235+P143+P396</f>
        <v>236467676.25000003</v>
      </c>
      <c r="Q404" s="606">
        <f>Q402+Q381+Q374+Q367+Q265+Q223+Q138+Q243+Q235+Q143+Q396</f>
        <v>0</v>
      </c>
      <c r="R404" s="606">
        <f>R402+R381+R374+R367+R265+R223+R138+R243+R235+R143+R396</f>
        <v>2325224969.9372149</v>
      </c>
      <c r="S404" s="863"/>
      <c r="T404" s="328"/>
      <c r="U404" s="329">
        <f t="shared" si="77"/>
        <v>0</v>
      </c>
      <c r="V404" s="330"/>
      <c r="W404" s="330"/>
      <c r="X404" s="330"/>
      <c r="Y404" s="330"/>
      <c r="Z404" s="330"/>
      <c r="AA404" s="330"/>
      <c r="AB404" s="330"/>
      <c r="AC404" s="330"/>
      <c r="AD404" s="330"/>
      <c r="AE404" s="330"/>
      <c r="AF404" s="330"/>
      <c r="AG404" s="330"/>
      <c r="AH404" s="331"/>
      <c r="AI404" s="331"/>
      <c r="AJ404" s="331"/>
      <c r="AK404" s="331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3"/>
      <c r="AW404" s="383"/>
      <c r="AX404" s="383"/>
      <c r="AY404" s="383"/>
      <c r="AZ404" s="383"/>
      <c r="BA404" s="383"/>
      <c r="BB404" s="383"/>
      <c r="BC404" s="383"/>
      <c r="BD404" s="383"/>
      <c r="BE404" s="383"/>
      <c r="BF404" s="383"/>
      <c r="BG404" s="334"/>
      <c r="BH404" s="334"/>
      <c r="BI404" s="334"/>
      <c r="BJ404" s="334"/>
      <c r="BK404" s="334"/>
      <c r="BL404" s="334"/>
      <c r="BM404" s="334"/>
      <c r="BN404" s="334"/>
      <c r="BO404" s="334"/>
      <c r="BP404" s="334"/>
      <c r="BQ404" s="334"/>
      <c r="BR404" s="334"/>
      <c r="BS404" s="334"/>
      <c r="BT404" s="334"/>
      <c r="BU404" s="334"/>
      <c r="BV404" s="334"/>
      <c r="BW404" s="334"/>
      <c r="BX404" s="334"/>
      <c r="BY404" s="334"/>
      <c r="BZ404" s="334"/>
      <c r="CA404" s="334"/>
      <c r="CB404" s="334"/>
      <c r="CC404" s="334"/>
      <c r="CD404" s="334"/>
      <c r="CE404" s="334"/>
      <c r="CF404" s="334"/>
      <c r="CG404" s="334"/>
      <c r="CH404" s="334"/>
      <c r="CI404" s="334"/>
      <c r="CJ404" s="334"/>
      <c r="CK404" s="334"/>
      <c r="CL404" s="334"/>
      <c r="CM404" s="334"/>
      <c r="CN404" s="334"/>
      <c r="CO404" s="334"/>
      <c r="CP404" s="334"/>
      <c r="CQ404" s="334"/>
      <c r="CR404" s="334"/>
      <c r="CS404" s="334"/>
      <c r="CT404" s="334"/>
      <c r="CU404" s="334"/>
      <c r="CV404" s="334"/>
      <c r="CW404" s="334"/>
      <c r="CX404" s="334"/>
      <c r="CY404" s="334"/>
      <c r="CZ404" s="334"/>
      <c r="DA404" s="334"/>
      <c r="DB404" s="334"/>
      <c r="DC404" s="334"/>
      <c r="DD404" s="334"/>
      <c r="DE404" s="334"/>
      <c r="DF404" s="334"/>
      <c r="DG404" s="334"/>
      <c r="DH404" s="334"/>
      <c r="DI404" s="334"/>
      <c r="DJ404" s="334"/>
      <c r="DK404" s="334"/>
      <c r="DL404" s="334"/>
      <c r="DM404" s="334"/>
      <c r="DN404" s="334"/>
      <c r="DO404" s="334"/>
      <c r="DP404" s="334"/>
      <c r="DQ404" s="334"/>
      <c r="DR404" s="334"/>
      <c r="DS404" s="334"/>
      <c r="DT404" s="334"/>
      <c r="DU404" s="334"/>
      <c r="DV404" s="334"/>
      <c r="DW404" s="334"/>
      <c r="DX404" s="334"/>
      <c r="DY404" s="334"/>
      <c r="DZ404" s="334"/>
      <c r="EA404" s="334"/>
      <c r="EB404" s="334"/>
      <c r="EC404" s="334"/>
      <c r="ED404" s="334"/>
      <c r="EE404" s="334"/>
      <c r="EF404" s="334"/>
      <c r="EG404" s="334"/>
      <c r="EH404" s="334"/>
      <c r="EI404" s="334"/>
      <c r="EJ404" s="334"/>
      <c r="EK404" s="334"/>
      <c r="EL404" s="334"/>
      <c r="EM404" s="334"/>
      <c r="EN404" s="334"/>
      <c r="EO404" s="334"/>
      <c r="EP404" s="334"/>
      <c r="EQ404" s="334"/>
      <c r="ER404" s="334"/>
      <c r="ES404" s="334"/>
      <c r="ET404" s="334"/>
      <c r="EU404" s="334"/>
      <c r="EV404" s="334"/>
      <c r="EW404" s="334"/>
      <c r="EX404" s="334"/>
      <c r="EY404" s="334"/>
      <c r="EZ404" s="334"/>
      <c r="FA404" s="334"/>
      <c r="FB404" s="334"/>
      <c r="FC404" s="334"/>
      <c r="FD404" s="334"/>
      <c r="FE404" s="334"/>
      <c r="FF404" s="334"/>
      <c r="FG404" s="334"/>
      <c r="FH404" s="334"/>
      <c r="FI404" s="334"/>
      <c r="FJ404" s="334"/>
      <c r="FK404" s="334"/>
      <c r="FL404" s="334"/>
      <c r="FM404" s="334"/>
      <c r="FN404" s="334"/>
      <c r="FO404" s="334"/>
      <c r="FP404" s="334"/>
      <c r="FQ404" s="334"/>
      <c r="FR404" s="334"/>
      <c r="FS404" s="334"/>
      <c r="FT404" s="334"/>
      <c r="FU404" s="334"/>
      <c r="FV404" s="334"/>
      <c r="FW404" s="334"/>
      <c r="FX404" s="334"/>
      <c r="FY404" s="334"/>
      <c r="FZ404" s="334"/>
      <c r="GA404" s="334"/>
      <c r="GB404" s="334"/>
      <c r="GC404" s="334"/>
      <c r="GD404" s="334"/>
      <c r="GE404" s="334"/>
      <c r="GF404" s="334"/>
      <c r="GG404" s="334"/>
      <c r="GH404" s="334"/>
      <c r="GI404" s="334"/>
      <c r="GJ404" s="334"/>
      <c r="GK404" s="334"/>
      <c r="GL404" s="334"/>
      <c r="GM404" s="334"/>
      <c r="GN404" s="334"/>
      <c r="GO404" s="334"/>
      <c r="GP404" s="334"/>
      <c r="GQ404" s="334"/>
      <c r="GR404" s="334"/>
      <c r="GS404" s="334"/>
      <c r="GT404" s="334"/>
      <c r="GU404" s="334"/>
      <c r="GV404" s="334"/>
      <c r="GW404" s="334"/>
      <c r="GX404" s="334"/>
      <c r="GY404" s="334"/>
      <c r="GZ404" s="334"/>
      <c r="HA404" s="334"/>
      <c r="HB404" s="334"/>
      <c r="HC404" s="334"/>
      <c r="HD404" s="334"/>
      <c r="HE404" s="334"/>
      <c r="HF404" s="334"/>
      <c r="HG404" s="334"/>
      <c r="HH404" s="334"/>
      <c r="HI404" s="334"/>
      <c r="HJ404" s="334"/>
      <c r="HK404" s="334"/>
      <c r="HL404" s="334"/>
      <c r="HM404" s="334"/>
      <c r="HN404" s="334"/>
      <c r="HO404" s="334"/>
      <c r="HP404" s="334"/>
      <c r="HQ404" s="334"/>
      <c r="HR404" s="334"/>
      <c r="HS404" s="334"/>
      <c r="HT404" s="334"/>
      <c r="HU404" s="334"/>
      <c r="HV404" s="334"/>
      <c r="HW404" s="334"/>
      <c r="HX404" s="334"/>
      <c r="HY404" s="334"/>
      <c r="HZ404" s="334"/>
      <c r="IA404" s="334"/>
      <c r="IB404" s="334"/>
      <c r="IC404" s="334"/>
      <c r="ID404" s="334"/>
      <c r="IE404" s="334"/>
      <c r="IF404" s="334"/>
      <c r="IG404" s="334"/>
      <c r="IH404" s="334"/>
      <c r="II404" s="334"/>
      <c r="IJ404" s="334"/>
      <c r="IK404" s="334"/>
      <c r="IL404" s="334"/>
      <c r="IM404" s="334"/>
      <c r="IN404" s="334"/>
      <c r="IO404" s="334"/>
      <c r="IP404" s="334"/>
      <c r="IQ404" s="334"/>
      <c r="IR404" s="334"/>
      <c r="IS404" s="334"/>
      <c r="IT404" s="334"/>
    </row>
    <row r="405" spans="1:254" s="768" customFormat="1" ht="15" customHeight="1" x14ac:dyDescent="0.3">
      <c r="A405" s="334"/>
      <c r="B405" s="334"/>
      <c r="C405" s="324"/>
      <c r="D405" s="382"/>
      <c r="E405" s="382"/>
      <c r="F405" s="756"/>
      <c r="G405" s="945"/>
      <c r="H405" s="326"/>
      <c r="I405" s="945"/>
      <c r="J405" s="945"/>
      <c r="K405" s="655"/>
      <c r="L405" s="655"/>
      <c r="M405" s="945"/>
      <c r="N405" s="655"/>
      <c r="O405" s="945"/>
      <c r="P405" s="382"/>
      <c r="Q405" s="382"/>
      <c r="R405" s="383"/>
      <c r="S405" s="873"/>
      <c r="T405" s="765"/>
      <c r="U405" s="766"/>
      <c r="V405" s="766"/>
      <c r="W405" s="766"/>
      <c r="X405" s="766"/>
      <c r="Y405" s="766"/>
      <c r="Z405" s="766"/>
      <c r="AA405" s="766"/>
      <c r="AB405" s="766"/>
      <c r="AC405" s="766"/>
      <c r="AD405" s="766"/>
      <c r="AE405" s="766"/>
      <c r="AF405" s="766"/>
      <c r="AG405" s="766"/>
      <c r="AH405" s="767"/>
      <c r="AI405" s="767"/>
      <c r="AJ405" s="767"/>
      <c r="AK405" s="767"/>
      <c r="AL405" s="763"/>
      <c r="AM405" s="763"/>
      <c r="AN405" s="763"/>
      <c r="AO405" s="763"/>
      <c r="AP405" s="763"/>
      <c r="AQ405" s="763"/>
      <c r="AR405" s="763"/>
      <c r="AS405" s="763"/>
      <c r="AT405" s="763"/>
      <c r="AU405" s="763"/>
      <c r="AV405" s="764"/>
      <c r="AW405" s="764"/>
      <c r="AX405" s="764"/>
      <c r="AY405" s="764"/>
      <c r="AZ405" s="764"/>
      <c r="BA405" s="764"/>
      <c r="BB405" s="764"/>
      <c r="BC405" s="764"/>
      <c r="BD405" s="764"/>
      <c r="BE405" s="764"/>
      <c r="BF405" s="764"/>
      <c r="BG405" s="763"/>
      <c r="BH405" s="763"/>
      <c r="BI405" s="763"/>
      <c r="BJ405" s="763"/>
      <c r="BK405" s="763"/>
      <c r="BL405" s="763"/>
      <c r="BM405" s="763"/>
      <c r="BN405" s="763"/>
      <c r="BO405" s="763"/>
      <c r="BP405" s="763"/>
      <c r="BQ405" s="763"/>
      <c r="BR405" s="763"/>
      <c r="BS405" s="763"/>
      <c r="BT405" s="763"/>
      <c r="BU405" s="763"/>
      <c r="BV405" s="763"/>
      <c r="BW405" s="763"/>
      <c r="BX405" s="763"/>
      <c r="BY405" s="763"/>
      <c r="BZ405" s="763"/>
      <c r="CA405" s="763"/>
      <c r="CB405" s="763"/>
      <c r="CC405" s="763"/>
      <c r="CD405" s="763"/>
      <c r="CE405" s="763"/>
      <c r="CF405" s="763"/>
      <c r="CG405" s="763"/>
      <c r="CH405" s="763"/>
      <c r="CI405" s="763"/>
      <c r="CJ405" s="763"/>
      <c r="CK405" s="763"/>
      <c r="CL405" s="763"/>
      <c r="CM405" s="763"/>
      <c r="CN405" s="763"/>
      <c r="CO405" s="763"/>
      <c r="CP405" s="763"/>
      <c r="CQ405" s="763"/>
      <c r="CR405" s="763"/>
      <c r="CS405" s="763"/>
      <c r="CT405" s="763"/>
      <c r="CU405" s="763"/>
      <c r="CV405" s="763"/>
      <c r="CW405" s="763"/>
      <c r="CX405" s="763"/>
      <c r="CY405" s="763"/>
      <c r="CZ405" s="763"/>
      <c r="DA405" s="763"/>
      <c r="DB405" s="763"/>
      <c r="DC405" s="763"/>
      <c r="DD405" s="763"/>
      <c r="DE405" s="763"/>
      <c r="DF405" s="763"/>
      <c r="DG405" s="763"/>
      <c r="DH405" s="763"/>
      <c r="DI405" s="763"/>
      <c r="DJ405" s="763"/>
      <c r="DK405" s="763"/>
      <c r="DL405" s="763"/>
      <c r="DM405" s="763"/>
      <c r="DN405" s="763"/>
      <c r="DO405" s="763"/>
      <c r="DP405" s="763"/>
      <c r="DQ405" s="763"/>
      <c r="DR405" s="763"/>
      <c r="DS405" s="763"/>
      <c r="DT405" s="763"/>
      <c r="DU405" s="763"/>
      <c r="DV405" s="763"/>
      <c r="DW405" s="763"/>
      <c r="DX405" s="763"/>
      <c r="DY405" s="763"/>
      <c r="DZ405" s="763"/>
      <c r="EA405" s="763"/>
      <c r="EB405" s="763"/>
      <c r="EC405" s="763"/>
      <c r="ED405" s="763"/>
      <c r="EE405" s="763"/>
      <c r="EF405" s="763"/>
      <c r="EG405" s="763"/>
      <c r="EH405" s="763"/>
      <c r="EI405" s="763"/>
      <c r="EJ405" s="763"/>
      <c r="EK405" s="763"/>
      <c r="EL405" s="763"/>
      <c r="EM405" s="763"/>
      <c r="EN405" s="763"/>
      <c r="EO405" s="763"/>
      <c r="EP405" s="763"/>
      <c r="EQ405" s="763"/>
      <c r="ER405" s="763"/>
      <c r="ES405" s="763"/>
      <c r="ET405" s="763"/>
      <c r="EU405" s="763"/>
      <c r="EV405" s="763"/>
      <c r="EW405" s="763"/>
      <c r="EX405" s="763"/>
      <c r="EY405" s="763"/>
      <c r="EZ405" s="763"/>
      <c r="FA405" s="763"/>
      <c r="FB405" s="763"/>
      <c r="FC405" s="763"/>
      <c r="FD405" s="763"/>
      <c r="FE405" s="763"/>
      <c r="FF405" s="763"/>
      <c r="FG405" s="763"/>
      <c r="FH405" s="763"/>
      <c r="FI405" s="763"/>
      <c r="FJ405" s="763"/>
      <c r="FK405" s="763"/>
      <c r="FL405" s="763"/>
      <c r="FM405" s="763"/>
      <c r="FN405" s="763"/>
      <c r="FO405" s="763"/>
      <c r="FP405" s="763"/>
      <c r="FQ405" s="763"/>
      <c r="FR405" s="763"/>
      <c r="FS405" s="763"/>
      <c r="FT405" s="763"/>
      <c r="FU405" s="763"/>
      <c r="FV405" s="763"/>
      <c r="FW405" s="763"/>
      <c r="FX405" s="763"/>
      <c r="FY405" s="763"/>
      <c r="FZ405" s="763"/>
      <c r="GA405" s="763"/>
      <c r="GB405" s="763"/>
      <c r="GC405" s="763"/>
      <c r="GD405" s="763"/>
      <c r="GE405" s="763"/>
      <c r="GF405" s="763"/>
      <c r="GG405" s="763"/>
      <c r="GH405" s="763"/>
      <c r="GI405" s="763"/>
      <c r="GJ405" s="763"/>
      <c r="GK405" s="763"/>
      <c r="GL405" s="763"/>
      <c r="GM405" s="763"/>
      <c r="GN405" s="763"/>
      <c r="GO405" s="763"/>
      <c r="GP405" s="763"/>
      <c r="GQ405" s="763"/>
      <c r="GR405" s="763"/>
      <c r="GS405" s="763"/>
      <c r="GT405" s="763"/>
      <c r="GU405" s="763"/>
      <c r="GV405" s="763"/>
      <c r="GW405" s="763"/>
      <c r="GX405" s="763"/>
      <c r="GY405" s="763"/>
      <c r="GZ405" s="763"/>
      <c r="HA405" s="763"/>
      <c r="HB405" s="763"/>
      <c r="HC405" s="763"/>
      <c r="HD405" s="763"/>
      <c r="HE405" s="763"/>
      <c r="HF405" s="763"/>
      <c r="HG405" s="763"/>
      <c r="HH405" s="763"/>
      <c r="HI405" s="763"/>
      <c r="HJ405" s="763"/>
      <c r="HK405" s="763"/>
      <c r="HL405" s="763"/>
      <c r="HM405" s="763"/>
      <c r="HN405" s="763"/>
      <c r="HO405" s="763"/>
      <c r="HP405" s="763"/>
      <c r="HQ405" s="763"/>
      <c r="HR405" s="763"/>
      <c r="HS405" s="763"/>
      <c r="HT405" s="763"/>
      <c r="HU405" s="763"/>
      <c r="HV405" s="763"/>
      <c r="HW405" s="763"/>
      <c r="HX405" s="763"/>
      <c r="HY405" s="763"/>
      <c r="HZ405" s="763"/>
      <c r="IA405" s="763"/>
      <c r="IB405" s="763"/>
      <c r="IC405" s="763"/>
      <c r="ID405" s="763"/>
      <c r="IE405" s="763"/>
      <c r="IF405" s="763"/>
      <c r="IG405" s="763"/>
      <c r="IH405" s="763"/>
      <c r="II405" s="763"/>
      <c r="IJ405" s="763"/>
      <c r="IK405" s="763"/>
      <c r="IL405" s="763"/>
      <c r="IM405" s="763"/>
      <c r="IN405" s="763"/>
      <c r="IO405" s="763"/>
      <c r="IP405" s="763"/>
      <c r="IQ405" s="763"/>
      <c r="IR405" s="763"/>
      <c r="IS405" s="763"/>
      <c r="IT405" s="763"/>
    </row>
    <row r="406" spans="1:254" s="768" customFormat="1" ht="15" hidden="1" customHeight="1" x14ac:dyDescent="0.3">
      <c r="A406" s="334"/>
      <c r="B406" s="334"/>
      <c r="C406" s="324"/>
      <c r="D406" s="382"/>
      <c r="E406" s="382"/>
      <c r="F406" s="756"/>
      <c r="G406" s="656"/>
      <c r="H406" s="945"/>
      <c r="I406" s="945"/>
      <c r="J406" s="655"/>
      <c r="K406" s="655"/>
      <c r="L406" s="655"/>
      <c r="M406" s="945"/>
      <c r="N406" s="655"/>
      <c r="O406" s="655"/>
      <c r="P406" s="845"/>
      <c r="Q406" s="845"/>
      <c r="R406" s="846"/>
      <c r="S406" s="873"/>
      <c r="T406" s="765"/>
      <c r="U406" s="766"/>
      <c r="V406" s="766"/>
      <c r="W406" s="766"/>
      <c r="X406" s="766"/>
      <c r="Y406" s="766"/>
      <c r="Z406" s="766"/>
      <c r="AA406" s="766"/>
      <c r="AB406" s="766"/>
      <c r="AC406" s="766"/>
      <c r="AD406" s="766"/>
      <c r="AE406" s="766"/>
      <c r="AF406" s="766"/>
      <c r="AG406" s="766"/>
      <c r="AH406" s="767"/>
      <c r="AI406" s="767"/>
      <c r="AJ406" s="767"/>
      <c r="AK406" s="767"/>
      <c r="AL406" s="763"/>
      <c r="AM406" s="763"/>
      <c r="AN406" s="763"/>
      <c r="AO406" s="763"/>
      <c r="AP406" s="763"/>
      <c r="AQ406" s="763"/>
      <c r="AR406" s="763"/>
      <c r="AS406" s="763"/>
      <c r="AT406" s="763"/>
      <c r="AU406" s="763"/>
      <c r="AV406" s="764"/>
      <c r="AW406" s="764"/>
      <c r="AX406" s="764"/>
      <c r="AY406" s="764"/>
      <c r="AZ406" s="764"/>
      <c r="BA406" s="764"/>
      <c r="BB406" s="764"/>
      <c r="BC406" s="764"/>
      <c r="BD406" s="764"/>
      <c r="BE406" s="764"/>
      <c r="BF406" s="764"/>
      <c r="BG406" s="763"/>
      <c r="BH406" s="763"/>
      <c r="BI406" s="763"/>
      <c r="BJ406" s="763"/>
      <c r="BK406" s="763"/>
      <c r="BL406" s="763"/>
      <c r="BM406" s="763"/>
      <c r="BN406" s="763"/>
      <c r="BO406" s="763"/>
      <c r="BP406" s="763"/>
      <c r="BQ406" s="763"/>
      <c r="BR406" s="763"/>
      <c r="BS406" s="763"/>
      <c r="BT406" s="763"/>
      <c r="BU406" s="763"/>
      <c r="BV406" s="763"/>
      <c r="BW406" s="763"/>
      <c r="BX406" s="763"/>
      <c r="BY406" s="763"/>
      <c r="BZ406" s="763"/>
      <c r="CA406" s="763"/>
      <c r="CB406" s="763"/>
      <c r="CC406" s="763"/>
      <c r="CD406" s="763"/>
      <c r="CE406" s="763"/>
      <c r="CF406" s="763"/>
      <c r="CG406" s="763"/>
      <c r="CH406" s="763"/>
      <c r="CI406" s="763"/>
      <c r="CJ406" s="763"/>
      <c r="CK406" s="763"/>
      <c r="CL406" s="763"/>
      <c r="CM406" s="763"/>
      <c r="CN406" s="763"/>
      <c r="CO406" s="763"/>
      <c r="CP406" s="763"/>
      <c r="CQ406" s="763"/>
      <c r="CR406" s="763"/>
      <c r="CS406" s="763"/>
      <c r="CT406" s="763"/>
      <c r="CU406" s="763"/>
      <c r="CV406" s="763"/>
      <c r="CW406" s="763"/>
      <c r="CX406" s="763"/>
      <c r="CY406" s="763"/>
      <c r="CZ406" s="763"/>
      <c r="DA406" s="763"/>
      <c r="DB406" s="763"/>
      <c r="DC406" s="763"/>
      <c r="DD406" s="763"/>
      <c r="DE406" s="763"/>
      <c r="DF406" s="763"/>
      <c r="DG406" s="763"/>
      <c r="DH406" s="763"/>
      <c r="DI406" s="763"/>
      <c r="DJ406" s="763"/>
      <c r="DK406" s="763"/>
      <c r="DL406" s="763"/>
      <c r="DM406" s="763"/>
      <c r="DN406" s="763"/>
      <c r="DO406" s="763"/>
      <c r="DP406" s="763"/>
      <c r="DQ406" s="763"/>
      <c r="DR406" s="763"/>
      <c r="DS406" s="763"/>
      <c r="DT406" s="763"/>
      <c r="DU406" s="763"/>
      <c r="DV406" s="763"/>
      <c r="DW406" s="763"/>
      <c r="DX406" s="763"/>
      <c r="DY406" s="763"/>
      <c r="DZ406" s="763"/>
      <c r="EA406" s="763"/>
      <c r="EB406" s="763"/>
      <c r="EC406" s="763"/>
      <c r="ED406" s="763"/>
      <c r="EE406" s="763"/>
      <c r="EF406" s="763"/>
      <c r="EG406" s="763"/>
      <c r="EH406" s="763"/>
      <c r="EI406" s="763"/>
      <c r="EJ406" s="763"/>
      <c r="EK406" s="763"/>
      <c r="EL406" s="763"/>
      <c r="EM406" s="763"/>
      <c r="EN406" s="763"/>
      <c r="EO406" s="763"/>
      <c r="EP406" s="763"/>
      <c r="EQ406" s="763"/>
      <c r="ER406" s="763"/>
      <c r="ES406" s="763"/>
      <c r="ET406" s="763"/>
      <c r="EU406" s="763"/>
      <c r="EV406" s="763"/>
      <c r="EW406" s="763"/>
      <c r="EX406" s="763"/>
      <c r="EY406" s="763"/>
      <c r="EZ406" s="763"/>
      <c r="FA406" s="763"/>
      <c r="FB406" s="763"/>
      <c r="FC406" s="763"/>
      <c r="FD406" s="763"/>
      <c r="FE406" s="763"/>
      <c r="FF406" s="763"/>
      <c r="FG406" s="763"/>
      <c r="FH406" s="763"/>
      <c r="FI406" s="763"/>
      <c r="FJ406" s="763"/>
      <c r="FK406" s="763"/>
      <c r="FL406" s="763"/>
      <c r="FM406" s="763"/>
      <c r="FN406" s="763"/>
      <c r="FO406" s="763"/>
      <c r="FP406" s="763"/>
      <c r="FQ406" s="763"/>
      <c r="FR406" s="763"/>
      <c r="FS406" s="763"/>
      <c r="FT406" s="763"/>
      <c r="FU406" s="763"/>
      <c r="FV406" s="763"/>
      <c r="FW406" s="763"/>
      <c r="FX406" s="763"/>
      <c r="FY406" s="763"/>
      <c r="FZ406" s="763"/>
      <c r="GA406" s="763"/>
      <c r="GB406" s="763"/>
      <c r="GC406" s="763"/>
      <c r="GD406" s="763"/>
      <c r="GE406" s="763"/>
      <c r="GF406" s="763"/>
      <c r="GG406" s="763"/>
      <c r="GH406" s="763"/>
      <c r="GI406" s="763"/>
      <c r="GJ406" s="763"/>
      <c r="GK406" s="763"/>
      <c r="GL406" s="763"/>
      <c r="GM406" s="763"/>
      <c r="GN406" s="763"/>
      <c r="GO406" s="763"/>
      <c r="GP406" s="763"/>
      <c r="GQ406" s="763"/>
      <c r="GR406" s="763"/>
      <c r="GS406" s="763"/>
      <c r="GT406" s="763"/>
      <c r="GU406" s="763"/>
      <c r="GV406" s="763"/>
      <c r="GW406" s="763"/>
      <c r="GX406" s="763"/>
      <c r="GY406" s="763"/>
      <c r="GZ406" s="763"/>
      <c r="HA406" s="763"/>
      <c r="HB406" s="763"/>
      <c r="HC406" s="763"/>
      <c r="HD406" s="763"/>
      <c r="HE406" s="763"/>
      <c r="HF406" s="763"/>
      <c r="HG406" s="763"/>
      <c r="HH406" s="763"/>
      <c r="HI406" s="763"/>
      <c r="HJ406" s="763"/>
      <c r="HK406" s="763"/>
      <c r="HL406" s="763"/>
      <c r="HM406" s="763"/>
      <c r="HN406" s="763"/>
      <c r="HO406" s="763"/>
      <c r="HP406" s="763"/>
      <c r="HQ406" s="763"/>
      <c r="HR406" s="763"/>
      <c r="HS406" s="763"/>
      <c r="HT406" s="763"/>
      <c r="HU406" s="763"/>
      <c r="HV406" s="763"/>
      <c r="HW406" s="763"/>
      <c r="HX406" s="763"/>
      <c r="HY406" s="763"/>
      <c r="HZ406" s="763"/>
      <c r="IA406" s="763"/>
      <c r="IB406" s="763"/>
      <c r="IC406" s="763"/>
      <c r="ID406" s="763"/>
      <c r="IE406" s="763"/>
      <c r="IF406" s="763"/>
      <c r="IG406" s="763"/>
      <c r="IH406" s="763"/>
      <c r="II406" s="763"/>
      <c r="IJ406" s="763"/>
      <c r="IK406" s="763"/>
      <c r="IL406" s="763"/>
      <c r="IM406" s="763"/>
      <c r="IN406" s="763"/>
      <c r="IO406" s="763"/>
      <c r="IP406" s="763"/>
      <c r="IQ406" s="763"/>
      <c r="IR406" s="763"/>
      <c r="IS406" s="763"/>
      <c r="IT406" s="763"/>
    </row>
    <row r="407" spans="1:254" s="768" customFormat="1" ht="15" customHeight="1" x14ac:dyDescent="0.3">
      <c r="A407" s="334"/>
      <c r="B407" s="334"/>
      <c r="C407" s="324"/>
      <c r="D407" s="759"/>
      <c r="E407" s="382"/>
      <c r="F407" s="756"/>
      <c r="G407" s="948"/>
      <c r="H407" s="758"/>
      <c r="I407" s="949"/>
      <c r="J407" s="758"/>
      <c r="K407" s="382"/>
      <c r="L407" s="758"/>
      <c r="M407" s="760"/>
      <c r="N407" s="655"/>
      <c r="O407" s="945"/>
      <c r="P407" s="769" t="s">
        <v>209</v>
      </c>
      <c r="Q407" s="769"/>
      <c r="R407" s="770">
        <f>R404+'Debtors Listing Islamic (Profit'!R398</f>
        <v>2349143523.6851206</v>
      </c>
      <c r="S407" s="873"/>
      <c r="T407" s="765"/>
      <c r="U407" s="766"/>
      <c r="V407" s="766"/>
      <c r="W407" s="766"/>
      <c r="X407" s="766"/>
      <c r="Y407" s="766"/>
      <c r="Z407" s="766"/>
      <c r="AA407" s="766"/>
      <c r="AB407" s="766"/>
      <c r="AC407" s="766"/>
      <c r="AD407" s="766"/>
      <c r="AE407" s="766"/>
      <c r="AF407" s="766"/>
      <c r="AG407" s="766"/>
      <c r="AH407" s="767"/>
      <c r="AI407" s="767"/>
      <c r="AJ407" s="767"/>
      <c r="AK407" s="767"/>
      <c r="AL407" s="763"/>
      <c r="AM407" s="763"/>
      <c r="AN407" s="763"/>
      <c r="AO407" s="763"/>
      <c r="AP407" s="763"/>
      <c r="AQ407" s="763"/>
      <c r="AR407" s="763"/>
      <c r="AS407" s="763"/>
      <c r="AT407" s="763"/>
      <c r="AU407" s="763"/>
      <c r="AV407" s="764"/>
      <c r="AW407" s="764"/>
      <c r="AX407" s="764"/>
      <c r="AY407" s="764"/>
      <c r="AZ407" s="764"/>
      <c r="BA407" s="764"/>
      <c r="BB407" s="764"/>
      <c r="BC407" s="764"/>
      <c r="BD407" s="764"/>
      <c r="BE407" s="764"/>
      <c r="BF407" s="764"/>
      <c r="BG407" s="763"/>
      <c r="BH407" s="763"/>
      <c r="BI407" s="763"/>
      <c r="BJ407" s="763"/>
      <c r="BK407" s="763"/>
      <c r="BL407" s="763"/>
      <c r="BM407" s="763"/>
      <c r="BN407" s="763"/>
      <c r="BO407" s="763"/>
      <c r="BP407" s="763"/>
      <c r="BQ407" s="763"/>
      <c r="BR407" s="763"/>
      <c r="BS407" s="763"/>
      <c r="BT407" s="763"/>
      <c r="BU407" s="763"/>
      <c r="BV407" s="763"/>
      <c r="BW407" s="763"/>
      <c r="BX407" s="763"/>
      <c r="BY407" s="763"/>
      <c r="BZ407" s="763"/>
      <c r="CA407" s="763"/>
      <c r="CB407" s="763"/>
      <c r="CC407" s="763"/>
      <c r="CD407" s="763"/>
      <c r="CE407" s="763"/>
      <c r="CF407" s="763"/>
      <c r="CG407" s="763"/>
      <c r="CH407" s="763"/>
      <c r="CI407" s="763"/>
      <c r="CJ407" s="763"/>
      <c r="CK407" s="763"/>
      <c r="CL407" s="763"/>
      <c r="CM407" s="763"/>
      <c r="CN407" s="763"/>
      <c r="CO407" s="763"/>
      <c r="CP407" s="763"/>
      <c r="CQ407" s="763"/>
      <c r="CR407" s="763"/>
      <c r="CS407" s="763"/>
      <c r="CT407" s="763"/>
      <c r="CU407" s="763"/>
      <c r="CV407" s="763"/>
      <c r="CW407" s="763"/>
      <c r="CX407" s="763"/>
      <c r="CY407" s="763"/>
      <c r="CZ407" s="763"/>
      <c r="DA407" s="763"/>
      <c r="DB407" s="763"/>
      <c r="DC407" s="763"/>
      <c r="DD407" s="763"/>
      <c r="DE407" s="763"/>
      <c r="DF407" s="763"/>
      <c r="DG407" s="763"/>
      <c r="DH407" s="763"/>
      <c r="DI407" s="763"/>
      <c r="DJ407" s="763"/>
      <c r="DK407" s="763"/>
      <c r="DL407" s="763"/>
      <c r="DM407" s="763"/>
      <c r="DN407" s="763"/>
      <c r="DO407" s="763"/>
      <c r="DP407" s="763"/>
      <c r="DQ407" s="763"/>
      <c r="DR407" s="763"/>
      <c r="DS407" s="763"/>
      <c r="DT407" s="763"/>
      <c r="DU407" s="763"/>
      <c r="DV407" s="763"/>
      <c r="DW407" s="763"/>
      <c r="DX407" s="763"/>
      <c r="DY407" s="763"/>
      <c r="DZ407" s="763"/>
      <c r="EA407" s="763"/>
      <c r="EB407" s="763"/>
      <c r="EC407" s="763"/>
      <c r="ED407" s="763"/>
      <c r="EE407" s="763"/>
      <c r="EF407" s="763"/>
      <c r="EG407" s="763"/>
      <c r="EH407" s="763"/>
      <c r="EI407" s="763"/>
      <c r="EJ407" s="763"/>
      <c r="EK407" s="763"/>
      <c r="EL407" s="763"/>
      <c r="EM407" s="763"/>
      <c r="EN407" s="763"/>
      <c r="EO407" s="763"/>
      <c r="EP407" s="763"/>
      <c r="EQ407" s="763"/>
      <c r="ER407" s="763"/>
      <c r="ES407" s="763"/>
      <c r="ET407" s="763"/>
      <c r="EU407" s="763"/>
      <c r="EV407" s="763"/>
      <c r="EW407" s="763"/>
      <c r="EX407" s="763"/>
      <c r="EY407" s="763"/>
      <c r="EZ407" s="763"/>
      <c r="FA407" s="763"/>
      <c r="FB407" s="763"/>
      <c r="FC407" s="763"/>
      <c r="FD407" s="763"/>
      <c r="FE407" s="763"/>
      <c r="FF407" s="763"/>
      <c r="FG407" s="763"/>
      <c r="FH407" s="763"/>
      <c r="FI407" s="763"/>
      <c r="FJ407" s="763"/>
      <c r="FK407" s="763"/>
      <c r="FL407" s="763"/>
      <c r="FM407" s="763"/>
      <c r="FN407" s="763"/>
      <c r="FO407" s="763"/>
      <c r="FP407" s="763"/>
      <c r="FQ407" s="763"/>
      <c r="FR407" s="763"/>
      <c r="FS407" s="763"/>
      <c r="FT407" s="763"/>
      <c r="FU407" s="763"/>
      <c r="FV407" s="763"/>
      <c r="FW407" s="763"/>
      <c r="FX407" s="763"/>
      <c r="FY407" s="763"/>
      <c r="FZ407" s="763"/>
      <c r="GA407" s="763"/>
      <c r="GB407" s="763"/>
      <c r="GC407" s="763"/>
      <c r="GD407" s="763"/>
      <c r="GE407" s="763"/>
      <c r="GF407" s="763"/>
      <c r="GG407" s="763"/>
      <c r="GH407" s="763"/>
      <c r="GI407" s="763"/>
      <c r="GJ407" s="763"/>
      <c r="GK407" s="763"/>
      <c r="GL407" s="763"/>
      <c r="GM407" s="763"/>
      <c r="GN407" s="763"/>
      <c r="GO407" s="763"/>
      <c r="GP407" s="763"/>
      <c r="GQ407" s="763"/>
      <c r="GR407" s="763"/>
      <c r="GS407" s="763"/>
      <c r="GT407" s="763"/>
      <c r="GU407" s="763"/>
      <c r="GV407" s="763"/>
      <c r="GW407" s="763"/>
      <c r="GX407" s="763"/>
      <c r="GY407" s="763"/>
      <c r="GZ407" s="763"/>
      <c r="HA407" s="763"/>
      <c r="HB407" s="763"/>
      <c r="HC407" s="763"/>
      <c r="HD407" s="763"/>
      <c r="HE407" s="763"/>
      <c r="HF407" s="763"/>
      <c r="HG407" s="763"/>
      <c r="HH407" s="763"/>
      <c r="HI407" s="763"/>
      <c r="HJ407" s="763"/>
      <c r="HK407" s="763"/>
      <c r="HL407" s="763"/>
      <c r="HM407" s="763"/>
      <c r="HN407" s="763"/>
      <c r="HO407" s="763"/>
      <c r="HP407" s="763"/>
      <c r="HQ407" s="763"/>
      <c r="HR407" s="763"/>
      <c r="HS407" s="763"/>
      <c r="HT407" s="763"/>
      <c r="HU407" s="763"/>
      <c r="HV407" s="763"/>
      <c r="HW407" s="763"/>
      <c r="HX407" s="763"/>
      <c r="HY407" s="763"/>
      <c r="HZ407" s="763"/>
      <c r="IA407" s="763"/>
      <c r="IB407" s="763"/>
      <c r="IC407" s="763"/>
      <c r="ID407" s="763"/>
      <c r="IE407" s="763"/>
      <c r="IF407" s="763"/>
      <c r="IG407" s="763"/>
      <c r="IH407" s="763"/>
      <c r="II407" s="763"/>
      <c r="IJ407" s="763"/>
      <c r="IK407" s="763"/>
      <c r="IL407" s="763"/>
      <c r="IM407" s="763"/>
      <c r="IN407" s="763"/>
      <c r="IO407" s="763"/>
      <c r="IP407" s="763"/>
      <c r="IQ407" s="763"/>
      <c r="IR407" s="763"/>
      <c r="IS407" s="763"/>
      <c r="IT407" s="763"/>
    </row>
    <row r="408" spans="1:254" s="768" customFormat="1" ht="15" customHeight="1" x14ac:dyDescent="0.3">
      <c r="A408" s="334"/>
      <c r="B408" s="334"/>
      <c r="C408" s="324"/>
      <c r="D408" s="947">
        <f>G408-I408</f>
        <v>22813.910000011325</v>
      </c>
      <c r="E408" s="382"/>
      <c r="F408" s="756"/>
      <c r="G408" s="757">
        <v>-120425819.98999999</v>
      </c>
      <c r="H408" s="950"/>
      <c r="I408" s="949">
        <v>-120448633.90000001</v>
      </c>
      <c r="J408" s="760" t="s">
        <v>1577</v>
      </c>
      <c r="K408" s="760"/>
      <c r="L408" s="760"/>
      <c r="M408" s="760"/>
      <c r="N408" s="655"/>
      <c r="O408" s="655"/>
      <c r="P408" s="769" t="s">
        <v>210</v>
      </c>
      <c r="Q408" s="769"/>
      <c r="R408" s="770">
        <v>2349250915.9099998</v>
      </c>
      <c r="S408" s="873"/>
      <c r="T408" s="765"/>
      <c r="U408" s="766"/>
      <c r="V408" s="766"/>
      <c r="W408" s="766"/>
      <c r="X408" s="766"/>
      <c r="Y408" s="766"/>
      <c r="Z408" s="766"/>
      <c r="AA408" s="766"/>
      <c r="AB408" s="766"/>
      <c r="AC408" s="766"/>
      <c r="AD408" s="766"/>
      <c r="AE408" s="766"/>
      <c r="AF408" s="766"/>
      <c r="AG408" s="766"/>
      <c r="AH408" s="767"/>
      <c r="AI408" s="767"/>
      <c r="AJ408" s="767"/>
      <c r="AK408" s="767"/>
      <c r="AL408" s="763"/>
      <c r="AM408" s="763"/>
      <c r="AN408" s="763"/>
      <c r="AO408" s="763"/>
      <c r="AP408" s="763"/>
      <c r="AQ408" s="763"/>
      <c r="AR408" s="763"/>
      <c r="AS408" s="763"/>
      <c r="AT408" s="763"/>
      <c r="AU408" s="763"/>
      <c r="AV408" s="764"/>
      <c r="AW408" s="764"/>
      <c r="AX408" s="764"/>
      <c r="AY408" s="764"/>
      <c r="AZ408" s="764"/>
      <c r="BA408" s="764"/>
      <c r="BB408" s="764"/>
      <c r="BC408" s="764"/>
      <c r="BD408" s="764"/>
      <c r="BE408" s="764"/>
      <c r="BF408" s="764"/>
      <c r="BG408" s="763"/>
      <c r="BH408" s="763"/>
      <c r="BI408" s="763"/>
      <c r="BJ408" s="763"/>
      <c r="BK408" s="763"/>
      <c r="BL408" s="763"/>
      <c r="BM408" s="763"/>
      <c r="BN408" s="763"/>
      <c r="BO408" s="763"/>
      <c r="BP408" s="763"/>
      <c r="BQ408" s="763"/>
      <c r="BR408" s="763"/>
      <c r="BS408" s="763"/>
      <c r="BT408" s="763"/>
      <c r="BU408" s="763"/>
      <c r="BV408" s="763"/>
      <c r="BW408" s="763"/>
      <c r="BX408" s="763"/>
      <c r="BY408" s="763"/>
      <c r="BZ408" s="763"/>
      <c r="CA408" s="763"/>
      <c r="CB408" s="763"/>
      <c r="CC408" s="763"/>
      <c r="CD408" s="763"/>
      <c r="CE408" s="763"/>
      <c r="CF408" s="763"/>
      <c r="CG408" s="763"/>
      <c r="CH408" s="763"/>
      <c r="CI408" s="763"/>
      <c r="CJ408" s="763"/>
      <c r="CK408" s="763"/>
      <c r="CL408" s="763"/>
      <c r="CM408" s="763"/>
      <c r="CN408" s="763"/>
      <c r="CO408" s="763"/>
      <c r="CP408" s="763"/>
      <c r="CQ408" s="763"/>
      <c r="CR408" s="763"/>
      <c r="CS408" s="763"/>
      <c r="CT408" s="763"/>
      <c r="CU408" s="763"/>
      <c r="CV408" s="763"/>
      <c r="CW408" s="763"/>
      <c r="CX408" s="763"/>
      <c r="CY408" s="763"/>
      <c r="CZ408" s="763"/>
      <c r="DA408" s="763"/>
      <c r="DB408" s="763"/>
      <c r="DC408" s="763"/>
      <c r="DD408" s="763"/>
      <c r="DE408" s="763"/>
      <c r="DF408" s="763"/>
      <c r="DG408" s="763"/>
      <c r="DH408" s="763"/>
      <c r="DI408" s="763"/>
      <c r="DJ408" s="763"/>
      <c r="DK408" s="763"/>
      <c r="DL408" s="763"/>
      <c r="DM408" s="763"/>
      <c r="DN408" s="763"/>
      <c r="DO408" s="763"/>
      <c r="DP408" s="763"/>
      <c r="DQ408" s="763"/>
      <c r="DR408" s="763"/>
      <c r="DS408" s="763"/>
      <c r="DT408" s="763"/>
      <c r="DU408" s="763"/>
      <c r="DV408" s="763"/>
      <c r="DW408" s="763"/>
      <c r="DX408" s="763"/>
      <c r="DY408" s="763"/>
      <c r="DZ408" s="763"/>
      <c r="EA408" s="763"/>
      <c r="EB408" s="763"/>
      <c r="EC408" s="763"/>
      <c r="ED408" s="763"/>
      <c r="EE408" s="763"/>
      <c r="EF408" s="763"/>
      <c r="EG408" s="763"/>
      <c r="EH408" s="763"/>
      <c r="EI408" s="763"/>
      <c r="EJ408" s="763"/>
      <c r="EK408" s="763"/>
      <c r="EL408" s="763"/>
      <c r="EM408" s="763"/>
      <c r="EN408" s="763"/>
      <c r="EO408" s="763"/>
      <c r="EP408" s="763"/>
      <c r="EQ408" s="763"/>
      <c r="ER408" s="763"/>
      <c r="ES408" s="763"/>
      <c r="ET408" s="763"/>
      <c r="EU408" s="763"/>
      <c r="EV408" s="763"/>
      <c r="EW408" s="763"/>
      <c r="EX408" s="763"/>
      <c r="EY408" s="763"/>
      <c r="EZ408" s="763"/>
      <c r="FA408" s="763"/>
      <c r="FB408" s="763"/>
      <c r="FC408" s="763"/>
      <c r="FD408" s="763"/>
      <c r="FE408" s="763"/>
      <c r="FF408" s="763"/>
      <c r="FG408" s="763"/>
      <c r="FH408" s="763"/>
      <c r="FI408" s="763"/>
      <c r="FJ408" s="763"/>
      <c r="FK408" s="763"/>
      <c r="FL408" s="763"/>
      <c r="FM408" s="763"/>
      <c r="FN408" s="763"/>
      <c r="FO408" s="763"/>
      <c r="FP408" s="763"/>
      <c r="FQ408" s="763"/>
      <c r="FR408" s="763"/>
      <c r="FS408" s="763"/>
      <c r="FT408" s="763"/>
      <c r="FU408" s="763"/>
      <c r="FV408" s="763"/>
      <c r="FW408" s="763"/>
      <c r="FX408" s="763"/>
      <c r="FY408" s="763"/>
      <c r="FZ408" s="763"/>
      <c r="GA408" s="763"/>
      <c r="GB408" s="763"/>
      <c r="GC408" s="763"/>
      <c r="GD408" s="763"/>
      <c r="GE408" s="763"/>
      <c r="GF408" s="763"/>
      <c r="GG408" s="763"/>
      <c r="GH408" s="763"/>
      <c r="GI408" s="763"/>
      <c r="GJ408" s="763"/>
      <c r="GK408" s="763"/>
      <c r="GL408" s="763"/>
      <c r="GM408" s="763"/>
      <c r="GN408" s="763"/>
      <c r="GO408" s="763"/>
      <c r="GP408" s="763"/>
      <c r="GQ408" s="763"/>
      <c r="GR408" s="763"/>
      <c r="GS408" s="763"/>
      <c r="GT408" s="763"/>
      <c r="GU408" s="763"/>
      <c r="GV408" s="763"/>
      <c r="GW408" s="763"/>
      <c r="GX408" s="763"/>
      <c r="GY408" s="763"/>
      <c r="GZ408" s="763"/>
      <c r="HA408" s="763"/>
      <c r="HB408" s="763"/>
      <c r="HC408" s="763"/>
      <c r="HD408" s="763"/>
      <c r="HE408" s="763"/>
      <c r="HF408" s="763"/>
      <c r="HG408" s="763"/>
      <c r="HH408" s="763"/>
      <c r="HI408" s="763"/>
      <c r="HJ408" s="763"/>
      <c r="HK408" s="763"/>
      <c r="HL408" s="763"/>
      <c r="HM408" s="763"/>
      <c r="HN408" s="763"/>
      <c r="HO408" s="763"/>
      <c r="HP408" s="763"/>
      <c r="HQ408" s="763"/>
      <c r="HR408" s="763"/>
      <c r="HS408" s="763"/>
      <c r="HT408" s="763"/>
      <c r="HU408" s="763"/>
      <c r="HV408" s="763"/>
      <c r="HW408" s="763"/>
      <c r="HX408" s="763"/>
      <c r="HY408" s="763"/>
      <c r="HZ408" s="763"/>
      <c r="IA408" s="763"/>
      <c r="IB408" s="763"/>
      <c r="IC408" s="763"/>
      <c r="ID408" s="763"/>
      <c r="IE408" s="763"/>
      <c r="IF408" s="763"/>
      <c r="IG408" s="763"/>
      <c r="IH408" s="763"/>
      <c r="II408" s="763"/>
      <c r="IJ408" s="763"/>
      <c r="IK408" s="763"/>
      <c r="IL408" s="763"/>
      <c r="IM408" s="763"/>
      <c r="IN408" s="763"/>
      <c r="IO408" s="763"/>
      <c r="IP408" s="763"/>
      <c r="IQ408" s="763"/>
      <c r="IR408" s="763"/>
      <c r="IS408" s="763"/>
      <c r="IT408" s="763"/>
    </row>
    <row r="409" spans="1:254" s="768" customFormat="1" ht="15" customHeight="1" x14ac:dyDescent="0.2">
      <c r="A409" s="334"/>
      <c r="B409" s="334"/>
      <c r="C409" s="324"/>
      <c r="D409" s="947">
        <f>G409-I409</f>
        <v>4.0400000065565109</v>
      </c>
      <c r="E409" s="382"/>
      <c r="F409" s="756"/>
      <c r="G409" s="951">
        <v>-38220747.479999997</v>
      </c>
      <c r="H409" s="760"/>
      <c r="I409" s="951">
        <v>-38220751.520000003</v>
      </c>
      <c r="J409" s="760" t="s">
        <v>1578</v>
      </c>
      <c r="K409" s="760"/>
      <c r="L409" s="760"/>
      <c r="M409" s="876"/>
      <c r="N409" s="655"/>
      <c r="O409" s="655"/>
      <c r="P409" s="769" t="s">
        <v>1477</v>
      </c>
      <c r="Q409" s="769"/>
      <c r="R409" s="770">
        <v>1404386.53</v>
      </c>
      <c r="S409" s="873"/>
      <c r="T409" s="765"/>
      <c r="U409" s="766"/>
      <c r="V409" s="766"/>
      <c r="W409" s="766"/>
      <c r="X409" s="766"/>
      <c r="Y409" s="766"/>
      <c r="Z409" s="766"/>
      <c r="AA409" s="766"/>
      <c r="AB409" s="766"/>
      <c r="AC409" s="766"/>
      <c r="AD409" s="766"/>
      <c r="AE409" s="766"/>
      <c r="AF409" s="766"/>
      <c r="AG409" s="766"/>
      <c r="AH409" s="767"/>
      <c r="AI409" s="767"/>
      <c r="AJ409" s="767"/>
      <c r="AK409" s="767"/>
      <c r="AL409" s="763"/>
      <c r="AM409" s="763"/>
      <c r="AN409" s="763"/>
      <c r="AO409" s="763"/>
      <c r="AP409" s="763"/>
      <c r="AQ409" s="763"/>
      <c r="AR409" s="763"/>
      <c r="AS409" s="763"/>
      <c r="AT409" s="763"/>
      <c r="AU409" s="763"/>
      <c r="AV409" s="764"/>
      <c r="AW409" s="764"/>
      <c r="AX409" s="764"/>
      <c r="AY409" s="764"/>
      <c r="AZ409" s="764"/>
      <c r="BA409" s="764"/>
      <c r="BB409" s="764"/>
      <c r="BC409" s="764"/>
      <c r="BD409" s="764"/>
      <c r="BE409" s="764"/>
      <c r="BF409" s="764"/>
      <c r="BG409" s="763"/>
      <c r="BH409" s="763"/>
      <c r="BI409" s="763"/>
      <c r="BJ409" s="763"/>
      <c r="BK409" s="763"/>
      <c r="BL409" s="763"/>
      <c r="BM409" s="763"/>
      <c r="BN409" s="763"/>
      <c r="BO409" s="763"/>
      <c r="BP409" s="763"/>
      <c r="BQ409" s="763"/>
      <c r="BR409" s="763"/>
      <c r="BS409" s="763"/>
      <c r="BT409" s="763"/>
      <c r="BU409" s="763"/>
      <c r="BV409" s="763"/>
      <c r="BW409" s="763"/>
      <c r="BX409" s="763"/>
      <c r="BY409" s="763"/>
      <c r="BZ409" s="763"/>
      <c r="CA409" s="763"/>
      <c r="CB409" s="763"/>
      <c r="CC409" s="763"/>
      <c r="CD409" s="763"/>
      <c r="CE409" s="763"/>
      <c r="CF409" s="763"/>
      <c r="CG409" s="763"/>
      <c r="CH409" s="763"/>
      <c r="CI409" s="763"/>
      <c r="CJ409" s="763"/>
      <c r="CK409" s="763"/>
      <c r="CL409" s="763"/>
      <c r="CM409" s="763"/>
      <c r="CN409" s="763"/>
      <c r="CO409" s="763"/>
      <c r="CP409" s="763"/>
      <c r="CQ409" s="763"/>
      <c r="CR409" s="763"/>
      <c r="CS409" s="763"/>
      <c r="CT409" s="763"/>
      <c r="CU409" s="763"/>
      <c r="CV409" s="763"/>
      <c r="CW409" s="763"/>
      <c r="CX409" s="763"/>
      <c r="CY409" s="763"/>
      <c r="CZ409" s="763"/>
      <c r="DA409" s="763"/>
      <c r="DB409" s="763"/>
      <c r="DC409" s="763"/>
      <c r="DD409" s="763"/>
      <c r="DE409" s="763"/>
      <c r="DF409" s="763"/>
      <c r="DG409" s="763"/>
      <c r="DH409" s="763"/>
      <c r="DI409" s="763"/>
      <c r="DJ409" s="763"/>
      <c r="DK409" s="763"/>
      <c r="DL409" s="763"/>
      <c r="DM409" s="763"/>
      <c r="DN409" s="763"/>
      <c r="DO409" s="763"/>
      <c r="DP409" s="763"/>
      <c r="DQ409" s="763"/>
      <c r="DR409" s="763"/>
      <c r="DS409" s="763"/>
      <c r="DT409" s="763"/>
      <c r="DU409" s="763"/>
      <c r="DV409" s="763"/>
      <c r="DW409" s="763"/>
      <c r="DX409" s="763"/>
      <c r="DY409" s="763"/>
      <c r="DZ409" s="763"/>
      <c r="EA409" s="763"/>
      <c r="EB409" s="763"/>
      <c r="EC409" s="763"/>
      <c r="ED409" s="763"/>
      <c r="EE409" s="763"/>
      <c r="EF409" s="763"/>
      <c r="EG409" s="763"/>
      <c r="EH409" s="763"/>
      <c r="EI409" s="763"/>
      <c r="EJ409" s="763"/>
      <c r="EK409" s="763"/>
      <c r="EL409" s="763"/>
      <c r="EM409" s="763"/>
      <c r="EN409" s="763"/>
      <c r="EO409" s="763"/>
      <c r="EP409" s="763"/>
      <c r="EQ409" s="763"/>
      <c r="ER409" s="763"/>
      <c r="ES409" s="763"/>
      <c r="ET409" s="763"/>
      <c r="EU409" s="763"/>
      <c r="EV409" s="763"/>
      <c r="EW409" s="763"/>
      <c r="EX409" s="763"/>
      <c r="EY409" s="763"/>
      <c r="EZ409" s="763"/>
      <c r="FA409" s="763"/>
      <c r="FB409" s="763"/>
      <c r="FC409" s="763"/>
      <c r="FD409" s="763"/>
      <c r="FE409" s="763"/>
      <c r="FF409" s="763"/>
      <c r="FG409" s="763"/>
      <c r="FH409" s="763"/>
      <c r="FI409" s="763"/>
      <c r="FJ409" s="763"/>
      <c r="FK409" s="763"/>
      <c r="FL409" s="763"/>
      <c r="FM409" s="763"/>
      <c r="FN409" s="763"/>
      <c r="FO409" s="763"/>
      <c r="FP409" s="763"/>
      <c r="FQ409" s="763"/>
      <c r="FR409" s="763"/>
      <c r="FS409" s="763"/>
      <c r="FT409" s="763"/>
      <c r="FU409" s="763"/>
      <c r="FV409" s="763"/>
      <c r="FW409" s="763"/>
      <c r="FX409" s="763"/>
      <c r="FY409" s="763"/>
      <c r="FZ409" s="763"/>
      <c r="GA409" s="763"/>
      <c r="GB409" s="763"/>
      <c r="GC409" s="763"/>
      <c r="GD409" s="763"/>
      <c r="GE409" s="763"/>
      <c r="GF409" s="763"/>
      <c r="GG409" s="763"/>
      <c r="GH409" s="763"/>
      <c r="GI409" s="763"/>
      <c r="GJ409" s="763"/>
      <c r="GK409" s="763"/>
      <c r="GL409" s="763"/>
      <c r="GM409" s="763"/>
      <c r="GN409" s="763"/>
      <c r="GO409" s="763"/>
      <c r="GP409" s="763"/>
      <c r="GQ409" s="763"/>
      <c r="GR409" s="763"/>
      <c r="GS409" s="763"/>
      <c r="GT409" s="763"/>
      <c r="GU409" s="763"/>
      <c r="GV409" s="763"/>
      <c r="GW409" s="763"/>
      <c r="GX409" s="763"/>
      <c r="GY409" s="763"/>
      <c r="GZ409" s="763"/>
      <c r="HA409" s="763"/>
      <c r="HB409" s="763"/>
      <c r="HC409" s="763"/>
      <c r="HD409" s="763"/>
      <c r="HE409" s="763"/>
      <c r="HF409" s="763"/>
      <c r="HG409" s="763"/>
      <c r="HH409" s="763"/>
      <c r="HI409" s="763"/>
      <c r="HJ409" s="763"/>
      <c r="HK409" s="763"/>
      <c r="HL409" s="763"/>
      <c r="HM409" s="763"/>
      <c r="HN409" s="763"/>
      <c r="HO409" s="763"/>
      <c r="HP409" s="763"/>
      <c r="HQ409" s="763"/>
      <c r="HR409" s="763"/>
      <c r="HS409" s="763"/>
      <c r="HT409" s="763"/>
      <c r="HU409" s="763"/>
      <c r="HV409" s="763"/>
      <c r="HW409" s="763"/>
      <c r="HX409" s="763"/>
      <c r="HY409" s="763"/>
      <c r="HZ409" s="763"/>
      <c r="IA409" s="763"/>
      <c r="IB409" s="763"/>
      <c r="IC409" s="763"/>
      <c r="ID409" s="763"/>
      <c r="IE409" s="763"/>
      <c r="IF409" s="763"/>
      <c r="IG409" s="763"/>
      <c r="IH409" s="763"/>
      <c r="II409" s="763"/>
      <c r="IJ409" s="763"/>
      <c r="IK409" s="763"/>
      <c r="IL409" s="763"/>
      <c r="IM409" s="763"/>
      <c r="IN409" s="763"/>
      <c r="IO409" s="763"/>
      <c r="IP409" s="763"/>
      <c r="IQ409" s="763"/>
      <c r="IR409" s="763"/>
      <c r="IS409" s="763"/>
      <c r="IT409" s="763"/>
    </row>
    <row r="410" spans="1:254" s="768" customFormat="1" ht="15" customHeight="1" x14ac:dyDescent="0.2">
      <c r="A410" s="334"/>
      <c r="B410" s="334"/>
      <c r="C410" s="324"/>
      <c r="D410" s="947">
        <f>G410-I410</f>
        <v>5357.6300000026822</v>
      </c>
      <c r="E410" s="382"/>
      <c r="F410" s="756"/>
      <c r="G410" s="757">
        <v>39357886.57</v>
      </c>
      <c r="H410" s="760"/>
      <c r="I410" s="951">
        <v>39352528.939999998</v>
      </c>
      <c r="J410" s="760" t="s">
        <v>1579</v>
      </c>
      <c r="K410" s="760"/>
      <c r="L410" s="760"/>
      <c r="M410" s="876"/>
      <c r="N410" s="655"/>
      <c r="O410" s="655"/>
      <c r="P410" s="769" t="s">
        <v>211</v>
      </c>
      <c r="Q410" s="769"/>
      <c r="R410" s="770">
        <f>R408-R409-R407</f>
        <v>-1296994.305120945</v>
      </c>
      <c r="S410" s="873">
        <v>-1296994.31</v>
      </c>
      <c r="T410" s="765">
        <f>R410-S410</f>
        <v>4.8790550790727139E-3</v>
      </c>
      <c r="U410" s="766"/>
      <c r="V410" s="766"/>
      <c r="W410" s="766"/>
      <c r="X410" s="766"/>
      <c r="Y410" s="766"/>
      <c r="Z410" s="766"/>
      <c r="AA410" s="766"/>
      <c r="AB410" s="766"/>
      <c r="AC410" s="766"/>
      <c r="AD410" s="766"/>
      <c r="AE410" s="766"/>
      <c r="AF410" s="766"/>
      <c r="AG410" s="766"/>
      <c r="AH410" s="767"/>
      <c r="AI410" s="767"/>
      <c r="AJ410" s="767"/>
      <c r="AK410" s="767"/>
      <c r="AL410" s="763"/>
      <c r="AM410" s="763"/>
      <c r="AN410" s="763"/>
      <c r="AO410" s="763"/>
      <c r="AP410" s="763"/>
      <c r="AQ410" s="763"/>
      <c r="AR410" s="763"/>
      <c r="AS410" s="763"/>
      <c r="AT410" s="763"/>
      <c r="AU410" s="763"/>
      <c r="AV410" s="764"/>
      <c r="AW410" s="764"/>
      <c r="AX410" s="764"/>
      <c r="AY410" s="764"/>
      <c r="AZ410" s="764"/>
      <c r="BA410" s="764"/>
      <c r="BB410" s="764"/>
      <c r="BC410" s="764"/>
      <c r="BD410" s="764"/>
      <c r="BE410" s="764"/>
      <c r="BF410" s="764"/>
      <c r="BG410" s="763"/>
      <c r="BH410" s="763"/>
      <c r="BI410" s="763"/>
      <c r="BJ410" s="763"/>
      <c r="BK410" s="763"/>
      <c r="BL410" s="763"/>
      <c r="BM410" s="763"/>
      <c r="BN410" s="763"/>
      <c r="BO410" s="763"/>
      <c r="BP410" s="763"/>
      <c r="BQ410" s="763"/>
      <c r="BR410" s="763"/>
      <c r="BS410" s="763"/>
      <c r="BT410" s="763"/>
      <c r="BU410" s="763"/>
      <c r="BV410" s="763"/>
      <c r="BW410" s="763"/>
      <c r="BX410" s="763"/>
      <c r="BY410" s="763"/>
      <c r="BZ410" s="763"/>
      <c r="CA410" s="763"/>
      <c r="CB410" s="763"/>
      <c r="CC410" s="763"/>
      <c r="CD410" s="763"/>
      <c r="CE410" s="763"/>
      <c r="CF410" s="763"/>
      <c r="CG410" s="763"/>
      <c r="CH410" s="763"/>
      <c r="CI410" s="763"/>
      <c r="CJ410" s="763"/>
      <c r="CK410" s="763"/>
      <c r="CL410" s="763"/>
      <c r="CM410" s="763"/>
      <c r="CN410" s="763"/>
      <c r="CO410" s="763"/>
      <c r="CP410" s="763"/>
      <c r="CQ410" s="763"/>
      <c r="CR410" s="763"/>
      <c r="CS410" s="763"/>
      <c r="CT410" s="763"/>
      <c r="CU410" s="763"/>
      <c r="CV410" s="763"/>
      <c r="CW410" s="763"/>
      <c r="CX410" s="763"/>
      <c r="CY410" s="763"/>
      <c r="CZ410" s="763"/>
      <c r="DA410" s="763"/>
      <c r="DB410" s="763"/>
      <c r="DC410" s="763"/>
      <c r="DD410" s="763"/>
      <c r="DE410" s="763"/>
      <c r="DF410" s="763"/>
      <c r="DG410" s="763"/>
      <c r="DH410" s="763"/>
      <c r="DI410" s="763"/>
      <c r="DJ410" s="763"/>
      <c r="DK410" s="763"/>
      <c r="DL410" s="763"/>
      <c r="DM410" s="763"/>
      <c r="DN410" s="763"/>
      <c r="DO410" s="763"/>
      <c r="DP410" s="763"/>
      <c r="DQ410" s="763"/>
      <c r="DR410" s="763"/>
      <c r="DS410" s="763"/>
      <c r="DT410" s="763"/>
      <c r="DU410" s="763"/>
      <c r="DV410" s="763"/>
      <c r="DW410" s="763"/>
      <c r="DX410" s="763"/>
      <c r="DY410" s="763"/>
      <c r="DZ410" s="763"/>
      <c r="EA410" s="763"/>
      <c r="EB410" s="763"/>
      <c r="EC410" s="763"/>
      <c r="ED410" s="763"/>
      <c r="EE410" s="763"/>
      <c r="EF410" s="763"/>
      <c r="EG410" s="763"/>
      <c r="EH410" s="763"/>
      <c r="EI410" s="763"/>
      <c r="EJ410" s="763"/>
      <c r="EK410" s="763"/>
      <c r="EL410" s="763"/>
      <c r="EM410" s="763"/>
      <c r="EN410" s="763"/>
      <c r="EO410" s="763"/>
      <c r="EP410" s="763"/>
      <c r="EQ410" s="763"/>
      <c r="ER410" s="763"/>
      <c r="ES410" s="763"/>
      <c r="ET410" s="763"/>
      <c r="EU410" s="763"/>
      <c r="EV410" s="763"/>
      <c r="EW410" s="763"/>
      <c r="EX410" s="763"/>
      <c r="EY410" s="763"/>
      <c r="EZ410" s="763"/>
      <c r="FA410" s="763"/>
      <c r="FB410" s="763"/>
      <c r="FC410" s="763"/>
      <c r="FD410" s="763"/>
      <c r="FE410" s="763"/>
      <c r="FF410" s="763"/>
      <c r="FG410" s="763"/>
      <c r="FH410" s="763"/>
      <c r="FI410" s="763"/>
      <c r="FJ410" s="763"/>
      <c r="FK410" s="763"/>
      <c r="FL410" s="763"/>
      <c r="FM410" s="763"/>
      <c r="FN410" s="763"/>
      <c r="FO410" s="763"/>
      <c r="FP410" s="763"/>
      <c r="FQ410" s="763"/>
      <c r="FR410" s="763"/>
      <c r="FS410" s="763"/>
      <c r="FT410" s="763"/>
      <c r="FU410" s="763"/>
      <c r="FV410" s="763"/>
      <c r="FW410" s="763"/>
      <c r="FX410" s="763"/>
      <c r="FY410" s="763"/>
      <c r="FZ410" s="763"/>
      <c r="GA410" s="763"/>
      <c r="GB410" s="763"/>
      <c r="GC410" s="763"/>
      <c r="GD410" s="763"/>
      <c r="GE410" s="763"/>
      <c r="GF410" s="763"/>
      <c r="GG410" s="763"/>
      <c r="GH410" s="763"/>
      <c r="GI410" s="763"/>
      <c r="GJ410" s="763"/>
      <c r="GK410" s="763"/>
      <c r="GL410" s="763"/>
      <c r="GM410" s="763"/>
      <c r="GN410" s="763"/>
      <c r="GO410" s="763"/>
      <c r="GP410" s="763"/>
      <c r="GQ410" s="763"/>
      <c r="GR410" s="763"/>
      <c r="GS410" s="763"/>
      <c r="GT410" s="763"/>
      <c r="GU410" s="763"/>
      <c r="GV410" s="763"/>
      <c r="GW410" s="763"/>
      <c r="GX410" s="763"/>
      <c r="GY410" s="763"/>
      <c r="GZ410" s="763"/>
      <c r="HA410" s="763"/>
      <c r="HB410" s="763"/>
      <c r="HC410" s="763"/>
      <c r="HD410" s="763"/>
      <c r="HE410" s="763"/>
      <c r="HF410" s="763"/>
      <c r="HG410" s="763"/>
      <c r="HH410" s="763"/>
      <c r="HI410" s="763"/>
      <c r="HJ410" s="763"/>
      <c r="HK410" s="763"/>
      <c r="HL410" s="763"/>
      <c r="HM410" s="763"/>
      <c r="HN410" s="763"/>
      <c r="HO410" s="763"/>
      <c r="HP410" s="763"/>
      <c r="HQ410" s="763"/>
      <c r="HR410" s="763"/>
      <c r="HS410" s="763"/>
      <c r="HT410" s="763"/>
      <c r="HU410" s="763"/>
      <c r="HV410" s="763"/>
      <c r="HW410" s="763"/>
      <c r="HX410" s="763"/>
      <c r="HY410" s="763"/>
      <c r="HZ410" s="763"/>
      <c r="IA410" s="763"/>
      <c r="IB410" s="763"/>
      <c r="IC410" s="763"/>
      <c r="ID410" s="763"/>
      <c r="IE410" s="763"/>
      <c r="IF410" s="763"/>
      <c r="IG410" s="763"/>
      <c r="IH410" s="763"/>
      <c r="II410" s="763"/>
      <c r="IJ410" s="763"/>
      <c r="IK410" s="763"/>
      <c r="IL410" s="763"/>
      <c r="IM410" s="763"/>
      <c r="IN410" s="763"/>
      <c r="IO410" s="763"/>
      <c r="IP410" s="763"/>
      <c r="IQ410" s="763"/>
      <c r="IR410" s="763"/>
      <c r="IS410" s="763"/>
      <c r="IT410" s="763"/>
    </row>
    <row r="411" spans="1:254" s="768" customFormat="1" ht="15" customHeight="1" x14ac:dyDescent="0.2">
      <c r="A411" s="334"/>
      <c r="B411" s="334"/>
      <c r="C411" s="324"/>
      <c r="D411" s="760"/>
      <c r="E411" s="382"/>
      <c r="F411" s="756"/>
      <c r="G411" s="951"/>
      <c r="H411" s="760"/>
      <c r="I411" s="951">
        <v>-22179522.02</v>
      </c>
      <c r="J411" s="950" t="s">
        <v>1591</v>
      </c>
      <c r="K411" s="760"/>
      <c r="L411" s="760"/>
      <c r="M411" s="876"/>
      <c r="N411" s="655"/>
      <c r="O411" s="946"/>
      <c r="P411" s="920" t="s">
        <v>1489</v>
      </c>
      <c r="Q411" s="758"/>
      <c r="R411" s="943"/>
      <c r="S411" s="873"/>
      <c r="T411" s="765">
        <v>28620.45</v>
      </c>
      <c r="U411" s="766"/>
      <c r="V411" s="766"/>
      <c r="W411" s="766"/>
      <c r="X411" s="766"/>
      <c r="Y411" s="766"/>
      <c r="Z411" s="766"/>
      <c r="AA411" s="766"/>
      <c r="AB411" s="766"/>
      <c r="AC411" s="766"/>
      <c r="AD411" s="766"/>
      <c r="AE411" s="766"/>
      <c r="AF411" s="766"/>
      <c r="AG411" s="766"/>
      <c r="AH411" s="767"/>
      <c r="AI411" s="767"/>
      <c r="AJ411" s="767"/>
      <c r="AK411" s="767"/>
      <c r="AL411" s="763"/>
      <c r="AM411" s="763"/>
      <c r="AN411" s="763"/>
      <c r="AO411" s="763"/>
      <c r="AP411" s="763"/>
      <c r="AQ411" s="763"/>
      <c r="AR411" s="763"/>
      <c r="AS411" s="763"/>
      <c r="AT411" s="763"/>
      <c r="AU411" s="763"/>
      <c r="AV411" s="764"/>
      <c r="AW411" s="764"/>
      <c r="AX411" s="764"/>
      <c r="AY411" s="764"/>
      <c r="AZ411" s="764"/>
      <c r="BA411" s="764"/>
      <c r="BB411" s="764"/>
      <c r="BC411" s="764"/>
      <c r="BD411" s="764"/>
      <c r="BE411" s="764"/>
      <c r="BF411" s="764"/>
      <c r="BG411" s="763"/>
      <c r="BH411" s="763"/>
      <c r="BI411" s="763"/>
      <c r="BJ411" s="763"/>
      <c r="BK411" s="763"/>
      <c r="BL411" s="763"/>
      <c r="BM411" s="763"/>
      <c r="BN411" s="763"/>
      <c r="BO411" s="763"/>
      <c r="BP411" s="763"/>
      <c r="BQ411" s="763"/>
      <c r="BR411" s="763"/>
      <c r="BS411" s="763"/>
      <c r="BT411" s="763"/>
      <c r="BU411" s="763"/>
      <c r="BV411" s="763"/>
      <c r="BW411" s="763"/>
      <c r="BX411" s="763"/>
      <c r="BY411" s="763"/>
      <c r="BZ411" s="763"/>
      <c r="CA411" s="763"/>
      <c r="CB411" s="763"/>
      <c r="CC411" s="763"/>
      <c r="CD411" s="763"/>
      <c r="CE411" s="763"/>
      <c r="CF411" s="763"/>
      <c r="CG411" s="763"/>
      <c r="CH411" s="763"/>
      <c r="CI411" s="763"/>
      <c r="CJ411" s="763"/>
      <c r="CK411" s="763"/>
      <c r="CL411" s="763"/>
      <c r="CM411" s="763"/>
      <c r="CN411" s="763"/>
      <c r="CO411" s="763"/>
      <c r="CP411" s="763"/>
      <c r="CQ411" s="763"/>
      <c r="CR411" s="763"/>
      <c r="CS411" s="763"/>
      <c r="CT411" s="763"/>
      <c r="CU411" s="763"/>
      <c r="CV411" s="763"/>
      <c r="CW411" s="763"/>
      <c r="CX411" s="763"/>
      <c r="CY411" s="763"/>
      <c r="CZ411" s="763"/>
      <c r="DA411" s="763"/>
      <c r="DB411" s="763"/>
      <c r="DC411" s="763"/>
      <c r="DD411" s="763"/>
      <c r="DE411" s="763"/>
      <c r="DF411" s="763"/>
      <c r="DG411" s="763"/>
      <c r="DH411" s="763"/>
      <c r="DI411" s="763"/>
      <c r="DJ411" s="763"/>
      <c r="DK411" s="763"/>
      <c r="DL411" s="763"/>
      <c r="DM411" s="763"/>
      <c r="DN411" s="763"/>
      <c r="DO411" s="763"/>
      <c r="DP411" s="763"/>
      <c r="DQ411" s="763"/>
      <c r="DR411" s="763"/>
      <c r="DS411" s="763"/>
      <c r="DT411" s="763"/>
      <c r="DU411" s="763"/>
      <c r="DV411" s="763"/>
      <c r="DW411" s="763"/>
      <c r="DX411" s="763"/>
      <c r="DY411" s="763"/>
      <c r="DZ411" s="763"/>
      <c r="EA411" s="763"/>
      <c r="EB411" s="763"/>
      <c r="EC411" s="763"/>
      <c r="ED411" s="763"/>
      <c r="EE411" s="763"/>
      <c r="EF411" s="763"/>
      <c r="EG411" s="763"/>
      <c r="EH411" s="763"/>
      <c r="EI411" s="763"/>
      <c r="EJ411" s="763"/>
      <c r="EK411" s="763"/>
      <c r="EL411" s="763"/>
      <c r="EM411" s="763"/>
      <c r="EN411" s="763"/>
      <c r="EO411" s="763"/>
      <c r="EP411" s="763"/>
      <c r="EQ411" s="763"/>
      <c r="ER411" s="763"/>
      <c r="ES411" s="763"/>
      <c r="ET411" s="763"/>
      <c r="EU411" s="763"/>
      <c r="EV411" s="763"/>
      <c r="EW411" s="763"/>
      <c r="EX411" s="763"/>
      <c r="EY411" s="763"/>
      <c r="EZ411" s="763"/>
      <c r="FA411" s="763"/>
      <c r="FB411" s="763"/>
      <c r="FC411" s="763"/>
      <c r="FD411" s="763"/>
      <c r="FE411" s="763"/>
      <c r="FF411" s="763"/>
      <c r="FG411" s="763"/>
      <c r="FH411" s="763"/>
      <c r="FI411" s="763"/>
      <c r="FJ411" s="763"/>
      <c r="FK411" s="763"/>
      <c r="FL411" s="763"/>
      <c r="FM411" s="763"/>
      <c r="FN411" s="763"/>
      <c r="FO411" s="763"/>
      <c r="FP411" s="763"/>
      <c r="FQ411" s="763"/>
      <c r="FR411" s="763"/>
      <c r="FS411" s="763"/>
      <c r="FT411" s="763"/>
      <c r="FU411" s="763"/>
      <c r="FV411" s="763"/>
      <c r="FW411" s="763"/>
      <c r="FX411" s="763"/>
      <c r="FY411" s="763"/>
      <c r="FZ411" s="763"/>
      <c r="GA411" s="763"/>
      <c r="GB411" s="763"/>
      <c r="GC411" s="763"/>
      <c r="GD411" s="763"/>
      <c r="GE411" s="763"/>
      <c r="GF411" s="763"/>
      <c r="GG411" s="763"/>
      <c r="GH411" s="763"/>
      <c r="GI411" s="763"/>
      <c r="GJ411" s="763"/>
      <c r="GK411" s="763"/>
      <c r="GL411" s="763"/>
      <c r="GM411" s="763"/>
      <c r="GN411" s="763"/>
      <c r="GO411" s="763"/>
      <c r="GP411" s="763"/>
      <c r="GQ411" s="763"/>
      <c r="GR411" s="763"/>
      <c r="GS411" s="763"/>
      <c r="GT411" s="763"/>
      <c r="GU411" s="763"/>
      <c r="GV411" s="763"/>
      <c r="GW411" s="763"/>
      <c r="GX411" s="763"/>
      <c r="GY411" s="763"/>
      <c r="GZ411" s="763"/>
      <c r="HA411" s="763"/>
      <c r="HB411" s="763"/>
      <c r="HC411" s="763"/>
      <c r="HD411" s="763"/>
      <c r="HE411" s="763"/>
      <c r="HF411" s="763"/>
      <c r="HG411" s="763"/>
      <c r="HH411" s="763"/>
      <c r="HI411" s="763"/>
      <c r="HJ411" s="763"/>
      <c r="HK411" s="763"/>
      <c r="HL411" s="763"/>
      <c r="HM411" s="763"/>
      <c r="HN411" s="763"/>
      <c r="HO411" s="763"/>
      <c r="HP411" s="763"/>
      <c r="HQ411" s="763"/>
      <c r="HR411" s="763"/>
      <c r="HS411" s="763"/>
      <c r="HT411" s="763"/>
      <c r="HU411" s="763"/>
      <c r="HV411" s="763"/>
      <c r="HW411" s="763"/>
      <c r="HX411" s="763"/>
      <c r="HY411" s="763"/>
      <c r="HZ411" s="763"/>
      <c r="IA411" s="763"/>
      <c r="IB411" s="763"/>
      <c r="IC411" s="763"/>
      <c r="ID411" s="763"/>
      <c r="IE411" s="763"/>
      <c r="IF411" s="763"/>
      <c r="IG411" s="763"/>
      <c r="IH411" s="763"/>
      <c r="II411" s="763"/>
      <c r="IJ411" s="763"/>
      <c r="IK411" s="763"/>
      <c r="IL411" s="763"/>
      <c r="IM411" s="763"/>
      <c r="IN411" s="763"/>
      <c r="IO411" s="763"/>
      <c r="IP411" s="763"/>
      <c r="IQ411" s="763"/>
      <c r="IR411" s="763"/>
      <c r="IS411" s="763"/>
      <c r="IT411" s="763"/>
    </row>
    <row r="412" spans="1:254" s="768" customFormat="1" ht="15" customHeight="1" x14ac:dyDescent="0.3">
      <c r="A412" s="334"/>
      <c r="B412" s="334"/>
      <c r="C412" s="324"/>
      <c r="D412" s="760"/>
      <c r="E412" s="382"/>
      <c r="F412" s="756"/>
      <c r="G412" s="951"/>
      <c r="H412" s="760"/>
      <c r="I412" s="951"/>
      <c r="J412" s="950"/>
      <c r="K412" s="760"/>
      <c r="L412" s="760"/>
      <c r="M412" s="950"/>
      <c r="N412" s="655"/>
      <c r="O412" s="946"/>
      <c r="P412" s="921" t="s">
        <v>211</v>
      </c>
      <c r="Q412" s="921"/>
      <c r="R412" s="944"/>
      <c r="S412" s="873"/>
      <c r="T412" s="765"/>
      <c r="U412" s="766"/>
      <c r="V412" s="766"/>
      <c r="W412" s="766"/>
      <c r="X412" s="766"/>
      <c r="Y412" s="766"/>
      <c r="Z412" s="766"/>
      <c r="AA412" s="766"/>
      <c r="AB412" s="766"/>
      <c r="AC412" s="766"/>
      <c r="AD412" s="766"/>
      <c r="AE412" s="766"/>
      <c r="AF412" s="766"/>
      <c r="AG412" s="766"/>
      <c r="AH412" s="767"/>
      <c r="AI412" s="767"/>
      <c r="AJ412" s="767"/>
      <c r="AK412" s="767"/>
      <c r="AL412" s="763"/>
      <c r="AM412" s="763"/>
      <c r="AN412" s="763"/>
      <c r="AO412" s="763"/>
      <c r="AP412" s="763"/>
      <c r="AQ412" s="763"/>
      <c r="AR412" s="763"/>
      <c r="AS412" s="763"/>
      <c r="AT412" s="763"/>
      <c r="AU412" s="763"/>
      <c r="AV412" s="764"/>
      <c r="AW412" s="764"/>
      <c r="AX412" s="764"/>
      <c r="AY412" s="764"/>
      <c r="AZ412" s="764"/>
      <c r="BA412" s="764"/>
      <c r="BB412" s="764"/>
      <c r="BC412" s="764"/>
      <c r="BD412" s="764"/>
      <c r="BE412" s="764"/>
      <c r="BF412" s="764"/>
      <c r="BG412" s="763"/>
      <c r="BH412" s="763"/>
      <c r="BI412" s="763"/>
      <c r="BJ412" s="763"/>
      <c r="BK412" s="763"/>
      <c r="BL412" s="763"/>
      <c r="BM412" s="763"/>
      <c r="BN412" s="763"/>
      <c r="BO412" s="763"/>
      <c r="BP412" s="763"/>
      <c r="BQ412" s="763"/>
      <c r="BR412" s="763"/>
      <c r="BS412" s="763"/>
      <c r="BT412" s="763"/>
      <c r="BU412" s="763"/>
      <c r="BV412" s="763"/>
      <c r="BW412" s="763"/>
      <c r="BX412" s="763"/>
      <c r="BY412" s="763"/>
      <c r="BZ412" s="763"/>
      <c r="CA412" s="763"/>
      <c r="CB412" s="763"/>
      <c r="CC412" s="763"/>
      <c r="CD412" s="763"/>
      <c r="CE412" s="763"/>
      <c r="CF412" s="763"/>
      <c r="CG412" s="763"/>
      <c r="CH412" s="763"/>
      <c r="CI412" s="763"/>
      <c r="CJ412" s="763"/>
      <c r="CK412" s="763"/>
      <c r="CL412" s="763"/>
      <c r="CM412" s="763"/>
      <c r="CN412" s="763"/>
      <c r="CO412" s="763"/>
      <c r="CP412" s="763"/>
      <c r="CQ412" s="763"/>
      <c r="CR412" s="763"/>
      <c r="CS412" s="763"/>
      <c r="CT412" s="763"/>
      <c r="CU412" s="763"/>
      <c r="CV412" s="763"/>
      <c r="CW412" s="763"/>
      <c r="CX412" s="763"/>
      <c r="CY412" s="763"/>
      <c r="CZ412" s="763"/>
      <c r="DA412" s="763"/>
      <c r="DB412" s="763"/>
      <c r="DC412" s="763"/>
      <c r="DD412" s="763"/>
      <c r="DE412" s="763"/>
      <c r="DF412" s="763"/>
      <c r="DG412" s="763"/>
      <c r="DH412" s="763"/>
      <c r="DI412" s="763"/>
      <c r="DJ412" s="763"/>
      <c r="DK412" s="763"/>
      <c r="DL412" s="763"/>
      <c r="DM412" s="763"/>
      <c r="DN412" s="763"/>
      <c r="DO412" s="763"/>
      <c r="DP412" s="763"/>
      <c r="DQ412" s="763"/>
      <c r="DR412" s="763"/>
      <c r="DS412" s="763"/>
      <c r="DT412" s="763"/>
      <c r="DU412" s="763"/>
      <c r="DV412" s="763"/>
      <c r="DW412" s="763"/>
      <c r="DX412" s="763"/>
      <c r="DY412" s="763"/>
      <c r="DZ412" s="763"/>
      <c r="EA412" s="763"/>
      <c r="EB412" s="763"/>
      <c r="EC412" s="763"/>
      <c r="ED412" s="763"/>
      <c r="EE412" s="763"/>
      <c r="EF412" s="763"/>
      <c r="EG412" s="763"/>
      <c r="EH412" s="763"/>
      <c r="EI412" s="763"/>
      <c r="EJ412" s="763"/>
      <c r="EK412" s="763"/>
      <c r="EL412" s="763"/>
      <c r="EM412" s="763"/>
      <c r="EN412" s="763"/>
      <c r="EO412" s="763"/>
      <c r="EP412" s="763"/>
      <c r="EQ412" s="763"/>
      <c r="ER412" s="763"/>
      <c r="ES412" s="763"/>
      <c r="ET412" s="763"/>
      <c r="EU412" s="763"/>
      <c r="EV412" s="763"/>
      <c r="EW412" s="763"/>
      <c r="EX412" s="763"/>
      <c r="EY412" s="763"/>
      <c r="EZ412" s="763"/>
      <c r="FA412" s="763"/>
      <c r="FB412" s="763"/>
      <c r="FC412" s="763"/>
      <c r="FD412" s="763"/>
      <c r="FE412" s="763"/>
      <c r="FF412" s="763"/>
      <c r="FG412" s="763"/>
      <c r="FH412" s="763"/>
      <c r="FI412" s="763"/>
      <c r="FJ412" s="763"/>
      <c r="FK412" s="763"/>
      <c r="FL412" s="763"/>
      <c r="FM412" s="763"/>
      <c r="FN412" s="763"/>
      <c r="FO412" s="763"/>
      <c r="FP412" s="763"/>
      <c r="FQ412" s="763"/>
      <c r="FR412" s="763"/>
      <c r="FS412" s="763"/>
      <c r="FT412" s="763"/>
      <c r="FU412" s="763"/>
      <c r="FV412" s="763"/>
      <c r="FW412" s="763"/>
      <c r="FX412" s="763"/>
      <c r="FY412" s="763"/>
      <c r="FZ412" s="763"/>
      <c r="GA412" s="763"/>
      <c r="GB412" s="763"/>
      <c r="GC412" s="763"/>
      <c r="GD412" s="763"/>
      <c r="GE412" s="763"/>
      <c r="GF412" s="763"/>
      <c r="GG412" s="763"/>
      <c r="GH412" s="763"/>
      <c r="GI412" s="763"/>
      <c r="GJ412" s="763"/>
      <c r="GK412" s="763"/>
      <c r="GL412" s="763"/>
      <c r="GM412" s="763"/>
      <c r="GN412" s="763"/>
      <c r="GO412" s="763"/>
      <c r="GP412" s="763"/>
      <c r="GQ412" s="763"/>
      <c r="GR412" s="763"/>
      <c r="GS412" s="763"/>
      <c r="GT412" s="763"/>
      <c r="GU412" s="763"/>
      <c r="GV412" s="763"/>
      <c r="GW412" s="763"/>
      <c r="GX412" s="763"/>
      <c r="GY412" s="763"/>
      <c r="GZ412" s="763"/>
      <c r="HA412" s="763"/>
      <c r="HB412" s="763"/>
      <c r="HC412" s="763"/>
      <c r="HD412" s="763"/>
      <c r="HE412" s="763"/>
      <c r="HF412" s="763"/>
      <c r="HG412" s="763"/>
      <c r="HH412" s="763"/>
      <c r="HI412" s="763"/>
      <c r="HJ412" s="763"/>
      <c r="HK412" s="763"/>
      <c r="HL412" s="763"/>
      <c r="HM412" s="763"/>
      <c r="HN412" s="763"/>
      <c r="HO412" s="763"/>
      <c r="HP412" s="763"/>
      <c r="HQ412" s="763"/>
      <c r="HR412" s="763"/>
      <c r="HS412" s="763"/>
      <c r="HT412" s="763"/>
      <c r="HU412" s="763"/>
      <c r="HV412" s="763"/>
      <c r="HW412" s="763"/>
      <c r="HX412" s="763"/>
      <c r="HY412" s="763"/>
      <c r="HZ412" s="763"/>
      <c r="IA412" s="763"/>
      <c r="IB412" s="763"/>
      <c r="IC412" s="763"/>
      <c r="ID412" s="763"/>
      <c r="IE412" s="763"/>
      <c r="IF412" s="763"/>
      <c r="IG412" s="763"/>
      <c r="IH412" s="763"/>
      <c r="II412" s="763"/>
      <c r="IJ412" s="763"/>
      <c r="IK412" s="763"/>
      <c r="IL412" s="763"/>
      <c r="IM412" s="763"/>
      <c r="IN412" s="763"/>
      <c r="IO412" s="763"/>
      <c r="IP412" s="763"/>
      <c r="IQ412" s="763"/>
      <c r="IR412" s="763"/>
      <c r="IS412" s="763"/>
      <c r="IT412" s="763"/>
    </row>
    <row r="413" spans="1:254" s="768" customFormat="1" ht="15" customHeight="1" x14ac:dyDescent="0.3">
      <c r="A413" s="334"/>
      <c r="B413" s="334"/>
      <c r="C413" s="324"/>
      <c r="D413" s="760"/>
      <c r="E413" s="382"/>
      <c r="F413" s="756"/>
      <c r="G413" s="951"/>
      <c r="H413" s="760"/>
      <c r="I413" s="759"/>
      <c r="J413" s="757"/>
      <c r="K413" s="760"/>
      <c r="L413" s="760"/>
      <c r="M413" s="757"/>
      <c r="N413" s="655"/>
      <c r="O413" s="945"/>
      <c r="P413" s="382"/>
      <c r="Q413" s="382"/>
      <c r="R413" s="382"/>
      <c r="S413" s="873"/>
      <c r="T413" s="765"/>
      <c r="U413" s="766"/>
      <c r="V413" s="766"/>
      <c r="W413" s="766"/>
      <c r="X413" s="766"/>
      <c r="Y413" s="766"/>
      <c r="Z413" s="766"/>
      <c r="AA413" s="766"/>
      <c r="AB413" s="766"/>
      <c r="AC413" s="766"/>
      <c r="AD413" s="766"/>
      <c r="AE413" s="766"/>
      <c r="AF413" s="766"/>
      <c r="AG413" s="766"/>
      <c r="AH413" s="767"/>
      <c r="AI413" s="767"/>
      <c r="AJ413" s="767"/>
      <c r="AK413" s="767"/>
      <c r="AL413" s="763"/>
      <c r="AM413" s="763"/>
      <c r="AN413" s="763"/>
      <c r="AO413" s="763"/>
      <c r="AP413" s="763"/>
      <c r="AQ413" s="763"/>
      <c r="AR413" s="763"/>
      <c r="AS413" s="763"/>
      <c r="AT413" s="763"/>
      <c r="AU413" s="763"/>
      <c r="AV413" s="764"/>
      <c r="AW413" s="764"/>
      <c r="AX413" s="764"/>
      <c r="AY413" s="764"/>
      <c r="AZ413" s="764"/>
      <c r="BA413" s="764"/>
      <c r="BB413" s="764"/>
      <c r="BC413" s="764"/>
      <c r="BD413" s="764"/>
      <c r="BE413" s="764"/>
      <c r="BF413" s="764"/>
      <c r="BG413" s="763"/>
      <c r="BH413" s="763"/>
      <c r="BI413" s="763"/>
      <c r="BJ413" s="763"/>
      <c r="BK413" s="763"/>
      <c r="BL413" s="763"/>
      <c r="BM413" s="763"/>
      <c r="BN413" s="763"/>
      <c r="BO413" s="763"/>
      <c r="BP413" s="763"/>
      <c r="BQ413" s="763"/>
      <c r="BR413" s="763"/>
      <c r="BS413" s="763"/>
      <c r="BT413" s="763"/>
      <c r="BU413" s="763"/>
      <c r="BV413" s="763"/>
      <c r="BW413" s="763"/>
      <c r="BX413" s="763"/>
      <c r="BY413" s="763"/>
      <c r="BZ413" s="763"/>
      <c r="CA413" s="763"/>
      <c r="CB413" s="763"/>
      <c r="CC413" s="763"/>
      <c r="CD413" s="763"/>
      <c r="CE413" s="763"/>
      <c r="CF413" s="763"/>
      <c r="CG413" s="763"/>
      <c r="CH413" s="763"/>
      <c r="CI413" s="763"/>
      <c r="CJ413" s="763"/>
      <c r="CK413" s="763"/>
      <c r="CL413" s="763"/>
      <c r="CM413" s="763"/>
      <c r="CN413" s="763"/>
      <c r="CO413" s="763"/>
      <c r="CP413" s="763"/>
      <c r="CQ413" s="763"/>
      <c r="CR413" s="763"/>
      <c r="CS413" s="763"/>
      <c r="CT413" s="763"/>
      <c r="CU413" s="763"/>
      <c r="CV413" s="763"/>
      <c r="CW413" s="763"/>
      <c r="CX413" s="763"/>
      <c r="CY413" s="763"/>
      <c r="CZ413" s="763"/>
      <c r="DA413" s="763"/>
      <c r="DB413" s="763"/>
      <c r="DC413" s="763"/>
      <c r="DD413" s="763"/>
      <c r="DE413" s="763"/>
      <c r="DF413" s="763"/>
      <c r="DG413" s="763"/>
      <c r="DH413" s="763"/>
      <c r="DI413" s="763"/>
      <c r="DJ413" s="763"/>
      <c r="DK413" s="763"/>
      <c r="DL413" s="763"/>
      <c r="DM413" s="763"/>
      <c r="DN413" s="763"/>
      <c r="DO413" s="763"/>
      <c r="DP413" s="763"/>
      <c r="DQ413" s="763"/>
      <c r="DR413" s="763"/>
      <c r="DS413" s="763"/>
      <c r="DT413" s="763"/>
      <c r="DU413" s="763"/>
      <c r="DV413" s="763"/>
      <c r="DW413" s="763"/>
      <c r="DX413" s="763"/>
      <c r="DY413" s="763"/>
      <c r="DZ413" s="763"/>
      <c r="EA413" s="763"/>
      <c r="EB413" s="763"/>
      <c r="EC413" s="763"/>
      <c r="ED413" s="763"/>
      <c r="EE413" s="763"/>
      <c r="EF413" s="763"/>
      <c r="EG413" s="763"/>
      <c r="EH413" s="763"/>
      <c r="EI413" s="763"/>
      <c r="EJ413" s="763"/>
      <c r="EK413" s="763"/>
      <c r="EL413" s="763"/>
      <c r="EM413" s="763"/>
      <c r="EN413" s="763"/>
      <c r="EO413" s="763"/>
      <c r="EP413" s="763"/>
      <c r="EQ413" s="763"/>
      <c r="ER413" s="763"/>
      <c r="ES413" s="763"/>
      <c r="ET413" s="763"/>
      <c r="EU413" s="763"/>
      <c r="EV413" s="763"/>
      <c r="EW413" s="763"/>
      <c r="EX413" s="763"/>
      <c r="EY413" s="763"/>
      <c r="EZ413" s="763"/>
      <c r="FA413" s="763"/>
      <c r="FB413" s="763"/>
      <c r="FC413" s="763"/>
      <c r="FD413" s="763"/>
      <c r="FE413" s="763"/>
      <c r="FF413" s="763"/>
      <c r="FG413" s="763"/>
      <c r="FH413" s="763"/>
      <c r="FI413" s="763"/>
      <c r="FJ413" s="763"/>
      <c r="FK413" s="763"/>
      <c r="FL413" s="763"/>
      <c r="FM413" s="763"/>
      <c r="FN413" s="763"/>
      <c r="FO413" s="763"/>
      <c r="FP413" s="763"/>
      <c r="FQ413" s="763"/>
      <c r="FR413" s="763"/>
      <c r="FS413" s="763"/>
      <c r="FT413" s="763"/>
      <c r="FU413" s="763"/>
      <c r="FV413" s="763"/>
      <c r="FW413" s="763"/>
      <c r="FX413" s="763"/>
      <c r="FY413" s="763"/>
      <c r="FZ413" s="763"/>
      <c r="GA413" s="763"/>
      <c r="GB413" s="763"/>
      <c r="GC413" s="763"/>
      <c r="GD413" s="763"/>
      <c r="GE413" s="763"/>
      <c r="GF413" s="763"/>
      <c r="GG413" s="763"/>
      <c r="GH413" s="763"/>
      <c r="GI413" s="763"/>
      <c r="GJ413" s="763"/>
      <c r="GK413" s="763"/>
      <c r="GL413" s="763"/>
      <c r="GM413" s="763"/>
      <c r="GN413" s="763"/>
      <c r="GO413" s="763"/>
      <c r="GP413" s="763"/>
      <c r="GQ413" s="763"/>
      <c r="GR413" s="763"/>
      <c r="GS413" s="763"/>
      <c r="GT413" s="763"/>
      <c r="GU413" s="763"/>
      <c r="GV413" s="763"/>
      <c r="GW413" s="763"/>
      <c r="GX413" s="763"/>
      <c r="GY413" s="763"/>
      <c r="GZ413" s="763"/>
      <c r="HA413" s="763"/>
      <c r="HB413" s="763"/>
      <c r="HC413" s="763"/>
      <c r="HD413" s="763"/>
      <c r="HE413" s="763"/>
      <c r="HF413" s="763"/>
      <c r="HG413" s="763"/>
      <c r="HH413" s="763"/>
      <c r="HI413" s="763"/>
      <c r="HJ413" s="763"/>
      <c r="HK413" s="763"/>
      <c r="HL413" s="763"/>
      <c r="HM413" s="763"/>
      <c r="HN413" s="763"/>
      <c r="HO413" s="763"/>
      <c r="HP413" s="763"/>
      <c r="HQ413" s="763"/>
      <c r="HR413" s="763"/>
      <c r="HS413" s="763"/>
      <c r="HT413" s="763"/>
      <c r="HU413" s="763"/>
      <c r="HV413" s="763"/>
      <c r="HW413" s="763"/>
      <c r="HX413" s="763"/>
      <c r="HY413" s="763"/>
      <c r="HZ413" s="763"/>
      <c r="IA413" s="763"/>
      <c r="IB413" s="763"/>
      <c r="IC413" s="763"/>
      <c r="ID413" s="763"/>
      <c r="IE413" s="763"/>
      <c r="IF413" s="763"/>
      <c r="IG413" s="763"/>
      <c r="IH413" s="763"/>
      <c r="II413" s="763"/>
      <c r="IJ413" s="763"/>
      <c r="IK413" s="763"/>
      <c r="IL413" s="763"/>
      <c r="IM413" s="763"/>
      <c r="IN413" s="763"/>
      <c r="IO413" s="763"/>
      <c r="IP413" s="763"/>
      <c r="IQ413" s="763"/>
      <c r="IR413" s="763"/>
      <c r="IS413" s="763"/>
      <c r="IT413" s="763"/>
    </row>
    <row r="414" spans="1:254" s="768" customFormat="1" ht="15" customHeight="1" x14ac:dyDescent="0.3">
      <c r="A414" s="334"/>
      <c r="B414" s="334"/>
      <c r="C414" s="324"/>
      <c r="D414" s="760"/>
      <c r="E414" s="382"/>
      <c r="F414" s="756"/>
      <c r="G414" s="951"/>
      <c r="H414" s="760">
        <f>H404+I404+J404-M404-O404-P404+'Debtors Listing Islamic (Profit'!H400</f>
        <v>-215717510.90999982</v>
      </c>
      <c r="I414" s="760">
        <f>SUM(I408:I413)</f>
        <v>-141496378.50000003</v>
      </c>
      <c r="J414" s="760">
        <f>H414-I414</f>
        <v>-74221132.409999788</v>
      </c>
      <c r="K414" s="760"/>
      <c r="L414" s="760"/>
      <c r="M414" s="846"/>
      <c r="N414" s="655"/>
      <c r="O414" s="655"/>
      <c r="P414" s="382"/>
      <c r="Q414" s="382"/>
      <c r="R414" s="540"/>
      <c r="S414" s="873"/>
      <c r="T414" s="765"/>
      <c r="U414" s="766"/>
      <c r="V414" s="766"/>
      <c r="W414" s="766"/>
      <c r="X414" s="766"/>
      <c r="Y414" s="766"/>
      <c r="Z414" s="766"/>
      <c r="AA414" s="766"/>
      <c r="AB414" s="766"/>
      <c r="AC414" s="766"/>
      <c r="AD414" s="766"/>
      <c r="AE414" s="766"/>
      <c r="AF414" s="766"/>
      <c r="AG414" s="766"/>
      <c r="AH414" s="767"/>
      <c r="AI414" s="767"/>
      <c r="AJ414" s="767"/>
      <c r="AK414" s="767"/>
      <c r="AL414" s="763"/>
      <c r="AM414" s="763"/>
      <c r="AN414" s="763"/>
      <c r="AO414" s="763"/>
      <c r="AP414" s="763"/>
      <c r="AQ414" s="763"/>
      <c r="AR414" s="763"/>
      <c r="AS414" s="763"/>
      <c r="AT414" s="763"/>
      <c r="AU414" s="763"/>
      <c r="AV414" s="764"/>
      <c r="AW414" s="764"/>
      <c r="AX414" s="764"/>
      <c r="AY414" s="764"/>
      <c r="AZ414" s="764"/>
      <c r="BA414" s="764"/>
      <c r="BB414" s="764"/>
      <c r="BC414" s="764"/>
      <c r="BD414" s="764"/>
      <c r="BE414" s="764"/>
      <c r="BF414" s="764"/>
      <c r="BG414" s="763"/>
      <c r="BH414" s="763"/>
      <c r="BI414" s="763"/>
      <c r="BJ414" s="763"/>
      <c r="BK414" s="763"/>
      <c r="BL414" s="763"/>
      <c r="BM414" s="763"/>
      <c r="BN414" s="763"/>
      <c r="BO414" s="763"/>
      <c r="BP414" s="763"/>
      <c r="BQ414" s="763"/>
      <c r="BR414" s="763"/>
      <c r="BS414" s="763"/>
      <c r="BT414" s="763"/>
      <c r="BU414" s="763"/>
      <c r="BV414" s="763"/>
      <c r="BW414" s="763"/>
      <c r="BX414" s="763"/>
      <c r="BY414" s="763"/>
      <c r="BZ414" s="763"/>
      <c r="CA414" s="763"/>
      <c r="CB414" s="763"/>
      <c r="CC414" s="763"/>
      <c r="CD414" s="763"/>
      <c r="CE414" s="763"/>
      <c r="CF414" s="763"/>
      <c r="CG414" s="763"/>
      <c r="CH414" s="763"/>
      <c r="CI414" s="763"/>
      <c r="CJ414" s="763"/>
      <c r="CK414" s="763"/>
      <c r="CL414" s="763"/>
      <c r="CM414" s="763"/>
      <c r="CN414" s="763"/>
      <c r="CO414" s="763"/>
      <c r="CP414" s="763"/>
      <c r="CQ414" s="763"/>
      <c r="CR414" s="763"/>
      <c r="CS414" s="763"/>
      <c r="CT414" s="763"/>
      <c r="CU414" s="763"/>
      <c r="CV414" s="763"/>
      <c r="CW414" s="763"/>
      <c r="CX414" s="763"/>
      <c r="CY414" s="763"/>
      <c r="CZ414" s="763"/>
      <c r="DA414" s="763"/>
      <c r="DB414" s="763"/>
      <c r="DC414" s="763"/>
      <c r="DD414" s="763"/>
      <c r="DE414" s="763"/>
      <c r="DF414" s="763"/>
      <c r="DG414" s="763"/>
      <c r="DH414" s="763"/>
      <c r="DI414" s="763"/>
      <c r="DJ414" s="763"/>
      <c r="DK414" s="763"/>
      <c r="DL414" s="763"/>
      <c r="DM414" s="763"/>
      <c r="DN414" s="763"/>
      <c r="DO414" s="763"/>
      <c r="DP414" s="763"/>
      <c r="DQ414" s="763"/>
      <c r="DR414" s="763"/>
      <c r="DS414" s="763"/>
      <c r="DT414" s="763"/>
      <c r="DU414" s="763"/>
      <c r="DV414" s="763"/>
      <c r="DW414" s="763"/>
      <c r="DX414" s="763"/>
      <c r="DY414" s="763"/>
      <c r="DZ414" s="763"/>
      <c r="EA414" s="763"/>
      <c r="EB414" s="763"/>
      <c r="EC414" s="763"/>
      <c r="ED414" s="763"/>
      <c r="EE414" s="763"/>
      <c r="EF414" s="763"/>
      <c r="EG414" s="763"/>
      <c r="EH414" s="763"/>
      <c r="EI414" s="763"/>
      <c r="EJ414" s="763"/>
      <c r="EK414" s="763"/>
      <c r="EL414" s="763"/>
      <c r="EM414" s="763"/>
      <c r="EN414" s="763"/>
      <c r="EO414" s="763"/>
      <c r="EP414" s="763"/>
      <c r="EQ414" s="763"/>
      <c r="ER414" s="763"/>
      <c r="ES414" s="763"/>
      <c r="ET414" s="763"/>
      <c r="EU414" s="763"/>
      <c r="EV414" s="763"/>
      <c r="EW414" s="763"/>
      <c r="EX414" s="763"/>
      <c r="EY414" s="763"/>
      <c r="EZ414" s="763"/>
      <c r="FA414" s="763"/>
      <c r="FB414" s="763"/>
      <c r="FC414" s="763"/>
      <c r="FD414" s="763"/>
      <c r="FE414" s="763"/>
      <c r="FF414" s="763"/>
      <c r="FG414" s="763"/>
      <c r="FH414" s="763"/>
      <c r="FI414" s="763"/>
      <c r="FJ414" s="763"/>
      <c r="FK414" s="763"/>
      <c r="FL414" s="763"/>
      <c r="FM414" s="763"/>
      <c r="FN414" s="763"/>
      <c r="FO414" s="763"/>
      <c r="FP414" s="763"/>
      <c r="FQ414" s="763"/>
      <c r="FR414" s="763"/>
      <c r="FS414" s="763"/>
      <c r="FT414" s="763"/>
      <c r="FU414" s="763"/>
      <c r="FV414" s="763"/>
      <c r="FW414" s="763"/>
      <c r="FX414" s="763"/>
      <c r="FY414" s="763"/>
      <c r="FZ414" s="763"/>
      <c r="GA414" s="763"/>
      <c r="GB414" s="763"/>
      <c r="GC414" s="763"/>
      <c r="GD414" s="763"/>
      <c r="GE414" s="763"/>
      <c r="GF414" s="763"/>
      <c r="GG414" s="763"/>
      <c r="GH414" s="763"/>
      <c r="GI414" s="763"/>
      <c r="GJ414" s="763"/>
      <c r="GK414" s="763"/>
      <c r="GL414" s="763"/>
      <c r="GM414" s="763"/>
      <c r="GN414" s="763"/>
      <c r="GO414" s="763"/>
      <c r="GP414" s="763"/>
      <c r="GQ414" s="763"/>
      <c r="GR414" s="763"/>
      <c r="GS414" s="763"/>
      <c r="GT414" s="763"/>
      <c r="GU414" s="763"/>
      <c r="GV414" s="763"/>
      <c r="GW414" s="763"/>
      <c r="GX414" s="763"/>
      <c r="GY414" s="763"/>
      <c r="GZ414" s="763"/>
      <c r="HA414" s="763"/>
      <c r="HB414" s="763"/>
      <c r="HC414" s="763"/>
      <c r="HD414" s="763"/>
      <c r="HE414" s="763"/>
      <c r="HF414" s="763"/>
      <c r="HG414" s="763"/>
      <c r="HH414" s="763"/>
      <c r="HI414" s="763"/>
      <c r="HJ414" s="763"/>
      <c r="HK414" s="763"/>
      <c r="HL414" s="763"/>
      <c r="HM414" s="763"/>
      <c r="HN414" s="763"/>
      <c r="HO414" s="763"/>
      <c r="HP414" s="763"/>
      <c r="HQ414" s="763"/>
      <c r="HR414" s="763"/>
      <c r="HS414" s="763"/>
      <c r="HT414" s="763"/>
      <c r="HU414" s="763"/>
      <c r="HV414" s="763"/>
      <c r="HW414" s="763"/>
      <c r="HX414" s="763"/>
      <c r="HY414" s="763"/>
      <c r="HZ414" s="763"/>
      <c r="IA414" s="763"/>
      <c r="IB414" s="763"/>
      <c r="IC414" s="763"/>
      <c r="ID414" s="763"/>
      <c r="IE414" s="763"/>
      <c r="IF414" s="763"/>
      <c r="IG414" s="763"/>
      <c r="IH414" s="763"/>
      <c r="II414" s="763"/>
      <c r="IJ414" s="763"/>
      <c r="IK414" s="763"/>
      <c r="IL414" s="763"/>
      <c r="IM414" s="763"/>
      <c r="IN414" s="763"/>
      <c r="IO414" s="763"/>
      <c r="IP414" s="763"/>
      <c r="IQ414" s="763"/>
      <c r="IR414" s="763"/>
      <c r="IS414" s="763"/>
      <c r="IT414" s="763"/>
    </row>
    <row r="415" spans="1:254" s="768" customFormat="1" ht="15" customHeight="1" x14ac:dyDescent="0.3">
      <c r="A415" s="334"/>
      <c r="B415" s="334"/>
      <c r="C415" s="324"/>
      <c r="D415" s="760"/>
      <c r="E415" s="382"/>
      <c r="F415" s="756"/>
      <c r="G415" s="760"/>
      <c r="H415" s="760"/>
      <c r="I415" s="760"/>
      <c r="J415" s="760"/>
      <c r="K415" s="760"/>
      <c r="L415" s="760"/>
      <c r="M415" s="846"/>
      <c r="N415" s="655"/>
      <c r="O415" s="945"/>
      <c r="P415" s="382"/>
      <c r="Q415" s="382"/>
      <c r="R415" s="384"/>
      <c r="S415" s="873"/>
      <c r="T415" s="765"/>
      <c r="U415" s="766"/>
      <c r="V415" s="766"/>
      <c r="W415" s="766"/>
      <c r="X415" s="766"/>
      <c r="Y415" s="766"/>
      <c r="Z415" s="766"/>
      <c r="AA415" s="766"/>
      <c r="AB415" s="766"/>
      <c r="AC415" s="766"/>
      <c r="AD415" s="766"/>
      <c r="AE415" s="766"/>
      <c r="AF415" s="766"/>
      <c r="AG415" s="766"/>
      <c r="AH415" s="767"/>
      <c r="AI415" s="767"/>
      <c r="AJ415" s="767"/>
      <c r="AK415" s="767"/>
      <c r="AL415" s="763"/>
      <c r="AM415" s="763"/>
      <c r="AN415" s="763"/>
      <c r="AO415" s="763"/>
      <c r="AP415" s="763"/>
      <c r="AQ415" s="763"/>
      <c r="AR415" s="763"/>
      <c r="AS415" s="763"/>
      <c r="AT415" s="763"/>
      <c r="AU415" s="763"/>
      <c r="AV415" s="764"/>
      <c r="AW415" s="764"/>
      <c r="AX415" s="764"/>
      <c r="AY415" s="764"/>
      <c r="AZ415" s="764"/>
      <c r="BA415" s="764"/>
      <c r="BB415" s="764"/>
      <c r="BC415" s="764"/>
      <c r="BD415" s="764"/>
      <c r="BE415" s="764"/>
      <c r="BF415" s="764"/>
      <c r="BG415" s="763"/>
      <c r="BH415" s="763"/>
      <c r="BI415" s="763"/>
      <c r="BJ415" s="763"/>
      <c r="BK415" s="763"/>
      <c r="BL415" s="763"/>
      <c r="BM415" s="763"/>
      <c r="BN415" s="763"/>
      <c r="BO415" s="763"/>
      <c r="BP415" s="763"/>
      <c r="BQ415" s="763"/>
      <c r="BR415" s="763"/>
      <c r="BS415" s="763"/>
      <c r="BT415" s="763"/>
      <c r="BU415" s="763"/>
      <c r="BV415" s="763"/>
      <c r="BW415" s="763"/>
      <c r="BX415" s="763"/>
      <c r="BY415" s="763"/>
      <c r="BZ415" s="763"/>
      <c r="CA415" s="763"/>
      <c r="CB415" s="763"/>
      <c r="CC415" s="763"/>
      <c r="CD415" s="763"/>
      <c r="CE415" s="763"/>
      <c r="CF415" s="763"/>
      <c r="CG415" s="763"/>
      <c r="CH415" s="763"/>
      <c r="CI415" s="763"/>
      <c r="CJ415" s="763"/>
      <c r="CK415" s="763"/>
      <c r="CL415" s="763"/>
      <c r="CM415" s="763"/>
      <c r="CN415" s="763"/>
      <c r="CO415" s="763"/>
      <c r="CP415" s="763"/>
      <c r="CQ415" s="763"/>
      <c r="CR415" s="763"/>
      <c r="CS415" s="763"/>
      <c r="CT415" s="763"/>
      <c r="CU415" s="763"/>
      <c r="CV415" s="763"/>
      <c r="CW415" s="763"/>
      <c r="CX415" s="763"/>
      <c r="CY415" s="763"/>
      <c r="CZ415" s="763"/>
      <c r="DA415" s="763"/>
      <c r="DB415" s="763"/>
      <c r="DC415" s="763"/>
      <c r="DD415" s="763"/>
      <c r="DE415" s="763"/>
      <c r="DF415" s="763"/>
      <c r="DG415" s="763"/>
      <c r="DH415" s="763"/>
      <c r="DI415" s="763"/>
      <c r="DJ415" s="763"/>
      <c r="DK415" s="763"/>
      <c r="DL415" s="763"/>
      <c r="DM415" s="763"/>
      <c r="DN415" s="763"/>
      <c r="DO415" s="763"/>
      <c r="DP415" s="763"/>
      <c r="DQ415" s="763"/>
      <c r="DR415" s="763"/>
      <c r="DS415" s="763"/>
      <c r="DT415" s="763"/>
      <c r="DU415" s="763"/>
      <c r="DV415" s="763"/>
      <c r="DW415" s="763"/>
      <c r="DX415" s="763"/>
      <c r="DY415" s="763"/>
      <c r="DZ415" s="763"/>
      <c r="EA415" s="763"/>
      <c r="EB415" s="763"/>
      <c r="EC415" s="763"/>
      <c r="ED415" s="763"/>
      <c r="EE415" s="763"/>
      <c r="EF415" s="763"/>
      <c r="EG415" s="763"/>
      <c r="EH415" s="763"/>
      <c r="EI415" s="763"/>
      <c r="EJ415" s="763"/>
      <c r="EK415" s="763"/>
      <c r="EL415" s="763"/>
      <c r="EM415" s="763"/>
      <c r="EN415" s="763"/>
      <c r="EO415" s="763"/>
      <c r="EP415" s="763"/>
      <c r="EQ415" s="763"/>
      <c r="ER415" s="763"/>
      <c r="ES415" s="763"/>
      <c r="ET415" s="763"/>
      <c r="EU415" s="763"/>
      <c r="EV415" s="763"/>
      <c r="EW415" s="763"/>
      <c r="EX415" s="763"/>
      <c r="EY415" s="763"/>
      <c r="EZ415" s="763"/>
      <c r="FA415" s="763"/>
      <c r="FB415" s="763"/>
      <c r="FC415" s="763"/>
      <c r="FD415" s="763"/>
      <c r="FE415" s="763"/>
      <c r="FF415" s="763"/>
      <c r="FG415" s="763"/>
      <c r="FH415" s="763"/>
      <c r="FI415" s="763"/>
      <c r="FJ415" s="763"/>
      <c r="FK415" s="763"/>
      <c r="FL415" s="763"/>
      <c r="FM415" s="763"/>
      <c r="FN415" s="763"/>
      <c r="FO415" s="763"/>
      <c r="FP415" s="763"/>
      <c r="FQ415" s="763"/>
      <c r="FR415" s="763"/>
      <c r="FS415" s="763"/>
      <c r="FT415" s="763"/>
      <c r="FU415" s="763"/>
      <c r="FV415" s="763"/>
      <c r="FW415" s="763"/>
      <c r="FX415" s="763"/>
      <c r="FY415" s="763"/>
      <c r="FZ415" s="763"/>
      <c r="GA415" s="763"/>
      <c r="GB415" s="763"/>
      <c r="GC415" s="763"/>
      <c r="GD415" s="763"/>
      <c r="GE415" s="763"/>
      <c r="GF415" s="763"/>
      <c r="GG415" s="763"/>
      <c r="GH415" s="763"/>
      <c r="GI415" s="763"/>
      <c r="GJ415" s="763"/>
      <c r="GK415" s="763"/>
      <c r="GL415" s="763"/>
      <c r="GM415" s="763"/>
      <c r="GN415" s="763"/>
      <c r="GO415" s="763"/>
      <c r="GP415" s="763"/>
      <c r="GQ415" s="763"/>
      <c r="GR415" s="763"/>
      <c r="GS415" s="763"/>
      <c r="GT415" s="763"/>
      <c r="GU415" s="763"/>
      <c r="GV415" s="763"/>
      <c r="GW415" s="763"/>
      <c r="GX415" s="763"/>
      <c r="GY415" s="763"/>
      <c r="GZ415" s="763"/>
      <c r="HA415" s="763"/>
      <c r="HB415" s="763"/>
      <c r="HC415" s="763"/>
      <c r="HD415" s="763"/>
      <c r="HE415" s="763"/>
      <c r="HF415" s="763"/>
      <c r="HG415" s="763"/>
      <c r="HH415" s="763"/>
      <c r="HI415" s="763"/>
      <c r="HJ415" s="763"/>
      <c r="HK415" s="763"/>
      <c r="HL415" s="763"/>
      <c r="HM415" s="763"/>
      <c r="HN415" s="763"/>
      <c r="HO415" s="763"/>
      <c r="HP415" s="763"/>
      <c r="HQ415" s="763"/>
      <c r="HR415" s="763"/>
      <c r="HS415" s="763"/>
      <c r="HT415" s="763"/>
      <c r="HU415" s="763"/>
      <c r="HV415" s="763"/>
      <c r="HW415" s="763"/>
      <c r="HX415" s="763"/>
      <c r="HY415" s="763"/>
      <c r="HZ415" s="763"/>
      <c r="IA415" s="763"/>
      <c r="IB415" s="763"/>
      <c r="IC415" s="763"/>
      <c r="ID415" s="763"/>
      <c r="IE415" s="763"/>
      <c r="IF415" s="763"/>
      <c r="IG415" s="763"/>
      <c r="IH415" s="763"/>
      <c r="II415" s="763"/>
      <c r="IJ415" s="763"/>
      <c r="IK415" s="763"/>
      <c r="IL415" s="763"/>
      <c r="IM415" s="763"/>
      <c r="IN415" s="763"/>
      <c r="IO415" s="763"/>
      <c r="IP415" s="763"/>
      <c r="IQ415" s="763"/>
      <c r="IR415" s="763"/>
      <c r="IS415" s="763"/>
      <c r="IT415" s="763"/>
    </row>
    <row r="416" spans="1:254" s="326" customFormat="1" ht="15" customHeight="1" x14ac:dyDescent="0.3">
      <c r="A416" s="334"/>
      <c r="B416" s="334"/>
      <c r="C416" s="324"/>
      <c r="D416" s="760"/>
      <c r="E416" s="382"/>
      <c r="F416" s="756"/>
      <c r="G416" s="656"/>
      <c r="H416" s="936"/>
      <c r="I416" s="936"/>
      <c r="J416" s="936"/>
      <c r="K416" s="936"/>
      <c r="L416" s="936"/>
      <c r="M416" s="936"/>
      <c r="N416" s="655"/>
      <c r="O416" s="655"/>
      <c r="P416" s="758" t="s">
        <v>1339</v>
      </c>
      <c r="Q416" s="382"/>
      <c r="R416" s="758"/>
      <c r="S416" s="863"/>
      <c r="T416" s="328"/>
      <c r="U416" s="330"/>
      <c r="V416" s="330"/>
      <c r="W416" s="330"/>
      <c r="X416" s="330"/>
      <c r="Y416" s="330"/>
      <c r="Z416" s="330"/>
      <c r="AA416" s="330"/>
      <c r="AB416" s="330"/>
      <c r="AC416" s="330"/>
      <c r="AD416" s="330"/>
      <c r="AE416" s="330"/>
      <c r="AF416" s="330"/>
      <c r="AG416" s="330"/>
      <c r="AH416" s="331"/>
      <c r="AI416" s="331"/>
      <c r="AJ416" s="331"/>
      <c r="AK416" s="331"/>
      <c r="AL416" s="382"/>
      <c r="AM416" s="382"/>
      <c r="AN416" s="382"/>
      <c r="AO416" s="382"/>
      <c r="AP416" s="382"/>
      <c r="AQ416" s="382"/>
      <c r="AR416" s="382"/>
      <c r="AS416" s="382"/>
      <c r="AT416" s="382"/>
      <c r="AU416" s="382"/>
      <c r="AV416" s="383"/>
      <c r="AW416" s="383"/>
      <c r="AX416" s="383"/>
      <c r="AY416" s="383"/>
      <c r="AZ416" s="383"/>
      <c r="BA416" s="383"/>
      <c r="BB416" s="383"/>
      <c r="BC416" s="383"/>
      <c r="BD416" s="383"/>
      <c r="BE416" s="383"/>
      <c r="BF416" s="383"/>
      <c r="BG416" s="334"/>
      <c r="BH416" s="334"/>
      <c r="BI416" s="334"/>
      <c r="BJ416" s="334"/>
      <c r="BK416" s="334"/>
      <c r="BL416" s="334"/>
      <c r="BM416" s="334"/>
      <c r="BN416" s="334"/>
      <c r="BO416" s="334"/>
      <c r="BP416" s="334"/>
      <c r="BQ416" s="334"/>
      <c r="BR416" s="334"/>
      <c r="BS416" s="334"/>
      <c r="BT416" s="334"/>
      <c r="BU416" s="334"/>
      <c r="BV416" s="334"/>
      <c r="BW416" s="334"/>
      <c r="BX416" s="334"/>
      <c r="BY416" s="334"/>
      <c r="BZ416" s="334"/>
      <c r="CA416" s="334"/>
      <c r="CB416" s="334"/>
      <c r="CC416" s="334"/>
      <c r="CD416" s="334"/>
      <c r="CE416" s="334"/>
      <c r="CF416" s="334"/>
      <c r="CG416" s="334"/>
      <c r="CH416" s="334"/>
      <c r="CI416" s="334"/>
      <c r="CJ416" s="334"/>
      <c r="CK416" s="334"/>
      <c r="CL416" s="334"/>
      <c r="CM416" s="334"/>
      <c r="CN416" s="334"/>
      <c r="CO416" s="334"/>
      <c r="CP416" s="334"/>
      <c r="CQ416" s="334"/>
      <c r="CR416" s="334"/>
      <c r="CS416" s="334"/>
      <c r="CT416" s="334"/>
      <c r="CU416" s="334"/>
      <c r="CV416" s="334"/>
      <c r="CW416" s="334"/>
      <c r="CX416" s="334"/>
      <c r="CY416" s="334"/>
      <c r="CZ416" s="334"/>
      <c r="DA416" s="334"/>
      <c r="DB416" s="334"/>
      <c r="DC416" s="334"/>
      <c r="DD416" s="334"/>
      <c r="DE416" s="334"/>
      <c r="DF416" s="334"/>
      <c r="DG416" s="334"/>
      <c r="DH416" s="334"/>
      <c r="DI416" s="334"/>
      <c r="DJ416" s="334"/>
      <c r="DK416" s="334"/>
      <c r="DL416" s="334"/>
      <c r="DM416" s="334"/>
      <c r="DN416" s="334"/>
      <c r="DO416" s="334"/>
      <c r="DP416" s="334"/>
      <c r="DQ416" s="334"/>
      <c r="DR416" s="334"/>
      <c r="DS416" s="334"/>
      <c r="DT416" s="334"/>
      <c r="DU416" s="334"/>
      <c r="DV416" s="334"/>
      <c r="DW416" s="334"/>
      <c r="DX416" s="334"/>
      <c r="DY416" s="334"/>
      <c r="DZ416" s="334"/>
      <c r="EA416" s="334"/>
      <c r="EB416" s="334"/>
      <c r="EC416" s="334"/>
      <c r="ED416" s="334"/>
      <c r="EE416" s="334"/>
      <c r="EF416" s="334"/>
      <c r="EG416" s="334"/>
      <c r="EH416" s="334"/>
      <c r="EI416" s="334"/>
      <c r="EJ416" s="334"/>
      <c r="EK416" s="334"/>
      <c r="EL416" s="334"/>
      <c r="EM416" s="334"/>
      <c r="EN416" s="334"/>
      <c r="EO416" s="334"/>
      <c r="EP416" s="334"/>
      <c r="EQ416" s="334"/>
      <c r="ER416" s="334"/>
      <c r="ES416" s="334"/>
      <c r="ET416" s="334"/>
      <c r="EU416" s="334"/>
      <c r="EV416" s="334"/>
      <c r="EW416" s="334"/>
      <c r="EX416" s="334"/>
      <c r="EY416" s="334"/>
      <c r="EZ416" s="334"/>
      <c r="FA416" s="334"/>
      <c r="FB416" s="334"/>
      <c r="FC416" s="334"/>
      <c r="FD416" s="334"/>
      <c r="FE416" s="334"/>
      <c r="FF416" s="334"/>
      <c r="FG416" s="334"/>
      <c r="FH416" s="334"/>
      <c r="FI416" s="334"/>
      <c r="FJ416" s="334"/>
      <c r="FK416" s="334"/>
      <c r="FL416" s="334"/>
      <c r="FM416" s="334"/>
      <c r="FN416" s="334"/>
      <c r="FO416" s="334"/>
      <c r="FP416" s="334"/>
      <c r="FQ416" s="334"/>
      <c r="FR416" s="334"/>
      <c r="FS416" s="334"/>
      <c r="FT416" s="334"/>
      <c r="FU416" s="334"/>
      <c r="FV416" s="334"/>
      <c r="FW416" s="334"/>
      <c r="FX416" s="334"/>
      <c r="FY416" s="334"/>
      <c r="FZ416" s="334"/>
      <c r="GA416" s="334"/>
      <c r="GB416" s="334"/>
      <c r="GC416" s="334"/>
      <c r="GD416" s="334"/>
      <c r="GE416" s="334"/>
      <c r="GF416" s="334"/>
      <c r="GG416" s="334"/>
      <c r="GH416" s="334"/>
      <c r="GI416" s="334"/>
      <c r="GJ416" s="334"/>
      <c r="GK416" s="334"/>
      <c r="GL416" s="334"/>
      <c r="GM416" s="334"/>
      <c r="GN416" s="334"/>
      <c r="GO416" s="334"/>
      <c r="GP416" s="334"/>
      <c r="GQ416" s="334"/>
      <c r="GR416" s="334"/>
      <c r="GS416" s="334"/>
      <c r="GT416" s="334"/>
      <c r="GU416" s="334"/>
      <c r="GV416" s="334"/>
      <c r="GW416" s="334"/>
      <c r="GX416" s="334"/>
      <c r="GY416" s="334"/>
      <c r="GZ416" s="334"/>
      <c r="HA416" s="334"/>
      <c r="HB416" s="334"/>
      <c r="HC416" s="334"/>
      <c r="HD416" s="334"/>
      <c r="HE416" s="334"/>
      <c r="HF416" s="334"/>
      <c r="HG416" s="334"/>
      <c r="HH416" s="334"/>
      <c r="HI416" s="334"/>
      <c r="HJ416" s="334"/>
      <c r="HK416" s="334"/>
      <c r="HL416" s="334"/>
      <c r="HM416" s="334"/>
      <c r="HN416" s="334"/>
      <c r="HO416" s="334"/>
      <c r="HP416" s="334"/>
      <c r="HQ416" s="334"/>
      <c r="HR416" s="334"/>
      <c r="HS416" s="334"/>
      <c r="HT416" s="334"/>
      <c r="HU416" s="334"/>
      <c r="HV416" s="334"/>
      <c r="HW416" s="334"/>
      <c r="HX416" s="334"/>
      <c r="HY416" s="334"/>
      <c r="HZ416" s="334"/>
      <c r="IA416" s="334"/>
      <c r="IB416" s="334"/>
      <c r="IC416" s="334"/>
      <c r="ID416" s="334"/>
      <c r="IE416" s="334"/>
      <c r="IF416" s="334"/>
      <c r="IG416" s="334"/>
      <c r="IH416" s="334"/>
      <c r="II416" s="334"/>
      <c r="IJ416" s="334"/>
      <c r="IK416" s="334"/>
      <c r="IL416" s="334"/>
      <c r="IM416" s="334"/>
      <c r="IN416" s="334"/>
      <c r="IO416" s="334"/>
      <c r="IP416" s="334"/>
      <c r="IQ416" s="334"/>
      <c r="IR416" s="334"/>
      <c r="IS416" s="334"/>
      <c r="IT416" s="334"/>
    </row>
    <row r="417" spans="1:254" s="326" customFormat="1" ht="15" customHeight="1" x14ac:dyDescent="0.3">
      <c r="A417" s="334"/>
      <c r="B417" s="334"/>
      <c r="C417" s="324"/>
      <c r="D417" s="757"/>
      <c r="E417" s="382"/>
      <c r="F417" s="756"/>
      <c r="G417" s="936"/>
      <c r="H417" s="936"/>
      <c r="I417" s="936"/>
      <c r="J417" s="936"/>
      <c r="K417" s="936"/>
      <c r="L417" s="936"/>
      <c r="M417" s="936"/>
      <c r="N417" s="655"/>
      <c r="O417" s="655"/>
      <c r="P417" s="758"/>
      <c r="Q417" s="382"/>
      <c r="R417" s="382"/>
      <c r="S417" s="863"/>
      <c r="T417" s="328"/>
      <c r="U417" s="330"/>
      <c r="V417" s="330"/>
      <c r="W417" s="330"/>
      <c r="X417" s="330"/>
      <c r="Y417" s="330"/>
      <c r="Z417" s="330"/>
      <c r="AA417" s="330"/>
      <c r="AB417" s="330"/>
      <c r="AC417" s="330"/>
      <c r="AD417" s="330"/>
      <c r="AE417" s="330"/>
      <c r="AF417" s="330"/>
      <c r="AG417" s="330"/>
      <c r="AH417" s="331"/>
      <c r="AI417" s="331"/>
      <c r="AJ417" s="331"/>
      <c r="AK417" s="331"/>
      <c r="AL417" s="382"/>
      <c r="AM417" s="382"/>
      <c r="AN417" s="382"/>
      <c r="AO417" s="382"/>
      <c r="AP417" s="382"/>
      <c r="AQ417" s="382"/>
      <c r="AR417" s="382"/>
      <c r="AS417" s="382"/>
      <c r="AT417" s="382"/>
      <c r="AU417" s="382"/>
      <c r="AV417" s="383"/>
      <c r="AW417" s="383"/>
      <c r="AX417" s="383"/>
      <c r="AY417" s="383"/>
      <c r="AZ417" s="383"/>
      <c r="BA417" s="383"/>
      <c r="BB417" s="383"/>
      <c r="BC417" s="383"/>
      <c r="BD417" s="383"/>
      <c r="BE417" s="383"/>
      <c r="BF417" s="383"/>
      <c r="BG417" s="334"/>
      <c r="BH417" s="334"/>
      <c r="BI417" s="334"/>
      <c r="BJ417" s="334"/>
      <c r="BK417" s="334"/>
      <c r="BL417" s="334"/>
      <c r="BM417" s="334"/>
      <c r="BN417" s="334"/>
      <c r="BO417" s="334"/>
      <c r="BP417" s="334"/>
      <c r="BQ417" s="334"/>
      <c r="BR417" s="334"/>
      <c r="BS417" s="334"/>
      <c r="BT417" s="334"/>
      <c r="BU417" s="334"/>
      <c r="BV417" s="334"/>
      <c r="BW417" s="334"/>
      <c r="BX417" s="334"/>
      <c r="BY417" s="334"/>
      <c r="BZ417" s="334"/>
      <c r="CA417" s="334"/>
      <c r="CB417" s="334"/>
      <c r="CC417" s="334"/>
      <c r="CD417" s="334"/>
      <c r="CE417" s="334"/>
      <c r="CF417" s="334"/>
      <c r="CG417" s="334"/>
      <c r="CH417" s="334"/>
      <c r="CI417" s="334"/>
      <c r="CJ417" s="334"/>
      <c r="CK417" s="334"/>
      <c r="CL417" s="334"/>
      <c r="CM417" s="334"/>
      <c r="CN417" s="334"/>
      <c r="CO417" s="334"/>
      <c r="CP417" s="334"/>
      <c r="CQ417" s="334"/>
      <c r="CR417" s="334"/>
      <c r="CS417" s="334"/>
      <c r="CT417" s="334"/>
      <c r="CU417" s="334"/>
      <c r="CV417" s="334"/>
      <c r="CW417" s="334"/>
      <c r="CX417" s="334"/>
      <c r="CY417" s="334"/>
      <c r="CZ417" s="334"/>
      <c r="DA417" s="334"/>
      <c r="DB417" s="334"/>
      <c r="DC417" s="334"/>
      <c r="DD417" s="334"/>
      <c r="DE417" s="334"/>
      <c r="DF417" s="334"/>
      <c r="DG417" s="334"/>
      <c r="DH417" s="334"/>
      <c r="DI417" s="334"/>
      <c r="DJ417" s="334"/>
      <c r="DK417" s="334"/>
      <c r="DL417" s="334"/>
      <c r="DM417" s="334"/>
      <c r="DN417" s="334"/>
      <c r="DO417" s="334"/>
      <c r="DP417" s="334"/>
      <c r="DQ417" s="334"/>
      <c r="DR417" s="334"/>
      <c r="DS417" s="334"/>
      <c r="DT417" s="334"/>
      <c r="DU417" s="334"/>
      <c r="DV417" s="334"/>
      <c r="DW417" s="334"/>
      <c r="DX417" s="334"/>
      <c r="DY417" s="334"/>
      <c r="DZ417" s="334"/>
      <c r="EA417" s="334"/>
      <c r="EB417" s="334"/>
      <c r="EC417" s="334"/>
      <c r="ED417" s="334"/>
      <c r="EE417" s="334"/>
      <c r="EF417" s="334"/>
      <c r="EG417" s="334"/>
      <c r="EH417" s="334"/>
      <c r="EI417" s="334"/>
      <c r="EJ417" s="334"/>
      <c r="EK417" s="334"/>
      <c r="EL417" s="334"/>
      <c r="EM417" s="334"/>
      <c r="EN417" s="334"/>
      <c r="EO417" s="334"/>
      <c r="EP417" s="334"/>
      <c r="EQ417" s="334"/>
      <c r="ER417" s="334"/>
      <c r="ES417" s="334"/>
      <c r="ET417" s="334"/>
      <c r="EU417" s="334"/>
      <c r="EV417" s="334"/>
      <c r="EW417" s="334"/>
      <c r="EX417" s="334"/>
      <c r="EY417" s="334"/>
      <c r="EZ417" s="334"/>
      <c r="FA417" s="334"/>
      <c r="FB417" s="334"/>
      <c r="FC417" s="334"/>
      <c r="FD417" s="334"/>
      <c r="FE417" s="334"/>
      <c r="FF417" s="334"/>
      <c r="FG417" s="334"/>
      <c r="FH417" s="334"/>
      <c r="FI417" s="334"/>
      <c r="FJ417" s="334"/>
      <c r="FK417" s="334"/>
      <c r="FL417" s="334"/>
      <c r="FM417" s="334"/>
      <c r="FN417" s="334"/>
      <c r="FO417" s="334"/>
      <c r="FP417" s="334"/>
      <c r="FQ417" s="334"/>
      <c r="FR417" s="334"/>
      <c r="FS417" s="334"/>
      <c r="FT417" s="334"/>
      <c r="FU417" s="334"/>
      <c r="FV417" s="334"/>
      <c r="FW417" s="334"/>
      <c r="FX417" s="334"/>
      <c r="FY417" s="334"/>
      <c r="FZ417" s="334"/>
      <c r="GA417" s="334"/>
      <c r="GB417" s="334"/>
      <c r="GC417" s="334"/>
      <c r="GD417" s="334"/>
      <c r="GE417" s="334"/>
      <c r="GF417" s="334"/>
      <c r="GG417" s="334"/>
      <c r="GH417" s="334"/>
      <c r="GI417" s="334"/>
      <c r="GJ417" s="334"/>
      <c r="GK417" s="334"/>
      <c r="GL417" s="334"/>
      <c r="GM417" s="334"/>
      <c r="GN417" s="334"/>
      <c r="GO417" s="334"/>
      <c r="GP417" s="334"/>
      <c r="GQ417" s="334"/>
      <c r="GR417" s="334"/>
      <c r="GS417" s="334"/>
      <c r="GT417" s="334"/>
      <c r="GU417" s="334"/>
      <c r="GV417" s="334"/>
      <c r="GW417" s="334"/>
      <c r="GX417" s="334"/>
      <c r="GY417" s="334"/>
      <c r="GZ417" s="334"/>
      <c r="HA417" s="334"/>
      <c r="HB417" s="334"/>
      <c r="HC417" s="334"/>
      <c r="HD417" s="334"/>
      <c r="HE417" s="334"/>
      <c r="HF417" s="334"/>
      <c r="HG417" s="334"/>
      <c r="HH417" s="334"/>
      <c r="HI417" s="334"/>
      <c r="HJ417" s="334"/>
      <c r="HK417" s="334"/>
      <c r="HL417" s="334"/>
      <c r="HM417" s="334"/>
      <c r="HN417" s="334"/>
      <c r="HO417" s="334"/>
      <c r="HP417" s="334"/>
      <c r="HQ417" s="334"/>
      <c r="HR417" s="334"/>
      <c r="HS417" s="334"/>
      <c r="HT417" s="334"/>
      <c r="HU417" s="334"/>
      <c r="HV417" s="334"/>
      <c r="HW417" s="334"/>
      <c r="HX417" s="334"/>
      <c r="HY417" s="334"/>
      <c r="HZ417" s="334"/>
      <c r="IA417" s="334"/>
      <c r="IB417" s="334"/>
      <c r="IC417" s="334"/>
      <c r="ID417" s="334"/>
      <c r="IE417" s="334"/>
      <c r="IF417" s="334"/>
      <c r="IG417" s="334"/>
      <c r="IH417" s="334"/>
      <c r="II417" s="334"/>
      <c r="IJ417" s="334"/>
      <c r="IK417" s="334"/>
      <c r="IL417" s="334"/>
      <c r="IM417" s="334"/>
      <c r="IN417" s="334"/>
      <c r="IO417" s="334"/>
      <c r="IP417" s="334"/>
      <c r="IQ417" s="334"/>
      <c r="IR417" s="334"/>
      <c r="IS417" s="334"/>
      <c r="IT417" s="334"/>
    </row>
    <row r="418" spans="1:254" s="326" customFormat="1" ht="15" customHeight="1" x14ac:dyDescent="0.3">
      <c r="A418" s="334"/>
      <c r="B418" s="334"/>
      <c r="C418" s="324"/>
      <c r="D418" s="757"/>
      <c r="E418" s="382"/>
      <c r="F418" s="756"/>
      <c r="G418" s="936"/>
      <c r="H418" s="936"/>
      <c r="I418" s="936"/>
      <c r="J418" s="936"/>
      <c r="K418" s="936"/>
      <c r="L418" s="936"/>
      <c r="M418" s="936"/>
      <c r="N418" s="655"/>
      <c r="O418" s="655"/>
      <c r="P418" s="758"/>
      <c r="Q418" s="382"/>
      <c r="R418" s="382"/>
      <c r="S418" s="863"/>
      <c r="T418" s="328"/>
      <c r="U418" s="330"/>
      <c r="V418" s="330"/>
      <c r="W418" s="330"/>
      <c r="X418" s="330"/>
      <c r="Y418" s="330"/>
      <c r="Z418" s="330"/>
      <c r="AA418" s="330"/>
      <c r="AB418" s="330"/>
      <c r="AC418" s="330"/>
      <c r="AD418" s="330"/>
      <c r="AE418" s="330"/>
      <c r="AF418" s="330"/>
      <c r="AG418" s="330"/>
      <c r="AH418" s="331"/>
      <c r="AI418" s="331"/>
      <c r="AJ418" s="331"/>
      <c r="AK418" s="331"/>
      <c r="AL418" s="382"/>
      <c r="AM418" s="382"/>
      <c r="AN418" s="382"/>
      <c r="AO418" s="382"/>
      <c r="AP418" s="382"/>
      <c r="AQ418" s="382"/>
      <c r="AR418" s="382"/>
      <c r="AS418" s="382"/>
      <c r="AT418" s="382"/>
      <c r="AU418" s="382"/>
      <c r="AV418" s="383"/>
      <c r="AW418" s="383"/>
      <c r="AX418" s="383"/>
      <c r="AY418" s="383"/>
      <c r="AZ418" s="383"/>
      <c r="BA418" s="383"/>
      <c r="BB418" s="383"/>
      <c r="BC418" s="383"/>
      <c r="BD418" s="383"/>
      <c r="BE418" s="383"/>
      <c r="BF418" s="383"/>
      <c r="BG418" s="334"/>
      <c r="BH418" s="334"/>
      <c r="BI418" s="334"/>
      <c r="BJ418" s="334"/>
      <c r="BK418" s="334"/>
      <c r="BL418" s="334"/>
      <c r="BM418" s="334"/>
      <c r="BN418" s="334"/>
      <c r="BO418" s="334"/>
      <c r="BP418" s="334"/>
      <c r="BQ418" s="334"/>
      <c r="BR418" s="334"/>
      <c r="BS418" s="334"/>
      <c r="BT418" s="334"/>
      <c r="BU418" s="334"/>
      <c r="BV418" s="334"/>
      <c r="BW418" s="334"/>
      <c r="BX418" s="334"/>
      <c r="BY418" s="334"/>
      <c r="BZ418" s="334"/>
      <c r="CA418" s="334"/>
      <c r="CB418" s="334"/>
      <c r="CC418" s="334"/>
      <c r="CD418" s="334"/>
      <c r="CE418" s="334"/>
      <c r="CF418" s="334"/>
      <c r="CG418" s="334"/>
      <c r="CH418" s="334"/>
      <c r="CI418" s="334"/>
      <c r="CJ418" s="334"/>
      <c r="CK418" s="334"/>
      <c r="CL418" s="334"/>
      <c r="CM418" s="334"/>
      <c r="CN418" s="334"/>
      <c r="CO418" s="334"/>
      <c r="CP418" s="334"/>
      <c r="CQ418" s="334"/>
      <c r="CR418" s="334"/>
      <c r="CS418" s="334"/>
      <c r="CT418" s="334"/>
      <c r="CU418" s="334"/>
      <c r="CV418" s="334"/>
      <c r="CW418" s="334"/>
      <c r="CX418" s="334"/>
      <c r="CY418" s="334"/>
      <c r="CZ418" s="334"/>
      <c r="DA418" s="334"/>
      <c r="DB418" s="334"/>
      <c r="DC418" s="334"/>
      <c r="DD418" s="334"/>
      <c r="DE418" s="334"/>
      <c r="DF418" s="334"/>
      <c r="DG418" s="334"/>
      <c r="DH418" s="334"/>
      <c r="DI418" s="334"/>
      <c r="DJ418" s="334"/>
      <c r="DK418" s="334"/>
      <c r="DL418" s="334"/>
      <c r="DM418" s="334"/>
      <c r="DN418" s="334"/>
      <c r="DO418" s="334"/>
      <c r="DP418" s="334"/>
      <c r="DQ418" s="334"/>
      <c r="DR418" s="334"/>
      <c r="DS418" s="334"/>
      <c r="DT418" s="334"/>
      <c r="DU418" s="334"/>
      <c r="DV418" s="334"/>
      <c r="DW418" s="334"/>
      <c r="DX418" s="334"/>
      <c r="DY418" s="334"/>
      <c r="DZ418" s="334"/>
      <c r="EA418" s="334"/>
      <c r="EB418" s="334"/>
      <c r="EC418" s="334"/>
      <c r="ED418" s="334"/>
      <c r="EE418" s="334"/>
      <c r="EF418" s="334"/>
      <c r="EG418" s="334"/>
      <c r="EH418" s="334"/>
      <c r="EI418" s="334"/>
      <c r="EJ418" s="334"/>
      <c r="EK418" s="334"/>
      <c r="EL418" s="334"/>
      <c r="EM418" s="334"/>
      <c r="EN418" s="334"/>
      <c r="EO418" s="334"/>
      <c r="EP418" s="334"/>
      <c r="EQ418" s="334"/>
      <c r="ER418" s="334"/>
      <c r="ES418" s="334"/>
      <c r="ET418" s="334"/>
      <c r="EU418" s="334"/>
      <c r="EV418" s="334"/>
      <c r="EW418" s="334"/>
      <c r="EX418" s="334"/>
      <c r="EY418" s="334"/>
      <c r="EZ418" s="334"/>
      <c r="FA418" s="334"/>
      <c r="FB418" s="334"/>
      <c r="FC418" s="334"/>
      <c r="FD418" s="334"/>
      <c r="FE418" s="334"/>
      <c r="FF418" s="334"/>
      <c r="FG418" s="334"/>
      <c r="FH418" s="334"/>
      <c r="FI418" s="334"/>
      <c r="FJ418" s="334"/>
      <c r="FK418" s="334"/>
      <c r="FL418" s="334"/>
      <c r="FM418" s="334"/>
      <c r="FN418" s="334"/>
      <c r="FO418" s="334"/>
      <c r="FP418" s="334"/>
      <c r="FQ418" s="334"/>
      <c r="FR418" s="334"/>
      <c r="FS418" s="334"/>
      <c r="FT418" s="334"/>
      <c r="FU418" s="334"/>
      <c r="FV418" s="334"/>
      <c r="FW418" s="334"/>
      <c r="FX418" s="334"/>
      <c r="FY418" s="334"/>
      <c r="FZ418" s="334"/>
      <c r="GA418" s="334"/>
      <c r="GB418" s="334"/>
      <c r="GC418" s="334"/>
      <c r="GD418" s="334"/>
      <c r="GE418" s="334"/>
      <c r="GF418" s="334"/>
      <c r="GG418" s="334"/>
      <c r="GH418" s="334"/>
      <c r="GI418" s="334"/>
      <c r="GJ418" s="334"/>
      <c r="GK418" s="334"/>
      <c r="GL418" s="334"/>
      <c r="GM418" s="334"/>
      <c r="GN418" s="334"/>
      <c r="GO418" s="334"/>
      <c r="GP418" s="334"/>
      <c r="GQ418" s="334"/>
      <c r="GR418" s="334"/>
      <c r="GS418" s="334"/>
      <c r="GT418" s="334"/>
      <c r="GU418" s="334"/>
      <c r="GV418" s="334"/>
      <c r="GW418" s="334"/>
      <c r="GX418" s="334"/>
      <c r="GY418" s="334"/>
      <c r="GZ418" s="334"/>
      <c r="HA418" s="334"/>
      <c r="HB418" s="334"/>
      <c r="HC418" s="334"/>
      <c r="HD418" s="334"/>
      <c r="HE418" s="334"/>
      <c r="HF418" s="334"/>
      <c r="HG418" s="334"/>
      <c r="HH418" s="334"/>
      <c r="HI418" s="334"/>
      <c r="HJ418" s="334"/>
      <c r="HK418" s="334"/>
      <c r="HL418" s="334"/>
      <c r="HM418" s="334"/>
      <c r="HN418" s="334"/>
      <c r="HO418" s="334"/>
      <c r="HP418" s="334"/>
      <c r="HQ418" s="334"/>
      <c r="HR418" s="334"/>
      <c r="HS418" s="334"/>
      <c r="HT418" s="334"/>
      <c r="HU418" s="334"/>
      <c r="HV418" s="334"/>
      <c r="HW418" s="334"/>
      <c r="HX418" s="334"/>
      <c r="HY418" s="334"/>
      <c r="HZ418" s="334"/>
      <c r="IA418" s="334"/>
      <c r="IB418" s="334"/>
      <c r="IC418" s="334"/>
      <c r="ID418" s="334"/>
      <c r="IE418" s="334"/>
      <c r="IF418" s="334"/>
      <c r="IG418" s="334"/>
      <c r="IH418" s="334"/>
      <c r="II418" s="334"/>
      <c r="IJ418" s="334"/>
      <c r="IK418" s="334"/>
      <c r="IL418" s="334"/>
      <c r="IM418" s="334"/>
      <c r="IN418" s="334"/>
      <c r="IO418" s="334"/>
      <c r="IP418" s="334"/>
      <c r="IQ418" s="334"/>
      <c r="IR418" s="334"/>
      <c r="IS418" s="334"/>
      <c r="IT418" s="334"/>
    </row>
    <row r="419" spans="1:254" s="326" customFormat="1" ht="15" customHeight="1" x14ac:dyDescent="0.3">
      <c r="A419" s="334"/>
      <c r="B419" s="334"/>
      <c r="C419" s="324"/>
      <c r="D419" s="757"/>
      <c r="E419" s="382"/>
      <c r="F419" s="756"/>
      <c r="G419" s="655"/>
      <c r="H419" s="655"/>
      <c r="I419" s="936"/>
      <c r="J419" s="655"/>
      <c r="K419" s="655"/>
      <c r="L419" s="655"/>
      <c r="M419" s="655"/>
      <c r="N419" s="655"/>
      <c r="O419" s="655"/>
      <c r="P419" s="762"/>
      <c r="Q419" s="761"/>
      <c r="R419" s="382">
        <v>30726.87</v>
      </c>
      <c r="S419" s="863"/>
      <c r="T419" s="328"/>
      <c r="U419" s="330"/>
      <c r="V419" s="330"/>
      <c r="W419" s="330"/>
      <c r="X419" s="330"/>
      <c r="Y419" s="330"/>
      <c r="Z419" s="330"/>
      <c r="AA419" s="330"/>
      <c r="AB419" s="330"/>
      <c r="AC419" s="330"/>
      <c r="AD419" s="330"/>
      <c r="AE419" s="330"/>
      <c r="AF419" s="330"/>
      <c r="AG419" s="330"/>
      <c r="AH419" s="331"/>
      <c r="AI419" s="331"/>
      <c r="AJ419" s="331"/>
      <c r="AK419" s="331"/>
      <c r="AL419" s="382"/>
      <c r="AM419" s="382"/>
      <c r="AN419" s="382"/>
      <c r="AO419" s="382"/>
      <c r="AP419" s="382"/>
      <c r="AQ419" s="382"/>
      <c r="AR419" s="382"/>
      <c r="AS419" s="382"/>
      <c r="AT419" s="382"/>
      <c r="AU419" s="382"/>
      <c r="AV419" s="383"/>
      <c r="AW419" s="383"/>
      <c r="AX419" s="383"/>
      <c r="AY419" s="383"/>
      <c r="AZ419" s="383"/>
      <c r="BA419" s="383"/>
      <c r="BB419" s="383"/>
      <c r="BC419" s="383"/>
      <c r="BD419" s="383"/>
      <c r="BE419" s="383"/>
      <c r="BF419" s="383"/>
      <c r="BG419" s="334"/>
      <c r="BH419" s="334"/>
      <c r="BI419" s="334"/>
      <c r="BJ419" s="334"/>
      <c r="BK419" s="334"/>
      <c r="BL419" s="334"/>
      <c r="BM419" s="334"/>
      <c r="BN419" s="334"/>
      <c r="BO419" s="334"/>
      <c r="BP419" s="334"/>
      <c r="BQ419" s="334"/>
      <c r="BR419" s="334"/>
      <c r="BS419" s="334"/>
      <c r="BT419" s="334"/>
      <c r="BU419" s="334"/>
      <c r="BV419" s="334"/>
      <c r="BW419" s="334"/>
      <c r="BX419" s="334"/>
      <c r="BY419" s="334"/>
      <c r="BZ419" s="334"/>
      <c r="CA419" s="334"/>
      <c r="CB419" s="334"/>
      <c r="CC419" s="334"/>
      <c r="CD419" s="334"/>
      <c r="CE419" s="334"/>
      <c r="CF419" s="334"/>
      <c r="CG419" s="334"/>
      <c r="CH419" s="334"/>
      <c r="CI419" s="334"/>
      <c r="CJ419" s="334"/>
      <c r="CK419" s="334"/>
      <c r="CL419" s="334"/>
      <c r="CM419" s="334"/>
      <c r="CN419" s="334"/>
      <c r="CO419" s="334"/>
      <c r="CP419" s="334"/>
      <c r="CQ419" s="334"/>
      <c r="CR419" s="334"/>
      <c r="CS419" s="334"/>
      <c r="CT419" s="334"/>
      <c r="CU419" s="334"/>
      <c r="CV419" s="334"/>
      <c r="CW419" s="334"/>
      <c r="CX419" s="334"/>
      <c r="CY419" s="334"/>
      <c r="CZ419" s="334"/>
      <c r="DA419" s="334"/>
      <c r="DB419" s="334"/>
      <c r="DC419" s="334"/>
      <c r="DD419" s="334"/>
      <c r="DE419" s="334"/>
      <c r="DF419" s="334"/>
      <c r="DG419" s="334"/>
      <c r="DH419" s="334"/>
      <c r="DI419" s="334"/>
      <c r="DJ419" s="334"/>
      <c r="DK419" s="334"/>
      <c r="DL419" s="334"/>
      <c r="DM419" s="334"/>
      <c r="DN419" s="334"/>
      <c r="DO419" s="334"/>
      <c r="DP419" s="334"/>
      <c r="DQ419" s="334"/>
      <c r="DR419" s="334"/>
      <c r="DS419" s="334"/>
      <c r="DT419" s="334"/>
      <c r="DU419" s="334"/>
      <c r="DV419" s="334"/>
      <c r="DW419" s="334"/>
      <c r="DX419" s="334"/>
      <c r="DY419" s="334"/>
      <c r="DZ419" s="334"/>
      <c r="EA419" s="334"/>
      <c r="EB419" s="334"/>
      <c r="EC419" s="334"/>
      <c r="ED419" s="334"/>
      <c r="EE419" s="334"/>
      <c r="EF419" s="334"/>
      <c r="EG419" s="334"/>
      <c r="EH419" s="334"/>
      <c r="EI419" s="334"/>
      <c r="EJ419" s="334"/>
      <c r="EK419" s="334"/>
      <c r="EL419" s="334"/>
      <c r="EM419" s="334"/>
      <c r="EN419" s="334"/>
      <c r="EO419" s="334"/>
      <c r="EP419" s="334"/>
      <c r="EQ419" s="334"/>
      <c r="ER419" s="334"/>
      <c r="ES419" s="334"/>
      <c r="ET419" s="334"/>
      <c r="EU419" s="334"/>
      <c r="EV419" s="334"/>
      <c r="EW419" s="334"/>
      <c r="EX419" s="334"/>
      <c r="EY419" s="334"/>
      <c r="EZ419" s="334"/>
      <c r="FA419" s="334"/>
      <c r="FB419" s="334"/>
      <c r="FC419" s="334"/>
      <c r="FD419" s="334"/>
      <c r="FE419" s="334"/>
      <c r="FF419" s="334"/>
      <c r="FG419" s="334"/>
      <c r="FH419" s="334"/>
      <c r="FI419" s="334"/>
      <c r="FJ419" s="334"/>
      <c r="FK419" s="334"/>
      <c r="FL419" s="334"/>
      <c r="FM419" s="334"/>
      <c r="FN419" s="334"/>
      <c r="FO419" s="334"/>
      <c r="FP419" s="334"/>
      <c r="FQ419" s="334"/>
      <c r="FR419" s="334"/>
      <c r="FS419" s="334"/>
      <c r="FT419" s="334"/>
      <c r="FU419" s="334"/>
      <c r="FV419" s="334"/>
      <c r="FW419" s="334"/>
      <c r="FX419" s="334"/>
      <c r="FY419" s="334"/>
      <c r="FZ419" s="334"/>
      <c r="GA419" s="334"/>
      <c r="GB419" s="334"/>
      <c r="GC419" s="334"/>
      <c r="GD419" s="334"/>
      <c r="GE419" s="334"/>
      <c r="GF419" s="334"/>
      <c r="GG419" s="334"/>
      <c r="GH419" s="334"/>
      <c r="GI419" s="334"/>
      <c r="GJ419" s="334"/>
      <c r="GK419" s="334"/>
      <c r="GL419" s="334"/>
      <c r="GM419" s="334"/>
      <c r="GN419" s="334"/>
      <c r="GO419" s="334"/>
      <c r="GP419" s="334"/>
      <c r="GQ419" s="334"/>
      <c r="GR419" s="334"/>
      <c r="GS419" s="334"/>
      <c r="GT419" s="334"/>
      <c r="GU419" s="334"/>
      <c r="GV419" s="334"/>
      <c r="GW419" s="334"/>
      <c r="GX419" s="334"/>
      <c r="GY419" s="334"/>
      <c r="GZ419" s="334"/>
      <c r="HA419" s="334"/>
      <c r="HB419" s="334"/>
      <c r="HC419" s="334"/>
      <c r="HD419" s="334"/>
      <c r="HE419" s="334"/>
      <c r="HF419" s="334"/>
      <c r="HG419" s="334"/>
      <c r="HH419" s="334"/>
      <c r="HI419" s="334"/>
      <c r="HJ419" s="334"/>
      <c r="HK419" s="334"/>
      <c r="HL419" s="334"/>
      <c r="HM419" s="334"/>
      <c r="HN419" s="334"/>
      <c r="HO419" s="334"/>
      <c r="HP419" s="334"/>
      <c r="HQ419" s="334"/>
      <c r="HR419" s="334"/>
      <c r="HS419" s="334"/>
      <c r="HT419" s="334"/>
      <c r="HU419" s="334"/>
      <c r="HV419" s="334"/>
      <c r="HW419" s="334"/>
      <c r="HX419" s="334"/>
      <c r="HY419" s="334"/>
      <c r="HZ419" s="334"/>
      <c r="IA419" s="334"/>
      <c r="IB419" s="334"/>
      <c r="IC419" s="334"/>
      <c r="ID419" s="334"/>
      <c r="IE419" s="334"/>
      <c r="IF419" s="334"/>
      <c r="IG419" s="334"/>
      <c r="IH419" s="334"/>
      <c r="II419" s="334"/>
      <c r="IJ419" s="334"/>
      <c r="IK419" s="334"/>
      <c r="IL419" s="334"/>
      <c r="IM419" s="334"/>
      <c r="IN419" s="334"/>
      <c r="IO419" s="334"/>
      <c r="IP419" s="334"/>
      <c r="IQ419" s="334"/>
      <c r="IR419" s="334"/>
      <c r="IS419" s="334"/>
      <c r="IT419" s="334"/>
    </row>
    <row r="420" spans="1:254" s="326" customFormat="1" ht="15" customHeight="1" x14ac:dyDescent="0.3">
      <c r="A420" s="334"/>
      <c r="B420" s="334"/>
      <c r="C420" s="324"/>
      <c r="D420" s="755"/>
      <c r="E420" s="753"/>
      <c r="F420" s="754"/>
      <c r="G420" s="655"/>
      <c r="H420" s="655"/>
      <c r="I420" s="936"/>
      <c r="J420" s="655"/>
      <c r="K420" s="655"/>
      <c r="L420" s="655"/>
      <c r="M420" s="655"/>
      <c r="N420" s="655"/>
      <c r="O420" s="655"/>
      <c r="P420" s="655"/>
      <c r="Q420" s="655"/>
      <c r="R420" s="758">
        <f>R416-R419</f>
        <v>-30726.87</v>
      </c>
      <c r="S420" s="863"/>
      <c r="T420" s="328"/>
      <c r="U420" s="330"/>
      <c r="V420" s="330"/>
      <c r="W420" s="330"/>
      <c r="X420" s="330"/>
      <c r="Y420" s="330"/>
      <c r="Z420" s="330"/>
      <c r="AA420" s="330"/>
      <c r="AB420" s="330"/>
      <c r="AC420" s="330"/>
      <c r="AD420" s="330"/>
      <c r="AE420" s="330"/>
      <c r="AF420" s="330"/>
      <c r="AG420" s="330"/>
      <c r="AH420" s="331"/>
      <c r="AI420" s="331"/>
      <c r="AJ420" s="331"/>
      <c r="AK420" s="331"/>
      <c r="AL420" s="382"/>
      <c r="AM420" s="382"/>
      <c r="AN420" s="382"/>
      <c r="AO420" s="382"/>
      <c r="AP420" s="382"/>
      <c r="AQ420" s="382"/>
      <c r="AR420" s="382"/>
      <c r="AS420" s="382"/>
      <c r="AT420" s="382"/>
      <c r="AU420" s="382"/>
      <c r="AV420" s="383"/>
      <c r="AW420" s="383"/>
      <c r="AX420" s="383"/>
      <c r="AY420" s="383"/>
      <c r="AZ420" s="383"/>
      <c r="BA420" s="383"/>
      <c r="BB420" s="383"/>
      <c r="BC420" s="383"/>
      <c r="BD420" s="383"/>
      <c r="BE420" s="383"/>
      <c r="BF420" s="383"/>
      <c r="BG420" s="334"/>
      <c r="BH420" s="334"/>
      <c r="BI420" s="334"/>
      <c r="BJ420" s="334"/>
      <c r="BK420" s="334"/>
      <c r="BL420" s="334"/>
      <c r="BM420" s="334"/>
      <c r="BN420" s="334"/>
      <c r="BO420" s="334"/>
      <c r="BP420" s="334"/>
      <c r="BQ420" s="334"/>
      <c r="BR420" s="334"/>
      <c r="BS420" s="334"/>
      <c r="BT420" s="334"/>
      <c r="BU420" s="334"/>
      <c r="BV420" s="334"/>
      <c r="BW420" s="334"/>
      <c r="BX420" s="334"/>
      <c r="BY420" s="334"/>
      <c r="BZ420" s="334"/>
      <c r="CA420" s="334"/>
      <c r="CB420" s="334"/>
      <c r="CC420" s="334"/>
      <c r="CD420" s="334"/>
      <c r="CE420" s="334"/>
      <c r="CF420" s="334"/>
      <c r="CG420" s="334"/>
      <c r="CH420" s="334"/>
      <c r="CI420" s="334"/>
      <c r="CJ420" s="334"/>
      <c r="CK420" s="334"/>
      <c r="CL420" s="334"/>
      <c r="CM420" s="334"/>
      <c r="CN420" s="334"/>
      <c r="CO420" s="334"/>
      <c r="CP420" s="334"/>
      <c r="CQ420" s="334"/>
      <c r="CR420" s="334"/>
      <c r="CS420" s="334"/>
      <c r="CT420" s="334"/>
      <c r="CU420" s="334"/>
      <c r="CV420" s="334"/>
      <c r="CW420" s="334"/>
      <c r="CX420" s="334"/>
      <c r="CY420" s="334"/>
      <c r="CZ420" s="334"/>
      <c r="DA420" s="334"/>
      <c r="DB420" s="334"/>
      <c r="DC420" s="334"/>
      <c r="DD420" s="334"/>
      <c r="DE420" s="334"/>
      <c r="DF420" s="334"/>
      <c r="DG420" s="334"/>
      <c r="DH420" s="334"/>
      <c r="DI420" s="334"/>
      <c r="DJ420" s="334"/>
      <c r="DK420" s="334"/>
      <c r="DL420" s="334"/>
      <c r="DM420" s="334"/>
      <c r="DN420" s="334"/>
      <c r="DO420" s="334"/>
      <c r="DP420" s="334"/>
      <c r="DQ420" s="334"/>
      <c r="DR420" s="334"/>
      <c r="DS420" s="334"/>
      <c r="DT420" s="334"/>
      <c r="DU420" s="334"/>
      <c r="DV420" s="334"/>
      <c r="DW420" s="334"/>
      <c r="DX420" s="334"/>
      <c r="DY420" s="334"/>
      <c r="DZ420" s="334"/>
      <c r="EA420" s="334"/>
      <c r="EB420" s="334"/>
      <c r="EC420" s="334"/>
      <c r="ED420" s="334"/>
      <c r="EE420" s="334"/>
      <c r="EF420" s="334"/>
      <c r="EG420" s="334"/>
      <c r="EH420" s="334"/>
      <c r="EI420" s="334"/>
      <c r="EJ420" s="334"/>
      <c r="EK420" s="334"/>
      <c r="EL420" s="334"/>
      <c r="EM420" s="334"/>
      <c r="EN420" s="334"/>
      <c r="EO420" s="334"/>
      <c r="EP420" s="334"/>
      <c r="EQ420" s="334"/>
      <c r="ER420" s="334"/>
      <c r="ES420" s="334"/>
      <c r="ET420" s="334"/>
      <c r="EU420" s="334"/>
      <c r="EV420" s="334"/>
      <c r="EW420" s="334"/>
      <c r="EX420" s="334"/>
      <c r="EY420" s="334"/>
      <c r="EZ420" s="334"/>
      <c r="FA420" s="334"/>
      <c r="FB420" s="334"/>
      <c r="FC420" s="334"/>
      <c r="FD420" s="334"/>
      <c r="FE420" s="334"/>
      <c r="FF420" s="334"/>
      <c r="FG420" s="334"/>
      <c r="FH420" s="334"/>
      <c r="FI420" s="334"/>
      <c r="FJ420" s="334"/>
      <c r="FK420" s="334"/>
      <c r="FL420" s="334"/>
      <c r="FM420" s="334"/>
      <c r="FN420" s="334"/>
      <c r="FO420" s="334"/>
      <c r="FP420" s="334"/>
      <c r="FQ420" s="334"/>
      <c r="FR420" s="334"/>
      <c r="FS420" s="334"/>
      <c r="FT420" s="334"/>
      <c r="FU420" s="334"/>
      <c r="FV420" s="334"/>
      <c r="FW420" s="334"/>
      <c r="FX420" s="334"/>
      <c r="FY420" s="334"/>
      <c r="FZ420" s="334"/>
      <c r="GA420" s="334"/>
      <c r="GB420" s="334"/>
      <c r="GC420" s="334"/>
      <c r="GD420" s="334"/>
      <c r="GE420" s="334"/>
      <c r="GF420" s="334"/>
      <c r="GG420" s="334"/>
      <c r="GH420" s="334"/>
      <c r="GI420" s="334"/>
      <c r="GJ420" s="334"/>
      <c r="GK420" s="334"/>
      <c r="GL420" s="334"/>
      <c r="GM420" s="334"/>
      <c r="GN420" s="334"/>
      <c r="GO420" s="334"/>
      <c r="GP420" s="334"/>
      <c r="GQ420" s="334"/>
      <c r="GR420" s="334"/>
      <c r="GS420" s="334"/>
      <c r="GT420" s="334"/>
      <c r="GU420" s="334"/>
      <c r="GV420" s="334"/>
      <c r="GW420" s="334"/>
      <c r="GX420" s="334"/>
      <c r="GY420" s="334"/>
      <c r="GZ420" s="334"/>
      <c r="HA420" s="334"/>
      <c r="HB420" s="334"/>
      <c r="HC420" s="334"/>
      <c r="HD420" s="334"/>
      <c r="HE420" s="334"/>
      <c r="HF420" s="334"/>
      <c r="HG420" s="334"/>
      <c r="HH420" s="334"/>
      <c r="HI420" s="334"/>
      <c r="HJ420" s="334"/>
      <c r="HK420" s="334"/>
      <c r="HL420" s="334"/>
      <c r="HM420" s="334"/>
      <c r="HN420" s="334"/>
      <c r="HO420" s="334"/>
      <c r="HP420" s="334"/>
      <c r="HQ420" s="334"/>
      <c r="HR420" s="334"/>
      <c r="HS420" s="334"/>
      <c r="HT420" s="334"/>
      <c r="HU420" s="334"/>
      <c r="HV420" s="334"/>
      <c r="HW420" s="334"/>
      <c r="HX420" s="334"/>
      <c r="HY420" s="334"/>
      <c r="HZ420" s="334"/>
      <c r="IA420" s="334"/>
      <c r="IB420" s="334"/>
      <c r="IC420" s="334"/>
      <c r="ID420" s="334"/>
      <c r="IE420" s="334"/>
      <c r="IF420" s="334"/>
      <c r="IG420" s="334"/>
      <c r="IH420" s="334"/>
      <c r="II420" s="334"/>
      <c r="IJ420" s="334"/>
      <c r="IK420" s="334"/>
      <c r="IL420" s="334"/>
      <c r="IM420" s="334"/>
      <c r="IN420" s="334"/>
      <c r="IO420" s="334"/>
      <c r="IP420" s="334"/>
      <c r="IQ420" s="334"/>
      <c r="IR420" s="334"/>
      <c r="IS420" s="334"/>
      <c r="IT420" s="334"/>
    </row>
    <row r="421" spans="1:254" s="326" customFormat="1" ht="15" customHeight="1" x14ac:dyDescent="0.3">
      <c r="A421" s="334"/>
      <c r="B421" s="334"/>
      <c r="C421" s="324"/>
      <c r="D421" s="656"/>
      <c r="E421" s="655"/>
      <c r="F421" s="335"/>
      <c r="G421" s="334"/>
      <c r="H421" s="655"/>
      <c r="I421" s="936"/>
      <c r="J421" s="382"/>
      <c r="K421" s="382"/>
      <c r="L421" s="382"/>
      <c r="M421" s="382"/>
      <c r="N421" s="382"/>
      <c r="O421" s="382"/>
      <c r="P421" s="655"/>
      <c r="Q421" s="655"/>
      <c r="R421" s="382"/>
      <c r="S421" s="863"/>
      <c r="T421" s="328"/>
      <c r="U421" s="330"/>
      <c r="V421" s="330"/>
      <c r="W421" s="330"/>
      <c r="X421" s="330"/>
      <c r="Y421" s="330"/>
      <c r="Z421" s="330"/>
      <c r="AA421" s="330"/>
      <c r="AB421" s="330"/>
      <c r="AC421" s="330"/>
      <c r="AD421" s="330"/>
      <c r="AE421" s="330"/>
      <c r="AF421" s="330"/>
      <c r="AG421" s="330"/>
      <c r="AH421" s="331"/>
      <c r="AI421" s="331"/>
      <c r="AJ421" s="331"/>
      <c r="AK421" s="331"/>
      <c r="AL421" s="382"/>
      <c r="AM421" s="382"/>
      <c r="AN421" s="382"/>
      <c r="AO421" s="382"/>
      <c r="AP421" s="382"/>
      <c r="AQ421" s="382"/>
      <c r="AR421" s="382"/>
      <c r="AS421" s="382"/>
      <c r="AT421" s="382"/>
      <c r="AU421" s="382"/>
      <c r="AV421" s="383"/>
      <c r="AW421" s="383"/>
      <c r="AX421" s="383"/>
      <c r="AY421" s="383"/>
      <c r="AZ421" s="383"/>
      <c r="BA421" s="383"/>
      <c r="BB421" s="383"/>
      <c r="BC421" s="383"/>
      <c r="BD421" s="383"/>
      <c r="BE421" s="383"/>
      <c r="BF421" s="383"/>
      <c r="BG421" s="334"/>
      <c r="BH421" s="334"/>
      <c r="BI421" s="334"/>
      <c r="BJ421" s="334"/>
      <c r="BK421" s="334"/>
      <c r="BL421" s="334"/>
      <c r="BM421" s="334"/>
      <c r="BN421" s="334"/>
      <c r="BO421" s="334"/>
      <c r="BP421" s="334"/>
      <c r="BQ421" s="334"/>
      <c r="BR421" s="334"/>
      <c r="BS421" s="334"/>
      <c r="BT421" s="334"/>
      <c r="BU421" s="334"/>
      <c r="BV421" s="334"/>
      <c r="BW421" s="334"/>
      <c r="BX421" s="334"/>
      <c r="BY421" s="334"/>
      <c r="BZ421" s="334"/>
      <c r="CA421" s="334"/>
      <c r="CB421" s="334"/>
      <c r="CC421" s="334"/>
      <c r="CD421" s="334"/>
      <c r="CE421" s="334"/>
      <c r="CF421" s="334"/>
      <c r="CG421" s="334"/>
      <c r="CH421" s="334"/>
      <c r="CI421" s="334"/>
      <c r="CJ421" s="334"/>
      <c r="CK421" s="334"/>
      <c r="CL421" s="334"/>
      <c r="CM421" s="334"/>
      <c r="CN421" s="334"/>
      <c r="CO421" s="334"/>
      <c r="CP421" s="334"/>
      <c r="CQ421" s="334"/>
      <c r="CR421" s="334"/>
      <c r="CS421" s="334"/>
      <c r="CT421" s="334"/>
      <c r="CU421" s="334"/>
      <c r="CV421" s="334"/>
      <c r="CW421" s="334"/>
      <c r="CX421" s="334"/>
      <c r="CY421" s="334"/>
      <c r="CZ421" s="334"/>
      <c r="DA421" s="334"/>
      <c r="DB421" s="334"/>
      <c r="DC421" s="334"/>
      <c r="DD421" s="334"/>
      <c r="DE421" s="334"/>
      <c r="DF421" s="334"/>
      <c r="DG421" s="334"/>
      <c r="DH421" s="334"/>
      <c r="DI421" s="334"/>
      <c r="DJ421" s="334"/>
      <c r="DK421" s="334"/>
      <c r="DL421" s="334"/>
      <c r="DM421" s="334"/>
      <c r="DN421" s="334"/>
      <c r="DO421" s="334"/>
      <c r="DP421" s="334"/>
      <c r="DQ421" s="334"/>
      <c r="DR421" s="334"/>
      <c r="DS421" s="334"/>
      <c r="DT421" s="334"/>
      <c r="DU421" s="334"/>
      <c r="DV421" s="334"/>
      <c r="DW421" s="334"/>
      <c r="DX421" s="334"/>
      <c r="DY421" s="334"/>
      <c r="DZ421" s="334"/>
      <c r="EA421" s="334"/>
      <c r="EB421" s="334"/>
      <c r="EC421" s="334"/>
      <c r="ED421" s="334"/>
      <c r="EE421" s="334"/>
      <c r="EF421" s="334"/>
      <c r="EG421" s="334"/>
      <c r="EH421" s="334"/>
      <c r="EI421" s="334"/>
      <c r="EJ421" s="334"/>
      <c r="EK421" s="334"/>
      <c r="EL421" s="334"/>
      <c r="EM421" s="334"/>
      <c r="EN421" s="334"/>
      <c r="EO421" s="334"/>
      <c r="EP421" s="334"/>
      <c r="EQ421" s="334"/>
      <c r="ER421" s="334"/>
      <c r="ES421" s="334"/>
      <c r="ET421" s="334"/>
      <c r="EU421" s="334"/>
      <c r="EV421" s="334"/>
      <c r="EW421" s="334"/>
      <c r="EX421" s="334"/>
      <c r="EY421" s="334"/>
      <c r="EZ421" s="334"/>
      <c r="FA421" s="334"/>
      <c r="FB421" s="334"/>
      <c r="FC421" s="334"/>
      <c r="FD421" s="334"/>
      <c r="FE421" s="334"/>
      <c r="FF421" s="334"/>
      <c r="FG421" s="334"/>
      <c r="FH421" s="334"/>
      <c r="FI421" s="334"/>
      <c r="FJ421" s="334"/>
      <c r="FK421" s="334"/>
      <c r="FL421" s="334"/>
      <c r="FM421" s="334"/>
      <c r="FN421" s="334"/>
      <c r="FO421" s="334"/>
      <c r="FP421" s="334"/>
      <c r="FQ421" s="334"/>
      <c r="FR421" s="334"/>
      <c r="FS421" s="334"/>
      <c r="FT421" s="334"/>
      <c r="FU421" s="334"/>
      <c r="FV421" s="334"/>
      <c r="FW421" s="334"/>
      <c r="FX421" s="334"/>
      <c r="FY421" s="334"/>
      <c r="FZ421" s="334"/>
      <c r="GA421" s="334"/>
      <c r="GB421" s="334"/>
      <c r="GC421" s="334"/>
      <c r="GD421" s="334"/>
      <c r="GE421" s="334"/>
      <c r="GF421" s="334"/>
      <c r="GG421" s="334"/>
      <c r="GH421" s="334"/>
      <c r="GI421" s="334"/>
      <c r="GJ421" s="334"/>
      <c r="GK421" s="334"/>
      <c r="GL421" s="334"/>
      <c r="GM421" s="334"/>
      <c r="GN421" s="334"/>
      <c r="GO421" s="334"/>
      <c r="GP421" s="334"/>
      <c r="GQ421" s="334"/>
      <c r="GR421" s="334"/>
      <c r="GS421" s="334"/>
      <c r="GT421" s="334"/>
      <c r="GU421" s="334"/>
      <c r="GV421" s="334"/>
      <c r="GW421" s="334"/>
      <c r="GX421" s="334"/>
      <c r="GY421" s="334"/>
      <c r="GZ421" s="334"/>
      <c r="HA421" s="334"/>
      <c r="HB421" s="334"/>
      <c r="HC421" s="334"/>
      <c r="HD421" s="334"/>
      <c r="HE421" s="334"/>
      <c r="HF421" s="334"/>
      <c r="HG421" s="334"/>
      <c r="HH421" s="334"/>
      <c r="HI421" s="334"/>
      <c r="HJ421" s="334"/>
      <c r="HK421" s="334"/>
      <c r="HL421" s="334"/>
      <c r="HM421" s="334"/>
      <c r="HN421" s="334"/>
      <c r="HO421" s="334"/>
      <c r="HP421" s="334"/>
      <c r="HQ421" s="334"/>
      <c r="HR421" s="334"/>
      <c r="HS421" s="334"/>
      <c r="HT421" s="334"/>
      <c r="HU421" s="334"/>
      <c r="HV421" s="334"/>
      <c r="HW421" s="334"/>
      <c r="HX421" s="334"/>
      <c r="HY421" s="334"/>
      <c r="HZ421" s="334"/>
      <c r="IA421" s="334"/>
      <c r="IB421" s="334"/>
      <c r="IC421" s="334"/>
      <c r="ID421" s="334"/>
      <c r="IE421" s="334"/>
      <c r="IF421" s="334"/>
      <c r="IG421" s="334"/>
      <c r="IH421" s="334"/>
      <c r="II421" s="334"/>
      <c r="IJ421" s="334"/>
      <c r="IK421" s="334"/>
      <c r="IL421" s="334"/>
      <c r="IM421" s="334"/>
      <c r="IN421" s="334"/>
      <c r="IO421" s="334"/>
      <c r="IP421" s="334"/>
      <c r="IQ421" s="334"/>
      <c r="IR421" s="334"/>
      <c r="IS421" s="334"/>
      <c r="IT421" s="334"/>
    </row>
    <row r="422" spans="1:254" s="326" customFormat="1" ht="15" customHeight="1" x14ac:dyDescent="0.3">
      <c r="A422" s="334"/>
      <c r="B422" s="334"/>
      <c r="C422" s="324"/>
      <c r="D422" s="656"/>
      <c r="E422" s="655"/>
      <c r="F422" s="335"/>
      <c r="G422" s="334"/>
      <c r="H422" s="655"/>
      <c r="I422" s="936"/>
      <c r="J422" s="382"/>
      <c r="K422" s="382"/>
      <c r="L422" s="382"/>
      <c r="M422" s="382"/>
      <c r="N422" s="382"/>
      <c r="O422" s="382"/>
      <c r="P422" s="655"/>
      <c r="Q422" s="655"/>
      <c r="R422" s="382"/>
      <c r="S422" s="863"/>
      <c r="T422" s="328"/>
      <c r="U422" s="330"/>
      <c r="V422" s="330"/>
      <c r="W422" s="330"/>
      <c r="X422" s="330"/>
      <c r="Y422" s="330"/>
      <c r="Z422" s="330"/>
      <c r="AA422" s="330"/>
      <c r="AB422" s="330"/>
      <c r="AC422" s="330"/>
      <c r="AD422" s="330"/>
      <c r="AE422" s="330"/>
      <c r="AF422" s="330"/>
      <c r="AG422" s="330"/>
      <c r="AH422" s="331"/>
      <c r="AI422" s="331"/>
      <c r="AJ422" s="331"/>
      <c r="AK422" s="331"/>
      <c r="AL422" s="382"/>
      <c r="AM422" s="382"/>
      <c r="AN422" s="382"/>
      <c r="AO422" s="382"/>
      <c r="AP422" s="382"/>
      <c r="AQ422" s="382"/>
      <c r="AR422" s="382"/>
      <c r="AS422" s="382"/>
      <c r="AT422" s="382"/>
      <c r="AU422" s="382"/>
      <c r="AV422" s="383"/>
      <c r="AW422" s="383"/>
      <c r="AX422" s="383"/>
      <c r="AY422" s="383"/>
      <c r="AZ422" s="383"/>
      <c r="BA422" s="383"/>
      <c r="BB422" s="383"/>
      <c r="BC422" s="383"/>
      <c r="BD422" s="383"/>
      <c r="BE422" s="383"/>
      <c r="BF422" s="383"/>
      <c r="BG422" s="334"/>
      <c r="BH422" s="334"/>
      <c r="BI422" s="334"/>
      <c r="BJ422" s="334"/>
      <c r="BK422" s="334"/>
      <c r="BL422" s="334"/>
      <c r="BM422" s="334"/>
      <c r="BN422" s="334"/>
      <c r="BO422" s="334"/>
      <c r="BP422" s="334"/>
      <c r="BQ422" s="334"/>
      <c r="BR422" s="334"/>
      <c r="BS422" s="334"/>
      <c r="BT422" s="334"/>
      <c r="BU422" s="334"/>
      <c r="BV422" s="334"/>
      <c r="BW422" s="334"/>
      <c r="BX422" s="334"/>
      <c r="BY422" s="334"/>
      <c r="BZ422" s="334"/>
      <c r="CA422" s="334"/>
      <c r="CB422" s="334"/>
      <c r="CC422" s="334"/>
      <c r="CD422" s="334"/>
      <c r="CE422" s="334"/>
      <c r="CF422" s="334"/>
      <c r="CG422" s="334"/>
      <c r="CH422" s="334"/>
      <c r="CI422" s="334"/>
      <c r="CJ422" s="334"/>
      <c r="CK422" s="334"/>
      <c r="CL422" s="334"/>
      <c r="CM422" s="334"/>
      <c r="CN422" s="334"/>
      <c r="CO422" s="334"/>
      <c r="CP422" s="334"/>
      <c r="CQ422" s="334"/>
      <c r="CR422" s="334"/>
      <c r="CS422" s="334"/>
      <c r="CT422" s="334"/>
      <c r="CU422" s="334"/>
      <c r="CV422" s="334"/>
      <c r="CW422" s="334"/>
      <c r="CX422" s="334"/>
      <c r="CY422" s="334"/>
      <c r="CZ422" s="334"/>
      <c r="DA422" s="334"/>
      <c r="DB422" s="334"/>
      <c r="DC422" s="334"/>
      <c r="DD422" s="334"/>
      <c r="DE422" s="334"/>
      <c r="DF422" s="334"/>
      <c r="DG422" s="334"/>
      <c r="DH422" s="334"/>
      <c r="DI422" s="334"/>
      <c r="DJ422" s="334"/>
      <c r="DK422" s="334"/>
      <c r="DL422" s="334"/>
      <c r="DM422" s="334"/>
      <c r="DN422" s="334"/>
      <c r="DO422" s="334"/>
      <c r="DP422" s="334"/>
      <c r="DQ422" s="334"/>
      <c r="DR422" s="334"/>
      <c r="DS422" s="334"/>
      <c r="DT422" s="334"/>
      <c r="DU422" s="334"/>
      <c r="DV422" s="334"/>
      <c r="DW422" s="334"/>
      <c r="DX422" s="334"/>
      <c r="DY422" s="334"/>
      <c r="DZ422" s="334"/>
      <c r="EA422" s="334"/>
      <c r="EB422" s="334"/>
      <c r="EC422" s="334"/>
      <c r="ED422" s="334"/>
      <c r="EE422" s="334"/>
      <c r="EF422" s="334"/>
      <c r="EG422" s="334"/>
      <c r="EH422" s="334"/>
      <c r="EI422" s="334"/>
      <c r="EJ422" s="334"/>
      <c r="EK422" s="334"/>
      <c r="EL422" s="334"/>
      <c r="EM422" s="334"/>
      <c r="EN422" s="334"/>
      <c r="EO422" s="334"/>
      <c r="EP422" s="334"/>
      <c r="EQ422" s="334"/>
      <c r="ER422" s="334"/>
      <c r="ES422" s="334"/>
      <c r="ET422" s="334"/>
      <c r="EU422" s="334"/>
      <c r="EV422" s="334"/>
      <c r="EW422" s="334"/>
      <c r="EX422" s="334"/>
      <c r="EY422" s="334"/>
      <c r="EZ422" s="334"/>
      <c r="FA422" s="334"/>
      <c r="FB422" s="334"/>
      <c r="FC422" s="334"/>
      <c r="FD422" s="334"/>
      <c r="FE422" s="334"/>
      <c r="FF422" s="334"/>
      <c r="FG422" s="334"/>
      <c r="FH422" s="334"/>
      <c r="FI422" s="334"/>
      <c r="FJ422" s="334"/>
      <c r="FK422" s="334"/>
      <c r="FL422" s="334"/>
      <c r="FM422" s="334"/>
      <c r="FN422" s="334"/>
      <c r="FO422" s="334"/>
      <c r="FP422" s="334"/>
      <c r="FQ422" s="334"/>
      <c r="FR422" s="334"/>
      <c r="FS422" s="334"/>
      <c r="FT422" s="334"/>
      <c r="FU422" s="334"/>
      <c r="FV422" s="334"/>
      <c r="FW422" s="334"/>
      <c r="FX422" s="334"/>
      <c r="FY422" s="334"/>
      <c r="FZ422" s="334"/>
      <c r="GA422" s="334"/>
      <c r="GB422" s="334"/>
      <c r="GC422" s="334"/>
      <c r="GD422" s="334"/>
      <c r="GE422" s="334"/>
      <c r="GF422" s="334"/>
      <c r="GG422" s="334"/>
      <c r="GH422" s="334"/>
      <c r="GI422" s="334"/>
      <c r="GJ422" s="334"/>
      <c r="GK422" s="334"/>
      <c r="GL422" s="334"/>
      <c r="GM422" s="334"/>
      <c r="GN422" s="334"/>
      <c r="GO422" s="334"/>
      <c r="GP422" s="334"/>
      <c r="GQ422" s="334"/>
      <c r="GR422" s="334"/>
      <c r="GS422" s="334"/>
      <c r="GT422" s="334"/>
      <c r="GU422" s="334"/>
      <c r="GV422" s="334"/>
      <c r="GW422" s="334"/>
      <c r="GX422" s="334"/>
      <c r="GY422" s="334"/>
      <c r="GZ422" s="334"/>
      <c r="HA422" s="334"/>
      <c r="HB422" s="334"/>
      <c r="HC422" s="334"/>
      <c r="HD422" s="334"/>
      <c r="HE422" s="334"/>
      <c r="HF422" s="334"/>
      <c r="HG422" s="334"/>
      <c r="HH422" s="334"/>
      <c r="HI422" s="334"/>
      <c r="HJ422" s="334"/>
      <c r="HK422" s="334"/>
      <c r="HL422" s="334"/>
      <c r="HM422" s="334"/>
      <c r="HN422" s="334"/>
      <c r="HO422" s="334"/>
      <c r="HP422" s="334"/>
      <c r="HQ422" s="334"/>
      <c r="HR422" s="334"/>
      <c r="HS422" s="334"/>
      <c r="HT422" s="334"/>
      <c r="HU422" s="334"/>
      <c r="HV422" s="334"/>
      <c r="HW422" s="334"/>
      <c r="HX422" s="334"/>
      <c r="HY422" s="334"/>
      <c r="HZ422" s="334"/>
      <c r="IA422" s="334"/>
      <c r="IB422" s="334"/>
      <c r="IC422" s="334"/>
      <c r="ID422" s="334"/>
      <c r="IE422" s="334"/>
      <c r="IF422" s="334"/>
      <c r="IG422" s="334"/>
      <c r="IH422" s="334"/>
      <c r="II422" s="334"/>
      <c r="IJ422" s="334"/>
      <c r="IK422" s="334"/>
      <c r="IL422" s="334"/>
      <c r="IM422" s="334"/>
      <c r="IN422" s="334"/>
      <c r="IO422" s="334"/>
      <c r="IP422" s="334"/>
      <c r="IQ422" s="334"/>
      <c r="IR422" s="334"/>
      <c r="IS422" s="334"/>
      <c r="IT422" s="334"/>
    </row>
    <row r="423" spans="1:254" s="326" customFormat="1" ht="15" customHeight="1" x14ac:dyDescent="0.3">
      <c r="A423" s="334"/>
      <c r="B423" s="334"/>
      <c r="C423" s="324"/>
      <c r="D423" s="383"/>
      <c r="E423" s="334"/>
      <c r="F423" s="539"/>
      <c r="G423" s="334"/>
      <c r="H423" s="382"/>
      <c r="I423" s="936"/>
      <c r="J423" s="382"/>
      <c r="K423" s="382"/>
      <c r="L423" s="382"/>
      <c r="M423" s="382"/>
      <c r="N423" s="382"/>
      <c r="O423" s="382"/>
      <c r="P423" s="334"/>
      <c r="Q423" s="334"/>
      <c r="R423" s="382"/>
      <c r="S423" s="863"/>
      <c r="T423" s="328"/>
      <c r="U423" s="330"/>
      <c r="V423" s="330"/>
      <c r="W423" s="330"/>
      <c r="X423" s="330"/>
      <c r="Y423" s="330"/>
      <c r="Z423" s="330"/>
      <c r="AA423" s="330"/>
      <c r="AB423" s="330"/>
      <c r="AC423" s="330"/>
      <c r="AD423" s="330"/>
      <c r="AE423" s="330"/>
      <c r="AF423" s="330"/>
      <c r="AG423" s="330"/>
      <c r="AH423" s="331"/>
      <c r="AI423" s="331"/>
      <c r="AJ423" s="331"/>
      <c r="AK423" s="331"/>
      <c r="AL423" s="382"/>
      <c r="AM423" s="382"/>
      <c r="AN423" s="382"/>
      <c r="AO423" s="382"/>
      <c r="AP423" s="382"/>
      <c r="AQ423" s="382"/>
      <c r="AR423" s="382"/>
      <c r="AS423" s="382"/>
      <c r="AT423" s="382"/>
      <c r="AU423" s="382"/>
      <c r="AV423" s="383"/>
      <c r="AW423" s="383"/>
      <c r="AX423" s="383"/>
      <c r="AY423" s="383"/>
      <c r="AZ423" s="383"/>
      <c r="BA423" s="383"/>
      <c r="BB423" s="383"/>
      <c r="BC423" s="383"/>
      <c r="BD423" s="383"/>
      <c r="BE423" s="383"/>
      <c r="BF423" s="383"/>
      <c r="BG423" s="334"/>
      <c r="BH423" s="334"/>
      <c r="BI423" s="334"/>
      <c r="BJ423" s="334"/>
      <c r="BK423" s="334"/>
      <c r="BL423" s="334"/>
      <c r="BM423" s="334"/>
      <c r="BN423" s="334"/>
      <c r="BO423" s="334"/>
      <c r="BP423" s="334"/>
      <c r="BQ423" s="334"/>
      <c r="BR423" s="334"/>
      <c r="BS423" s="334"/>
      <c r="BT423" s="334"/>
      <c r="BU423" s="334"/>
      <c r="BV423" s="334"/>
      <c r="BW423" s="334"/>
      <c r="BX423" s="334"/>
      <c r="BY423" s="334"/>
      <c r="BZ423" s="334"/>
      <c r="CA423" s="334"/>
      <c r="CB423" s="334"/>
      <c r="CC423" s="334"/>
      <c r="CD423" s="334"/>
      <c r="CE423" s="334"/>
      <c r="CF423" s="334"/>
      <c r="CG423" s="334"/>
      <c r="CH423" s="334"/>
      <c r="CI423" s="334"/>
      <c r="CJ423" s="334"/>
      <c r="CK423" s="334"/>
      <c r="CL423" s="334"/>
      <c r="CM423" s="334"/>
      <c r="CN423" s="334"/>
      <c r="CO423" s="334"/>
      <c r="CP423" s="334"/>
      <c r="CQ423" s="334"/>
      <c r="CR423" s="334"/>
      <c r="CS423" s="334"/>
      <c r="CT423" s="334"/>
      <c r="CU423" s="334"/>
      <c r="CV423" s="334"/>
      <c r="CW423" s="334"/>
      <c r="CX423" s="334"/>
      <c r="CY423" s="334"/>
      <c r="CZ423" s="334"/>
      <c r="DA423" s="334"/>
      <c r="DB423" s="334"/>
      <c r="DC423" s="334"/>
      <c r="DD423" s="334"/>
      <c r="DE423" s="334"/>
      <c r="DF423" s="334"/>
      <c r="DG423" s="334"/>
      <c r="DH423" s="334"/>
      <c r="DI423" s="334"/>
      <c r="DJ423" s="334"/>
      <c r="DK423" s="334"/>
      <c r="DL423" s="334"/>
      <c r="DM423" s="334"/>
      <c r="DN423" s="334"/>
      <c r="DO423" s="334"/>
      <c r="DP423" s="334"/>
      <c r="DQ423" s="334"/>
      <c r="DR423" s="334"/>
      <c r="DS423" s="334"/>
      <c r="DT423" s="334"/>
      <c r="DU423" s="334"/>
      <c r="DV423" s="334"/>
      <c r="DW423" s="334"/>
      <c r="DX423" s="334"/>
      <c r="DY423" s="334"/>
      <c r="DZ423" s="334"/>
      <c r="EA423" s="334"/>
      <c r="EB423" s="334"/>
      <c r="EC423" s="334"/>
      <c r="ED423" s="334"/>
      <c r="EE423" s="334"/>
      <c r="EF423" s="334"/>
      <c r="EG423" s="334"/>
      <c r="EH423" s="334"/>
      <c r="EI423" s="334"/>
      <c r="EJ423" s="334"/>
      <c r="EK423" s="334"/>
      <c r="EL423" s="334"/>
      <c r="EM423" s="334"/>
      <c r="EN423" s="334"/>
      <c r="EO423" s="334"/>
      <c r="EP423" s="334"/>
      <c r="EQ423" s="334"/>
      <c r="ER423" s="334"/>
      <c r="ES423" s="334"/>
      <c r="ET423" s="334"/>
      <c r="EU423" s="334"/>
      <c r="EV423" s="334"/>
      <c r="EW423" s="334"/>
      <c r="EX423" s="334"/>
      <c r="EY423" s="334"/>
      <c r="EZ423" s="334"/>
      <c r="FA423" s="334"/>
      <c r="FB423" s="334"/>
      <c r="FC423" s="334"/>
      <c r="FD423" s="334"/>
      <c r="FE423" s="334"/>
      <c r="FF423" s="334"/>
      <c r="FG423" s="334"/>
      <c r="FH423" s="334"/>
      <c r="FI423" s="334"/>
      <c r="FJ423" s="334"/>
      <c r="FK423" s="334"/>
      <c r="FL423" s="334"/>
      <c r="FM423" s="334"/>
      <c r="FN423" s="334"/>
      <c r="FO423" s="334"/>
      <c r="FP423" s="334"/>
      <c r="FQ423" s="334"/>
      <c r="FR423" s="334"/>
      <c r="FS423" s="334"/>
      <c r="FT423" s="334"/>
      <c r="FU423" s="334"/>
      <c r="FV423" s="334"/>
      <c r="FW423" s="334"/>
      <c r="FX423" s="334"/>
      <c r="FY423" s="334"/>
      <c r="FZ423" s="334"/>
      <c r="GA423" s="334"/>
      <c r="GB423" s="334"/>
      <c r="GC423" s="334"/>
      <c r="GD423" s="334"/>
      <c r="GE423" s="334"/>
      <c r="GF423" s="334"/>
      <c r="GG423" s="334"/>
      <c r="GH423" s="334"/>
      <c r="GI423" s="334"/>
      <c r="GJ423" s="334"/>
      <c r="GK423" s="334"/>
      <c r="GL423" s="334"/>
      <c r="GM423" s="334"/>
      <c r="GN423" s="334"/>
      <c r="GO423" s="334"/>
      <c r="GP423" s="334"/>
      <c r="GQ423" s="334"/>
      <c r="GR423" s="334"/>
      <c r="GS423" s="334"/>
      <c r="GT423" s="334"/>
      <c r="GU423" s="334"/>
      <c r="GV423" s="334"/>
      <c r="GW423" s="334"/>
      <c r="GX423" s="334"/>
      <c r="GY423" s="334"/>
      <c r="GZ423" s="334"/>
      <c r="HA423" s="334"/>
      <c r="HB423" s="334"/>
      <c r="HC423" s="334"/>
      <c r="HD423" s="334"/>
      <c r="HE423" s="334"/>
      <c r="HF423" s="334"/>
      <c r="HG423" s="334"/>
      <c r="HH423" s="334"/>
      <c r="HI423" s="334"/>
      <c r="HJ423" s="334"/>
      <c r="HK423" s="334"/>
      <c r="HL423" s="334"/>
      <c r="HM423" s="334"/>
      <c r="HN423" s="334"/>
      <c r="HO423" s="334"/>
      <c r="HP423" s="334"/>
      <c r="HQ423" s="334"/>
      <c r="HR423" s="334"/>
      <c r="HS423" s="334"/>
      <c r="HT423" s="334"/>
      <c r="HU423" s="334"/>
      <c r="HV423" s="334"/>
      <c r="HW423" s="334"/>
      <c r="HX423" s="334"/>
      <c r="HY423" s="334"/>
      <c r="HZ423" s="334"/>
      <c r="IA423" s="334"/>
      <c r="IB423" s="334"/>
      <c r="IC423" s="334"/>
      <c r="ID423" s="334"/>
      <c r="IE423" s="334"/>
      <c r="IF423" s="334"/>
      <c r="IG423" s="334"/>
      <c r="IH423" s="334"/>
      <c r="II423" s="334"/>
      <c r="IJ423" s="334"/>
      <c r="IK423" s="334"/>
      <c r="IL423" s="334"/>
      <c r="IM423" s="334"/>
      <c r="IN423" s="334"/>
      <c r="IO423" s="334"/>
      <c r="IP423" s="334"/>
      <c r="IQ423" s="334"/>
      <c r="IR423" s="334"/>
      <c r="IS423" s="334"/>
      <c r="IT423" s="334"/>
    </row>
    <row r="424" spans="1:254" s="326" customFormat="1" ht="15" customHeight="1" x14ac:dyDescent="0.3">
      <c r="A424" s="334"/>
      <c r="B424" s="334"/>
      <c r="C424" s="324"/>
      <c r="D424" s="383"/>
      <c r="E424" s="334"/>
      <c r="F424" s="539"/>
      <c r="G424" s="334"/>
      <c r="H424" s="382"/>
      <c r="I424" s="382"/>
      <c r="J424" s="382"/>
      <c r="K424" s="382"/>
      <c r="L424" s="382"/>
      <c r="M424" s="382"/>
      <c r="N424" s="382"/>
      <c r="O424" s="382"/>
      <c r="P424" s="334"/>
      <c r="Q424" s="334"/>
      <c r="R424" s="334"/>
      <c r="S424" s="863"/>
      <c r="T424" s="328"/>
      <c r="U424" s="330"/>
      <c r="V424" s="330"/>
      <c r="W424" s="330"/>
      <c r="X424" s="330"/>
      <c r="Y424" s="330"/>
      <c r="Z424" s="330"/>
      <c r="AA424" s="330"/>
      <c r="AB424" s="330"/>
      <c r="AC424" s="330"/>
      <c r="AD424" s="330"/>
      <c r="AE424" s="330"/>
      <c r="AF424" s="330"/>
      <c r="AG424" s="330"/>
      <c r="AH424" s="331"/>
      <c r="AI424" s="331"/>
      <c r="AJ424" s="331"/>
      <c r="AK424" s="331"/>
      <c r="AL424" s="382"/>
      <c r="AM424" s="382"/>
      <c r="AN424" s="382"/>
      <c r="AO424" s="382"/>
      <c r="AP424" s="382"/>
      <c r="AQ424" s="382"/>
      <c r="AR424" s="382"/>
      <c r="AS424" s="382"/>
      <c r="AT424" s="382"/>
      <c r="AU424" s="382"/>
      <c r="AV424" s="383"/>
      <c r="AW424" s="383"/>
      <c r="AX424" s="383"/>
      <c r="AY424" s="383"/>
      <c r="AZ424" s="383"/>
      <c r="BA424" s="383"/>
      <c r="BB424" s="383"/>
      <c r="BC424" s="383"/>
      <c r="BD424" s="383"/>
      <c r="BE424" s="383"/>
      <c r="BF424" s="383"/>
      <c r="BG424" s="334"/>
      <c r="BH424" s="334"/>
      <c r="BI424" s="334"/>
      <c r="BJ424" s="334"/>
      <c r="BK424" s="334"/>
      <c r="BL424" s="334"/>
      <c r="BM424" s="334"/>
      <c r="BN424" s="334"/>
      <c r="BO424" s="334"/>
      <c r="BP424" s="334"/>
      <c r="BQ424" s="334"/>
      <c r="BR424" s="334"/>
      <c r="BS424" s="334"/>
      <c r="BT424" s="334"/>
      <c r="BU424" s="334"/>
      <c r="BV424" s="334"/>
      <c r="BW424" s="334"/>
      <c r="BX424" s="334"/>
      <c r="BY424" s="334"/>
      <c r="BZ424" s="334"/>
      <c r="CA424" s="334"/>
      <c r="CB424" s="334"/>
      <c r="CC424" s="334"/>
      <c r="CD424" s="334"/>
      <c r="CE424" s="334"/>
      <c r="CF424" s="334"/>
      <c r="CG424" s="334"/>
      <c r="CH424" s="334"/>
      <c r="CI424" s="334"/>
      <c r="CJ424" s="334"/>
      <c r="CK424" s="334"/>
      <c r="CL424" s="334"/>
      <c r="CM424" s="334"/>
      <c r="CN424" s="334"/>
      <c r="CO424" s="334"/>
      <c r="CP424" s="334"/>
      <c r="CQ424" s="334"/>
      <c r="CR424" s="334"/>
      <c r="CS424" s="334"/>
      <c r="CT424" s="334"/>
      <c r="CU424" s="334"/>
      <c r="CV424" s="334"/>
      <c r="CW424" s="334"/>
      <c r="CX424" s="334"/>
      <c r="CY424" s="334"/>
      <c r="CZ424" s="334"/>
      <c r="DA424" s="334"/>
      <c r="DB424" s="334"/>
      <c r="DC424" s="334"/>
      <c r="DD424" s="334"/>
      <c r="DE424" s="334"/>
      <c r="DF424" s="334"/>
      <c r="DG424" s="334"/>
      <c r="DH424" s="334"/>
      <c r="DI424" s="334"/>
      <c r="DJ424" s="334"/>
      <c r="DK424" s="334"/>
      <c r="DL424" s="334"/>
      <c r="DM424" s="334"/>
      <c r="DN424" s="334"/>
      <c r="DO424" s="334"/>
      <c r="DP424" s="334"/>
      <c r="DQ424" s="334"/>
      <c r="DR424" s="334"/>
      <c r="DS424" s="334"/>
      <c r="DT424" s="334"/>
      <c r="DU424" s="334"/>
      <c r="DV424" s="334"/>
      <c r="DW424" s="334"/>
      <c r="DX424" s="334"/>
      <c r="DY424" s="334"/>
      <c r="DZ424" s="334"/>
      <c r="EA424" s="334"/>
      <c r="EB424" s="334"/>
      <c r="EC424" s="334"/>
      <c r="ED424" s="334"/>
      <c r="EE424" s="334"/>
      <c r="EF424" s="334"/>
      <c r="EG424" s="334"/>
      <c r="EH424" s="334"/>
      <c r="EI424" s="334"/>
      <c r="EJ424" s="334"/>
      <c r="EK424" s="334"/>
      <c r="EL424" s="334"/>
      <c r="EM424" s="334"/>
      <c r="EN424" s="334"/>
      <c r="EO424" s="334"/>
      <c r="EP424" s="334"/>
      <c r="EQ424" s="334"/>
      <c r="ER424" s="334"/>
      <c r="ES424" s="334"/>
      <c r="ET424" s="334"/>
      <c r="EU424" s="334"/>
      <c r="EV424" s="334"/>
      <c r="EW424" s="334"/>
      <c r="EX424" s="334"/>
      <c r="EY424" s="334"/>
      <c r="EZ424" s="334"/>
      <c r="FA424" s="334"/>
      <c r="FB424" s="334"/>
      <c r="FC424" s="334"/>
      <c r="FD424" s="334"/>
      <c r="FE424" s="334"/>
      <c r="FF424" s="334"/>
      <c r="FG424" s="334"/>
      <c r="FH424" s="334"/>
      <c r="FI424" s="334"/>
      <c r="FJ424" s="334"/>
      <c r="FK424" s="334"/>
      <c r="FL424" s="334"/>
      <c r="FM424" s="334"/>
      <c r="FN424" s="334"/>
      <c r="FO424" s="334"/>
      <c r="FP424" s="334"/>
      <c r="FQ424" s="334"/>
      <c r="FR424" s="334"/>
      <c r="FS424" s="334"/>
      <c r="FT424" s="334"/>
      <c r="FU424" s="334"/>
      <c r="FV424" s="334"/>
      <c r="FW424" s="334"/>
      <c r="FX424" s="334"/>
      <c r="FY424" s="334"/>
      <c r="FZ424" s="334"/>
      <c r="GA424" s="334"/>
      <c r="GB424" s="334"/>
      <c r="GC424" s="334"/>
      <c r="GD424" s="334"/>
      <c r="GE424" s="334"/>
      <c r="GF424" s="334"/>
      <c r="GG424" s="334"/>
      <c r="GH424" s="334"/>
      <c r="GI424" s="334"/>
      <c r="GJ424" s="334"/>
      <c r="GK424" s="334"/>
      <c r="GL424" s="334"/>
      <c r="GM424" s="334"/>
      <c r="GN424" s="334"/>
      <c r="GO424" s="334"/>
      <c r="GP424" s="334"/>
      <c r="GQ424" s="334"/>
      <c r="GR424" s="334"/>
      <c r="GS424" s="334"/>
      <c r="GT424" s="334"/>
      <c r="GU424" s="334"/>
      <c r="GV424" s="334"/>
      <c r="GW424" s="334"/>
      <c r="GX424" s="334"/>
      <c r="GY424" s="334"/>
      <c r="GZ424" s="334"/>
      <c r="HA424" s="334"/>
      <c r="HB424" s="334"/>
      <c r="HC424" s="334"/>
      <c r="HD424" s="334"/>
      <c r="HE424" s="334"/>
      <c r="HF424" s="334"/>
      <c r="HG424" s="334"/>
      <c r="HH424" s="334"/>
      <c r="HI424" s="334"/>
      <c r="HJ424" s="334"/>
      <c r="HK424" s="334"/>
      <c r="HL424" s="334"/>
      <c r="HM424" s="334"/>
      <c r="HN424" s="334"/>
      <c r="HO424" s="334"/>
      <c r="HP424" s="334"/>
      <c r="HQ424" s="334"/>
      <c r="HR424" s="334"/>
      <c r="HS424" s="334"/>
      <c r="HT424" s="334"/>
      <c r="HU424" s="334"/>
      <c r="HV424" s="334"/>
      <c r="HW424" s="334"/>
      <c r="HX424" s="334"/>
      <c r="HY424" s="334"/>
      <c r="HZ424" s="334"/>
      <c r="IA424" s="334"/>
      <c r="IB424" s="334"/>
      <c r="IC424" s="334"/>
      <c r="ID424" s="334"/>
      <c r="IE424" s="334"/>
      <c r="IF424" s="334"/>
      <c r="IG424" s="334"/>
      <c r="IH424" s="334"/>
      <c r="II424" s="334"/>
      <c r="IJ424" s="334"/>
      <c r="IK424" s="334"/>
      <c r="IL424" s="334"/>
      <c r="IM424" s="334"/>
      <c r="IN424" s="334"/>
      <c r="IO424" s="334"/>
      <c r="IP424" s="334"/>
      <c r="IQ424" s="334"/>
      <c r="IR424" s="334"/>
      <c r="IS424" s="334"/>
      <c r="IT424" s="334"/>
    </row>
    <row r="425" spans="1:254" s="326" customFormat="1" ht="15" customHeight="1" x14ac:dyDescent="0.3">
      <c r="A425" s="334"/>
      <c r="B425" s="334"/>
      <c r="C425" s="324"/>
      <c r="D425" s="383"/>
      <c r="E425" s="334"/>
      <c r="F425" s="539"/>
      <c r="G425" s="655"/>
      <c r="H425" s="382"/>
      <c r="I425" s="382"/>
      <c r="J425" s="382"/>
      <c r="K425" s="382"/>
      <c r="L425" s="382"/>
      <c r="M425" s="382"/>
      <c r="N425" s="382"/>
      <c r="O425" s="382"/>
      <c r="P425" s="334"/>
      <c r="Q425" s="334"/>
      <c r="R425" s="334"/>
      <c r="S425" s="863"/>
      <c r="T425" s="328"/>
      <c r="U425" s="330"/>
      <c r="V425" s="330"/>
      <c r="W425" s="330"/>
      <c r="X425" s="330"/>
      <c r="Y425" s="330"/>
      <c r="Z425" s="330"/>
      <c r="AA425" s="330"/>
      <c r="AB425" s="330"/>
      <c r="AC425" s="330"/>
      <c r="AD425" s="330"/>
      <c r="AE425" s="330"/>
      <c r="AF425" s="330"/>
      <c r="AG425" s="330"/>
      <c r="AH425" s="331"/>
      <c r="AI425" s="331"/>
      <c r="AJ425" s="331"/>
      <c r="AK425" s="331"/>
      <c r="AL425" s="382"/>
      <c r="AM425" s="382"/>
      <c r="AN425" s="382"/>
      <c r="AO425" s="382"/>
      <c r="AP425" s="382"/>
      <c r="AQ425" s="382"/>
      <c r="AR425" s="382"/>
      <c r="AS425" s="382"/>
      <c r="AT425" s="382"/>
      <c r="AU425" s="382"/>
      <c r="AV425" s="383"/>
      <c r="AW425" s="383"/>
      <c r="AX425" s="383"/>
      <c r="AY425" s="383"/>
      <c r="AZ425" s="383"/>
      <c r="BA425" s="383"/>
      <c r="BB425" s="383"/>
      <c r="BC425" s="383"/>
      <c r="BD425" s="383"/>
      <c r="BE425" s="383"/>
      <c r="BF425" s="383"/>
      <c r="BG425" s="334"/>
      <c r="BH425" s="334"/>
      <c r="BI425" s="334"/>
      <c r="BJ425" s="334"/>
      <c r="BK425" s="334"/>
      <c r="BL425" s="334"/>
      <c r="BM425" s="334"/>
      <c r="BN425" s="334"/>
      <c r="BO425" s="334"/>
      <c r="BP425" s="334"/>
      <c r="BQ425" s="334"/>
      <c r="BR425" s="334"/>
      <c r="BS425" s="334"/>
      <c r="BT425" s="334"/>
      <c r="BU425" s="334"/>
      <c r="BV425" s="334"/>
      <c r="BW425" s="334"/>
      <c r="BX425" s="334"/>
      <c r="BY425" s="334"/>
      <c r="BZ425" s="334"/>
      <c r="CA425" s="334"/>
      <c r="CB425" s="334"/>
      <c r="CC425" s="334"/>
      <c r="CD425" s="334"/>
      <c r="CE425" s="334"/>
      <c r="CF425" s="334"/>
      <c r="CG425" s="334"/>
      <c r="CH425" s="334"/>
      <c r="CI425" s="334"/>
      <c r="CJ425" s="334"/>
      <c r="CK425" s="334"/>
      <c r="CL425" s="334"/>
      <c r="CM425" s="334"/>
      <c r="CN425" s="334"/>
      <c r="CO425" s="334"/>
      <c r="CP425" s="334"/>
      <c r="CQ425" s="334"/>
      <c r="CR425" s="334"/>
      <c r="CS425" s="334"/>
      <c r="CT425" s="334"/>
      <c r="CU425" s="334"/>
      <c r="CV425" s="334"/>
      <c r="CW425" s="334"/>
      <c r="CX425" s="334"/>
      <c r="CY425" s="334"/>
      <c r="CZ425" s="334"/>
      <c r="DA425" s="334"/>
      <c r="DB425" s="334"/>
      <c r="DC425" s="334"/>
      <c r="DD425" s="334"/>
      <c r="DE425" s="334"/>
      <c r="DF425" s="334"/>
      <c r="DG425" s="334"/>
      <c r="DH425" s="334"/>
      <c r="DI425" s="334"/>
      <c r="DJ425" s="334"/>
      <c r="DK425" s="334"/>
      <c r="DL425" s="334"/>
      <c r="DM425" s="334"/>
      <c r="DN425" s="334"/>
      <c r="DO425" s="334"/>
      <c r="DP425" s="334"/>
      <c r="DQ425" s="334"/>
      <c r="DR425" s="334"/>
      <c r="DS425" s="334"/>
      <c r="DT425" s="334"/>
      <c r="DU425" s="334"/>
      <c r="DV425" s="334"/>
      <c r="DW425" s="334"/>
      <c r="DX425" s="334"/>
      <c r="DY425" s="334"/>
      <c r="DZ425" s="334"/>
      <c r="EA425" s="334"/>
      <c r="EB425" s="334"/>
      <c r="EC425" s="334"/>
      <c r="ED425" s="334"/>
      <c r="EE425" s="334"/>
      <c r="EF425" s="334"/>
      <c r="EG425" s="334"/>
      <c r="EH425" s="334"/>
      <c r="EI425" s="334"/>
      <c r="EJ425" s="334"/>
      <c r="EK425" s="334"/>
      <c r="EL425" s="334"/>
      <c r="EM425" s="334"/>
      <c r="EN425" s="334"/>
      <c r="EO425" s="334"/>
      <c r="EP425" s="334"/>
      <c r="EQ425" s="334"/>
      <c r="ER425" s="334"/>
      <c r="ES425" s="334"/>
      <c r="ET425" s="334"/>
      <c r="EU425" s="334"/>
      <c r="EV425" s="334"/>
      <c r="EW425" s="334"/>
      <c r="EX425" s="334"/>
      <c r="EY425" s="334"/>
      <c r="EZ425" s="334"/>
      <c r="FA425" s="334"/>
      <c r="FB425" s="334"/>
      <c r="FC425" s="334"/>
      <c r="FD425" s="334"/>
      <c r="FE425" s="334"/>
      <c r="FF425" s="334"/>
      <c r="FG425" s="334"/>
      <c r="FH425" s="334"/>
      <c r="FI425" s="334"/>
      <c r="FJ425" s="334"/>
      <c r="FK425" s="334"/>
      <c r="FL425" s="334"/>
      <c r="FM425" s="334"/>
      <c r="FN425" s="334"/>
      <c r="FO425" s="334"/>
      <c r="FP425" s="334"/>
      <c r="FQ425" s="334"/>
      <c r="FR425" s="334"/>
      <c r="FS425" s="334"/>
      <c r="FT425" s="334"/>
      <c r="FU425" s="334"/>
      <c r="FV425" s="334"/>
      <c r="FW425" s="334"/>
      <c r="FX425" s="334"/>
      <c r="FY425" s="334"/>
      <c r="FZ425" s="334"/>
      <c r="GA425" s="334"/>
      <c r="GB425" s="334"/>
      <c r="GC425" s="334"/>
      <c r="GD425" s="334"/>
      <c r="GE425" s="334"/>
      <c r="GF425" s="334"/>
      <c r="GG425" s="334"/>
      <c r="GH425" s="334"/>
      <c r="GI425" s="334"/>
      <c r="GJ425" s="334"/>
      <c r="GK425" s="334"/>
      <c r="GL425" s="334"/>
      <c r="GM425" s="334"/>
      <c r="GN425" s="334"/>
      <c r="GO425" s="334"/>
      <c r="GP425" s="334"/>
      <c r="GQ425" s="334"/>
      <c r="GR425" s="334"/>
      <c r="GS425" s="334"/>
      <c r="GT425" s="334"/>
      <c r="GU425" s="334"/>
      <c r="GV425" s="334"/>
      <c r="GW425" s="334"/>
      <c r="GX425" s="334"/>
      <c r="GY425" s="334"/>
      <c r="GZ425" s="334"/>
      <c r="HA425" s="334"/>
      <c r="HB425" s="334"/>
      <c r="HC425" s="334"/>
      <c r="HD425" s="334"/>
      <c r="HE425" s="334"/>
      <c r="HF425" s="334"/>
      <c r="HG425" s="334"/>
      <c r="HH425" s="334"/>
      <c r="HI425" s="334"/>
      <c r="HJ425" s="334"/>
      <c r="HK425" s="334"/>
      <c r="HL425" s="334"/>
      <c r="HM425" s="334"/>
      <c r="HN425" s="334"/>
      <c r="HO425" s="334"/>
      <c r="HP425" s="334"/>
      <c r="HQ425" s="334"/>
      <c r="HR425" s="334"/>
      <c r="HS425" s="334"/>
      <c r="HT425" s="334"/>
      <c r="HU425" s="334"/>
      <c r="HV425" s="334"/>
      <c r="HW425" s="334"/>
      <c r="HX425" s="334"/>
      <c r="HY425" s="334"/>
      <c r="HZ425" s="334"/>
      <c r="IA425" s="334"/>
      <c r="IB425" s="334"/>
      <c r="IC425" s="334"/>
      <c r="ID425" s="334"/>
      <c r="IE425" s="334"/>
      <c r="IF425" s="334"/>
      <c r="IG425" s="334"/>
      <c r="IH425" s="334"/>
      <c r="II425" s="334"/>
      <c r="IJ425" s="334"/>
      <c r="IK425" s="334"/>
      <c r="IL425" s="334"/>
      <c r="IM425" s="334"/>
      <c r="IN425" s="334"/>
      <c r="IO425" s="334"/>
      <c r="IP425" s="334"/>
      <c r="IQ425" s="334"/>
      <c r="IR425" s="334"/>
      <c r="IS425" s="334"/>
      <c r="IT425" s="334"/>
    </row>
    <row r="426" spans="1:254" s="326" customFormat="1" ht="15" customHeight="1" x14ac:dyDescent="0.3">
      <c r="A426" s="334"/>
      <c r="B426" s="334"/>
      <c r="C426" s="324"/>
      <c r="D426" s="540"/>
      <c r="E426" s="334"/>
      <c r="F426" s="539"/>
      <c r="G426" s="655"/>
      <c r="H426" s="382"/>
      <c r="I426" s="382"/>
      <c r="J426" s="382"/>
      <c r="K426" s="382"/>
      <c r="L426" s="382"/>
      <c r="M426" s="382"/>
      <c r="N426" s="382"/>
      <c r="O426" s="382"/>
      <c r="P426" s="334"/>
      <c r="Q426" s="334"/>
      <c r="R426" s="334"/>
      <c r="S426" s="863"/>
      <c r="T426" s="328"/>
      <c r="U426" s="330"/>
      <c r="V426" s="330"/>
      <c r="W426" s="330"/>
      <c r="X426" s="330"/>
      <c r="Y426" s="330"/>
      <c r="Z426" s="330"/>
      <c r="AA426" s="330"/>
      <c r="AB426" s="330"/>
      <c r="AC426" s="330"/>
      <c r="AD426" s="330"/>
      <c r="AE426" s="330"/>
      <c r="AF426" s="330"/>
      <c r="AG426" s="330"/>
      <c r="AH426" s="331"/>
      <c r="AI426" s="331"/>
      <c r="AJ426" s="331"/>
      <c r="AK426" s="331"/>
      <c r="AL426" s="382"/>
      <c r="AM426" s="382"/>
      <c r="AN426" s="382"/>
      <c r="AO426" s="382"/>
      <c r="AP426" s="382"/>
      <c r="AQ426" s="382"/>
      <c r="AR426" s="382"/>
      <c r="AS426" s="382"/>
      <c r="AT426" s="382"/>
      <c r="AU426" s="382"/>
      <c r="AV426" s="383"/>
      <c r="AW426" s="383"/>
      <c r="AX426" s="383"/>
      <c r="AY426" s="383"/>
      <c r="AZ426" s="383"/>
      <c r="BA426" s="383"/>
      <c r="BB426" s="383"/>
      <c r="BC426" s="383"/>
      <c r="BD426" s="383"/>
      <c r="BE426" s="383"/>
      <c r="BF426" s="383"/>
      <c r="BG426" s="334"/>
      <c r="BH426" s="334"/>
      <c r="BI426" s="334"/>
      <c r="BJ426" s="334"/>
      <c r="BK426" s="334"/>
      <c r="BL426" s="334"/>
      <c r="BM426" s="334"/>
      <c r="BN426" s="334"/>
      <c r="BO426" s="334"/>
      <c r="BP426" s="334"/>
      <c r="BQ426" s="334"/>
      <c r="BR426" s="334"/>
      <c r="BS426" s="334"/>
      <c r="BT426" s="334"/>
      <c r="BU426" s="334"/>
      <c r="BV426" s="334"/>
      <c r="BW426" s="334"/>
      <c r="BX426" s="334"/>
      <c r="BY426" s="334"/>
      <c r="BZ426" s="334"/>
      <c r="CA426" s="334"/>
      <c r="CB426" s="334"/>
      <c r="CC426" s="334"/>
      <c r="CD426" s="334"/>
      <c r="CE426" s="334"/>
      <c r="CF426" s="334"/>
      <c r="CG426" s="334"/>
      <c r="CH426" s="334"/>
      <c r="CI426" s="334"/>
      <c r="CJ426" s="334"/>
      <c r="CK426" s="334"/>
      <c r="CL426" s="334"/>
      <c r="CM426" s="334"/>
      <c r="CN426" s="334"/>
      <c r="CO426" s="334"/>
      <c r="CP426" s="334"/>
      <c r="CQ426" s="334"/>
      <c r="CR426" s="334"/>
      <c r="CS426" s="334"/>
      <c r="CT426" s="334"/>
      <c r="CU426" s="334"/>
      <c r="CV426" s="334"/>
      <c r="CW426" s="334"/>
      <c r="CX426" s="334"/>
      <c r="CY426" s="334"/>
      <c r="CZ426" s="334"/>
      <c r="DA426" s="334"/>
      <c r="DB426" s="334"/>
      <c r="DC426" s="334"/>
      <c r="DD426" s="334"/>
      <c r="DE426" s="334"/>
      <c r="DF426" s="334"/>
      <c r="DG426" s="334"/>
      <c r="DH426" s="334"/>
      <c r="DI426" s="334"/>
      <c r="DJ426" s="334"/>
      <c r="DK426" s="334"/>
      <c r="DL426" s="334"/>
      <c r="DM426" s="334"/>
      <c r="DN426" s="334"/>
      <c r="DO426" s="334"/>
      <c r="DP426" s="334"/>
      <c r="DQ426" s="334"/>
      <c r="DR426" s="334"/>
      <c r="DS426" s="334"/>
      <c r="DT426" s="334"/>
      <c r="DU426" s="334"/>
      <c r="DV426" s="334"/>
      <c r="DW426" s="334"/>
      <c r="DX426" s="334"/>
      <c r="DY426" s="334"/>
      <c r="DZ426" s="334"/>
      <c r="EA426" s="334"/>
      <c r="EB426" s="334"/>
      <c r="EC426" s="334"/>
      <c r="ED426" s="334"/>
      <c r="EE426" s="334"/>
      <c r="EF426" s="334"/>
      <c r="EG426" s="334"/>
      <c r="EH426" s="334"/>
      <c r="EI426" s="334"/>
      <c r="EJ426" s="334"/>
      <c r="EK426" s="334"/>
      <c r="EL426" s="334"/>
      <c r="EM426" s="334"/>
      <c r="EN426" s="334"/>
      <c r="EO426" s="334"/>
      <c r="EP426" s="334"/>
      <c r="EQ426" s="334"/>
      <c r="ER426" s="334"/>
      <c r="ES426" s="334"/>
      <c r="ET426" s="334"/>
      <c r="EU426" s="334"/>
      <c r="EV426" s="334"/>
      <c r="EW426" s="334"/>
      <c r="EX426" s="334"/>
      <c r="EY426" s="334"/>
      <c r="EZ426" s="334"/>
      <c r="FA426" s="334"/>
      <c r="FB426" s="334"/>
      <c r="FC426" s="334"/>
      <c r="FD426" s="334"/>
      <c r="FE426" s="334"/>
      <c r="FF426" s="334"/>
      <c r="FG426" s="334"/>
      <c r="FH426" s="334"/>
      <c r="FI426" s="334"/>
      <c r="FJ426" s="334"/>
      <c r="FK426" s="334"/>
      <c r="FL426" s="334"/>
      <c r="FM426" s="334"/>
      <c r="FN426" s="334"/>
      <c r="FO426" s="334"/>
      <c r="FP426" s="334"/>
      <c r="FQ426" s="334"/>
      <c r="FR426" s="334"/>
      <c r="FS426" s="334"/>
      <c r="FT426" s="334"/>
      <c r="FU426" s="334"/>
      <c r="FV426" s="334"/>
      <c r="FW426" s="334"/>
      <c r="FX426" s="334"/>
      <c r="FY426" s="334"/>
      <c r="FZ426" s="334"/>
      <c r="GA426" s="334"/>
      <c r="GB426" s="334"/>
      <c r="GC426" s="334"/>
      <c r="GD426" s="334"/>
      <c r="GE426" s="334"/>
      <c r="GF426" s="334"/>
      <c r="GG426" s="334"/>
      <c r="GH426" s="334"/>
      <c r="GI426" s="334"/>
      <c r="GJ426" s="334"/>
      <c r="GK426" s="334"/>
      <c r="GL426" s="334"/>
      <c r="GM426" s="334"/>
      <c r="GN426" s="334"/>
      <c r="GO426" s="334"/>
      <c r="GP426" s="334"/>
      <c r="GQ426" s="334"/>
      <c r="GR426" s="334"/>
      <c r="GS426" s="334"/>
      <c r="GT426" s="334"/>
      <c r="GU426" s="334"/>
      <c r="GV426" s="334"/>
      <c r="GW426" s="334"/>
      <c r="GX426" s="334"/>
      <c r="GY426" s="334"/>
      <c r="GZ426" s="334"/>
      <c r="HA426" s="334"/>
      <c r="HB426" s="334"/>
      <c r="HC426" s="334"/>
      <c r="HD426" s="334"/>
      <c r="HE426" s="334"/>
      <c r="HF426" s="334"/>
      <c r="HG426" s="334"/>
      <c r="HH426" s="334"/>
      <c r="HI426" s="334"/>
      <c r="HJ426" s="334"/>
      <c r="HK426" s="334"/>
      <c r="HL426" s="334"/>
      <c r="HM426" s="334"/>
      <c r="HN426" s="334"/>
      <c r="HO426" s="334"/>
      <c r="HP426" s="334"/>
      <c r="HQ426" s="334"/>
      <c r="HR426" s="334"/>
      <c r="HS426" s="334"/>
      <c r="HT426" s="334"/>
      <c r="HU426" s="334"/>
      <c r="HV426" s="334"/>
      <c r="HW426" s="334"/>
      <c r="HX426" s="334"/>
      <c r="HY426" s="334"/>
      <c r="HZ426" s="334"/>
      <c r="IA426" s="334"/>
      <c r="IB426" s="334"/>
      <c r="IC426" s="334"/>
      <c r="ID426" s="334"/>
      <c r="IE426" s="334"/>
      <c r="IF426" s="334"/>
      <c r="IG426" s="334"/>
      <c r="IH426" s="334"/>
      <c r="II426" s="334"/>
      <c r="IJ426" s="334"/>
      <c r="IK426" s="334"/>
      <c r="IL426" s="334"/>
      <c r="IM426" s="334"/>
      <c r="IN426" s="334"/>
      <c r="IO426" s="334"/>
      <c r="IP426" s="334"/>
      <c r="IQ426" s="334"/>
      <c r="IR426" s="334"/>
      <c r="IS426" s="334"/>
      <c r="IT426" s="334"/>
    </row>
    <row r="427" spans="1:254" s="326" customFormat="1" ht="15" customHeight="1" x14ac:dyDescent="0.3">
      <c r="A427" s="334"/>
      <c r="B427" s="334"/>
      <c r="C427" s="324"/>
      <c r="D427" s="334"/>
      <c r="E427" s="334"/>
      <c r="F427" s="539"/>
      <c r="G427" s="655"/>
      <c r="H427" s="382"/>
      <c r="I427" s="382"/>
      <c r="J427" s="382"/>
      <c r="K427" s="382"/>
      <c r="L427" s="382"/>
      <c r="M427" s="382"/>
      <c r="N427" s="382"/>
      <c r="O427" s="382"/>
      <c r="P427" s="334"/>
      <c r="Q427" s="334"/>
      <c r="R427" s="334"/>
      <c r="S427" s="863"/>
      <c r="T427" s="328"/>
      <c r="U427" s="330"/>
      <c r="V427" s="330"/>
      <c r="W427" s="330"/>
      <c r="X427" s="330"/>
      <c r="Y427" s="330"/>
      <c r="Z427" s="330"/>
      <c r="AA427" s="330"/>
      <c r="AB427" s="330"/>
      <c r="AC427" s="330"/>
      <c r="AD427" s="330"/>
      <c r="AE427" s="330"/>
      <c r="AF427" s="330"/>
      <c r="AG427" s="330"/>
      <c r="AH427" s="331"/>
      <c r="AI427" s="331"/>
      <c r="AJ427" s="331"/>
      <c r="AK427" s="331"/>
      <c r="AL427" s="382"/>
      <c r="AM427" s="382"/>
      <c r="AN427" s="382"/>
      <c r="AO427" s="382"/>
      <c r="AP427" s="382"/>
      <c r="AQ427" s="382"/>
      <c r="AR427" s="382"/>
      <c r="AS427" s="382"/>
      <c r="AT427" s="382"/>
      <c r="AU427" s="382"/>
      <c r="AV427" s="383"/>
      <c r="AW427" s="383"/>
      <c r="AX427" s="383"/>
      <c r="AY427" s="383"/>
      <c r="AZ427" s="383"/>
      <c r="BA427" s="383"/>
      <c r="BB427" s="383"/>
      <c r="BC427" s="383"/>
      <c r="BD427" s="383"/>
      <c r="BE427" s="383"/>
      <c r="BF427" s="383"/>
      <c r="BG427" s="334"/>
      <c r="BH427" s="334"/>
      <c r="BI427" s="334"/>
      <c r="BJ427" s="334"/>
      <c r="BK427" s="334"/>
      <c r="BL427" s="334"/>
      <c r="BM427" s="334"/>
      <c r="BN427" s="334"/>
      <c r="BO427" s="334"/>
      <c r="BP427" s="334"/>
      <c r="BQ427" s="334"/>
      <c r="BR427" s="334"/>
      <c r="BS427" s="334"/>
      <c r="BT427" s="334"/>
      <c r="BU427" s="334"/>
      <c r="BV427" s="334"/>
      <c r="BW427" s="334"/>
      <c r="BX427" s="334"/>
      <c r="BY427" s="334"/>
      <c r="BZ427" s="334"/>
      <c r="CA427" s="334"/>
      <c r="CB427" s="334"/>
      <c r="CC427" s="334"/>
      <c r="CD427" s="334"/>
      <c r="CE427" s="334"/>
      <c r="CF427" s="334"/>
      <c r="CG427" s="334"/>
      <c r="CH427" s="334"/>
      <c r="CI427" s="334"/>
      <c r="CJ427" s="334"/>
      <c r="CK427" s="334"/>
      <c r="CL427" s="334"/>
      <c r="CM427" s="334"/>
      <c r="CN427" s="334"/>
      <c r="CO427" s="334"/>
      <c r="CP427" s="334"/>
      <c r="CQ427" s="334"/>
      <c r="CR427" s="334"/>
      <c r="CS427" s="334"/>
      <c r="CT427" s="334"/>
      <c r="CU427" s="334"/>
      <c r="CV427" s="334"/>
      <c r="CW427" s="334"/>
      <c r="CX427" s="334"/>
      <c r="CY427" s="334"/>
      <c r="CZ427" s="334"/>
      <c r="DA427" s="334"/>
      <c r="DB427" s="334"/>
      <c r="DC427" s="334"/>
      <c r="DD427" s="334"/>
      <c r="DE427" s="334"/>
      <c r="DF427" s="334"/>
      <c r="DG427" s="334"/>
      <c r="DH427" s="334"/>
      <c r="DI427" s="334"/>
      <c r="DJ427" s="334"/>
      <c r="DK427" s="334"/>
      <c r="DL427" s="334"/>
      <c r="DM427" s="334"/>
      <c r="DN427" s="334"/>
      <c r="DO427" s="334"/>
      <c r="DP427" s="334"/>
      <c r="DQ427" s="334"/>
      <c r="DR427" s="334"/>
      <c r="DS427" s="334"/>
      <c r="DT427" s="334"/>
      <c r="DU427" s="334"/>
      <c r="DV427" s="334"/>
      <c r="DW427" s="334"/>
      <c r="DX427" s="334"/>
      <c r="DY427" s="334"/>
      <c r="DZ427" s="334"/>
      <c r="EA427" s="334"/>
      <c r="EB427" s="334"/>
      <c r="EC427" s="334"/>
      <c r="ED427" s="334"/>
      <c r="EE427" s="334"/>
      <c r="EF427" s="334"/>
      <c r="EG427" s="334"/>
      <c r="EH427" s="334"/>
      <c r="EI427" s="334"/>
      <c r="EJ427" s="334"/>
      <c r="EK427" s="334"/>
      <c r="EL427" s="334"/>
      <c r="EM427" s="334"/>
      <c r="EN427" s="334"/>
      <c r="EO427" s="334"/>
      <c r="EP427" s="334"/>
      <c r="EQ427" s="334"/>
      <c r="ER427" s="334"/>
      <c r="ES427" s="334"/>
      <c r="ET427" s="334"/>
      <c r="EU427" s="334"/>
      <c r="EV427" s="334"/>
      <c r="EW427" s="334"/>
      <c r="EX427" s="334"/>
      <c r="EY427" s="334"/>
      <c r="EZ427" s="334"/>
      <c r="FA427" s="334"/>
      <c r="FB427" s="334"/>
      <c r="FC427" s="334"/>
      <c r="FD427" s="334"/>
      <c r="FE427" s="334"/>
      <c r="FF427" s="334"/>
      <c r="FG427" s="334"/>
      <c r="FH427" s="334"/>
      <c r="FI427" s="334"/>
      <c r="FJ427" s="334"/>
      <c r="FK427" s="334"/>
      <c r="FL427" s="334"/>
      <c r="FM427" s="334"/>
      <c r="FN427" s="334"/>
      <c r="FO427" s="334"/>
      <c r="FP427" s="334"/>
      <c r="FQ427" s="334"/>
      <c r="FR427" s="334"/>
      <c r="FS427" s="334"/>
      <c r="FT427" s="334"/>
      <c r="FU427" s="334"/>
      <c r="FV427" s="334"/>
      <c r="FW427" s="334"/>
      <c r="FX427" s="334"/>
      <c r="FY427" s="334"/>
      <c r="FZ427" s="334"/>
      <c r="GA427" s="334"/>
      <c r="GB427" s="334"/>
      <c r="GC427" s="334"/>
      <c r="GD427" s="334"/>
      <c r="GE427" s="334"/>
      <c r="GF427" s="334"/>
      <c r="GG427" s="334"/>
      <c r="GH427" s="334"/>
      <c r="GI427" s="334"/>
      <c r="GJ427" s="334"/>
      <c r="GK427" s="334"/>
      <c r="GL427" s="334"/>
      <c r="GM427" s="334"/>
      <c r="GN427" s="334"/>
      <c r="GO427" s="334"/>
      <c r="GP427" s="334"/>
      <c r="GQ427" s="334"/>
      <c r="GR427" s="334"/>
      <c r="GS427" s="334"/>
      <c r="GT427" s="334"/>
      <c r="GU427" s="334"/>
      <c r="GV427" s="334"/>
      <c r="GW427" s="334"/>
      <c r="GX427" s="334"/>
      <c r="GY427" s="334"/>
      <c r="GZ427" s="334"/>
      <c r="HA427" s="334"/>
      <c r="HB427" s="334"/>
      <c r="HC427" s="334"/>
      <c r="HD427" s="334"/>
      <c r="HE427" s="334"/>
      <c r="HF427" s="334"/>
      <c r="HG427" s="334"/>
      <c r="HH427" s="334"/>
      <c r="HI427" s="334"/>
      <c r="HJ427" s="334"/>
      <c r="HK427" s="334"/>
      <c r="HL427" s="334"/>
      <c r="HM427" s="334"/>
      <c r="HN427" s="334"/>
      <c r="HO427" s="334"/>
      <c r="HP427" s="334"/>
      <c r="HQ427" s="334"/>
      <c r="HR427" s="334"/>
      <c r="HS427" s="334"/>
      <c r="HT427" s="334"/>
      <c r="HU427" s="334"/>
      <c r="HV427" s="334"/>
      <c r="HW427" s="334"/>
      <c r="HX427" s="334"/>
      <c r="HY427" s="334"/>
      <c r="HZ427" s="334"/>
      <c r="IA427" s="334"/>
      <c r="IB427" s="334"/>
      <c r="IC427" s="334"/>
      <c r="ID427" s="334"/>
      <c r="IE427" s="334"/>
      <c r="IF427" s="334"/>
      <c r="IG427" s="334"/>
      <c r="IH427" s="334"/>
      <c r="II427" s="334"/>
      <c r="IJ427" s="334"/>
      <c r="IK427" s="334"/>
      <c r="IL427" s="334"/>
      <c r="IM427" s="334"/>
      <c r="IN427" s="334"/>
      <c r="IO427" s="334"/>
      <c r="IP427" s="334"/>
      <c r="IQ427" s="334"/>
      <c r="IR427" s="334"/>
      <c r="IS427" s="334"/>
      <c r="IT427" s="334"/>
    </row>
    <row r="428" spans="1:254" s="326" customFormat="1" ht="15" customHeight="1" x14ac:dyDescent="0.3">
      <c r="A428" s="334"/>
      <c r="B428" s="334"/>
      <c r="C428" s="324"/>
      <c r="D428" s="334"/>
      <c r="E428" s="334"/>
      <c r="F428" s="539"/>
      <c r="G428" s="655"/>
      <c r="H428" s="382"/>
      <c r="I428" s="382"/>
      <c r="J428" s="382"/>
      <c r="K428" s="382"/>
      <c r="L428" s="382"/>
      <c r="M428" s="382"/>
      <c r="N428" s="382"/>
      <c r="O428" s="382"/>
      <c r="P428" s="334"/>
      <c r="Q428" s="334"/>
      <c r="R428" s="334"/>
      <c r="S428" s="863"/>
      <c r="T428" s="328"/>
      <c r="U428" s="330"/>
      <c r="V428" s="330"/>
      <c r="W428" s="330"/>
      <c r="X428" s="330"/>
      <c r="Y428" s="330"/>
      <c r="Z428" s="330"/>
      <c r="AA428" s="330"/>
      <c r="AB428" s="330"/>
      <c r="AC428" s="330"/>
      <c r="AD428" s="330"/>
      <c r="AE428" s="330"/>
      <c r="AF428" s="330"/>
      <c r="AG428" s="330"/>
      <c r="AH428" s="331"/>
      <c r="AI428" s="331"/>
      <c r="AJ428" s="331"/>
      <c r="AK428" s="331"/>
      <c r="AL428" s="382"/>
      <c r="AM428" s="382"/>
      <c r="AN428" s="382"/>
      <c r="AO428" s="382"/>
      <c r="AP428" s="382"/>
      <c r="AQ428" s="382"/>
      <c r="AR428" s="382"/>
      <c r="AS428" s="382"/>
      <c r="AT428" s="382"/>
      <c r="AU428" s="382"/>
      <c r="AV428" s="383"/>
      <c r="AW428" s="383"/>
      <c r="AX428" s="383"/>
      <c r="AY428" s="383"/>
      <c r="AZ428" s="383"/>
      <c r="BA428" s="383"/>
      <c r="BB428" s="383"/>
      <c r="BC428" s="383"/>
      <c r="BD428" s="383"/>
      <c r="BE428" s="383"/>
      <c r="BF428" s="383"/>
      <c r="BG428" s="334"/>
      <c r="BH428" s="334"/>
      <c r="BI428" s="334"/>
      <c r="BJ428" s="334"/>
      <c r="BK428" s="334"/>
      <c r="BL428" s="334"/>
      <c r="BM428" s="334"/>
      <c r="BN428" s="334"/>
      <c r="BO428" s="334"/>
      <c r="BP428" s="334"/>
      <c r="BQ428" s="334"/>
      <c r="BR428" s="334"/>
      <c r="BS428" s="334"/>
      <c r="BT428" s="334"/>
      <c r="BU428" s="334"/>
      <c r="BV428" s="334"/>
      <c r="BW428" s="334"/>
      <c r="BX428" s="334"/>
      <c r="BY428" s="334"/>
      <c r="BZ428" s="334"/>
      <c r="CA428" s="334"/>
      <c r="CB428" s="334"/>
      <c r="CC428" s="334"/>
      <c r="CD428" s="334"/>
      <c r="CE428" s="334"/>
      <c r="CF428" s="334"/>
      <c r="CG428" s="334"/>
      <c r="CH428" s="334"/>
      <c r="CI428" s="334"/>
      <c r="CJ428" s="334"/>
      <c r="CK428" s="334"/>
      <c r="CL428" s="334"/>
      <c r="CM428" s="334"/>
      <c r="CN428" s="334"/>
      <c r="CO428" s="334"/>
      <c r="CP428" s="334"/>
      <c r="CQ428" s="334"/>
      <c r="CR428" s="334"/>
      <c r="CS428" s="334"/>
      <c r="CT428" s="334"/>
      <c r="CU428" s="334"/>
      <c r="CV428" s="334"/>
      <c r="CW428" s="334"/>
      <c r="CX428" s="334"/>
      <c r="CY428" s="334"/>
      <c r="CZ428" s="334"/>
      <c r="DA428" s="334"/>
      <c r="DB428" s="334"/>
      <c r="DC428" s="334"/>
      <c r="DD428" s="334"/>
      <c r="DE428" s="334"/>
      <c r="DF428" s="334"/>
      <c r="DG428" s="334"/>
      <c r="DH428" s="334"/>
      <c r="DI428" s="334"/>
      <c r="DJ428" s="334"/>
      <c r="DK428" s="334"/>
      <c r="DL428" s="334"/>
      <c r="DM428" s="334"/>
      <c r="DN428" s="334"/>
      <c r="DO428" s="334"/>
      <c r="DP428" s="334"/>
      <c r="DQ428" s="334"/>
      <c r="DR428" s="334"/>
      <c r="DS428" s="334"/>
      <c r="DT428" s="334"/>
      <c r="DU428" s="334"/>
      <c r="DV428" s="334"/>
      <c r="DW428" s="334"/>
      <c r="DX428" s="334"/>
      <c r="DY428" s="334"/>
      <c r="DZ428" s="334"/>
      <c r="EA428" s="334"/>
      <c r="EB428" s="334"/>
      <c r="EC428" s="334"/>
      <c r="ED428" s="334"/>
      <c r="EE428" s="334"/>
      <c r="EF428" s="334"/>
      <c r="EG428" s="334"/>
      <c r="EH428" s="334"/>
      <c r="EI428" s="334"/>
      <c r="EJ428" s="334"/>
      <c r="EK428" s="334"/>
      <c r="EL428" s="334"/>
      <c r="EM428" s="334"/>
      <c r="EN428" s="334"/>
      <c r="EO428" s="334"/>
      <c r="EP428" s="334"/>
      <c r="EQ428" s="334"/>
      <c r="ER428" s="334"/>
      <c r="ES428" s="334"/>
      <c r="ET428" s="334"/>
      <c r="EU428" s="334"/>
      <c r="EV428" s="334"/>
      <c r="EW428" s="334"/>
      <c r="EX428" s="334"/>
      <c r="EY428" s="334"/>
      <c r="EZ428" s="334"/>
      <c r="FA428" s="334"/>
      <c r="FB428" s="334"/>
      <c r="FC428" s="334"/>
      <c r="FD428" s="334"/>
      <c r="FE428" s="334"/>
      <c r="FF428" s="334"/>
      <c r="FG428" s="334"/>
      <c r="FH428" s="334"/>
      <c r="FI428" s="334"/>
      <c r="FJ428" s="334"/>
      <c r="FK428" s="334"/>
      <c r="FL428" s="334"/>
      <c r="FM428" s="334"/>
      <c r="FN428" s="334"/>
      <c r="FO428" s="334"/>
      <c r="FP428" s="334"/>
      <c r="FQ428" s="334"/>
      <c r="FR428" s="334"/>
      <c r="FS428" s="334"/>
      <c r="FT428" s="334"/>
      <c r="FU428" s="334"/>
      <c r="FV428" s="334"/>
      <c r="FW428" s="334"/>
      <c r="FX428" s="334"/>
      <c r="FY428" s="334"/>
      <c r="FZ428" s="334"/>
      <c r="GA428" s="334"/>
      <c r="GB428" s="334"/>
      <c r="GC428" s="334"/>
      <c r="GD428" s="334"/>
      <c r="GE428" s="334"/>
      <c r="GF428" s="334"/>
      <c r="GG428" s="334"/>
      <c r="GH428" s="334"/>
      <c r="GI428" s="334"/>
      <c r="GJ428" s="334"/>
      <c r="GK428" s="334"/>
      <c r="GL428" s="334"/>
      <c r="GM428" s="334"/>
      <c r="GN428" s="334"/>
      <c r="GO428" s="334"/>
      <c r="GP428" s="334"/>
      <c r="GQ428" s="334"/>
      <c r="GR428" s="334"/>
      <c r="GS428" s="334"/>
      <c r="GT428" s="334"/>
      <c r="GU428" s="334"/>
      <c r="GV428" s="334"/>
      <c r="GW428" s="334"/>
      <c r="GX428" s="334"/>
      <c r="GY428" s="334"/>
      <c r="GZ428" s="334"/>
      <c r="HA428" s="334"/>
      <c r="HB428" s="334"/>
      <c r="HC428" s="334"/>
      <c r="HD428" s="334"/>
      <c r="HE428" s="334"/>
      <c r="HF428" s="334"/>
      <c r="HG428" s="334"/>
      <c r="HH428" s="334"/>
      <c r="HI428" s="334"/>
      <c r="HJ428" s="334"/>
      <c r="HK428" s="334"/>
      <c r="HL428" s="334"/>
      <c r="HM428" s="334"/>
      <c r="HN428" s="334"/>
      <c r="HO428" s="334"/>
      <c r="HP428" s="334"/>
      <c r="HQ428" s="334"/>
      <c r="HR428" s="334"/>
      <c r="HS428" s="334"/>
      <c r="HT428" s="334"/>
      <c r="HU428" s="334"/>
      <c r="HV428" s="334"/>
      <c r="HW428" s="334"/>
      <c r="HX428" s="334"/>
      <c r="HY428" s="334"/>
      <c r="HZ428" s="334"/>
      <c r="IA428" s="334"/>
      <c r="IB428" s="334"/>
      <c r="IC428" s="334"/>
      <c r="ID428" s="334"/>
      <c r="IE428" s="334"/>
      <c r="IF428" s="334"/>
      <c r="IG428" s="334"/>
      <c r="IH428" s="334"/>
      <c r="II428" s="334"/>
      <c r="IJ428" s="334"/>
      <c r="IK428" s="334"/>
      <c r="IL428" s="334"/>
      <c r="IM428" s="334"/>
      <c r="IN428" s="334"/>
      <c r="IO428" s="334"/>
      <c r="IP428" s="334"/>
      <c r="IQ428" s="334"/>
      <c r="IR428" s="334"/>
      <c r="IS428" s="334"/>
      <c r="IT428" s="334"/>
    </row>
    <row r="429" spans="1:254" s="326" customFormat="1" ht="15" customHeight="1" x14ac:dyDescent="0.3">
      <c r="A429" s="334"/>
      <c r="B429" s="334"/>
      <c r="C429" s="324"/>
      <c r="D429" s="334"/>
      <c r="E429" s="334"/>
      <c r="F429" s="539"/>
      <c r="G429" s="655"/>
      <c r="H429" s="382"/>
      <c r="I429" s="382"/>
      <c r="J429" s="382"/>
      <c r="K429" s="382"/>
      <c r="L429" s="382"/>
      <c r="M429" s="382"/>
      <c r="N429" s="382"/>
      <c r="O429" s="382"/>
      <c r="P429" s="334"/>
      <c r="Q429" s="334"/>
      <c r="R429" s="334"/>
      <c r="S429" s="863"/>
      <c r="T429" s="328"/>
      <c r="U429" s="330"/>
      <c r="V429" s="330"/>
      <c r="W429" s="330"/>
      <c r="X429" s="330"/>
      <c r="Y429" s="330"/>
      <c r="Z429" s="330"/>
      <c r="AA429" s="330"/>
      <c r="AB429" s="330"/>
      <c r="AC429" s="330"/>
      <c r="AD429" s="330"/>
      <c r="AE429" s="330"/>
      <c r="AF429" s="330"/>
      <c r="AG429" s="330"/>
      <c r="AH429" s="331"/>
      <c r="AI429" s="331"/>
      <c r="AJ429" s="331"/>
      <c r="AK429" s="331"/>
      <c r="AL429" s="382"/>
      <c r="AM429" s="382"/>
      <c r="AN429" s="382"/>
      <c r="AO429" s="382"/>
      <c r="AP429" s="382"/>
      <c r="AQ429" s="382"/>
      <c r="AR429" s="382"/>
      <c r="AS429" s="382"/>
      <c r="AT429" s="382"/>
      <c r="AU429" s="382"/>
      <c r="AV429" s="383"/>
      <c r="AW429" s="383"/>
      <c r="AX429" s="383"/>
      <c r="AY429" s="383"/>
      <c r="AZ429" s="383"/>
      <c r="BA429" s="383"/>
      <c r="BB429" s="383"/>
      <c r="BC429" s="383"/>
      <c r="BD429" s="383"/>
      <c r="BE429" s="383"/>
      <c r="BF429" s="383"/>
      <c r="BG429" s="334"/>
      <c r="BH429" s="334"/>
      <c r="BI429" s="334"/>
      <c r="BJ429" s="334"/>
      <c r="BK429" s="334"/>
      <c r="BL429" s="334"/>
      <c r="BM429" s="334"/>
      <c r="BN429" s="334"/>
      <c r="BO429" s="334"/>
      <c r="BP429" s="334"/>
      <c r="BQ429" s="334"/>
      <c r="BR429" s="334"/>
      <c r="BS429" s="334"/>
      <c r="BT429" s="334"/>
      <c r="BU429" s="334"/>
      <c r="BV429" s="334"/>
      <c r="BW429" s="334"/>
      <c r="BX429" s="334"/>
      <c r="BY429" s="334"/>
      <c r="BZ429" s="334"/>
      <c r="CA429" s="334"/>
      <c r="CB429" s="334"/>
      <c r="CC429" s="334"/>
      <c r="CD429" s="334"/>
      <c r="CE429" s="334"/>
      <c r="CF429" s="334"/>
      <c r="CG429" s="334"/>
      <c r="CH429" s="334"/>
      <c r="CI429" s="334"/>
      <c r="CJ429" s="334"/>
      <c r="CK429" s="334"/>
      <c r="CL429" s="334"/>
      <c r="CM429" s="334"/>
      <c r="CN429" s="334"/>
      <c r="CO429" s="334"/>
      <c r="CP429" s="334"/>
      <c r="CQ429" s="334"/>
      <c r="CR429" s="334"/>
      <c r="CS429" s="334"/>
      <c r="CT429" s="334"/>
      <c r="CU429" s="334"/>
      <c r="CV429" s="334"/>
      <c r="CW429" s="334"/>
      <c r="CX429" s="334"/>
      <c r="CY429" s="334"/>
      <c r="CZ429" s="334"/>
      <c r="DA429" s="334"/>
      <c r="DB429" s="334"/>
      <c r="DC429" s="334"/>
      <c r="DD429" s="334"/>
      <c r="DE429" s="334"/>
      <c r="DF429" s="334"/>
      <c r="DG429" s="334"/>
      <c r="DH429" s="334"/>
      <c r="DI429" s="334"/>
      <c r="DJ429" s="334"/>
      <c r="DK429" s="334"/>
      <c r="DL429" s="334"/>
      <c r="DM429" s="334"/>
      <c r="DN429" s="334"/>
      <c r="DO429" s="334"/>
      <c r="DP429" s="334"/>
      <c r="DQ429" s="334"/>
      <c r="DR429" s="334"/>
      <c r="DS429" s="334"/>
      <c r="DT429" s="334"/>
      <c r="DU429" s="334"/>
      <c r="DV429" s="334"/>
      <c r="DW429" s="334"/>
      <c r="DX429" s="334"/>
      <c r="DY429" s="334"/>
      <c r="DZ429" s="334"/>
      <c r="EA429" s="334"/>
      <c r="EB429" s="334"/>
      <c r="EC429" s="334"/>
      <c r="ED429" s="334"/>
      <c r="EE429" s="334"/>
      <c r="EF429" s="334"/>
      <c r="EG429" s="334"/>
      <c r="EH429" s="334"/>
      <c r="EI429" s="334"/>
      <c r="EJ429" s="334"/>
      <c r="EK429" s="334"/>
      <c r="EL429" s="334"/>
      <c r="EM429" s="334"/>
      <c r="EN429" s="334"/>
      <c r="EO429" s="334"/>
      <c r="EP429" s="334"/>
      <c r="EQ429" s="334"/>
      <c r="ER429" s="334"/>
      <c r="ES429" s="334"/>
      <c r="ET429" s="334"/>
      <c r="EU429" s="334"/>
      <c r="EV429" s="334"/>
      <c r="EW429" s="334"/>
      <c r="EX429" s="334"/>
      <c r="EY429" s="334"/>
      <c r="EZ429" s="334"/>
      <c r="FA429" s="334"/>
      <c r="FB429" s="334"/>
      <c r="FC429" s="334"/>
      <c r="FD429" s="334"/>
      <c r="FE429" s="334"/>
      <c r="FF429" s="334"/>
      <c r="FG429" s="334"/>
      <c r="FH429" s="334"/>
      <c r="FI429" s="334"/>
      <c r="FJ429" s="334"/>
      <c r="FK429" s="334"/>
      <c r="FL429" s="334"/>
      <c r="FM429" s="334"/>
      <c r="FN429" s="334"/>
      <c r="FO429" s="334"/>
      <c r="FP429" s="334"/>
      <c r="FQ429" s="334"/>
      <c r="FR429" s="334"/>
      <c r="FS429" s="334"/>
      <c r="FT429" s="334"/>
      <c r="FU429" s="334"/>
      <c r="FV429" s="334"/>
      <c r="FW429" s="334"/>
      <c r="FX429" s="334"/>
      <c r="FY429" s="334"/>
      <c r="FZ429" s="334"/>
      <c r="GA429" s="334"/>
      <c r="GB429" s="334"/>
      <c r="GC429" s="334"/>
      <c r="GD429" s="334"/>
      <c r="GE429" s="334"/>
      <c r="GF429" s="334"/>
      <c r="GG429" s="334"/>
      <c r="GH429" s="334"/>
      <c r="GI429" s="334"/>
      <c r="GJ429" s="334"/>
      <c r="GK429" s="334"/>
      <c r="GL429" s="334"/>
      <c r="GM429" s="334"/>
      <c r="GN429" s="334"/>
      <c r="GO429" s="334"/>
      <c r="GP429" s="334"/>
      <c r="GQ429" s="334"/>
      <c r="GR429" s="334"/>
      <c r="GS429" s="334"/>
      <c r="GT429" s="334"/>
      <c r="GU429" s="334"/>
      <c r="GV429" s="334"/>
      <c r="GW429" s="334"/>
      <c r="GX429" s="334"/>
      <c r="GY429" s="334"/>
      <c r="GZ429" s="334"/>
      <c r="HA429" s="334"/>
      <c r="HB429" s="334"/>
      <c r="HC429" s="334"/>
      <c r="HD429" s="334"/>
      <c r="HE429" s="334"/>
      <c r="HF429" s="334"/>
      <c r="HG429" s="334"/>
      <c r="HH429" s="334"/>
      <c r="HI429" s="334"/>
      <c r="HJ429" s="334"/>
      <c r="HK429" s="334"/>
      <c r="HL429" s="334"/>
      <c r="HM429" s="334"/>
      <c r="HN429" s="334"/>
      <c r="HO429" s="334"/>
      <c r="HP429" s="334"/>
      <c r="HQ429" s="334"/>
      <c r="HR429" s="334"/>
      <c r="HS429" s="334"/>
      <c r="HT429" s="334"/>
      <c r="HU429" s="334"/>
      <c r="HV429" s="334"/>
      <c r="HW429" s="334"/>
      <c r="HX429" s="334"/>
      <c r="HY429" s="334"/>
      <c r="HZ429" s="334"/>
      <c r="IA429" s="334"/>
      <c r="IB429" s="334"/>
      <c r="IC429" s="334"/>
      <c r="ID429" s="334"/>
      <c r="IE429" s="334"/>
      <c r="IF429" s="334"/>
      <c r="IG429" s="334"/>
      <c r="IH429" s="334"/>
      <c r="II429" s="334"/>
      <c r="IJ429" s="334"/>
      <c r="IK429" s="334"/>
      <c r="IL429" s="334"/>
      <c r="IM429" s="334"/>
      <c r="IN429" s="334"/>
      <c r="IO429" s="334"/>
      <c r="IP429" s="334"/>
      <c r="IQ429" s="334"/>
      <c r="IR429" s="334"/>
      <c r="IS429" s="334"/>
      <c r="IT429" s="334"/>
    </row>
    <row r="430" spans="1:254" s="326" customFormat="1" ht="15" customHeight="1" x14ac:dyDescent="0.3">
      <c r="A430" s="334"/>
      <c r="B430" s="334"/>
      <c r="C430" s="324"/>
      <c r="D430" s="334"/>
      <c r="E430" s="334"/>
      <c r="F430" s="539"/>
      <c r="G430" s="655"/>
      <c r="H430" s="382"/>
      <c r="I430" s="382"/>
      <c r="J430" s="382"/>
      <c r="K430" s="382"/>
      <c r="L430" s="382"/>
      <c r="M430" s="382"/>
      <c r="N430" s="382"/>
      <c r="O430" s="382"/>
      <c r="P430" s="334"/>
      <c r="Q430" s="334"/>
      <c r="R430" s="334"/>
      <c r="S430" s="863"/>
      <c r="T430" s="328"/>
      <c r="U430" s="330"/>
      <c r="V430" s="330"/>
      <c r="W430" s="330"/>
      <c r="X430" s="330"/>
      <c r="Y430" s="330"/>
      <c r="Z430" s="330"/>
      <c r="AA430" s="330"/>
      <c r="AB430" s="330"/>
      <c r="AC430" s="330"/>
      <c r="AD430" s="330"/>
      <c r="AE430" s="330"/>
      <c r="AF430" s="330"/>
      <c r="AG430" s="330"/>
      <c r="AH430" s="331"/>
      <c r="AI430" s="331"/>
      <c r="AJ430" s="331"/>
      <c r="AK430" s="331"/>
      <c r="AL430" s="382"/>
      <c r="AM430" s="382"/>
      <c r="AN430" s="382"/>
      <c r="AO430" s="382"/>
      <c r="AP430" s="382"/>
      <c r="AQ430" s="382"/>
      <c r="AR430" s="382"/>
      <c r="AS430" s="382"/>
      <c r="AT430" s="382"/>
      <c r="AU430" s="382"/>
      <c r="AV430" s="383"/>
      <c r="AW430" s="383"/>
      <c r="AX430" s="383"/>
      <c r="AY430" s="383"/>
      <c r="AZ430" s="383"/>
      <c r="BA430" s="383"/>
      <c r="BB430" s="383"/>
      <c r="BC430" s="383"/>
      <c r="BD430" s="383"/>
      <c r="BE430" s="383"/>
      <c r="BF430" s="383"/>
      <c r="BG430" s="334"/>
      <c r="BH430" s="334"/>
      <c r="BI430" s="334"/>
      <c r="BJ430" s="334"/>
      <c r="BK430" s="334"/>
      <c r="BL430" s="334"/>
      <c r="BM430" s="334"/>
      <c r="BN430" s="334"/>
      <c r="BO430" s="334"/>
      <c r="BP430" s="334"/>
      <c r="BQ430" s="334"/>
      <c r="BR430" s="334"/>
      <c r="BS430" s="334"/>
      <c r="BT430" s="334"/>
      <c r="BU430" s="334"/>
      <c r="BV430" s="334"/>
      <c r="BW430" s="334"/>
      <c r="BX430" s="334"/>
      <c r="BY430" s="334"/>
      <c r="BZ430" s="334"/>
      <c r="CA430" s="334"/>
      <c r="CB430" s="334"/>
      <c r="CC430" s="334"/>
      <c r="CD430" s="334"/>
      <c r="CE430" s="334"/>
      <c r="CF430" s="334"/>
      <c r="CG430" s="334"/>
      <c r="CH430" s="334"/>
      <c r="CI430" s="334"/>
      <c r="CJ430" s="334"/>
      <c r="CK430" s="334"/>
      <c r="CL430" s="334"/>
      <c r="CM430" s="334"/>
      <c r="CN430" s="334"/>
      <c r="CO430" s="334"/>
      <c r="CP430" s="334"/>
      <c r="CQ430" s="334"/>
      <c r="CR430" s="334"/>
      <c r="CS430" s="334"/>
      <c r="CT430" s="334"/>
      <c r="CU430" s="334"/>
      <c r="CV430" s="334"/>
      <c r="CW430" s="334"/>
      <c r="CX430" s="334"/>
      <c r="CY430" s="334"/>
      <c r="CZ430" s="334"/>
      <c r="DA430" s="334"/>
      <c r="DB430" s="334"/>
      <c r="DC430" s="334"/>
      <c r="DD430" s="334"/>
      <c r="DE430" s="334"/>
      <c r="DF430" s="334"/>
      <c r="DG430" s="334"/>
      <c r="DH430" s="334"/>
      <c r="DI430" s="334"/>
      <c r="DJ430" s="334"/>
      <c r="DK430" s="334"/>
      <c r="DL430" s="334"/>
      <c r="DM430" s="334"/>
      <c r="DN430" s="334"/>
      <c r="DO430" s="334"/>
      <c r="DP430" s="334"/>
      <c r="DQ430" s="334"/>
      <c r="DR430" s="334"/>
      <c r="DS430" s="334"/>
      <c r="DT430" s="334"/>
      <c r="DU430" s="334"/>
      <c r="DV430" s="334"/>
      <c r="DW430" s="334"/>
      <c r="DX430" s="334"/>
      <c r="DY430" s="334"/>
      <c r="DZ430" s="334"/>
      <c r="EA430" s="334"/>
      <c r="EB430" s="334"/>
      <c r="EC430" s="334"/>
      <c r="ED430" s="334"/>
      <c r="EE430" s="334"/>
      <c r="EF430" s="334"/>
      <c r="EG430" s="334"/>
      <c r="EH430" s="334"/>
      <c r="EI430" s="334"/>
      <c r="EJ430" s="334"/>
      <c r="EK430" s="334"/>
      <c r="EL430" s="334"/>
      <c r="EM430" s="334"/>
      <c r="EN430" s="334"/>
      <c r="EO430" s="334"/>
      <c r="EP430" s="334"/>
      <c r="EQ430" s="334"/>
      <c r="ER430" s="334"/>
      <c r="ES430" s="334"/>
      <c r="ET430" s="334"/>
      <c r="EU430" s="334"/>
      <c r="EV430" s="334"/>
      <c r="EW430" s="334"/>
      <c r="EX430" s="334"/>
      <c r="EY430" s="334"/>
      <c r="EZ430" s="334"/>
      <c r="FA430" s="334"/>
      <c r="FB430" s="334"/>
      <c r="FC430" s="334"/>
      <c r="FD430" s="334"/>
      <c r="FE430" s="334"/>
      <c r="FF430" s="334"/>
      <c r="FG430" s="334"/>
      <c r="FH430" s="334"/>
      <c r="FI430" s="334"/>
      <c r="FJ430" s="334"/>
      <c r="FK430" s="334"/>
      <c r="FL430" s="334"/>
      <c r="FM430" s="334"/>
      <c r="FN430" s="334"/>
      <c r="FO430" s="334"/>
      <c r="FP430" s="334"/>
      <c r="FQ430" s="334"/>
      <c r="FR430" s="334"/>
      <c r="FS430" s="334"/>
      <c r="FT430" s="334"/>
      <c r="FU430" s="334"/>
      <c r="FV430" s="334"/>
      <c r="FW430" s="334"/>
      <c r="FX430" s="334"/>
      <c r="FY430" s="334"/>
      <c r="FZ430" s="334"/>
      <c r="GA430" s="334"/>
      <c r="GB430" s="334"/>
      <c r="GC430" s="334"/>
      <c r="GD430" s="334"/>
      <c r="GE430" s="334"/>
      <c r="GF430" s="334"/>
      <c r="GG430" s="334"/>
      <c r="GH430" s="334"/>
      <c r="GI430" s="334"/>
      <c r="GJ430" s="334"/>
      <c r="GK430" s="334"/>
      <c r="GL430" s="334"/>
      <c r="GM430" s="334"/>
      <c r="GN430" s="334"/>
      <c r="GO430" s="334"/>
      <c r="GP430" s="334"/>
      <c r="GQ430" s="334"/>
      <c r="GR430" s="334"/>
      <c r="GS430" s="334"/>
      <c r="GT430" s="334"/>
      <c r="GU430" s="334"/>
      <c r="GV430" s="334"/>
      <c r="GW430" s="334"/>
      <c r="GX430" s="334"/>
      <c r="GY430" s="334"/>
      <c r="GZ430" s="334"/>
      <c r="HA430" s="334"/>
      <c r="HB430" s="334"/>
      <c r="HC430" s="334"/>
      <c r="HD430" s="334"/>
      <c r="HE430" s="334"/>
      <c r="HF430" s="334"/>
      <c r="HG430" s="334"/>
      <c r="HH430" s="334"/>
      <c r="HI430" s="334"/>
      <c r="HJ430" s="334"/>
      <c r="HK430" s="334"/>
      <c r="HL430" s="334"/>
      <c r="HM430" s="334"/>
      <c r="HN430" s="334"/>
      <c r="HO430" s="334"/>
      <c r="HP430" s="334"/>
      <c r="HQ430" s="334"/>
      <c r="HR430" s="334"/>
      <c r="HS430" s="334"/>
      <c r="HT430" s="334"/>
      <c r="HU430" s="334"/>
      <c r="HV430" s="334"/>
      <c r="HW430" s="334"/>
      <c r="HX430" s="334"/>
      <c r="HY430" s="334"/>
      <c r="HZ430" s="334"/>
      <c r="IA430" s="334"/>
      <c r="IB430" s="334"/>
      <c r="IC430" s="334"/>
      <c r="ID430" s="334"/>
      <c r="IE430" s="334"/>
      <c r="IF430" s="334"/>
      <c r="IG430" s="334"/>
      <c r="IH430" s="334"/>
      <c r="II430" s="334"/>
      <c r="IJ430" s="334"/>
      <c r="IK430" s="334"/>
      <c r="IL430" s="334"/>
      <c r="IM430" s="334"/>
      <c r="IN430" s="334"/>
      <c r="IO430" s="334"/>
      <c r="IP430" s="334"/>
      <c r="IQ430" s="334"/>
      <c r="IR430" s="334"/>
      <c r="IS430" s="334"/>
      <c r="IT430" s="334"/>
    </row>
    <row r="431" spans="1:254" s="548" customFormat="1" ht="15" customHeight="1" x14ac:dyDescent="0.3">
      <c r="A431" s="541"/>
      <c r="B431" s="541"/>
      <c r="C431" s="542"/>
      <c r="D431" s="541"/>
      <c r="E431" s="541"/>
      <c r="F431" s="543"/>
      <c r="G431" s="781"/>
      <c r="H431" s="546"/>
      <c r="I431" s="546"/>
      <c r="J431" s="546"/>
      <c r="K431" s="546"/>
      <c r="L431" s="546"/>
      <c r="M431" s="546"/>
      <c r="N431" s="546"/>
      <c r="O431" s="546"/>
      <c r="P431" s="334"/>
      <c r="Q431" s="334"/>
      <c r="R431" s="334"/>
      <c r="S431" s="874"/>
      <c r="T431" s="328"/>
      <c r="U431" s="330"/>
      <c r="V431" s="330"/>
      <c r="W431" s="330"/>
      <c r="X431" s="330"/>
      <c r="Y431" s="330"/>
      <c r="Z431" s="330"/>
      <c r="AA431" s="330"/>
      <c r="AB431" s="330"/>
      <c r="AC431" s="330"/>
      <c r="AD431" s="330"/>
      <c r="AE431" s="330"/>
      <c r="AF431" s="330"/>
      <c r="AG431" s="330"/>
      <c r="AH431" s="545"/>
      <c r="AI431" s="545"/>
      <c r="AJ431" s="545"/>
      <c r="AK431" s="545"/>
      <c r="AL431" s="546"/>
      <c r="AM431" s="546"/>
      <c r="AN431" s="546"/>
      <c r="AO431" s="546"/>
      <c r="AP431" s="546"/>
      <c r="AQ431" s="546"/>
      <c r="AR431" s="546"/>
      <c r="AS431" s="546"/>
      <c r="AT431" s="546"/>
      <c r="AU431" s="546"/>
      <c r="AV431" s="547"/>
      <c r="AW431" s="547"/>
      <c r="AX431" s="547"/>
      <c r="AY431" s="547"/>
      <c r="AZ431" s="547"/>
      <c r="BA431" s="547"/>
      <c r="BB431" s="547"/>
      <c r="BC431" s="547"/>
      <c r="BD431" s="547"/>
      <c r="BE431" s="547"/>
      <c r="BF431" s="547"/>
      <c r="BG431" s="541"/>
      <c r="BH431" s="541"/>
      <c r="BI431" s="541"/>
      <c r="BJ431" s="541"/>
      <c r="BK431" s="541"/>
      <c r="BL431" s="541"/>
      <c r="BM431" s="541"/>
      <c r="BN431" s="541"/>
      <c r="BO431" s="541"/>
      <c r="BP431" s="541"/>
      <c r="BQ431" s="541"/>
      <c r="BR431" s="541"/>
      <c r="BS431" s="541"/>
      <c r="BT431" s="541"/>
      <c r="BU431" s="541"/>
      <c r="BV431" s="541"/>
      <c r="BW431" s="541"/>
      <c r="BX431" s="541"/>
      <c r="BY431" s="541"/>
      <c r="BZ431" s="541"/>
      <c r="CA431" s="541"/>
      <c r="CB431" s="541"/>
      <c r="CC431" s="541"/>
      <c r="CD431" s="541"/>
      <c r="CE431" s="541"/>
      <c r="CF431" s="541"/>
      <c r="CG431" s="541"/>
      <c r="CH431" s="541"/>
      <c r="CI431" s="541"/>
      <c r="CJ431" s="541"/>
      <c r="CK431" s="541"/>
      <c r="CL431" s="541"/>
      <c r="CM431" s="541"/>
      <c r="CN431" s="541"/>
      <c r="CO431" s="541"/>
      <c r="CP431" s="541"/>
      <c r="CQ431" s="541"/>
      <c r="CR431" s="541"/>
      <c r="CS431" s="541"/>
      <c r="CT431" s="541"/>
      <c r="CU431" s="541"/>
      <c r="CV431" s="541"/>
      <c r="CW431" s="541"/>
      <c r="CX431" s="541"/>
      <c r="CY431" s="541"/>
      <c r="CZ431" s="541"/>
      <c r="DA431" s="541"/>
      <c r="DB431" s="541"/>
      <c r="DC431" s="541"/>
      <c r="DD431" s="541"/>
      <c r="DE431" s="541"/>
      <c r="DF431" s="541"/>
      <c r="DG431" s="541"/>
      <c r="DH431" s="541"/>
      <c r="DI431" s="541"/>
      <c r="DJ431" s="541"/>
      <c r="DK431" s="541"/>
      <c r="DL431" s="541"/>
      <c r="DM431" s="541"/>
      <c r="DN431" s="541"/>
      <c r="DO431" s="541"/>
      <c r="DP431" s="541"/>
      <c r="DQ431" s="541"/>
      <c r="DR431" s="541"/>
      <c r="DS431" s="541"/>
      <c r="DT431" s="541"/>
      <c r="DU431" s="541"/>
      <c r="DV431" s="541"/>
      <c r="DW431" s="541"/>
      <c r="DX431" s="541"/>
      <c r="DY431" s="541"/>
      <c r="DZ431" s="541"/>
      <c r="EA431" s="541"/>
      <c r="EB431" s="541"/>
      <c r="EC431" s="541"/>
      <c r="ED431" s="541"/>
      <c r="EE431" s="541"/>
      <c r="EF431" s="541"/>
      <c r="EG431" s="541"/>
      <c r="EH431" s="541"/>
      <c r="EI431" s="541"/>
      <c r="EJ431" s="541"/>
      <c r="EK431" s="541"/>
      <c r="EL431" s="541"/>
      <c r="EM431" s="541"/>
      <c r="EN431" s="541"/>
      <c r="EO431" s="541"/>
      <c r="EP431" s="541"/>
      <c r="EQ431" s="541"/>
      <c r="ER431" s="541"/>
      <c r="ES431" s="541"/>
      <c r="ET431" s="541"/>
      <c r="EU431" s="541"/>
      <c r="EV431" s="541"/>
      <c r="EW431" s="541"/>
      <c r="EX431" s="541"/>
      <c r="EY431" s="541"/>
      <c r="EZ431" s="541"/>
      <c r="FA431" s="541"/>
      <c r="FB431" s="541"/>
      <c r="FC431" s="541"/>
      <c r="FD431" s="541"/>
      <c r="FE431" s="541"/>
      <c r="FF431" s="541"/>
      <c r="FG431" s="541"/>
      <c r="FH431" s="541"/>
      <c r="FI431" s="541"/>
      <c r="FJ431" s="541"/>
      <c r="FK431" s="541"/>
      <c r="FL431" s="541"/>
      <c r="FM431" s="541"/>
      <c r="FN431" s="541"/>
      <c r="FO431" s="541"/>
      <c r="FP431" s="541"/>
      <c r="FQ431" s="541"/>
      <c r="FR431" s="541"/>
      <c r="FS431" s="541"/>
      <c r="FT431" s="541"/>
      <c r="FU431" s="541"/>
      <c r="FV431" s="541"/>
      <c r="FW431" s="541"/>
      <c r="FX431" s="541"/>
      <c r="FY431" s="541"/>
      <c r="FZ431" s="541"/>
      <c r="GA431" s="541"/>
      <c r="GB431" s="541"/>
      <c r="GC431" s="541"/>
      <c r="GD431" s="541"/>
      <c r="GE431" s="541"/>
      <c r="GF431" s="541"/>
      <c r="GG431" s="541"/>
      <c r="GH431" s="541"/>
      <c r="GI431" s="541"/>
      <c r="GJ431" s="541"/>
      <c r="GK431" s="541"/>
      <c r="GL431" s="541"/>
      <c r="GM431" s="541"/>
      <c r="GN431" s="541"/>
      <c r="GO431" s="541"/>
      <c r="GP431" s="541"/>
      <c r="GQ431" s="541"/>
      <c r="GR431" s="541"/>
      <c r="GS431" s="541"/>
      <c r="GT431" s="541"/>
      <c r="GU431" s="541"/>
      <c r="GV431" s="541"/>
      <c r="GW431" s="541"/>
      <c r="GX431" s="541"/>
      <c r="GY431" s="541"/>
      <c r="GZ431" s="541"/>
      <c r="HA431" s="541"/>
      <c r="HB431" s="541"/>
      <c r="HC431" s="541"/>
      <c r="HD431" s="541"/>
      <c r="HE431" s="541"/>
      <c r="HF431" s="541"/>
      <c r="HG431" s="541"/>
      <c r="HH431" s="541"/>
      <c r="HI431" s="541"/>
      <c r="HJ431" s="541"/>
      <c r="HK431" s="541"/>
      <c r="HL431" s="541"/>
      <c r="HM431" s="541"/>
      <c r="HN431" s="541"/>
      <c r="HO431" s="541"/>
      <c r="HP431" s="541"/>
      <c r="HQ431" s="541"/>
      <c r="HR431" s="541"/>
      <c r="HS431" s="541"/>
      <c r="HT431" s="541"/>
      <c r="HU431" s="541"/>
      <c r="HV431" s="541"/>
      <c r="HW431" s="541"/>
      <c r="HX431" s="541"/>
      <c r="HY431" s="541"/>
      <c r="HZ431" s="541"/>
      <c r="IA431" s="541"/>
      <c r="IB431" s="541"/>
      <c r="IC431" s="541"/>
      <c r="ID431" s="541"/>
      <c r="IE431" s="541"/>
      <c r="IF431" s="541"/>
      <c r="IG431" s="541"/>
      <c r="IH431" s="541"/>
      <c r="II431" s="541"/>
      <c r="IJ431" s="541"/>
      <c r="IK431" s="541"/>
      <c r="IL431" s="541"/>
      <c r="IM431" s="541"/>
      <c r="IN431" s="541"/>
      <c r="IO431" s="541"/>
      <c r="IP431" s="541"/>
      <c r="IQ431" s="541"/>
      <c r="IR431" s="541"/>
      <c r="IS431" s="541"/>
      <c r="IT431" s="541"/>
    </row>
    <row r="432" spans="1:254" s="548" customFormat="1" ht="15" customHeight="1" x14ac:dyDescent="0.3">
      <c r="A432" s="541"/>
      <c r="B432" s="541"/>
      <c r="C432" s="542"/>
      <c r="D432" s="541"/>
      <c r="E432" s="541"/>
      <c r="F432" s="543"/>
      <c r="G432" s="781"/>
      <c r="H432" s="546"/>
      <c r="I432" s="546"/>
      <c r="J432" s="546"/>
      <c r="K432" s="546"/>
      <c r="L432" s="546"/>
      <c r="M432" s="546"/>
      <c r="N432" s="546"/>
      <c r="O432" s="546"/>
      <c r="P432" s="334"/>
      <c r="Q432" s="334"/>
      <c r="R432" s="334"/>
      <c r="S432" s="874"/>
      <c r="T432" s="328"/>
      <c r="U432" s="330"/>
      <c r="V432" s="330"/>
      <c r="W432" s="330"/>
      <c r="X432" s="330"/>
      <c r="Y432" s="330"/>
      <c r="Z432" s="330"/>
      <c r="AA432" s="330"/>
      <c r="AB432" s="330"/>
      <c r="AC432" s="330"/>
      <c r="AD432" s="330"/>
      <c r="AE432" s="330"/>
      <c r="AF432" s="330"/>
      <c r="AG432" s="330"/>
      <c r="AH432" s="545"/>
      <c r="AI432" s="545"/>
      <c r="AJ432" s="545"/>
      <c r="AK432" s="545"/>
      <c r="AL432" s="546"/>
      <c r="AM432" s="546"/>
      <c r="AN432" s="546"/>
      <c r="AO432" s="546"/>
      <c r="AP432" s="546"/>
      <c r="AQ432" s="546"/>
      <c r="AR432" s="546"/>
      <c r="AS432" s="546"/>
      <c r="AT432" s="546"/>
      <c r="AU432" s="546"/>
      <c r="AV432" s="547"/>
      <c r="AW432" s="547"/>
      <c r="AX432" s="547"/>
      <c r="AY432" s="547"/>
      <c r="AZ432" s="547"/>
      <c r="BA432" s="547"/>
      <c r="BB432" s="547"/>
      <c r="BC432" s="547"/>
      <c r="BD432" s="547"/>
      <c r="BE432" s="547"/>
      <c r="BF432" s="547"/>
      <c r="BG432" s="541"/>
      <c r="BH432" s="541"/>
      <c r="BI432" s="541"/>
      <c r="BJ432" s="541"/>
      <c r="BK432" s="541"/>
      <c r="BL432" s="541"/>
      <c r="BM432" s="541"/>
      <c r="BN432" s="541"/>
      <c r="BO432" s="541"/>
      <c r="BP432" s="541"/>
      <c r="BQ432" s="541"/>
      <c r="BR432" s="541"/>
      <c r="BS432" s="541"/>
      <c r="BT432" s="541"/>
      <c r="BU432" s="541"/>
      <c r="BV432" s="541"/>
      <c r="BW432" s="541"/>
      <c r="BX432" s="541"/>
      <c r="BY432" s="541"/>
      <c r="BZ432" s="541"/>
      <c r="CA432" s="541"/>
      <c r="CB432" s="541"/>
      <c r="CC432" s="541"/>
      <c r="CD432" s="541"/>
      <c r="CE432" s="541"/>
      <c r="CF432" s="541"/>
      <c r="CG432" s="541"/>
      <c r="CH432" s="541"/>
      <c r="CI432" s="541"/>
      <c r="CJ432" s="541"/>
      <c r="CK432" s="541"/>
      <c r="CL432" s="541"/>
      <c r="CM432" s="541"/>
      <c r="CN432" s="541"/>
      <c r="CO432" s="541"/>
      <c r="CP432" s="541"/>
      <c r="CQ432" s="541"/>
      <c r="CR432" s="541"/>
      <c r="CS432" s="541"/>
      <c r="CT432" s="541"/>
      <c r="CU432" s="541"/>
      <c r="CV432" s="541"/>
      <c r="CW432" s="541"/>
      <c r="CX432" s="541"/>
      <c r="CY432" s="541"/>
      <c r="CZ432" s="541"/>
      <c r="DA432" s="541"/>
      <c r="DB432" s="541"/>
      <c r="DC432" s="541"/>
      <c r="DD432" s="541"/>
      <c r="DE432" s="541"/>
      <c r="DF432" s="541"/>
      <c r="DG432" s="541"/>
      <c r="DH432" s="541"/>
      <c r="DI432" s="541"/>
      <c r="DJ432" s="541"/>
      <c r="DK432" s="541"/>
      <c r="DL432" s="541"/>
      <c r="DM432" s="541"/>
      <c r="DN432" s="541"/>
      <c r="DO432" s="541"/>
      <c r="DP432" s="541"/>
      <c r="DQ432" s="541"/>
      <c r="DR432" s="541"/>
      <c r="DS432" s="541"/>
      <c r="DT432" s="541"/>
      <c r="DU432" s="541"/>
      <c r="DV432" s="541"/>
      <c r="DW432" s="541"/>
      <c r="DX432" s="541"/>
      <c r="DY432" s="541"/>
      <c r="DZ432" s="541"/>
      <c r="EA432" s="541"/>
      <c r="EB432" s="541"/>
      <c r="EC432" s="541"/>
      <c r="ED432" s="541"/>
      <c r="EE432" s="541"/>
      <c r="EF432" s="541"/>
      <c r="EG432" s="541"/>
      <c r="EH432" s="541"/>
      <c r="EI432" s="541"/>
      <c r="EJ432" s="541"/>
      <c r="EK432" s="541"/>
      <c r="EL432" s="541"/>
      <c r="EM432" s="541"/>
      <c r="EN432" s="541"/>
      <c r="EO432" s="541"/>
      <c r="EP432" s="541"/>
      <c r="EQ432" s="541"/>
      <c r="ER432" s="541"/>
      <c r="ES432" s="541"/>
      <c r="ET432" s="541"/>
      <c r="EU432" s="541"/>
      <c r="EV432" s="541"/>
      <c r="EW432" s="541"/>
      <c r="EX432" s="541"/>
      <c r="EY432" s="541"/>
      <c r="EZ432" s="541"/>
      <c r="FA432" s="541"/>
      <c r="FB432" s="541"/>
      <c r="FC432" s="541"/>
      <c r="FD432" s="541"/>
      <c r="FE432" s="541"/>
      <c r="FF432" s="541"/>
      <c r="FG432" s="541"/>
      <c r="FH432" s="541"/>
      <c r="FI432" s="541"/>
      <c r="FJ432" s="541"/>
      <c r="FK432" s="541"/>
      <c r="FL432" s="541"/>
      <c r="FM432" s="541"/>
      <c r="FN432" s="541"/>
      <c r="FO432" s="541"/>
      <c r="FP432" s="541"/>
      <c r="FQ432" s="541"/>
      <c r="FR432" s="541"/>
      <c r="FS432" s="541"/>
      <c r="FT432" s="541"/>
      <c r="FU432" s="541"/>
      <c r="FV432" s="541"/>
      <c r="FW432" s="541"/>
      <c r="FX432" s="541"/>
      <c r="FY432" s="541"/>
      <c r="FZ432" s="541"/>
      <c r="GA432" s="541"/>
      <c r="GB432" s="541"/>
      <c r="GC432" s="541"/>
      <c r="GD432" s="541"/>
      <c r="GE432" s="541"/>
      <c r="GF432" s="541"/>
      <c r="GG432" s="541"/>
      <c r="GH432" s="541"/>
      <c r="GI432" s="541"/>
      <c r="GJ432" s="541"/>
      <c r="GK432" s="541"/>
      <c r="GL432" s="541"/>
      <c r="GM432" s="541"/>
      <c r="GN432" s="541"/>
      <c r="GO432" s="541"/>
      <c r="GP432" s="541"/>
      <c r="GQ432" s="541"/>
      <c r="GR432" s="541"/>
      <c r="GS432" s="541"/>
      <c r="GT432" s="541"/>
      <c r="GU432" s="541"/>
      <c r="GV432" s="541"/>
      <c r="GW432" s="541"/>
      <c r="GX432" s="541"/>
      <c r="GY432" s="541"/>
      <c r="GZ432" s="541"/>
      <c r="HA432" s="541"/>
      <c r="HB432" s="541"/>
      <c r="HC432" s="541"/>
      <c r="HD432" s="541"/>
      <c r="HE432" s="541"/>
      <c r="HF432" s="541"/>
      <c r="HG432" s="541"/>
      <c r="HH432" s="541"/>
      <c r="HI432" s="541"/>
      <c r="HJ432" s="541"/>
      <c r="HK432" s="541"/>
      <c r="HL432" s="541"/>
      <c r="HM432" s="541"/>
      <c r="HN432" s="541"/>
      <c r="HO432" s="541"/>
      <c r="HP432" s="541"/>
      <c r="HQ432" s="541"/>
      <c r="HR432" s="541"/>
      <c r="HS432" s="541"/>
      <c r="HT432" s="541"/>
      <c r="HU432" s="541"/>
      <c r="HV432" s="541"/>
      <c r="HW432" s="541"/>
      <c r="HX432" s="541"/>
      <c r="HY432" s="541"/>
      <c r="HZ432" s="541"/>
      <c r="IA432" s="541"/>
      <c r="IB432" s="541"/>
      <c r="IC432" s="541"/>
      <c r="ID432" s="541"/>
      <c r="IE432" s="541"/>
      <c r="IF432" s="541"/>
      <c r="IG432" s="541"/>
      <c r="IH432" s="541"/>
      <c r="II432" s="541"/>
      <c r="IJ432" s="541"/>
      <c r="IK432" s="541"/>
      <c r="IL432" s="541"/>
      <c r="IM432" s="541"/>
      <c r="IN432" s="541"/>
      <c r="IO432" s="541"/>
      <c r="IP432" s="541"/>
      <c r="IQ432" s="541"/>
      <c r="IR432" s="541"/>
      <c r="IS432" s="541"/>
      <c r="IT432" s="541"/>
    </row>
    <row r="433" spans="1:254" s="548" customFormat="1" ht="15" customHeight="1" x14ac:dyDescent="0.3">
      <c r="A433" s="541"/>
      <c r="B433" s="541"/>
      <c r="C433" s="542"/>
      <c r="D433" s="541"/>
      <c r="E433" s="541"/>
      <c r="F433" s="543"/>
      <c r="G433" s="781"/>
      <c r="H433" s="546"/>
      <c r="I433" s="546"/>
      <c r="J433" s="546"/>
      <c r="K433" s="546"/>
      <c r="L433" s="546"/>
      <c r="M433" s="546"/>
      <c r="N433" s="546"/>
      <c r="O433" s="546"/>
      <c r="P433" s="541"/>
      <c r="Q433" s="541"/>
      <c r="R433" s="541"/>
      <c r="S433" s="874"/>
      <c r="T433" s="328"/>
      <c r="U433" s="330"/>
      <c r="V433" s="330"/>
      <c r="W433" s="330"/>
      <c r="X433" s="330"/>
      <c r="Y433" s="330"/>
      <c r="Z433" s="330"/>
      <c r="AA433" s="330"/>
      <c r="AB433" s="330"/>
      <c r="AC433" s="330"/>
      <c r="AD433" s="330"/>
      <c r="AE433" s="330"/>
      <c r="AF433" s="330"/>
      <c r="AG433" s="330"/>
      <c r="AH433" s="545"/>
      <c r="AI433" s="545"/>
      <c r="AJ433" s="545"/>
      <c r="AK433" s="545"/>
      <c r="AL433" s="546"/>
      <c r="AM433" s="546"/>
      <c r="AN433" s="546"/>
      <c r="AO433" s="546"/>
      <c r="AP433" s="546"/>
      <c r="AQ433" s="546"/>
      <c r="AR433" s="546"/>
      <c r="AS433" s="546"/>
      <c r="AT433" s="546"/>
      <c r="AU433" s="546"/>
      <c r="AV433" s="547"/>
      <c r="AW433" s="547"/>
      <c r="AX433" s="547"/>
      <c r="AY433" s="547"/>
      <c r="AZ433" s="547"/>
      <c r="BA433" s="547"/>
      <c r="BB433" s="547"/>
      <c r="BC433" s="547"/>
      <c r="BD433" s="547"/>
      <c r="BE433" s="547"/>
      <c r="BF433" s="547"/>
      <c r="BG433" s="541"/>
      <c r="BH433" s="541"/>
      <c r="BI433" s="541"/>
      <c r="BJ433" s="541"/>
      <c r="BK433" s="541"/>
      <c r="BL433" s="541"/>
      <c r="BM433" s="541"/>
      <c r="BN433" s="541"/>
      <c r="BO433" s="541"/>
      <c r="BP433" s="541"/>
      <c r="BQ433" s="541"/>
      <c r="BR433" s="541"/>
      <c r="BS433" s="541"/>
      <c r="BT433" s="541"/>
      <c r="BU433" s="541"/>
      <c r="BV433" s="541"/>
      <c r="BW433" s="541"/>
      <c r="BX433" s="541"/>
      <c r="BY433" s="541"/>
      <c r="BZ433" s="541"/>
      <c r="CA433" s="541"/>
      <c r="CB433" s="541"/>
      <c r="CC433" s="541"/>
      <c r="CD433" s="541"/>
      <c r="CE433" s="541"/>
      <c r="CF433" s="541"/>
      <c r="CG433" s="541"/>
      <c r="CH433" s="541"/>
      <c r="CI433" s="541"/>
      <c r="CJ433" s="541"/>
      <c r="CK433" s="541"/>
      <c r="CL433" s="541"/>
      <c r="CM433" s="541"/>
      <c r="CN433" s="541"/>
      <c r="CO433" s="541"/>
      <c r="CP433" s="541"/>
      <c r="CQ433" s="541"/>
      <c r="CR433" s="541"/>
      <c r="CS433" s="541"/>
      <c r="CT433" s="541"/>
      <c r="CU433" s="541"/>
      <c r="CV433" s="541"/>
      <c r="CW433" s="541"/>
      <c r="CX433" s="541"/>
      <c r="CY433" s="541"/>
      <c r="CZ433" s="541"/>
      <c r="DA433" s="541"/>
      <c r="DB433" s="541"/>
      <c r="DC433" s="541"/>
      <c r="DD433" s="541"/>
      <c r="DE433" s="541"/>
      <c r="DF433" s="541"/>
      <c r="DG433" s="541"/>
      <c r="DH433" s="541"/>
      <c r="DI433" s="541"/>
      <c r="DJ433" s="541"/>
      <c r="DK433" s="541"/>
      <c r="DL433" s="541"/>
      <c r="DM433" s="541"/>
      <c r="DN433" s="541"/>
      <c r="DO433" s="541"/>
      <c r="DP433" s="541"/>
      <c r="DQ433" s="541"/>
      <c r="DR433" s="541"/>
      <c r="DS433" s="541"/>
      <c r="DT433" s="541"/>
      <c r="DU433" s="541"/>
      <c r="DV433" s="541"/>
      <c r="DW433" s="541"/>
      <c r="DX433" s="541"/>
      <c r="DY433" s="541"/>
      <c r="DZ433" s="541"/>
      <c r="EA433" s="541"/>
      <c r="EB433" s="541"/>
      <c r="EC433" s="541"/>
      <c r="ED433" s="541"/>
      <c r="EE433" s="541"/>
      <c r="EF433" s="541"/>
      <c r="EG433" s="541"/>
      <c r="EH433" s="541"/>
      <c r="EI433" s="541"/>
      <c r="EJ433" s="541"/>
      <c r="EK433" s="541"/>
      <c r="EL433" s="541"/>
      <c r="EM433" s="541"/>
      <c r="EN433" s="541"/>
      <c r="EO433" s="541"/>
      <c r="EP433" s="541"/>
      <c r="EQ433" s="541"/>
      <c r="ER433" s="541"/>
      <c r="ES433" s="541"/>
      <c r="ET433" s="541"/>
      <c r="EU433" s="541"/>
      <c r="EV433" s="541"/>
      <c r="EW433" s="541"/>
      <c r="EX433" s="541"/>
      <c r="EY433" s="541"/>
      <c r="EZ433" s="541"/>
      <c r="FA433" s="541"/>
      <c r="FB433" s="541"/>
      <c r="FC433" s="541"/>
      <c r="FD433" s="541"/>
      <c r="FE433" s="541"/>
      <c r="FF433" s="541"/>
      <c r="FG433" s="541"/>
      <c r="FH433" s="541"/>
      <c r="FI433" s="541"/>
      <c r="FJ433" s="541"/>
      <c r="FK433" s="541"/>
      <c r="FL433" s="541"/>
      <c r="FM433" s="541"/>
      <c r="FN433" s="541"/>
      <c r="FO433" s="541"/>
      <c r="FP433" s="541"/>
      <c r="FQ433" s="541"/>
      <c r="FR433" s="541"/>
      <c r="FS433" s="541"/>
      <c r="FT433" s="541"/>
      <c r="FU433" s="541"/>
      <c r="FV433" s="541"/>
      <c r="FW433" s="541"/>
      <c r="FX433" s="541"/>
      <c r="FY433" s="541"/>
      <c r="FZ433" s="541"/>
      <c r="GA433" s="541"/>
      <c r="GB433" s="541"/>
      <c r="GC433" s="541"/>
      <c r="GD433" s="541"/>
      <c r="GE433" s="541"/>
      <c r="GF433" s="541"/>
      <c r="GG433" s="541"/>
      <c r="GH433" s="541"/>
      <c r="GI433" s="541"/>
      <c r="GJ433" s="541"/>
      <c r="GK433" s="541"/>
      <c r="GL433" s="541"/>
      <c r="GM433" s="541"/>
      <c r="GN433" s="541"/>
      <c r="GO433" s="541"/>
      <c r="GP433" s="541"/>
      <c r="GQ433" s="541"/>
      <c r="GR433" s="541"/>
      <c r="GS433" s="541"/>
      <c r="GT433" s="541"/>
      <c r="GU433" s="541"/>
      <c r="GV433" s="541"/>
      <c r="GW433" s="541"/>
      <c r="GX433" s="541"/>
      <c r="GY433" s="541"/>
      <c r="GZ433" s="541"/>
      <c r="HA433" s="541"/>
      <c r="HB433" s="541"/>
      <c r="HC433" s="541"/>
      <c r="HD433" s="541"/>
      <c r="HE433" s="541"/>
      <c r="HF433" s="541"/>
      <c r="HG433" s="541"/>
      <c r="HH433" s="541"/>
      <c r="HI433" s="541"/>
      <c r="HJ433" s="541"/>
      <c r="HK433" s="541"/>
      <c r="HL433" s="541"/>
      <c r="HM433" s="541"/>
      <c r="HN433" s="541"/>
      <c r="HO433" s="541"/>
      <c r="HP433" s="541"/>
      <c r="HQ433" s="541"/>
      <c r="HR433" s="541"/>
      <c r="HS433" s="541"/>
      <c r="HT433" s="541"/>
      <c r="HU433" s="541"/>
      <c r="HV433" s="541"/>
      <c r="HW433" s="541"/>
      <c r="HX433" s="541"/>
      <c r="HY433" s="541"/>
      <c r="HZ433" s="541"/>
      <c r="IA433" s="541"/>
      <c r="IB433" s="541"/>
      <c r="IC433" s="541"/>
      <c r="ID433" s="541"/>
      <c r="IE433" s="541"/>
      <c r="IF433" s="541"/>
      <c r="IG433" s="541"/>
      <c r="IH433" s="541"/>
      <c r="II433" s="541"/>
      <c r="IJ433" s="541"/>
      <c r="IK433" s="541"/>
      <c r="IL433" s="541"/>
      <c r="IM433" s="541"/>
      <c r="IN433" s="541"/>
      <c r="IO433" s="541"/>
      <c r="IP433" s="541"/>
      <c r="IQ433" s="541"/>
      <c r="IR433" s="541"/>
      <c r="IS433" s="541"/>
      <c r="IT433" s="541"/>
    </row>
    <row r="434" spans="1:254" s="548" customFormat="1" ht="15" customHeight="1" x14ac:dyDescent="0.3">
      <c r="A434" s="541"/>
      <c r="B434" s="541"/>
      <c r="C434" s="542"/>
      <c r="D434" s="541"/>
      <c r="E434" s="541"/>
      <c r="F434" s="543"/>
      <c r="G434" s="781"/>
      <c r="H434" s="546"/>
      <c r="I434" s="546"/>
      <c r="J434" s="546"/>
      <c r="K434" s="546"/>
      <c r="L434" s="546"/>
      <c r="M434" s="546"/>
      <c r="N434" s="546"/>
      <c r="O434" s="546"/>
      <c r="P434" s="541"/>
      <c r="Q434" s="541"/>
      <c r="R434" s="541"/>
      <c r="S434" s="874"/>
      <c r="T434" s="328"/>
      <c r="U434" s="330"/>
      <c r="V434" s="330"/>
      <c r="W434" s="330"/>
      <c r="X434" s="330"/>
      <c r="Y434" s="330"/>
      <c r="Z434" s="330"/>
      <c r="AA434" s="330"/>
      <c r="AB434" s="330"/>
      <c r="AC434" s="330"/>
      <c r="AD434" s="330"/>
      <c r="AE434" s="330"/>
      <c r="AF434" s="330"/>
      <c r="AG434" s="330"/>
      <c r="AH434" s="545"/>
      <c r="AI434" s="545"/>
      <c r="AJ434" s="545"/>
      <c r="AK434" s="545"/>
      <c r="AL434" s="546"/>
      <c r="AM434" s="546"/>
      <c r="AN434" s="546"/>
      <c r="AO434" s="546"/>
      <c r="AP434" s="546"/>
      <c r="AQ434" s="546"/>
      <c r="AR434" s="546"/>
      <c r="AS434" s="546"/>
      <c r="AT434" s="546"/>
      <c r="AU434" s="546"/>
      <c r="AV434" s="547"/>
      <c r="AW434" s="547"/>
      <c r="AX434" s="547"/>
      <c r="AY434" s="547"/>
      <c r="AZ434" s="547"/>
      <c r="BA434" s="547"/>
      <c r="BB434" s="547"/>
      <c r="BC434" s="547"/>
      <c r="BD434" s="547"/>
      <c r="BE434" s="547"/>
      <c r="BF434" s="547"/>
      <c r="BG434" s="541"/>
      <c r="BH434" s="541"/>
      <c r="BI434" s="541"/>
      <c r="BJ434" s="541"/>
      <c r="BK434" s="541"/>
      <c r="BL434" s="541"/>
      <c r="BM434" s="541"/>
      <c r="BN434" s="541"/>
      <c r="BO434" s="541"/>
      <c r="BP434" s="541"/>
      <c r="BQ434" s="541"/>
      <c r="BR434" s="541"/>
      <c r="BS434" s="541"/>
      <c r="BT434" s="541"/>
      <c r="BU434" s="541"/>
      <c r="BV434" s="541"/>
      <c r="BW434" s="541"/>
      <c r="BX434" s="541"/>
      <c r="BY434" s="541"/>
      <c r="BZ434" s="541"/>
      <c r="CA434" s="541"/>
      <c r="CB434" s="541"/>
      <c r="CC434" s="541"/>
      <c r="CD434" s="541"/>
      <c r="CE434" s="541"/>
      <c r="CF434" s="541"/>
      <c r="CG434" s="541"/>
      <c r="CH434" s="541"/>
      <c r="CI434" s="541"/>
      <c r="CJ434" s="541"/>
      <c r="CK434" s="541"/>
      <c r="CL434" s="541"/>
      <c r="CM434" s="541"/>
      <c r="CN434" s="541"/>
      <c r="CO434" s="541"/>
      <c r="CP434" s="541"/>
      <c r="CQ434" s="541"/>
      <c r="CR434" s="541"/>
      <c r="CS434" s="541"/>
      <c r="CT434" s="541"/>
      <c r="CU434" s="541"/>
      <c r="CV434" s="541"/>
      <c r="CW434" s="541"/>
      <c r="CX434" s="541"/>
      <c r="CY434" s="541"/>
      <c r="CZ434" s="541"/>
      <c r="DA434" s="541"/>
      <c r="DB434" s="541"/>
      <c r="DC434" s="541"/>
      <c r="DD434" s="541"/>
      <c r="DE434" s="541"/>
      <c r="DF434" s="541"/>
      <c r="DG434" s="541"/>
      <c r="DH434" s="541"/>
      <c r="DI434" s="541"/>
      <c r="DJ434" s="541"/>
      <c r="DK434" s="541"/>
      <c r="DL434" s="541"/>
      <c r="DM434" s="541"/>
      <c r="DN434" s="541"/>
      <c r="DO434" s="541"/>
      <c r="DP434" s="541"/>
      <c r="DQ434" s="541"/>
      <c r="DR434" s="541"/>
      <c r="DS434" s="541"/>
      <c r="DT434" s="541"/>
      <c r="DU434" s="541"/>
      <c r="DV434" s="541"/>
      <c r="DW434" s="541"/>
      <c r="DX434" s="541"/>
      <c r="DY434" s="541"/>
      <c r="DZ434" s="541"/>
      <c r="EA434" s="541"/>
      <c r="EB434" s="541"/>
      <c r="EC434" s="541"/>
      <c r="ED434" s="541"/>
      <c r="EE434" s="541"/>
      <c r="EF434" s="541"/>
      <c r="EG434" s="541"/>
      <c r="EH434" s="541"/>
      <c r="EI434" s="541"/>
      <c r="EJ434" s="541"/>
      <c r="EK434" s="541"/>
      <c r="EL434" s="541"/>
      <c r="EM434" s="541"/>
      <c r="EN434" s="541"/>
      <c r="EO434" s="541"/>
      <c r="EP434" s="541"/>
      <c r="EQ434" s="541"/>
      <c r="ER434" s="541"/>
      <c r="ES434" s="541"/>
      <c r="ET434" s="541"/>
      <c r="EU434" s="541"/>
      <c r="EV434" s="541"/>
      <c r="EW434" s="541"/>
      <c r="EX434" s="541"/>
      <c r="EY434" s="541"/>
      <c r="EZ434" s="541"/>
      <c r="FA434" s="541"/>
      <c r="FB434" s="541"/>
      <c r="FC434" s="541"/>
      <c r="FD434" s="541"/>
      <c r="FE434" s="541"/>
      <c r="FF434" s="541"/>
      <c r="FG434" s="541"/>
      <c r="FH434" s="541"/>
      <c r="FI434" s="541"/>
      <c r="FJ434" s="541"/>
      <c r="FK434" s="541"/>
      <c r="FL434" s="541"/>
      <c r="FM434" s="541"/>
      <c r="FN434" s="541"/>
      <c r="FO434" s="541"/>
      <c r="FP434" s="541"/>
      <c r="FQ434" s="541"/>
      <c r="FR434" s="541"/>
      <c r="FS434" s="541"/>
      <c r="FT434" s="541"/>
      <c r="FU434" s="541"/>
      <c r="FV434" s="541"/>
      <c r="FW434" s="541"/>
      <c r="FX434" s="541"/>
      <c r="FY434" s="541"/>
      <c r="FZ434" s="541"/>
      <c r="GA434" s="541"/>
      <c r="GB434" s="541"/>
      <c r="GC434" s="541"/>
      <c r="GD434" s="541"/>
      <c r="GE434" s="541"/>
      <c r="GF434" s="541"/>
      <c r="GG434" s="541"/>
      <c r="GH434" s="541"/>
      <c r="GI434" s="541"/>
      <c r="GJ434" s="541"/>
      <c r="GK434" s="541"/>
      <c r="GL434" s="541"/>
      <c r="GM434" s="541"/>
      <c r="GN434" s="541"/>
      <c r="GO434" s="541"/>
      <c r="GP434" s="541"/>
      <c r="GQ434" s="541"/>
      <c r="GR434" s="541"/>
      <c r="GS434" s="541"/>
      <c r="GT434" s="541"/>
      <c r="GU434" s="541"/>
      <c r="GV434" s="541"/>
      <c r="GW434" s="541"/>
      <c r="GX434" s="541"/>
      <c r="GY434" s="541"/>
      <c r="GZ434" s="541"/>
      <c r="HA434" s="541"/>
      <c r="HB434" s="541"/>
      <c r="HC434" s="541"/>
      <c r="HD434" s="541"/>
      <c r="HE434" s="541"/>
      <c r="HF434" s="541"/>
      <c r="HG434" s="541"/>
      <c r="HH434" s="541"/>
      <c r="HI434" s="541"/>
      <c r="HJ434" s="541"/>
      <c r="HK434" s="541"/>
      <c r="HL434" s="541"/>
      <c r="HM434" s="541"/>
      <c r="HN434" s="541"/>
      <c r="HO434" s="541"/>
      <c r="HP434" s="541"/>
      <c r="HQ434" s="541"/>
      <c r="HR434" s="541"/>
      <c r="HS434" s="541"/>
      <c r="HT434" s="541"/>
      <c r="HU434" s="541"/>
      <c r="HV434" s="541"/>
      <c r="HW434" s="541"/>
      <c r="HX434" s="541"/>
      <c r="HY434" s="541"/>
      <c r="HZ434" s="541"/>
      <c r="IA434" s="541"/>
      <c r="IB434" s="541"/>
      <c r="IC434" s="541"/>
      <c r="ID434" s="541"/>
      <c r="IE434" s="541"/>
      <c r="IF434" s="541"/>
      <c r="IG434" s="541"/>
      <c r="IH434" s="541"/>
      <c r="II434" s="541"/>
      <c r="IJ434" s="541"/>
      <c r="IK434" s="541"/>
      <c r="IL434" s="541"/>
      <c r="IM434" s="541"/>
      <c r="IN434" s="541"/>
      <c r="IO434" s="541"/>
      <c r="IP434" s="541"/>
      <c r="IQ434" s="541"/>
      <c r="IR434" s="541"/>
      <c r="IS434" s="541"/>
      <c r="IT434" s="541"/>
    </row>
    <row r="435" spans="1:254" s="548" customFormat="1" ht="15" customHeight="1" x14ac:dyDescent="0.3">
      <c r="A435" s="541"/>
      <c r="B435" s="541"/>
      <c r="C435" s="542"/>
      <c r="D435" s="541"/>
      <c r="E435" s="541"/>
      <c r="F435" s="543"/>
      <c r="G435" s="781"/>
      <c r="H435" s="546"/>
      <c r="I435" s="546"/>
      <c r="J435" s="546"/>
      <c r="K435" s="546"/>
      <c r="L435" s="546"/>
      <c r="M435" s="546"/>
      <c r="N435" s="546"/>
      <c r="O435" s="546"/>
      <c r="P435" s="541"/>
      <c r="Q435" s="541"/>
      <c r="R435" s="541"/>
      <c r="S435" s="874"/>
      <c r="T435" s="328"/>
      <c r="U435" s="330"/>
      <c r="V435" s="330"/>
      <c r="W435" s="330"/>
      <c r="X435" s="330"/>
      <c r="Y435" s="330"/>
      <c r="Z435" s="330"/>
      <c r="AA435" s="330"/>
      <c r="AB435" s="330"/>
      <c r="AC435" s="330"/>
      <c r="AD435" s="330"/>
      <c r="AE435" s="330"/>
      <c r="AF435" s="330"/>
      <c r="AG435" s="330"/>
      <c r="AH435" s="545"/>
      <c r="AI435" s="545"/>
      <c r="AJ435" s="545"/>
      <c r="AK435" s="545"/>
      <c r="AL435" s="546"/>
      <c r="AM435" s="546"/>
      <c r="AN435" s="546"/>
      <c r="AO435" s="546"/>
      <c r="AP435" s="546"/>
      <c r="AQ435" s="546"/>
      <c r="AR435" s="546"/>
      <c r="AS435" s="546"/>
      <c r="AT435" s="546"/>
      <c r="AU435" s="546"/>
      <c r="AV435" s="547"/>
      <c r="AW435" s="547"/>
      <c r="AX435" s="547"/>
      <c r="AY435" s="547"/>
      <c r="AZ435" s="547"/>
      <c r="BA435" s="547"/>
      <c r="BB435" s="547"/>
      <c r="BC435" s="547"/>
      <c r="BD435" s="547"/>
      <c r="BE435" s="547"/>
      <c r="BF435" s="547"/>
      <c r="BG435" s="541"/>
      <c r="BH435" s="541"/>
      <c r="BI435" s="541"/>
      <c r="BJ435" s="541"/>
      <c r="BK435" s="541"/>
      <c r="BL435" s="541"/>
      <c r="BM435" s="541"/>
      <c r="BN435" s="541"/>
      <c r="BO435" s="541"/>
      <c r="BP435" s="541"/>
      <c r="BQ435" s="541"/>
      <c r="BR435" s="541"/>
      <c r="BS435" s="541"/>
      <c r="BT435" s="541"/>
      <c r="BU435" s="541"/>
      <c r="BV435" s="541"/>
      <c r="BW435" s="541"/>
      <c r="BX435" s="541"/>
      <c r="BY435" s="541"/>
      <c r="BZ435" s="541"/>
      <c r="CA435" s="541"/>
      <c r="CB435" s="541"/>
      <c r="CC435" s="541"/>
      <c r="CD435" s="541"/>
      <c r="CE435" s="541"/>
      <c r="CF435" s="541"/>
      <c r="CG435" s="541"/>
      <c r="CH435" s="541"/>
      <c r="CI435" s="541"/>
      <c r="CJ435" s="541"/>
      <c r="CK435" s="541"/>
      <c r="CL435" s="541"/>
      <c r="CM435" s="541"/>
      <c r="CN435" s="541"/>
      <c r="CO435" s="541"/>
      <c r="CP435" s="541"/>
      <c r="CQ435" s="541"/>
      <c r="CR435" s="541"/>
      <c r="CS435" s="541"/>
      <c r="CT435" s="541"/>
      <c r="CU435" s="541"/>
      <c r="CV435" s="541"/>
      <c r="CW435" s="541"/>
      <c r="CX435" s="541"/>
      <c r="CY435" s="541"/>
      <c r="CZ435" s="541"/>
      <c r="DA435" s="541"/>
      <c r="DB435" s="541"/>
      <c r="DC435" s="541"/>
      <c r="DD435" s="541"/>
      <c r="DE435" s="541"/>
      <c r="DF435" s="541"/>
      <c r="DG435" s="541"/>
      <c r="DH435" s="541"/>
      <c r="DI435" s="541"/>
      <c r="DJ435" s="541"/>
      <c r="DK435" s="541"/>
      <c r="DL435" s="541"/>
      <c r="DM435" s="541"/>
      <c r="DN435" s="541"/>
      <c r="DO435" s="541"/>
      <c r="DP435" s="541"/>
      <c r="DQ435" s="541"/>
      <c r="DR435" s="541"/>
      <c r="DS435" s="541"/>
      <c r="DT435" s="541"/>
      <c r="DU435" s="541"/>
      <c r="DV435" s="541"/>
      <c r="DW435" s="541"/>
      <c r="DX435" s="541"/>
      <c r="DY435" s="541"/>
      <c r="DZ435" s="541"/>
      <c r="EA435" s="541"/>
      <c r="EB435" s="541"/>
      <c r="EC435" s="541"/>
      <c r="ED435" s="541"/>
      <c r="EE435" s="541"/>
      <c r="EF435" s="541"/>
      <c r="EG435" s="541"/>
      <c r="EH435" s="541"/>
      <c r="EI435" s="541"/>
      <c r="EJ435" s="541"/>
      <c r="EK435" s="541"/>
      <c r="EL435" s="541"/>
      <c r="EM435" s="541"/>
      <c r="EN435" s="541"/>
      <c r="EO435" s="541"/>
      <c r="EP435" s="541"/>
      <c r="EQ435" s="541"/>
      <c r="ER435" s="541"/>
      <c r="ES435" s="541"/>
      <c r="ET435" s="541"/>
      <c r="EU435" s="541"/>
      <c r="EV435" s="541"/>
      <c r="EW435" s="541"/>
      <c r="EX435" s="541"/>
      <c r="EY435" s="541"/>
      <c r="EZ435" s="541"/>
      <c r="FA435" s="541"/>
      <c r="FB435" s="541"/>
      <c r="FC435" s="541"/>
      <c r="FD435" s="541"/>
      <c r="FE435" s="541"/>
      <c r="FF435" s="541"/>
      <c r="FG435" s="541"/>
      <c r="FH435" s="541"/>
      <c r="FI435" s="541"/>
      <c r="FJ435" s="541"/>
      <c r="FK435" s="541"/>
      <c r="FL435" s="541"/>
      <c r="FM435" s="541"/>
      <c r="FN435" s="541"/>
      <c r="FO435" s="541"/>
      <c r="FP435" s="541"/>
      <c r="FQ435" s="541"/>
      <c r="FR435" s="541"/>
      <c r="FS435" s="541"/>
      <c r="FT435" s="541"/>
      <c r="FU435" s="541"/>
      <c r="FV435" s="541"/>
      <c r="FW435" s="541"/>
      <c r="FX435" s="541"/>
      <c r="FY435" s="541"/>
      <c r="FZ435" s="541"/>
      <c r="GA435" s="541"/>
      <c r="GB435" s="541"/>
      <c r="GC435" s="541"/>
      <c r="GD435" s="541"/>
      <c r="GE435" s="541"/>
      <c r="GF435" s="541"/>
      <c r="GG435" s="541"/>
      <c r="GH435" s="541"/>
      <c r="GI435" s="541"/>
      <c r="GJ435" s="541"/>
      <c r="GK435" s="541"/>
      <c r="GL435" s="541"/>
      <c r="GM435" s="541"/>
      <c r="GN435" s="541"/>
      <c r="GO435" s="541"/>
      <c r="GP435" s="541"/>
      <c r="GQ435" s="541"/>
      <c r="GR435" s="541"/>
      <c r="GS435" s="541"/>
      <c r="GT435" s="541"/>
      <c r="GU435" s="541"/>
      <c r="GV435" s="541"/>
      <c r="GW435" s="541"/>
      <c r="GX435" s="541"/>
      <c r="GY435" s="541"/>
      <c r="GZ435" s="541"/>
      <c r="HA435" s="541"/>
      <c r="HB435" s="541"/>
      <c r="HC435" s="541"/>
      <c r="HD435" s="541"/>
      <c r="HE435" s="541"/>
      <c r="HF435" s="541"/>
      <c r="HG435" s="541"/>
      <c r="HH435" s="541"/>
      <c r="HI435" s="541"/>
      <c r="HJ435" s="541"/>
      <c r="HK435" s="541"/>
      <c r="HL435" s="541"/>
      <c r="HM435" s="541"/>
      <c r="HN435" s="541"/>
      <c r="HO435" s="541"/>
      <c r="HP435" s="541"/>
      <c r="HQ435" s="541"/>
      <c r="HR435" s="541"/>
      <c r="HS435" s="541"/>
      <c r="HT435" s="541"/>
      <c r="HU435" s="541"/>
      <c r="HV435" s="541"/>
      <c r="HW435" s="541"/>
      <c r="HX435" s="541"/>
      <c r="HY435" s="541"/>
      <c r="HZ435" s="541"/>
      <c r="IA435" s="541"/>
      <c r="IB435" s="541"/>
      <c r="IC435" s="541"/>
      <c r="ID435" s="541"/>
      <c r="IE435" s="541"/>
      <c r="IF435" s="541"/>
      <c r="IG435" s="541"/>
      <c r="IH435" s="541"/>
      <c r="II435" s="541"/>
      <c r="IJ435" s="541"/>
      <c r="IK435" s="541"/>
      <c r="IL435" s="541"/>
      <c r="IM435" s="541"/>
      <c r="IN435" s="541"/>
      <c r="IO435" s="541"/>
      <c r="IP435" s="541"/>
      <c r="IQ435" s="541"/>
      <c r="IR435" s="541"/>
      <c r="IS435" s="541"/>
      <c r="IT435" s="541"/>
    </row>
    <row r="436" spans="1:254" s="548" customFormat="1" ht="15" customHeight="1" x14ac:dyDescent="0.3">
      <c r="A436" s="541"/>
      <c r="B436" s="541"/>
      <c r="C436" s="542"/>
      <c r="D436" s="541"/>
      <c r="E436" s="541"/>
      <c r="F436" s="543"/>
      <c r="G436" s="781"/>
      <c r="H436" s="546"/>
      <c r="I436" s="546"/>
      <c r="J436" s="546"/>
      <c r="K436" s="546"/>
      <c r="L436" s="546"/>
      <c r="M436" s="546"/>
      <c r="N436" s="546"/>
      <c r="O436" s="546"/>
      <c r="P436" s="541"/>
      <c r="Q436" s="541"/>
      <c r="R436" s="541"/>
      <c r="S436" s="874"/>
      <c r="T436" s="328"/>
      <c r="U436" s="330"/>
      <c r="V436" s="330"/>
      <c r="W436" s="330"/>
      <c r="X436" s="330"/>
      <c r="Y436" s="330"/>
      <c r="Z436" s="330"/>
      <c r="AA436" s="330"/>
      <c r="AB436" s="330"/>
      <c r="AC436" s="330"/>
      <c r="AD436" s="330"/>
      <c r="AE436" s="330"/>
      <c r="AF436" s="330"/>
      <c r="AG436" s="330"/>
      <c r="AH436" s="545"/>
      <c r="AI436" s="545"/>
      <c r="AJ436" s="545"/>
      <c r="AK436" s="545"/>
      <c r="AL436" s="546"/>
      <c r="AM436" s="546"/>
      <c r="AN436" s="546"/>
      <c r="AO436" s="546"/>
      <c r="AP436" s="546"/>
      <c r="AQ436" s="546"/>
      <c r="AR436" s="546"/>
      <c r="AS436" s="546"/>
      <c r="AT436" s="546"/>
      <c r="AU436" s="546"/>
      <c r="AV436" s="547"/>
      <c r="AW436" s="547"/>
      <c r="AX436" s="547"/>
      <c r="AY436" s="547"/>
      <c r="AZ436" s="547"/>
      <c r="BA436" s="547"/>
      <c r="BB436" s="547"/>
      <c r="BC436" s="547"/>
      <c r="BD436" s="547"/>
      <c r="BE436" s="547"/>
      <c r="BF436" s="547"/>
      <c r="BG436" s="541"/>
      <c r="BH436" s="541"/>
      <c r="BI436" s="541"/>
      <c r="BJ436" s="541"/>
      <c r="BK436" s="541"/>
      <c r="BL436" s="541"/>
      <c r="BM436" s="541"/>
      <c r="BN436" s="541"/>
      <c r="BO436" s="541"/>
      <c r="BP436" s="541"/>
      <c r="BQ436" s="541"/>
      <c r="BR436" s="541"/>
      <c r="BS436" s="541"/>
      <c r="BT436" s="541"/>
      <c r="BU436" s="541"/>
      <c r="BV436" s="541"/>
      <c r="BW436" s="541"/>
      <c r="BX436" s="541"/>
      <c r="BY436" s="541"/>
      <c r="BZ436" s="541"/>
      <c r="CA436" s="541"/>
      <c r="CB436" s="541"/>
      <c r="CC436" s="541"/>
      <c r="CD436" s="541"/>
      <c r="CE436" s="541"/>
      <c r="CF436" s="541"/>
      <c r="CG436" s="541"/>
      <c r="CH436" s="541"/>
      <c r="CI436" s="541"/>
      <c r="CJ436" s="541"/>
      <c r="CK436" s="541"/>
      <c r="CL436" s="541"/>
      <c r="CM436" s="541"/>
      <c r="CN436" s="541"/>
      <c r="CO436" s="541"/>
      <c r="CP436" s="541"/>
      <c r="CQ436" s="541"/>
      <c r="CR436" s="541"/>
      <c r="CS436" s="541"/>
      <c r="CT436" s="541"/>
      <c r="CU436" s="541"/>
      <c r="CV436" s="541"/>
      <c r="CW436" s="541"/>
      <c r="CX436" s="541"/>
      <c r="CY436" s="541"/>
      <c r="CZ436" s="541"/>
      <c r="DA436" s="541"/>
      <c r="DB436" s="541"/>
      <c r="DC436" s="541"/>
      <c r="DD436" s="541"/>
      <c r="DE436" s="541"/>
      <c r="DF436" s="541"/>
      <c r="DG436" s="541"/>
      <c r="DH436" s="541"/>
      <c r="DI436" s="541"/>
      <c r="DJ436" s="541"/>
      <c r="DK436" s="541"/>
      <c r="DL436" s="541"/>
      <c r="DM436" s="541"/>
      <c r="DN436" s="541"/>
      <c r="DO436" s="541"/>
      <c r="DP436" s="541"/>
      <c r="DQ436" s="541"/>
      <c r="DR436" s="541"/>
      <c r="DS436" s="541"/>
      <c r="DT436" s="541"/>
      <c r="DU436" s="541"/>
      <c r="DV436" s="541"/>
      <c r="DW436" s="541"/>
      <c r="DX436" s="541"/>
      <c r="DY436" s="541"/>
      <c r="DZ436" s="541"/>
      <c r="EA436" s="541"/>
      <c r="EB436" s="541"/>
      <c r="EC436" s="541"/>
      <c r="ED436" s="541"/>
      <c r="EE436" s="541"/>
      <c r="EF436" s="541"/>
      <c r="EG436" s="541"/>
      <c r="EH436" s="541"/>
      <c r="EI436" s="541"/>
      <c r="EJ436" s="541"/>
      <c r="EK436" s="541"/>
      <c r="EL436" s="541"/>
      <c r="EM436" s="541"/>
      <c r="EN436" s="541"/>
      <c r="EO436" s="541"/>
      <c r="EP436" s="541"/>
      <c r="EQ436" s="541"/>
      <c r="ER436" s="541"/>
      <c r="ES436" s="541"/>
      <c r="ET436" s="541"/>
      <c r="EU436" s="541"/>
      <c r="EV436" s="541"/>
      <c r="EW436" s="541"/>
      <c r="EX436" s="541"/>
      <c r="EY436" s="541"/>
      <c r="EZ436" s="541"/>
      <c r="FA436" s="541"/>
      <c r="FB436" s="541"/>
      <c r="FC436" s="541"/>
      <c r="FD436" s="541"/>
      <c r="FE436" s="541"/>
      <c r="FF436" s="541"/>
      <c r="FG436" s="541"/>
      <c r="FH436" s="541"/>
      <c r="FI436" s="541"/>
      <c r="FJ436" s="541"/>
      <c r="FK436" s="541"/>
      <c r="FL436" s="541"/>
      <c r="FM436" s="541"/>
      <c r="FN436" s="541"/>
      <c r="FO436" s="541"/>
      <c r="FP436" s="541"/>
      <c r="FQ436" s="541"/>
      <c r="FR436" s="541"/>
      <c r="FS436" s="541"/>
      <c r="FT436" s="541"/>
      <c r="FU436" s="541"/>
      <c r="FV436" s="541"/>
      <c r="FW436" s="541"/>
      <c r="FX436" s="541"/>
      <c r="FY436" s="541"/>
      <c r="FZ436" s="541"/>
      <c r="GA436" s="541"/>
      <c r="GB436" s="541"/>
      <c r="GC436" s="541"/>
      <c r="GD436" s="541"/>
      <c r="GE436" s="541"/>
      <c r="GF436" s="541"/>
      <c r="GG436" s="541"/>
      <c r="GH436" s="541"/>
      <c r="GI436" s="541"/>
      <c r="GJ436" s="541"/>
      <c r="GK436" s="541"/>
      <c r="GL436" s="541"/>
      <c r="GM436" s="541"/>
      <c r="GN436" s="541"/>
      <c r="GO436" s="541"/>
      <c r="GP436" s="541"/>
      <c r="GQ436" s="541"/>
      <c r="GR436" s="541"/>
      <c r="GS436" s="541"/>
      <c r="GT436" s="541"/>
      <c r="GU436" s="541"/>
      <c r="GV436" s="541"/>
      <c r="GW436" s="541"/>
      <c r="GX436" s="541"/>
      <c r="GY436" s="541"/>
      <c r="GZ436" s="541"/>
      <c r="HA436" s="541"/>
      <c r="HB436" s="541"/>
      <c r="HC436" s="541"/>
      <c r="HD436" s="541"/>
      <c r="HE436" s="541"/>
      <c r="HF436" s="541"/>
      <c r="HG436" s="541"/>
      <c r="HH436" s="541"/>
      <c r="HI436" s="541"/>
      <c r="HJ436" s="541"/>
      <c r="HK436" s="541"/>
      <c r="HL436" s="541"/>
      <c r="HM436" s="541"/>
      <c r="HN436" s="541"/>
      <c r="HO436" s="541"/>
      <c r="HP436" s="541"/>
      <c r="HQ436" s="541"/>
      <c r="HR436" s="541"/>
      <c r="HS436" s="541"/>
      <c r="HT436" s="541"/>
      <c r="HU436" s="541"/>
      <c r="HV436" s="541"/>
      <c r="HW436" s="541"/>
      <c r="HX436" s="541"/>
      <c r="HY436" s="541"/>
      <c r="HZ436" s="541"/>
      <c r="IA436" s="541"/>
      <c r="IB436" s="541"/>
      <c r="IC436" s="541"/>
      <c r="ID436" s="541"/>
      <c r="IE436" s="541"/>
      <c r="IF436" s="541"/>
      <c r="IG436" s="541"/>
      <c r="IH436" s="541"/>
      <c r="II436" s="541"/>
      <c r="IJ436" s="541"/>
      <c r="IK436" s="541"/>
      <c r="IL436" s="541"/>
      <c r="IM436" s="541"/>
      <c r="IN436" s="541"/>
      <c r="IO436" s="541"/>
      <c r="IP436" s="541"/>
      <c r="IQ436" s="541"/>
      <c r="IR436" s="541"/>
      <c r="IS436" s="541"/>
      <c r="IT436" s="541"/>
    </row>
    <row r="437" spans="1:254" s="548" customFormat="1" ht="15" customHeight="1" x14ac:dyDescent="0.3">
      <c r="A437" s="541"/>
      <c r="B437" s="541"/>
      <c r="C437" s="542"/>
      <c r="D437" s="541"/>
      <c r="E437" s="541"/>
      <c r="F437" s="543"/>
      <c r="G437" s="781"/>
      <c r="H437" s="546"/>
      <c r="I437" s="546"/>
      <c r="J437" s="546"/>
      <c r="K437" s="546"/>
      <c r="L437" s="546"/>
      <c r="M437" s="546"/>
      <c r="N437" s="546"/>
      <c r="O437" s="546"/>
      <c r="P437" s="541"/>
      <c r="Q437" s="541"/>
      <c r="R437" s="541"/>
      <c r="S437" s="874"/>
      <c r="T437" s="328"/>
      <c r="U437" s="330"/>
      <c r="V437" s="330"/>
      <c r="W437" s="330"/>
      <c r="X437" s="330"/>
      <c r="Y437" s="330"/>
      <c r="Z437" s="330"/>
      <c r="AA437" s="330"/>
      <c r="AB437" s="330"/>
      <c r="AC437" s="330"/>
      <c r="AD437" s="330"/>
      <c r="AE437" s="330"/>
      <c r="AF437" s="330"/>
      <c r="AG437" s="330"/>
      <c r="AH437" s="545"/>
      <c r="AI437" s="545"/>
      <c r="AJ437" s="545"/>
      <c r="AK437" s="545"/>
      <c r="AL437" s="546"/>
      <c r="AM437" s="546"/>
      <c r="AN437" s="546"/>
      <c r="AO437" s="546"/>
      <c r="AP437" s="546"/>
      <c r="AQ437" s="546"/>
      <c r="AR437" s="546"/>
      <c r="AS437" s="546"/>
      <c r="AT437" s="546"/>
      <c r="AU437" s="546"/>
      <c r="AV437" s="547"/>
      <c r="AW437" s="547"/>
      <c r="AX437" s="547"/>
      <c r="AY437" s="547"/>
      <c r="AZ437" s="547"/>
      <c r="BA437" s="547"/>
      <c r="BB437" s="547"/>
      <c r="BC437" s="547"/>
      <c r="BD437" s="547"/>
      <c r="BE437" s="547"/>
      <c r="BF437" s="547"/>
      <c r="BG437" s="541"/>
      <c r="BH437" s="541"/>
      <c r="BI437" s="541"/>
      <c r="BJ437" s="541"/>
      <c r="BK437" s="541"/>
      <c r="BL437" s="541"/>
      <c r="BM437" s="541"/>
      <c r="BN437" s="541"/>
      <c r="BO437" s="541"/>
      <c r="BP437" s="541"/>
      <c r="BQ437" s="541"/>
      <c r="BR437" s="541"/>
      <c r="BS437" s="541"/>
      <c r="BT437" s="541"/>
      <c r="BU437" s="541"/>
      <c r="BV437" s="541"/>
      <c r="BW437" s="541"/>
      <c r="BX437" s="541"/>
      <c r="BY437" s="541"/>
      <c r="BZ437" s="541"/>
      <c r="CA437" s="541"/>
      <c r="CB437" s="541"/>
      <c r="CC437" s="541"/>
      <c r="CD437" s="541"/>
      <c r="CE437" s="541"/>
      <c r="CF437" s="541"/>
      <c r="CG437" s="541"/>
      <c r="CH437" s="541"/>
      <c r="CI437" s="541"/>
      <c r="CJ437" s="541"/>
      <c r="CK437" s="541"/>
      <c r="CL437" s="541"/>
      <c r="CM437" s="541"/>
      <c r="CN437" s="541"/>
      <c r="CO437" s="541"/>
      <c r="CP437" s="541"/>
      <c r="CQ437" s="541"/>
      <c r="CR437" s="541"/>
      <c r="CS437" s="541"/>
      <c r="CT437" s="541"/>
      <c r="CU437" s="541"/>
      <c r="CV437" s="541"/>
      <c r="CW437" s="541"/>
      <c r="CX437" s="541"/>
      <c r="CY437" s="541"/>
      <c r="CZ437" s="541"/>
      <c r="DA437" s="541"/>
      <c r="DB437" s="541"/>
      <c r="DC437" s="541"/>
      <c r="DD437" s="541"/>
      <c r="DE437" s="541"/>
      <c r="DF437" s="541"/>
      <c r="DG437" s="541"/>
      <c r="DH437" s="541"/>
      <c r="DI437" s="541"/>
      <c r="DJ437" s="541"/>
      <c r="DK437" s="541"/>
      <c r="DL437" s="541"/>
      <c r="DM437" s="541"/>
      <c r="DN437" s="541"/>
      <c r="DO437" s="541"/>
      <c r="DP437" s="541"/>
      <c r="DQ437" s="541"/>
      <c r="DR437" s="541"/>
      <c r="DS437" s="541"/>
      <c r="DT437" s="541"/>
      <c r="DU437" s="541"/>
      <c r="DV437" s="541"/>
      <c r="DW437" s="541"/>
      <c r="DX437" s="541"/>
      <c r="DY437" s="541"/>
      <c r="DZ437" s="541"/>
      <c r="EA437" s="541"/>
      <c r="EB437" s="541"/>
      <c r="EC437" s="541"/>
      <c r="ED437" s="541"/>
      <c r="EE437" s="541"/>
      <c r="EF437" s="541"/>
      <c r="EG437" s="541"/>
      <c r="EH437" s="541"/>
      <c r="EI437" s="541"/>
      <c r="EJ437" s="541"/>
      <c r="EK437" s="541"/>
      <c r="EL437" s="541"/>
      <c r="EM437" s="541"/>
      <c r="EN437" s="541"/>
      <c r="EO437" s="541"/>
      <c r="EP437" s="541"/>
      <c r="EQ437" s="541"/>
      <c r="ER437" s="541"/>
      <c r="ES437" s="541"/>
      <c r="ET437" s="541"/>
      <c r="EU437" s="541"/>
      <c r="EV437" s="541"/>
      <c r="EW437" s="541"/>
      <c r="EX437" s="541"/>
      <c r="EY437" s="541"/>
      <c r="EZ437" s="541"/>
      <c r="FA437" s="541"/>
      <c r="FB437" s="541"/>
      <c r="FC437" s="541"/>
      <c r="FD437" s="541"/>
      <c r="FE437" s="541"/>
      <c r="FF437" s="541"/>
      <c r="FG437" s="541"/>
      <c r="FH437" s="541"/>
      <c r="FI437" s="541"/>
      <c r="FJ437" s="541"/>
      <c r="FK437" s="541"/>
      <c r="FL437" s="541"/>
      <c r="FM437" s="541"/>
      <c r="FN437" s="541"/>
      <c r="FO437" s="541"/>
      <c r="FP437" s="541"/>
      <c r="FQ437" s="541"/>
      <c r="FR437" s="541"/>
      <c r="FS437" s="541"/>
      <c r="FT437" s="541"/>
      <c r="FU437" s="541"/>
      <c r="FV437" s="541"/>
      <c r="FW437" s="541"/>
      <c r="FX437" s="541"/>
      <c r="FY437" s="541"/>
      <c r="FZ437" s="541"/>
      <c r="GA437" s="541"/>
      <c r="GB437" s="541"/>
      <c r="GC437" s="541"/>
      <c r="GD437" s="541"/>
      <c r="GE437" s="541"/>
      <c r="GF437" s="541"/>
      <c r="GG437" s="541"/>
      <c r="GH437" s="541"/>
      <c r="GI437" s="541"/>
      <c r="GJ437" s="541"/>
      <c r="GK437" s="541"/>
      <c r="GL437" s="541"/>
      <c r="GM437" s="541"/>
      <c r="GN437" s="541"/>
      <c r="GO437" s="541"/>
      <c r="GP437" s="541"/>
      <c r="GQ437" s="541"/>
      <c r="GR437" s="541"/>
      <c r="GS437" s="541"/>
      <c r="GT437" s="541"/>
      <c r="GU437" s="541"/>
      <c r="GV437" s="541"/>
      <c r="GW437" s="541"/>
      <c r="GX437" s="541"/>
      <c r="GY437" s="541"/>
      <c r="GZ437" s="541"/>
      <c r="HA437" s="541"/>
      <c r="HB437" s="541"/>
      <c r="HC437" s="541"/>
      <c r="HD437" s="541"/>
      <c r="HE437" s="541"/>
      <c r="HF437" s="541"/>
      <c r="HG437" s="541"/>
      <c r="HH437" s="541"/>
      <c r="HI437" s="541"/>
      <c r="HJ437" s="541"/>
      <c r="HK437" s="541"/>
      <c r="HL437" s="541"/>
      <c r="HM437" s="541"/>
      <c r="HN437" s="541"/>
      <c r="HO437" s="541"/>
      <c r="HP437" s="541"/>
      <c r="HQ437" s="541"/>
      <c r="HR437" s="541"/>
      <c r="HS437" s="541"/>
      <c r="HT437" s="541"/>
      <c r="HU437" s="541"/>
      <c r="HV437" s="541"/>
      <c r="HW437" s="541"/>
      <c r="HX437" s="541"/>
      <c r="HY437" s="541"/>
      <c r="HZ437" s="541"/>
      <c r="IA437" s="541"/>
      <c r="IB437" s="541"/>
      <c r="IC437" s="541"/>
      <c r="ID437" s="541"/>
      <c r="IE437" s="541"/>
      <c r="IF437" s="541"/>
      <c r="IG437" s="541"/>
      <c r="IH437" s="541"/>
      <c r="II437" s="541"/>
      <c r="IJ437" s="541"/>
      <c r="IK437" s="541"/>
      <c r="IL437" s="541"/>
      <c r="IM437" s="541"/>
      <c r="IN437" s="541"/>
      <c r="IO437" s="541"/>
      <c r="IP437" s="541"/>
      <c r="IQ437" s="541"/>
      <c r="IR437" s="541"/>
      <c r="IS437" s="541"/>
      <c r="IT437" s="541"/>
    </row>
    <row r="438" spans="1:254" s="548" customFormat="1" ht="15" customHeight="1" x14ac:dyDescent="0.3">
      <c r="A438" s="541"/>
      <c r="B438" s="541"/>
      <c r="C438" s="542"/>
      <c r="D438" s="541"/>
      <c r="E438" s="541"/>
      <c r="F438" s="543"/>
      <c r="G438" s="781"/>
      <c r="H438" s="546"/>
      <c r="I438" s="546"/>
      <c r="J438" s="546"/>
      <c r="K438" s="546"/>
      <c r="L438" s="546"/>
      <c r="M438" s="546"/>
      <c r="N438" s="546"/>
      <c r="O438" s="546"/>
      <c r="P438" s="541"/>
      <c r="Q438" s="541"/>
      <c r="R438" s="541"/>
      <c r="S438" s="874"/>
      <c r="T438" s="328"/>
      <c r="U438" s="330"/>
      <c r="V438" s="330"/>
      <c r="W438" s="330"/>
      <c r="X438" s="330"/>
      <c r="Y438" s="330"/>
      <c r="Z438" s="330"/>
      <c r="AA438" s="330"/>
      <c r="AB438" s="330"/>
      <c r="AC438" s="330"/>
      <c r="AD438" s="330"/>
      <c r="AE438" s="330"/>
      <c r="AF438" s="330"/>
      <c r="AG438" s="330"/>
      <c r="AH438" s="545"/>
      <c r="AI438" s="545"/>
      <c r="AJ438" s="545"/>
      <c r="AK438" s="545"/>
      <c r="AL438" s="546"/>
      <c r="AM438" s="546"/>
      <c r="AN438" s="546"/>
      <c r="AO438" s="546"/>
      <c r="AP438" s="546"/>
      <c r="AQ438" s="546"/>
      <c r="AR438" s="546"/>
      <c r="AS438" s="546"/>
      <c r="AT438" s="546"/>
      <c r="AU438" s="546"/>
      <c r="AV438" s="547"/>
      <c r="AW438" s="547"/>
      <c r="AX438" s="547"/>
      <c r="AY438" s="547"/>
      <c r="AZ438" s="547"/>
      <c r="BA438" s="547"/>
      <c r="BB438" s="547"/>
      <c r="BC438" s="547"/>
      <c r="BD438" s="547"/>
      <c r="BE438" s="547"/>
      <c r="BF438" s="547"/>
      <c r="BG438" s="541"/>
      <c r="BH438" s="541"/>
      <c r="BI438" s="541"/>
      <c r="BJ438" s="541"/>
      <c r="BK438" s="541"/>
      <c r="BL438" s="541"/>
      <c r="BM438" s="541"/>
      <c r="BN438" s="541"/>
      <c r="BO438" s="541"/>
      <c r="BP438" s="541"/>
      <c r="BQ438" s="541"/>
      <c r="BR438" s="541"/>
      <c r="BS438" s="541"/>
      <c r="BT438" s="541"/>
      <c r="BU438" s="541"/>
      <c r="BV438" s="541"/>
      <c r="BW438" s="541"/>
      <c r="BX438" s="541"/>
      <c r="BY438" s="541"/>
      <c r="BZ438" s="541"/>
      <c r="CA438" s="541"/>
      <c r="CB438" s="541"/>
      <c r="CC438" s="541"/>
      <c r="CD438" s="541"/>
      <c r="CE438" s="541"/>
      <c r="CF438" s="541"/>
      <c r="CG438" s="541"/>
      <c r="CH438" s="541"/>
      <c r="CI438" s="541"/>
      <c r="CJ438" s="541"/>
      <c r="CK438" s="541"/>
      <c r="CL438" s="541"/>
      <c r="CM438" s="541"/>
      <c r="CN438" s="541"/>
      <c r="CO438" s="541"/>
      <c r="CP438" s="541"/>
      <c r="CQ438" s="541"/>
      <c r="CR438" s="541"/>
      <c r="CS438" s="541"/>
      <c r="CT438" s="541"/>
      <c r="CU438" s="541"/>
      <c r="CV438" s="541"/>
      <c r="CW438" s="541"/>
      <c r="CX438" s="541"/>
      <c r="CY438" s="541"/>
      <c r="CZ438" s="541"/>
      <c r="DA438" s="541"/>
      <c r="DB438" s="541"/>
      <c r="DC438" s="541"/>
      <c r="DD438" s="541"/>
      <c r="DE438" s="541"/>
      <c r="DF438" s="541"/>
      <c r="DG438" s="541"/>
      <c r="DH438" s="541"/>
      <c r="DI438" s="541"/>
      <c r="DJ438" s="541"/>
      <c r="DK438" s="541"/>
      <c r="DL438" s="541"/>
      <c r="DM438" s="541"/>
      <c r="DN438" s="541"/>
      <c r="DO438" s="541"/>
      <c r="DP438" s="541"/>
      <c r="DQ438" s="541"/>
      <c r="DR438" s="541"/>
      <c r="DS438" s="541"/>
      <c r="DT438" s="541"/>
      <c r="DU438" s="541"/>
      <c r="DV438" s="541"/>
      <c r="DW438" s="541"/>
      <c r="DX438" s="541"/>
      <c r="DY438" s="541"/>
      <c r="DZ438" s="541"/>
      <c r="EA438" s="541"/>
      <c r="EB438" s="541"/>
      <c r="EC438" s="541"/>
      <c r="ED438" s="541"/>
      <c r="EE438" s="541"/>
      <c r="EF438" s="541"/>
      <c r="EG438" s="541"/>
      <c r="EH438" s="541"/>
      <c r="EI438" s="541"/>
      <c r="EJ438" s="541"/>
      <c r="EK438" s="541"/>
      <c r="EL438" s="541"/>
      <c r="EM438" s="541"/>
      <c r="EN438" s="541"/>
      <c r="EO438" s="541"/>
      <c r="EP438" s="541"/>
      <c r="EQ438" s="541"/>
      <c r="ER438" s="541"/>
      <c r="ES438" s="541"/>
      <c r="ET438" s="541"/>
      <c r="EU438" s="541"/>
      <c r="EV438" s="541"/>
      <c r="EW438" s="541"/>
      <c r="EX438" s="541"/>
      <c r="EY438" s="541"/>
      <c r="EZ438" s="541"/>
      <c r="FA438" s="541"/>
      <c r="FB438" s="541"/>
      <c r="FC438" s="541"/>
      <c r="FD438" s="541"/>
      <c r="FE438" s="541"/>
      <c r="FF438" s="541"/>
      <c r="FG438" s="541"/>
      <c r="FH438" s="541"/>
      <c r="FI438" s="541"/>
      <c r="FJ438" s="541"/>
      <c r="FK438" s="541"/>
      <c r="FL438" s="541"/>
      <c r="FM438" s="541"/>
      <c r="FN438" s="541"/>
      <c r="FO438" s="541"/>
      <c r="FP438" s="541"/>
      <c r="FQ438" s="541"/>
      <c r="FR438" s="541"/>
      <c r="FS438" s="541"/>
      <c r="FT438" s="541"/>
      <c r="FU438" s="541"/>
      <c r="FV438" s="541"/>
      <c r="FW438" s="541"/>
      <c r="FX438" s="541"/>
      <c r="FY438" s="541"/>
      <c r="FZ438" s="541"/>
      <c r="GA438" s="541"/>
      <c r="GB438" s="541"/>
      <c r="GC438" s="541"/>
      <c r="GD438" s="541"/>
      <c r="GE438" s="541"/>
      <c r="GF438" s="541"/>
      <c r="GG438" s="541"/>
      <c r="GH438" s="541"/>
      <c r="GI438" s="541"/>
      <c r="GJ438" s="541"/>
      <c r="GK438" s="541"/>
      <c r="GL438" s="541"/>
      <c r="GM438" s="541"/>
      <c r="GN438" s="541"/>
      <c r="GO438" s="541"/>
      <c r="GP438" s="541"/>
      <c r="GQ438" s="541"/>
      <c r="GR438" s="541"/>
      <c r="GS438" s="541"/>
      <c r="GT438" s="541"/>
      <c r="GU438" s="541"/>
      <c r="GV438" s="541"/>
      <c r="GW438" s="541"/>
      <c r="GX438" s="541"/>
      <c r="GY438" s="541"/>
      <c r="GZ438" s="541"/>
      <c r="HA438" s="541"/>
      <c r="HB438" s="541"/>
      <c r="HC438" s="541"/>
      <c r="HD438" s="541"/>
      <c r="HE438" s="541"/>
      <c r="HF438" s="541"/>
      <c r="HG438" s="541"/>
      <c r="HH438" s="541"/>
      <c r="HI438" s="541"/>
      <c r="HJ438" s="541"/>
      <c r="HK438" s="541"/>
      <c r="HL438" s="541"/>
      <c r="HM438" s="541"/>
      <c r="HN438" s="541"/>
      <c r="HO438" s="541"/>
      <c r="HP438" s="541"/>
      <c r="HQ438" s="541"/>
      <c r="HR438" s="541"/>
      <c r="HS438" s="541"/>
      <c r="HT438" s="541"/>
      <c r="HU438" s="541"/>
      <c r="HV438" s="541"/>
      <c r="HW438" s="541"/>
      <c r="HX438" s="541"/>
      <c r="HY438" s="541"/>
      <c r="HZ438" s="541"/>
      <c r="IA438" s="541"/>
      <c r="IB438" s="541"/>
      <c r="IC438" s="541"/>
      <c r="ID438" s="541"/>
      <c r="IE438" s="541"/>
      <c r="IF438" s="541"/>
      <c r="IG438" s="541"/>
      <c r="IH438" s="541"/>
      <c r="II438" s="541"/>
      <c r="IJ438" s="541"/>
      <c r="IK438" s="541"/>
      <c r="IL438" s="541"/>
      <c r="IM438" s="541"/>
      <c r="IN438" s="541"/>
      <c r="IO438" s="541"/>
      <c r="IP438" s="541"/>
      <c r="IQ438" s="541"/>
      <c r="IR438" s="541"/>
      <c r="IS438" s="541"/>
      <c r="IT438" s="541"/>
    </row>
    <row r="439" spans="1:254" s="548" customFormat="1" ht="15" customHeight="1" x14ac:dyDescent="0.3">
      <c r="A439" s="541"/>
      <c r="B439" s="541"/>
      <c r="C439" s="542"/>
      <c r="D439" s="541"/>
      <c r="E439" s="541"/>
      <c r="F439" s="543"/>
      <c r="G439" s="781"/>
      <c r="H439" s="546"/>
      <c r="I439" s="546"/>
      <c r="J439" s="546"/>
      <c r="K439" s="546"/>
      <c r="L439" s="546"/>
      <c r="M439" s="546"/>
      <c r="N439" s="546"/>
      <c r="O439" s="546"/>
      <c r="P439" s="541"/>
      <c r="Q439" s="541"/>
      <c r="R439" s="541"/>
      <c r="S439" s="874"/>
      <c r="T439" s="328"/>
      <c r="U439" s="330"/>
      <c r="V439" s="330"/>
      <c r="W439" s="330"/>
      <c r="X439" s="330"/>
      <c r="Y439" s="330"/>
      <c r="Z439" s="330"/>
      <c r="AA439" s="330"/>
      <c r="AB439" s="330"/>
      <c r="AC439" s="330"/>
      <c r="AD439" s="330"/>
      <c r="AE439" s="330"/>
      <c r="AF439" s="330"/>
      <c r="AG439" s="330"/>
      <c r="AH439" s="545"/>
      <c r="AI439" s="545"/>
      <c r="AJ439" s="545"/>
      <c r="AK439" s="545"/>
      <c r="AL439" s="546"/>
      <c r="AM439" s="546"/>
      <c r="AN439" s="546"/>
      <c r="AO439" s="546"/>
      <c r="AP439" s="546"/>
      <c r="AQ439" s="546"/>
      <c r="AR439" s="546"/>
      <c r="AS439" s="546"/>
      <c r="AT439" s="546"/>
      <c r="AU439" s="546"/>
      <c r="AV439" s="547"/>
      <c r="AW439" s="547"/>
      <c r="AX439" s="547"/>
      <c r="AY439" s="547"/>
      <c r="AZ439" s="547"/>
      <c r="BA439" s="547"/>
      <c r="BB439" s="547"/>
      <c r="BC439" s="547"/>
      <c r="BD439" s="547"/>
      <c r="BE439" s="547"/>
      <c r="BF439" s="547"/>
      <c r="BG439" s="541"/>
      <c r="BH439" s="541"/>
      <c r="BI439" s="541"/>
      <c r="BJ439" s="541"/>
      <c r="BK439" s="541"/>
      <c r="BL439" s="541"/>
      <c r="BM439" s="541"/>
      <c r="BN439" s="541"/>
      <c r="BO439" s="541"/>
      <c r="BP439" s="541"/>
      <c r="BQ439" s="541"/>
      <c r="BR439" s="541"/>
      <c r="BS439" s="541"/>
      <c r="BT439" s="541"/>
      <c r="BU439" s="541"/>
      <c r="BV439" s="541"/>
      <c r="BW439" s="541"/>
      <c r="BX439" s="541"/>
      <c r="BY439" s="541"/>
      <c r="BZ439" s="541"/>
      <c r="CA439" s="541"/>
      <c r="CB439" s="541"/>
      <c r="CC439" s="541"/>
      <c r="CD439" s="541"/>
      <c r="CE439" s="541"/>
      <c r="CF439" s="541"/>
      <c r="CG439" s="541"/>
      <c r="CH439" s="541"/>
      <c r="CI439" s="541"/>
      <c r="CJ439" s="541"/>
      <c r="CK439" s="541"/>
      <c r="CL439" s="541"/>
      <c r="CM439" s="541"/>
      <c r="CN439" s="541"/>
      <c r="CO439" s="541"/>
      <c r="CP439" s="541"/>
      <c r="CQ439" s="541"/>
      <c r="CR439" s="541"/>
      <c r="CS439" s="541"/>
      <c r="CT439" s="541"/>
      <c r="CU439" s="541"/>
      <c r="CV439" s="541"/>
      <c r="CW439" s="541"/>
      <c r="CX439" s="541"/>
      <c r="CY439" s="541"/>
      <c r="CZ439" s="541"/>
      <c r="DA439" s="541"/>
      <c r="DB439" s="541"/>
      <c r="DC439" s="541"/>
      <c r="DD439" s="541"/>
      <c r="DE439" s="541"/>
      <c r="DF439" s="541"/>
      <c r="DG439" s="541"/>
      <c r="DH439" s="541"/>
      <c r="DI439" s="541"/>
      <c r="DJ439" s="541"/>
      <c r="DK439" s="541"/>
      <c r="DL439" s="541"/>
      <c r="DM439" s="541"/>
      <c r="DN439" s="541"/>
      <c r="DO439" s="541"/>
      <c r="DP439" s="541"/>
      <c r="DQ439" s="541"/>
      <c r="DR439" s="541"/>
      <c r="DS439" s="541"/>
      <c r="DT439" s="541"/>
      <c r="DU439" s="541"/>
      <c r="DV439" s="541"/>
      <c r="DW439" s="541"/>
      <c r="DX439" s="541"/>
      <c r="DY439" s="541"/>
      <c r="DZ439" s="541"/>
      <c r="EA439" s="541"/>
      <c r="EB439" s="541"/>
      <c r="EC439" s="541"/>
      <c r="ED439" s="541"/>
      <c r="EE439" s="541"/>
      <c r="EF439" s="541"/>
      <c r="EG439" s="541"/>
      <c r="EH439" s="541"/>
      <c r="EI439" s="541"/>
      <c r="EJ439" s="541"/>
      <c r="EK439" s="541"/>
      <c r="EL439" s="541"/>
      <c r="EM439" s="541"/>
      <c r="EN439" s="541"/>
      <c r="EO439" s="541"/>
      <c r="EP439" s="541"/>
      <c r="EQ439" s="541"/>
      <c r="ER439" s="541"/>
      <c r="ES439" s="541"/>
      <c r="ET439" s="541"/>
      <c r="EU439" s="541"/>
      <c r="EV439" s="541"/>
      <c r="EW439" s="541"/>
      <c r="EX439" s="541"/>
      <c r="EY439" s="541"/>
      <c r="EZ439" s="541"/>
      <c r="FA439" s="541"/>
      <c r="FB439" s="541"/>
      <c r="FC439" s="541"/>
      <c r="FD439" s="541"/>
      <c r="FE439" s="541"/>
      <c r="FF439" s="541"/>
      <c r="FG439" s="541"/>
      <c r="FH439" s="541"/>
      <c r="FI439" s="541"/>
      <c r="FJ439" s="541"/>
      <c r="FK439" s="541"/>
      <c r="FL439" s="541"/>
      <c r="FM439" s="541"/>
      <c r="FN439" s="541"/>
      <c r="FO439" s="541"/>
      <c r="FP439" s="541"/>
      <c r="FQ439" s="541"/>
      <c r="FR439" s="541"/>
      <c r="FS439" s="541"/>
      <c r="FT439" s="541"/>
      <c r="FU439" s="541"/>
      <c r="FV439" s="541"/>
      <c r="FW439" s="541"/>
      <c r="FX439" s="541"/>
      <c r="FY439" s="541"/>
      <c r="FZ439" s="541"/>
      <c r="GA439" s="541"/>
      <c r="GB439" s="541"/>
      <c r="GC439" s="541"/>
      <c r="GD439" s="541"/>
      <c r="GE439" s="541"/>
      <c r="GF439" s="541"/>
      <c r="GG439" s="541"/>
      <c r="GH439" s="541"/>
      <c r="GI439" s="541"/>
      <c r="GJ439" s="541"/>
      <c r="GK439" s="541"/>
      <c r="GL439" s="541"/>
      <c r="GM439" s="541"/>
      <c r="GN439" s="541"/>
      <c r="GO439" s="541"/>
      <c r="GP439" s="541"/>
      <c r="GQ439" s="541"/>
      <c r="GR439" s="541"/>
      <c r="GS439" s="541"/>
      <c r="GT439" s="541"/>
      <c r="GU439" s="541"/>
      <c r="GV439" s="541"/>
      <c r="GW439" s="541"/>
      <c r="GX439" s="541"/>
      <c r="GY439" s="541"/>
      <c r="GZ439" s="541"/>
      <c r="HA439" s="541"/>
      <c r="HB439" s="541"/>
      <c r="HC439" s="541"/>
      <c r="HD439" s="541"/>
      <c r="HE439" s="541"/>
      <c r="HF439" s="541"/>
      <c r="HG439" s="541"/>
      <c r="HH439" s="541"/>
      <c r="HI439" s="541"/>
      <c r="HJ439" s="541"/>
      <c r="HK439" s="541"/>
      <c r="HL439" s="541"/>
      <c r="HM439" s="541"/>
      <c r="HN439" s="541"/>
      <c r="HO439" s="541"/>
      <c r="HP439" s="541"/>
      <c r="HQ439" s="541"/>
      <c r="HR439" s="541"/>
      <c r="HS439" s="541"/>
      <c r="HT439" s="541"/>
      <c r="HU439" s="541"/>
      <c r="HV439" s="541"/>
      <c r="HW439" s="541"/>
      <c r="HX439" s="541"/>
      <c r="HY439" s="541"/>
      <c r="HZ439" s="541"/>
      <c r="IA439" s="541"/>
      <c r="IB439" s="541"/>
      <c r="IC439" s="541"/>
      <c r="ID439" s="541"/>
      <c r="IE439" s="541"/>
      <c r="IF439" s="541"/>
      <c r="IG439" s="541"/>
      <c r="IH439" s="541"/>
      <c r="II439" s="541"/>
      <c r="IJ439" s="541"/>
      <c r="IK439" s="541"/>
      <c r="IL439" s="541"/>
      <c r="IM439" s="541"/>
      <c r="IN439" s="541"/>
      <c r="IO439" s="541"/>
      <c r="IP439" s="541"/>
      <c r="IQ439" s="541"/>
      <c r="IR439" s="541"/>
      <c r="IS439" s="541"/>
      <c r="IT439" s="541"/>
    </row>
    <row r="440" spans="1:254" s="548" customFormat="1" ht="15" customHeight="1" x14ac:dyDescent="0.3">
      <c r="A440" s="541"/>
      <c r="B440" s="541"/>
      <c r="C440" s="542"/>
      <c r="D440" s="541"/>
      <c r="E440" s="541"/>
      <c r="F440" s="543"/>
      <c r="G440" s="781"/>
      <c r="H440" s="546"/>
      <c r="I440" s="546"/>
      <c r="J440" s="546"/>
      <c r="K440" s="546"/>
      <c r="L440" s="546"/>
      <c r="M440" s="546"/>
      <c r="N440" s="546"/>
      <c r="O440" s="546"/>
      <c r="P440" s="541"/>
      <c r="Q440" s="541"/>
      <c r="R440" s="541"/>
      <c r="S440" s="874"/>
      <c r="T440" s="328"/>
      <c r="U440" s="330"/>
      <c r="V440" s="330"/>
      <c r="W440" s="330"/>
      <c r="X440" s="330"/>
      <c r="Y440" s="330"/>
      <c r="Z440" s="330"/>
      <c r="AA440" s="330"/>
      <c r="AB440" s="330"/>
      <c r="AC440" s="330"/>
      <c r="AD440" s="330"/>
      <c r="AE440" s="330"/>
      <c r="AF440" s="330"/>
      <c r="AG440" s="330"/>
      <c r="AH440" s="545"/>
      <c r="AI440" s="545"/>
      <c r="AJ440" s="545"/>
      <c r="AK440" s="545"/>
      <c r="AL440" s="546"/>
      <c r="AM440" s="546"/>
      <c r="AN440" s="546"/>
      <c r="AO440" s="546"/>
      <c r="AP440" s="546"/>
      <c r="AQ440" s="546"/>
      <c r="AR440" s="546"/>
      <c r="AS440" s="546"/>
      <c r="AT440" s="546"/>
      <c r="AU440" s="546"/>
      <c r="AV440" s="547"/>
      <c r="AW440" s="547"/>
      <c r="AX440" s="547"/>
      <c r="AY440" s="547"/>
      <c r="AZ440" s="547"/>
      <c r="BA440" s="547"/>
      <c r="BB440" s="547"/>
      <c r="BC440" s="547"/>
      <c r="BD440" s="547"/>
      <c r="BE440" s="547"/>
      <c r="BF440" s="547"/>
      <c r="BG440" s="541"/>
      <c r="BH440" s="541"/>
      <c r="BI440" s="541"/>
      <c r="BJ440" s="541"/>
      <c r="BK440" s="541"/>
      <c r="BL440" s="541"/>
      <c r="BM440" s="541"/>
      <c r="BN440" s="541"/>
      <c r="BO440" s="541"/>
      <c r="BP440" s="541"/>
      <c r="BQ440" s="541"/>
      <c r="BR440" s="541"/>
      <c r="BS440" s="541"/>
      <c r="BT440" s="541"/>
      <c r="BU440" s="541"/>
      <c r="BV440" s="541"/>
      <c r="BW440" s="541"/>
      <c r="BX440" s="541"/>
      <c r="BY440" s="541"/>
      <c r="BZ440" s="541"/>
      <c r="CA440" s="541"/>
      <c r="CB440" s="541"/>
      <c r="CC440" s="541"/>
      <c r="CD440" s="541"/>
      <c r="CE440" s="541"/>
      <c r="CF440" s="541"/>
      <c r="CG440" s="541"/>
      <c r="CH440" s="541"/>
      <c r="CI440" s="541"/>
      <c r="CJ440" s="541"/>
      <c r="CK440" s="541"/>
      <c r="CL440" s="541"/>
      <c r="CM440" s="541"/>
      <c r="CN440" s="541"/>
      <c r="CO440" s="541"/>
      <c r="CP440" s="541"/>
      <c r="CQ440" s="541"/>
      <c r="CR440" s="541"/>
      <c r="CS440" s="541"/>
      <c r="CT440" s="541"/>
      <c r="CU440" s="541"/>
      <c r="CV440" s="541"/>
      <c r="CW440" s="541"/>
      <c r="CX440" s="541"/>
      <c r="CY440" s="541"/>
      <c r="CZ440" s="541"/>
      <c r="DA440" s="541"/>
      <c r="DB440" s="541"/>
      <c r="DC440" s="541"/>
      <c r="DD440" s="541"/>
      <c r="DE440" s="541"/>
      <c r="DF440" s="541"/>
      <c r="DG440" s="541"/>
      <c r="DH440" s="541"/>
      <c r="DI440" s="541"/>
      <c r="DJ440" s="541"/>
      <c r="DK440" s="541"/>
      <c r="DL440" s="541"/>
      <c r="DM440" s="541"/>
      <c r="DN440" s="541"/>
      <c r="DO440" s="541"/>
      <c r="DP440" s="541"/>
      <c r="DQ440" s="541"/>
      <c r="DR440" s="541"/>
      <c r="DS440" s="541"/>
      <c r="DT440" s="541"/>
      <c r="DU440" s="541"/>
      <c r="DV440" s="541"/>
      <c r="DW440" s="541"/>
      <c r="DX440" s="541"/>
      <c r="DY440" s="541"/>
      <c r="DZ440" s="541"/>
      <c r="EA440" s="541"/>
      <c r="EB440" s="541"/>
      <c r="EC440" s="541"/>
      <c r="ED440" s="541"/>
      <c r="EE440" s="541"/>
      <c r="EF440" s="541"/>
      <c r="EG440" s="541"/>
      <c r="EH440" s="541"/>
      <c r="EI440" s="541"/>
      <c r="EJ440" s="541"/>
      <c r="EK440" s="541"/>
      <c r="EL440" s="541"/>
      <c r="EM440" s="541"/>
      <c r="EN440" s="541"/>
      <c r="EO440" s="541"/>
      <c r="EP440" s="541"/>
      <c r="EQ440" s="541"/>
      <c r="ER440" s="541"/>
      <c r="ES440" s="541"/>
      <c r="ET440" s="541"/>
      <c r="EU440" s="541"/>
      <c r="EV440" s="541"/>
      <c r="EW440" s="541"/>
      <c r="EX440" s="541"/>
      <c r="EY440" s="541"/>
      <c r="EZ440" s="541"/>
      <c r="FA440" s="541"/>
      <c r="FB440" s="541"/>
      <c r="FC440" s="541"/>
      <c r="FD440" s="541"/>
      <c r="FE440" s="541"/>
      <c r="FF440" s="541"/>
      <c r="FG440" s="541"/>
      <c r="FH440" s="541"/>
      <c r="FI440" s="541"/>
      <c r="FJ440" s="541"/>
      <c r="FK440" s="541"/>
      <c r="FL440" s="541"/>
      <c r="FM440" s="541"/>
      <c r="FN440" s="541"/>
      <c r="FO440" s="541"/>
      <c r="FP440" s="541"/>
      <c r="FQ440" s="541"/>
      <c r="FR440" s="541"/>
      <c r="FS440" s="541"/>
      <c r="FT440" s="541"/>
      <c r="FU440" s="541"/>
      <c r="FV440" s="541"/>
      <c r="FW440" s="541"/>
      <c r="FX440" s="541"/>
      <c r="FY440" s="541"/>
      <c r="FZ440" s="541"/>
      <c r="GA440" s="541"/>
      <c r="GB440" s="541"/>
      <c r="GC440" s="541"/>
      <c r="GD440" s="541"/>
      <c r="GE440" s="541"/>
      <c r="GF440" s="541"/>
      <c r="GG440" s="541"/>
      <c r="GH440" s="541"/>
      <c r="GI440" s="541"/>
      <c r="GJ440" s="541"/>
      <c r="GK440" s="541"/>
      <c r="GL440" s="541"/>
      <c r="GM440" s="541"/>
      <c r="GN440" s="541"/>
      <c r="GO440" s="541"/>
      <c r="GP440" s="541"/>
      <c r="GQ440" s="541"/>
      <c r="GR440" s="541"/>
      <c r="GS440" s="541"/>
      <c r="GT440" s="541"/>
      <c r="GU440" s="541"/>
      <c r="GV440" s="541"/>
      <c r="GW440" s="541"/>
      <c r="GX440" s="541"/>
      <c r="GY440" s="541"/>
      <c r="GZ440" s="541"/>
      <c r="HA440" s="541"/>
      <c r="HB440" s="541"/>
      <c r="HC440" s="541"/>
      <c r="HD440" s="541"/>
      <c r="HE440" s="541"/>
      <c r="HF440" s="541"/>
      <c r="HG440" s="541"/>
      <c r="HH440" s="541"/>
      <c r="HI440" s="541"/>
      <c r="HJ440" s="541"/>
      <c r="HK440" s="541"/>
      <c r="HL440" s="541"/>
      <c r="HM440" s="541"/>
      <c r="HN440" s="541"/>
      <c r="HO440" s="541"/>
      <c r="HP440" s="541"/>
      <c r="HQ440" s="541"/>
      <c r="HR440" s="541"/>
      <c r="HS440" s="541"/>
      <c r="HT440" s="541"/>
      <c r="HU440" s="541"/>
      <c r="HV440" s="541"/>
      <c r="HW440" s="541"/>
      <c r="HX440" s="541"/>
      <c r="HY440" s="541"/>
      <c r="HZ440" s="541"/>
      <c r="IA440" s="541"/>
      <c r="IB440" s="541"/>
      <c r="IC440" s="541"/>
      <c r="ID440" s="541"/>
      <c r="IE440" s="541"/>
      <c r="IF440" s="541"/>
      <c r="IG440" s="541"/>
      <c r="IH440" s="541"/>
      <c r="II440" s="541"/>
      <c r="IJ440" s="541"/>
      <c r="IK440" s="541"/>
      <c r="IL440" s="541"/>
      <c r="IM440" s="541"/>
      <c r="IN440" s="541"/>
      <c r="IO440" s="541"/>
      <c r="IP440" s="541"/>
      <c r="IQ440" s="541"/>
      <c r="IR440" s="541"/>
      <c r="IS440" s="541"/>
      <c r="IT440" s="541"/>
    </row>
    <row r="441" spans="1:254" s="548" customFormat="1" ht="15" customHeight="1" x14ac:dyDescent="0.3">
      <c r="A441" s="541"/>
      <c r="B441" s="541"/>
      <c r="C441" s="542"/>
      <c r="D441" s="541"/>
      <c r="E441" s="541"/>
      <c r="F441" s="543"/>
      <c r="G441" s="781"/>
      <c r="H441" s="546"/>
      <c r="I441" s="546"/>
      <c r="J441" s="546"/>
      <c r="K441" s="546"/>
      <c r="L441" s="546"/>
      <c r="M441" s="546"/>
      <c r="N441" s="546"/>
      <c r="O441" s="546"/>
      <c r="P441" s="541"/>
      <c r="Q441" s="541"/>
      <c r="R441" s="541"/>
      <c r="S441" s="874"/>
      <c r="T441" s="328"/>
      <c r="U441" s="330"/>
      <c r="V441" s="330"/>
      <c r="W441" s="330"/>
      <c r="X441" s="330"/>
      <c r="Y441" s="330"/>
      <c r="Z441" s="330"/>
      <c r="AA441" s="330"/>
      <c r="AB441" s="330"/>
      <c r="AC441" s="330"/>
      <c r="AD441" s="330"/>
      <c r="AE441" s="330"/>
      <c r="AF441" s="330"/>
      <c r="AG441" s="330"/>
      <c r="AH441" s="545"/>
      <c r="AI441" s="545"/>
      <c r="AJ441" s="545"/>
      <c r="AK441" s="545"/>
      <c r="AL441" s="546"/>
      <c r="AM441" s="546"/>
      <c r="AN441" s="546"/>
      <c r="AO441" s="546"/>
      <c r="AP441" s="546"/>
      <c r="AQ441" s="546"/>
      <c r="AR441" s="546"/>
      <c r="AS441" s="546"/>
      <c r="AT441" s="546"/>
      <c r="AU441" s="546"/>
      <c r="AV441" s="547"/>
      <c r="AW441" s="547"/>
      <c r="AX441" s="547"/>
      <c r="AY441" s="547"/>
      <c r="AZ441" s="547"/>
      <c r="BA441" s="547"/>
      <c r="BB441" s="547"/>
      <c r="BC441" s="547"/>
      <c r="BD441" s="547"/>
      <c r="BE441" s="547"/>
      <c r="BF441" s="547"/>
      <c r="BG441" s="541"/>
      <c r="BH441" s="541"/>
      <c r="BI441" s="541"/>
      <c r="BJ441" s="541"/>
      <c r="BK441" s="541"/>
      <c r="BL441" s="541"/>
      <c r="BM441" s="541"/>
      <c r="BN441" s="541"/>
      <c r="BO441" s="541"/>
      <c r="BP441" s="541"/>
      <c r="BQ441" s="541"/>
      <c r="BR441" s="541"/>
      <c r="BS441" s="541"/>
      <c r="BT441" s="541"/>
      <c r="BU441" s="541"/>
      <c r="BV441" s="541"/>
      <c r="BW441" s="541"/>
      <c r="BX441" s="541"/>
      <c r="BY441" s="541"/>
      <c r="BZ441" s="541"/>
      <c r="CA441" s="541"/>
      <c r="CB441" s="541"/>
      <c r="CC441" s="541"/>
      <c r="CD441" s="541"/>
      <c r="CE441" s="541"/>
      <c r="CF441" s="541"/>
      <c r="CG441" s="541"/>
      <c r="CH441" s="541"/>
      <c r="CI441" s="541"/>
      <c r="CJ441" s="541"/>
      <c r="CK441" s="541"/>
      <c r="CL441" s="541"/>
      <c r="CM441" s="541"/>
      <c r="CN441" s="541"/>
      <c r="CO441" s="541"/>
      <c r="CP441" s="541"/>
      <c r="CQ441" s="541"/>
      <c r="CR441" s="541"/>
      <c r="CS441" s="541"/>
      <c r="CT441" s="541"/>
      <c r="CU441" s="541"/>
      <c r="CV441" s="541"/>
      <c r="CW441" s="541"/>
      <c r="CX441" s="541"/>
      <c r="CY441" s="541"/>
      <c r="CZ441" s="541"/>
      <c r="DA441" s="541"/>
      <c r="DB441" s="541"/>
      <c r="DC441" s="541"/>
      <c r="DD441" s="541"/>
      <c r="DE441" s="541"/>
      <c r="DF441" s="541"/>
      <c r="DG441" s="541"/>
      <c r="DH441" s="541"/>
      <c r="DI441" s="541"/>
      <c r="DJ441" s="541"/>
      <c r="DK441" s="541"/>
      <c r="DL441" s="541"/>
      <c r="DM441" s="541"/>
      <c r="DN441" s="541"/>
      <c r="DO441" s="541"/>
      <c r="DP441" s="541"/>
      <c r="DQ441" s="541"/>
      <c r="DR441" s="541"/>
      <c r="DS441" s="541"/>
      <c r="DT441" s="541"/>
      <c r="DU441" s="541"/>
      <c r="DV441" s="541"/>
      <c r="DW441" s="541"/>
      <c r="DX441" s="541"/>
      <c r="DY441" s="541"/>
      <c r="DZ441" s="541"/>
      <c r="EA441" s="541"/>
      <c r="EB441" s="541"/>
      <c r="EC441" s="541"/>
      <c r="ED441" s="541"/>
      <c r="EE441" s="541"/>
      <c r="EF441" s="541"/>
      <c r="EG441" s="541"/>
      <c r="EH441" s="541"/>
      <c r="EI441" s="541"/>
      <c r="EJ441" s="541"/>
      <c r="EK441" s="541"/>
      <c r="EL441" s="541"/>
      <c r="EM441" s="541"/>
      <c r="EN441" s="541"/>
      <c r="EO441" s="541"/>
      <c r="EP441" s="541"/>
      <c r="EQ441" s="541"/>
      <c r="ER441" s="541"/>
      <c r="ES441" s="541"/>
      <c r="ET441" s="541"/>
      <c r="EU441" s="541"/>
      <c r="EV441" s="541"/>
      <c r="EW441" s="541"/>
      <c r="EX441" s="541"/>
      <c r="EY441" s="541"/>
      <c r="EZ441" s="541"/>
      <c r="FA441" s="541"/>
      <c r="FB441" s="541"/>
      <c r="FC441" s="541"/>
      <c r="FD441" s="541"/>
      <c r="FE441" s="541"/>
      <c r="FF441" s="541"/>
      <c r="FG441" s="541"/>
      <c r="FH441" s="541"/>
      <c r="FI441" s="541"/>
      <c r="FJ441" s="541"/>
      <c r="FK441" s="541"/>
      <c r="FL441" s="541"/>
      <c r="FM441" s="541"/>
      <c r="FN441" s="541"/>
      <c r="FO441" s="541"/>
      <c r="FP441" s="541"/>
      <c r="FQ441" s="541"/>
      <c r="FR441" s="541"/>
      <c r="FS441" s="541"/>
      <c r="FT441" s="541"/>
      <c r="FU441" s="541"/>
      <c r="FV441" s="541"/>
      <c r="FW441" s="541"/>
      <c r="FX441" s="541"/>
      <c r="FY441" s="541"/>
      <c r="FZ441" s="541"/>
      <c r="GA441" s="541"/>
      <c r="GB441" s="541"/>
      <c r="GC441" s="541"/>
      <c r="GD441" s="541"/>
      <c r="GE441" s="541"/>
      <c r="GF441" s="541"/>
      <c r="GG441" s="541"/>
      <c r="GH441" s="541"/>
      <c r="GI441" s="541"/>
      <c r="GJ441" s="541"/>
      <c r="GK441" s="541"/>
      <c r="GL441" s="541"/>
      <c r="GM441" s="541"/>
      <c r="GN441" s="541"/>
      <c r="GO441" s="541"/>
      <c r="GP441" s="541"/>
      <c r="GQ441" s="541"/>
      <c r="GR441" s="541"/>
      <c r="GS441" s="541"/>
      <c r="GT441" s="541"/>
      <c r="GU441" s="541"/>
      <c r="GV441" s="541"/>
      <c r="GW441" s="541"/>
      <c r="GX441" s="541"/>
      <c r="GY441" s="541"/>
      <c r="GZ441" s="541"/>
      <c r="HA441" s="541"/>
      <c r="HB441" s="541"/>
      <c r="HC441" s="541"/>
      <c r="HD441" s="541"/>
      <c r="HE441" s="541"/>
      <c r="HF441" s="541"/>
      <c r="HG441" s="541"/>
      <c r="HH441" s="541"/>
      <c r="HI441" s="541"/>
      <c r="HJ441" s="541"/>
      <c r="HK441" s="541"/>
      <c r="HL441" s="541"/>
      <c r="HM441" s="541"/>
      <c r="HN441" s="541"/>
      <c r="HO441" s="541"/>
      <c r="HP441" s="541"/>
      <c r="HQ441" s="541"/>
      <c r="HR441" s="541"/>
      <c r="HS441" s="541"/>
      <c r="HT441" s="541"/>
      <c r="HU441" s="541"/>
      <c r="HV441" s="541"/>
      <c r="HW441" s="541"/>
      <c r="HX441" s="541"/>
      <c r="HY441" s="541"/>
      <c r="HZ441" s="541"/>
      <c r="IA441" s="541"/>
      <c r="IB441" s="541"/>
      <c r="IC441" s="541"/>
      <c r="ID441" s="541"/>
      <c r="IE441" s="541"/>
      <c r="IF441" s="541"/>
      <c r="IG441" s="541"/>
      <c r="IH441" s="541"/>
      <c r="II441" s="541"/>
      <c r="IJ441" s="541"/>
      <c r="IK441" s="541"/>
      <c r="IL441" s="541"/>
      <c r="IM441" s="541"/>
      <c r="IN441" s="541"/>
      <c r="IO441" s="541"/>
      <c r="IP441" s="541"/>
      <c r="IQ441" s="541"/>
      <c r="IR441" s="541"/>
      <c r="IS441" s="541"/>
      <c r="IT441" s="541"/>
    </row>
    <row r="442" spans="1:254" s="548" customFormat="1" ht="15" customHeight="1" x14ac:dyDescent="0.3">
      <c r="A442" s="541"/>
      <c r="B442" s="541"/>
      <c r="C442" s="542"/>
      <c r="D442" s="541"/>
      <c r="E442" s="541"/>
      <c r="F442" s="543"/>
      <c r="G442" s="781"/>
      <c r="H442" s="546"/>
      <c r="I442" s="546"/>
      <c r="J442" s="546"/>
      <c r="K442" s="546"/>
      <c r="L442" s="546"/>
      <c r="M442" s="546"/>
      <c r="N442" s="546"/>
      <c r="O442" s="546"/>
      <c r="P442" s="541"/>
      <c r="Q442" s="541"/>
      <c r="R442" s="541"/>
      <c r="S442" s="874"/>
      <c r="T442" s="328"/>
      <c r="U442" s="330"/>
      <c r="V442" s="330"/>
      <c r="W442" s="330"/>
      <c r="X442" s="330"/>
      <c r="Y442" s="330"/>
      <c r="Z442" s="330"/>
      <c r="AA442" s="330"/>
      <c r="AB442" s="330"/>
      <c r="AC442" s="330"/>
      <c r="AD442" s="330"/>
      <c r="AE442" s="330"/>
      <c r="AF442" s="330"/>
      <c r="AG442" s="330"/>
      <c r="AH442" s="545"/>
      <c r="AI442" s="545"/>
      <c r="AJ442" s="545"/>
      <c r="AK442" s="545"/>
      <c r="AL442" s="546"/>
      <c r="AM442" s="546"/>
      <c r="AN442" s="546"/>
      <c r="AO442" s="546"/>
      <c r="AP442" s="546"/>
      <c r="AQ442" s="546"/>
      <c r="AR442" s="546"/>
      <c r="AS442" s="546"/>
      <c r="AT442" s="546"/>
      <c r="AU442" s="546"/>
      <c r="AV442" s="547"/>
      <c r="AW442" s="547"/>
      <c r="AX442" s="547"/>
      <c r="AY442" s="547"/>
      <c r="AZ442" s="547"/>
      <c r="BA442" s="547"/>
      <c r="BB442" s="547"/>
      <c r="BC442" s="547"/>
      <c r="BD442" s="547"/>
      <c r="BE442" s="547"/>
      <c r="BF442" s="547"/>
      <c r="BG442" s="541"/>
      <c r="BH442" s="541"/>
      <c r="BI442" s="541"/>
      <c r="BJ442" s="541"/>
      <c r="BK442" s="541"/>
      <c r="BL442" s="541"/>
      <c r="BM442" s="541"/>
      <c r="BN442" s="541"/>
      <c r="BO442" s="541"/>
      <c r="BP442" s="541"/>
      <c r="BQ442" s="541"/>
      <c r="BR442" s="541"/>
      <c r="BS442" s="541"/>
      <c r="BT442" s="541"/>
      <c r="BU442" s="541"/>
      <c r="BV442" s="541"/>
      <c r="BW442" s="541"/>
      <c r="BX442" s="541"/>
      <c r="BY442" s="541"/>
      <c r="BZ442" s="541"/>
      <c r="CA442" s="541"/>
      <c r="CB442" s="541"/>
      <c r="CC442" s="541"/>
      <c r="CD442" s="541"/>
      <c r="CE442" s="541"/>
      <c r="CF442" s="541"/>
      <c r="CG442" s="541"/>
      <c r="CH442" s="541"/>
      <c r="CI442" s="541"/>
      <c r="CJ442" s="541"/>
      <c r="CK442" s="541"/>
      <c r="CL442" s="541"/>
      <c r="CM442" s="541"/>
      <c r="CN442" s="541"/>
      <c r="CO442" s="541"/>
      <c r="CP442" s="541"/>
      <c r="CQ442" s="541"/>
      <c r="CR442" s="541"/>
      <c r="CS442" s="541"/>
      <c r="CT442" s="541"/>
      <c r="CU442" s="541"/>
      <c r="CV442" s="541"/>
      <c r="CW442" s="541"/>
      <c r="CX442" s="541"/>
      <c r="CY442" s="541"/>
      <c r="CZ442" s="541"/>
      <c r="DA442" s="541"/>
      <c r="DB442" s="541"/>
      <c r="DC442" s="541"/>
      <c r="DD442" s="541"/>
      <c r="DE442" s="541"/>
      <c r="DF442" s="541"/>
      <c r="DG442" s="541"/>
      <c r="DH442" s="541"/>
      <c r="DI442" s="541"/>
      <c r="DJ442" s="541"/>
      <c r="DK442" s="541"/>
      <c r="DL442" s="541"/>
      <c r="DM442" s="541"/>
      <c r="DN442" s="541"/>
      <c r="DO442" s="541"/>
      <c r="DP442" s="541"/>
      <c r="DQ442" s="541"/>
      <c r="DR442" s="541"/>
      <c r="DS442" s="541"/>
      <c r="DT442" s="541"/>
      <c r="DU442" s="541"/>
      <c r="DV442" s="541"/>
      <c r="DW442" s="541"/>
      <c r="DX442" s="541"/>
      <c r="DY442" s="541"/>
      <c r="DZ442" s="541"/>
      <c r="EA442" s="541"/>
      <c r="EB442" s="541"/>
      <c r="EC442" s="541"/>
      <c r="ED442" s="541"/>
      <c r="EE442" s="541"/>
      <c r="EF442" s="541"/>
      <c r="EG442" s="541"/>
      <c r="EH442" s="541"/>
      <c r="EI442" s="541"/>
      <c r="EJ442" s="541"/>
      <c r="EK442" s="541"/>
      <c r="EL442" s="541"/>
      <c r="EM442" s="541"/>
      <c r="EN442" s="541"/>
      <c r="EO442" s="541"/>
      <c r="EP442" s="541"/>
      <c r="EQ442" s="541"/>
      <c r="ER442" s="541"/>
      <c r="ES442" s="541"/>
      <c r="ET442" s="541"/>
      <c r="EU442" s="541"/>
      <c r="EV442" s="541"/>
      <c r="EW442" s="541"/>
      <c r="EX442" s="541"/>
      <c r="EY442" s="541"/>
      <c r="EZ442" s="541"/>
      <c r="FA442" s="541"/>
      <c r="FB442" s="541"/>
      <c r="FC442" s="541"/>
      <c r="FD442" s="541"/>
      <c r="FE442" s="541"/>
      <c r="FF442" s="541"/>
      <c r="FG442" s="541"/>
      <c r="FH442" s="541"/>
      <c r="FI442" s="541"/>
      <c r="FJ442" s="541"/>
      <c r="FK442" s="541"/>
      <c r="FL442" s="541"/>
      <c r="FM442" s="541"/>
      <c r="FN442" s="541"/>
      <c r="FO442" s="541"/>
      <c r="FP442" s="541"/>
      <c r="FQ442" s="541"/>
      <c r="FR442" s="541"/>
      <c r="FS442" s="541"/>
      <c r="FT442" s="541"/>
      <c r="FU442" s="541"/>
      <c r="FV442" s="541"/>
      <c r="FW442" s="541"/>
      <c r="FX442" s="541"/>
      <c r="FY442" s="541"/>
      <c r="FZ442" s="541"/>
      <c r="GA442" s="541"/>
      <c r="GB442" s="541"/>
      <c r="GC442" s="541"/>
      <c r="GD442" s="541"/>
      <c r="GE442" s="541"/>
      <c r="GF442" s="541"/>
      <c r="GG442" s="541"/>
      <c r="GH442" s="541"/>
      <c r="GI442" s="541"/>
      <c r="GJ442" s="541"/>
      <c r="GK442" s="541"/>
      <c r="GL442" s="541"/>
      <c r="GM442" s="541"/>
      <c r="GN442" s="541"/>
      <c r="GO442" s="541"/>
      <c r="GP442" s="541"/>
      <c r="GQ442" s="541"/>
      <c r="GR442" s="541"/>
      <c r="GS442" s="541"/>
      <c r="GT442" s="541"/>
      <c r="GU442" s="541"/>
      <c r="GV442" s="541"/>
      <c r="GW442" s="541"/>
      <c r="GX442" s="541"/>
      <c r="GY442" s="541"/>
      <c r="GZ442" s="541"/>
      <c r="HA442" s="541"/>
      <c r="HB442" s="541"/>
      <c r="HC442" s="541"/>
      <c r="HD442" s="541"/>
      <c r="HE442" s="541"/>
      <c r="HF442" s="541"/>
      <c r="HG442" s="541"/>
      <c r="HH442" s="541"/>
      <c r="HI442" s="541"/>
      <c r="HJ442" s="541"/>
      <c r="HK442" s="541"/>
      <c r="HL442" s="541"/>
      <c r="HM442" s="541"/>
      <c r="HN442" s="541"/>
      <c r="HO442" s="541"/>
      <c r="HP442" s="541"/>
      <c r="HQ442" s="541"/>
      <c r="HR442" s="541"/>
      <c r="HS442" s="541"/>
      <c r="HT442" s="541"/>
      <c r="HU442" s="541"/>
      <c r="HV442" s="541"/>
      <c r="HW442" s="541"/>
      <c r="HX442" s="541"/>
      <c r="HY442" s="541"/>
      <c r="HZ442" s="541"/>
      <c r="IA442" s="541"/>
      <c r="IB442" s="541"/>
      <c r="IC442" s="541"/>
      <c r="ID442" s="541"/>
      <c r="IE442" s="541"/>
      <c r="IF442" s="541"/>
      <c r="IG442" s="541"/>
      <c r="IH442" s="541"/>
      <c r="II442" s="541"/>
      <c r="IJ442" s="541"/>
      <c r="IK442" s="541"/>
      <c r="IL442" s="541"/>
      <c r="IM442" s="541"/>
      <c r="IN442" s="541"/>
      <c r="IO442" s="541"/>
      <c r="IP442" s="541"/>
      <c r="IQ442" s="541"/>
      <c r="IR442" s="541"/>
      <c r="IS442" s="541"/>
      <c r="IT442" s="541"/>
    </row>
    <row r="443" spans="1:254" s="548" customFormat="1" ht="15" customHeight="1" x14ac:dyDescent="0.3">
      <c r="A443" s="541"/>
      <c r="B443" s="541"/>
      <c r="C443" s="542"/>
      <c r="D443" s="541"/>
      <c r="E443" s="541"/>
      <c r="F443" s="543"/>
      <c r="G443" s="781"/>
      <c r="H443" s="546"/>
      <c r="I443" s="546"/>
      <c r="J443" s="546"/>
      <c r="K443" s="546"/>
      <c r="L443" s="546"/>
      <c r="M443" s="546"/>
      <c r="N443" s="546"/>
      <c r="O443" s="546"/>
      <c r="P443" s="541"/>
      <c r="Q443" s="541"/>
      <c r="R443" s="541"/>
      <c r="S443" s="874"/>
      <c r="T443" s="328"/>
      <c r="U443" s="330"/>
      <c r="V443" s="330"/>
      <c r="W443" s="330"/>
      <c r="X443" s="330"/>
      <c r="Y443" s="330"/>
      <c r="Z443" s="330"/>
      <c r="AA443" s="330"/>
      <c r="AB443" s="330"/>
      <c r="AC443" s="330"/>
      <c r="AD443" s="330"/>
      <c r="AE443" s="330"/>
      <c r="AF443" s="330"/>
      <c r="AG443" s="330"/>
      <c r="AH443" s="545"/>
      <c r="AI443" s="545"/>
      <c r="AJ443" s="545"/>
      <c r="AK443" s="545"/>
      <c r="AL443" s="546"/>
      <c r="AM443" s="546"/>
      <c r="AN443" s="546"/>
      <c r="AO443" s="546"/>
      <c r="AP443" s="546"/>
      <c r="AQ443" s="546"/>
      <c r="AR443" s="546"/>
      <c r="AS443" s="546"/>
      <c r="AT443" s="546"/>
      <c r="AU443" s="546"/>
      <c r="AV443" s="547"/>
      <c r="AW443" s="547"/>
      <c r="AX443" s="547"/>
      <c r="AY443" s="547"/>
      <c r="AZ443" s="547"/>
      <c r="BA443" s="547"/>
      <c r="BB443" s="547"/>
      <c r="BC443" s="547"/>
      <c r="BD443" s="547"/>
      <c r="BE443" s="547"/>
      <c r="BF443" s="547"/>
      <c r="BG443" s="541"/>
      <c r="BH443" s="541"/>
      <c r="BI443" s="541"/>
      <c r="BJ443" s="541"/>
      <c r="BK443" s="541"/>
      <c r="BL443" s="541"/>
      <c r="BM443" s="541"/>
      <c r="BN443" s="541"/>
      <c r="BO443" s="541"/>
      <c r="BP443" s="541"/>
      <c r="BQ443" s="541"/>
      <c r="BR443" s="541"/>
      <c r="BS443" s="541"/>
      <c r="BT443" s="541"/>
      <c r="BU443" s="541"/>
      <c r="BV443" s="541"/>
      <c r="BW443" s="541"/>
      <c r="BX443" s="541"/>
      <c r="BY443" s="541"/>
      <c r="BZ443" s="541"/>
      <c r="CA443" s="541"/>
      <c r="CB443" s="541"/>
      <c r="CC443" s="541"/>
      <c r="CD443" s="541"/>
      <c r="CE443" s="541"/>
      <c r="CF443" s="541"/>
      <c r="CG443" s="541"/>
      <c r="CH443" s="541"/>
      <c r="CI443" s="541"/>
      <c r="CJ443" s="541"/>
      <c r="CK443" s="541"/>
      <c r="CL443" s="541"/>
      <c r="CM443" s="541"/>
      <c r="CN443" s="541"/>
      <c r="CO443" s="541"/>
      <c r="CP443" s="541"/>
      <c r="CQ443" s="541"/>
      <c r="CR443" s="541"/>
      <c r="CS443" s="541"/>
      <c r="CT443" s="541"/>
      <c r="CU443" s="541"/>
      <c r="CV443" s="541"/>
      <c r="CW443" s="541"/>
      <c r="CX443" s="541"/>
      <c r="CY443" s="541"/>
      <c r="CZ443" s="541"/>
      <c r="DA443" s="541"/>
      <c r="DB443" s="541"/>
      <c r="DC443" s="541"/>
      <c r="DD443" s="541"/>
      <c r="DE443" s="541"/>
      <c r="DF443" s="541"/>
      <c r="DG443" s="541"/>
      <c r="DH443" s="541"/>
      <c r="DI443" s="541"/>
      <c r="DJ443" s="541"/>
      <c r="DK443" s="541"/>
      <c r="DL443" s="541"/>
      <c r="DM443" s="541"/>
      <c r="DN443" s="541"/>
      <c r="DO443" s="541"/>
      <c r="DP443" s="541"/>
      <c r="DQ443" s="541"/>
      <c r="DR443" s="541"/>
      <c r="DS443" s="541"/>
      <c r="DT443" s="541"/>
      <c r="DU443" s="541"/>
      <c r="DV443" s="541"/>
      <c r="DW443" s="541"/>
      <c r="DX443" s="541"/>
      <c r="DY443" s="541"/>
      <c r="DZ443" s="541"/>
      <c r="EA443" s="541"/>
      <c r="EB443" s="541"/>
      <c r="EC443" s="541"/>
      <c r="ED443" s="541"/>
      <c r="EE443" s="541"/>
      <c r="EF443" s="541"/>
      <c r="EG443" s="541"/>
      <c r="EH443" s="541"/>
      <c r="EI443" s="541"/>
      <c r="EJ443" s="541"/>
      <c r="EK443" s="541"/>
      <c r="EL443" s="541"/>
      <c r="EM443" s="541"/>
      <c r="EN443" s="541"/>
      <c r="EO443" s="541"/>
      <c r="EP443" s="541"/>
      <c r="EQ443" s="541"/>
      <c r="ER443" s="541"/>
      <c r="ES443" s="541"/>
      <c r="ET443" s="541"/>
      <c r="EU443" s="541"/>
      <c r="EV443" s="541"/>
      <c r="EW443" s="541"/>
      <c r="EX443" s="541"/>
      <c r="EY443" s="541"/>
      <c r="EZ443" s="541"/>
      <c r="FA443" s="541"/>
      <c r="FB443" s="541"/>
      <c r="FC443" s="541"/>
      <c r="FD443" s="541"/>
      <c r="FE443" s="541"/>
      <c r="FF443" s="541"/>
      <c r="FG443" s="541"/>
      <c r="FH443" s="541"/>
      <c r="FI443" s="541"/>
      <c r="FJ443" s="541"/>
      <c r="FK443" s="541"/>
      <c r="FL443" s="541"/>
      <c r="FM443" s="541"/>
      <c r="FN443" s="541"/>
      <c r="FO443" s="541"/>
      <c r="FP443" s="541"/>
      <c r="FQ443" s="541"/>
      <c r="FR443" s="541"/>
      <c r="FS443" s="541"/>
      <c r="FT443" s="541"/>
      <c r="FU443" s="541"/>
      <c r="FV443" s="541"/>
      <c r="FW443" s="541"/>
      <c r="FX443" s="541"/>
      <c r="FY443" s="541"/>
      <c r="FZ443" s="541"/>
      <c r="GA443" s="541"/>
      <c r="GB443" s="541"/>
      <c r="GC443" s="541"/>
      <c r="GD443" s="541"/>
      <c r="GE443" s="541"/>
      <c r="GF443" s="541"/>
      <c r="GG443" s="541"/>
      <c r="GH443" s="541"/>
      <c r="GI443" s="541"/>
      <c r="GJ443" s="541"/>
      <c r="GK443" s="541"/>
      <c r="GL443" s="541"/>
      <c r="GM443" s="541"/>
      <c r="GN443" s="541"/>
      <c r="GO443" s="541"/>
      <c r="GP443" s="541"/>
      <c r="GQ443" s="541"/>
      <c r="GR443" s="541"/>
      <c r="GS443" s="541"/>
      <c r="GT443" s="541"/>
      <c r="GU443" s="541"/>
      <c r="GV443" s="541"/>
      <c r="GW443" s="541"/>
      <c r="GX443" s="541"/>
      <c r="GY443" s="541"/>
      <c r="GZ443" s="541"/>
      <c r="HA443" s="541"/>
      <c r="HB443" s="541"/>
      <c r="HC443" s="541"/>
      <c r="HD443" s="541"/>
      <c r="HE443" s="541"/>
      <c r="HF443" s="541"/>
      <c r="HG443" s="541"/>
      <c r="HH443" s="541"/>
      <c r="HI443" s="541"/>
      <c r="HJ443" s="541"/>
      <c r="HK443" s="541"/>
      <c r="HL443" s="541"/>
      <c r="HM443" s="541"/>
      <c r="HN443" s="541"/>
      <c r="HO443" s="541"/>
      <c r="HP443" s="541"/>
      <c r="HQ443" s="541"/>
      <c r="HR443" s="541"/>
      <c r="HS443" s="541"/>
      <c r="HT443" s="541"/>
      <c r="HU443" s="541"/>
      <c r="HV443" s="541"/>
      <c r="HW443" s="541"/>
      <c r="HX443" s="541"/>
      <c r="HY443" s="541"/>
      <c r="HZ443" s="541"/>
      <c r="IA443" s="541"/>
      <c r="IB443" s="541"/>
      <c r="IC443" s="541"/>
      <c r="ID443" s="541"/>
      <c r="IE443" s="541"/>
      <c r="IF443" s="541"/>
      <c r="IG443" s="541"/>
      <c r="IH443" s="541"/>
      <c r="II443" s="541"/>
      <c r="IJ443" s="541"/>
      <c r="IK443" s="541"/>
      <c r="IL443" s="541"/>
      <c r="IM443" s="541"/>
      <c r="IN443" s="541"/>
      <c r="IO443" s="541"/>
      <c r="IP443" s="541"/>
      <c r="IQ443" s="541"/>
      <c r="IR443" s="541"/>
      <c r="IS443" s="541"/>
      <c r="IT443" s="541"/>
    </row>
    <row r="444" spans="1:254" s="548" customFormat="1" ht="15" customHeight="1" x14ac:dyDescent="0.3">
      <c r="A444" s="541"/>
      <c r="B444" s="541"/>
      <c r="C444" s="542"/>
      <c r="D444" s="541"/>
      <c r="E444" s="541"/>
      <c r="F444" s="543"/>
      <c r="G444" s="781"/>
      <c r="H444" s="546"/>
      <c r="I444" s="546"/>
      <c r="J444" s="546"/>
      <c r="K444" s="546"/>
      <c r="L444" s="546"/>
      <c r="M444" s="546"/>
      <c r="N444" s="546"/>
      <c r="O444" s="546"/>
      <c r="P444" s="541"/>
      <c r="Q444" s="541"/>
      <c r="R444" s="541"/>
      <c r="S444" s="874"/>
      <c r="T444" s="328"/>
      <c r="U444" s="330"/>
      <c r="V444" s="330"/>
      <c r="W444" s="330"/>
      <c r="X444" s="330"/>
      <c r="Y444" s="330"/>
      <c r="Z444" s="330"/>
      <c r="AA444" s="330"/>
      <c r="AB444" s="330"/>
      <c r="AC444" s="330"/>
      <c r="AD444" s="330"/>
      <c r="AE444" s="330"/>
      <c r="AF444" s="330"/>
      <c r="AG444" s="330"/>
      <c r="AH444" s="545"/>
      <c r="AI444" s="545"/>
      <c r="AJ444" s="545"/>
      <c r="AK444" s="545"/>
      <c r="AL444" s="546"/>
      <c r="AM444" s="546"/>
      <c r="AN444" s="546"/>
      <c r="AO444" s="546"/>
      <c r="AP444" s="546"/>
      <c r="AQ444" s="546"/>
      <c r="AR444" s="546"/>
      <c r="AS444" s="546"/>
      <c r="AT444" s="546"/>
      <c r="AU444" s="546"/>
      <c r="AV444" s="547"/>
      <c r="AW444" s="547"/>
      <c r="AX444" s="547"/>
      <c r="AY444" s="547"/>
      <c r="AZ444" s="547"/>
      <c r="BA444" s="547"/>
      <c r="BB444" s="547"/>
      <c r="BC444" s="547"/>
      <c r="BD444" s="547"/>
      <c r="BE444" s="547"/>
      <c r="BF444" s="547"/>
      <c r="BG444" s="541"/>
      <c r="BH444" s="541"/>
      <c r="BI444" s="541"/>
      <c r="BJ444" s="541"/>
      <c r="BK444" s="541"/>
      <c r="BL444" s="541"/>
      <c r="BM444" s="541"/>
      <c r="BN444" s="541"/>
      <c r="BO444" s="541"/>
      <c r="BP444" s="541"/>
      <c r="BQ444" s="541"/>
      <c r="BR444" s="541"/>
      <c r="BS444" s="541"/>
      <c r="BT444" s="541"/>
      <c r="BU444" s="541"/>
      <c r="BV444" s="541"/>
      <c r="BW444" s="541"/>
      <c r="BX444" s="541"/>
      <c r="BY444" s="541"/>
      <c r="BZ444" s="541"/>
      <c r="CA444" s="541"/>
      <c r="CB444" s="541"/>
      <c r="CC444" s="541"/>
      <c r="CD444" s="541"/>
      <c r="CE444" s="541"/>
      <c r="CF444" s="541"/>
      <c r="CG444" s="541"/>
      <c r="CH444" s="541"/>
      <c r="CI444" s="541"/>
      <c r="CJ444" s="541"/>
      <c r="CK444" s="541"/>
      <c r="CL444" s="541"/>
      <c r="CM444" s="541"/>
      <c r="CN444" s="541"/>
      <c r="CO444" s="541"/>
      <c r="CP444" s="541"/>
      <c r="CQ444" s="541"/>
      <c r="CR444" s="541"/>
      <c r="CS444" s="541"/>
      <c r="CT444" s="541"/>
      <c r="CU444" s="541"/>
      <c r="CV444" s="541"/>
      <c r="CW444" s="541"/>
      <c r="CX444" s="541"/>
      <c r="CY444" s="541"/>
      <c r="CZ444" s="541"/>
      <c r="DA444" s="541"/>
      <c r="DB444" s="541"/>
      <c r="DC444" s="541"/>
      <c r="DD444" s="541"/>
      <c r="DE444" s="541"/>
      <c r="DF444" s="541"/>
      <c r="DG444" s="541"/>
      <c r="DH444" s="541"/>
      <c r="DI444" s="541"/>
      <c r="DJ444" s="541"/>
      <c r="DK444" s="541"/>
      <c r="DL444" s="541"/>
      <c r="DM444" s="541"/>
      <c r="DN444" s="541"/>
      <c r="DO444" s="541"/>
      <c r="DP444" s="541"/>
      <c r="DQ444" s="541"/>
      <c r="DR444" s="541"/>
      <c r="DS444" s="541"/>
      <c r="DT444" s="541"/>
      <c r="DU444" s="541"/>
      <c r="DV444" s="541"/>
      <c r="DW444" s="541"/>
      <c r="DX444" s="541"/>
      <c r="DY444" s="541"/>
      <c r="DZ444" s="541"/>
      <c r="EA444" s="541"/>
      <c r="EB444" s="541"/>
      <c r="EC444" s="541"/>
      <c r="ED444" s="541"/>
      <c r="EE444" s="541"/>
      <c r="EF444" s="541"/>
      <c r="EG444" s="541"/>
      <c r="EH444" s="541"/>
      <c r="EI444" s="541"/>
      <c r="EJ444" s="541"/>
      <c r="EK444" s="541"/>
      <c r="EL444" s="541"/>
      <c r="EM444" s="541"/>
      <c r="EN444" s="541"/>
      <c r="EO444" s="541"/>
      <c r="EP444" s="541"/>
      <c r="EQ444" s="541"/>
      <c r="ER444" s="541"/>
      <c r="ES444" s="541"/>
      <c r="ET444" s="541"/>
      <c r="EU444" s="541"/>
      <c r="EV444" s="541"/>
      <c r="EW444" s="541"/>
      <c r="EX444" s="541"/>
      <c r="EY444" s="541"/>
      <c r="EZ444" s="541"/>
      <c r="FA444" s="541"/>
      <c r="FB444" s="541"/>
      <c r="FC444" s="541"/>
      <c r="FD444" s="541"/>
      <c r="FE444" s="541"/>
      <c r="FF444" s="541"/>
      <c r="FG444" s="541"/>
      <c r="FH444" s="541"/>
      <c r="FI444" s="541"/>
      <c r="FJ444" s="541"/>
      <c r="FK444" s="541"/>
      <c r="FL444" s="541"/>
      <c r="FM444" s="541"/>
      <c r="FN444" s="541"/>
      <c r="FO444" s="541"/>
      <c r="FP444" s="541"/>
      <c r="FQ444" s="541"/>
      <c r="FR444" s="541"/>
      <c r="FS444" s="541"/>
      <c r="FT444" s="541"/>
      <c r="FU444" s="541"/>
      <c r="FV444" s="541"/>
      <c r="FW444" s="541"/>
      <c r="FX444" s="541"/>
      <c r="FY444" s="541"/>
      <c r="FZ444" s="541"/>
      <c r="GA444" s="541"/>
      <c r="GB444" s="541"/>
      <c r="GC444" s="541"/>
      <c r="GD444" s="541"/>
      <c r="GE444" s="541"/>
      <c r="GF444" s="541"/>
      <c r="GG444" s="541"/>
      <c r="GH444" s="541"/>
      <c r="GI444" s="541"/>
      <c r="GJ444" s="541"/>
      <c r="GK444" s="541"/>
      <c r="GL444" s="541"/>
      <c r="GM444" s="541"/>
      <c r="GN444" s="541"/>
      <c r="GO444" s="541"/>
      <c r="GP444" s="541"/>
      <c r="GQ444" s="541"/>
      <c r="GR444" s="541"/>
      <c r="GS444" s="541"/>
      <c r="GT444" s="541"/>
      <c r="GU444" s="541"/>
      <c r="GV444" s="541"/>
      <c r="GW444" s="541"/>
      <c r="GX444" s="541"/>
      <c r="GY444" s="541"/>
      <c r="GZ444" s="541"/>
      <c r="HA444" s="541"/>
      <c r="HB444" s="541"/>
      <c r="HC444" s="541"/>
      <c r="HD444" s="541"/>
      <c r="HE444" s="541"/>
      <c r="HF444" s="541"/>
      <c r="HG444" s="541"/>
      <c r="HH444" s="541"/>
      <c r="HI444" s="541"/>
      <c r="HJ444" s="541"/>
      <c r="HK444" s="541"/>
      <c r="HL444" s="541"/>
      <c r="HM444" s="541"/>
      <c r="HN444" s="541"/>
      <c r="HO444" s="541"/>
      <c r="HP444" s="541"/>
      <c r="HQ444" s="541"/>
      <c r="HR444" s="541"/>
      <c r="HS444" s="541"/>
      <c r="HT444" s="541"/>
      <c r="HU444" s="541"/>
      <c r="HV444" s="541"/>
      <c r="HW444" s="541"/>
      <c r="HX444" s="541"/>
      <c r="HY444" s="541"/>
      <c r="HZ444" s="541"/>
      <c r="IA444" s="541"/>
      <c r="IB444" s="541"/>
      <c r="IC444" s="541"/>
      <c r="ID444" s="541"/>
      <c r="IE444" s="541"/>
      <c r="IF444" s="541"/>
      <c r="IG444" s="541"/>
      <c r="IH444" s="541"/>
      <c r="II444" s="541"/>
      <c r="IJ444" s="541"/>
      <c r="IK444" s="541"/>
      <c r="IL444" s="541"/>
      <c r="IM444" s="541"/>
      <c r="IN444" s="541"/>
      <c r="IO444" s="541"/>
      <c r="IP444" s="541"/>
      <c r="IQ444" s="541"/>
      <c r="IR444" s="541"/>
      <c r="IS444" s="541"/>
      <c r="IT444" s="541"/>
    </row>
    <row r="445" spans="1:254" s="548" customFormat="1" ht="15" customHeight="1" x14ac:dyDescent="0.3">
      <c r="A445" s="541"/>
      <c r="B445" s="541"/>
      <c r="C445" s="542"/>
      <c r="D445" s="541"/>
      <c r="E445" s="541"/>
      <c r="F445" s="543"/>
      <c r="G445" s="781"/>
      <c r="H445" s="546"/>
      <c r="I445" s="546"/>
      <c r="J445" s="546"/>
      <c r="K445" s="546"/>
      <c r="L445" s="546"/>
      <c r="M445" s="546"/>
      <c r="N445" s="546"/>
      <c r="O445" s="546"/>
      <c r="P445" s="541"/>
      <c r="Q445" s="541"/>
      <c r="R445" s="541"/>
      <c r="S445" s="874"/>
      <c r="T445" s="328"/>
      <c r="U445" s="330"/>
      <c r="V445" s="330"/>
      <c r="W445" s="330"/>
      <c r="X445" s="330"/>
      <c r="Y445" s="330"/>
      <c r="Z445" s="330"/>
      <c r="AA445" s="330"/>
      <c r="AB445" s="330"/>
      <c r="AC445" s="330"/>
      <c r="AD445" s="330"/>
      <c r="AE445" s="330"/>
      <c r="AF445" s="330"/>
      <c r="AG445" s="330"/>
      <c r="AH445" s="545"/>
      <c r="AI445" s="545"/>
      <c r="AJ445" s="545"/>
      <c r="AK445" s="545"/>
      <c r="AL445" s="546"/>
      <c r="AM445" s="546"/>
      <c r="AN445" s="546"/>
      <c r="AO445" s="546"/>
      <c r="AP445" s="546"/>
      <c r="AQ445" s="546"/>
      <c r="AR445" s="546"/>
      <c r="AS445" s="546"/>
      <c r="AT445" s="546"/>
      <c r="AU445" s="546"/>
      <c r="AV445" s="547"/>
      <c r="AW445" s="547"/>
      <c r="AX445" s="547"/>
      <c r="AY445" s="547"/>
      <c r="AZ445" s="547"/>
      <c r="BA445" s="547"/>
      <c r="BB445" s="547"/>
      <c r="BC445" s="547"/>
      <c r="BD445" s="547"/>
      <c r="BE445" s="547"/>
      <c r="BF445" s="547"/>
      <c r="BG445" s="541"/>
      <c r="BH445" s="541"/>
      <c r="BI445" s="541"/>
      <c r="BJ445" s="541"/>
      <c r="BK445" s="541"/>
      <c r="BL445" s="541"/>
      <c r="BM445" s="541"/>
      <c r="BN445" s="541"/>
      <c r="BO445" s="541"/>
      <c r="BP445" s="541"/>
      <c r="BQ445" s="541"/>
      <c r="BR445" s="541"/>
      <c r="BS445" s="541"/>
      <c r="BT445" s="541"/>
      <c r="BU445" s="541"/>
      <c r="BV445" s="541"/>
      <c r="BW445" s="541"/>
      <c r="BX445" s="541"/>
      <c r="BY445" s="541"/>
      <c r="BZ445" s="541"/>
      <c r="CA445" s="541"/>
      <c r="CB445" s="541"/>
      <c r="CC445" s="541"/>
      <c r="CD445" s="541"/>
      <c r="CE445" s="541"/>
      <c r="CF445" s="541"/>
      <c r="CG445" s="541"/>
      <c r="CH445" s="541"/>
      <c r="CI445" s="541"/>
      <c r="CJ445" s="541"/>
      <c r="CK445" s="541"/>
      <c r="CL445" s="541"/>
      <c r="CM445" s="541"/>
      <c r="CN445" s="541"/>
      <c r="CO445" s="541"/>
      <c r="CP445" s="541"/>
      <c r="CQ445" s="541"/>
      <c r="CR445" s="541"/>
      <c r="CS445" s="541"/>
      <c r="CT445" s="541"/>
      <c r="CU445" s="541"/>
      <c r="CV445" s="541"/>
      <c r="CW445" s="541"/>
      <c r="CX445" s="541"/>
      <c r="CY445" s="541"/>
      <c r="CZ445" s="541"/>
      <c r="DA445" s="541"/>
      <c r="DB445" s="541"/>
      <c r="DC445" s="541"/>
      <c r="DD445" s="541"/>
      <c r="DE445" s="541"/>
      <c r="DF445" s="541"/>
      <c r="DG445" s="541"/>
      <c r="DH445" s="541"/>
      <c r="DI445" s="541"/>
      <c r="DJ445" s="541"/>
      <c r="DK445" s="541"/>
      <c r="DL445" s="541"/>
      <c r="DM445" s="541"/>
      <c r="DN445" s="541"/>
      <c r="DO445" s="541"/>
      <c r="DP445" s="541"/>
      <c r="DQ445" s="541"/>
      <c r="DR445" s="541"/>
      <c r="DS445" s="541"/>
      <c r="DT445" s="541"/>
      <c r="DU445" s="541"/>
      <c r="DV445" s="541"/>
      <c r="DW445" s="541"/>
      <c r="DX445" s="541"/>
      <c r="DY445" s="541"/>
      <c r="DZ445" s="541"/>
      <c r="EA445" s="541"/>
      <c r="EB445" s="541"/>
      <c r="EC445" s="541"/>
      <c r="ED445" s="541"/>
      <c r="EE445" s="541"/>
      <c r="EF445" s="541"/>
      <c r="EG445" s="541"/>
      <c r="EH445" s="541"/>
      <c r="EI445" s="541"/>
      <c r="EJ445" s="541"/>
      <c r="EK445" s="541"/>
      <c r="EL445" s="541"/>
      <c r="EM445" s="541"/>
      <c r="EN445" s="541"/>
      <c r="EO445" s="541"/>
      <c r="EP445" s="541"/>
      <c r="EQ445" s="541"/>
      <c r="ER445" s="541"/>
      <c r="ES445" s="541"/>
      <c r="ET445" s="541"/>
      <c r="EU445" s="541"/>
      <c r="EV445" s="541"/>
      <c r="EW445" s="541"/>
      <c r="EX445" s="541"/>
      <c r="EY445" s="541"/>
      <c r="EZ445" s="541"/>
      <c r="FA445" s="541"/>
      <c r="FB445" s="541"/>
      <c r="FC445" s="541"/>
      <c r="FD445" s="541"/>
      <c r="FE445" s="541"/>
      <c r="FF445" s="541"/>
      <c r="FG445" s="541"/>
      <c r="FH445" s="541"/>
      <c r="FI445" s="541"/>
      <c r="FJ445" s="541"/>
      <c r="FK445" s="541"/>
      <c r="FL445" s="541"/>
      <c r="FM445" s="541"/>
      <c r="FN445" s="541"/>
      <c r="FO445" s="541"/>
      <c r="FP445" s="541"/>
      <c r="FQ445" s="541"/>
      <c r="FR445" s="541"/>
      <c r="FS445" s="541"/>
      <c r="FT445" s="541"/>
      <c r="FU445" s="541"/>
      <c r="FV445" s="541"/>
      <c r="FW445" s="541"/>
      <c r="FX445" s="541"/>
      <c r="FY445" s="541"/>
      <c r="FZ445" s="541"/>
      <c r="GA445" s="541"/>
      <c r="GB445" s="541"/>
      <c r="GC445" s="541"/>
      <c r="GD445" s="541"/>
      <c r="GE445" s="541"/>
      <c r="GF445" s="541"/>
      <c r="GG445" s="541"/>
      <c r="GH445" s="541"/>
      <c r="GI445" s="541"/>
      <c r="GJ445" s="541"/>
      <c r="GK445" s="541"/>
      <c r="GL445" s="541"/>
      <c r="GM445" s="541"/>
      <c r="GN445" s="541"/>
      <c r="GO445" s="541"/>
      <c r="GP445" s="541"/>
      <c r="GQ445" s="541"/>
      <c r="GR445" s="541"/>
      <c r="GS445" s="541"/>
      <c r="GT445" s="541"/>
      <c r="GU445" s="541"/>
      <c r="GV445" s="541"/>
      <c r="GW445" s="541"/>
      <c r="GX445" s="541"/>
      <c r="GY445" s="541"/>
      <c r="GZ445" s="541"/>
      <c r="HA445" s="541"/>
      <c r="HB445" s="541"/>
      <c r="HC445" s="541"/>
      <c r="HD445" s="541"/>
      <c r="HE445" s="541"/>
      <c r="HF445" s="541"/>
      <c r="HG445" s="541"/>
      <c r="HH445" s="541"/>
      <c r="HI445" s="541"/>
      <c r="HJ445" s="541"/>
      <c r="HK445" s="541"/>
      <c r="HL445" s="541"/>
      <c r="HM445" s="541"/>
      <c r="HN445" s="541"/>
      <c r="HO445" s="541"/>
      <c r="HP445" s="541"/>
      <c r="HQ445" s="541"/>
      <c r="HR445" s="541"/>
      <c r="HS445" s="541"/>
      <c r="HT445" s="541"/>
      <c r="HU445" s="541"/>
      <c r="HV445" s="541"/>
      <c r="HW445" s="541"/>
      <c r="HX445" s="541"/>
      <c r="HY445" s="541"/>
      <c r="HZ445" s="541"/>
      <c r="IA445" s="541"/>
      <c r="IB445" s="541"/>
      <c r="IC445" s="541"/>
      <c r="ID445" s="541"/>
      <c r="IE445" s="541"/>
      <c r="IF445" s="541"/>
      <c r="IG445" s="541"/>
      <c r="IH445" s="541"/>
      <c r="II445" s="541"/>
      <c r="IJ445" s="541"/>
      <c r="IK445" s="541"/>
      <c r="IL445" s="541"/>
      <c r="IM445" s="541"/>
      <c r="IN445" s="541"/>
      <c r="IO445" s="541"/>
      <c r="IP445" s="541"/>
      <c r="IQ445" s="541"/>
      <c r="IR445" s="541"/>
      <c r="IS445" s="541"/>
      <c r="IT445" s="541"/>
    </row>
    <row r="446" spans="1:254" s="548" customFormat="1" ht="15" customHeight="1" x14ac:dyDescent="0.3">
      <c r="A446" s="541"/>
      <c r="B446" s="541"/>
      <c r="C446" s="542"/>
      <c r="D446" s="541"/>
      <c r="E446" s="541"/>
      <c r="F446" s="543"/>
      <c r="G446" s="781"/>
      <c r="H446" s="546"/>
      <c r="I446" s="546"/>
      <c r="J446" s="546"/>
      <c r="K446" s="546"/>
      <c r="L446" s="546"/>
      <c r="M446" s="546"/>
      <c r="N446" s="546"/>
      <c r="O446" s="546"/>
      <c r="P446" s="541"/>
      <c r="Q446" s="541"/>
      <c r="R446" s="541"/>
      <c r="S446" s="874"/>
      <c r="T446" s="328"/>
      <c r="U446" s="330"/>
      <c r="V446" s="330"/>
      <c r="W446" s="330"/>
      <c r="X446" s="330"/>
      <c r="Y446" s="330"/>
      <c r="Z446" s="330"/>
      <c r="AA446" s="330"/>
      <c r="AB446" s="330"/>
      <c r="AC446" s="330"/>
      <c r="AD446" s="330"/>
      <c r="AE446" s="330"/>
      <c r="AF446" s="330"/>
      <c r="AG446" s="330"/>
      <c r="AH446" s="545"/>
      <c r="AI446" s="545"/>
      <c r="AJ446" s="545"/>
      <c r="AK446" s="545"/>
      <c r="AL446" s="546"/>
      <c r="AM446" s="546"/>
      <c r="AN446" s="546"/>
      <c r="AO446" s="546"/>
      <c r="AP446" s="546"/>
      <c r="AQ446" s="546"/>
      <c r="AR446" s="546"/>
      <c r="AS446" s="546"/>
      <c r="AT446" s="546"/>
      <c r="AU446" s="546"/>
      <c r="AV446" s="547"/>
      <c r="AW446" s="547"/>
      <c r="AX446" s="547"/>
      <c r="AY446" s="547"/>
      <c r="AZ446" s="547"/>
      <c r="BA446" s="547"/>
      <c r="BB446" s="547"/>
      <c r="BC446" s="547"/>
      <c r="BD446" s="547"/>
      <c r="BE446" s="547"/>
      <c r="BF446" s="547"/>
      <c r="BG446" s="541"/>
      <c r="BH446" s="541"/>
      <c r="BI446" s="541"/>
      <c r="BJ446" s="541"/>
      <c r="BK446" s="541"/>
      <c r="BL446" s="541"/>
      <c r="BM446" s="541"/>
      <c r="BN446" s="541"/>
      <c r="BO446" s="541"/>
      <c r="BP446" s="541"/>
      <c r="BQ446" s="541"/>
      <c r="BR446" s="541"/>
      <c r="BS446" s="541"/>
      <c r="BT446" s="541"/>
      <c r="BU446" s="541"/>
      <c r="BV446" s="541"/>
      <c r="BW446" s="541"/>
      <c r="BX446" s="541"/>
      <c r="BY446" s="541"/>
      <c r="BZ446" s="541"/>
      <c r="CA446" s="541"/>
      <c r="CB446" s="541"/>
      <c r="CC446" s="541"/>
      <c r="CD446" s="541"/>
      <c r="CE446" s="541"/>
      <c r="CF446" s="541"/>
      <c r="CG446" s="541"/>
      <c r="CH446" s="541"/>
      <c r="CI446" s="541"/>
      <c r="CJ446" s="541"/>
      <c r="CK446" s="541"/>
      <c r="CL446" s="541"/>
      <c r="CM446" s="541"/>
      <c r="CN446" s="541"/>
      <c r="CO446" s="541"/>
      <c r="CP446" s="541"/>
      <c r="CQ446" s="541"/>
      <c r="CR446" s="541"/>
      <c r="CS446" s="541"/>
      <c r="CT446" s="541"/>
      <c r="CU446" s="541"/>
      <c r="CV446" s="541"/>
      <c r="CW446" s="541"/>
      <c r="CX446" s="541"/>
      <c r="CY446" s="541"/>
      <c r="CZ446" s="541"/>
      <c r="DA446" s="541"/>
      <c r="DB446" s="541"/>
      <c r="DC446" s="541"/>
      <c r="DD446" s="541"/>
      <c r="DE446" s="541"/>
      <c r="DF446" s="541"/>
      <c r="DG446" s="541"/>
      <c r="DH446" s="541"/>
      <c r="DI446" s="541"/>
      <c r="DJ446" s="541"/>
      <c r="DK446" s="541"/>
      <c r="DL446" s="541"/>
      <c r="DM446" s="541"/>
      <c r="DN446" s="541"/>
      <c r="DO446" s="541"/>
      <c r="DP446" s="541"/>
      <c r="DQ446" s="541"/>
      <c r="DR446" s="541"/>
      <c r="DS446" s="541"/>
      <c r="DT446" s="541"/>
      <c r="DU446" s="541"/>
      <c r="DV446" s="541"/>
      <c r="DW446" s="541"/>
      <c r="DX446" s="541"/>
      <c r="DY446" s="541"/>
      <c r="DZ446" s="541"/>
      <c r="EA446" s="541"/>
      <c r="EB446" s="541"/>
      <c r="EC446" s="541"/>
      <c r="ED446" s="541"/>
      <c r="EE446" s="541"/>
      <c r="EF446" s="541"/>
      <c r="EG446" s="541"/>
      <c r="EH446" s="541"/>
      <c r="EI446" s="541"/>
      <c r="EJ446" s="541"/>
      <c r="EK446" s="541"/>
      <c r="EL446" s="541"/>
      <c r="EM446" s="541"/>
      <c r="EN446" s="541"/>
      <c r="EO446" s="541"/>
      <c r="EP446" s="541"/>
      <c r="EQ446" s="541"/>
      <c r="ER446" s="541"/>
      <c r="ES446" s="541"/>
      <c r="ET446" s="541"/>
      <c r="EU446" s="541"/>
      <c r="EV446" s="541"/>
      <c r="EW446" s="541"/>
      <c r="EX446" s="541"/>
      <c r="EY446" s="541"/>
      <c r="EZ446" s="541"/>
      <c r="FA446" s="541"/>
      <c r="FB446" s="541"/>
      <c r="FC446" s="541"/>
      <c r="FD446" s="541"/>
      <c r="FE446" s="541"/>
      <c r="FF446" s="541"/>
      <c r="FG446" s="541"/>
      <c r="FH446" s="541"/>
      <c r="FI446" s="541"/>
      <c r="FJ446" s="541"/>
      <c r="FK446" s="541"/>
      <c r="FL446" s="541"/>
      <c r="FM446" s="541"/>
      <c r="FN446" s="541"/>
      <c r="FO446" s="541"/>
      <c r="FP446" s="541"/>
      <c r="FQ446" s="541"/>
      <c r="FR446" s="541"/>
      <c r="FS446" s="541"/>
      <c r="FT446" s="541"/>
      <c r="FU446" s="541"/>
      <c r="FV446" s="541"/>
      <c r="FW446" s="541"/>
      <c r="FX446" s="541"/>
      <c r="FY446" s="541"/>
      <c r="FZ446" s="541"/>
      <c r="GA446" s="541"/>
      <c r="GB446" s="541"/>
      <c r="GC446" s="541"/>
      <c r="GD446" s="541"/>
      <c r="GE446" s="541"/>
      <c r="GF446" s="541"/>
      <c r="GG446" s="541"/>
      <c r="GH446" s="541"/>
      <c r="GI446" s="541"/>
      <c r="GJ446" s="541"/>
      <c r="GK446" s="541"/>
      <c r="GL446" s="541"/>
      <c r="GM446" s="541"/>
      <c r="GN446" s="541"/>
      <c r="GO446" s="541"/>
      <c r="GP446" s="541"/>
      <c r="GQ446" s="541"/>
      <c r="GR446" s="541"/>
      <c r="GS446" s="541"/>
      <c r="GT446" s="541"/>
      <c r="GU446" s="541"/>
      <c r="GV446" s="541"/>
      <c r="GW446" s="541"/>
      <c r="GX446" s="541"/>
      <c r="GY446" s="541"/>
      <c r="GZ446" s="541"/>
      <c r="HA446" s="541"/>
      <c r="HB446" s="541"/>
      <c r="HC446" s="541"/>
      <c r="HD446" s="541"/>
      <c r="HE446" s="541"/>
      <c r="HF446" s="541"/>
      <c r="HG446" s="541"/>
      <c r="HH446" s="541"/>
      <c r="HI446" s="541"/>
      <c r="HJ446" s="541"/>
      <c r="HK446" s="541"/>
      <c r="HL446" s="541"/>
      <c r="HM446" s="541"/>
      <c r="HN446" s="541"/>
      <c r="HO446" s="541"/>
      <c r="HP446" s="541"/>
      <c r="HQ446" s="541"/>
      <c r="HR446" s="541"/>
      <c r="HS446" s="541"/>
      <c r="HT446" s="541"/>
      <c r="HU446" s="541"/>
      <c r="HV446" s="541"/>
      <c r="HW446" s="541"/>
      <c r="HX446" s="541"/>
      <c r="HY446" s="541"/>
      <c r="HZ446" s="541"/>
      <c r="IA446" s="541"/>
      <c r="IB446" s="541"/>
      <c r="IC446" s="541"/>
      <c r="ID446" s="541"/>
      <c r="IE446" s="541"/>
      <c r="IF446" s="541"/>
      <c r="IG446" s="541"/>
      <c r="IH446" s="541"/>
      <c r="II446" s="541"/>
      <c r="IJ446" s="541"/>
      <c r="IK446" s="541"/>
      <c r="IL446" s="541"/>
      <c r="IM446" s="541"/>
      <c r="IN446" s="541"/>
      <c r="IO446" s="541"/>
      <c r="IP446" s="541"/>
      <c r="IQ446" s="541"/>
      <c r="IR446" s="541"/>
      <c r="IS446" s="541"/>
      <c r="IT446" s="541"/>
    </row>
    <row r="447" spans="1:254" s="548" customFormat="1" ht="15" customHeight="1" x14ac:dyDescent="0.3">
      <c r="A447" s="541"/>
      <c r="B447" s="541"/>
      <c r="C447" s="542"/>
      <c r="D447" s="541"/>
      <c r="E447" s="541"/>
      <c r="F447" s="543"/>
      <c r="G447" s="781"/>
      <c r="H447" s="546"/>
      <c r="I447" s="546"/>
      <c r="J447" s="546"/>
      <c r="K447" s="546"/>
      <c r="L447" s="546"/>
      <c r="M447" s="546"/>
      <c r="N447" s="546"/>
      <c r="O447" s="546"/>
      <c r="P447" s="541"/>
      <c r="Q447" s="541"/>
      <c r="R447" s="541"/>
      <c r="S447" s="874"/>
      <c r="T447" s="328"/>
      <c r="U447" s="330"/>
      <c r="V447" s="330"/>
      <c r="W447" s="330"/>
      <c r="X447" s="330"/>
      <c r="Y447" s="330"/>
      <c r="Z447" s="330"/>
      <c r="AA447" s="330"/>
      <c r="AB447" s="330"/>
      <c r="AC447" s="330"/>
      <c r="AD447" s="330"/>
      <c r="AE447" s="330"/>
      <c r="AF447" s="330"/>
      <c r="AG447" s="330"/>
      <c r="AH447" s="545"/>
      <c r="AI447" s="545"/>
      <c r="AJ447" s="545"/>
      <c r="AK447" s="545"/>
      <c r="AL447" s="546"/>
      <c r="AM447" s="546"/>
      <c r="AN447" s="546"/>
      <c r="AO447" s="546"/>
      <c r="AP447" s="546"/>
      <c r="AQ447" s="546"/>
      <c r="AR447" s="546"/>
      <c r="AS447" s="546"/>
      <c r="AT447" s="546"/>
      <c r="AU447" s="546"/>
      <c r="AV447" s="547"/>
      <c r="AW447" s="547"/>
      <c r="AX447" s="547"/>
      <c r="AY447" s="547"/>
      <c r="AZ447" s="547"/>
      <c r="BA447" s="547"/>
      <c r="BB447" s="547"/>
      <c r="BC447" s="547"/>
      <c r="BD447" s="547"/>
      <c r="BE447" s="547"/>
      <c r="BF447" s="547"/>
      <c r="BG447" s="541"/>
      <c r="BH447" s="541"/>
      <c r="BI447" s="541"/>
      <c r="BJ447" s="541"/>
      <c r="BK447" s="541"/>
      <c r="BL447" s="541"/>
      <c r="BM447" s="541"/>
      <c r="BN447" s="541"/>
      <c r="BO447" s="541"/>
      <c r="BP447" s="541"/>
      <c r="BQ447" s="541"/>
      <c r="BR447" s="541"/>
      <c r="BS447" s="541"/>
      <c r="BT447" s="541"/>
      <c r="BU447" s="541"/>
      <c r="BV447" s="541"/>
      <c r="BW447" s="541"/>
      <c r="BX447" s="541"/>
      <c r="BY447" s="541"/>
      <c r="BZ447" s="541"/>
      <c r="CA447" s="541"/>
      <c r="CB447" s="541"/>
      <c r="CC447" s="541"/>
      <c r="CD447" s="541"/>
      <c r="CE447" s="541"/>
      <c r="CF447" s="541"/>
      <c r="CG447" s="541"/>
      <c r="CH447" s="541"/>
      <c r="CI447" s="541"/>
      <c r="CJ447" s="541"/>
      <c r="CK447" s="541"/>
      <c r="CL447" s="541"/>
      <c r="CM447" s="541"/>
      <c r="CN447" s="541"/>
      <c r="CO447" s="541"/>
      <c r="CP447" s="541"/>
      <c r="CQ447" s="541"/>
      <c r="CR447" s="541"/>
      <c r="CS447" s="541"/>
      <c r="CT447" s="541"/>
      <c r="CU447" s="541"/>
      <c r="CV447" s="541"/>
      <c r="CW447" s="541"/>
      <c r="CX447" s="541"/>
      <c r="CY447" s="541"/>
      <c r="CZ447" s="541"/>
      <c r="DA447" s="541"/>
      <c r="DB447" s="541"/>
      <c r="DC447" s="541"/>
      <c r="DD447" s="541"/>
      <c r="DE447" s="541"/>
      <c r="DF447" s="541"/>
      <c r="DG447" s="541"/>
      <c r="DH447" s="541"/>
      <c r="DI447" s="541"/>
      <c r="DJ447" s="541"/>
      <c r="DK447" s="541"/>
      <c r="DL447" s="541"/>
      <c r="DM447" s="541"/>
      <c r="DN447" s="541"/>
      <c r="DO447" s="541"/>
      <c r="DP447" s="541"/>
      <c r="DQ447" s="541"/>
      <c r="DR447" s="541"/>
      <c r="DS447" s="541"/>
      <c r="DT447" s="541"/>
      <c r="DU447" s="541"/>
      <c r="DV447" s="541"/>
      <c r="DW447" s="541"/>
      <c r="DX447" s="541"/>
      <c r="DY447" s="541"/>
      <c r="DZ447" s="541"/>
      <c r="EA447" s="541"/>
      <c r="EB447" s="541"/>
      <c r="EC447" s="541"/>
      <c r="ED447" s="541"/>
      <c r="EE447" s="541"/>
      <c r="EF447" s="541"/>
      <c r="EG447" s="541"/>
      <c r="EH447" s="541"/>
      <c r="EI447" s="541"/>
      <c r="EJ447" s="541"/>
      <c r="EK447" s="541"/>
      <c r="EL447" s="541"/>
      <c r="EM447" s="541"/>
      <c r="EN447" s="541"/>
      <c r="EO447" s="541"/>
      <c r="EP447" s="541"/>
      <c r="EQ447" s="541"/>
      <c r="ER447" s="541"/>
      <c r="ES447" s="541"/>
      <c r="ET447" s="541"/>
      <c r="EU447" s="541"/>
      <c r="EV447" s="541"/>
      <c r="EW447" s="541"/>
      <c r="EX447" s="541"/>
      <c r="EY447" s="541"/>
      <c r="EZ447" s="541"/>
      <c r="FA447" s="541"/>
      <c r="FB447" s="541"/>
      <c r="FC447" s="541"/>
      <c r="FD447" s="541"/>
      <c r="FE447" s="541"/>
      <c r="FF447" s="541"/>
      <c r="FG447" s="541"/>
      <c r="FH447" s="541"/>
      <c r="FI447" s="541"/>
      <c r="FJ447" s="541"/>
      <c r="FK447" s="541"/>
      <c r="FL447" s="541"/>
      <c r="FM447" s="541"/>
      <c r="FN447" s="541"/>
      <c r="FO447" s="541"/>
      <c r="FP447" s="541"/>
      <c r="FQ447" s="541"/>
      <c r="FR447" s="541"/>
      <c r="FS447" s="541"/>
      <c r="FT447" s="541"/>
      <c r="FU447" s="541"/>
      <c r="FV447" s="541"/>
      <c r="FW447" s="541"/>
      <c r="FX447" s="541"/>
      <c r="FY447" s="541"/>
      <c r="FZ447" s="541"/>
      <c r="GA447" s="541"/>
      <c r="GB447" s="541"/>
      <c r="GC447" s="541"/>
      <c r="GD447" s="541"/>
      <c r="GE447" s="541"/>
      <c r="GF447" s="541"/>
      <c r="GG447" s="541"/>
      <c r="GH447" s="541"/>
      <c r="GI447" s="541"/>
      <c r="GJ447" s="541"/>
      <c r="GK447" s="541"/>
      <c r="GL447" s="541"/>
      <c r="GM447" s="541"/>
      <c r="GN447" s="541"/>
      <c r="GO447" s="541"/>
      <c r="GP447" s="541"/>
      <c r="GQ447" s="541"/>
      <c r="GR447" s="541"/>
      <c r="GS447" s="541"/>
      <c r="GT447" s="541"/>
      <c r="GU447" s="541"/>
      <c r="GV447" s="541"/>
      <c r="GW447" s="541"/>
      <c r="GX447" s="541"/>
      <c r="GY447" s="541"/>
      <c r="GZ447" s="541"/>
      <c r="HA447" s="541"/>
      <c r="HB447" s="541"/>
      <c r="HC447" s="541"/>
      <c r="HD447" s="541"/>
      <c r="HE447" s="541"/>
      <c r="HF447" s="541"/>
      <c r="HG447" s="541"/>
      <c r="HH447" s="541"/>
      <c r="HI447" s="541"/>
      <c r="HJ447" s="541"/>
      <c r="HK447" s="541"/>
      <c r="HL447" s="541"/>
      <c r="HM447" s="541"/>
      <c r="HN447" s="541"/>
      <c r="HO447" s="541"/>
      <c r="HP447" s="541"/>
      <c r="HQ447" s="541"/>
      <c r="HR447" s="541"/>
      <c r="HS447" s="541"/>
      <c r="HT447" s="541"/>
      <c r="HU447" s="541"/>
      <c r="HV447" s="541"/>
      <c r="HW447" s="541"/>
      <c r="HX447" s="541"/>
      <c r="HY447" s="541"/>
      <c r="HZ447" s="541"/>
      <c r="IA447" s="541"/>
      <c r="IB447" s="541"/>
      <c r="IC447" s="541"/>
      <c r="ID447" s="541"/>
      <c r="IE447" s="541"/>
      <c r="IF447" s="541"/>
      <c r="IG447" s="541"/>
      <c r="IH447" s="541"/>
      <c r="II447" s="541"/>
      <c r="IJ447" s="541"/>
      <c r="IK447" s="541"/>
      <c r="IL447" s="541"/>
      <c r="IM447" s="541"/>
      <c r="IN447" s="541"/>
      <c r="IO447" s="541"/>
      <c r="IP447" s="541"/>
      <c r="IQ447" s="541"/>
      <c r="IR447" s="541"/>
      <c r="IS447" s="541"/>
      <c r="IT447" s="541"/>
    </row>
    <row r="448" spans="1:254" s="548" customFormat="1" ht="15" customHeight="1" x14ac:dyDescent="0.3">
      <c r="A448" s="541"/>
      <c r="B448" s="541"/>
      <c r="C448" s="542"/>
      <c r="D448" s="541"/>
      <c r="E448" s="541"/>
      <c r="F448" s="543"/>
      <c r="G448" s="781"/>
      <c r="H448" s="546"/>
      <c r="I448" s="546"/>
      <c r="J448" s="546"/>
      <c r="K448" s="546"/>
      <c r="L448" s="546"/>
      <c r="M448" s="546"/>
      <c r="N448" s="546"/>
      <c r="O448" s="546"/>
      <c r="P448" s="541"/>
      <c r="Q448" s="541"/>
      <c r="R448" s="541"/>
      <c r="S448" s="874"/>
      <c r="T448" s="328"/>
      <c r="U448" s="330"/>
      <c r="V448" s="330"/>
      <c r="W448" s="330"/>
      <c r="X448" s="330"/>
      <c r="Y448" s="330"/>
      <c r="Z448" s="330"/>
      <c r="AA448" s="330"/>
      <c r="AB448" s="330"/>
      <c r="AC448" s="330"/>
      <c r="AD448" s="330"/>
      <c r="AE448" s="330"/>
      <c r="AF448" s="330"/>
      <c r="AG448" s="330"/>
      <c r="AH448" s="545"/>
      <c r="AI448" s="545"/>
      <c r="AJ448" s="545"/>
      <c r="AK448" s="545"/>
      <c r="AL448" s="546"/>
      <c r="AM448" s="546"/>
      <c r="AN448" s="546"/>
      <c r="AO448" s="546"/>
      <c r="AP448" s="546"/>
      <c r="AQ448" s="546"/>
      <c r="AR448" s="546"/>
      <c r="AS448" s="546"/>
      <c r="AT448" s="546"/>
      <c r="AU448" s="546"/>
      <c r="AV448" s="547"/>
      <c r="AW448" s="547"/>
      <c r="AX448" s="547"/>
      <c r="AY448" s="547"/>
      <c r="AZ448" s="547"/>
      <c r="BA448" s="547"/>
      <c r="BB448" s="547"/>
      <c r="BC448" s="547"/>
      <c r="BD448" s="547"/>
      <c r="BE448" s="547"/>
      <c r="BF448" s="547"/>
      <c r="BG448" s="541"/>
      <c r="BH448" s="541"/>
      <c r="BI448" s="541"/>
      <c r="BJ448" s="541"/>
      <c r="BK448" s="541"/>
      <c r="BL448" s="541"/>
      <c r="BM448" s="541"/>
      <c r="BN448" s="541"/>
      <c r="BO448" s="541"/>
      <c r="BP448" s="541"/>
      <c r="BQ448" s="541"/>
      <c r="BR448" s="541"/>
      <c r="BS448" s="541"/>
      <c r="BT448" s="541"/>
      <c r="BU448" s="541"/>
      <c r="BV448" s="541"/>
      <c r="BW448" s="541"/>
      <c r="BX448" s="541"/>
      <c r="BY448" s="541"/>
      <c r="BZ448" s="541"/>
      <c r="CA448" s="541"/>
      <c r="CB448" s="541"/>
      <c r="CC448" s="541"/>
      <c r="CD448" s="541"/>
      <c r="CE448" s="541"/>
      <c r="CF448" s="541"/>
      <c r="CG448" s="541"/>
      <c r="CH448" s="541"/>
      <c r="CI448" s="541"/>
      <c r="CJ448" s="541"/>
      <c r="CK448" s="541"/>
      <c r="CL448" s="541"/>
      <c r="CM448" s="541"/>
      <c r="CN448" s="541"/>
      <c r="CO448" s="541"/>
      <c r="CP448" s="541"/>
      <c r="CQ448" s="541"/>
      <c r="CR448" s="541"/>
      <c r="CS448" s="541"/>
      <c r="CT448" s="541"/>
      <c r="CU448" s="541"/>
      <c r="CV448" s="541"/>
      <c r="CW448" s="541"/>
      <c r="CX448" s="541"/>
      <c r="CY448" s="541"/>
      <c r="CZ448" s="541"/>
      <c r="DA448" s="541"/>
      <c r="DB448" s="541"/>
      <c r="DC448" s="541"/>
      <c r="DD448" s="541"/>
      <c r="DE448" s="541"/>
      <c r="DF448" s="541"/>
      <c r="DG448" s="541"/>
      <c r="DH448" s="541"/>
      <c r="DI448" s="541"/>
      <c r="DJ448" s="541"/>
      <c r="DK448" s="541"/>
      <c r="DL448" s="541"/>
      <c r="DM448" s="541"/>
      <c r="DN448" s="541"/>
      <c r="DO448" s="541"/>
      <c r="DP448" s="541"/>
      <c r="DQ448" s="541"/>
      <c r="DR448" s="541"/>
      <c r="DS448" s="541"/>
      <c r="DT448" s="541"/>
      <c r="DU448" s="541"/>
      <c r="DV448" s="541"/>
      <c r="DW448" s="541"/>
      <c r="DX448" s="541"/>
      <c r="DY448" s="541"/>
      <c r="DZ448" s="541"/>
      <c r="EA448" s="541"/>
      <c r="EB448" s="541"/>
      <c r="EC448" s="541"/>
      <c r="ED448" s="541"/>
      <c r="EE448" s="541"/>
      <c r="EF448" s="541"/>
      <c r="EG448" s="541"/>
      <c r="EH448" s="541"/>
      <c r="EI448" s="541"/>
      <c r="EJ448" s="541"/>
      <c r="EK448" s="541"/>
      <c r="EL448" s="541"/>
      <c r="EM448" s="541"/>
      <c r="EN448" s="541"/>
      <c r="EO448" s="541"/>
      <c r="EP448" s="541"/>
      <c r="EQ448" s="541"/>
      <c r="ER448" s="541"/>
      <c r="ES448" s="541"/>
      <c r="ET448" s="541"/>
      <c r="EU448" s="541"/>
      <c r="EV448" s="541"/>
      <c r="EW448" s="541"/>
      <c r="EX448" s="541"/>
      <c r="EY448" s="541"/>
      <c r="EZ448" s="541"/>
      <c r="FA448" s="541"/>
      <c r="FB448" s="541"/>
      <c r="FC448" s="541"/>
      <c r="FD448" s="541"/>
      <c r="FE448" s="541"/>
      <c r="FF448" s="541"/>
      <c r="FG448" s="541"/>
      <c r="FH448" s="541"/>
      <c r="FI448" s="541"/>
      <c r="FJ448" s="541"/>
      <c r="FK448" s="541"/>
      <c r="FL448" s="541"/>
      <c r="FM448" s="541"/>
      <c r="FN448" s="541"/>
      <c r="FO448" s="541"/>
      <c r="FP448" s="541"/>
      <c r="FQ448" s="541"/>
      <c r="FR448" s="541"/>
      <c r="FS448" s="541"/>
      <c r="FT448" s="541"/>
      <c r="FU448" s="541"/>
      <c r="FV448" s="541"/>
      <c r="FW448" s="541"/>
      <c r="FX448" s="541"/>
      <c r="FY448" s="541"/>
      <c r="FZ448" s="541"/>
      <c r="GA448" s="541"/>
      <c r="GB448" s="541"/>
      <c r="GC448" s="541"/>
      <c r="GD448" s="541"/>
      <c r="GE448" s="541"/>
      <c r="GF448" s="541"/>
      <c r="GG448" s="541"/>
      <c r="GH448" s="541"/>
      <c r="GI448" s="541"/>
      <c r="GJ448" s="541"/>
      <c r="GK448" s="541"/>
      <c r="GL448" s="541"/>
      <c r="GM448" s="541"/>
      <c r="GN448" s="541"/>
      <c r="GO448" s="541"/>
      <c r="GP448" s="541"/>
      <c r="GQ448" s="541"/>
      <c r="GR448" s="541"/>
      <c r="GS448" s="541"/>
      <c r="GT448" s="541"/>
      <c r="GU448" s="541"/>
      <c r="GV448" s="541"/>
      <c r="GW448" s="541"/>
      <c r="GX448" s="541"/>
      <c r="GY448" s="541"/>
      <c r="GZ448" s="541"/>
      <c r="HA448" s="541"/>
      <c r="HB448" s="541"/>
      <c r="HC448" s="541"/>
      <c r="HD448" s="541"/>
      <c r="HE448" s="541"/>
      <c r="HF448" s="541"/>
      <c r="HG448" s="541"/>
      <c r="HH448" s="541"/>
      <c r="HI448" s="541"/>
      <c r="HJ448" s="541"/>
      <c r="HK448" s="541"/>
      <c r="HL448" s="541"/>
      <c r="HM448" s="541"/>
      <c r="HN448" s="541"/>
      <c r="HO448" s="541"/>
      <c r="HP448" s="541"/>
      <c r="HQ448" s="541"/>
      <c r="HR448" s="541"/>
      <c r="HS448" s="541"/>
      <c r="HT448" s="541"/>
      <c r="HU448" s="541"/>
      <c r="HV448" s="541"/>
      <c r="HW448" s="541"/>
      <c r="HX448" s="541"/>
      <c r="HY448" s="541"/>
      <c r="HZ448" s="541"/>
      <c r="IA448" s="541"/>
      <c r="IB448" s="541"/>
      <c r="IC448" s="541"/>
      <c r="ID448" s="541"/>
      <c r="IE448" s="541"/>
      <c r="IF448" s="541"/>
      <c r="IG448" s="541"/>
      <c r="IH448" s="541"/>
      <c r="II448" s="541"/>
      <c r="IJ448" s="541"/>
      <c r="IK448" s="541"/>
      <c r="IL448" s="541"/>
      <c r="IM448" s="541"/>
      <c r="IN448" s="541"/>
      <c r="IO448" s="541"/>
      <c r="IP448" s="541"/>
      <c r="IQ448" s="541"/>
      <c r="IR448" s="541"/>
      <c r="IS448" s="541"/>
      <c r="IT448" s="541"/>
    </row>
    <row r="449" spans="1:254" s="548" customFormat="1" ht="15" customHeight="1" x14ac:dyDescent="0.3">
      <c r="A449" s="541"/>
      <c r="B449" s="541"/>
      <c r="C449" s="542"/>
      <c r="D449" s="541"/>
      <c r="E449" s="541"/>
      <c r="F449" s="543"/>
      <c r="G449" s="781"/>
      <c r="H449" s="546"/>
      <c r="I449" s="546"/>
      <c r="J449" s="546"/>
      <c r="K449" s="546"/>
      <c r="L449" s="546"/>
      <c r="M449" s="546"/>
      <c r="N449" s="546"/>
      <c r="O449" s="546"/>
      <c r="P449" s="541"/>
      <c r="Q449" s="541"/>
      <c r="R449" s="541"/>
      <c r="S449" s="874"/>
      <c r="T449" s="328"/>
      <c r="U449" s="330"/>
      <c r="V449" s="330"/>
      <c r="W449" s="330"/>
      <c r="X449" s="330"/>
      <c r="Y449" s="330"/>
      <c r="Z449" s="330"/>
      <c r="AA449" s="330"/>
      <c r="AB449" s="330"/>
      <c r="AC449" s="330"/>
      <c r="AD449" s="330"/>
      <c r="AE449" s="330"/>
      <c r="AF449" s="330"/>
      <c r="AG449" s="330"/>
      <c r="AH449" s="545"/>
      <c r="AI449" s="545"/>
      <c r="AJ449" s="545"/>
      <c r="AK449" s="545"/>
      <c r="AL449" s="546"/>
      <c r="AM449" s="546"/>
      <c r="AN449" s="546"/>
      <c r="AO449" s="546"/>
      <c r="AP449" s="546"/>
      <c r="AQ449" s="546"/>
      <c r="AR449" s="546"/>
      <c r="AS449" s="546"/>
      <c r="AT449" s="546"/>
      <c r="AU449" s="546"/>
      <c r="AV449" s="547"/>
      <c r="AW449" s="547"/>
      <c r="AX449" s="547"/>
      <c r="AY449" s="547"/>
      <c r="AZ449" s="547"/>
      <c r="BA449" s="547"/>
      <c r="BB449" s="547"/>
      <c r="BC449" s="547"/>
      <c r="BD449" s="547"/>
      <c r="BE449" s="547"/>
      <c r="BF449" s="547"/>
      <c r="BG449" s="541"/>
      <c r="BH449" s="541"/>
      <c r="BI449" s="541"/>
      <c r="BJ449" s="541"/>
      <c r="BK449" s="541"/>
      <c r="BL449" s="541"/>
      <c r="BM449" s="541"/>
      <c r="BN449" s="541"/>
      <c r="BO449" s="541"/>
      <c r="BP449" s="541"/>
      <c r="BQ449" s="541"/>
      <c r="BR449" s="541"/>
      <c r="BS449" s="541"/>
      <c r="BT449" s="541"/>
      <c r="BU449" s="541"/>
      <c r="BV449" s="541"/>
      <c r="BW449" s="541"/>
      <c r="BX449" s="541"/>
      <c r="BY449" s="541"/>
      <c r="BZ449" s="541"/>
      <c r="CA449" s="541"/>
      <c r="CB449" s="541"/>
      <c r="CC449" s="541"/>
      <c r="CD449" s="541"/>
      <c r="CE449" s="541"/>
      <c r="CF449" s="541"/>
      <c r="CG449" s="541"/>
      <c r="CH449" s="541"/>
      <c r="CI449" s="541"/>
      <c r="CJ449" s="541"/>
      <c r="CK449" s="541"/>
      <c r="CL449" s="541"/>
      <c r="CM449" s="541"/>
      <c r="CN449" s="541"/>
      <c r="CO449" s="541"/>
      <c r="CP449" s="541"/>
      <c r="CQ449" s="541"/>
      <c r="CR449" s="541"/>
      <c r="CS449" s="541"/>
      <c r="CT449" s="541"/>
      <c r="CU449" s="541"/>
      <c r="CV449" s="541"/>
      <c r="CW449" s="541"/>
      <c r="CX449" s="541"/>
      <c r="CY449" s="541"/>
      <c r="CZ449" s="541"/>
      <c r="DA449" s="541"/>
      <c r="DB449" s="541"/>
      <c r="DC449" s="541"/>
      <c r="DD449" s="541"/>
      <c r="DE449" s="541"/>
      <c r="DF449" s="541"/>
      <c r="DG449" s="541"/>
      <c r="DH449" s="541"/>
      <c r="DI449" s="541"/>
      <c r="DJ449" s="541"/>
      <c r="DK449" s="541"/>
      <c r="DL449" s="541"/>
      <c r="DM449" s="541"/>
      <c r="DN449" s="541"/>
      <c r="DO449" s="541"/>
      <c r="DP449" s="541"/>
      <c r="DQ449" s="541"/>
      <c r="DR449" s="541"/>
      <c r="DS449" s="541"/>
      <c r="DT449" s="541"/>
      <c r="DU449" s="541"/>
      <c r="DV449" s="541"/>
      <c r="DW449" s="541"/>
      <c r="DX449" s="541"/>
      <c r="DY449" s="541"/>
      <c r="DZ449" s="541"/>
      <c r="EA449" s="541"/>
      <c r="EB449" s="541"/>
      <c r="EC449" s="541"/>
      <c r="ED449" s="541"/>
      <c r="EE449" s="541"/>
      <c r="EF449" s="541"/>
      <c r="EG449" s="541"/>
      <c r="EH449" s="541"/>
      <c r="EI449" s="541"/>
      <c r="EJ449" s="541"/>
      <c r="EK449" s="541"/>
      <c r="EL449" s="541"/>
      <c r="EM449" s="541"/>
      <c r="EN449" s="541"/>
      <c r="EO449" s="541"/>
      <c r="EP449" s="541"/>
      <c r="EQ449" s="541"/>
      <c r="ER449" s="541"/>
      <c r="ES449" s="541"/>
      <c r="ET449" s="541"/>
      <c r="EU449" s="541"/>
      <c r="EV449" s="541"/>
      <c r="EW449" s="541"/>
      <c r="EX449" s="541"/>
      <c r="EY449" s="541"/>
      <c r="EZ449" s="541"/>
      <c r="FA449" s="541"/>
      <c r="FB449" s="541"/>
      <c r="FC449" s="541"/>
      <c r="FD449" s="541"/>
      <c r="FE449" s="541"/>
      <c r="FF449" s="541"/>
      <c r="FG449" s="541"/>
      <c r="FH449" s="541"/>
      <c r="FI449" s="541"/>
      <c r="FJ449" s="541"/>
      <c r="FK449" s="541"/>
      <c r="FL449" s="541"/>
      <c r="FM449" s="541"/>
      <c r="FN449" s="541"/>
      <c r="FO449" s="541"/>
      <c r="FP449" s="541"/>
      <c r="FQ449" s="541"/>
      <c r="FR449" s="541"/>
      <c r="FS449" s="541"/>
      <c r="FT449" s="541"/>
      <c r="FU449" s="541"/>
      <c r="FV449" s="541"/>
      <c r="FW449" s="541"/>
      <c r="FX449" s="541"/>
      <c r="FY449" s="541"/>
      <c r="FZ449" s="541"/>
      <c r="GA449" s="541"/>
      <c r="GB449" s="541"/>
      <c r="GC449" s="541"/>
      <c r="GD449" s="541"/>
      <c r="GE449" s="541"/>
      <c r="GF449" s="541"/>
      <c r="GG449" s="541"/>
      <c r="GH449" s="541"/>
      <c r="GI449" s="541"/>
      <c r="GJ449" s="541"/>
      <c r="GK449" s="541"/>
      <c r="GL449" s="541"/>
      <c r="GM449" s="541"/>
      <c r="GN449" s="541"/>
      <c r="GO449" s="541"/>
      <c r="GP449" s="541"/>
      <c r="GQ449" s="541"/>
      <c r="GR449" s="541"/>
      <c r="GS449" s="541"/>
      <c r="GT449" s="541"/>
      <c r="GU449" s="541"/>
      <c r="GV449" s="541"/>
      <c r="GW449" s="541"/>
      <c r="GX449" s="541"/>
      <c r="GY449" s="541"/>
      <c r="GZ449" s="541"/>
      <c r="HA449" s="541"/>
      <c r="HB449" s="541"/>
      <c r="HC449" s="541"/>
      <c r="HD449" s="541"/>
      <c r="HE449" s="541"/>
      <c r="HF449" s="541"/>
      <c r="HG449" s="541"/>
      <c r="HH449" s="541"/>
      <c r="HI449" s="541"/>
      <c r="HJ449" s="541"/>
      <c r="HK449" s="541"/>
      <c r="HL449" s="541"/>
      <c r="HM449" s="541"/>
      <c r="HN449" s="541"/>
      <c r="HO449" s="541"/>
      <c r="HP449" s="541"/>
      <c r="HQ449" s="541"/>
      <c r="HR449" s="541"/>
      <c r="HS449" s="541"/>
      <c r="HT449" s="541"/>
      <c r="HU449" s="541"/>
      <c r="HV449" s="541"/>
      <c r="HW449" s="541"/>
      <c r="HX449" s="541"/>
      <c r="HY449" s="541"/>
      <c r="HZ449" s="541"/>
      <c r="IA449" s="541"/>
      <c r="IB449" s="541"/>
      <c r="IC449" s="541"/>
      <c r="ID449" s="541"/>
      <c r="IE449" s="541"/>
      <c r="IF449" s="541"/>
      <c r="IG449" s="541"/>
      <c r="IH449" s="541"/>
      <c r="II449" s="541"/>
      <c r="IJ449" s="541"/>
      <c r="IK449" s="541"/>
      <c r="IL449" s="541"/>
      <c r="IM449" s="541"/>
      <c r="IN449" s="541"/>
      <c r="IO449" s="541"/>
      <c r="IP449" s="541"/>
      <c r="IQ449" s="541"/>
      <c r="IR449" s="541"/>
      <c r="IS449" s="541"/>
      <c r="IT449" s="541"/>
    </row>
    <row r="450" spans="1:254" s="548" customFormat="1" ht="15" customHeight="1" x14ac:dyDescent="0.3">
      <c r="A450" s="541"/>
      <c r="B450" s="541"/>
      <c r="C450" s="542"/>
      <c r="D450" s="541"/>
      <c r="E450" s="541"/>
      <c r="F450" s="543"/>
      <c r="G450" s="781"/>
      <c r="H450" s="546"/>
      <c r="I450" s="546"/>
      <c r="J450" s="546"/>
      <c r="K450" s="546"/>
      <c r="L450" s="546"/>
      <c r="M450" s="546"/>
      <c r="N450" s="546"/>
      <c r="O450" s="546"/>
      <c r="P450" s="541"/>
      <c r="Q450" s="541"/>
      <c r="R450" s="541"/>
      <c r="S450" s="874"/>
      <c r="T450" s="328"/>
      <c r="U450" s="330"/>
      <c r="V450" s="330"/>
      <c r="W450" s="330"/>
      <c r="X450" s="330"/>
      <c r="Y450" s="330"/>
      <c r="Z450" s="330"/>
      <c r="AA450" s="330"/>
      <c r="AB450" s="330"/>
      <c r="AC450" s="330"/>
      <c r="AD450" s="330"/>
      <c r="AE450" s="330"/>
      <c r="AF450" s="330"/>
      <c r="AG450" s="330"/>
      <c r="AH450" s="545"/>
      <c r="AI450" s="545"/>
      <c r="AJ450" s="545"/>
      <c r="AK450" s="545"/>
      <c r="AL450" s="546"/>
      <c r="AM450" s="546"/>
      <c r="AN450" s="546"/>
      <c r="AO450" s="546"/>
      <c r="AP450" s="546"/>
      <c r="AQ450" s="546"/>
      <c r="AR450" s="546"/>
      <c r="AS450" s="546"/>
      <c r="AT450" s="546"/>
      <c r="AU450" s="546"/>
      <c r="AV450" s="547"/>
      <c r="AW450" s="547"/>
      <c r="AX450" s="547"/>
      <c r="AY450" s="547"/>
      <c r="AZ450" s="547"/>
      <c r="BA450" s="547"/>
      <c r="BB450" s="547"/>
      <c r="BC450" s="547"/>
      <c r="BD450" s="547"/>
      <c r="BE450" s="547"/>
      <c r="BF450" s="547"/>
      <c r="BG450" s="541"/>
      <c r="BH450" s="541"/>
      <c r="BI450" s="541"/>
      <c r="BJ450" s="541"/>
      <c r="BK450" s="541"/>
      <c r="BL450" s="541"/>
      <c r="BM450" s="541"/>
      <c r="BN450" s="541"/>
      <c r="BO450" s="541"/>
      <c r="BP450" s="541"/>
      <c r="BQ450" s="541"/>
      <c r="BR450" s="541"/>
      <c r="BS450" s="541"/>
      <c r="BT450" s="541"/>
      <c r="BU450" s="541"/>
      <c r="BV450" s="541"/>
      <c r="BW450" s="541"/>
      <c r="BX450" s="541"/>
      <c r="BY450" s="541"/>
      <c r="BZ450" s="541"/>
      <c r="CA450" s="541"/>
      <c r="CB450" s="541"/>
      <c r="CC450" s="541"/>
      <c r="CD450" s="541"/>
      <c r="CE450" s="541"/>
      <c r="CF450" s="541"/>
      <c r="CG450" s="541"/>
      <c r="CH450" s="541"/>
      <c r="CI450" s="541"/>
      <c r="CJ450" s="541"/>
      <c r="CK450" s="541"/>
      <c r="CL450" s="541"/>
      <c r="CM450" s="541"/>
      <c r="CN450" s="541"/>
      <c r="CO450" s="541"/>
      <c r="CP450" s="541"/>
      <c r="CQ450" s="541"/>
      <c r="CR450" s="541"/>
      <c r="CS450" s="541"/>
      <c r="CT450" s="541"/>
      <c r="CU450" s="541"/>
      <c r="CV450" s="541"/>
      <c r="CW450" s="541"/>
      <c r="CX450" s="541"/>
      <c r="CY450" s="541"/>
      <c r="CZ450" s="541"/>
      <c r="DA450" s="541"/>
      <c r="DB450" s="541"/>
      <c r="DC450" s="541"/>
      <c r="DD450" s="541"/>
      <c r="DE450" s="541"/>
      <c r="DF450" s="541"/>
      <c r="DG450" s="541"/>
      <c r="DH450" s="541"/>
      <c r="DI450" s="541"/>
      <c r="DJ450" s="541"/>
      <c r="DK450" s="541"/>
      <c r="DL450" s="541"/>
      <c r="DM450" s="541"/>
      <c r="DN450" s="541"/>
      <c r="DO450" s="541"/>
      <c r="DP450" s="541"/>
      <c r="DQ450" s="541"/>
      <c r="DR450" s="541"/>
      <c r="DS450" s="541"/>
      <c r="DT450" s="541"/>
      <c r="DU450" s="541"/>
      <c r="DV450" s="541"/>
      <c r="DW450" s="541"/>
      <c r="DX450" s="541"/>
      <c r="DY450" s="541"/>
      <c r="DZ450" s="541"/>
      <c r="EA450" s="541"/>
      <c r="EB450" s="541"/>
      <c r="EC450" s="541"/>
      <c r="ED450" s="541"/>
      <c r="EE450" s="541"/>
      <c r="EF450" s="541"/>
      <c r="EG450" s="541"/>
      <c r="EH450" s="541"/>
      <c r="EI450" s="541"/>
      <c r="EJ450" s="541"/>
      <c r="EK450" s="541"/>
      <c r="EL450" s="541"/>
      <c r="EM450" s="541"/>
      <c r="EN450" s="541"/>
      <c r="EO450" s="541"/>
      <c r="EP450" s="541"/>
      <c r="EQ450" s="541"/>
      <c r="ER450" s="541"/>
      <c r="ES450" s="541"/>
      <c r="ET450" s="541"/>
      <c r="EU450" s="541"/>
      <c r="EV450" s="541"/>
      <c r="EW450" s="541"/>
      <c r="EX450" s="541"/>
      <c r="EY450" s="541"/>
      <c r="EZ450" s="541"/>
      <c r="FA450" s="541"/>
      <c r="FB450" s="541"/>
      <c r="FC450" s="541"/>
      <c r="FD450" s="541"/>
      <c r="FE450" s="541"/>
      <c r="FF450" s="541"/>
      <c r="FG450" s="541"/>
      <c r="FH450" s="541"/>
      <c r="FI450" s="541"/>
      <c r="FJ450" s="541"/>
      <c r="FK450" s="541"/>
      <c r="FL450" s="541"/>
      <c r="FM450" s="541"/>
      <c r="FN450" s="541"/>
      <c r="FO450" s="541"/>
      <c r="FP450" s="541"/>
      <c r="FQ450" s="541"/>
      <c r="FR450" s="541"/>
      <c r="FS450" s="541"/>
      <c r="FT450" s="541"/>
      <c r="FU450" s="541"/>
      <c r="FV450" s="541"/>
      <c r="FW450" s="541"/>
      <c r="FX450" s="541"/>
      <c r="FY450" s="541"/>
      <c r="FZ450" s="541"/>
      <c r="GA450" s="541"/>
      <c r="GB450" s="541"/>
      <c r="GC450" s="541"/>
      <c r="GD450" s="541"/>
      <c r="GE450" s="541"/>
      <c r="GF450" s="541"/>
      <c r="GG450" s="541"/>
      <c r="GH450" s="541"/>
      <c r="GI450" s="541"/>
      <c r="GJ450" s="541"/>
      <c r="GK450" s="541"/>
      <c r="GL450" s="541"/>
      <c r="GM450" s="541"/>
      <c r="GN450" s="541"/>
      <c r="GO450" s="541"/>
      <c r="GP450" s="541"/>
      <c r="GQ450" s="541"/>
      <c r="GR450" s="541"/>
      <c r="GS450" s="541"/>
      <c r="GT450" s="541"/>
      <c r="GU450" s="541"/>
      <c r="GV450" s="541"/>
      <c r="GW450" s="541"/>
      <c r="GX450" s="541"/>
      <c r="GY450" s="541"/>
      <c r="GZ450" s="541"/>
      <c r="HA450" s="541"/>
      <c r="HB450" s="541"/>
      <c r="HC450" s="541"/>
      <c r="HD450" s="541"/>
      <c r="HE450" s="541"/>
      <c r="HF450" s="541"/>
      <c r="HG450" s="541"/>
      <c r="HH450" s="541"/>
      <c r="HI450" s="541"/>
      <c r="HJ450" s="541"/>
      <c r="HK450" s="541"/>
      <c r="HL450" s="541"/>
      <c r="HM450" s="541"/>
      <c r="HN450" s="541"/>
      <c r="HO450" s="541"/>
      <c r="HP450" s="541"/>
      <c r="HQ450" s="541"/>
      <c r="HR450" s="541"/>
      <c r="HS450" s="541"/>
      <c r="HT450" s="541"/>
      <c r="HU450" s="541"/>
      <c r="HV450" s="541"/>
      <c r="HW450" s="541"/>
      <c r="HX450" s="541"/>
      <c r="HY450" s="541"/>
      <c r="HZ450" s="541"/>
      <c r="IA450" s="541"/>
      <c r="IB450" s="541"/>
      <c r="IC450" s="541"/>
      <c r="ID450" s="541"/>
      <c r="IE450" s="541"/>
      <c r="IF450" s="541"/>
      <c r="IG450" s="541"/>
      <c r="IH450" s="541"/>
      <c r="II450" s="541"/>
      <c r="IJ450" s="541"/>
      <c r="IK450" s="541"/>
      <c r="IL450" s="541"/>
      <c r="IM450" s="541"/>
      <c r="IN450" s="541"/>
      <c r="IO450" s="541"/>
      <c r="IP450" s="541"/>
      <c r="IQ450" s="541"/>
      <c r="IR450" s="541"/>
      <c r="IS450" s="541"/>
      <c r="IT450" s="541"/>
    </row>
    <row r="451" spans="1:254" s="548" customFormat="1" ht="15" customHeight="1" x14ac:dyDescent="0.3">
      <c r="A451" s="541"/>
      <c r="B451" s="541"/>
      <c r="C451" s="542"/>
      <c r="D451" s="541"/>
      <c r="E451" s="541"/>
      <c r="F451" s="543"/>
      <c r="G451" s="781"/>
      <c r="H451" s="546"/>
      <c r="I451" s="546"/>
      <c r="J451" s="546"/>
      <c r="K451" s="546"/>
      <c r="L451" s="546"/>
      <c r="M451" s="546"/>
      <c r="N451" s="546"/>
      <c r="O451" s="546"/>
      <c r="P451" s="541"/>
      <c r="Q451" s="541"/>
      <c r="R451" s="541"/>
      <c r="S451" s="874"/>
      <c r="T451" s="328"/>
      <c r="U451" s="330"/>
      <c r="V451" s="330"/>
      <c r="W451" s="330"/>
      <c r="X451" s="330"/>
      <c r="Y451" s="330"/>
      <c r="Z451" s="330"/>
      <c r="AA451" s="330"/>
      <c r="AB451" s="330"/>
      <c r="AC451" s="330"/>
      <c r="AD451" s="330"/>
      <c r="AE451" s="330"/>
      <c r="AF451" s="330"/>
      <c r="AG451" s="330"/>
      <c r="AH451" s="545"/>
      <c r="AI451" s="545"/>
      <c r="AJ451" s="545"/>
      <c r="AK451" s="545"/>
      <c r="AL451" s="546"/>
      <c r="AM451" s="546"/>
      <c r="AN451" s="546"/>
      <c r="AO451" s="546"/>
      <c r="AP451" s="546"/>
      <c r="AQ451" s="546"/>
      <c r="AR451" s="546"/>
      <c r="AS451" s="546"/>
      <c r="AT451" s="546"/>
      <c r="AU451" s="546"/>
      <c r="AV451" s="547"/>
      <c r="AW451" s="547"/>
      <c r="AX451" s="547"/>
      <c r="AY451" s="547"/>
      <c r="AZ451" s="547"/>
      <c r="BA451" s="547"/>
      <c r="BB451" s="547"/>
      <c r="BC451" s="547"/>
      <c r="BD451" s="547"/>
      <c r="BE451" s="547"/>
      <c r="BF451" s="547"/>
      <c r="BG451" s="541"/>
      <c r="BH451" s="541"/>
      <c r="BI451" s="541"/>
      <c r="BJ451" s="541"/>
      <c r="BK451" s="541"/>
      <c r="BL451" s="541"/>
      <c r="BM451" s="541"/>
      <c r="BN451" s="541"/>
      <c r="BO451" s="541"/>
      <c r="BP451" s="541"/>
      <c r="BQ451" s="541"/>
      <c r="BR451" s="541"/>
      <c r="BS451" s="541"/>
      <c r="BT451" s="541"/>
      <c r="BU451" s="541"/>
      <c r="BV451" s="541"/>
      <c r="BW451" s="541"/>
      <c r="BX451" s="541"/>
      <c r="BY451" s="541"/>
      <c r="BZ451" s="541"/>
      <c r="CA451" s="541"/>
      <c r="CB451" s="541"/>
      <c r="CC451" s="541"/>
      <c r="CD451" s="541"/>
      <c r="CE451" s="541"/>
      <c r="CF451" s="541"/>
      <c r="CG451" s="541"/>
      <c r="CH451" s="541"/>
      <c r="CI451" s="541"/>
      <c r="CJ451" s="541"/>
      <c r="CK451" s="541"/>
      <c r="CL451" s="541"/>
      <c r="CM451" s="541"/>
      <c r="CN451" s="541"/>
      <c r="CO451" s="541"/>
      <c r="CP451" s="541"/>
      <c r="CQ451" s="541"/>
      <c r="CR451" s="541"/>
      <c r="CS451" s="541"/>
      <c r="CT451" s="541"/>
      <c r="CU451" s="541"/>
      <c r="CV451" s="541"/>
      <c r="CW451" s="541"/>
      <c r="CX451" s="541"/>
      <c r="CY451" s="541"/>
      <c r="CZ451" s="541"/>
      <c r="DA451" s="541"/>
      <c r="DB451" s="541"/>
      <c r="DC451" s="541"/>
      <c r="DD451" s="541"/>
      <c r="DE451" s="541"/>
      <c r="DF451" s="541"/>
      <c r="DG451" s="541"/>
      <c r="DH451" s="541"/>
      <c r="DI451" s="541"/>
      <c r="DJ451" s="541"/>
      <c r="DK451" s="541"/>
      <c r="DL451" s="541"/>
      <c r="DM451" s="541"/>
      <c r="DN451" s="541"/>
      <c r="DO451" s="541"/>
      <c r="DP451" s="541"/>
      <c r="DQ451" s="541"/>
      <c r="DR451" s="541"/>
      <c r="DS451" s="541"/>
      <c r="DT451" s="541"/>
      <c r="DU451" s="541"/>
      <c r="DV451" s="541"/>
      <c r="DW451" s="541"/>
      <c r="DX451" s="541"/>
      <c r="DY451" s="541"/>
      <c r="DZ451" s="541"/>
      <c r="EA451" s="541"/>
      <c r="EB451" s="541"/>
      <c r="EC451" s="541"/>
      <c r="ED451" s="541"/>
      <c r="EE451" s="541"/>
      <c r="EF451" s="541"/>
      <c r="EG451" s="541"/>
      <c r="EH451" s="541"/>
      <c r="EI451" s="541"/>
      <c r="EJ451" s="541"/>
      <c r="EK451" s="541"/>
      <c r="EL451" s="541"/>
      <c r="EM451" s="541"/>
      <c r="EN451" s="541"/>
      <c r="EO451" s="541"/>
      <c r="EP451" s="541"/>
      <c r="EQ451" s="541"/>
      <c r="ER451" s="541"/>
      <c r="ES451" s="541"/>
      <c r="ET451" s="541"/>
      <c r="EU451" s="541"/>
      <c r="EV451" s="541"/>
      <c r="EW451" s="541"/>
      <c r="EX451" s="541"/>
      <c r="EY451" s="541"/>
      <c r="EZ451" s="541"/>
      <c r="FA451" s="541"/>
      <c r="FB451" s="541"/>
      <c r="FC451" s="541"/>
      <c r="FD451" s="541"/>
      <c r="FE451" s="541"/>
      <c r="FF451" s="541"/>
      <c r="FG451" s="541"/>
      <c r="FH451" s="541"/>
      <c r="FI451" s="541"/>
      <c r="FJ451" s="541"/>
      <c r="FK451" s="541"/>
      <c r="FL451" s="541"/>
      <c r="FM451" s="541"/>
      <c r="FN451" s="541"/>
      <c r="FO451" s="541"/>
      <c r="FP451" s="541"/>
      <c r="FQ451" s="541"/>
      <c r="FR451" s="541"/>
      <c r="FS451" s="541"/>
      <c r="FT451" s="541"/>
      <c r="FU451" s="541"/>
      <c r="FV451" s="541"/>
      <c r="FW451" s="541"/>
      <c r="FX451" s="541"/>
      <c r="FY451" s="541"/>
      <c r="FZ451" s="541"/>
      <c r="GA451" s="541"/>
      <c r="GB451" s="541"/>
      <c r="GC451" s="541"/>
      <c r="GD451" s="541"/>
      <c r="GE451" s="541"/>
      <c r="GF451" s="541"/>
      <c r="GG451" s="541"/>
      <c r="GH451" s="541"/>
      <c r="GI451" s="541"/>
      <c r="GJ451" s="541"/>
      <c r="GK451" s="541"/>
      <c r="GL451" s="541"/>
      <c r="GM451" s="541"/>
      <c r="GN451" s="541"/>
      <c r="GO451" s="541"/>
      <c r="GP451" s="541"/>
      <c r="GQ451" s="541"/>
      <c r="GR451" s="541"/>
      <c r="GS451" s="541"/>
      <c r="GT451" s="541"/>
      <c r="GU451" s="541"/>
      <c r="GV451" s="541"/>
      <c r="GW451" s="541"/>
      <c r="GX451" s="541"/>
      <c r="GY451" s="541"/>
      <c r="GZ451" s="541"/>
      <c r="HA451" s="541"/>
      <c r="HB451" s="541"/>
      <c r="HC451" s="541"/>
      <c r="HD451" s="541"/>
      <c r="HE451" s="541"/>
      <c r="HF451" s="541"/>
      <c r="HG451" s="541"/>
      <c r="HH451" s="541"/>
      <c r="HI451" s="541"/>
      <c r="HJ451" s="541"/>
      <c r="HK451" s="541"/>
      <c r="HL451" s="541"/>
      <c r="HM451" s="541"/>
      <c r="HN451" s="541"/>
      <c r="HO451" s="541"/>
      <c r="HP451" s="541"/>
      <c r="HQ451" s="541"/>
      <c r="HR451" s="541"/>
      <c r="HS451" s="541"/>
      <c r="HT451" s="541"/>
      <c r="HU451" s="541"/>
      <c r="HV451" s="541"/>
      <c r="HW451" s="541"/>
      <c r="HX451" s="541"/>
      <c r="HY451" s="541"/>
      <c r="HZ451" s="541"/>
      <c r="IA451" s="541"/>
      <c r="IB451" s="541"/>
      <c r="IC451" s="541"/>
      <c r="ID451" s="541"/>
      <c r="IE451" s="541"/>
      <c r="IF451" s="541"/>
      <c r="IG451" s="541"/>
      <c r="IH451" s="541"/>
      <c r="II451" s="541"/>
      <c r="IJ451" s="541"/>
      <c r="IK451" s="541"/>
      <c r="IL451" s="541"/>
      <c r="IM451" s="541"/>
      <c r="IN451" s="541"/>
      <c r="IO451" s="541"/>
      <c r="IP451" s="541"/>
      <c r="IQ451" s="541"/>
      <c r="IR451" s="541"/>
      <c r="IS451" s="541"/>
      <c r="IT451" s="541"/>
    </row>
    <row r="452" spans="1:254" s="548" customFormat="1" ht="15" customHeight="1" x14ac:dyDescent="0.3">
      <c r="A452" s="541"/>
      <c r="B452" s="541"/>
      <c r="C452" s="542"/>
      <c r="D452" s="541"/>
      <c r="E452" s="541"/>
      <c r="F452" s="543"/>
      <c r="G452" s="781"/>
      <c r="H452" s="546"/>
      <c r="I452" s="546"/>
      <c r="J452" s="546"/>
      <c r="K452" s="546"/>
      <c r="L452" s="546"/>
      <c r="M452" s="546"/>
      <c r="N452" s="546"/>
      <c r="O452" s="546"/>
      <c r="P452" s="541"/>
      <c r="Q452" s="541"/>
      <c r="R452" s="541"/>
      <c r="S452" s="874"/>
      <c r="T452" s="328"/>
      <c r="U452" s="330"/>
      <c r="V452" s="330"/>
      <c r="W452" s="330"/>
      <c r="X452" s="330"/>
      <c r="Y452" s="330"/>
      <c r="Z452" s="330"/>
      <c r="AA452" s="330"/>
      <c r="AB452" s="330"/>
      <c r="AC452" s="330"/>
      <c r="AD452" s="330"/>
      <c r="AE452" s="330"/>
      <c r="AF452" s="330"/>
      <c r="AG452" s="330"/>
      <c r="AH452" s="545"/>
      <c r="AI452" s="545"/>
      <c r="AJ452" s="545"/>
      <c r="AK452" s="545"/>
      <c r="AL452" s="546"/>
      <c r="AM452" s="546"/>
      <c r="AN452" s="546"/>
      <c r="AO452" s="546"/>
      <c r="AP452" s="546"/>
      <c r="AQ452" s="546"/>
      <c r="AR452" s="546"/>
      <c r="AS452" s="546"/>
      <c r="AT452" s="546"/>
      <c r="AU452" s="546"/>
      <c r="AV452" s="547"/>
      <c r="AW452" s="547"/>
      <c r="AX452" s="547"/>
      <c r="AY452" s="547"/>
      <c r="AZ452" s="547"/>
      <c r="BA452" s="547"/>
      <c r="BB452" s="547"/>
      <c r="BC452" s="547"/>
      <c r="BD452" s="547"/>
      <c r="BE452" s="547"/>
      <c r="BF452" s="547"/>
      <c r="BG452" s="541"/>
      <c r="BH452" s="541"/>
      <c r="BI452" s="541"/>
      <c r="BJ452" s="541"/>
      <c r="BK452" s="541"/>
      <c r="BL452" s="541"/>
      <c r="BM452" s="541"/>
      <c r="BN452" s="541"/>
      <c r="BO452" s="541"/>
      <c r="BP452" s="541"/>
      <c r="BQ452" s="541"/>
      <c r="BR452" s="541"/>
      <c r="BS452" s="541"/>
      <c r="BT452" s="541"/>
      <c r="BU452" s="541"/>
      <c r="BV452" s="541"/>
      <c r="BW452" s="541"/>
      <c r="BX452" s="541"/>
      <c r="BY452" s="541"/>
      <c r="BZ452" s="541"/>
      <c r="CA452" s="541"/>
      <c r="CB452" s="541"/>
      <c r="CC452" s="541"/>
      <c r="CD452" s="541"/>
      <c r="CE452" s="541"/>
      <c r="CF452" s="541"/>
      <c r="CG452" s="541"/>
      <c r="CH452" s="541"/>
      <c r="CI452" s="541"/>
      <c r="CJ452" s="541"/>
      <c r="CK452" s="541"/>
      <c r="CL452" s="541"/>
      <c r="CM452" s="541"/>
      <c r="CN452" s="541"/>
      <c r="CO452" s="541"/>
      <c r="CP452" s="541"/>
      <c r="CQ452" s="541"/>
      <c r="CR452" s="541"/>
      <c r="CS452" s="541"/>
      <c r="CT452" s="541"/>
      <c r="CU452" s="541"/>
      <c r="CV452" s="541"/>
      <c r="CW452" s="541"/>
      <c r="CX452" s="541"/>
      <c r="CY452" s="541"/>
      <c r="CZ452" s="541"/>
      <c r="DA452" s="541"/>
      <c r="DB452" s="541"/>
      <c r="DC452" s="541"/>
      <c r="DD452" s="541"/>
      <c r="DE452" s="541"/>
      <c r="DF452" s="541"/>
      <c r="DG452" s="541"/>
      <c r="DH452" s="541"/>
      <c r="DI452" s="541"/>
      <c r="DJ452" s="541"/>
      <c r="DK452" s="541"/>
      <c r="DL452" s="541"/>
      <c r="DM452" s="541"/>
      <c r="DN452" s="541"/>
      <c r="DO452" s="541"/>
      <c r="DP452" s="541"/>
      <c r="DQ452" s="541"/>
      <c r="DR452" s="541"/>
      <c r="DS452" s="541"/>
      <c r="DT452" s="541"/>
      <c r="DU452" s="541"/>
      <c r="DV452" s="541"/>
      <c r="DW452" s="541"/>
      <c r="DX452" s="541"/>
      <c r="DY452" s="541"/>
      <c r="DZ452" s="541"/>
      <c r="EA452" s="541"/>
      <c r="EB452" s="541"/>
      <c r="EC452" s="541"/>
      <c r="ED452" s="541"/>
      <c r="EE452" s="541"/>
      <c r="EF452" s="541"/>
      <c r="EG452" s="541"/>
      <c r="EH452" s="541"/>
      <c r="EI452" s="541"/>
      <c r="EJ452" s="541"/>
      <c r="EK452" s="541"/>
      <c r="EL452" s="541"/>
      <c r="EM452" s="541"/>
      <c r="EN452" s="541"/>
      <c r="EO452" s="541"/>
      <c r="EP452" s="541"/>
      <c r="EQ452" s="541"/>
      <c r="ER452" s="541"/>
      <c r="ES452" s="541"/>
      <c r="ET452" s="541"/>
      <c r="EU452" s="541"/>
      <c r="EV452" s="541"/>
      <c r="EW452" s="541"/>
      <c r="EX452" s="541"/>
      <c r="EY452" s="541"/>
      <c r="EZ452" s="541"/>
      <c r="FA452" s="541"/>
      <c r="FB452" s="541"/>
      <c r="FC452" s="541"/>
      <c r="FD452" s="541"/>
      <c r="FE452" s="541"/>
      <c r="FF452" s="541"/>
      <c r="FG452" s="541"/>
      <c r="FH452" s="541"/>
      <c r="FI452" s="541"/>
      <c r="FJ452" s="541"/>
      <c r="FK452" s="541"/>
      <c r="FL452" s="541"/>
      <c r="FM452" s="541"/>
      <c r="FN452" s="541"/>
      <c r="FO452" s="541"/>
      <c r="FP452" s="541"/>
      <c r="FQ452" s="541"/>
      <c r="FR452" s="541"/>
      <c r="FS452" s="541"/>
      <c r="FT452" s="541"/>
      <c r="FU452" s="541"/>
      <c r="FV452" s="541"/>
      <c r="FW452" s="541"/>
      <c r="FX452" s="541"/>
      <c r="FY452" s="541"/>
      <c r="FZ452" s="541"/>
      <c r="GA452" s="541"/>
      <c r="GB452" s="541"/>
      <c r="GC452" s="541"/>
      <c r="GD452" s="541"/>
      <c r="GE452" s="541"/>
      <c r="GF452" s="541"/>
      <c r="GG452" s="541"/>
      <c r="GH452" s="541"/>
      <c r="GI452" s="541"/>
      <c r="GJ452" s="541"/>
      <c r="GK452" s="541"/>
      <c r="GL452" s="541"/>
      <c r="GM452" s="541"/>
      <c r="GN452" s="541"/>
      <c r="GO452" s="541"/>
      <c r="GP452" s="541"/>
      <c r="GQ452" s="541"/>
      <c r="GR452" s="541"/>
      <c r="GS452" s="541"/>
      <c r="GT452" s="541"/>
      <c r="GU452" s="541"/>
      <c r="GV452" s="541"/>
      <c r="GW452" s="541"/>
      <c r="GX452" s="541"/>
      <c r="GY452" s="541"/>
      <c r="GZ452" s="541"/>
      <c r="HA452" s="541"/>
      <c r="HB452" s="541"/>
      <c r="HC452" s="541"/>
      <c r="HD452" s="541"/>
      <c r="HE452" s="541"/>
      <c r="HF452" s="541"/>
      <c r="HG452" s="541"/>
      <c r="HH452" s="541"/>
      <c r="HI452" s="541"/>
      <c r="HJ452" s="541"/>
      <c r="HK452" s="541"/>
      <c r="HL452" s="541"/>
      <c r="HM452" s="541"/>
      <c r="HN452" s="541"/>
      <c r="HO452" s="541"/>
      <c r="HP452" s="541"/>
      <c r="HQ452" s="541"/>
      <c r="HR452" s="541"/>
      <c r="HS452" s="541"/>
      <c r="HT452" s="541"/>
      <c r="HU452" s="541"/>
      <c r="HV452" s="541"/>
      <c r="HW452" s="541"/>
      <c r="HX452" s="541"/>
      <c r="HY452" s="541"/>
      <c r="HZ452" s="541"/>
      <c r="IA452" s="541"/>
      <c r="IB452" s="541"/>
      <c r="IC452" s="541"/>
      <c r="ID452" s="541"/>
      <c r="IE452" s="541"/>
      <c r="IF452" s="541"/>
      <c r="IG452" s="541"/>
      <c r="IH452" s="541"/>
      <c r="II452" s="541"/>
      <c r="IJ452" s="541"/>
      <c r="IK452" s="541"/>
      <c r="IL452" s="541"/>
      <c r="IM452" s="541"/>
      <c r="IN452" s="541"/>
      <c r="IO452" s="541"/>
      <c r="IP452" s="541"/>
      <c r="IQ452" s="541"/>
      <c r="IR452" s="541"/>
      <c r="IS452" s="541"/>
      <c r="IT452" s="541"/>
    </row>
    <row r="453" spans="1:254" s="548" customFormat="1" ht="15" customHeight="1" x14ac:dyDescent="0.3">
      <c r="A453" s="541"/>
      <c r="B453" s="541"/>
      <c r="C453" s="542"/>
      <c r="D453" s="541"/>
      <c r="E453" s="541"/>
      <c r="F453" s="543"/>
      <c r="G453" s="781"/>
      <c r="H453" s="546"/>
      <c r="I453" s="546"/>
      <c r="J453" s="546"/>
      <c r="K453" s="546"/>
      <c r="L453" s="546"/>
      <c r="M453" s="546"/>
      <c r="N453" s="546"/>
      <c r="O453" s="546"/>
      <c r="P453" s="541"/>
      <c r="Q453" s="541"/>
      <c r="R453" s="541"/>
      <c r="S453" s="874"/>
      <c r="T453" s="328"/>
      <c r="U453" s="330"/>
      <c r="V453" s="330"/>
      <c r="W453" s="330"/>
      <c r="X453" s="330"/>
      <c r="Y453" s="330"/>
      <c r="Z453" s="330"/>
      <c r="AA453" s="330"/>
      <c r="AB453" s="330"/>
      <c r="AC453" s="330"/>
      <c r="AD453" s="330"/>
      <c r="AE453" s="330"/>
      <c r="AF453" s="330"/>
      <c r="AG453" s="330"/>
      <c r="AH453" s="545"/>
      <c r="AI453" s="545"/>
      <c r="AJ453" s="545"/>
      <c r="AK453" s="545"/>
      <c r="AL453" s="546"/>
      <c r="AM453" s="546"/>
      <c r="AN453" s="546"/>
      <c r="AO453" s="546"/>
      <c r="AP453" s="546"/>
      <c r="AQ453" s="546"/>
      <c r="AR453" s="546"/>
      <c r="AS453" s="546"/>
      <c r="AT453" s="546"/>
      <c r="AU453" s="546"/>
      <c r="AV453" s="547"/>
      <c r="AW453" s="547"/>
      <c r="AX453" s="547"/>
      <c r="AY453" s="547"/>
      <c r="AZ453" s="547"/>
      <c r="BA453" s="547"/>
      <c r="BB453" s="547"/>
      <c r="BC453" s="547"/>
      <c r="BD453" s="547"/>
      <c r="BE453" s="547"/>
      <c r="BF453" s="547"/>
      <c r="BG453" s="541"/>
      <c r="BH453" s="541"/>
      <c r="BI453" s="541"/>
      <c r="BJ453" s="541"/>
      <c r="BK453" s="541"/>
      <c r="BL453" s="541"/>
      <c r="BM453" s="541"/>
      <c r="BN453" s="541"/>
      <c r="BO453" s="541"/>
      <c r="BP453" s="541"/>
      <c r="BQ453" s="541"/>
      <c r="BR453" s="541"/>
      <c r="BS453" s="541"/>
      <c r="BT453" s="541"/>
      <c r="BU453" s="541"/>
      <c r="BV453" s="541"/>
      <c r="BW453" s="541"/>
      <c r="BX453" s="541"/>
      <c r="BY453" s="541"/>
      <c r="BZ453" s="541"/>
      <c r="CA453" s="541"/>
      <c r="CB453" s="541"/>
      <c r="CC453" s="541"/>
      <c r="CD453" s="541"/>
      <c r="CE453" s="541"/>
      <c r="CF453" s="541"/>
      <c r="CG453" s="541"/>
      <c r="CH453" s="541"/>
      <c r="CI453" s="541"/>
      <c r="CJ453" s="541"/>
      <c r="CK453" s="541"/>
      <c r="CL453" s="541"/>
      <c r="CM453" s="541"/>
      <c r="CN453" s="541"/>
      <c r="CO453" s="541"/>
      <c r="CP453" s="541"/>
      <c r="CQ453" s="541"/>
      <c r="CR453" s="541"/>
      <c r="CS453" s="541"/>
      <c r="CT453" s="541"/>
      <c r="CU453" s="541"/>
      <c r="CV453" s="541"/>
      <c r="CW453" s="541"/>
      <c r="CX453" s="541"/>
      <c r="CY453" s="541"/>
      <c r="CZ453" s="541"/>
      <c r="DA453" s="541"/>
      <c r="DB453" s="541"/>
      <c r="DC453" s="541"/>
      <c r="DD453" s="541"/>
      <c r="DE453" s="541"/>
      <c r="DF453" s="541"/>
      <c r="DG453" s="541"/>
      <c r="DH453" s="541"/>
      <c r="DI453" s="541"/>
      <c r="DJ453" s="541"/>
      <c r="DK453" s="541"/>
      <c r="DL453" s="541"/>
      <c r="DM453" s="541"/>
      <c r="DN453" s="541"/>
      <c r="DO453" s="541"/>
      <c r="DP453" s="541"/>
      <c r="DQ453" s="541"/>
      <c r="DR453" s="541"/>
      <c r="DS453" s="541"/>
      <c r="DT453" s="541"/>
      <c r="DU453" s="541"/>
      <c r="DV453" s="541"/>
      <c r="DW453" s="541"/>
      <c r="DX453" s="541"/>
      <c r="DY453" s="541"/>
      <c r="DZ453" s="541"/>
      <c r="EA453" s="541"/>
      <c r="EB453" s="541"/>
      <c r="EC453" s="541"/>
      <c r="ED453" s="541"/>
      <c r="EE453" s="541"/>
      <c r="EF453" s="541"/>
      <c r="EG453" s="541"/>
      <c r="EH453" s="541"/>
      <c r="EI453" s="541"/>
      <c r="EJ453" s="541"/>
      <c r="EK453" s="541"/>
      <c r="EL453" s="541"/>
      <c r="EM453" s="541"/>
      <c r="EN453" s="541"/>
      <c r="EO453" s="541"/>
      <c r="EP453" s="541"/>
      <c r="EQ453" s="541"/>
      <c r="ER453" s="541"/>
      <c r="ES453" s="541"/>
      <c r="ET453" s="541"/>
      <c r="EU453" s="541"/>
      <c r="EV453" s="541"/>
      <c r="EW453" s="541"/>
      <c r="EX453" s="541"/>
      <c r="EY453" s="541"/>
      <c r="EZ453" s="541"/>
      <c r="FA453" s="541"/>
      <c r="FB453" s="541"/>
      <c r="FC453" s="541"/>
      <c r="FD453" s="541"/>
      <c r="FE453" s="541"/>
      <c r="FF453" s="541"/>
      <c r="FG453" s="541"/>
      <c r="FH453" s="541"/>
      <c r="FI453" s="541"/>
      <c r="FJ453" s="541"/>
      <c r="FK453" s="541"/>
      <c r="FL453" s="541"/>
      <c r="FM453" s="541"/>
      <c r="FN453" s="541"/>
      <c r="FO453" s="541"/>
      <c r="FP453" s="541"/>
      <c r="FQ453" s="541"/>
      <c r="FR453" s="541"/>
      <c r="FS453" s="541"/>
      <c r="FT453" s="541"/>
      <c r="FU453" s="541"/>
      <c r="FV453" s="541"/>
      <c r="FW453" s="541"/>
      <c r="FX453" s="541"/>
      <c r="FY453" s="541"/>
      <c r="FZ453" s="541"/>
      <c r="GA453" s="541"/>
      <c r="GB453" s="541"/>
      <c r="GC453" s="541"/>
      <c r="GD453" s="541"/>
      <c r="GE453" s="541"/>
      <c r="GF453" s="541"/>
      <c r="GG453" s="541"/>
      <c r="GH453" s="541"/>
      <c r="GI453" s="541"/>
      <c r="GJ453" s="541"/>
      <c r="GK453" s="541"/>
      <c r="GL453" s="541"/>
      <c r="GM453" s="541"/>
      <c r="GN453" s="541"/>
      <c r="GO453" s="541"/>
      <c r="GP453" s="541"/>
      <c r="GQ453" s="541"/>
      <c r="GR453" s="541"/>
      <c r="GS453" s="541"/>
      <c r="GT453" s="541"/>
      <c r="GU453" s="541"/>
      <c r="GV453" s="541"/>
      <c r="GW453" s="541"/>
      <c r="GX453" s="541"/>
      <c r="GY453" s="541"/>
      <c r="GZ453" s="541"/>
      <c r="HA453" s="541"/>
      <c r="HB453" s="541"/>
      <c r="HC453" s="541"/>
      <c r="HD453" s="541"/>
      <c r="HE453" s="541"/>
      <c r="HF453" s="541"/>
      <c r="HG453" s="541"/>
      <c r="HH453" s="541"/>
      <c r="HI453" s="541"/>
      <c r="HJ453" s="541"/>
      <c r="HK453" s="541"/>
      <c r="HL453" s="541"/>
      <c r="HM453" s="541"/>
      <c r="HN453" s="541"/>
      <c r="HO453" s="541"/>
      <c r="HP453" s="541"/>
      <c r="HQ453" s="541"/>
      <c r="HR453" s="541"/>
      <c r="HS453" s="541"/>
      <c r="HT453" s="541"/>
      <c r="HU453" s="541"/>
      <c r="HV453" s="541"/>
      <c r="HW453" s="541"/>
      <c r="HX453" s="541"/>
      <c r="HY453" s="541"/>
      <c r="HZ453" s="541"/>
      <c r="IA453" s="541"/>
      <c r="IB453" s="541"/>
      <c r="IC453" s="541"/>
      <c r="ID453" s="541"/>
      <c r="IE453" s="541"/>
      <c r="IF453" s="541"/>
      <c r="IG453" s="541"/>
      <c r="IH453" s="541"/>
      <c r="II453" s="541"/>
      <c r="IJ453" s="541"/>
      <c r="IK453" s="541"/>
      <c r="IL453" s="541"/>
      <c r="IM453" s="541"/>
      <c r="IN453" s="541"/>
      <c r="IO453" s="541"/>
      <c r="IP453" s="541"/>
      <c r="IQ453" s="541"/>
      <c r="IR453" s="541"/>
      <c r="IS453" s="541"/>
      <c r="IT453" s="541"/>
    </row>
    <row r="454" spans="1:254" s="548" customFormat="1" ht="15" customHeight="1" x14ac:dyDescent="0.3">
      <c r="A454" s="541"/>
      <c r="B454" s="541"/>
      <c r="C454" s="542"/>
      <c r="D454" s="541"/>
      <c r="E454" s="541"/>
      <c r="F454" s="543"/>
      <c r="G454" s="781"/>
      <c r="H454" s="546"/>
      <c r="I454" s="546"/>
      <c r="J454" s="546"/>
      <c r="K454" s="546"/>
      <c r="L454" s="546"/>
      <c r="M454" s="546"/>
      <c r="N454" s="546"/>
      <c r="O454" s="546"/>
      <c r="P454" s="541"/>
      <c r="Q454" s="541"/>
      <c r="R454" s="541"/>
      <c r="S454" s="874"/>
      <c r="T454" s="328"/>
      <c r="U454" s="330"/>
      <c r="V454" s="330"/>
      <c r="W454" s="330"/>
      <c r="X454" s="330"/>
      <c r="Y454" s="330"/>
      <c r="Z454" s="330"/>
      <c r="AA454" s="330"/>
      <c r="AB454" s="330"/>
      <c r="AC454" s="330"/>
      <c r="AD454" s="330"/>
      <c r="AE454" s="330"/>
      <c r="AF454" s="330"/>
      <c r="AG454" s="330"/>
      <c r="AH454" s="545"/>
      <c r="AI454" s="545"/>
      <c r="AJ454" s="545"/>
      <c r="AK454" s="545"/>
      <c r="AL454" s="546"/>
      <c r="AM454" s="546"/>
      <c r="AN454" s="546"/>
      <c r="AO454" s="546"/>
      <c r="AP454" s="546"/>
      <c r="AQ454" s="546"/>
      <c r="AR454" s="546"/>
      <c r="AS454" s="546"/>
      <c r="AT454" s="546"/>
      <c r="AU454" s="546"/>
      <c r="AV454" s="547"/>
      <c r="AW454" s="547"/>
      <c r="AX454" s="547"/>
      <c r="AY454" s="547"/>
      <c r="AZ454" s="547"/>
      <c r="BA454" s="547"/>
      <c r="BB454" s="547"/>
      <c r="BC454" s="547"/>
      <c r="BD454" s="547"/>
      <c r="BE454" s="547"/>
      <c r="BF454" s="547"/>
      <c r="BG454" s="541"/>
      <c r="BH454" s="541"/>
      <c r="BI454" s="541"/>
      <c r="BJ454" s="541"/>
      <c r="BK454" s="541"/>
      <c r="BL454" s="541"/>
      <c r="BM454" s="541"/>
      <c r="BN454" s="541"/>
      <c r="BO454" s="541"/>
      <c r="BP454" s="541"/>
      <c r="BQ454" s="541"/>
      <c r="BR454" s="541"/>
      <c r="BS454" s="541"/>
      <c r="BT454" s="541"/>
      <c r="BU454" s="541"/>
      <c r="BV454" s="541"/>
      <c r="BW454" s="541"/>
      <c r="BX454" s="541"/>
      <c r="BY454" s="541"/>
      <c r="BZ454" s="541"/>
      <c r="CA454" s="541"/>
      <c r="CB454" s="541"/>
      <c r="CC454" s="541"/>
      <c r="CD454" s="541"/>
      <c r="CE454" s="541"/>
      <c r="CF454" s="541"/>
      <c r="CG454" s="541"/>
      <c r="CH454" s="541"/>
      <c r="CI454" s="541"/>
      <c r="CJ454" s="541"/>
      <c r="CK454" s="541"/>
      <c r="CL454" s="541"/>
      <c r="CM454" s="541"/>
      <c r="CN454" s="541"/>
      <c r="CO454" s="541"/>
      <c r="CP454" s="541"/>
      <c r="CQ454" s="541"/>
      <c r="CR454" s="541"/>
      <c r="CS454" s="541"/>
      <c r="CT454" s="541"/>
      <c r="CU454" s="541"/>
      <c r="CV454" s="541"/>
      <c r="CW454" s="541"/>
      <c r="CX454" s="541"/>
      <c r="CY454" s="541"/>
      <c r="CZ454" s="541"/>
      <c r="DA454" s="541"/>
      <c r="DB454" s="541"/>
      <c r="DC454" s="541"/>
      <c r="DD454" s="541"/>
      <c r="DE454" s="541"/>
      <c r="DF454" s="541"/>
      <c r="DG454" s="541"/>
      <c r="DH454" s="541"/>
      <c r="DI454" s="541"/>
      <c r="DJ454" s="541"/>
      <c r="DK454" s="541"/>
      <c r="DL454" s="541"/>
      <c r="DM454" s="541"/>
      <c r="DN454" s="541"/>
      <c r="DO454" s="541"/>
      <c r="DP454" s="541"/>
      <c r="DQ454" s="541"/>
      <c r="DR454" s="541"/>
      <c r="DS454" s="541"/>
      <c r="DT454" s="541"/>
      <c r="DU454" s="541"/>
      <c r="DV454" s="541"/>
      <c r="DW454" s="541"/>
      <c r="DX454" s="541"/>
      <c r="DY454" s="541"/>
      <c r="DZ454" s="541"/>
      <c r="EA454" s="541"/>
      <c r="EB454" s="541"/>
      <c r="EC454" s="541"/>
      <c r="ED454" s="541"/>
      <c r="EE454" s="541"/>
      <c r="EF454" s="541"/>
      <c r="EG454" s="541"/>
      <c r="EH454" s="541"/>
      <c r="EI454" s="541"/>
      <c r="EJ454" s="541"/>
      <c r="EK454" s="541"/>
      <c r="EL454" s="541"/>
      <c r="EM454" s="541"/>
      <c r="EN454" s="541"/>
      <c r="EO454" s="541"/>
      <c r="EP454" s="541"/>
      <c r="EQ454" s="541"/>
      <c r="ER454" s="541"/>
      <c r="ES454" s="541"/>
      <c r="ET454" s="541"/>
      <c r="EU454" s="541"/>
      <c r="EV454" s="541"/>
      <c r="EW454" s="541"/>
      <c r="EX454" s="541"/>
      <c r="EY454" s="541"/>
      <c r="EZ454" s="541"/>
      <c r="FA454" s="541"/>
      <c r="FB454" s="541"/>
      <c r="FC454" s="541"/>
      <c r="FD454" s="541"/>
      <c r="FE454" s="541"/>
      <c r="FF454" s="541"/>
      <c r="FG454" s="541"/>
      <c r="FH454" s="541"/>
      <c r="FI454" s="541"/>
      <c r="FJ454" s="541"/>
      <c r="FK454" s="541"/>
      <c r="FL454" s="541"/>
      <c r="FM454" s="541"/>
      <c r="FN454" s="541"/>
      <c r="FO454" s="541"/>
      <c r="FP454" s="541"/>
      <c r="FQ454" s="541"/>
      <c r="FR454" s="541"/>
      <c r="FS454" s="541"/>
      <c r="FT454" s="541"/>
      <c r="FU454" s="541"/>
      <c r="FV454" s="541"/>
      <c r="FW454" s="541"/>
      <c r="FX454" s="541"/>
      <c r="FY454" s="541"/>
      <c r="FZ454" s="541"/>
      <c r="GA454" s="541"/>
      <c r="GB454" s="541"/>
      <c r="GC454" s="541"/>
      <c r="GD454" s="541"/>
      <c r="GE454" s="541"/>
      <c r="GF454" s="541"/>
      <c r="GG454" s="541"/>
      <c r="GH454" s="541"/>
      <c r="GI454" s="541"/>
      <c r="GJ454" s="541"/>
      <c r="GK454" s="541"/>
      <c r="GL454" s="541"/>
      <c r="GM454" s="541"/>
      <c r="GN454" s="541"/>
      <c r="GO454" s="541"/>
      <c r="GP454" s="541"/>
      <c r="GQ454" s="541"/>
      <c r="GR454" s="541"/>
      <c r="GS454" s="541"/>
      <c r="GT454" s="541"/>
      <c r="GU454" s="541"/>
      <c r="GV454" s="541"/>
      <c r="GW454" s="541"/>
      <c r="GX454" s="541"/>
      <c r="GY454" s="541"/>
      <c r="GZ454" s="541"/>
      <c r="HA454" s="541"/>
      <c r="HB454" s="541"/>
      <c r="HC454" s="541"/>
      <c r="HD454" s="541"/>
      <c r="HE454" s="541"/>
      <c r="HF454" s="541"/>
      <c r="HG454" s="541"/>
      <c r="HH454" s="541"/>
      <c r="HI454" s="541"/>
      <c r="HJ454" s="541"/>
      <c r="HK454" s="541"/>
      <c r="HL454" s="541"/>
      <c r="HM454" s="541"/>
      <c r="HN454" s="541"/>
      <c r="HO454" s="541"/>
      <c r="HP454" s="541"/>
      <c r="HQ454" s="541"/>
      <c r="HR454" s="541"/>
      <c r="HS454" s="541"/>
      <c r="HT454" s="541"/>
      <c r="HU454" s="541"/>
      <c r="HV454" s="541"/>
      <c r="HW454" s="541"/>
      <c r="HX454" s="541"/>
      <c r="HY454" s="541"/>
      <c r="HZ454" s="541"/>
      <c r="IA454" s="541"/>
      <c r="IB454" s="541"/>
      <c r="IC454" s="541"/>
      <c r="ID454" s="541"/>
      <c r="IE454" s="541"/>
      <c r="IF454" s="541"/>
      <c r="IG454" s="541"/>
      <c r="IH454" s="541"/>
      <c r="II454" s="541"/>
      <c r="IJ454" s="541"/>
      <c r="IK454" s="541"/>
      <c r="IL454" s="541"/>
      <c r="IM454" s="541"/>
      <c r="IN454" s="541"/>
      <c r="IO454" s="541"/>
      <c r="IP454" s="541"/>
      <c r="IQ454" s="541"/>
      <c r="IR454" s="541"/>
      <c r="IS454" s="541"/>
      <c r="IT454" s="541"/>
    </row>
    <row r="455" spans="1:254" s="548" customFormat="1" ht="15" customHeight="1" x14ac:dyDescent="0.3">
      <c r="A455" s="541"/>
      <c r="B455" s="541"/>
      <c r="C455" s="542"/>
      <c r="D455" s="541"/>
      <c r="E455" s="541"/>
      <c r="F455" s="543"/>
      <c r="G455" s="781"/>
      <c r="H455" s="546"/>
      <c r="I455" s="546"/>
      <c r="J455" s="546"/>
      <c r="K455" s="546"/>
      <c r="L455" s="546"/>
      <c r="M455" s="546"/>
      <c r="N455" s="546"/>
      <c r="O455" s="546"/>
      <c r="P455" s="541"/>
      <c r="Q455" s="541"/>
      <c r="R455" s="541"/>
      <c r="S455" s="874"/>
      <c r="T455" s="328"/>
      <c r="U455" s="330"/>
      <c r="V455" s="330"/>
      <c r="W455" s="330"/>
      <c r="X455" s="330"/>
      <c r="Y455" s="330"/>
      <c r="Z455" s="330"/>
      <c r="AA455" s="330"/>
      <c r="AB455" s="330"/>
      <c r="AC455" s="330"/>
      <c r="AD455" s="330"/>
      <c r="AE455" s="330"/>
      <c r="AF455" s="330"/>
      <c r="AG455" s="330"/>
      <c r="AH455" s="545"/>
      <c r="AI455" s="545"/>
      <c r="AJ455" s="545"/>
      <c r="AK455" s="545"/>
      <c r="AL455" s="546"/>
      <c r="AM455" s="546"/>
      <c r="AN455" s="546"/>
      <c r="AO455" s="546"/>
      <c r="AP455" s="546"/>
      <c r="AQ455" s="546"/>
      <c r="AR455" s="546"/>
      <c r="AS455" s="546"/>
      <c r="AT455" s="546"/>
      <c r="AU455" s="546"/>
      <c r="AV455" s="547"/>
      <c r="AW455" s="547"/>
      <c r="AX455" s="547"/>
      <c r="AY455" s="547"/>
      <c r="AZ455" s="547"/>
      <c r="BA455" s="547"/>
      <c r="BB455" s="547"/>
      <c r="BC455" s="547"/>
      <c r="BD455" s="547"/>
      <c r="BE455" s="547"/>
      <c r="BF455" s="547"/>
      <c r="BG455" s="541"/>
      <c r="BH455" s="541"/>
      <c r="BI455" s="541"/>
      <c r="BJ455" s="541"/>
      <c r="BK455" s="541"/>
      <c r="BL455" s="541"/>
      <c r="BM455" s="541"/>
      <c r="BN455" s="541"/>
      <c r="BO455" s="541"/>
      <c r="BP455" s="541"/>
      <c r="BQ455" s="541"/>
      <c r="BR455" s="541"/>
      <c r="BS455" s="541"/>
      <c r="BT455" s="541"/>
      <c r="BU455" s="541"/>
      <c r="BV455" s="541"/>
      <c r="BW455" s="541"/>
      <c r="BX455" s="541"/>
      <c r="BY455" s="541"/>
      <c r="BZ455" s="541"/>
      <c r="CA455" s="541"/>
      <c r="CB455" s="541"/>
      <c r="CC455" s="541"/>
      <c r="CD455" s="541"/>
      <c r="CE455" s="541"/>
      <c r="CF455" s="541"/>
      <c r="CG455" s="541"/>
      <c r="CH455" s="541"/>
      <c r="CI455" s="541"/>
      <c r="CJ455" s="541"/>
      <c r="CK455" s="541"/>
      <c r="CL455" s="541"/>
      <c r="CM455" s="541"/>
      <c r="CN455" s="541"/>
      <c r="CO455" s="541"/>
      <c r="CP455" s="541"/>
      <c r="CQ455" s="541"/>
      <c r="CR455" s="541"/>
      <c r="CS455" s="541"/>
      <c r="CT455" s="541"/>
      <c r="CU455" s="541"/>
      <c r="CV455" s="541"/>
      <c r="CW455" s="541"/>
      <c r="CX455" s="541"/>
      <c r="CY455" s="541"/>
      <c r="CZ455" s="541"/>
      <c r="DA455" s="541"/>
      <c r="DB455" s="541"/>
      <c r="DC455" s="541"/>
      <c r="DD455" s="541"/>
      <c r="DE455" s="541"/>
      <c r="DF455" s="541"/>
      <c r="DG455" s="541"/>
      <c r="DH455" s="541"/>
      <c r="DI455" s="541"/>
      <c r="DJ455" s="541"/>
      <c r="DK455" s="541"/>
      <c r="DL455" s="541"/>
      <c r="DM455" s="541"/>
      <c r="DN455" s="541"/>
      <c r="DO455" s="541"/>
      <c r="DP455" s="541"/>
      <c r="DQ455" s="541"/>
      <c r="DR455" s="541"/>
      <c r="DS455" s="541"/>
      <c r="DT455" s="541"/>
      <c r="DU455" s="541"/>
      <c r="DV455" s="541"/>
      <c r="DW455" s="541"/>
      <c r="DX455" s="541"/>
      <c r="DY455" s="541"/>
      <c r="DZ455" s="541"/>
      <c r="EA455" s="541"/>
      <c r="EB455" s="541"/>
      <c r="EC455" s="541"/>
      <c r="ED455" s="541"/>
      <c r="EE455" s="541"/>
      <c r="EF455" s="541"/>
      <c r="EG455" s="541"/>
      <c r="EH455" s="541"/>
      <c r="EI455" s="541"/>
      <c r="EJ455" s="541"/>
      <c r="EK455" s="541"/>
      <c r="EL455" s="541"/>
      <c r="EM455" s="541"/>
      <c r="EN455" s="541"/>
      <c r="EO455" s="541"/>
      <c r="EP455" s="541"/>
      <c r="EQ455" s="541"/>
      <c r="ER455" s="541"/>
      <c r="ES455" s="541"/>
      <c r="ET455" s="541"/>
      <c r="EU455" s="541"/>
      <c r="EV455" s="541"/>
      <c r="EW455" s="541"/>
      <c r="EX455" s="541"/>
      <c r="EY455" s="541"/>
      <c r="EZ455" s="541"/>
      <c r="FA455" s="541"/>
      <c r="FB455" s="541"/>
      <c r="FC455" s="541"/>
      <c r="FD455" s="541"/>
      <c r="FE455" s="541"/>
      <c r="FF455" s="541"/>
      <c r="FG455" s="541"/>
      <c r="FH455" s="541"/>
      <c r="FI455" s="541"/>
      <c r="FJ455" s="541"/>
      <c r="FK455" s="541"/>
      <c r="FL455" s="541"/>
      <c r="FM455" s="541"/>
      <c r="FN455" s="541"/>
      <c r="FO455" s="541"/>
      <c r="FP455" s="541"/>
      <c r="FQ455" s="541"/>
      <c r="FR455" s="541"/>
      <c r="FS455" s="541"/>
      <c r="FT455" s="541"/>
      <c r="FU455" s="541"/>
      <c r="FV455" s="541"/>
      <c r="FW455" s="541"/>
      <c r="FX455" s="541"/>
      <c r="FY455" s="541"/>
      <c r="FZ455" s="541"/>
      <c r="GA455" s="541"/>
      <c r="GB455" s="541"/>
      <c r="GC455" s="541"/>
      <c r="GD455" s="541"/>
      <c r="GE455" s="541"/>
      <c r="GF455" s="541"/>
      <c r="GG455" s="541"/>
      <c r="GH455" s="541"/>
      <c r="GI455" s="541"/>
      <c r="GJ455" s="541"/>
      <c r="GK455" s="541"/>
      <c r="GL455" s="541"/>
      <c r="GM455" s="541"/>
      <c r="GN455" s="541"/>
      <c r="GO455" s="541"/>
      <c r="GP455" s="541"/>
      <c r="GQ455" s="541"/>
      <c r="GR455" s="541"/>
      <c r="GS455" s="541"/>
      <c r="GT455" s="541"/>
      <c r="GU455" s="541"/>
      <c r="GV455" s="541"/>
      <c r="GW455" s="541"/>
      <c r="GX455" s="541"/>
      <c r="GY455" s="541"/>
      <c r="GZ455" s="541"/>
      <c r="HA455" s="541"/>
      <c r="HB455" s="541"/>
      <c r="HC455" s="541"/>
      <c r="HD455" s="541"/>
      <c r="HE455" s="541"/>
      <c r="HF455" s="541"/>
      <c r="HG455" s="541"/>
      <c r="HH455" s="541"/>
      <c r="HI455" s="541"/>
      <c r="HJ455" s="541"/>
      <c r="HK455" s="541"/>
      <c r="HL455" s="541"/>
      <c r="HM455" s="541"/>
      <c r="HN455" s="541"/>
      <c r="HO455" s="541"/>
      <c r="HP455" s="541"/>
      <c r="HQ455" s="541"/>
      <c r="HR455" s="541"/>
      <c r="HS455" s="541"/>
      <c r="HT455" s="541"/>
      <c r="HU455" s="541"/>
      <c r="HV455" s="541"/>
      <c r="HW455" s="541"/>
      <c r="HX455" s="541"/>
      <c r="HY455" s="541"/>
      <c r="HZ455" s="541"/>
      <c r="IA455" s="541"/>
      <c r="IB455" s="541"/>
      <c r="IC455" s="541"/>
      <c r="ID455" s="541"/>
      <c r="IE455" s="541"/>
      <c r="IF455" s="541"/>
      <c r="IG455" s="541"/>
      <c r="IH455" s="541"/>
      <c r="II455" s="541"/>
      <c r="IJ455" s="541"/>
      <c r="IK455" s="541"/>
      <c r="IL455" s="541"/>
      <c r="IM455" s="541"/>
      <c r="IN455" s="541"/>
      <c r="IO455" s="541"/>
      <c r="IP455" s="541"/>
      <c r="IQ455" s="541"/>
      <c r="IR455" s="541"/>
      <c r="IS455" s="541"/>
      <c r="IT455" s="541"/>
    </row>
    <row r="456" spans="1:254" s="548" customFormat="1" ht="15" customHeight="1" x14ac:dyDescent="0.3">
      <c r="A456" s="541"/>
      <c r="B456" s="541"/>
      <c r="C456" s="542"/>
      <c r="D456" s="541"/>
      <c r="E456" s="541"/>
      <c r="F456" s="543"/>
      <c r="G456" s="781"/>
      <c r="H456" s="781"/>
      <c r="I456" s="781"/>
      <c r="J456" s="781"/>
      <c r="K456" s="781"/>
      <c r="L456" s="781"/>
      <c r="M456" s="781"/>
      <c r="N456" s="781"/>
      <c r="O456" s="781"/>
      <c r="P456" s="541"/>
      <c r="Q456" s="541"/>
      <c r="R456" s="541"/>
      <c r="S456" s="874"/>
      <c r="T456" s="328"/>
      <c r="U456" s="330"/>
      <c r="V456" s="330"/>
      <c r="W456" s="330"/>
      <c r="X456" s="330"/>
      <c r="Y456" s="330"/>
      <c r="Z456" s="330"/>
      <c r="AA456" s="330"/>
      <c r="AB456" s="330"/>
      <c r="AC456" s="330"/>
      <c r="AD456" s="330"/>
      <c r="AE456" s="330"/>
      <c r="AF456" s="330"/>
      <c r="AG456" s="330"/>
      <c r="AH456" s="545"/>
      <c r="AI456" s="545"/>
      <c r="AJ456" s="545"/>
      <c r="AK456" s="545"/>
      <c r="AL456" s="546"/>
      <c r="AM456" s="546"/>
      <c r="AN456" s="546"/>
      <c r="AO456" s="546"/>
      <c r="AP456" s="546"/>
      <c r="AQ456" s="546"/>
      <c r="AR456" s="546"/>
      <c r="AS456" s="546"/>
      <c r="AT456" s="546"/>
      <c r="AU456" s="546"/>
      <c r="AV456" s="547"/>
      <c r="AW456" s="547"/>
      <c r="AX456" s="547"/>
      <c r="AY456" s="547"/>
      <c r="AZ456" s="547"/>
      <c r="BA456" s="547"/>
      <c r="BB456" s="547"/>
      <c r="BC456" s="547"/>
      <c r="BD456" s="547"/>
      <c r="BE456" s="547"/>
      <c r="BF456" s="547"/>
      <c r="BG456" s="541"/>
      <c r="BH456" s="541"/>
      <c r="BI456" s="541"/>
      <c r="BJ456" s="541"/>
      <c r="BK456" s="541"/>
      <c r="BL456" s="541"/>
      <c r="BM456" s="541"/>
      <c r="BN456" s="541"/>
      <c r="BO456" s="541"/>
      <c r="BP456" s="541"/>
      <c r="BQ456" s="541"/>
      <c r="BR456" s="541"/>
      <c r="BS456" s="541"/>
      <c r="BT456" s="541"/>
      <c r="BU456" s="541"/>
      <c r="BV456" s="541"/>
      <c r="BW456" s="541"/>
      <c r="BX456" s="541"/>
      <c r="BY456" s="541"/>
      <c r="BZ456" s="541"/>
      <c r="CA456" s="541"/>
      <c r="CB456" s="541"/>
      <c r="CC456" s="541"/>
      <c r="CD456" s="541"/>
      <c r="CE456" s="541"/>
      <c r="CF456" s="541"/>
      <c r="CG456" s="541"/>
      <c r="CH456" s="541"/>
      <c r="CI456" s="541"/>
      <c r="CJ456" s="541"/>
      <c r="CK456" s="541"/>
      <c r="CL456" s="541"/>
      <c r="CM456" s="541"/>
      <c r="CN456" s="541"/>
      <c r="CO456" s="541"/>
      <c r="CP456" s="541"/>
      <c r="CQ456" s="541"/>
      <c r="CR456" s="541"/>
      <c r="CS456" s="541"/>
      <c r="CT456" s="541"/>
      <c r="CU456" s="541"/>
      <c r="CV456" s="541"/>
      <c r="CW456" s="541"/>
      <c r="CX456" s="541"/>
      <c r="CY456" s="541"/>
      <c r="CZ456" s="541"/>
      <c r="DA456" s="541"/>
      <c r="DB456" s="541"/>
      <c r="DC456" s="541"/>
      <c r="DD456" s="541"/>
      <c r="DE456" s="541"/>
      <c r="DF456" s="541"/>
      <c r="DG456" s="541"/>
      <c r="DH456" s="541"/>
      <c r="DI456" s="541"/>
      <c r="DJ456" s="541"/>
      <c r="DK456" s="541"/>
      <c r="DL456" s="541"/>
      <c r="DM456" s="541"/>
      <c r="DN456" s="541"/>
      <c r="DO456" s="541"/>
      <c r="DP456" s="541"/>
      <c r="DQ456" s="541"/>
      <c r="DR456" s="541"/>
      <c r="DS456" s="541"/>
      <c r="DT456" s="541"/>
      <c r="DU456" s="541"/>
      <c r="DV456" s="541"/>
      <c r="DW456" s="541"/>
      <c r="DX456" s="541"/>
      <c r="DY456" s="541"/>
      <c r="DZ456" s="541"/>
      <c r="EA456" s="541"/>
      <c r="EB456" s="541"/>
      <c r="EC456" s="541"/>
      <c r="ED456" s="541"/>
      <c r="EE456" s="541"/>
      <c r="EF456" s="541"/>
      <c r="EG456" s="541"/>
      <c r="EH456" s="541"/>
      <c r="EI456" s="541"/>
      <c r="EJ456" s="541"/>
      <c r="EK456" s="541"/>
      <c r="EL456" s="541"/>
      <c r="EM456" s="541"/>
      <c r="EN456" s="541"/>
      <c r="EO456" s="541"/>
      <c r="EP456" s="541"/>
      <c r="EQ456" s="541"/>
      <c r="ER456" s="541"/>
      <c r="ES456" s="541"/>
      <c r="ET456" s="541"/>
      <c r="EU456" s="541"/>
      <c r="EV456" s="541"/>
      <c r="EW456" s="541"/>
      <c r="EX456" s="541"/>
      <c r="EY456" s="541"/>
      <c r="EZ456" s="541"/>
      <c r="FA456" s="541"/>
      <c r="FB456" s="541"/>
      <c r="FC456" s="541"/>
      <c r="FD456" s="541"/>
      <c r="FE456" s="541"/>
      <c r="FF456" s="541"/>
      <c r="FG456" s="541"/>
      <c r="FH456" s="541"/>
      <c r="FI456" s="541"/>
      <c r="FJ456" s="541"/>
      <c r="FK456" s="541"/>
      <c r="FL456" s="541"/>
      <c r="FM456" s="541"/>
      <c r="FN456" s="541"/>
      <c r="FO456" s="541"/>
      <c r="FP456" s="541"/>
      <c r="FQ456" s="541"/>
      <c r="FR456" s="541"/>
      <c r="FS456" s="541"/>
      <c r="FT456" s="541"/>
      <c r="FU456" s="541"/>
      <c r="FV456" s="541"/>
      <c r="FW456" s="541"/>
      <c r="FX456" s="541"/>
      <c r="FY456" s="541"/>
      <c r="FZ456" s="541"/>
      <c r="GA456" s="541"/>
      <c r="GB456" s="541"/>
      <c r="GC456" s="541"/>
      <c r="GD456" s="541"/>
      <c r="GE456" s="541"/>
      <c r="GF456" s="541"/>
      <c r="GG456" s="541"/>
      <c r="GH456" s="541"/>
      <c r="GI456" s="541"/>
      <c r="GJ456" s="541"/>
      <c r="GK456" s="541"/>
      <c r="GL456" s="541"/>
      <c r="GM456" s="541"/>
      <c r="GN456" s="541"/>
      <c r="GO456" s="541"/>
      <c r="GP456" s="541"/>
      <c r="GQ456" s="541"/>
      <c r="GR456" s="541"/>
      <c r="GS456" s="541"/>
      <c r="GT456" s="541"/>
      <c r="GU456" s="541"/>
      <c r="GV456" s="541"/>
      <c r="GW456" s="541"/>
      <c r="GX456" s="541"/>
      <c r="GY456" s="541"/>
      <c r="GZ456" s="541"/>
      <c r="HA456" s="541"/>
      <c r="HB456" s="541"/>
      <c r="HC456" s="541"/>
      <c r="HD456" s="541"/>
      <c r="HE456" s="541"/>
      <c r="HF456" s="541"/>
      <c r="HG456" s="541"/>
      <c r="HH456" s="541"/>
      <c r="HI456" s="541"/>
      <c r="HJ456" s="541"/>
      <c r="HK456" s="541"/>
      <c r="HL456" s="541"/>
      <c r="HM456" s="541"/>
      <c r="HN456" s="541"/>
      <c r="HO456" s="541"/>
      <c r="HP456" s="541"/>
      <c r="HQ456" s="541"/>
      <c r="HR456" s="541"/>
      <c r="HS456" s="541"/>
      <c r="HT456" s="541"/>
      <c r="HU456" s="541"/>
      <c r="HV456" s="541"/>
      <c r="HW456" s="541"/>
      <c r="HX456" s="541"/>
      <c r="HY456" s="541"/>
      <c r="HZ456" s="541"/>
      <c r="IA456" s="541"/>
      <c r="IB456" s="541"/>
      <c r="IC456" s="541"/>
      <c r="ID456" s="541"/>
      <c r="IE456" s="541"/>
      <c r="IF456" s="541"/>
      <c r="IG456" s="541"/>
      <c r="IH456" s="541"/>
      <c r="II456" s="541"/>
      <c r="IJ456" s="541"/>
      <c r="IK456" s="541"/>
      <c r="IL456" s="541"/>
      <c r="IM456" s="541"/>
      <c r="IN456" s="541"/>
      <c r="IO456" s="541"/>
      <c r="IP456" s="541"/>
      <c r="IQ456" s="541"/>
      <c r="IR456" s="541"/>
      <c r="IS456" s="541"/>
      <c r="IT456" s="541"/>
    </row>
    <row r="457" spans="1:254" s="548" customFormat="1" ht="15" customHeight="1" x14ac:dyDescent="0.3">
      <c r="A457" s="541"/>
      <c r="B457" s="541"/>
      <c r="C457" s="542"/>
      <c r="D457" s="541"/>
      <c r="E457" s="541"/>
      <c r="F457" s="543"/>
      <c r="G457" s="781"/>
      <c r="H457" s="781"/>
      <c r="I457" s="781"/>
      <c r="J457" s="781"/>
      <c r="K457" s="781"/>
      <c r="L457" s="781"/>
      <c r="M457" s="781"/>
      <c r="N457" s="781"/>
      <c r="O457" s="781"/>
      <c r="P457" s="541"/>
      <c r="Q457" s="541"/>
      <c r="R457" s="541"/>
      <c r="S457" s="874"/>
      <c r="T457" s="328"/>
      <c r="U457" s="330"/>
      <c r="V457" s="330"/>
      <c r="W457" s="330"/>
      <c r="X457" s="330"/>
      <c r="Y457" s="330"/>
      <c r="Z457" s="330"/>
      <c r="AA457" s="330"/>
      <c r="AB457" s="330"/>
      <c r="AC457" s="330"/>
      <c r="AD457" s="330"/>
      <c r="AE457" s="330"/>
      <c r="AF457" s="330"/>
      <c r="AG457" s="330"/>
      <c r="AH457" s="545"/>
      <c r="AI457" s="545"/>
      <c r="AJ457" s="545"/>
      <c r="AK457" s="545"/>
      <c r="AL457" s="546"/>
      <c r="AM457" s="546"/>
      <c r="AN457" s="546"/>
      <c r="AO457" s="546"/>
      <c r="AP457" s="546"/>
      <c r="AQ457" s="546"/>
      <c r="AR457" s="546"/>
      <c r="AS457" s="546"/>
      <c r="AT457" s="546"/>
      <c r="AU457" s="546"/>
      <c r="AV457" s="547"/>
      <c r="AW457" s="547"/>
      <c r="AX457" s="547"/>
      <c r="AY457" s="547"/>
      <c r="AZ457" s="547"/>
      <c r="BA457" s="547"/>
      <c r="BB457" s="547"/>
      <c r="BC457" s="547"/>
      <c r="BD457" s="547"/>
      <c r="BE457" s="547"/>
      <c r="BF457" s="547"/>
      <c r="BG457" s="541"/>
      <c r="BH457" s="541"/>
      <c r="BI457" s="541"/>
      <c r="BJ457" s="541"/>
      <c r="BK457" s="541"/>
      <c r="BL457" s="541"/>
      <c r="BM457" s="541"/>
      <c r="BN457" s="541"/>
      <c r="BO457" s="541"/>
      <c r="BP457" s="541"/>
      <c r="BQ457" s="541"/>
      <c r="BR457" s="541"/>
      <c r="BS457" s="541"/>
      <c r="BT457" s="541"/>
      <c r="BU457" s="541"/>
      <c r="BV457" s="541"/>
      <c r="BW457" s="541"/>
      <c r="BX457" s="541"/>
      <c r="BY457" s="541"/>
      <c r="BZ457" s="541"/>
      <c r="CA457" s="541"/>
      <c r="CB457" s="541"/>
      <c r="CC457" s="541"/>
      <c r="CD457" s="541"/>
      <c r="CE457" s="541"/>
      <c r="CF457" s="541"/>
      <c r="CG457" s="541"/>
      <c r="CH457" s="541"/>
      <c r="CI457" s="541"/>
      <c r="CJ457" s="541"/>
      <c r="CK457" s="541"/>
      <c r="CL457" s="541"/>
      <c r="CM457" s="541"/>
      <c r="CN457" s="541"/>
      <c r="CO457" s="541"/>
      <c r="CP457" s="541"/>
      <c r="CQ457" s="541"/>
      <c r="CR457" s="541"/>
      <c r="CS457" s="541"/>
      <c r="CT457" s="541"/>
      <c r="CU457" s="541"/>
      <c r="CV457" s="541"/>
      <c r="CW457" s="541"/>
      <c r="CX457" s="541"/>
      <c r="CY457" s="541"/>
      <c r="CZ457" s="541"/>
      <c r="DA457" s="541"/>
      <c r="DB457" s="541"/>
      <c r="DC457" s="541"/>
      <c r="DD457" s="541"/>
      <c r="DE457" s="541"/>
      <c r="DF457" s="541"/>
      <c r="DG457" s="541"/>
      <c r="DH457" s="541"/>
      <c r="DI457" s="541"/>
      <c r="DJ457" s="541"/>
      <c r="DK457" s="541"/>
      <c r="DL457" s="541"/>
      <c r="DM457" s="541"/>
      <c r="DN457" s="541"/>
      <c r="DO457" s="541"/>
      <c r="DP457" s="541"/>
      <c r="DQ457" s="541"/>
      <c r="DR457" s="541"/>
      <c r="DS457" s="541"/>
      <c r="DT457" s="541"/>
      <c r="DU457" s="541"/>
      <c r="DV457" s="541"/>
      <c r="DW457" s="541"/>
      <c r="DX457" s="541"/>
      <c r="DY457" s="541"/>
      <c r="DZ457" s="541"/>
      <c r="EA457" s="541"/>
      <c r="EB457" s="541"/>
      <c r="EC457" s="541"/>
      <c r="ED457" s="541"/>
      <c r="EE457" s="541"/>
      <c r="EF457" s="541"/>
      <c r="EG457" s="541"/>
      <c r="EH457" s="541"/>
      <c r="EI457" s="541"/>
      <c r="EJ457" s="541"/>
      <c r="EK457" s="541"/>
      <c r="EL457" s="541"/>
      <c r="EM457" s="541"/>
      <c r="EN457" s="541"/>
      <c r="EO457" s="541"/>
      <c r="EP457" s="541"/>
      <c r="EQ457" s="541"/>
      <c r="ER457" s="541"/>
      <c r="ES457" s="541"/>
      <c r="ET457" s="541"/>
      <c r="EU457" s="541"/>
      <c r="EV457" s="541"/>
      <c r="EW457" s="541"/>
      <c r="EX457" s="541"/>
      <c r="EY457" s="541"/>
      <c r="EZ457" s="541"/>
      <c r="FA457" s="541"/>
      <c r="FB457" s="541"/>
      <c r="FC457" s="541"/>
      <c r="FD457" s="541"/>
      <c r="FE457" s="541"/>
      <c r="FF457" s="541"/>
      <c r="FG457" s="541"/>
      <c r="FH457" s="541"/>
      <c r="FI457" s="541"/>
      <c r="FJ457" s="541"/>
      <c r="FK457" s="541"/>
      <c r="FL457" s="541"/>
      <c r="FM457" s="541"/>
      <c r="FN457" s="541"/>
      <c r="FO457" s="541"/>
      <c r="FP457" s="541"/>
      <c r="FQ457" s="541"/>
      <c r="FR457" s="541"/>
      <c r="FS457" s="541"/>
      <c r="FT457" s="541"/>
      <c r="FU457" s="541"/>
      <c r="FV457" s="541"/>
      <c r="FW457" s="541"/>
      <c r="FX457" s="541"/>
      <c r="FY457" s="541"/>
      <c r="FZ457" s="541"/>
      <c r="GA457" s="541"/>
      <c r="GB457" s="541"/>
      <c r="GC457" s="541"/>
      <c r="GD457" s="541"/>
      <c r="GE457" s="541"/>
      <c r="GF457" s="541"/>
      <c r="GG457" s="541"/>
      <c r="GH457" s="541"/>
      <c r="GI457" s="541"/>
      <c r="GJ457" s="541"/>
      <c r="GK457" s="541"/>
      <c r="GL457" s="541"/>
      <c r="GM457" s="541"/>
      <c r="GN457" s="541"/>
      <c r="GO457" s="541"/>
      <c r="GP457" s="541"/>
      <c r="GQ457" s="541"/>
      <c r="GR457" s="541"/>
      <c r="GS457" s="541"/>
      <c r="GT457" s="541"/>
      <c r="GU457" s="541"/>
      <c r="GV457" s="541"/>
      <c r="GW457" s="541"/>
      <c r="GX457" s="541"/>
      <c r="GY457" s="541"/>
      <c r="GZ457" s="541"/>
      <c r="HA457" s="541"/>
      <c r="HB457" s="541"/>
      <c r="HC457" s="541"/>
      <c r="HD457" s="541"/>
      <c r="HE457" s="541"/>
      <c r="HF457" s="541"/>
      <c r="HG457" s="541"/>
      <c r="HH457" s="541"/>
      <c r="HI457" s="541"/>
      <c r="HJ457" s="541"/>
      <c r="HK457" s="541"/>
      <c r="HL457" s="541"/>
      <c r="HM457" s="541"/>
      <c r="HN457" s="541"/>
      <c r="HO457" s="541"/>
      <c r="HP457" s="541"/>
      <c r="HQ457" s="541"/>
      <c r="HR457" s="541"/>
      <c r="HS457" s="541"/>
      <c r="HT457" s="541"/>
      <c r="HU457" s="541"/>
      <c r="HV457" s="541"/>
      <c r="HW457" s="541"/>
      <c r="HX457" s="541"/>
      <c r="HY457" s="541"/>
      <c r="HZ457" s="541"/>
      <c r="IA457" s="541"/>
      <c r="IB457" s="541"/>
      <c r="IC457" s="541"/>
      <c r="ID457" s="541"/>
      <c r="IE457" s="541"/>
      <c r="IF457" s="541"/>
      <c r="IG457" s="541"/>
      <c r="IH457" s="541"/>
      <c r="II457" s="541"/>
      <c r="IJ457" s="541"/>
      <c r="IK457" s="541"/>
      <c r="IL457" s="541"/>
      <c r="IM457" s="541"/>
      <c r="IN457" s="541"/>
      <c r="IO457" s="541"/>
      <c r="IP457" s="541"/>
      <c r="IQ457" s="541"/>
      <c r="IR457" s="541"/>
      <c r="IS457" s="541"/>
      <c r="IT457" s="541"/>
    </row>
    <row r="458" spans="1:254" s="548" customFormat="1" ht="15" customHeight="1" x14ac:dyDescent="0.3">
      <c r="A458" s="541"/>
      <c r="B458" s="541"/>
      <c r="C458" s="542"/>
      <c r="D458" s="541"/>
      <c r="E458" s="541"/>
      <c r="F458" s="543"/>
      <c r="G458" s="781"/>
      <c r="H458" s="781"/>
      <c r="I458" s="781"/>
      <c r="J458" s="781"/>
      <c r="K458" s="781"/>
      <c r="L458" s="781"/>
      <c r="M458" s="781"/>
      <c r="N458" s="781"/>
      <c r="O458" s="781"/>
      <c r="P458" s="541"/>
      <c r="Q458" s="541"/>
      <c r="R458" s="541"/>
      <c r="S458" s="874"/>
      <c r="T458" s="328"/>
      <c r="U458" s="330"/>
      <c r="V458" s="330"/>
      <c r="W458" s="330"/>
      <c r="X458" s="330"/>
      <c r="Y458" s="330"/>
      <c r="Z458" s="330"/>
      <c r="AA458" s="330"/>
      <c r="AB458" s="330"/>
      <c r="AC458" s="330"/>
      <c r="AD458" s="330"/>
      <c r="AE458" s="330"/>
      <c r="AF458" s="330"/>
      <c r="AG458" s="330"/>
      <c r="AH458" s="545"/>
      <c r="AI458" s="545"/>
      <c r="AJ458" s="545"/>
      <c r="AK458" s="545"/>
      <c r="AL458" s="546"/>
      <c r="AM458" s="546"/>
      <c r="AN458" s="546"/>
      <c r="AO458" s="546"/>
      <c r="AP458" s="546"/>
      <c r="AQ458" s="546"/>
      <c r="AR458" s="546"/>
      <c r="AS458" s="546"/>
      <c r="AT458" s="546"/>
      <c r="AU458" s="546"/>
      <c r="AV458" s="547"/>
      <c r="AW458" s="547"/>
      <c r="AX458" s="547"/>
      <c r="AY458" s="547"/>
      <c r="AZ458" s="547"/>
      <c r="BA458" s="547"/>
      <c r="BB458" s="547"/>
      <c r="BC458" s="547"/>
      <c r="BD458" s="547"/>
      <c r="BE458" s="547"/>
      <c r="BF458" s="547"/>
      <c r="BG458" s="541"/>
      <c r="BH458" s="541"/>
      <c r="BI458" s="541"/>
      <c r="BJ458" s="541"/>
      <c r="BK458" s="541"/>
      <c r="BL458" s="541"/>
      <c r="BM458" s="541"/>
      <c r="BN458" s="541"/>
      <c r="BO458" s="541"/>
      <c r="BP458" s="541"/>
      <c r="BQ458" s="541"/>
      <c r="BR458" s="541"/>
      <c r="BS458" s="541"/>
      <c r="BT458" s="541"/>
      <c r="BU458" s="541"/>
      <c r="BV458" s="541"/>
      <c r="BW458" s="541"/>
      <c r="BX458" s="541"/>
      <c r="BY458" s="541"/>
      <c r="BZ458" s="541"/>
      <c r="CA458" s="541"/>
      <c r="CB458" s="541"/>
      <c r="CC458" s="541"/>
      <c r="CD458" s="541"/>
      <c r="CE458" s="541"/>
      <c r="CF458" s="541"/>
      <c r="CG458" s="541"/>
      <c r="CH458" s="541"/>
      <c r="CI458" s="541"/>
      <c r="CJ458" s="541"/>
      <c r="CK458" s="541"/>
      <c r="CL458" s="541"/>
      <c r="CM458" s="541"/>
      <c r="CN458" s="541"/>
      <c r="CO458" s="541"/>
      <c r="CP458" s="541"/>
      <c r="CQ458" s="541"/>
      <c r="CR458" s="541"/>
      <c r="CS458" s="541"/>
      <c r="CT458" s="541"/>
      <c r="CU458" s="541"/>
      <c r="CV458" s="541"/>
      <c r="CW458" s="541"/>
      <c r="CX458" s="541"/>
      <c r="CY458" s="541"/>
      <c r="CZ458" s="541"/>
      <c r="DA458" s="541"/>
      <c r="DB458" s="541"/>
      <c r="DC458" s="541"/>
      <c r="DD458" s="541"/>
      <c r="DE458" s="541"/>
      <c r="DF458" s="541"/>
      <c r="DG458" s="541"/>
      <c r="DH458" s="541"/>
      <c r="DI458" s="541"/>
      <c r="DJ458" s="541"/>
      <c r="DK458" s="541"/>
      <c r="DL458" s="541"/>
      <c r="DM458" s="541"/>
      <c r="DN458" s="541"/>
      <c r="DO458" s="541"/>
      <c r="DP458" s="541"/>
      <c r="DQ458" s="541"/>
      <c r="DR458" s="541"/>
      <c r="DS458" s="541"/>
      <c r="DT458" s="541"/>
      <c r="DU458" s="541"/>
      <c r="DV458" s="541"/>
      <c r="DW458" s="541"/>
      <c r="DX458" s="541"/>
      <c r="DY458" s="541"/>
      <c r="DZ458" s="541"/>
      <c r="EA458" s="541"/>
      <c r="EB458" s="541"/>
      <c r="EC458" s="541"/>
      <c r="ED458" s="541"/>
      <c r="EE458" s="541"/>
      <c r="EF458" s="541"/>
      <c r="EG458" s="541"/>
      <c r="EH458" s="541"/>
      <c r="EI458" s="541"/>
      <c r="EJ458" s="541"/>
      <c r="EK458" s="541"/>
      <c r="EL458" s="541"/>
      <c r="EM458" s="541"/>
      <c r="EN458" s="541"/>
      <c r="EO458" s="541"/>
      <c r="EP458" s="541"/>
      <c r="EQ458" s="541"/>
      <c r="ER458" s="541"/>
      <c r="ES458" s="541"/>
      <c r="ET458" s="541"/>
      <c r="EU458" s="541"/>
      <c r="EV458" s="541"/>
      <c r="EW458" s="541"/>
      <c r="EX458" s="541"/>
      <c r="EY458" s="541"/>
      <c r="EZ458" s="541"/>
      <c r="FA458" s="541"/>
      <c r="FB458" s="541"/>
      <c r="FC458" s="541"/>
      <c r="FD458" s="541"/>
      <c r="FE458" s="541"/>
      <c r="FF458" s="541"/>
      <c r="FG458" s="541"/>
      <c r="FH458" s="541"/>
      <c r="FI458" s="541"/>
      <c r="FJ458" s="541"/>
      <c r="FK458" s="541"/>
      <c r="FL458" s="541"/>
      <c r="FM458" s="541"/>
      <c r="FN458" s="541"/>
      <c r="FO458" s="541"/>
      <c r="FP458" s="541"/>
      <c r="FQ458" s="541"/>
      <c r="FR458" s="541"/>
      <c r="FS458" s="541"/>
      <c r="FT458" s="541"/>
      <c r="FU458" s="541"/>
      <c r="FV458" s="541"/>
      <c r="FW458" s="541"/>
      <c r="FX458" s="541"/>
      <c r="FY458" s="541"/>
      <c r="FZ458" s="541"/>
      <c r="GA458" s="541"/>
      <c r="GB458" s="541"/>
      <c r="GC458" s="541"/>
      <c r="GD458" s="541"/>
      <c r="GE458" s="541"/>
      <c r="GF458" s="541"/>
      <c r="GG458" s="541"/>
      <c r="GH458" s="541"/>
      <c r="GI458" s="541"/>
      <c r="GJ458" s="541"/>
      <c r="GK458" s="541"/>
      <c r="GL458" s="541"/>
      <c r="GM458" s="541"/>
      <c r="GN458" s="541"/>
      <c r="GO458" s="541"/>
      <c r="GP458" s="541"/>
      <c r="GQ458" s="541"/>
      <c r="GR458" s="541"/>
      <c r="GS458" s="541"/>
      <c r="GT458" s="541"/>
      <c r="GU458" s="541"/>
      <c r="GV458" s="541"/>
      <c r="GW458" s="541"/>
      <c r="GX458" s="541"/>
      <c r="GY458" s="541"/>
      <c r="GZ458" s="541"/>
      <c r="HA458" s="541"/>
      <c r="HB458" s="541"/>
      <c r="HC458" s="541"/>
      <c r="HD458" s="541"/>
      <c r="HE458" s="541"/>
      <c r="HF458" s="541"/>
      <c r="HG458" s="541"/>
      <c r="HH458" s="541"/>
      <c r="HI458" s="541"/>
      <c r="HJ458" s="541"/>
      <c r="HK458" s="541"/>
      <c r="HL458" s="541"/>
      <c r="HM458" s="541"/>
      <c r="HN458" s="541"/>
      <c r="HO458" s="541"/>
      <c r="HP458" s="541"/>
      <c r="HQ458" s="541"/>
      <c r="HR458" s="541"/>
      <c r="HS458" s="541"/>
      <c r="HT458" s="541"/>
      <c r="HU458" s="541"/>
      <c r="HV458" s="541"/>
      <c r="HW458" s="541"/>
      <c r="HX458" s="541"/>
      <c r="HY458" s="541"/>
      <c r="HZ458" s="541"/>
      <c r="IA458" s="541"/>
      <c r="IB458" s="541"/>
      <c r="IC458" s="541"/>
      <c r="ID458" s="541"/>
      <c r="IE458" s="541"/>
      <c r="IF458" s="541"/>
      <c r="IG458" s="541"/>
      <c r="IH458" s="541"/>
      <c r="II458" s="541"/>
      <c r="IJ458" s="541"/>
      <c r="IK458" s="541"/>
      <c r="IL458" s="541"/>
      <c r="IM458" s="541"/>
      <c r="IN458" s="541"/>
      <c r="IO458" s="541"/>
      <c r="IP458" s="541"/>
      <c r="IQ458" s="541"/>
      <c r="IR458" s="541"/>
      <c r="IS458" s="541"/>
      <c r="IT458" s="541"/>
    </row>
    <row r="459" spans="1:254" s="548" customFormat="1" ht="15" customHeight="1" x14ac:dyDescent="0.3">
      <c r="A459" s="541"/>
      <c r="B459" s="541"/>
      <c r="C459" s="542"/>
      <c r="D459" s="541"/>
      <c r="E459" s="541"/>
      <c r="F459" s="543"/>
      <c r="G459" s="541"/>
      <c r="H459" s="541"/>
      <c r="I459" s="541"/>
      <c r="J459" s="541"/>
      <c r="K459" s="541"/>
      <c r="L459" s="541"/>
      <c r="M459" s="541"/>
      <c r="N459" s="541"/>
      <c r="O459" s="541"/>
      <c r="P459" s="541"/>
      <c r="Q459" s="541"/>
      <c r="R459" s="541"/>
      <c r="S459" s="874"/>
      <c r="T459" s="328"/>
      <c r="U459" s="330"/>
      <c r="V459" s="330"/>
      <c r="W459" s="330"/>
      <c r="X459" s="330"/>
      <c r="Y459" s="330"/>
      <c r="Z459" s="330"/>
      <c r="AA459" s="330"/>
      <c r="AB459" s="330"/>
      <c r="AC459" s="330"/>
      <c r="AD459" s="330"/>
      <c r="AE459" s="330"/>
      <c r="AF459" s="330"/>
      <c r="AG459" s="330"/>
      <c r="AH459" s="545"/>
      <c r="AI459" s="545"/>
      <c r="AJ459" s="545"/>
      <c r="AK459" s="545"/>
      <c r="AL459" s="546"/>
      <c r="AM459" s="546"/>
      <c r="AN459" s="546"/>
      <c r="AO459" s="546"/>
      <c r="AP459" s="546"/>
      <c r="AQ459" s="546"/>
      <c r="AR459" s="546"/>
      <c r="AS459" s="546"/>
      <c r="AT459" s="546"/>
      <c r="AU459" s="546"/>
      <c r="AV459" s="547"/>
      <c r="AW459" s="547"/>
      <c r="AX459" s="547"/>
      <c r="AY459" s="547"/>
      <c r="AZ459" s="547"/>
      <c r="BA459" s="547"/>
      <c r="BB459" s="547"/>
      <c r="BC459" s="547"/>
      <c r="BD459" s="547"/>
      <c r="BE459" s="547"/>
      <c r="BF459" s="547"/>
      <c r="BG459" s="541"/>
      <c r="BH459" s="541"/>
      <c r="BI459" s="541"/>
      <c r="BJ459" s="541"/>
      <c r="BK459" s="541"/>
      <c r="BL459" s="541"/>
      <c r="BM459" s="541"/>
      <c r="BN459" s="541"/>
      <c r="BO459" s="541"/>
      <c r="BP459" s="541"/>
      <c r="BQ459" s="541"/>
      <c r="BR459" s="541"/>
      <c r="BS459" s="541"/>
      <c r="BT459" s="541"/>
      <c r="BU459" s="541"/>
      <c r="BV459" s="541"/>
      <c r="BW459" s="541"/>
      <c r="BX459" s="541"/>
      <c r="BY459" s="541"/>
      <c r="BZ459" s="541"/>
      <c r="CA459" s="541"/>
      <c r="CB459" s="541"/>
      <c r="CC459" s="541"/>
      <c r="CD459" s="541"/>
      <c r="CE459" s="541"/>
      <c r="CF459" s="541"/>
      <c r="CG459" s="541"/>
      <c r="CH459" s="541"/>
      <c r="CI459" s="541"/>
      <c r="CJ459" s="541"/>
      <c r="CK459" s="541"/>
      <c r="CL459" s="541"/>
      <c r="CM459" s="541"/>
      <c r="CN459" s="541"/>
      <c r="CO459" s="541"/>
      <c r="CP459" s="541"/>
      <c r="CQ459" s="541"/>
      <c r="CR459" s="541"/>
      <c r="CS459" s="541"/>
      <c r="CT459" s="541"/>
      <c r="CU459" s="541"/>
      <c r="CV459" s="541"/>
      <c r="CW459" s="541"/>
      <c r="CX459" s="541"/>
      <c r="CY459" s="541"/>
      <c r="CZ459" s="541"/>
      <c r="DA459" s="541"/>
      <c r="DB459" s="541"/>
      <c r="DC459" s="541"/>
      <c r="DD459" s="541"/>
      <c r="DE459" s="541"/>
      <c r="DF459" s="541"/>
      <c r="DG459" s="541"/>
      <c r="DH459" s="541"/>
      <c r="DI459" s="541"/>
      <c r="DJ459" s="541"/>
      <c r="DK459" s="541"/>
      <c r="DL459" s="541"/>
      <c r="DM459" s="541"/>
      <c r="DN459" s="541"/>
      <c r="DO459" s="541"/>
      <c r="DP459" s="541"/>
      <c r="DQ459" s="541"/>
      <c r="DR459" s="541"/>
      <c r="DS459" s="541"/>
      <c r="DT459" s="541"/>
      <c r="DU459" s="541"/>
      <c r="DV459" s="541"/>
      <c r="DW459" s="541"/>
      <c r="DX459" s="541"/>
      <c r="DY459" s="541"/>
      <c r="DZ459" s="541"/>
      <c r="EA459" s="541"/>
      <c r="EB459" s="541"/>
      <c r="EC459" s="541"/>
      <c r="ED459" s="541"/>
      <c r="EE459" s="541"/>
      <c r="EF459" s="541"/>
      <c r="EG459" s="541"/>
      <c r="EH459" s="541"/>
      <c r="EI459" s="541"/>
      <c r="EJ459" s="541"/>
      <c r="EK459" s="541"/>
      <c r="EL459" s="541"/>
      <c r="EM459" s="541"/>
      <c r="EN459" s="541"/>
      <c r="EO459" s="541"/>
      <c r="EP459" s="541"/>
      <c r="EQ459" s="541"/>
      <c r="ER459" s="541"/>
      <c r="ES459" s="541"/>
      <c r="ET459" s="541"/>
      <c r="EU459" s="541"/>
      <c r="EV459" s="541"/>
      <c r="EW459" s="541"/>
      <c r="EX459" s="541"/>
      <c r="EY459" s="541"/>
      <c r="EZ459" s="541"/>
      <c r="FA459" s="541"/>
      <c r="FB459" s="541"/>
      <c r="FC459" s="541"/>
      <c r="FD459" s="541"/>
      <c r="FE459" s="541"/>
      <c r="FF459" s="541"/>
      <c r="FG459" s="541"/>
      <c r="FH459" s="541"/>
      <c r="FI459" s="541"/>
      <c r="FJ459" s="541"/>
      <c r="FK459" s="541"/>
      <c r="FL459" s="541"/>
      <c r="FM459" s="541"/>
      <c r="FN459" s="541"/>
      <c r="FO459" s="541"/>
      <c r="FP459" s="541"/>
      <c r="FQ459" s="541"/>
      <c r="FR459" s="541"/>
      <c r="FS459" s="541"/>
      <c r="FT459" s="541"/>
      <c r="FU459" s="541"/>
      <c r="FV459" s="541"/>
      <c r="FW459" s="541"/>
      <c r="FX459" s="541"/>
      <c r="FY459" s="541"/>
      <c r="FZ459" s="541"/>
      <c r="GA459" s="541"/>
      <c r="GB459" s="541"/>
      <c r="GC459" s="541"/>
      <c r="GD459" s="541"/>
      <c r="GE459" s="541"/>
      <c r="GF459" s="541"/>
      <c r="GG459" s="541"/>
      <c r="GH459" s="541"/>
      <c r="GI459" s="541"/>
      <c r="GJ459" s="541"/>
      <c r="GK459" s="541"/>
      <c r="GL459" s="541"/>
      <c r="GM459" s="541"/>
      <c r="GN459" s="541"/>
      <c r="GO459" s="541"/>
      <c r="GP459" s="541"/>
      <c r="GQ459" s="541"/>
      <c r="GR459" s="541"/>
      <c r="GS459" s="541"/>
      <c r="GT459" s="541"/>
      <c r="GU459" s="541"/>
      <c r="GV459" s="541"/>
      <c r="GW459" s="541"/>
      <c r="GX459" s="541"/>
      <c r="GY459" s="541"/>
      <c r="GZ459" s="541"/>
      <c r="HA459" s="541"/>
      <c r="HB459" s="541"/>
      <c r="HC459" s="541"/>
      <c r="HD459" s="541"/>
      <c r="HE459" s="541"/>
      <c r="HF459" s="541"/>
      <c r="HG459" s="541"/>
      <c r="HH459" s="541"/>
      <c r="HI459" s="541"/>
      <c r="HJ459" s="541"/>
      <c r="HK459" s="541"/>
      <c r="HL459" s="541"/>
      <c r="HM459" s="541"/>
      <c r="HN459" s="541"/>
      <c r="HO459" s="541"/>
      <c r="HP459" s="541"/>
      <c r="HQ459" s="541"/>
      <c r="HR459" s="541"/>
      <c r="HS459" s="541"/>
      <c r="HT459" s="541"/>
      <c r="HU459" s="541"/>
      <c r="HV459" s="541"/>
      <c r="HW459" s="541"/>
      <c r="HX459" s="541"/>
      <c r="HY459" s="541"/>
      <c r="HZ459" s="541"/>
      <c r="IA459" s="541"/>
      <c r="IB459" s="541"/>
      <c r="IC459" s="541"/>
      <c r="ID459" s="541"/>
      <c r="IE459" s="541"/>
      <c r="IF459" s="541"/>
      <c r="IG459" s="541"/>
      <c r="IH459" s="541"/>
      <c r="II459" s="541"/>
      <c r="IJ459" s="541"/>
      <c r="IK459" s="541"/>
      <c r="IL459" s="541"/>
      <c r="IM459" s="541"/>
      <c r="IN459" s="541"/>
      <c r="IO459" s="541"/>
      <c r="IP459" s="541"/>
      <c r="IQ459" s="541"/>
      <c r="IR459" s="541"/>
      <c r="IS459" s="541"/>
      <c r="IT459" s="541"/>
    </row>
    <row r="460" spans="1:254" s="548" customFormat="1" ht="15" customHeight="1" x14ac:dyDescent="0.3">
      <c r="A460" s="541"/>
      <c r="B460" s="541"/>
      <c r="C460" s="542"/>
      <c r="D460" s="541"/>
      <c r="E460" s="541"/>
      <c r="F460" s="543"/>
      <c r="G460" s="541"/>
      <c r="H460" s="541"/>
      <c r="I460" s="541"/>
      <c r="J460" s="541"/>
      <c r="K460" s="541"/>
      <c r="L460" s="541"/>
      <c r="M460" s="541"/>
      <c r="N460" s="541"/>
      <c r="O460" s="541"/>
      <c r="P460" s="541"/>
      <c r="Q460" s="541"/>
      <c r="R460" s="541"/>
      <c r="S460" s="874"/>
      <c r="T460" s="328"/>
      <c r="U460" s="330"/>
      <c r="V460" s="330"/>
      <c r="W460" s="330"/>
      <c r="X460" s="330"/>
      <c r="Y460" s="330"/>
      <c r="Z460" s="330"/>
      <c r="AA460" s="330"/>
      <c r="AB460" s="330"/>
      <c r="AC460" s="330"/>
      <c r="AD460" s="330"/>
      <c r="AE460" s="330"/>
      <c r="AF460" s="330"/>
      <c r="AG460" s="330"/>
      <c r="AH460" s="545"/>
      <c r="AI460" s="545"/>
      <c r="AJ460" s="545"/>
      <c r="AK460" s="545"/>
      <c r="AL460" s="546"/>
      <c r="AM460" s="546"/>
      <c r="AN460" s="546"/>
      <c r="AO460" s="546"/>
      <c r="AP460" s="546"/>
      <c r="AQ460" s="546"/>
      <c r="AR460" s="546"/>
      <c r="AS460" s="546"/>
      <c r="AT460" s="546"/>
      <c r="AU460" s="546"/>
      <c r="AV460" s="547"/>
      <c r="AW460" s="547"/>
      <c r="AX460" s="547"/>
      <c r="AY460" s="547"/>
      <c r="AZ460" s="547"/>
      <c r="BA460" s="547"/>
      <c r="BB460" s="547"/>
      <c r="BC460" s="547"/>
      <c r="BD460" s="547"/>
      <c r="BE460" s="547"/>
      <c r="BF460" s="547"/>
      <c r="BG460" s="541"/>
      <c r="BH460" s="541"/>
      <c r="BI460" s="541"/>
      <c r="BJ460" s="541"/>
      <c r="BK460" s="541"/>
      <c r="BL460" s="541"/>
      <c r="BM460" s="541"/>
      <c r="BN460" s="541"/>
      <c r="BO460" s="541"/>
      <c r="BP460" s="541"/>
      <c r="BQ460" s="541"/>
      <c r="BR460" s="541"/>
      <c r="BS460" s="541"/>
      <c r="BT460" s="541"/>
      <c r="BU460" s="541"/>
      <c r="BV460" s="541"/>
      <c r="BW460" s="541"/>
      <c r="BX460" s="541"/>
      <c r="BY460" s="541"/>
      <c r="BZ460" s="541"/>
      <c r="CA460" s="541"/>
      <c r="CB460" s="541"/>
      <c r="CC460" s="541"/>
      <c r="CD460" s="541"/>
      <c r="CE460" s="541"/>
      <c r="CF460" s="541"/>
      <c r="CG460" s="541"/>
      <c r="CH460" s="541"/>
      <c r="CI460" s="541"/>
      <c r="CJ460" s="541"/>
      <c r="CK460" s="541"/>
      <c r="CL460" s="541"/>
      <c r="CM460" s="541"/>
      <c r="CN460" s="541"/>
      <c r="CO460" s="541"/>
      <c r="CP460" s="541"/>
      <c r="CQ460" s="541"/>
      <c r="CR460" s="541"/>
      <c r="CS460" s="541"/>
      <c r="CT460" s="541"/>
      <c r="CU460" s="541"/>
      <c r="CV460" s="541"/>
      <c r="CW460" s="541"/>
      <c r="CX460" s="541"/>
      <c r="CY460" s="541"/>
      <c r="CZ460" s="541"/>
      <c r="DA460" s="541"/>
      <c r="DB460" s="541"/>
      <c r="DC460" s="541"/>
      <c r="DD460" s="541"/>
      <c r="DE460" s="541"/>
      <c r="DF460" s="541"/>
      <c r="DG460" s="541"/>
      <c r="DH460" s="541"/>
      <c r="DI460" s="541"/>
      <c r="DJ460" s="541"/>
      <c r="DK460" s="541"/>
      <c r="DL460" s="541"/>
      <c r="DM460" s="541"/>
      <c r="DN460" s="541"/>
      <c r="DO460" s="541"/>
      <c r="DP460" s="541"/>
      <c r="DQ460" s="541"/>
      <c r="DR460" s="541"/>
      <c r="DS460" s="541"/>
      <c r="DT460" s="541"/>
      <c r="DU460" s="541"/>
      <c r="DV460" s="541"/>
      <c r="DW460" s="541"/>
      <c r="DX460" s="541"/>
      <c r="DY460" s="541"/>
      <c r="DZ460" s="541"/>
      <c r="EA460" s="541"/>
      <c r="EB460" s="541"/>
      <c r="EC460" s="541"/>
      <c r="ED460" s="541"/>
      <c r="EE460" s="541"/>
      <c r="EF460" s="541"/>
      <c r="EG460" s="541"/>
      <c r="EH460" s="541"/>
      <c r="EI460" s="541"/>
      <c r="EJ460" s="541"/>
      <c r="EK460" s="541"/>
      <c r="EL460" s="541"/>
      <c r="EM460" s="541"/>
      <c r="EN460" s="541"/>
      <c r="EO460" s="541"/>
      <c r="EP460" s="541"/>
      <c r="EQ460" s="541"/>
      <c r="ER460" s="541"/>
      <c r="ES460" s="541"/>
      <c r="ET460" s="541"/>
      <c r="EU460" s="541"/>
      <c r="EV460" s="541"/>
      <c r="EW460" s="541"/>
      <c r="EX460" s="541"/>
      <c r="EY460" s="541"/>
      <c r="EZ460" s="541"/>
      <c r="FA460" s="541"/>
      <c r="FB460" s="541"/>
      <c r="FC460" s="541"/>
      <c r="FD460" s="541"/>
      <c r="FE460" s="541"/>
      <c r="FF460" s="541"/>
      <c r="FG460" s="541"/>
      <c r="FH460" s="541"/>
      <c r="FI460" s="541"/>
      <c r="FJ460" s="541"/>
      <c r="FK460" s="541"/>
      <c r="FL460" s="541"/>
      <c r="FM460" s="541"/>
      <c r="FN460" s="541"/>
      <c r="FO460" s="541"/>
      <c r="FP460" s="541"/>
      <c r="FQ460" s="541"/>
      <c r="FR460" s="541"/>
      <c r="FS460" s="541"/>
      <c r="FT460" s="541"/>
      <c r="FU460" s="541"/>
      <c r="FV460" s="541"/>
      <c r="FW460" s="541"/>
      <c r="FX460" s="541"/>
      <c r="FY460" s="541"/>
      <c r="FZ460" s="541"/>
      <c r="GA460" s="541"/>
      <c r="GB460" s="541"/>
      <c r="GC460" s="541"/>
      <c r="GD460" s="541"/>
      <c r="GE460" s="541"/>
      <c r="GF460" s="541"/>
      <c r="GG460" s="541"/>
      <c r="GH460" s="541"/>
      <c r="GI460" s="541"/>
      <c r="GJ460" s="541"/>
      <c r="GK460" s="541"/>
      <c r="GL460" s="541"/>
      <c r="GM460" s="541"/>
      <c r="GN460" s="541"/>
      <c r="GO460" s="541"/>
      <c r="GP460" s="541"/>
      <c r="GQ460" s="541"/>
      <c r="GR460" s="541"/>
      <c r="GS460" s="541"/>
      <c r="GT460" s="541"/>
      <c r="GU460" s="541"/>
      <c r="GV460" s="541"/>
      <c r="GW460" s="541"/>
      <c r="GX460" s="541"/>
      <c r="GY460" s="541"/>
      <c r="GZ460" s="541"/>
      <c r="HA460" s="541"/>
      <c r="HB460" s="541"/>
      <c r="HC460" s="541"/>
      <c r="HD460" s="541"/>
      <c r="HE460" s="541"/>
      <c r="HF460" s="541"/>
      <c r="HG460" s="541"/>
      <c r="HH460" s="541"/>
      <c r="HI460" s="541"/>
      <c r="HJ460" s="541"/>
      <c r="HK460" s="541"/>
      <c r="HL460" s="541"/>
      <c r="HM460" s="541"/>
      <c r="HN460" s="541"/>
      <c r="HO460" s="541"/>
      <c r="HP460" s="541"/>
      <c r="HQ460" s="541"/>
      <c r="HR460" s="541"/>
      <c r="HS460" s="541"/>
      <c r="HT460" s="541"/>
      <c r="HU460" s="541"/>
      <c r="HV460" s="541"/>
      <c r="HW460" s="541"/>
      <c r="HX460" s="541"/>
      <c r="HY460" s="541"/>
      <c r="HZ460" s="541"/>
      <c r="IA460" s="541"/>
      <c r="IB460" s="541"/>
      <c r="IC460" s="541"/>
      <c r="ID460" s="541"/>
      <c r="IE460" s="541"/>
      <c r="IF460" s="541"/>
      <c r="IG460" s="541"/>
      <c r="IH460" s="541"/>
      <c r="II460" s="541"/>
      <c r="IJ460" s="541"/>
      <c r="IK460" s="541"/>
      <c r="IL460" s="541"/>
      <c r="IM460" s="541"/>
      <c r="IN460" s="541"/>
      <c r="IO460" s="541"/>
      <c r="IP460" s="541"/>
      <c r="IQ460" s="541"/>
      <c r="IR460" s="541"/>
      <c r="IS460" s="541"/>
      <c r="IT460" s="541"/>
    </row>
    <row r="461" spans="1:254" s="548" customFormat="1" ht="15" customHeight="1" x14ac:dyDescent="0.3">
      <c r="A461" s="541"/>
      <c r="B461" s="541"/>
      <c r="C461" s="542"/>
      <c r="D461" s="541"/>
      <c r="E461" s="541"/>
      <c r="F461" s="543"/>
      <c r="G461" s="541"/>
      <c r="H461" s="541"/>
      <c r="I461" s="541"/>
      <c r="J461" s="541"/>
      <c r="K461" s="541"/>
      <c r="L461" s="541"/>
      <c r="M461" s="541"/>
      <c r="N461" s="541"/>
      <c r="O461" s="541"/>
      <c r="P461" s="541"/>
      <c r="Q461" s="541"/>
      <c r="R461" s="541"/>
      <c r="S461" s="874"/>
      <c r="T461" s="328"/>
      <c r="U461" s="330"/>
      <c r="V461" s="330"/>
      <c r="W461" s="330"/>
      <c r="X461" s="330"/>
      <c r="Y461" s="330"/>
      <c r="Z461" s="330"/>
      <c r="AA461" s="330"/>
      <c r="AB461" s="330"/>
      <c r="AC461" s="330"/>
      <c r="AD461" s="330"/>
      <c r="AE461" s="330"/>
      <c r="AF461" s="330"/>
      <c r="AG461" s="330"/>
      <c r="AH461" s="545"/>
      <c r="AI461" s="545"/>
      <c r="AJ461" s="545"/>
      <c r="AK461" s="545"/>
      <c r="AL461" s="546"/>
      <c r="AM461" s="546"/>
      <c r="AN461" s="546"/>
      <c r="AO461" s="546"/>
      <c r="AP461" s="546"/>
      <c r="AQ461" s="546"/>
      <c r="AR461" s="546"/>
      <c r="AS461" s="546"/>
      <c r="AT461" s="546"/>
      <c r="AU461" s="546"/>
      <c r="AV461" s="547"/>
      <c r="AW461" s="547"/>
      <c r="AX461" s="547"/>
      <c r="AY461" s="547"/>
      <c r="AZ461" s="547"/>
      <c r="BA461" s="547"/>
      <c r="BB461" s="547"/>
      <c r="BC461" s="547"/>
      <c r="BD461" s="547"/>
      <c r="BE461" s="547"/>
      <c r="BF461" s="547"/>
      <c r="BG461" s="541"/>
      <c r="BH461" s="541"/>
      <c r="BI461" s="541"/>
      <c r="BJ461" s="541"/>
      <c r="BK461" s="541"/>
      <c r="BL461" s="541"/>
      <c r="BM461" s="541"/>
      <c r="BN461" s="541"/>
      <c r="BO461" s="541"/>
      <c r="BP461" s="541"/>
      <c r="BQ461" s="541"/>
      <c r="BR461" s="541"/>
      <c r="BS461" s="541"/>
      <c r="BT461" s="541"/>
      <c r="BU461" s="541"/>
      <c r="BV461" s="541"/>
      <c r="BW461" s="541"/>
      <c r="BX461" s="541"/>
      <c r="BY461" s="541"/>
      <c r="BZ461" s="541"/>
      <c r="CA461" s="541"/>
      <c r="CB461" s="541"/>
      <c r="CC461" s="541"/>
      <c r="CD461" s="541"/>
      <c r="CE461" s="541"/>
      <c r="CF461" s="541"/>
      <c r="CG461" s="541"/>
      <c r="CH461" s="541"/>
      <c r="CI461" s="541"/>
      <c r="CJ461" s="541"/>
      <c r="CK461" s="541"/>
      <c r="CL461" s="541"/>
      <c r="CM461" s="541"/>
      <c r="CN461" s="541"/>
      <c r="CO461" s="541"/>
      <c r="CP461" s="541"/>
      <c r="CQ461" s="541"/>
      <c r="CR461" s="541"/>
      <c r="CS461" s="541"/>
      <c r="CT461" s="541"/>
      <c r="CU461" s="541"/>
      <c r="CV461" s="541"/>
      <c r="CW461" s="541"/>
      <c r="CX461" s="541"/>
      <c r="CY461" s="541"/>
      <c r="CZ461" s="541"/>
      <c r="DA461" s="541"/>
      <c r="DB461" s="541"/>
      <c r="DC461" s="541"/>
      <c r="DD461" s="541"/>
      <c r="DE461" s="541"/>
      <c r="DF461" s="541"/>
      <c r="DG461" s="541"/>
      <c r="DH461" s="541"/>
      <c r="DI461" s="541"/>
      <c r="DJ461" s="541"/>
      <c r="DK461" s="541"/>
      <c r="DL461" s="541"/>
      <c r="DM461" s="541"/>
      <c r="DN461" s="541"/>
      <c r="DO461" s="541"/>
      <c r="DP461" s="541"/>
      <c r="DQ461" s="541"/>
      <c r="DR461" s="541"/>
      <c r="DS461" s="541"/>
      <c r="DT461" s="541"/>
      <c r="DU461" s="541"/>
      <c r="DV461" s="541"/>
      <c r="DW461" s="541"/>
      <c r="DX461" s="541"/>
      <c r="DY461" s="541"/>
      <c r="DZ461" s="541"/>
      <c r="EA461" s="541"/>
      <c r="EB461" s="541"/>
      <c r="EC461" s="541"/>
      <c r="ED461" s="541"/>
      <c r="EE461" s="541"/>
      <c r="EF461" s="541"/>
      <c r="EG461" s="541"/>
      <c r="EH461" s="541"/>
      <c r="EI461" s="541"/>
      <c r="EJ461" s="541"/>
      <c r="EK461" s="541"/>
      <c r="EL461" s="541"/>
      <c r="EM461" s="541"/>
      <c r="EN461" s="541"/>
      <c r="EO461" s="541"/>
      <c r="EP461" s="541"/>
      <c r="EQ461" s="541"/>
      <c r="ER461" s="541"/>
      <c r="ES461" s="541"/>
      <c r="ET461" s="541"/>
      <c r="EU461" s="541"/>
      <c r="EV461" s="541"/>
      <c r="EW461" s="541"/>
      <c r="EX461" s="541"/>
      <c r="EY461" s="541"/>
      <c r="EZ461" s="541"/>
      <c r="FA461" s="541"/>
      <c r="FB461" s="541"/>
      <c r="FC461" s="541"/>
      <c r="FD461" s="541"/>
      <c r="FE461" s="541"/>
      <c r="FF461" s="541"/>
      <c r="FG461" s="541"/>
      <c r="FH461" s="541"/>
      <c r="FI461" s="541"/>
      <c r="FJ461" s="541"/>
      <c r="FK461" s="541"/>
      <c r="FL461" s="541"/>
      <c r="FM461" s="541"/>
      <c r="FN461" s="541"/>
      <c r="FO461" s="541"/>
      <c r="FP461" s="541"/>
      <c r="FQ461" s="541"/>
      <c r="FR461" s="541"/>
      <c r="FS461" s="541"/>
      <c r="FT461" s="541"/>
      <c r="FU461" s="541"/>
      <c r="FV461" s="541"/>
      <c r="FW461" s="541"/>
      <c r="FX461" s="541"/>
      <c r="FY461" s="541"/>
      <c r="FZ461" s="541"/>
      <c r="GA461" s="541"/>
      <c r="GB461" s="541"/>
      <c r="GC461" s="541"/>
      <c r="GD461" s="541"/>
      <c r="GE461" s="541"/>
      <c r="GF461" s="541"/>
      <c r="GG461" s="541"/>
      <c r="GH461" s="541"/>
      <c r="GI461" s="541"/>
      <c r="GJ461" s="541"/>
      <c r="GK461" s="541"/>
      <c r="GL461" s="541"/>
      <c r="GM461" s="541"/>
      <c r="GN461" s="541"/>
      <c r="GO461" s="541"/>
      <c r="GP461" s="541"/>
      <c r="GQ461" s="541"/>
      <c r="GR461" s="541"/>
      <c r="GS461" s="541"/>
      <c r="GT461" s="541"/>
      <c r="GU461" s="541"/>
      <c r="GV461" s="541"/>
      <c r="GW461" s="541"/>
      <c r="GX461" s="541"/>
      <c r="GY461" s="541"/>
      <c r="GZ461" s="541"/>
      <c r="HA461" s="541"/>
      <c r="HB461" s="541"/>
      <c r="HC461" s="541"/>
      <c r="HD461" s="541"/>
      <c r="HE461" s="541"/>
      <c r="HF461" s="541"/>
      <c r="HG461" s="541"/>
      <c r="HH461" s="541"/>
      <c r="HI461" s="541"/>
      <c r="HJ461" s="541"/>
      <c r="HK461" s="541"/>
      <c r="HL461" s="541"/>
      <c r="HM461" s="541"/>
      <c r="HN461" s="541"/>
      <c r="HO461" s="541"/>
      <c r="HP461" s="541"/>
      <c r="HQ461" s="541"/>
      <c r="HR461" s="541"/>
      <c r="HS461" s="541"/>
      <c r="HT461" s="541"/>
      <c r="HU461" s="541"/>
      <c r="HV461" s="541"/>
      <c r="HW461" s="541"/>
      <c r="HX461" s="541"/>
      <c r="HY461" s="541"/>
      <c r="HZ461" s="541"/>
      <c r="IA461" s="541"/>
      <c r="IB461" s="541"/>
      <c r="IC461" s="541"/>
      <c r="ID461" s="541"/>
      <c r="IE461" s="541"/>
      <c r="IF461" s="541"/>
      <c r="IG461" s="541"/>
      <c r="IH461" s="541"/>
      <c r="II461" s="541"/>
      <c r="IJ461" s="541"/>
      <c r="IK461" s="541"/>
      <c r="IL461" s="541"/>
      <c r="IM461" s="541"/>
      <c r="IN461" s="541"/>
      <c r="IO461" s="541"/>
      <c r="IP461" s="541"/>
      <c r="IQ461" s="541"/>
      <c r="IR461" s="541"/>
      <c r="IS461" s="541"/>
      <c r="IT461" s="541"/>
    </row>
    <row r="462" spans="1:254" s="548" customFormat="1" ht="15" customHeight="1" x14ac:dyDescent="0.3">
      <c r="A462" s="541"/>
      <c r="B462" s="541"/>
      <c r="C462" s="542"/>
      <c r="D462" s="541"/>
      <c r="E462" s="541"/>
      <c r="F462" s="543"/>
      <c r="G462" s="541"/>
      <c r="H462" s="541"/>
      <c r="I462" s="541"/>
      <c r="J462" s="541"/>
      <c r="K462" s="541"/>
      <c r="L462" s="541"/>
      <c r="M462" s="541"/>
      <c r="N462" s="541"/>
      <c r="O462" s="541"/>
      <c r="P462" s="541"/>
      <c r="Q462" s="541"/>
      <c r="R462" s="541"/>
      <c r="S462" s="874"/>
      <c r="T462" s="328"/>
      <c r="U462" s="330"/>
      <c r="V462" s="330"/>
      <c r="W462" s="330"/>
      <c r="X462" s="330"/>
      <c r="Y462" s="330"/>
      <c r="Z462" s="330"/>
      <c r="AA462" s="330"/>
      <c r="AB462" s="330"/>
      <c r="AC462" s="330"/>
      <c r="AD462" s="330"/>
      <c r="AE462" s="330"/>
      <c r="AF462" s="330"/>
      <c r="AG462" s="330"/>
      <c r="AH462" s="545"/>
      <c r="AI462" s="545"/>
      <c r="AJ462" s="545"/>
      <c r="AK462" s="545"/>
      <c r="AL462" s="546"/>
      <c r="AM462" s="546"/>
      <c r="AN462" s="546"/>
      <c r="AO462" s="546"/>
      <c r="AP462" s="546"/>
      <c r="AQ462" s="546"/>
      <c r="AR462" s="546"/>
      <c r="AS462" s="546"/>
      <c r="AT462" s="546"/>
      <c r="AU462" s="546"/>
      <c r="AV462" s="547"/>
      <c r="AW462" s="547"/>
      <c r="AX462" s="547"/>
      <c r="AY462" s="547"/>
      <c r="AZ462" s="547"/>
      <c r="BA462" s="547"/>
      <c r="BB462" s="547"/>
      <c r="BC462" s="547"/>
      <c r="BD462" s="547"/>
      <c r="BE462" s="547"/>
      <c r="BF462" s="547"/>
      <c r="BG462" s="541"/>
      <c r="BH462" s="541"/>
      <c r="BI462" s="541"/>
      <c r="BJ462" s="541"/>
      <c r="BK462" s="541"/>
      <c r="BL462" s="541"/>
      <c r="BM462" s="541"/>
      <c r="BN462" s="541"/>
      <c r="BO462" s="541"/>
      <c r="BP462" s="541"/>
      <c r="BQ462" s="541"/>
      <c r="BR462" s="541"/>
      <c r="BS462" s="541"/>
      <c r="BT462" s="541"/>
      <c r="BU462" s="541"/>
      <c r="BV462" s="541"/>
      <c r="BW462" s="541"/>
      <c r="BX462" s="541"/>
      <c r="BY462" s="541"/>
      <c r="BZ462" s="541"/>
      <c r="CA462" s="541"/>
      <c r="CB462" s="541"/>
      <c r="CC462" s="541"/>
      <c r="CD462" s="541"/>
      <c r="CE462" s="541"/>
      <c r="CF462" s="541"/>
      <c r="CG462" s="541"/>
      <c r="CH462" s="541"/>
      <c r="CI462" s="541"/>
      <c r="CJ462" s="541"/>
      <c r="CK462" s="541"/>
      <c r="CL462" s="541"/>
      <c r="CM462" s="541"/>
      <c r="CN462" s="541"/>
      <c r="CO462" s="541"/>
      <c r="CP462" s="541"/>
      <c r="CQ462" s="541"/>
      <c r="CR462" s="541"/>
      <c r="CS462" s="541"/>
      <c r="CT462" s="541"/>
      <c r="CU462" s="541"/>
      <c r="CV462" s="541"/>
      <c r="CW462" s="541"/>
      <c r="CX462" s="541"/>
      <c r="CY462" s="541"/>
      <c r="CZ462" s="541"/>
      <c r="DA462" s="541"/>
      <c r="DB462" s="541"/>
      <c r="DC462" s="541"/>
      <c r="DD462" s="541"/>
      <c r="DE462" s="541"/>
      <c r="DF462" s="541"/>
      <c r="DG462" s="541"/>
      <c r="DH462" s="541"/>
      <c r="DI462" s="541"/>
      <c r="DJ462" s="541"/>
      <c r="DK462" s="541"/>
      <c r="DL462" s="541"/>
      <c r="DM462" s="541"/>
      <c r="DN462" s="541"/>
      <c r="DO462" s="541"/>
      <c r="DP462" s="541"/>
      <c r="DQ462" s="541"/>
      <c r="DR462" s="541"/>
      <c r="DS462" s="541"/>
      <c r="DT462" s="541"/>
      <c r="DU462" s="541"/>
      <c r="DV462" s="541"/>
      <c r="DW462" s="541"/>
      <c r="DX462" s="541"/>
      <c r="DY462" s="541"/>
      <c r="DZ462" s="541"/>
      <c r="EA462" s="541"/>
      <c r="EB462" s="541"/>
      <c r="EC462" s="541"/>
      <c r="ED462" s="541"/>
      <c r="EE462" s="541"/>
      <c r="EF462" s="541"/>
      <c r="EG462" s="541"/>
      <c r="EH462" s="541"/>
      <c r="EI462" s="541"/>
      <c r="EJ462" s="541"/>
      <c r="EK462" s="541"/>
      <c r="EL462" s="541"/>
      <c r="EM462" s="541"/>
      <c r="EN462" s="541"/>
      <c r="EO462" s="541"/>
      <c r="EP462" s="541"/>
      <c r="EQ462" s="541"/>
      <c r="ER462" s="541"/>
      <c r="ES462" s="541"/>
      <c r="ET462" s="541"/>
      <c r="EU462" s="541"/>
      <c r="EV462" s="541"/>
      <c r="EW462" s="541"/>
      <c r="EX462" s="541"/>
      <c r="EY462" s="541"/>
      <c r="EZ462" s="541"/>
      <c r="FA462" s="541"/>
      <c r="FB462" s="541"/>
      <c r="FC462" s="541"/>
      <c r="FD462" s="541"/>
      <c r="FE462" s="541"/>
      <c r="FF462" s="541"/>
      <c r="FG462" s="541"/>
      <c r="FH462" s="541"/>
      <c r="FI462" s="541"/>
      <c r="FJ462" s="541"/>
      <c r="FK462" s="541"/>
      <c r="FL462" s="541"/>
      <c r="FM462" s="541"/>
      <c r="FN462" s="541"/>
      <c r="FO462" s="541"/>
      <c r="FP462" s="541"/>
      <c r="FQ462" s="541"/>
      <c r="FR462" s="541"/>
      <c r="FS462" s="541"/>
      <c r="FT462" s="541"/>
      <c r="FU462" s="541"/>
      <c r="FV462" s="541"/>
      <c r="FW462" s="541"/>
      <c r="FX462" s="541"/>
      <c r="FY462" s="541"/>
      <c r="FZ462" s="541"/>
      <c r="GA462" s="541"/>
      <c r="GB462" s="541"/>
      <c r="GC462" s="541"/>
      <c r="GD462" s="541"/>
      <c r="GE462" s="541"/>
      <c r="GF462" s="541"/>
      <c r="GG462" s="541"/>
      <c r="GH462" s="541"/>
      <c r="GI462" s="541"/>
      <c r="GJ462" s="541"/>
      <c r="GK462" s="541"/>
      <c r="GL462" s="541"/>
      <c r="GM462" s="541"/>
      <c r="GN462" s="541"/>
      <c r="GO462" s="541"/>
      <c r="GP462" s="541"/>
      <c r="GQ462" s="541"/>
      <c r="GR462" s="541"/>
      <c r="GS462" s="541"/>
      <c r="GT462" s="541"/>
      <c r="GU462" s="541"/>
      <c r="GV462" s="541"/>
      <c r="GW462" s="541"/>
      <c r="GX462" s="541"/>
      <c r="GY462" s="541"/>
      <c r="GZ462" s="541"/>
      <c r="HA462" s="541"/>
      <c r="HB462" s="541"/>
      <c r="HC462" s="541"/>
      <c r="HD462" s="541"/>
      <c r="HE462" s="541"/>
      <c r="HF462" s="541"/>
      <c r="HG462" s="541"/>
      <c r="HH462" s="541"/>
      <c r="HI462" s="541"/>
      <c r="HJ462" s="541"/>
      <c r="HK462" s="541"/>
      <c r="HL462" s="541"/>
      <c r="HM462" s="541"/>
      <c r="HN462" s="541"/>
      <c r="HO462" s="541"/>
      <c r="HP462" s="541"/>
      <c r="HQ462" s="541"/>
      <c r="HR462" s="541"/>
      <c r="HS462" s="541"/>
      <c r="HT462" s="541"/>
      <c r="HU462" s="541"/>
      <c r="HV462" s="541"/>
      <c r="HW462" s="541"/>
      <c r="HX462" s="541"/>
      <c r="HY462" s="541"/>
      <c r="HZ462" s="541"/>
      <c r="IA462" s="541"/>
      <c r="IB462" s="541"/>
      <c r="IC462" s="541"/>
      <c r="ID462" s="541"/>
      <c r="IE462" s="541"/>
      <c r="IF462" s="541"/>
      <c r="IG462" s="541"/>
      <c r="IH462" s="541"/>
      <c r="II462" s="541"/>
      <c r="IJ462" s="541"/>
      <c r="IK462" s="541"/>
      <c r="IL462" s="541"/>
      <c r="IM462" s="541"/>
      <c r="IN462" s="541"/>
      <c r="IO462" s="541"/>
      <c r="IP462" s="541"/>
      <c r="IQ462" s="541"/>
      <c r="IR462" s="541"/>
      <c r="IS462" s="541"/>
      <c r="IT462" s="541"/>
    </row>
    <row r="463" spans="1:254" s="548" customFormat="1" ht="15" customHeight="1" x14ac:dyDescent="0.3">
      <c r="A463" s="541"/>
      <c r="B463" s="541"/>
      <c r="C463" s="542"/>
      <c r="D463" s="541"/>
      <c r="E463" s="541"/>
      <c r="F463" s="543"/>
      <c r="G463" s="541"/>
      <c r="H463" s="541"/>
      <c r="I463" s="541"/>
      <c r="J463" s="541"/>
      <c r="K463" s="541"/>
      <c r="L463" s="541"/>
      <c r="M463" s="541"/>
      <c r="N463" s="541"/>
      <c r="O463" s="541"/>
      <c r="P463" s="541"/>
      <c r="Q463" s="541"/>
      <c r="R463" s="541"/>
      <c r="S463" s="874"/>
      <c r="T463" s="328"/>
      <c r="U463" s="330"/>
      <c r="V463" s="330"/>
      <c r="W463" s="330"/>
      <c r="X463" s="330"/>
      <c r="Y463" s="330"/>
      <c r="Z463" s="330"/>
      <c r="AA463" s="330"/>
      <c r="AB463" s="330"/>
      <c r="AC463" s="330"/>
      <c r="AD463" s="330"/>
      <c r="AE463" s="330"/>
      <c r="AF463" s="330"/>
      <c r="AG463" s="330"/>
      <c r="AH463" s="545"/>
      <c r="AI463" s="545"/>
      <c r="AJ463" s="545"/>
      <c r="AK463" s="545"/>
      <c r="AL463" s="546"/>
      <c r="AM463" s="546"/>
      <c r="AN463" s="546"/>
      <c r="AO463" s="546"/>
      <c r="AP463" s="546"/>
      <c r="AQ463" s="546"/>
      <c r="AR463" s="546"/>
      <c r="AS463" s="546"/>
      <c r="AT463" s="546"/>
      <c r="AU463" s="546"/>
      <c r="AV463" s="547"/>
      <c r="AW463" s="547"/>
      <c r="AX463" s="547"/>
      <c r="AY463" s="547"/>
      <c r="AZ463" s="547"/>
      <c r="BA463" s="547"/>
      <c r="BB463" s="547"/>
      <c r="BC463" s="547"/>
      <c r="BD463" s="547"/>
      <c r="BE463" s="547"/>
      <c r="BF463" s="547"/>
      <c r="BG463" s="541"/>
      <c r="BH463" s="541"/>
      <c r="BI463" s="541"/>
      <c r="BJ463" s="541"/>
      <c r="BK463" s="541"/>
      <c r="BL463" s="541"/>
      <c r="BM463" s="541"/>
      <c r="BN463" s="541"/>
      <c r="BO463" s="541"/>
      <c r="BP463" s="541"/>
      <c r="BQ463" s="541"/>
      <c r="BR463" s="541"/>
      <c r="BS463" s="541"/>
      <c r="BT463" s="541"/>
      <c r="BU463" s="541"/>
      <c r="BV463" s="541"/>
      <c r="BW463" s="541"/>
      <c r="BX463" s="541"/>
      <c r="BY463" s="541"/>
      <c r="BZ463" s="541"/>
      <c r="CA463" s="541"/>
      <c r="CB463" s="541"/>
      <c r="CC463" s="541"/>
      <c r="CD463" s="541"/>
      <c r="CE463" s="541"/>
      <c r="CF463" s="541"/>
      <c r="CG463" s="541"/>
      <c r="CH463" s="541"/>
      <c r="CI463" s="541"/>
      <c r="CJ463" s="541"/>
      <c r="CK463" s="541"/>
      <c r="CL463" s="541"/>
      <c r="CM463" s="541"/>
      <c r="CN463" s="541"/>
      <c r="CO463" s="541"/>
      <c r="CP463" s="541"/>
      <c r="CQ463" s="541"/>
      <c r="CR463" s="541"/>
      <c r="CS463" s="541"/>
      <c r="CT463" s="541"/>
      <c r="CU463" s="541"/>
      <c r="CV463" s="541"/>
      <c r="CW463" s="541"/>
      <c r="CX463" s="541"/>
      <c r="CY463" s="541"/>
      <c r="CZ463" s="541"/>
      <c r="DA463" s="541"/>
      <c r="DB463" s="541"/>
      <c r="DC463" s="541"/>
      <c r="DD463" s="541"/>
      <c r="DE463" s="541"/>
      <c r="DF463" s="541"/>
      <c r="DG463" s="541"/>
      <c r="DH463" s="541"/>
      <c r="DI463" s="541"/>
      <c r="DJ463" s="541"/>
      <c r="DK463" s="541"/>
      <c r="DL463" s="541"/>
      <c r="DM463" s="541"/>
      <c r="DN463" s="541"/>
      <c r="DO463" s="541"/>
      <c r="DP463" s="541"/>
      <c r="DQ463" s="541"/>
      <c r="DR463" s="541"/>
      <c r="DS463" s="541"/>
      <c r="DT463" s="541"/>
      <c r="DU463" s="541"/>
      <c r="DV463" s="541"/>
      <c r="DW463" s="541"/>
      <c r="DX463" s="541"/>
      <c r="DY463" s="541"/>
      <c r="DZ463" s="541"/>
      <c r="EA463" s="541"/>
      <c r="EB463" s="541"/>
      <c r="EC463" s="541"/>
      <c r="ED463" s="541"/>
      <c r="EE463" s="541"/>
      <c r="EF463" s="541"/>
      <c r="EG463" s="541"/>
      <c r="EH463" s="541"/>
      <c r="EI463" s="541"/>
      <c r="EJ463" s="541"/>
      <c r="EK463" s="541"/>
      <c r="EL463" s="541"/>
      <c r="EM463" s="541"/>
      <c r="EN463" s="541"/>
      <c r="EO463" s="541"/>
      <c r="EP463" s="541"/>
      <c r="EQ463" s="541"/>
      <c r="ER463" s="541"/>
      <c r="ES463" s="541"/>
      <c r="ET463" s="541"/>
      <c r="EU463" s="541"/>
      <c r="EV463" s="541"/>
      <c r="EW463" s="541"/>
      <c r="EX463" s="541"/>
      <c r="EY463" s="541"/>
      <c r="EZ463" s="541"/>
      <c r="FA463" s="541"/>
      <c r="FB463" s="541"/>
      <c r="FC463" s="541"/>
      <c r="FD463" s="541"/>
      <c r="FE463" s="541"/>
      <c r="FF463" s="541"/>
      <c r="FG463" s="541"/>
      <c r="FH463" s="541"/>
      <c r="FI463" s="541"/>
      <c r="FJ463" s="541"/>
      <c r="FK463" s="541"/>
      <c r="FL463" s="541"/>
      <c r="FM463" s="541"/>
      <c r="FN463" s="541"/>
      <c r="FO463" s="541"/>
      <c r="FP463" s="541"/>
      <c r="FQ463" s="541"/>
      <c r="FR463" s="541"/>
      <c r="FS463" s="541"/>
      <c r="FT463" s="541"/>
      <c r="FU463" s="541"/>
      <c r="FV463" s="541"/>
      <c r="FW463" s="541"/>
      <c r="FX463" s="541"/>
      <c r="FY463" s="541"/>
      <c r="FZ463" s="541"/>
      <c r="GA463" s="541"/>
      <c r="GB463" s="541"/>
      <c r="GC463" s="541"/>
      <c r="GD463" s="541"/>
      <c r="GE463" s="541"/>
      <c r="GF463" s="541"/>
      <c r="GG463" s="541"/>
      <c r="GH463" s="541"/>
      <c r="GI463" s="541"/>
      <c r="GJ463" s="541"/>
      <c r="GK463" s="541"/>
      <c r="GL463" s="541"/>
      <c r="GM463" s="541"/>
      <c r="GN463" s="541"/>
      <c r="GO463" s="541"/>
      <c r="GP463" s="541"/>
      <c r="GQ463" s="541"/>
      <c r="GR463" s="541"/>
      <c r="GS463" s="541"/>
      <c r="GT463" s="541"/>
      <c r="GU463" s="541"/>
      <c r="GV463" s="541"/>
      <c r="GW463" s="541"/>
      <c r="GX463" s="541"/>
      <c r="GY463" s="541"/>
      <c r="GZ463" s="541"/>
      <c r="HA463" s="541"/>
      <c r="HB463" s="541"/>
      <c r="HC463" s="541"/>
      <c r="HD463" s="541"/>
      <c r="HE463" s="541"/>
      <c r="HF463" s="541"/>
      <c r="HG463" s="541"/>
      <c r="HH463" s="541"/>
      <c r="HI463" s="541"/>
      <c r="HJ463" s="541"/>
      <c r="HK463" s="541"/>
      <c r="HL463" s="541"/>
      <c r="HM463" s="541"/>
      <c r="HN463" s="541"/>
      <c r="HO463" s="541"/>
      <c r="HP463" s="541"/>
      <c r="HQ463" s="541"/>
      <c r="HR463" s="541"/>
      <c r="HS463" s="541"/>
      <c r="HT463" s="541"/>
      <c r="HU463" s="541"/>
      <c r="HV463" s="541"/>
      <c r="HW463" s="541"/>
      <c r="HX463" s="541"/>
      <c r="HY463" s="541"/>
      <c r="HZ463" s="541"/>
      <c r="IA463" s="541"/>
      <c r="IB463" s="541"/>
      <c r="IC463" s="541"/>
      <c r="ID463" s="541"/>
      <c r="IE463" s="541"/>
      <c r="IF463" s="541"/>
      <c r="IG463" s="541"/>
      <c r="IH463" s="541"/>
      <c r="II463" s="541"/>
      <c r="IJ463" s="541"/>
      <c r="IK463" s="541"/>
      <c r="IL463" s="541"/>
      <c r="IM463" s="541"/>
      <c r="IN463" s="541"/>
      <c r="IO463" s="541"/>
      <c r="IP463" s="541"/>
      <c r="IQ463" s="541"/>
      <c r="IR463" s="541"/>
      <c r="IS463" s="541"/>
      <c r="IT463" s="541"/>
    </row>
    <row r="464" spans="1:254" s="548" customFormat="1" ht="15" customHeight="1" x14ac:dyDescent="0.3">
      <c r="A464" s="541"/>
      <c r="B464" s="541"/>
      <c r="C464" s="542"/>
      <c r="D464" s="541"/>
      <c r="E464" s="541"/>
      <c r="F464" s="543"/>
      <c r="G464" s="541"/>
      <c r="H464" s="541"/>
      <c r="I464" s="541"/>
      <c r="J464" s="541"/>
      <c r="K464" s="541"/>
      <c r="L464" s="541"/>
      <c r="M464" s="541"/>
      <c r="N464" s="541"/>
      <c r="O464" s="541"/>
      <c r="P464" s="541"/>
      <c r="Q464" s="541"/>
      <c r="R464" s="541"/>
      <c r="S464" s="874"/>
      <c r="T464" s="328"/>
      <c r="U464" s="330"/>
      <c r="V464" s="330"/>
      <c r="W464" s="330"/>
      <c r="X464" s="330"/>
      <c r="Y464" s="330"/>
      <c r="Z464" s="330"/>
      <c r="AA464" s="330"/>
      <c r="AB464" s="330"/>
      <c r="AC464" s="330"/>
      <c r="AD464" s="330"/>
      <c r="AE464" s="330"/>
      <c r="AF464" s="330"/>
      <c r="AG464" s="330"/>
      <c r="AH464" s="545"/>
      <c r="AI464" s="545"/>
      <c r="AJ464" s="545"/>
      <c r="AK464" s="545"/>
      <c r="AL464" s="546"/>
      <c r="AM464" s="546"/>
      <c r="AN464" s="546"/>
      <c r="AO464" s="546"/>
      <c r="AP464" s="546"/>
      <c r="AQ464" s="546"/>
      <c r="AR464" s="546"/>
      <c r="AS464" s="546"/>
      <c r="AT464" s="546"/>
      <c r="AU464" s="546"/>
      <c r="AV464" s="547"/>
      <c r="AW464" s="547"/>
      <c r="AX464" s="547"/>
      <c r="AY464" s="547"/>
      <c r="AZ464" s="547"/>
      <c r="BA464" s="547"/>
      <c r="BB464" s="547"/>
      <c r="BC464" s="547"/>
      <c r="BD464" s="547"/>
      <c r="BE464" s="547"/>
      <c r="BF464" s="547"/>
      <c r="BG464" s="541"/>
      <c r="BH464" s="541"/>
      <c r="BI464" s="541"/>
      <c r="BJ464" s="541"/>
      <c r="BK464" s="541"/>
      <c r="BL464" s="541"/>
      <c r="BM464" s="541"/>
      <c r="BN464" s="541"/>
      <c r="BO464" s="541"/>
      <c r="BP464" s="541"/>
      <c r="BQ464" s="541"/>
      <c r="BR464" s="541"/>
      <c r="BS464" s="541"/>
      <c r="BT464" s="541"/>
      <c r="BU464" s="541"/>
      <c r="BV464" s="541"/>
      <c r="BW464" s="541"/>
      <c r="BX464" s="541"/>
      <c r="BY464" s="541"/>
      <c r="BZ464" s="541"/>
      <c r="CA464" s="541"/>
      <c r="CB464" s="541"/>
      <c r="CC464" s="541"/>
      <c r="CD464" s="541"/>
      <c r="CE464" s="541"/>
      <c r="CF464" s="541"/>
      <c r="CG464" s="541"/>
      <c r="CH464" s="541"/>
      <c r="CI464" s="541"/>
      <c r="CJ464" s="541"/>
      <c r="CK464" s="541"/>
      <c r="CL464" s="541"/>
      <c r="CM464" s="541"/>
      <c r="CN464" s="541"/>
      <c r="CO464" s="541"/>
      <c r="CP464" s="541"/>
      <c r="CQ464" s="541"/>
      <c r="CR464" s="541"/>
      <c r="CS464" s="541"/>
      <c r="CT464" s="541"/>
      <c r="CU464" s="541"/>
      <c r="CV464" s="541"/>
      <c r="CW464" s="541"/>
      <c r="CX464" s="541"/>
      <c r="CY464" s="541"/>
      <c r="CZ464" s="541"/>
      <c r="DA464" s="541"/>
      <c r="DB464" s="541"/>
      <c r="DC464" s="541"/>
      <c r="DD464" s="541"/>
      <c r="DE464" s="541"/>
      <c r="DF464" s="541"/>
      <c r="DG464" s="541"/>
      <c r="DH464" s="541"/>
      <c r="DI464" s="541"/>
      <c r="DJ464" s="541"/>
      <c r="DK464" s="541"/>
      <c r="DL464" s="541"/>
      <c r="DM464" s="541"/>
      <c r="DN464" s="541"/>
      <c r="DO464" s="541"/>
      <c r="DP464" s="541"/>
      <c r="DQ464" s="541"/>
      <c r="DR464" s="541"/>
      <c r="DS464" s="541"/>
      <c r="DT464" s="541"/>
      <c r="DU464" s="541"/>
      <c r="DV464" s="541"/>
      <c r="DW464" s="541"/>
      <c r="DX464" s="541"/>
      <c r="DY464" s="541"/>
      <c r="DZ464" s="541"/>
      <c r="EA464" s="541"/>
      <c r="EB464" s="541"/>
      <c r="EC464" s="541"/>
      <c r="ED464" s="541"/>
      <c r="EE464" s="541"/>
      <c r="EF464" s="541"/>
      <c r="EG464" s="541"/>
      <c r="EH464" s="541"/>
      <c r="EI464" s="541"/>
      <c r="EJ464" s="541"/>
      <c r="EK464" s="541"/>
      <c r="EL464" s="541"/>
      <c r="EM464" s="541"/>
      <c r="EN464" s="541"/>
      <c r="EO464" s="541"/>
      <c r="EP464" s="541"/>
      <c r="EQ464" s="541"/>
      <c r="ER464" s="541"/>
      <c r="ES464" s="541"/>
      <c r="ET464" s="541"/>
      <c r="EU464" s="541"/>
      <c r="EV464" s="541"/>
      <c r="EW464" s="541"/>
      <c r="EX464" s="541"/>
      <c r="EY464" s="541"/>
      <c r="EZ464" s="541"/>
      <c r="FA464" s="541"/>
      <c r="FB464" s="541"/>
      <c r="FC464" s="541"/>
      <c r="FD464" s="541"/>
      <c r="FE464" s="541"/>
      <c r="FF464" s="541"/>
      <c r="FG464" s="541"/>
      <c r="FH464" s="541"/>
      <c r="FI464" s="541"/>
      <c r="FJ464" s="541"/>
      <c r="FK464" s="541"/>
      <c r="FL464" s="541"/>
      <c r="FM464" s="541"/>
      <c r="FN464" s="541"/>
      <c r="FO464" s="541"/>
      <c r="FP464" s="541"/>
      <c r="FQ464" s="541"/>
      <c r="FR464" s="541"/>
      <c r="FS464" s="541"/>
      <c r="FT464" s="541"/>
      <c r="FU464" s="541"/>
      <c r="FV464" s="541"/>
      <c r="FW464" s="541"/>
      <c r="FX464" s="541"/>
      <c r="FY464" s="541"/>
      <c r="FZ464" s="541"/>
      <c r="GA464" s="541"/>
      <c r="GB464" s="541"/>
      <c r="GC464" s="541"/>
      <c r="GD464" s="541"/>
      <c r="GE464" s="541"/>
      <c r="GF464" s="541"/>
      <c r="GG464" s="541"/>
      <c r="GH464" s="541"/>
      <c r="GI464" s="541"/>
      <c r="GJ464" s="541"/>
      <c r="GK464" s="541"/>
      <c r="GL464" s="541"/>
      <c r="GM464" s="541"/>
      <c r="GN464" s="541"/>
      <c r="GO464" s="541"/>
      <c r="GP464" s="541"/>
      <c r="GQ464" s="541"/>
      <c r="GR464" s="541"/>
      <c r="GS464" s="541"/>
      <c r="GT464" s="541"/>
      <c r="GU464" s="541"/>
      <c r="GV464" s="541"/>
      <c r="GW464" s="541"/>
      <c r="GX464" s="541"/>
      <c r="GY464" s="541"/>
      <c r="GZ464" s="541"/>
      <c r="HA464" s="541"/>
      <c r="HB464" s="541"/>
      <c r="HC464" s="541"/>
      <c r="HD464" s="541"/>
      <c r="HE464" s="541"/>
      <c r="HF464" s="541"/>
      <c r="HG464" s="541"/>
      <c r="HH464" s="541"/>
      <c r="HI464" s="541"/>
      <c r="HJ464" s="541"/>
      <c r="HK464" s="541"/>
      <c r="HL464" s="541"/>
      <c r="HM464" s="541"/>
      <c r="HN464" s="541"/>
      <c r="HO464" s="541"/>
      <c r="HP464" s="541"/>
      <c r="HQ464" s="541"/>
      <c r="HR464" s="541"/>
      <c r="HS464" s="541"/>
      <c r="HT464" s="541"/>
      <c r="HU464" s="541"/>
      <c r="HV464" s="541"/>
      <c r="HW464" s="541"/>
      <c r="HX464" s="541"/>
      <c r="HY464" s="541"/>
      <c r="HZ464" s="541"/>
      <c r="IA464" s="541"/>
      <c r="IB464" s="541"/>
      <c r="IC464" s="541"/>
      <c r="ID464" s="541"/>
      <c r="IE464" s="541"/>
      <c r="IF464" s="541"/>
      <c r="IG464" s="541"/>
      <c r="IH464" s="541"/>
      <c r="II464" s="541"/>
      <c r="IJ464" s="541"/>
      <c r="IK464" s="541"/>
      <c r="IL464" s="541"/>
      <c r="IM464" s="541"/>
      <c r="IN464" s="541"/>
      <c r="IO464" s="541"/>
      <c r="IP464" s="541"/>
      <c r="IQ464" s="541"/>
      <c r="IR464" s="541"/>
      <c r="IS464" s="541"/>
      <c r="IT464" s="541"/>
    </row>
    <row r="465" spans="1:254" s="548" customFormat="1" ht="15" customHeight="1" x14ac:dyDescent="0.3">
      <c r="A465" s="541"/>
      <c r="B465" s="541"/>
      <c r="C465" s="542"/>
      <c r="D465" s="541"/>
      <c r="E465" s="541"/>
      <c r="F465" s="543"/>
      <c r="G465" s="541"/>
      <c r="H465" s="541"/>
      <c r="I465" s="541"/>
      <c r="J465" s="541"/>
      <c r="K465" s="541"/>
      <c r="L465" s="541"/>
      <c r="M465" s="541"/>
      <c r="N465" s="541"/>
      <c r="O465" s="541"/>
      <c r="P465" s="541"/>
      <c r="Q465" s="541"/>
      <c r="R465" s="541"/>
      <c r="S465" s="874"/>
      <c r="T465" s="328"/>
      <c r="U465" s="330"/>
      <c r="V465" s="330"/>
      <c r="W465" s="330"/>
      <c r="X465" s="330"/>
      <c r="Y465" s="330"/>
      <c r="Z465" s="330"/>
      <c r="AA465" s="330"/>
      <c r="AB465" s="330"/>
      <c r="AC465" s="330"/>
      <c r="AD465" s="330"/>
      <c r="AE465" s="330"/>
      <c r="AF465" s="330"/>
      <c r="AG465" s="330"/>
      <c r="AH465" s="545"/>
      <c r="AI465" s="545"/>
      <c r="AJ465" s="545"/>
      <c r="AK465" s="545"/>
      <c r="AL465" s="546"/>
      <c r="AM465" s="546"/>
      <c r="AN465" s="546"/>
      <c r="AO465" s="546"/>
      <c r="AP465" s="546"/>
      <c r="AQ465" s="546"/>
      <c r="AR465" s="546"/>
      <c r="AS465" s="546"/>
      <c r="AT465" s="546"/>
      <c r="AU465" s="546"/>
      <c r="AV465" s="547"/>
      <c r="AW465" s="547"/>
      <c r="AX465" s="547"/>
      <c r="AY465" s="547"/>
      <c r="AZ465" s="547"/>
      <c r="BA465" s="547"/>
      <c r="BB465" s="547"/>
      <c r="BC465" s="547"/>
      <c r="BD465" s="547"/>
      <c r="BE465" s="547"/>
      <c r="BF465" s="547"/>
      <c r="BG465" s="541"/>
      <c r="BH465" s="541"/>
      <c r="BI465" s="541"/>
      <c r="BJ465" s="541"/>
      <c r="BK465" s="541"/>
      <c r="BL465" s="541"/>
      <c r="BM465" s="541"/>
      <c r="BN465" s="541"/>
      <c r="BO465" s="541"/>
      <c r="BP465" s="541"/>
      <c r="BQ465" s="541"/>
      <c r="BR465" s="541"/>
      <c r="BS465" s="541"/>
      <c r="BT465" s="541"/>
      <c r="BU465" s="541"/>
      <c r="BV465" s="541"/>
      <c r="BW465" s="541"/>
      <c r="BX465" s="541"/>
      <c r="BY465" s="541"/>
      <c r="BZ465" s="541"/>
      <c r="CA465" s="541"/>
      <c r="CB465" s="541"/>
      <c r="CC465" s="541"/>
      <c r="CD465" s="541"/>
      <c r="CE465" s="541"/>
      <c r="CF465" s="541"/>
      <c r="CG465" s="541"/>
      <c r="CH465" s="541"/>
      <c r="CI465" s="541"/>
      <c r="CJ465" s="541"/>
      <c r="CK465" s="541"/>
      <c r="CL465" s="541"/>
      <c r="CM465" s="541"/>
      <c r="CN465" s="541"/>
      <c r="CO465" s="541"/>
      <c r="CP465" s="541"/>
      <c r="CQ465" s="541"/>
      <c r="CR465" s="541"/>
      <c r="CS465" s="541"/>
      <c r="CT465" s="541"/>
      <c r="CU465" s="541"/>
      <c r="CV465" s="541"/>
      <c r="CW465" s="541"/>
      <c r="CX465" s="541"/>
      <c r="CY465" s="541"/>
      <c r="CZ465" s="541"/>
      <c r="DA465" s="541"/>
      <c r="DB465" s="541"/>
      <c r="DC465" s="541"/>
      <c r="DD465" s="541"/>
      <c r="DE465" s="541"/>
      <c r="DF465" s="541"/>
      <c r="DG465" s="541"/>
      <c r="DH465" s="541"/>
      <c r="DI465" s="541"/>
      <c r="DJ465" s="541"/>
      <c r="DK465" s="541"/>
      <c r="DL465" s="541"/>
      <c r="DM465" s="541"/>
      <c r="DN465" s="541"/>
      <c r="DO465" s="541"/>
      <c r="DP465" s="541"/>
      <c r="DQ465" s="541"/>
      <c r="DR465" s="541"/>
      <c r="DS465" s="541"/>
      <c r="DT465" s="541"/>
      <c r="DU465" s="541"/>
      <c r="DV465" s="541"/>
      <c r="DW465" s="541"/>
      <c r="DX465" s="541"/>
      <c r="DY465" s="541"/>
      <c r="DZ465" s="541"/>
      <c r="EA465" s="541"/>
      <c r="EB465" s="541"/>
      <c r="EC465" s="541"/>
      <c r="ED465" s="541"/>
      <c r="EE465" s="541"/>
      <c r="EF465" s="541"/>
      <c r="EG465" s="541"/>
      <c r="EH465" s="541"/>
      <c r="EI465" s="541"/>
      <c r="EJ465" s="541"/>
      <c r="EK465" s="541"/>
      <c r="EL465" s="541"/>
      <c r="EM465" s="541"/>
      <c r="EN465" s="541"/>
      <c r="EO465" s="541"/>
      <c r="EP465" s="541"/>
      <c r="EQ465" s="541"/>
      <c r="ER465" s="541"/>
      <c r="ES465" s="541"/>
      <c r="ET465" s="541"/>
      <c r="EU465" s="541"/>
      <c r="EV465" s="541"/>
      <c r="EW465" s="541"/>
      <c r="EX465" s="541"/>
      <c r="EY465" s="541"/>
      <c r="EZ465" s="541"/>
      <c r="FA465" s="541"/>
      <c r="FB465" s="541"/>
      <c r="FC465" s="541"/>
      <c r="FD465" s="541"/>
      <c r="FE465" s="541"/>
      <c r="FF465" s="541"/>
      <c r="FG465" s="541"/>
      <c r="FH465" s="541"/>
      <c r="FI465" s="541"/>
      <c r="FJ465" s="541"/>
      <c r="FK465" s="541"/>
      <c r="FL465" s="541"/>
      <c r="FM465" s="541"/>
      <c r="FN465" s="541"/>
      <c r="FO465" s="541"/>
      <c r="FP465" s="541"/>
      <c r="FQ465" s="541"/>
      <c r="FR465" s="541"/>
      <c r="FS465" s="541"/>
      <c r="FT465" s="541"/>
      <c r="FU465" s="541"/>
      <c r="FV465" s="541"/>
      <c r="FW465" s="541"/>
      <c r="FX465" s="541"/>
      <c r="FY465" s="541"/>
      <c r="FZ465" s="541"/>
      <c r="GA465" s="541"/>
      <c r="GB465" s="541"/>
      <c r="GC465" s="541"/>
      <c r="GD465" s="541"/>
      <c r="GE465" s="541"/>
      <c r="GF465" s="541"/>
      <c r="GG465" s="541"/>
      <c r="GH465" s="541"/>
      <c r="GI465" s="541"/>
      <c r="GJ465" s="541"/>
      <c r="GK465" s="541"/>
      <c r="GL465" s="541"/>
      <c r="GM465" s="541"/>
      <c r="GN465" s="541"/>
      <c r="GO465" s="541"/>
      <c r="GP465" s="541"/>
      <c r="GQ465" s="541"/>
      <c r="GR465" s="541"/>
      <c r="GS465" s="541"/>
      <c r="GT465" s="541"/>
      <c r="GU465" s="541"/>
      <c r="GV465" s="541"/>
      <c r="GW465" s="541"/>
      <c r="GX465" s="541"/>
      <c r="GY465" s="541"/>
      <c r="GZ465" s="541"/>
      <c r="HA465" s="541"/>
      <c r="HB465" s="541"/>
      <c r="HC465" s="541"/>
      <c r="HD465" s="541"/>
      <c r="HE465" s="541"/>
      <c r="HF465" s="541"/>
      <c r="HG465" s="541"/>
      <c r="HH465" s="541"/>
      <c r="HI465" s="541"/>
      <c r="HJ465" s="541"/>
      <c r="HK465" s="541"/>
      <c r="HL465" s="541"/>
      <c r="HM465" s="541"/>
      <c r="HN465" s="541"/>
      <c r="HO465" s="541"/>
      <c r="HP465" s="541"/>
      <c r="HQ465" s="541"/>
      <c r="HR465" s="541"/>
      <c r="HS465" s="541"/>
      <c r="HT465" s="541"/>
      <c r="HU465" s="541"/>
      <c r="HV465" s="541"/>
      <c r="HW465" s="541"/>
      <c r="HX465" s="541"/>
      <c r="HY465" s="541"/>
      <c r="HZ465" s="541"/>
      <c r="IA465" s="541"/>
      <c r="IB465" s="541"/>
      <c r="IC465" s="541"/>
      <c r="ID465" s="541"/>
      <c r="IE465" s="541"/>
      <c r="IF465" s="541"/>
      <c r="IG465" s="541"/>
      <c r="IH465" s="541"/>
      <c r="II465" s="541"/>
      <c r="IJ465" s="541"/>
      <c r="IK465" s="541"/>
      <c r="IL465" s="541"/>
      <c r="IM465" s="541"/>
      <c r="IN465" s="541"/>
      <c r="IO465" s="541"/>
      <c r="IP465" s="541"/>
      <c r="IQ465" s="541"/>
      <c r="IR465" s="541"/>
      <c r="IS465" s="541"/>
      <c r="IT465" s="541"/>
    </row>
    <row r="466" spans="1:254" s="548" customFormat="1" ht="15" customHeight="1" x14ac:dyDescent="0.3">
      <c r="A466" s="541"/>
      <c r="B466" s="541"/>
      <c r="C466" s="542"/>
      <c r="D466" s="541"/>
      <c r="E466" s="541"/>
      <c r="F466" s="543"/>
      <c r="G466" s="541"/>
      <c r="H466" s="541"/>
      <c r="I466" s="541"/>
      <c r="J466" s="541"/>
      <c r="K466" s="541"/>
      <c r="L466" s="541"/>
      <c r="M466" s="541"/>
      <c r="N466" s="541"/>
      <c r="O466" s="541"/>
      <c r="P466" s="541"/>
      <c r="Q466" s="541"/>
      <c r="R466" s="541"/>
      <c r="S466" s="874"/>
      <c r="T466" s="328"/>
      <c r="U466" s="330"/>
      <c r="V466" s="330"/>
      <c r="W466" s="330"/>
      <c r="X466" s="330"/>
      <c r="Y466" s="330"/>
      <c r="Z466" s="330"/>
      <c r="AA466" s="330"/>
      <c r="AB466" s="330"/>
      <c r="AC466" s="330"/>
      <c r="AD466" s="330"/>
      <c r="AE466" s="330"/>
      <c r="AF466" s="330"/>
      <c r="AG466" s="330"/>
      <c r="AH466" s="545"/>
      <c r="AI466" s="545"/>
      <c r="AJ466" s="545"/>
      <c r="AK466" s="545"/>
      <c r="AL466" s="546"/>
      <c r="AM466" s="546"/>
      <c r="AN466" s="546"/>
      <c r="AO466" s="546"/>
      <c r="AP466" s="546"/>
      <c r="AQ466" s="546"/>
      <c r="AR466" s="546"/>
      <c r="AS466" s="546"/>
      <c r="AT466" s="546"/>
      <c r="AU466" s="546"/>
      <c r="AV466" s="547"/>
      <c r="AW466" s="547"/>
      <c r="AX466" s="547"/>
      <c r="AY466" s="547"/>
      <c r="AZ466" s="547"/>
      <c r="BA466" s="547"/>
      <c r="BB466" s="547"/>
      <c r="BC466" s="547"/>
      <c r="BD466" s="547"/>
      <c r="BE466" s="547"/>
      <c r="BF466" s="547"/>
      <c r="BG466" s="541"/>
      <c r="BH466" s="541"/>
      <c r="BI466" s="541"/>
      <c r="BJ466" s="541"/>
      <c r="BK466" s="541"/>
      <c r="BL466" s="541"/>
      <c r="BM466" s="541"/>
      <c r="BN466" s="541"/>
      <c r="BO466" s="541"/>
      <c r="BP466" s="541"/>
      <c r="BQ466" s="541"/>
      <c r="BR466" s="541"/>
      <c r="BS466" s="541"/>
      <c r="BT466" s="541"/>
      <c r="BU466" s="541"/>
      <c r="BV466" s="541"/>
      <c r="BW466" s="541"/>
      <c r="BX466" s="541"/>
      <c r="BY466" s="541"/>
      <c r="BZ466" s="541"/>
      <c r="CA466" s="541"/>
      <c r="CB466" s="541"/>
      <c r="CC466" s="541"/>
      <c r="CD466" s="541"/>
      <c r="CE466" s="541"/>
      <c r="CF466" s="541"/>
      <c r="CG466" s="541"/>
      <c r="CH466" s="541"/>
      <c r="CI466" s="541"/>
      <c r="CJ466" s="541"/>
      <c r="CK466" s="541"/>
      <c r="CL466" s="541"/>
      <c r="CM466" s="541"/>
      <c r="CN466" s="541"/>
      <c r="CO466" s="541"/>
      <c r="CP466" s="541"/>
      <c r="CQ466" s="541"/>
      <c r="CR466" s="541"/>
      <c r="CS466" s="541"/>
      <c r="CT466" s="541"/>
      <c r="CU466" s="541"/>
      <c r="CV466" s="541"/>
      <c r="CW466" s="541"/>
      <c r="CX466" s="541"/>
      <c r="CY466" s="541"/>
      <c r="CZ466" s="541"/>
      <c r="DA466" s="541"/>
      <c r="DB466" s="541"/>
      <c r="DC466" s="541"/>
      <c r="DD466" s="541"/>
      <c r="DE466" s="541"/>
      <c r="DF466" s="541"/>
      <c r="DG466" s="541"/>
      <c r="DH466" s="541"/>
      <c r="DI466" s="541"/>
      <c r="DJ466" s="541"/>
      <c r="DK466" s="541"/>
      <c r="DL466" s="541"/>
      <c r="DM466" s="541"/>
      <c r="DN466" s="541"/>
      <c r="DO466" s="541"/>
      <c r="DP466" s="541"/>
      <c r="DQ466" s="541"/>
      <c r="DR466" s="541"/>
      <c r="DS466" s="541"/>
      <c r="DT466" s="541"/>
      <c r="DU466" s="541"/>
      <c r="DV466" s="541"/>
      <c r="DW466" s="541"/>
      <c r="DX466" s="541"/>
      <c r="DY466" s="541"/>
      <c r="DZ466" s="541"/>
      <c r="EA466" s="541"/>
      <c r="EB466" s="541"/>
      <c r="EC466" s="541"/>
      <c r="ED466" s="541"/>
      <c r="EE466" s="541"/>
      <c r="EF466" s="541"/>
      <c r="EG466" s="541"/>
      <c r="EH466" s="541"/>
      <c r="EI466" s="541"/>
      <c r="EJ466" s="541"/>
      <c r="EK466" s="541"/>
      <c r="EL466" s="541"/>
      <c r="EM466" s="541"/>
      <c r="EN466" s="541"/>
      <c r="EO466" s="541"/>
      <c r="EP466" s="541"/>
      <c r="EQ466" s="541"/>
      <c r="ER466" s="541"/>
      <c r="ES466" s="541"/>
      <c r="ET466" s="541"/>
      <c r="EU466" s="541"/>
      <c r="EV466" s="541"/>
      <c r="EW466" s="541"/>
      <c r="EX466" s="541"/>
      <c r="EY466" s="541"/>
      <c r="EZ466" s="541"/>
      <c r="FA466" s="541"/>
      <c r="FB466" s="541"/>
      <c r="FC466" s="541"/>
      <c r="FD466" s="541"/>
      <c r="FE466" s="541"/>
      <c r="FF466" s="541"/>
      <c r="FG466" s="541"/>
      <c r="FH466" s="541"/>
      <c r="FI466" s="541"/>
      <c r="FJ466" s="541"/>
      <c r="FK466" s="541"/>
      <c r="FL466" s="541"/>
      <c r="FM466" s="541"/>
      <c r="FN466" s="541"/>
      <c r="FO466" s="541"/>
      <c r="FP466" s="541"/>
      <c r="FQ466" s="541"/>
      <c r="FR466" s="541"/>
      <c r="FS466" s="541"/>
      <c r="FT466" s="541"/>
      <c r="FU466" s="541"/>
      <c r="FV466" s="541"/>
      <c r="FW466" s="541"/>
      <c r="FX466" s="541"/>
      <c r="FY466" s="541"/>
      <c r="FZ466" s="541"/>
      <c r="GA466" s="541"/>
      <c r="GB466" s="541"/>
      <c r="GC466" s="541"/>
      <c r="GD466" s="541"/>
      <c r="GE466" s="541"/>
      <c r="GF466" s="541"/>
      <c r="GG466" s="541"/>
      <c r="GH466" s="541"/>
      <c r="GI466" s="541"/>
      <c r="GJ466" s="541"/>
      <c r="GK466" s="541"/>
      <c r="GL466" s="541"/>
      <c r="GM466" s="541"/>
      <c r="GN466" s="541"/>
      <c r="GO466" s="541"/>
      <c r="GP466" s="541"/>
      <c r="GQ466" s="541"/>
      <c r="GR466" s="541"/>
      <c r="GS466" s="541"/>
      <c r="GT466" s="541"/>
      <c r="GU466" s="541"/>
      <c r="GV466" s="541"/>
      <c r="GW466" s="541"/>
      <c r="GX466" s="541"/>
      <c r="GY466" s="541"/>
      <c r="GZ466" s="541"/>
      <c r="HA466" s="541"/>
      <c r="HB466" s="541"/>
      <c r="HC466" s="541"/>
      <c r="HD466" s="541"/>
      <c r="HE466" s="541"/>
      <c r="HF466" s="541"/>
      <c r="HG466" s="541"/>
      <c r="HH466" s="541"/>
      <c r="HI466" s="541"/>
      <c r="HJ466" s="541"/>
      <c r="HK466" s="541"/>
      <c r="HL466" s="541"/>
      <c r="HM466" s="541"/>
      <c r="HN466" s="541"/>
      <c r="HO466" s="541"/>
      <c r="HP466" s="541"/>
      <c r="HQ466" s="541"/>
      <c r="HR466" s="541"/>
      <c r="HS466" s="541"/>
      <c r="HT466" s="541"/>
      <c r="HU466" s="541"/>
      <c r="HV466" s="541"/>
      <c r="HW466" s="541"/>
      <c r="HX466" s="541"/>
      <c r="HY466" s="541"/>
      <c r="HZ466" s="541"/>
      <c r="IA466" s="541"/>
      <c r="IB466" s="541"/>
      <c r="IC466" s="541"/>
      <c r="ID466" s="541"/>
      <c r="IE466" s="541"/>
      <c r="IF466" s="541"/>
      <c r="IG466" s="541"/>
      <c r="IH466" s="541"/>
      <c r="II466" s="541"/>
      <c r="IJ466" s="541"/>
      <c r="IK466" s="541"/>
      <c r="IL466" s="541"/>
      <c r="IM466" s="541"/>
      <c r="IN466" s="541"/>
      <c r="IO466" s="541"/>
      <c r="IP466" s="541"/>
      <c r="IQ466" s="541"/>
      <c r="IR466" s="541"/>
      <c r="IS466" s="541"/>
      <c r="IT466" s="541"/>
    </row>
    <row r="467" spans="1:254" s="548" customFormat="1" ht="15" customHeight="1" x14ac:dyDescent="0.3">
      <c r="A467" s="541"/>
      <c r="B467" s="541"/>
      <c r="C467" s="542"/>
      <c r="D467" s="541"/>
      <c r="E467" s="541"/>
      <c r="F467" s="543"/>
      <c r="G467" s="541"/>
      <c r="H467" s="541"/>
      <c r="I467" s="541"/>
      <c r="J467" s="541"/>
      <c r="K467" s="541"/>
      <c r="L467" s="541"/>
      <c r="M467" s="541"/>
      <c r="N467" s="541"/>
      <c r="O467" s="541"/>
      <c r="P467" s="541"/>
      <c r="Q467" s="541"/>
      <c r="R467" s="541"/>
      <c r="S467" s="874"/>
      <c r="T467" s="328"/>
      <c r="U467" s="330"/>
      <c r="V467" s="330"/>
      <c r="W467" s="330"/>
      <c r="X467" s="330"/>
      <c r="Y467" s="330"/>
      <c r="Z467" s="330"/>
      <c r="AA467" s="330"/>
      <c r="AB467" s="330"/>
      <c r="AC467" s="330"/>
      <c r="AD467" s="330"/>
      <c r="AE467" s="330"/>
      <c r="AF467" s="330"/>
      <c r="AG467" s="330"/>
      <c r="AH467" s="545"/>
      <c r="AI467" s="545"/>
      <c r="AJ467" s="545"/>
      <c r="AK467" s="545"/>
      <c r="AL467" s="546"/>
      <c r="AM467" s="546"/>
      <c r="AN467" s="546"/>
      <c r="AO467" s="546"/>
      <c r="AP467" s="546"/>
      <c r="AQ467" s="546"/>
      <c r="AR467" s="546"/>
      <c r="AS467" s="546"/>
      <c r="AT467" s="546"/>
      <c r="AU467" s="546"/>
      <c r="AV467" s="547"/>
      <c r="AW467" s="547"/>
      <c r="AX467" s="547"/>
      <c r="AY467" s="547"/>
      <c r="AZ467" s="547"/>
      <c r="BA467" s="547"/>
      <c r="BB467" s="547"/>
      <c r="BC467" s="547"/>
      <c r="BD467" s="547"/>
      <c r="BE467" s="547"/>
      <c r="BF467" s="547"/>
      <c r="BG467" s="541"/>
      <c r="BH467" s="541"/>
      <c r="BI467" s="541"/>
      <c r="BJ467" s="541"/>
      <c r="BK467" s="541"/>
      <c r="BL467" s="541"/>
      <c r="BM467" s="541"/>
      <c r="BN467" s="541"/>
      <c r="BO467" s="541"/>
      <c r="BP467" s="541"/>
      <c r="BQ467" s="541"/>
      <c r="BR467" s="541"/>
      <c r="BS467" s="541"/>
      <c r="BT467" s="541"/>
      <c r="BU467" s="541"/>
      <c r="BV467" s="541"/>
      <c r="BW467" s="541"/>
      <c r="BX467" s="541"/>
      <c r="BY467" s="541"/>
      <c r="BZ467" s="541"/>
      <c r="CA467" s="541"/>
      <c r="CB467" s="541"/>
      <c r="CC467" s="541"/>
      <c r="CD467" s="541"/>
      <c r="CE467" s="541"/>
      <c r="CF467" s="541"/>
      <c r="CG467" s="541"/>
      <c r="CH467" s="541"/>
      <c r="CI467" s="541"/>
      <c r="CJ467" s="541"/>
      <c r="CK467" s="541"/>
      <c r="CL467" s="541"/>
      <c r="CM467" s="541"/>
      <c r="CN467" s="541"/>
      <c r="CO467" s="541"/>
      <c r="CP467" s="541"/>
      <c r="CQ467" s="541"/>
      <c r="CR467" s="541"/>
      <c r="CS467" s="541"/>
      <c r="CT467" s="541"/>
      <c r="CU467" s="541"/>
      <c r="CV467" s="541"/>
      <c r="CW467" s="541"/>
      <c r="CX467" s="541"/>
      <c r="CY467" s="541"/>
      <c r="CZ467" s="541"/>
      <c r="DA467" s="541"/>
      <c r="DB467" s="541"/>
      <c r="DC467" s="541"/>
      <c r="DD467" s="541"/>
      <c r="DE467" s="541"/>
      <c r="DF467" s="541"/>
      <c r="DG467" s="541"/>
      <c r="DH467" s="541"/>
      <c r="DI467" s="541"/>
      <c r="DJ467" s="541"/>
      <c r="DK467" s="541"/>
      <c r="DL467" s="541"/>
      <c r="DM467" s="541"/>
      <c r="DN467" s="541"/>
      <c r="DO467" s="541"/>
      <c r="DP467" s="541"/>
      <c r="DQ467" s="541"/>
      <c r="DR467" s="541"/>
      <c r="DS467" s="541"/>
      <c r="DT467" s="541"/>
      <c r="DU467" s="541"/>
      <c r="DV467" s="541"/>
      <c r="DW467" s="541"/>
      <c r="DX467" s="541"/>
      <c r="DY467" s="541"/>
      <c r="DZ467" s="541"/>
      <c r="EA467" s="541"/>
      <c r="EB467" s="541"/>
      <c r="EC467" s="541"/>
      <c r="ED467" s="541"/>
      <c r="EE467" s="541"/>
      <c r="EF467" s="541"/>
      <c r="EG467" s="541"/>
      <c r="EH467" s="541"/>
      <c r="EI467" s="541"/>
      <c r="EJ467" s="541"/>
      <c r="EK467" s="541"/>
      <c r="EL467" s="541"/>
      <c r="EM467" s="541"/>
      <c r="EN467" s="541"/>
      <c r="EO467" s="541"/>
      <c r="EP467" s="541"/>
      <c r="EQ467" s="541"/>
      <c r="ER467" s="541"/>
      <c r="ES467" s="541"/>
      <c r="ET467" s="541"/>
      <c r="EU467" s="541"/>
      <c r="EV467" s="541"/>
      <c r="EW467" s="541"/>
      <c r="EX467" s="541"/>
      <c r="EY467" s="541"/>
      <c r="EZ467" s="541"/>
      <c r="FA467" s="541"/>
      <c r="FB467" s="541"/>
      <c r="FC467" s="541"/>
      <c r="FD467" s="541"/>
      <c r="FE467" s="541"/>
      <c r="FF467" s="541"/>
      <c r="FG467" s="541"/>
      <c r="FH467" s="541"/>
      <c r="FI467" s="541"/>
      <c r="FJ467" s="541"/>
      <c r="FK467" s="541"/>
      <c r="FL467" s="541"/>
      <c r="FM467" s="541"/>
      <c r="FN467" s="541"/>
      <c r="FO467" s="541"/>
      <c r="FP467" s="541"/>
      <c r="FQ467" s="541"/>
      <c r="FR467" s="541"/>
      <c r="FS467" s="541"/>
      <c r="FT467" s="541"/>
      <c r="FU467" s="541"/>
      <c r="FV467" s="541"/>
      <c r="FW467" s="541"/>
      <c r="FX467" s="541"/>
      <c r="FY467" s="541"/>
      <c r="FZ467" s="541"/>
      <c r="GA467" s="541"/>
      <c r="GB467" s="541"/>
      <c r="GC467" s="541"/>
      <c r="GD467" s="541"/>
      <c r="GE467" s="541"/>
      <c r="GF467" s="541"/>
      <c r="GG467" s="541"/>
      <c r="GH467" s="541"/>
      <c r="GI467" s="541"/>
      <c r="GJ467" s="541"/>
      <c r="GK467" s="541"/>
      <c r="GL467" s="541"/>
      <c r="GM467" s="541"/>
      <c r="GN467" s="541"/>
      <c r="GO467" s="541"/>
      <c r="GP467" s="541"/>
      <c r="GQ467" s="541"/>
      <c r="GR467" s="541"/>
      <c r="GS467" s="541"/>
      <c r="GT467" s="541"/>
      <c r="GU467" s="541"/>
      <c r="GV467" s="541"/>
      <c r="GW467" s="541"/>
      <c r="GX467" s="541"/>
      <c r="GY467" s="541"/>
      <c r="GZ467" s="541"/>
      <c r="HA467" s="541"/>
      <c r="HB467" s="541"/>
      <c r="HC467" s="541"/>
      <c r="HD467" s="541"/>
      <c r="HE467" s="541"/>
      <c r="HF467" s="541"/>
      <c r="HG467" s="541"/>
      <c r="HH467" s="541"/>
      <c r="HI467" s="541"/>
      <c r="HJ467" s="541"/>
      <c r="HK467" s="541"/>
      <c r="HL467" s="541"/>
      <c r="HM467" s="541"/>
      <c r="HN467" s="541"/>
      <c r="HO467" s="541"/>
      <c r="HP467" s="541"/>
      <c r="HQ467" s="541"/>
      <c r="HR467" s="541"/>
      <c r="HS467" s="541"/>
      <c r="HT467" s="541"/>
      <c r="HU467" s="541"/>
      <c r="HV467" s="541"/>
      <c r="HW467" s="541"/>
      <c r="HX467" s="541"/>
      <c r="HY467" s="541"/>
      <c r="HZ467" s="541"/>
      <c r="IA467" s="541"/>
      <c r="IB467" s="541"/>
      <c r="IC467" s="541"/>
      <c r="ID467" s="541"/>
      <c r="IE467" s="541"/>
      <c r="IF467" s="541"/>
      <c r="IG467" s="541"/>
      <c r="IH467" s="541"/>
      <c r="II467" s="541"/>
      <c r="IJ467" s="541"/>
      <c r="IK467" s="541"/>
      <c r="IL467" s="541"/>
      <c r="IM467" s="541"/>
      <c r="IN467" s="541"/>
      <c r="IO467" s="541"/>
      <c r="IP467" s="541"/>
      <c r="IQ467" s="541"/>
      <c r="IR467" s="541"/>
      <c r="IS467" s="541"/>
      <c r="IT467" s="541"/>
    </row>
    <row r="468" spans="1:254" s="548" customFormat="1" ht="15" customHeight="1" x14ac:dyDescent="0.3">
      <c r="A468" s="541"/>
      <c r="B468" s="541"/>
      <c r="C468" s="542"/>
      <c r="D468" s="541"/>
      <c r="E468" s="541"/>
      <c r="F468" s="543"/>
      <c r="G468" s="541"/>
      <c r="H468" s="541"/>
      <c r="I468" s="541"/>
      <c r="J468" s="541"/>
      <c r="K468" s="541"/>
      <c r="L468" s="541"/>
      <c r="M468" s="541"/>
      <c r="N468" s="541"/>
      <c r="O468" s="541"/>
      <c r="P468" s="541"/>
      <c r="Q468" s="541"/>
      <c r="R468" s="541"/>
      <c r="S468" s="874"/>
      <c r="T468" s="328"/>
      <c r="U468" s="330"/>
      <c r="V468" s="330"/>
      <c r="W468" s="330"/>
      <c r="X468" s="330"/>
      <c r="Y468" s="330"/>
      <c r="Z468" s="330"/>
      <c r="AA468" s="330"/>
      <c r="AB468" s="330"/>
      <c r="AC468" s="330"/>
      <c r="AD468" s="330"/>
      <c r="AE468" s="330"/>
      <c r="AF468" s="330"/>
      <c r="AG468" s="330"/>
      <c r="AH468" s="545"/>
      <c r="AI468" s="545"/>
      <c r="AJ468" s="545"/>
      <c r="AK468" s="545"/>
      <c r="AL468" s="546"/>
      <c r="AM468" s="546"/>
      <c r="AN468" s="546"/>
      <c r="AO468" s="546"/>
      <c r="AP468" s="546"/>
      <c r="AQ468" s="546"/>
      <c r="AR468" s="546"/>
      <c r="AS468" s="546"/>
      <c r="AT468" s="546"/>
      <c r="AU468" s="546"/>
      <c r="AV468" s="547"/>
      <c r="AW468" s="547"/>
      <c r="AX468" s="547"/>
      <c r="AY468" s="547"/>
      <c r="AZ468" s="547"/>
      <c r="BA468" s="547"/>
      <c r="BB468" s="547"/>
      <c r="BC468" s="547"/>
      <c r="BD468" s="547"/>
      <c r="BE468" s="547"/>
      <c r="BF468" s="547"/>
      <c r="BG468" s="541"/>
      <c r="BH468" s="541"/>
      <c r="BI468" s="541"/>
      <c r="BJ468" s="541"/>
      <c r="BK468" s="541"/>
      <c r="BL468" s="541"/>
      <c r="BM468" s="541"/>
      <c r="BN468" s="541"/>
      <c r="BO468" s="541"/>
      <c r="BP468" s="541"/>
      <c r="BQ468" s="541"/>
      <c r="BR468" s="541"/>
      <c r="BS468" s="541"/>
      <c r="BT468" s="541"/>
      <c r="BU468" s="541"/>
      <c r="BV468" s="541"/>
      <c r="BW468" s="541"/>
      <c r="BX468" s="541"/>
      <c r="BY468" s="541"/>
      <c r="BZ468" s="541"/>
      <c r="CA468" s="541"/>
      <c r="CB468" s="541"/>
      <c r="CC468" s="541"/>
      <c r="CD468" s="541"/>
      <c r="CE468" s="541"/>
      <c r="CF468" s="541"/>
      <c r="CG468" s="541"/>
      <c r="CH468" s="541"/>
      <c r="CI468" s="541"/>
      <c r="CJ468" s="541"/>
      <c r="CK468" s="541"/>
      <c r="CL468" s="541"/>
      <c r="CM468" s="541"/>
      <c r="CN468" s="541"/>
      <c r="CO468" s="541"/>
      <c r="CP468" s="541"/>
      <c r="CQ468" s="541"/>
      <c r="CR468" s="541"/>
      <c r="CS468" s="541"/>
      <c r="CT468" s="541"/>
      <c r="CU468" s="541"/>
      <c r="CV468" s="541"/>
      <c r="CW468" s="541"/>
      <c r="CX468" s="541"/>
      <c r="CY468" s="541"/>
      <c r="CZ468" s="541"/>
      <c r="DA468" s="541"/>
      <c r="DB468" s="541"/>
      <c r="DC468" s="541"/>
      <c r="DD468" s="541"/>
      <c r="DE468" s="541"/>
      <c r="DF468" s="541"/>
      <c r="DG468" s="541"/>
      <c r="DH468" s="541"/>
      <c r="DI468" s="541"/>
      <c r="DJ468" s="541"/>
      <c r="DK468" s="541"/>
      <c r="DL468" s="541"/>
      <c r="DM468" s="541"/>
      <c r="DN468" s="541"/>
      <c r="DO468" s="541"/>
      <c r="DP468" s="541"/>
      <c r="DQ468" s="541"/>
      <c r="DR468" s="541"/>
      <c r="DS468" s="541"/>
      <c r="DT468" s="541"/>
      <c r="DU468" s="541"/>
      <c r="DV468" s="541"/>
      <c r="DW468" s="541"/>
      <c r="DX468" s="541"/>
      <c r="DY468" s="541"/>
      <c r="DZ468" s="541"/>
      <c r="EA468" s="541"/>
      <c r="EB468" s="541"/>
      <c r="EC468" s="541"/>
      <c r="ED468" s="541"/>
      <c r="EE468" s="541"/>
      <c r="EF468" s="541"/>
      <c r="EG468" s="541"/>
      <c r="EH468" s="541"/>
      <c r="EI468" s="541"/>
      <c r="EJ468" s="541"/>
      <c r="EK468" s="541"/>
      <c r="EL468" s="541"/>
      <c r="EM468" s="541"/>
      <c r="EN468" s="541"/>
      <c r="EO468" s="541"/>
      <c r="EP468" s="541"/>
      <c r="EQ468" s="541"/>
      <c r="ER468" s="541"/>
      <c r="ES468" s="541"/>
      <c r="ET468" s="541"/>
      <c r="EU468" s="541"/>
      <c r="EV468" s="541"/>
      <c r="EW468" s="541"/>
      <c r="EX468" s="541"/>
      <c r="EY468" s="541"/>
      <c r="EZ468" s="541"/>
      <c r="FA468" s="541"/>
      <c r="FB468" s="541"/>
      <c r="FC468" s="541"/>
      <c r="FD468" s="541"/>
      <c r="FE468" s="541"/>
      <c r="FF468" s="541"/>
      <c r="FG468" s="541"/>
      <c r="FH468" s="541"/>
      <c r="FI468" s="541"/>
      <c r="FJ468" s="541"/>
      <c r="FK468" s="541"/>
      <c r="FL468" s="541"/>
      <c r="FM468" s="541"/>
      <c r="FN468" s="541"/>
      <c r="FO468" s="541"/>
      <c r="FP468" s="541"/>
      <c r="FQ468" s="541"/>
      <c r="FR468" s="541"/>
      <c r="FS468" s="541"/>
      <c r="FT468" s="541"/>
      <c r="FU468" s="541"/>
      <c r="FV468" s="541"/>
      <c r="FW468" s="541"/>
      <c r="FX468" s="541"/>
      <c r="FY468" s="541"/>
      <c r="FZ468" s="541"/>
      <c r="GA468" s="541"/>
      <c r="GB468" s="541"/>
      <c r="GC468" s="541"/>
      <c r="GD468" s="541"/>
      <c r="GE468" s="541"/>
      <c r="GF468" s="541"/>
      <c r="GG468" s="541"/>
      <c r="GH468" s="541"/>
      <c r="GI468" s="541"/>
      <c r="GJ468" s="541"/>
      <c r="GK468" s="541"/>
      <c r="GL468" s="541"/>
      <c r="GM468" s="541"/>
      <c r="GN468" s="541"/>
      <c r="GO468" s="541"/>
      <c r="GP468" s="541"/>
      <c r="GQ468" s="541"/>
      <c r="GR468" s="541"/>
      <c r="GS468" s="541"/>
      <c r="GT468" s="541"/>
      <c r="GU468" s="541"/>
      <c r="GV468" s="541"/>
      <c r="GW468" s="541"/>
      <c r="GX468" s="541"/>
      <c r="GY468" s="541"/>
      <c r="GZ468" s="541"/>
      <c r="HA468" s="541"/>
      <c r="HB468" s="541"/>
      <c r="HC468" s="541"/>
      <c r="HD468" s="541"/>
      <c r="HE468" s="541"/>
      <c r="HF468" s="541"/>
      <c r="HG468" s="541"/>
      <c r="HH468" s="541"/>
      <c r="HI468" s="541"/>
      <c r="HJ468" s="541"/>
      <c r="HK468" s="541"/>
      <c r="HL468" s="541"/>
      <c r="HM468" s="541"/>
      <c r="HN468" s="541"/>
      <c r="HO468" s="541"/>
      <c r="HP468" s="541"/>
      <c r="HQ468" s="541"/>
      <c r="HR468" s="541"/>
      <c r="HS468" s="541"/>
      <c r="HT468" s="541"/>
      <c r="HU468" s="541"/>
      <c r="HV468" s="541"/>
      <c r="HW468" s="541"/>
      <c r="HX468" s="541"/>
      <c r="HY468" s="541"/>
      <c r="HZ468" s="541"/>
      <c r="IA468" s="541"/>
      <c r="IB468" s="541"/>
      <c r="IC468" s="541"/>
      <c r="ID468" s="541"/>
      <c r="IE468" s="541"/>
      <c r="IF468" s="541"/>
      <c r="IG468" s="541"/>
      <c r="IH468" s="541"/>
      <c r="II468" s="541"/>
      <c r="IJ468" s="541"/>
      <c r="IK468" s="541"/>
      <c r="IL468" s="541"/>
      <c r="IM468" s="541"/>
      <c r="IN468" s="541"/>
      <c r="IO468" s="541"/>
      <c r="IP468" s="541"/>
      <c r="IQ468" s="541"/>
      <c r="IR468" s="541"/>
      <c r="IS468" s="541"/>
      <c r="IT468" s="541"/>
    </row>
    <row r="469" spans="1:254" s="548" customFormat="1" ht="15" customHeight="1" x14ac:dyDescent="0.3">
      <c r="A469" s="541"/>
      <c r="B469" s="541"/>
      <c r="C469" s="542"/>
      <c r="D469" s="541"/>
      <c r="E469" s="541"/>
      <c r="F469" s="543"/>
      <c r="G469" s="541"/>
      <c r="H469" s="541"/>
      <c r="I469" s="541"/>
      <c r="J469" s="541"/>
      <c r="K469" s="541"/>
      <c r="L469" s="541"/>
      <c r="M469" s="541"/>
      <c r="N469" s="541"/>
      <c r="O469" s="541"/>
      <c r="P469" s="541"/>
      <c r="Q469" s="541"/>
      <c r="R469" s="541"/>
      <c r="S469" s="874"/>
      <c r="T469" s="328"/>
      <c r="U469" s="330"/>
      <c r="V469" s="330"/>
      <c r="W469" s="330"/>
      <c r="X469" s="330"/>
      <c r="Y469" s="330"/>
      <c r="Z469" s="330"/>
      <c r="AA469" s="330"/>
      <c r="AB469" s="330"/>
      <c r="AC469" s="330"/>
      <c r="AD469" s="330"/>
      <c r="AE469" s="330"/>
      <c r="AF469" s="330"/>
      <c r="AG469" s="330"/>
      <c r="AH469" s="545"/>
      <c r="AI469" s="545"/>
      <c r="AJ469" s="545"/>
      <c r="AK469" s="545"/>
      <c r="AL469" s="546"/>
      <c r="AM469" s="546"/>
      <c r="AN469" s="546"/>
      <c r="AO469" s="546"/>
      <c r="AP469" s="546"/>
      <c r="AQ469" s="546"/>
      <c r="AR469" s="546"/>
      <c r="AS469" s="546"/>
      <c r="AT469" s="546"/>
      <c r="AU469" s="546"/>
      <c r="AV469" s="547"/>
      <c r="AW469" s="547"/>
      <c r="AX469" s="547"/>
      <c r="AY469" s="547"/>
      <c r="AZ469" s="547"/>
      <c r="BA469" s="547"/>
      <c r="BB469" s="547"/>
      <c r="BC469" s="547"/>
      <c r="BD469" s="547"/>
      <c r="BE469" s="547"/>
      <c r="BF469" s="547"/>
      <c r="BG469" s="541"/>
      <c r="BH469" s="541"/>
      <c r="BI469" s="541"/>
      <c r="BJ469" s="541"/>
      <c r="BK469" s="541"/>
      <c r="BL469" s="541"/>
      <c r="BM469" s="541"/>
      <c r="BN469" s="541"/>
      <c r="BO469" s="541"/>
      <c r="BP469" s="541"/>
      <c r="BQ469" s="541"/>
      <c r="BR469" s="541"/>
      <c r="BS469" s="541"/>
      <c r="BT469" s="541"/>
      <c r="BU469" s="541"/>
      <c r="BV469" s="541"/>
      <c r="BW469" s="541"/>
      <c r="BX469" s="541"/>
      <c r="BY469" s="541"/>
      <c r="BZ469" s="541"/>
      <c r="CA469" s="541"/>
      <c r="CB469" s="541"/>
      <c r="CC469" s="541"/>
      <c r="CD469" s="541"/>
      <c r="CE469" s="541"/>
      <c r="CF469" s="541"/>
      <c r="CG469" s="541"/>
      <c r="CH469" s="541"/>
      <c r="CI469" s="541"/>
      <c r="CJ469" s="541"/>
      <c r="CK469" s="541"/>
      <c r="CL469" s="541"/>
      <c r="CM469" s="541"/>
      <c r="CN469" s="541"/>
      <c r="CO469" s="541"/>
      <c r="CP469" s="541"/>
      <c r="CQ469" s="541"/>
      <c r="CR469" s="541"/>
      <c r="CS469" s="541"/>
      <c r="CT469" s="541"/>
      <c r="CU469" s="541"/>
      <c r="CV469" s="541"/>
      <c r="CW469" s="541"/>
      <c r="CX469" s="541"/>
      <c r="CY469" s="541"/>
      <c r="CZ469" s="541"/>
      <c r="DA469" s="541"/>
      <c r="DB469" s="541"/>
      <c r="DC469" s="541"/>
      <c r="DD469" s="541"/>
      <c r="DE469" s="541"/>
      <c r="DF469" s="541"/>
      <c r="DG469" s="541"/>
      <c r="DH469" s="541"/>
      <c r="DI469" s="541"/>
      <c r="DJ469" s="541"/>
      <c r="DK469" s="541"/>
      <c r="DL469" s="541"/>
      <c r="DM469" s="541"/>
      <c r="DN469" s="541"/>
      <c r="DO469" s="541"/>
      <c r="DP469" s="541"/>
      <c r="DQ469" s="541"/>
      <c r="DR469" s="541"/>
      <c r="DS469" s="541"/>
      <c r="DT469" s="541"/>
      <c r="DU469" s="541"/>
      <c r="DV469" s="541"/>
      <c r="DW469" s="541"/>
      <c r="DX469" s="541"/>
      <c r="DY469" s="541"/>
      <c r="DZ469" s="541"/>
      <c r="EA469" s="541"/>
      <c r="EB469" s="541"/>
      <c r="EC469" s="541"/>
      <c r="ED469" s="541"/>
      <c r="EE469" s="541"/>
      <c r="EF469" s="541"/>
      <c r="EG469" s="541"/>
      <c r="EH469" s="541"/>
      <c r="EI469" s="541"/>
      <c r="EJ469" s="541"/>
      <c r="EK469" s="541"/>
      <c r="EL469" s="541"/>
      <c r="EM469" s="541"/>
      <c r="EN469" s="541"/>
      <c r="EO469" s="541"/>
      <c r="EP469" s="541"/>
      <c r="EQ469" s="541"/>
      <c r="ER469" s="541"/>
      <c r="ES469" s="541"/>
      <c r="ET469" s="541"/>
      <c r="EU469" s="541"/>
      <c r="EV469" s="541"/>
      <c r="EW469" s="541"/>
      <c r="EX469" s="541"/>
      <c r="EY469" s="541"/>
      <c r="EZ469" s="541"/>
      <c r="FA469" s="541"/>
      <c r="FB469" s="541"/>
      <c r="FC469" s="541"/>
      <c r="FD469" s="541"/>
      <c r="FE469" s="541"/>
      <c r="FF469" s="541"/>
      <c r="FG469" s="541"/>
      <c r="FH469" s="541"/>
      <c r="FI469" s="541"/>
      <c r="FJ469" s="541"/>
      <c r="FK469" s="541"/>
      <c r="FL469" s="541"/>
      <c r="FM469" s="541"/>
      <c r="FN469" s="541"/>
      <c r="FO469" s="541"/>
      <c r="FP469" s="541"/>
      <c r="FQ469" s="541"/>
      <c r="FR469" s="541"/>
      <c r="FS469" s="541"/>
      <c r="FT469" s="541"/>
      <c r="FU469" s="541"/>
      <c r="FV469" s="541"/>
      <c r="FW469" s="541"/>
      <c r="FX469" s="541"/>
      <c r="FY469" s="541"/>
      <c r="FZ469" s="541"/>
      <c r="GA469" s="541"/>
      <c r="GB469" s="541"/>
      <c r="GC469" s="541"/>
      <c r="GD469" s="541"/>
      <c r="GE469" s="541"/>
      <c r="GF469" s="541"/>
      <c r="GG469" s="541"/>
      <c r="GH469" s="541"/>
      <c r="GI469" s="541"/>
      <c r="GJ469" s="541"/>
      <c r="GK469" s="541"/>
      <c r="GL469" s="541"/>
      <c r="GM469" s="541"/>
      <c r="GN469" s="541"/>
      <c r="GO469" s="541"/>
      <c r="GP469" s="541"/>
      <c r="GQ469" s="541"/>
      <c r="GR469" s="541"/>
      <c r="GS469" s="541"/>
      <c r="GT469" s="541"/>
      <c r="GU469" s="541"/>
      <c r="GV469" s="541"/>
      <c r="GW469" s="541"/>
      <c r="GX469" s="541"/>
      <c r="GY469" s="541"/>
      <c r="GZ469" s="541"/>
      <c r="HA469" s="541"/>
      <c r="HB469" s="541"/>
      <c r="HC469" s="541"/>
      <c r="HD469" s="541"/>
      <c r="HE469" s="541"/>
      <c r="HF469" s="541"/>
      <c r="HG469" s="541"/>
      <c r="HH469" s="541"/>
      <c r="HI469" s="541"/>
      <c r="HJ469" s="541"/>
      <c r="HK469" s="541"/>
      <c r="HL469" s="541"/>
      <c r="HM469" s="541"/>
      <c r="HN469" s="541"/>
      <c r="HO469" s="541"/>
      <c r="HP469" s="541"/>
      <c r="HQ469" s="541"/>
      <c r="HR469" s="541"/>
      <c r="HS469" s="541"/>
      <c r="HT469" s="541"/>
      <c r="HU469" s="541"/>
      <c r="HV469" s="541"/>
      <c r="HW469" s="541"/>
      <c r="HX469" s="541"/>
      <c r="HY469" s="541"/>
      <c r="HZ469" s="541"/>
      <c r="IA469" s="541"/>
      <c r="IB469" s="541"/>
      <c r="IC469" s="541"/>
      <c r="ID469" s="541"/>
      <c r="IE469" s="541"/>
      <c r="IF469" s="541"/>
      <c r="IG469" s="541"/>
      <c r="IH469" s="541"/>
      <c r="II469" s="541"/>
      <c r="IJ469" s="541"/>
      <c r="IK469" s="541"/>
      <c r="IL469" s="541"/>
      <c r="IM469" s="541"/>
      <c r="IN469" s="541"/>
      <c r="IO469" s="541"/>
      <c r="IP469" s="541"/>
      <c r="IQ469" s="541"/>
      <c r="IR469" s="541"/>
      <c r="IS469" s="541"/>
      <c r="IT469" s="541"/>
    </row>
    <row r="470" spans="1:254" s="548" customFormat="1" ht="15" customHeight="1" x14ac:dyDescent="0.3">
      <c r="A470" s="541"/>
      <c r="B470" s="541"/>
      <c r="C470" s="542"/>
      <c r="D470" s="541"/>
      <c r="E470" s="541"/>
      <c r="F470" s="543"/>
      <c r="G470" s="541"/>
      <c r="H470" s="541"/>
      <c r="I470" s="541"/>
      <c r="J470" s="541"/>
      <c r="K470" s="541"/>
      <c r="L470" s="541"/>
      <c r="M470" s="541"/>
      <c r="N470" s="541"/>
      <c r="O470" s="541"/>
      <c r="P470" s="541"/>
      <c r="Q470" s="541"/>
      <c r="R470" s="541"/>
      <c r="S470" s="874"/>
      <c r="T470" s="328"/>
      <c r="U470" s="330"/>
      <c r="V470" s="330"/>
      <c r="W470" s="330"/>
      <c r="X470" s="330"/>
      <c r="Y470" s="330"/>
      <c r="Z470" s="330"/>
      <c r="AA470" s="330"/>
      <c r="AB470" s="330"/>
      <c r="AC470" s="330"/>
      <c r="AD470" s="330"/>
      <c r="AE470" s="330"/>
      <c r="AF470" s="330"/>
      <c r="AG470" s="330"/>
      <c r="AH470" s="545"/>
      <c r="AI470" s="545"/>
      <c r="AJ470" s="545"/>
      <c r="AK470" s="545"/>
      <c r="AL470" s="546"/>
      <c r="AM470" s="546"/>
      <c r="AN470" s="546"/>
      <c r="AO470" s="546"/>
      <c r="AP470" s="546"/>
      <c r="AQ470" s="546"/>
      <c r="AR470" s="546"/>
      <c r="AS470" s="546"/>
      <c r="AT470" s="546"/>
      <c r="AU470" s="546"/>
      <c r="AV470" s="547"/>
      <c r="AW470" s="547"/>
      <c r="AX470" s="547"/>
      <c r="AY470" s="547"/>
      <c r="AZ470" s="547"/>
      <c r="BA470" s="547"/>
      <c r="BB470" s="547"/>
      <c r="BC470" s="547"/>
      <c r="BD470" s="547"/>
      <c r="BE470" s="547"/>
      <c r="BF470" s="547"/>
      <c r="BG470" s="541"/>
      <c r="BH470" s="541"/>
      <c r="BI470" s="541"/>
      <c r="BJ470" s="541"/>
      <c r="BK470" s="541"/>
      <c r="BL470" s="541"/>
      <c r="BM470" s="541"/>
      <c r="BN470" s="541"/>
      <c r="BO470" s="541"/>
      <c r="BP470" s="541"/>
      <c r="BQ470" s="541"/>
      <c r="BR470" s="541"/>
      <c r="BS470" s="541"/>
      <c r="BT470" s="541"/>
      <c r="BU470" s="541"/>
      <c r="BV470" s="541"/>
      <c r="BW470" s="541"/>
      <c r="BX470" s="541"/>
      <c r="BY470" s="541"/>
      <c r="BZ470" s="541"/>
      <c r="CA470" s="541"/>
      <c r="CB470" s="541"/>
      <c r="CC470" s="541"/>
      <c r="CD470" s="541"/>
      <c r="CE470" s="541"/>
      <c r="CF470" s="541"/>
      <c r="CG470" s="541"/>
      <c r="CH470" s="541"/>
      <c r="CI470" s="541"/>
      <c r="CJ470" s="541"/>
      <c r="CK470" s="541"/>
      <c r="CL470" s="541"/>
      <c r="CM470" s="541"/>
      <c r="CN470" s="541"/>
      <c r="CO470" s="541"/>
      <c r="CP470" s="541"/>
      <c r="CQ470" s="541"/>
      <c r="CR470" s="541"/>
      <c r="CS470" s="541"/>
      <c r="CT470" s="541"/>
      <c r="CU470" s="541"/>
      <c r="CV470" s="541"/>
      <c r="CW470" s="541"/>
      <c r="CX470" s="541"/>
      <c r="CY470" s="541"/>
      <c r="CZ470" s="541"/>
      <c r="DA470" s="541"/>
      <c r="DB470" s="541"/>
      <c r="DC470" s="541"/>
      <c r="DD470" s="541"/>
      <c r="DE470" s="541"/>
      <c r="DF470" s="541"/>
      <c r="DG470" s="541"/>
      <c r="DH470" s="541"/>
      <c r="DI470" s="541"/>
      <c r="DJ470" s="541"/>
      <c r="DK470" s="541"/>
      <c r="DL470" s="541"/>
      <c r="DM470" s="541"/>
      <c r="DN470" s="541"/>
      <c r="DO470" s="541"/>
      <c r="DP470" s="541"/>
      <c r="DQ470" s="541"/>
      <c r="DR470" s="541"/>
      <c r="DS470" s="541"/>
      <c r="DT470" s="541"/>
      <c r="DU470" s="541"/>
      <c r="DV470" s="541"/>
      <c r="DW470" s="541"/>
      <c r="DX470" s="541"/>
      <c r="DY470" s="541"/>
      <c r="DZ470" s="541"/>
      <c r="EA470" s="541"/>
      <c r="EB470" s="541"/>
      <c r="EC470" s="541"/>
      <c r="ED470" s="541"/>
      <c r="EE470" s="541"/>
      <c r="EF470" s="541"/>
      <c r="EG470" s="541"/>
      <c r="EH470" s="541"/>
      <c r="EI470" s="541"/>
      <c r="EJ470" s="541"/>
      <c r="EK470" s="541"/>
      <c r="EL470" s="541"/>
      <c r="EM470" s="541"/>
      <c r="EN470" s="541"/>
      <c r="EO470" s="541"/>
      <c r="EP470" s="541"/>
      <c r="EQ470" s="541"/>
      <c r="ER470" s="541"/>
      <c r="ES470" s="541"/>
      <c r="ET470" s="541"/>
      <c r="EU470" s="541"/>
      <c r="EV470" s="541"/>
      <c r="EW470" s="541"/>
      <c r="EX470" s="541"/>
      <c r="EY470" s="541"/>
      <c r="EZ470" s="541"/>
      <c r="FA470" s="541"/>
      <c r="FB470" s="541"/>
      <c r="FC470" s="541"/>
      <c r="FD470" s="541"/>
      <c r="FE470" s="541"/>
      <c r="FF470" s="541"/>
      <c r="FG470" s="541"/>
      <c r="FH470" s="541"/>
      <c r="FI470" s="541"/>
      <c r="FJ470" s="541"/>
      <c r="FK470" s="541"/>
      <c r="FL470" s="541"/>
      <c r="FM470" s="541"/>
      <c r="FN470" s="541"/>
      <c r="FO470" s="541"/>
      <c r="FP470" s="541"/>
      <c r="FQ470" s="541"/>
      <c r="FR470" s="541"/>
      <c r="FS470" s="541"/>
      <c r="FT470" s="541"/>
      <c r="FU470" s="541"/>
      <c r="FV470" s="541"/>
      <c r="FW470" s="541"/>
      <c r="FX470" s="541"/>
      <c r="FY470" s="541"/>
      <c r="FZ470" s="541"/>
      <c r="GA470" s="541"/>
      <c r="GB470" s="541"/>
      <c r="GC470" s="541"/>
      <c r="GD470" s="541"/>
      <c r="GE470" s="541"/>
      <c r="GF470" s="541"/>
      <c r="GG470" s="541"/>
      <c r="GH470" s="541"/>
      <c r="GI470" s="541"/>
      <c r="GJ470" s="541"/>
      <c r="GK470" s="541"/>
      <c r="GL470" s="541"/>
      <c r="GM470" s="541"/>
      <c r="GN470" s="541"/>
      <c r="GO470" s="541"/>
      <c r="GP470" s="541"/>
      <c r="GQ470" s="541"/>
      <c r="GR470" s="541"/>
      <c r="GS470" s="541"/>
      <c r="GT470" s="541"/>
      <c r="GU470" s="541"/>
      <c r="GV470" s="541"/>
      <c r="GW470" s="541"/>
      <c r="GX470" s="541"/>
      <c r="GY470" s="541"/>
      <c r="GZ470" s="541"/>
      <c r="HA470" s="541"/>
      <c r="HB470" s="541"/>
      <c r="HC470" s="541"/>
      <c r="HD470" s="541"/>
      <c r="HE470" s="541"/>
      <c r="HF470" s="541"/>
      <c r="HG470" s="541"/>
      <c r="HH470" s="541"/>
      <c r="HI470" s="541"/>
      <c r="HJ470" s="541"/>
      <c r="HK470" s="541"/>
      <c r="HL470" s="541"/>
      <c r="HM470" s="541"/>
      <c r="HN470" s="541"/>
      <c r="HO470" s="541"/>
      <c r="HP470" s="541"/>
      <c r="HQ470" s="541"/>
      <c r="HR470" s="541"/>
      <c r="HS470" s="541"/>
      <c r="HT470" s="541"/>
      <c r="HU470" s="541"/>
      <c r="HV470" s="541"/>
      <c r="HW470" s="541"/>
      <c r="HX470" s="541"/>
      <c r="HY470" s="541"/>
      <c r="HZ470" s="541"/>
      <c r="IA470" s="541"/>
      <c r="IB470" s="541"/>
      <c r="IC470" s="541"/>
      <c r="ID470" s="541"/>
      <c r="IE470" s="541"/>
      <c r="IF470" s="541"/>
      <c r="IG470" s="541"/>
      <c r="IH470" s="541"/>
      <c r="II470" s="541"/>
      <c r="IJ470" s="541"/>
      <c r="IK470" s="541"/>
      <c r="IL470" s="541"/>
      <c r="IM470" s="541"/>
      <c r="IN470" s="541"/>
      <c r="IO470" s="541"/>
      <c r="IP470" s="541"/>
      <c r="IQ470" s="541"/>
      <c r="IR470" s="541"/>
      <c r="IS470" s="541"/>
      <c r="IT470" s="541"/>
    </row>
    <row r="471" spans="1:254" s="548" customFormat="1" ht="15" customHeight="1" x14ac:dyDescent="0.3">
      <c r="A471" s="541"/>
      <c r="B471" s="541"/>
      <c r="C471" s="542"/>
      <c r="D471" s="541"/>
      <c r="E471" s="541"/>
      <c r="F471" s="543"/>
      <c r="G471" s="541"/>
      <c r="H471" s="541"/>
      <c r="I471" s="541"/>
      <c r="J471" s="541"/>
      <c r="K471" s="541"/>
      <c r="L471" s="541"/>
      <c r="M471" s="541"/>
      <c r="N471" s="541"/>
      <c r="O471" s="541"/>
      <c r="P471" s="541"/>
      <c r="Q471" s="541"/>
      <c r="R471" s="541"/>
      <c r="S471" s="874"/>
      <c r="T471" s="328"/>
      <c r="U471" s="330"/>
      <c r="V471" s="330"/>
      <c r="W471" s="330"/>
      <c r="X471" s="330"/>
      <c r="Y471" s="330"/>
      <c r="Z471" s="330"/>
      <c r="AA471" s="330"/>
      <c r="AB471" s="330"/>
      <c r="AC471" s="330"/>
      <c r="AD471" s="330"/>
      <c r="AE471" s="330"/>
      <c r="AF471" s="330"/>
      <c r="AG471" s="330"/>
      <c r="AH471" s="545"/>
      <c r="AI471" s="545"/>
      <c r="AJ471" s="545"/>
      <c r="AK471" s="545"/>
      <c r="AL471" s="546"/>
      <c r="AM471" s="546"/>
      <c r="AN471" s="546"/>
      <c r="AO471" s="546"/>
      <c r="AP471" s="546"/>
      <c r="AQ471" s="546"/>
      <c r="AR471" s="546"/>
      <c r="AS471" s="546"/>
      <c r="AT471" s="546"/>
      <c r="AU471" s="546"/>
      <c r="AV471" s="547"/>
      <c r="AW471" s="547"/>
      <c r="AX471" s="547"/>
      <c r="AY471" s="547"/>
      <c r="AZ471" s="547"/>
      <c r="BA471" s="547"/>
      <c r="BB471" s="547"/>
      <c r="BC471" s="547"/>
      <c r="BD471" s="547"/>
      <c r="BE471" s="547"/>
      <c r="BF471" s="547"/>
      <c r="BG471" s="541"/>
      <c r="BH471" s="541"/>
      <c r="BI471" s="541"/>
      <c r="BJ471" s="541"/>
      <c r="BK471" s="541"/>
      <c r="BL471" s="541"/>
      <c r="BM471" s="541"/>
      <c r="BN471" s="541"/>
      <c r="BO471" s="541"/>
      <c r="BP471" s="541"/>
      <c r="BQ471" s="541"/>
      <c r="BR471" s="541"/>
      <c r="BS471" s="541"/>
      <c r="BT471" s="541"/>
      <c r="BU471" s="541"/>
      <c r="BV471" s="541"/>
      <c r="BW471" s="541"/>
      <c r="BX471" s="541"/>
      <c r="BY471" s="541"/>
      <c r="BZ471" s="541"/>
      <c r="CA471" s="541"/>
      <c r="CB471" s="541"/>
      <c r="CC471" s="541"/>
      <c r="CD471" s="541"/>
      <c r="CE471" s="541"/>
      <c r="CF471" s="541"/>
      <c r="CG471" s="541"/>
      <c r="CH471" s="541"/>
      <c r="CI471" s="541"/>
      <c r="CJ471" s="541"/>
      <c r="CK471" s="541"/>
      <c r="CL471" s="541"/>
      <c r="CM471" s="541"/>
      <c r="CN471" s="541"/>
      <c r="CO471" s="541"/>
      <c r="CP471" s="541"/>
      <c r="CQ471" s="541"/>
      <c r="CR471" s="541"/>
      <c r="CS471" s="541"/>
      <c r="CT471" s="541"/>
      <c r="CU471" s="541"/>
      <c r="CV471" s="541"/>
      <c r="CW471" s="541"/>
      <c r="CX471" s="541"/>
      <c r="CY471" s="541"/>
      <c r="CZ471" s="541"/>
      <c r="DA471" s="541"/>
      <c r="DB471" s="541"/>
      <c r="DC471" s="541"/>
      <c r="DD471" s="541"/>
      <c r="DE471" s="541"/>
      <c r="DF471" s="541"/>
      <c r="DG471" s="541"/>
      <c r="DH471" s="541"/>
      <c r="DI471" s="541"/>
      <c r="DJ471" s="541"/>
      <c r="DK471" s="541"/>
      <c r="DL471" s="541"/>
      <c r="DM471" s="541"/>
      <c r="DN471" s="541"/>
      <c r="DO471" s="541"/>
      <c r="DP471" s="541"/>
      <c r="DQ471" s="541"/>
      <c r="DR471" s="541"/>
      <c r="DS471" s="541"/>
      <c r="DT471" s="541"/>
      <c r="DU471" s="541"/>
      <c r="DV471" s="541"/>
      <c r="DW471" s="541"/>
      <c r="DX471" s="541"/>
      <c r="DY471" s="541"/>
      <c r="DZ471" s="541"/>
      <c r="EA471" s="541"/>
      <c r="EB471" s="541"/>
      <c r="EC471" s="541"/>
      <c r="ED471" s="541"/>
      <c r="EE471" s="541"/>
      <c r="EF471" s="541"/>
      <c r="EG471" s="541"/>
      <c r="EH471" s="541"/>
      <c r="EI471" s="541"/>
      <c r="EJ471" s="541"/>
      <c r="EK471" s="541"/>
      <c r="EL471" s="541"/>
      <c r="EM471" s="541"/>
      <c r="EN471" s="541"/>
      <c r="EO471" s="541"/>
      <c r="EP471" s="541"/>
      <c r="EQ471" s="541"/>
      <c r="ER471" s="541"/>
      <c r="ES471" s="541"/>
      <c r="ET471" s="541"/>
      <c r="EU471" s="541"/>
      <c r="EV471" s="541"/>
      <c r="EW471" s="541"/>
      <c r="EX471" s="541"/>
      <c r="EY471" s="541"/>
      <c r="EZ471" s="541"/>
      <c r="FA471" s="541"/>
      <c r="FB471" s="541"/>
      <c r="FC471" s="541"/>
      <c r="FD471" s="541"/>
      <c r="FE471" s="541"/>
      <c r="FF471" s="541"/>
      <c r="FG471" s="541"/>
      <c r="FH471" s="541"/>
      <c r="FI471" s="541"/>
      <c r="FJ471" s="541"/>
      <c r="FK471" s="541"/>
      <c r="FL471" s="541"/>
      <c r="FM471" s="541"/>
      <c r="FN471" s="541"/>
      <c r="FO471" s="541"/>
      <c r="FP471" s="541"/>
      <c r="FQ471" s="541"/>
      <c r="FR471" s="541"/>
      <c r="FS471" s="541"/>
      <c r="FT471" s="541"/>
      <c r="FU471" s="541"/>
      <c r="FV471" s="541"/>
      <c r="FW471" s="541"/>
      <c r="FX471" s="541"/>
      <c r="FY471" s="541"/>
      <c r="FZ471" s="541"/>
      <c r="GA471" s="541"/>
      <c r="GB471" s="541"/>
      <c r="GC471" s="541"/>
      <c r="GD471" s="541"/>
      <c r="GE471" s="541"/>
      <c r="GF471" s="541"/>
      <c r="GG471" s="541"/>
      <c r="GH471" s="541"/>
      <c r="GI471" s="541"/>
      <c r="GJ471" s="541"/>
      <c r="GK471" s="541"/>
      <c r="GL471" s="541"/>
      <c r="GM471" s="541"/>
      <c r="GN471" s="541"/>
      <c r="GO471" s="541"/>
      <c r="GP471" s="541"/>
      <c r="GQ471" s="541"/>
      <c r="GR471" s="541"/>
      <c r="GS471" s="541"/>
      <c r="GT471" s="541"/>
      <c r="GU471" s="541"/>
      <c r="GV471" s="541"/>
      <c r="GW471" s="541"/>
      <c r="GX471" s="541"/>
      <c r="GY471" s="541"/>
      <c r="GZ471" s="541"/>
      <c r="HA471" s="541"/>
      <c r="HB471" s="541"/>
      <c r="HC471" s="541"/>
      <c r="HD471" s="541"/>
      <c r="HE471" s="541"/>
      <c r="HF471" s="541"/>
      <c r="HG471" s="541"/>
      <c r="HH471" s="541"/>
      <c r="HI471" s="541"/>
      <c r="HJ471" s="541"/>
      <c r="HK471" s="541"/>
      <c r="HL471" s="541"/>
      <c r="HM471" s="541"/>
      <c r="HN471" s="541"/>
      <c r="HO471" s="541"/>
      <c r="HP471" s="541"/>
      <c r="HQ471" s="541"/>
      <c r="HR471" s="541"/>
      <c r="HS471" s="541"/>
      <c r="HT471" s="541"/>
      <c r="HU471" s="541"/>
      <c r="HV471" s="541"/>
      <c r="HW471" s="541"/>
      <c r="HX471" s="541"/>
      <c r="HY471" s="541"/>
      <c r="HZ471" s="541"/>
      <c r="IA471" s="541"/>
      <c r="IB471" s="541"/>
      <c r="IC471" s="541"/>
      <c r="ID471" s="541"/>
      <c r="IE471" s="541"/>
      <c r="IF471" s="541"/>
      <c r="IG471" s="541"/>
      <c r="IH471" s="541"/>
      <c r="II471" s="541"/>
      <c r="IJ471" s="541"/>
      <c r="IK471" s="541"/>
      <c r="IL471" s="541"/>
      <c r="IM471" s="541"/>
      <c r="IN471" s="541"/>
      <c r="IO471" s="541"/>
      <c r="IP471" s="541"/>
      <c r="IQ471" s="541"/>
      <c r="IR471" s="541"/>
      <c r="IS471" s="541"/>
      <c r="IT471" s="541"/>
    </row>
    <row r="472" spans="1:254" s="548" customFormat="1" ht="15" customHeight="1" x14ac:dyDescent="0.3">
      <c r="A472" s="541"/>
      <c r="B472" s="541"/>
      <c r="C472" s="542"/>
      <c r="D472" s="541"/>
      <c r="E472" s="541"/>
      <c r="F472" s="543"/>
      <c r="G472" s="541"/>
      <c r="H472" s="541"/>
      <c r="I472" s="541"/>
      <c r="J472" s="541"/>
      <c r="K472" s="541"/>
      <c r="L472" s="541"/>
      <c r="M472" s="541"/>
      <c r="N472" s="541"/>
      <c r="O472" s="541"/>
      <c r="P472" s="541"/>
      <c r="Q472" s="541"/>
      <c r="R472" s="541"/>
      <c r="S472" s="874"/>
      <c r="T472" s="328"/>
      <c r="U472" s="330"/>
      <c r="V472" s="330"/>
      <c r="W472" s="330"/>
      <c r="X472" s="330"/>
      <c r="Y472" s="330"/>
      <c r="Z472" s="330"/>
      <c r="AA472" s="330"/>
      <c r="AB472" s="330"/>
      <c r="AC472" s="330"/>
      <c r="AD472" s="330"/>
      <c r="AE472" s="330"/>
      <c r="AF472" s="330"/>
      <c r="AG472" s="330"/>
      <c r="AH472" s="545"/>
      <c r="AI472" s="545"/>
      <c r="AJ472" s="545"/>
      <c r="AK472" s="545"/>
      <c r="AL472" s="546"/>
      <c r="AM472" s="546"/>
      <c r="AN472" s="546"/>
      <c r="AO472" s="546"/>
      <c r="AP472" s="546"/>
      <c r="AQ472" s="546"/>
      <c r="AR472" s="546"/>
      <c r="AS472" s="546"/>
      <c r="AT472" s="546"/>
      <c r="AU472" s="546"/>
      <c r="AV472" s="547"/>
      <c r="AW472" s="547"/>
      <c r="AX472" s="547"/>
      <c r="AY472" s="547"/>
      <c r="AZ472" s="547"/>
      <c r="BA472" s="547"/>
      <c r="BB472" s="547"/>
      <c r="BC472" s="547"/>
      <c r="BD472" s="547"/>
      <c r="BE472" s="547"/>
      <c r="BF472" s="547"/>
      <c r="BG472" s="541"/>
      <c r="BH472" s="541"/>
      <c r="BI472" s="541"/>
      <c r="BJ472" s="541"/>
      <c r="BK472" s="541"/>
      <c r="BL472" s="541"/>
      <c r="BM472" s="541"/>
      <c r="BN472" s="541"/>
      <c r="BO472" s="541"/>
      <c r="BP472" s="541"/>
      <c r="BQ472" s="541"/>
      <c r="BR472" s="541"/>
      <c r="BS472" s="541"/>
      <c r="BT472" s="541"/>
      <c r="BU472" s="541"/>
      <c r="BV472" s="541"/>
      <c r="BW472" s="541"/>
      <c r="BX472" s="541"/>
      <c r="BY472" s="541"/>
      <c r="BZ472" s="541"/>
      <c r="CA472" s="541"/>
      <c r="CB472" s="541"/>
      <c r="CC472" s="541"/>
      <c r="CD472" s="541"/>
      <c r="CE472" s="541"/>
      <c r="CF472" s="541"/>
      <c r="CG472" s="541"/>
      <c r="CH472" s="541"/>
      <c r="CI472" s="541"/>
      <c r="CJ472" s="541"/>
      <c r="CK472" s="541"/>
      <c r="CL472" s="541"/>
      <c r="CM472" s="541"/>
      <c r="CN472" s="541"/>
      <c r="CO472" s="541"/>
      <c r="CP472" s="541"/>
      <c r="CQ472" s="541"/>
      <c r="CR472" s="541"/>
      <c r="CS472" s="541"/>
      <c r="CT472" s="541"/>
      <c r="CU472" s="541"/>
      <c r="CV472" s="541"/>
      <c r="CW472" s="541"/>
      <c r="CX472" s="541"/>
      <c r="CY472" s="541"/>
      <c r="CZ472" s="541"/>
      <c r="DA472" s="541"/>
      <c r="DB472" s="541"/>
      <c r="DC472" s="541"/>
      <c r="DD472" s="541"/>
      <c r="DE472" s="541"/>
      <c r="DF472" s="541"/>
      <c r="DG472" s="541"/>
      <c r="DH472" s="541"/>
      <c r="DI472" s="541"/>
      <c r="DJ472" s="541"/>
      <c r="DK472" s="541"/>
      <c r="DL472" s="541"/>
      <c r="DM472" s="541"/>
      <c r="DN472" s="541"/>
      <c r="DO472" s="541"/>
      <c r="DP472" s="541"/>
      <c r="DQ472" s="541"/>
      <c r="DR472" s="541"/>
      <c r="DS472" s="541"/>
      <c r="DT472" s="541"/>
      <c r="DU472" s="541"/>
      <c r="DV472" s="541"/>
      <c r="DW472" s="541"/>
      <c r="DX472" s="541"/>
      <c r="DY472" s="541"/>
      <c r="DZ472" s="541"/>
      <c r="EA472" s="541"/>
      <c r="EB472" s="541"/>
      <c r="EC472" s="541"/>
      <c r="ED472" s="541"/>
      <c r="EE472" s="541"/>
      <c r="EF472" s="541"/>
      <c r="EG472" s="541"/>
      <c r="EH472" s="541"/>
      <c r="EI472" s="541"/>
      <c r="EJ472" s="541"/>
      <c r="EK472" s="541"/>
      <c r="EL472" s="541"/>
      <c r="EM472" s="541"/>
      <c r="EN472" s="541"/>
      <c r="EO472" s="541"/>
      <c r="EP472" s="541"/>
      <c r="EQ472" s="541"/>
      <c r="ER472" s="541"/>
      <c r="ES472" s="541"/>
      <c r="ET472" s="541"/>
      <c r="EU472" s="541"/>
      <c r="EV472" s="541"/>
      <c r="EW472" s="541"/>
      <c r="EX472" s="541"/>
      <c r="EY472" s="541"/>
      <c r="EZ472" s="541"/>
      <c r="FA472" s="541"/>
      <c r="FB472" s="541"/>
      <c r="FC472" s="541"/>
      <c r="FD472" s="541"/>
      <c r="FE472" s="541"/>
      <c r="FF472" s="541"/>
      <c r="FG472" s="541"/>
      <c r="FH472" s="541"/>
      <c r="FI472" s="541"/>
      <c r="FJ472" s="541"/>
      <c r="FK472" s="541"/>
      <c r="FL472" s="541"/>
      <c r="FM472" s="541"/>
      <c r="FN472" s="541"/>
      <c r="FO472" s="541"/>
      <c r="FP472" s="541"/>
      <c r="FQ472" s="541"/>
      <c r="FR472" s="541"/>
      <c r="FS472" s="541"/>
      <c r="FT472" s="541"/>
      <c r="FU472" s="541"/>
      <c r="FV472" s="541"/>
      <c r="FW472" s="541"/>
      <c r="FX472" s="541"/>
      <c r="FY472" s="541"/>
      <c r="FZ472" s="541"/>
      <c r="GA472" s="541"/>
      <c r="GB472" s="541"/>
      <c r="GC472" s="541"/>
      <c r="GD472" s="541"/>
      <c r="GE472" s="541"/>
      <c r="GF472" s="541"/>
      <c r="GG472" s="541"/>
      <c r="GH472" s="541"/>
      <c r="GI472" s="541"/>
      <c r="GJ472" s="541"/>
      <c r="GK472" s="541"/>
      <c r="GL472" s="541"/>
      <c r="GM472" s="541"/>
      <c r="GN472" s="541"/>
      <c r="GO472" s="541"/>
      <c r="GP472" s="541"/>
      <c r="GQ472" s="541"/>
      <c r="GR472" s="541"/>
      <c r="GS472" s="541"/>
      <c r="GT472" s="541"/>
      <c r="GU472" s="541"/>
      <c r="GV472" s="541"/>
      <c r="GW472" s="541"/>
      <c r="GX472" s="541"/>
      <c r="GY472" s="541"/>
      <c r="GZ472" s="541"/>
      <c r="HA472" s="541"/>
      <c r="HB472" s="541"/>
      <c r="HC472" s="541"/>
      <c r="HD472" s="541"/>
      <c r="HE472" s="541"/>
      <c r="HF472" s="541"/>
      <c r="HG472" s="541"/>
      <c r="HH472" s="541"/>
      <c r="HI472" s="541"/>
      <c r="HJ472" s="541"/>
      <c r="HK472" s="541"/>
      <c r="HL472" s="541"/>
      <c r="HM472" s="541"/>
      <c r="HN472" s="541"/>
      <c r="HO472" s="541"/>
      <c r="HP472" s="541"/>
      <c r="HQ472" s="541"/>
      <c r="HR472" s="541"/>
      <c r="HS472" s="541"/>
      <c r="HT472" s="541"/>
      <c r="HU472" s="541"/>
      <c r="HV472" s="541"/>
      <c r="HW472" s="541"/>
      <c r="HX472" s="541"/>
      <c r="HY472" s="541"/>
      <c r="HZ472" s="541"/>
      <c r="IA472" s="541"/>
      <c r="IB472" s="541"/>
      <c r="IC472" s="541"/>
      <c r="ID472" s="541"/>
      <c r="IE472" s="541"/>
      <c r="IF472" s="541"/>
      <c r="IG472" s="541"/>
      <c r="IH472" s="541"/>
      <c r="II472" s="541"/>
      <c r="IJ472" s="541"/>
      <c r="IK472" s="541"/>
      <c r="IL472" s="541"/>
      <c r="IM472" s="541"/>
      <c r="IN472" s="541"/>
      <c r="IO472" s="541"/>
      <c r="IP472" s="541"/>
      <c r="IQ472" s="541"/>
      <c r="IR472" s="541"/>
      <c r="IS472" s="541"/>
      <c r="IT472" s="541"/>
    </row>
    <row r="473" spans="1:254" s="548" customFormat="1" ht="15" customHeight="1" x14ac:dyDescent="0.3">
      <c r="A473" s="541"/>
      <c r="B473" s="541"/>
      <c r="C473" s="542"/>
      <c r="D473" s="541"/>
      <c r="E473" s="541"/>
      <c r="F473" s="543"/>
      <c r="G473" s="541"/>
      <c r="H473" s="541"/>
      <c r="I473" s="541"/>
      <c r="J473" s="541"/>
      <c r="K473" s="541"/>
      <c r="L473" s="541"/>
      <c r="M473" s="541"/>
      <c r="N473" s="541"/>
      <c r="O473" s="541"/>
      <c r="P473" s="541"/>
      <c r="Q473" s="541"/>
      <c r="R473" s="541"/>
      <c r="S473" s="874"/>
      <c r="T473" s="328"/>
      <c r="U473" s="330"/>
      <c r="V473" s="330"/>
      <c r="W473" s="330"/>
      <c r="X473" s="330"/>
      <c r="Y473" s="330"/>
      <c r="Z473" s="330"/>
      <c r="AA473" s="330"/>
      <c r="AB473" s="330"/>
      <c r="AC473" s="330"/>
      <c r="AD473" s="330"/>
      <c r="AE473" s="330"/>
      <c r="AF473" s="330"/>
      <c r="AG473" s="330"/>
      <c r="AH473" s="545"/>
      <c r="AI473" s="545"/>
      <c r="AJ473" s="545"/>
      <c r="AK473" s="545"/>
      <c r="AL473" s="546"/>
      <c r="AM473" s="546"/>
      <c r="AN473" s="546"/>
      <c r="AO473" s="546"/>
      <c r="AP473" s="546"/>
      <c r="AQ473" s="546"/>
      <c r="AR473" s="546"/>
      <c r="AS473" s="546"/>
      <c r="AT473" s="546"/>
      <c r="AU473" s="546"/>
      <c r="AV473" s="547"/>
      <c r="AW473" s="547"/>
      <c r="AX473" s="547"/>
      <c r="AY473" s="547"/>
      <c r="AZ473" s="547"/>
      <c r="BA473" s="547"/>
      <c r="BB473" s="547"/>
      <c r="BC473" s="547"/>
      <c r="BD473" s="547"/>
      <c r="BE473" s="547"/>
      <c r="BF473" s="547"/>
      <c r="BG473" s="541"/>
      <c r="BH473" s="541"/>
      <c r="BI473" s="541"/>
      <c r="BJ473" s="541"/>
      <c r="BK473" s="541"/>
      <c r="BL473" s="541"/>
      <c r="BM473" s="541"/>
      <c r="BN473" s="541"/>
      <c r="BO473" s="541"/>
      <c r="BP473" s="541"/>
      <c r="BQ473" s="541"/>
      <c r="BR473" s="541"/>
      <c r="BS473" s="541"/>
      <c r="BT473" s="541"/>
      <c r="BU473" s="541"/>
      <c r="BV473" s="541"/>
      <c r="BW473" s="541"/>
      <c r="BX473" s="541"/>
      <c r="BY473" s="541"/>
      <c r="BZ473" s="541"/>
      <c r="CA473" s="541"/>
      <c r="CB473" s="541"/>
      <c r="CC473" s="541"/>
      <c r="CD473" s="541"/>
      <c r="CE473" s="541"/>
      <c r="CF473" s="541"/>
      <c r="CG473" s="541"/>
      <c r="CH473" s="541"/>
      <c r="CI473" s="541"/>
      <c r="CJ473" s="541"/>
      <c r="CK473" s="541"/>
      <c r="CL473" s="541"/>
      <c r="CM473" s="541"/>
      <c r="CN473" s="541"/>
      <c r="CO473" s="541"/>
      <c r="CP473" s="541"/>
      <c r="CQ473" s="541"/>
      <c r="CR473" s="541"/>
      <c r="CS473" s="541"/>
      <c r="CT473" s="541"/>
      <c r="CU473" s="541"/>
      <c r="CV473" s="541"/>
      <c r="CW473" s="541"/>
      <c r="CX473" s="541"/>
      <c r="CY473" s="541"/>
      <c r="CZ473" s="541"/>
      <c r="DA473" s="541"/>
      <c r="DB473" s="541"/>
      <c r="DC473" s="541"/>
      <c r="DD473" s="541"/>
      <c r="DE473" s="541"/>
      <c r="DF473" s="541"/>
      <c r="DG473" s="541"/>
      <c r="DH473" s="541"/>
      <c r="DI473" s="541"/>
      <c r="DJ473" s="541"/>
      <c r="DK473" s="541"/>
      <c r="DL473" s="541"/>
      <c r="DM473" s="541"/>
      <c r="DN473" s="541"/>
      <c r="DO473" s="541"/>
      <c r="DP473" s="541"/>
      <c r="DQ473" s="541"/>
      <c r="DR473" s="541"/>
      <c r="DS473" s="541"/>
      <c r="DT473" s="541"/>
      <c r="DU473" s="541"/>
      <c r="DV473" s="541"/>
      <c r="DW473" s="541"/>
      <c r="DX473" s="541"/>
      <c r="DY473" s="541"/>
      <c r="DZ473" s="541"/>
      <c r="EA473" s="541"/>
      <c r="EB473" s="541"/>
      <c r="EC473" s="541"/>
      <c r="ED473" s="541"/>
      <c r="EE473" s="541"/>
      <c r="EF473" s="541"/>
      <c r="EG473" s="541"/>
      <c r="EH473" s="541"/>
      <c r="EI473" s="541"/>
      <c r="EJ473" s="541"/>
      <c r="EK473" s="541"/>
      <c r="EL473" s="541"/>
      <c r="EM473" s="541"/>
      <c r="EN473" s="541"/>
      <c r="EO473" s="541"/>
      <c r="EP473" s="541"/>
      <c r="EQ473" s="541"/>
      <c r="ER473" s="541"/>
      <c r="ES473" s="541"/>
      <c r="ET473" s="541"/>
      <c r="EU473" s="541"/>
      <c r="EV473" s="541"/>
      <c r="EW473" s="541"/>
      <c r="EX473" s="541"/>
      <c r="EY473" s="541"/>
      <c r="EZ473" s="541"/>
      <c r="FA473" s="541"/>
      <c r="FB473" s="541"/>
      <c r="FC473" s="541"/>
      <c r="FD473" s="541"/>
      <c r="FE473" s="541"/>
      <c r="FF473" s="541"/>
      <c r="FG473" s="541"/>
      <c r="FH473" s="541"/>
      <c r="FI473" s="541"/>
      <c r="FJ473" s="541"/>
      <c r="FK473" s="541"/>
      <c r="FL473" s="541"/>
      <c r="FM473" s="541"/>
      <c r="FN473" s="541"/>
      <c r="FO473" s="541"/>
      <c r="FP473" s="541"/>
      <c r="FQ473" s="541"/>
      <c r="FR473" s="541"/>
      <c r="FS473" s="541"/>
      <c r="FT473" s="541"/>
      <c r="FU473" s="541"/>
      <c r="FV473" s="541"/>
      <c r="FW473" s="541"/>
      <c r="FX473" s="541"/>
      <c r="FY473" s="541"/>
      <c r="FZ473" s="541"/>
      <c r="GA473" s="541"/>
      <c r="GB473" s="541"/>
      <c r="GC473" s="541"/>
      <c r="GD473" s="541"/>
      <c r="GE473" s="541"/>
      <c r="GF473" s="541"/>
      <c r="GG473" s="541"/>
      <c r="GH473" s="541"/>
      <c r="GI473" s="541"/>
      <c r="GJ473" s="541"/>
      <c r="GK473" s="541"/>
      <c r="GL473" s="541"/>
      <c r="GM473" s="541"/>
      <c r="GN473" s="541"/>
      <c r="GO473" s="541"/>
      <c r="GP473" s="541"/>
      <c r="GQ473" s="541"/>
      <c r="GR473" s="541"/>
      <c r="GS473" s="541"/>
      <c r="GT473" s="541"/>
      <c r="GU473" s="541"/>
      <c r="GV473" s="541"/>
      <c r="GW473" s="541"/>
      <c r="GX473" s="541"/>
      <c r="GY473" s="541"/>
      <c r="GZ473" s="541"/>
      <c r="HA473" s="541"/>
      <c r="HB473" s="541"/>
      <c r="HC473" s="541"/>
      <c r="HD473" s="541"/>
      <c r="HE473" s="541"/>
      <c r="HF473" s="541"/>
      <c r="HG473" s="541"/>
      <c r="HH473" s="541"/>
      <c r="HI473" s="541"/>
      <c r="HJ473" s="541"/>
      <c r="HK473" s="541"/>
      <c r="HL473" s="541"/>
      <c r="HM473" s="541"/>
      <c r="HN473" s="541"/>
      <c r="HO473" s="541"/>
      <c r="HP473" s="541"/>
      <c r="HQ473" s="541"/>
      <c r="HR473" s="541"/>
      <c r="HS473" s="541"/>
      <c r="HT473" s="541"/>
      <c r="HU473" s="541"/>
      <c r="HV473" s="541"/>
      <c r="HW473" s="541"/>
      <c r="HX473" s="541"/>
      <c r="HY473" s="541"/>
      <c r="HZ473" s="541"/>
      <c r="IA473" s="541"/>
      <c r="IB473" s="541"/>
      <c r="IC473" s="541"/>
      <c r="ID473" s="541"/>
      <c r="IE473" s="541"/>
      <c r="IF473" s="541"/>
      <c r="IG473" s="541"/>
      <c r="IH473" s="541"/>
      <c r="II473" s="541"/>
      <c r="IJ473" s="541"/>
      <c r="IK473" s="541"/>
      <c r="IL473" s="541"/>
      <c r="IM473" s="541"/>
      <c r="IN473" s="541"/>
      <c r="IO473" s="541"/>
      <c r="IP473" s="541"/>
      <c r="IQ473" s="541"/>
      <c r="IR473" s="541"/>
      <c r="IS473" s="541"/>
      <c r="IT473" s="541"/>
    </row>
    <row r="474" spans="1:254" s="548" customFormat="1" ht="15" customHeight="1" x14ac:dyDescent="0.3">
      <c r="A474" s="541"/>
      <c r="B474" s="541"/>
      <c r="C474" s="542"/>
      <c r="D474" s="541"/>
      <c r="E474" s="541"/>
      <c r="F474" s="543"/>
      <c r="G474" s="541"/>
      <c r="H474" s="541"/>
      <c r="I474" s="541"/>
      <c r="J474" s="541"/>
      <c r="K474" s="541"/>
      <c r="L474" s="541"/>
      <c r="M474" s="541"/>
      <c r="N474" s="541"/>
      <c r="O474" s="541"/>
      <c r="P474" s="541"/>
      <c r="Q474" s="541"/>
      <c r="R474" s="541"/>
      <c r="S474" s="874"/>
      <c r="T474" s="328"/>
      <c r="U474" s="330"/>
      <c r="V474" s="330"/>
      <c r="W474" s="330"/>
      <c r="X474" s="330"/>
      <c r="Y474" s="330"/>
      <c r="Z474" s="330"/>
      <c r="AA474" s="330"/>
      <c r="AB474" s="330"/>
      <c r="AC474" s="330"/>
      <c r="AD474" s="330"/>
      <c r="AE474" s="330"/>
      <c r="AF474" s="330"/>
      <c r="AG474" s="330"/>
      <c r="AH474" s="545"/>
      <c r="AI474" s="545"/>
      <c r="AJ474" s="545"/>
      <c r="AK474" s="545"/>
      <c r="AL474" s="546"/>
      <c r="AM474" s="546"/>
      <c r="AN474" s="546"/>
      <c r="AO474" s="546"/>
      <c r="AP474" s="546"/>
      <c r="AQ474" s="546"/>
      <c r="AR474" s="546"/>
      <c r="AS474" s="546"/>
      <c r="AT474" s="546"/>
      <c r="AU474" s="546"/>
      <c r="AV474" s="547"/>
      <c r="AW474" s="547"/>
      <c r="AX474" s="547"/>
      <c r="AY474" s="547"/>
      <c r="AZ474" s="547"/>
      <c r="BA474" s="547"/>
      <c r="BB474" s="547"/>
      <c r="BC474" s="547"/>
      <c r="BD474" s="547"/>
      <c r="BE474" s="547"/>
      <c r="BF474" s="547"/>
      <c r="BG474" s="541"/>
      <c r="BH474" s="541"/>
      <c r="BI474" s="541"/>
      <c r="BJ474" s="541"/>
      <c r="BK474" s="541"/>
      <c r="BL474" s="541"/>
      <c r="BM474" s="541"/>
      <c r="BN474" s="541"/>
      <c r="BO474" s="541"/>
      <c r="BP474" s="541"/>
      <c r="BQ474" s="541"/>
      <c r="BR474" s="541"/>
      <c r="BS474" s="541"/>
      <c r="BT474" s="541"/>
      <c r="BU474" s="541"/>
      <c r="BV474" s="541"/>
      <c r="BW474" s="541"/>
      <c r="BX474" s="541"/>
      <c r="BY474" s="541"/>
      <c r="BZ474" s="541"/>
      <c r="CA474" s="541"/>
      <c r="CB474" s="541"/>
      <c r="CC474" s="541"/>
      <c r="CD474" s="541"/>
      <c r="CE474" s="541"/>
      <c r="CF474" s="541"/>
      <c r="CG474" s="541"/>
      <c r="CH474" s="541"/>
      <c r="CI474" s="541"/>
      <c r="CJ474" s="541"/>
      <c r="CK474" s="541"/>
      <c r="CL474" s="541"/>
      <c r="CM474" s="541"/>
      <c r="CN474" s="541"/>
      <c r="CO474" s="541"/>
      <c r="CP474" s="541"/>
      <c r="CQ474" s="541"/>
      <c r="CR474" s="541"/>
      <c r="CS474" s="541"/>
      <c r="CT474" s="541"/>
      <c r="CU474" s="541"/>
      <c r="CV474" s="541"/>
      <c r="CW474" s="541"/>
      <c r="CX474" s="541"/>
      <c r="CY474" s="541"/>
      <c r="CZ474" s="541"/>
      <c r="DA474" s="541"/>
      <c r="DB474" s="541"/>
      <c r="DC474" s="541"/>
      <c r="DD474" s="541"/>
      <c r="DE474" s="541"/>
      <c r="DF474" s="541"/>
      <c r="DG474" s="541"/>
      <c r="DH474" s="541"/>
      <c r="DI474" s="541"/>
      <c r="DJ474" s="541"/>
      <c r="DK474" s="541"/>
      <c r="DL474" s="541"/>
      <c r="DM474" s="541"/>
      <c r="DN474" s="541"/>
      <c r="DO474" s="541"/>
      <c r="DP474" s="541"/>
      <c r="DQ474" s="541"/>
      <c r="DR474" s="541"/>
      <c r="DS474" s="541"/>
      <c r="DT474" s="541"/>
      <c r="DU474" s="541"/>
      <c r="DV474" s="541"/>
      <c r="DW474" s="541"/>
      <c r="DX474" s="541"/>
      <c r="DY474" s="541"/>
      <c r="DZ474" s="541"/>
      <c r="EA474" s="541"/>
      <c r="EB474" s="541"/>
      <c r="EC474" s="541"/>
      <c r="ED474" s="541"/>
      <c r="EE474" s="541"/>
      <c r="EF474" s="541"/>
      <c r="EG474" s="541"/>
      <c r="EH474" s="541"/>
      <c r="EI474" s="541"/>
      <c r="EJ474" s="541"/>
      <c r="EK474" s="541"/>
      <c r="EL474" s="541"/>
      <c r="EM474" s="541"/>
      <c r="EN474" s="541"/>
      <c r="EO474" s="541"/>
      <c r="EP474" s="541"/>
      <c r="EQ474" s="541"/>
      <c r="ER474" s="541"/>
      <c r="ES474" s="541"/>
      <c r="ET474" s="541"/>
      <c r="EU474" s="541"/>
      <c r="EV474" s="541"/>
      <c r="EW474" s="541"/>
      <c r="EX474" s="541"/>
      <c r="EY474" s="541"/>
      <c r="EZ474" s="541"/>
      <c r="FA474" s="541"/>
      <c r="FB474" s="541"/>
      <c r="FC474" s="541"/>
      <c r="FD474" s="541"/>
      <c r="FE474" s="541"/>
      <c r="FF474" s="541"/>
      <c r="FG474" s="541"/>
      <c r="FH474" s="541"/>
      <c r="FI474" s="541"/>
      <c r="FJ474" s="541"/>
      <c r="FK474" s="541"/>
      <c r="FL474" s="541"/>
      <c r="FM474" s="541"/>
      <c r="FN474" s="541"/>
      <c r="FO474" s="541"/>
      <c r="FP474" s="541"/>
      <c r="FQ474" s="541"/>
      <c r="FR474" s="541"/>
      <c r="FS474" s="541"/>
      <c r="FT474" s="541"/>
      <c r="FU474" s="541"/>
      <c r="FV474" s="541"/>
      <c r="FW474" s="541"/>
      <c r="FX474" s="541"/>
      <c r="FY474" s="541"/>
      <c r="FZ474" s="541"/>
      <c r="GA474" s="541"/>
      <c r="GB474" s="541"/>
      <c r="GC474" s="541"/>
      <c r="GD474" s="541"/>
      <c r="GE474" s="541"/>
      <c r="GF474" s="541"/>
      <c r="GG474" s="541"/>
      <c r="GH474" s="541"/>
      <c r="GI474" s="541"/>
      <c r="GJ474" s="541"/>
      <c r="GK474" s="541"/>
      <c r="GL474" s="541"/>
      <c r="GM474" s="541"/>
      <c r="GN474" s="541"/>
      <c r="GO474" s="541"/>
      <c r="GP474" s="541"/>
      <c r="GQ474" s="541"/>
      <c r="GR474" s="541"/>
      <c r="GS474" s="541"/>
      <c r="GT474" s="541"/>
      <c r="GU474" s="541"/>
      <c r="GV474" s="541"/>
      <c r="GW474" s="541"/>
      <c r="GX474" s="541"/>
      <c r="GY474" s="541"/>
      <c r="GZ474" s="541"/>
      <c r="HA474" s="541"/>
      <c r="HB474" s="541"/>
      <c r="HC474" s="541"/>
      <c r="HD474" s="541"/>
      <c r="HE474" s="541"/>
      <c r="HF474" s="541"/>
      <c r="HG474" s="541"/>
      <c r="HH474" s="541"/>
      <c r="HI474" s="541"/>
      <c r="HJ474" s="541"/>
      <c r="HK474" s="541"/>
      <c r="HL474" s="541"/>
      <c r="HM474" s="541"/>
      <c r="HN474" s="541"/>
      <c r="HO474" s="541"/>
      <c r="HP474" s="541"/>
      <c r="HQ474" s="541"/>
      <c r="HR474" s="541"/>
      <c r="HS474" s="541"/>
      <c r="HT474" s="541"/>
      <c r="HU474" s="541"/>
      <c r="HV474" s="541"/>
      <c r="HW474" s="541"/>
      <c r="HX474" s="541"/>
      <c r="HY474" s="541"/>
      <c r="HZ474" s="541"/>
      <c r="IA474" s="541"/>
      <c r="IB474" s="541"/>
      <c r="IC474" s="541"/>
      <c r="ID474" s="541"/>
      <c r="IE474" s="541"/>
      <c r="IF474" s="541"/>
      <c r="IG474" s="541"/>
      <c r="IH474" s="541"/>
      <c r="II474" s="541"/>
      <c r="IJ474" s="541"/>
      <c r="IK474" s="541"/>
      <c r="IL474" s="541"/>
      <c r="IM474" s="541"/>
      <c r="IN474" s="541"/>
      <c r="IO474" s="541"/>
      <c r="IP474" s="541"/>
      <c r="IQ474" s="541"/>
      <c r="IR474" s="541"/>
      <c r="IS474" s="541"/>
      <c r="IT474" s="541"/>
    </row>
    <row r="475" spans="1:254" s="548" customFormat="1" ht="15" customHeight="1" x14ac:dyDescent="0.3">
      <c r="A475" s="541"/>
      <c r="B475" s="541"/>
      <c r="C475" s="542"/>
      <c r="D475" s="541"/>
      <c r="E475" s="541"/>
      <c r="F475" s="543"/>
      <c r="G475" s="541"/>
      <c r="H475" s="541"/>
      <c r="I475" s="541"/>
      <c r="J475" s="541"/>
      <c r="K475" s="541"/>
      <c r="L475" s="541"/>
      <c r="M475" s="541"/>
      <c r="N475" s="541"/>
      <c r="O475" s="541"/>
      <c r="P475" s="541"/>
      <c r="Q475" s="541"/>
      <c r="R475" s="541"/>
      <c r="S475" s="874"/>
      <c r="T475" s="328"/>
      <c r="U475" s="330"/>
      <c r="V475" s="330"/>
      <c r="W475" s="330"/>
      <c r="X475" s="330"/>
      <c r="Y475" s="330"/>
      <c r="Z475" s="330"/>
      <c r="AA475" s="330"/>
      <c r="AB475" s="330"/>
      <c r="AC475" s="330"/>
      <c r="AD475" s="330"/>
      <c r="AE475" s="330"/>
      <c r="AF475" s="330"/>
      <c r="AG475" s="330"/>
      <c r="AH475" s="545"/>
      <c r="AI475" s="545"/>
      <c r="AJ475" s="545"/>
      <c r="AK475" s="545"/>
      <c r="AL475" s="546"/>
      <c r="AM475" s="546"/>
      <c r="AN475" s="546"/>
      <c r="AO475" s="546"/>
      <c r="AP475" s="546"/>
      <c r="AQ475" s="546"/>
      <c r="AR475" s="546"/>
      <c r="AS475" s="546"/>
      <c r="AT475" s="546"/>
      <c r="AU475" s="546"/>
      <c r="AV475" s="547"/>
      <c r="AW475" s="547"/>
      <c r="AX475" s="547"/>
      <c r="AY475" s="547"/>
      <c r="AZ475" s="547"/>
      <c r="BA475" s="547"/>
      <c r="BB475" s="547"/>
      <c r="BC475" s="547"/>
      <c r="BD475" s="547"/>
      <c r="BE475" s="547"/>
      <c r="BF475" s="547"/>
      <c r="BG475" s="541"/>
      <c r="BH475" s="541"/>
      <c r="BI475" s="541"/>
      <c r="BJ475" s="541"/>
      <c r="BK475" s="541"/>
      <c r="BL475" s="541"/>
      <c r="BM475" s="541"/>
      <c r="BN475" s="541"/>
      <c r="BO475" s="541"/>
      <c r="BP475" s="541"/>
      <c r="BQ475" s="541"/>
      <c r="BR475" s="541"/>
      <c r="BS475" s="541"/>
      <c r="BT475" s="541"/>
      <c r="BU475" s="541"/>
      <c r="BV475" s="541"/>
      <c r="BW475" s="541"/>
      <c r="BX475" s="541"/>
      <c r="BY475" s="541"/>
      <c r="BZ475" s="541"/>
      <c r="CA475" s="541"/>
      <c r="CB475" s="541"/>
      <c r="CC475" s="541"/>
      <c r="CD475" s="541"/>
      <c r="CE475" s="541"/>
      <c r="CF475" s="541"/>
      <c r="CG475" s="541"/>
      <c r="CH475" s="541"/>
      <c r="CI475" s="541"/>
      <c r="CJ475" s="541"/>
      <c r="CK475" s="541"/>
      <c r="CL475" s="541"/>
      <c r="CM475" s="541"/>
      <c r="CN475" s="541"/>
      <c r="CO475" s="541"/>
      <c r="CP475" s="541"/>
      <c r="CQ475" s="541"/>
      <c r="CR475" s="541"/>
      <c r="CS475" s="541"/>
      <c r="CT475" s="541"/>
      <c r="CU475" s="541"/>
      <c r="CV475" s="541"/>
      <c r="CW475" s="541"/>
      <c r="CX475" s="541"/>
      <c r="CY475" s="541"/>
      <c r="CZ475" s="541"/>
      <c r="DA475" s="541"/>
      <c r="DB475" s="541"/>
      <c r="DC475" s="541"/>
      <c r="DD475" s="541"/>
      <c r="DE475" s="541"/>
      <c r="DF475" s="541"/>
      <c r="DG475" s="541"/>
      <c r="DH475" s="541"/>
      <c r="DI475" s="541"/>
      <c r="DJ475" s="541"/>
      <c r="DK475" s="541"/>
      <c r="DL475" s="541"/>
      <c r="DM475" s="541"/>
      <c r="DN475" s="541"/>
      <c r="DO475" s="541"/>
      <c r="DP475" s="541"/>
      <c r="DQ475" s="541"/>
      <c r="DR475" s="541"/>
      <c r="DS475" s="541"/>
      <c r="DT475" s="541"/>
      <c r="DU475" s="541"/>
      <c r="DV475" s="541"/>
      <c r="DW475" s="541"/>
      <c r="DX475" s="541"/>
      <c r="DY475" s="541"/>
      <c r="DZ475" s="541"/>
      <c r="EA475" s="541"/>
      <c r="EB475" s="541"/>
      <c r="EC475" s="541"/>
      <c r="ED475" s="541"/>
      <c r="EE475" s="541"/>
      <c r="EF475" s="541"/>
      <c r="EG475" s="541"/>
      <c r="EH475" s="541"/>
      <c r="EI475" s="541"/>
      <c r="EJ475" s="541"/>
      <c r="EK475" s="541"/>
      <c r="EL475" s="541"/>
      <c r="EM475" s="541"/>
      <c r="EN475" s="541"/>
      <c r="EO475" s="541"/>
      <c r="EP475" s="541"/>
      <c r="EQ475" s="541"/>
      <c r="ER475" s="541"/>
      <c r="ES475" s="541"/>
      <c r="ET475" s="541"/>
      <c r="EU475" s="541"/>
      <c r="EV475" s="541"/>
      <c r="EW475" s="541"/>
      <c r="EX475" s="541"/>
      <c r="EY475" s="541"/>
      <c r="EZ475" s="541"/>
      <c r="FA475" s="541"/>
      <c r="FB475" s="541"/>
      <c r="FC475" s="541"/>
      <c r="FD475" s="541"/>
      <c r="FE475" s="541"/>
      <c r="FF475" s="541"/>
      <c r="FG475" s="541"/>
      <c r="FH475" s="541"/>
      <c r="FI475" s="541"/>
      <c r="FJ475" s="541"/>
      <c r="FK475" s="541"/>
      <c r="FL475" s="541"/>
      <c r="FM475" s="541"/>
      <c r="FN475" s="541"/>
      <c r="FO475" s="541"/>
      <c r="FP475" s="541"/>
      <c r="FQ475" s="541"/>
      <c r="FR475" s="541"/>
      <c r="FS475" s="541"/>
      <c r="FT475" s="541"/>
      <c r="FU475" s="541"/>
      <c r="FV475" s="541"/>
      <c r="FW475" s="541"/>
      <c r="FX475" s="541"/>
      <c r="FY475" s="541"/>
      <c r="FZ475" s="541"/>
      <c r="GA475" s="541"/>
      <c r="GB475" s="541"/>
      <c r="GC475" s="541"/>
      <c r="GD475" s="541"/>
      <c r="GE475" s="541"/>
      <c r="GF475" s="541"/>
      <c r="GG475" s="541"/>
      <c r="GH475" s="541"/>
      <c r="GI475" s="541"/>
      <c r="GJ475" s="541"/>
      <c r="GK475" s="541"/>
      <c r="GL475" s="541"/>
      <c r="GM475" s="541"/>
      <c r="GN475" s="541"/>
      <c r="GO475" s="541"/>
      <c r="GP475" s="541"/>
      <c r="GQ475" s="541"/>
      <c r="GR475" s="541"/>
      <c r="GS475" s="541"/>
      <c r="GT475" s="541"/>
      <c r="GU475" s="541"/>
      <c r="GV475" s="541"/>
      <c r="GW475" s="541"/>
      <c r="GX475" s="541"/>
      <c r="GY475" s="541"/>
      <c r="GZ475" s="541"/>
      <c r="HA475" s="541"/>
      <c r="HB475" s="541"/>
      <c r="HC475" s="541"/>
      <c r="HD475" s="541"/>
      <c r="HE475" s="541"/>
      <c r="HF475" s="541"/>
      <c r="HG475" s="541"/>
      <c r="HH475" s="541"/>
      <c r="HI475" s="541"/>
      <c r="HJ475" s="541"/>
      <c r="HK475" s="541"/>
      <c r="HL475" s="541"/>
      <c r="HM475" s="541"/>
      <c r="HN475" s="541"/>
      <c r="HO475" s="541"/>
      <c r="HP475" s="541"/>
      <c r="HQ475" s="541"/>
      <c r="HR475" s="541"/>
      <c r="HS475" s="541"/>
      <c r="HT475" s="541"/>
      <c r="HU475" s="541"/>
      <c r="HV475" s="541"/>
      <c r="HW475" s="541"/>
      <c r="HX475" s="541"/>
      <c r="HY475" s="541"/>
      <c r="HZ475" s="541"/>
      <c r="IA475" s="541"/>
      <c r="IB475" s="541"/>
      <c r="IC475" s="541"/>
      <c r="ID475" s="541"/>
      <c r="IE475" s="541"/>
      <c r="IF475" s="541"/>
      <c r="IG475" s="541"/>
      <c r="IH475" s="541"/>
      <c r="II475" s="541"/>
      <c r="IJ475" s="541"/>
      <c r="IK475" s="541"/>
      <c r="IL475" s="541"/>
      <c r="IM475" s="541"/>
      <c r="IN475" s="541"/>
      <c r="IO475" s="541"/>
      <c r="IP475" s="541"/>
      <c r="IQ475" s="541"/>
      <c r="IR475" s="541"/>
      <c r="IS475" s="541"/>
      <c r="IT475" s="541"/>
    </row>
    <row r="476" spans="1:254" s="548" customFormat="1" ht="15" customHeight="1" x14ac:dyDescent="0.3">
      <c r="A476" s="541"/>
      <c r="B476" s="541"/>
      <c r="C476" s="542"/>
      <c r="D476" s="541"/>
      <c r="E476" s="541"/>
      <c r="F476" s="543"/>
      <c r="G476" s="541"/>
      <c r="H476" s="541"/>
      <c r="I476" s="541"/>
      <c r="J476" s="541"/>
      <c r="K476" s="541"/>
      <c r="L476" s="541"/>
      <c r="M476" s="541"/>
      <c r="N476" s="541"/>
      <c r="O476" s="541"/>
      <c r="P476" s="541"/>
      <c r="Q476" s="541"/>
      <c r="R476" s="541"/>
      <c r="S476" s="874"/>
      <c r="T476" s="328"/>
      <c r="U476" s="330"/>
      <c r="V476" s="330"/>
      <c r="W476" s="330"/>
      <c r="X476" s="330"/>
      <c r="Y476" s="330"/>
      <c r="Z476" s="330"/>
      <c r="AA476" s="330"/>
      <c r="AB476" s="330"/>
      <c r="AC476" s="330"/>
      <c r="AD476" s="330"/>
      <c r="AE476" s="330"/>
      <c r="AF476" s="330"/>
      <c r="AG476" s="330"/>
      <c r="AH476" s="545"/>
      <c r="AI476" s="545"/>
      <c r="AJ476" s="545"/>
      <c r="AK476" s="545"/>
      <c r="AL476" s="546"/>
      <c r="AM476" s="546"/>
      <c r="AN476" s="546"/>
      <c r="AO476" s="546"/>
      <c r="AP476" s="546"/>
      <c r="AQ476" s="546"/>
      <c r="AR476" s="546"/>
      <c r="AS476" s="546"/>
      <c r="AT476" s="546"/>
      <c r="AU476" s="546"/>
      <c r="AV476" s="547"/>
      <c r="AW476" s="547"/>
      <c r="AX476" s="547"/>
      <c r="AY476" s="547"/>
      <c r="AZ476" s="547"/>
      <c r="BA476" s="547"/>
      <c r="BB476" s="547"/>
      <c r="BC476" s="547"/>
      <c r="BD476" s="547"/>
      <c r="BE476" s="547"/>
      <c r="BF476" s="547"/>
      <c r="BG476" s="541"/>
      <c r="BH476" s="541"/>
      <c r="BI476" s="541"/>
      <c r="BJ476" s="541"/>
      <c r="BK476" s="541"/>
      <c r="BL476" s="541"/>
      <c r="BM476" s="541"/>
      <c r="BN476" s="541"/>
      <c r="BO476" s="541"/>
      <c r="BP476" s="541"/>
      <c r="BQ476" s="541"/>
      <c r="BR476" s="541"/>
      <c r="BS476" s="541"/>
      <c r="BT476" s="541"/>
      <c r="BU476" s="541"/>
      <c r="BV476" s="541"/>
      <c r="BW476" s="541"/>
      <c r="BX476" s="541"/>
      <c r="BY476" s="541"/>
      <c r="BZ476" s="541"/>
      <c r="CA476" s="541"/>
      <c r="CB476" s="541"/>
      <c r="CC476" s="541"/>
      <c r="CD476" s="541"/>
      <c r="CE476" s="541"/>
      <c r="CF476" s="541"/>
      <c r="CG476" s="541"/>
      <c r="CH476" s="541"/>
      <c r="CI476" s="541"/>
      <c r="CJ476" s="541"/>
      <c r="CK476" s="541"/>
      <c r="CL476" s="541"/>
      <c r="CM476" s="541"/>
      <c r="CN476" s="541"/>
      <c r="CO476" s="541"/>
      <c r="CP476" s="541"/>
      <c r="CQ476" s="541"/>
      <c r="CR476" s="541"/>
      <c r="CS476" s="541"/>
      <c r="CT476" s="541"/>
      <c r="CU476" s="541"/>
      <c r="CV476" s="541"/>
      <c r="CW476" s="541"/>
      <c r="CX476" s="541"/>
      <c r="CY476" s="541"/>
      <c r="CZ476" s="541"/>
      <c r="DA476" s="541"/>
      <c r="DB476" s="541"/>
      <c r="DC476" s="541"/>
      <c r="DD476" s="541"/>
      <c r="DE476" s="541"/>
      <c r="DF476" s="541"/>
      <c r="DG476" s="541"/>
      <c r="DH476" s="541"/>
      <c r="DI476" s="541"/>
      <c r="DJ476" s="541"/>
      <c r="DK476" s="541"/>
      <c r="DL476" s="541"/>
      <c r="DM476" s="541"/>
      <c r="DN476" s="541"/>
      <c r="DO476" s="541"/>
      <c r="DP476" s="541"/>
      <c r="DQ476" s="541"/>
      <c r="DR476" s="541"/>
      <c r="DS476" s="541"/>
      <c r="DT476" s="541"/>
      <c r="DU476" s="541"/>
      <c r="DV476" s="541"/>
      <c r="DW476" s="541"/>
      <c r="DX476" s="541"/>
      <c r="DY476" s="541"/>
      <c r="DZ476" s="541"/>
      <c r="EA476" s="541"/>
      <c r="EB476" s="541"/>
      <c r="EC476" s="541"/>
      <c r="ED476" s="541"/>
      <c r="EE476" s="541"/>
      <c r="EF476" s="541"/>
      <c r="EG476" s="541"/>
      <c r="EH476" s="541"/>
      <c r="EI476" s="541"/>
      <c r="EJ476" s="541"/>
      <c r="EK476" s="541"/>
      <c r="EL476" s="541"/>
      <c r="EM476" s="541"/>
      <c r="EN476" s="541"/>
      <c r="EO476" s="541"/>
      <c r="EP476" s="541"/>
      <c r="EQ476" s="541"/>
      <c r="ER476" s="541"/>
      <c r="ES476" s="541"/>
      <c r="ET476" s="541"/>
      <c r="EU476" s="541"/>
      <c r="EV476" s="541"/>
      <c r="EW476" s="541"/>
      <c r="EX476" s="541"/>
      <c r="EY476" s="541"/>
      <c r="EZ476" s="541"/>
      <c r="FA476" s="541"/>
      <c r="FB476" s="541"/>
      <c r="FC476" s="541"/>
      <c r="FD476" s="541"/>
      <c r="FE476" s="541"/>
      <c r="FF476" s="541"/>
      <c r="FG476" s="541"/>
      <c r="FH476" s="541"/>
      <c r="FI476" s="541"/>
      <c r="FJ476" s="541"/>
      <c r="FK476" s="541"/>
      <c r="FL476" s="541"/>
      <c r="FM476" s="541"/>
      <c r="FN476" s="541"/>
      <c r="FO476" s="541"/>
      <c r="FP476" s="541"/>
      <c r="FQ476" s="541"/>
      <c r="FR476" s="541"/>
      <c r="FS476" s="541"/>
      <c r="FT476" s="541"/>
      <c r="FU476" s="541"/>
      <c r="FV476" s="541"/>
      <c r="FW476" s="541"/>
      <c r="FX476" s="541"/>
      <c r="FY476" s="541"/>
      <c r="FZ476" s="541"/>
      <c r="GA476" s="541"/>
      <c r="GB476" s="541"/>
      <c r="GC476" s="541"/>
      <c r="GD476" s="541"/>
      <c r="GE476" s="541"/>
      <c r="GF476" s="541"/>
      <c r="GG476" s="541"/>
      <c r="GH476" s="541"/>
      <c r="GI476" s="541"/>
      <c r="GJ476" s="541"/>
      <c r="GK476" s="541"/>
      <c r="GL476" s="541"/>
      <c r="GM476" s="541"/>
      <c r="GN476" s="541"/>
      <c r="GO476" s="541"/>
      <c r="GP476" s="541"/>
      <c r="GQ476" s="541"/>
      <c r="GR476" s="541"/>
      <c r="GS476" s="541"/>
      <c r="GT476" s="541"/>
      <c r="GU476" s="541"/>
      <c r="GV476" s="541"/>
      <c r="GW476" s="541"/>
      <c r="GX476" s="541"/>
      <c r="GY476" s="541"/>
      <c r="GZ476" s="541"/>
      <c r="HA476" s="541"/>
      <c r="HB476" s="541"/>
      <c r="HC476" s="541"/>
      <c r="HD476" s="541"/>
      <c r="HE476" s="541"/>
      <c r="HF476" s="541"/>
      <c r="HG476" s="541"/>
      <c r="HH476" s="541"/>
      <c r="HI476" s="541"/>
      <c r="HJ476" s="541"/>
      <c r="HK476" s="541"/>
      <c r="HL476" s="541"/>
      <c r="HM476" s="541"/>
      <c r="HN476" s="541"/>
      <c r="HO476" s="541"/>
      <c r="HP476" s="541"/>
      <c r="HQ476" s="541"/>
      <c r="HR476" s="541"/>
      <c r="HS476" s="541"/>
      <c r="HT476" s="541"/>
      <c r="HU476" s="541"/>
      <c r="HV476" s="541"/>
      <c r="HW476" s="541"/>
      <c r="HX476" s="541"/>
      <c r="HY476" s="541"/>
      <c r="HZ476" s="541"/>
      <c r="IA476" s="541"/>
      <c r="IB476" s="541"/>
      <c r="IC476" s="541"/>
      <c r="ID476" s="541"/>
      <c r="IE476" s="541"/>
      <c r="IF476" s="541"/>
      <c r="IG476" s="541"/>
      <c r="IH476" s="541"/>
      <c r="II476" s="541"/>
      <c r="IJ476" s="541"/>
      <c r="IK476" s="541"/>
      <c r="IL476" s="541"/>
      <c r="IM476" s="541"/>
      <c r="IN476" s="541"/>
      <c r="IO476" s="541"/>
      <c r="IP476" s="541"/>
      <c r="IQ476" s="541"/>
      <c r="IR476" s="541"/>
      <c r="IS476" s="541"/>
      <c r="IT476" s="541"/>
    </row>
    <row r="477" spans="1:254" s="548" customFormat="1" ht="15" customHeight="1" x14ac:dyDescent="0.3">
      <c r="A477" s="541"/>
      <c r="B477" s="541"/>
      <c r="C477" s="542"/>
      <c r="D477" s="541"/>
      <c r="E477" s="541"/>
      <c r="F477" s="543"/>
      <c r="G477" s="541"/>
      <c r="H477" s="541"/>
      <c r="I477" s="541"/>
      <c r="J477" s="541"/>
      <c r="K477" s="541"/>
      <c r="L477" s="541"/>
      <c r="M477" s="541"/>
      <c r="N477" s="541"/>
      <c r="O477" s="541"/>
      <c r="P477" s="541"/>
      <c r="Q477" s="541"/>
      <c r="R477" s="541"/>
      <c r="S477" s="874"/>
      <c r="T477" s="328"/>
      <c r="U477" s="330"/>
      <c r="V477" s="330"/>
      <c r="W477" s="330"/>
      <c r="X477" s="330"/>
      <c r="Y477" s="330"/>
      <c r="Z477" s="330"/>
      <c r="AA477" s="330"/>
      <c r="AB477" s="330"/>
      <c r="AC477" s="330"/>
      <c r="AD477" s="330"/>
      <c r="AE477" s="330"/>
      <c r="AF477" s="330"/>
      <c r="AG477" s="330"/>
      <c r="AH477" s="545"/>
      <c r="AI477" s="545"/>
      <c r="AJ477" s="545"/>
      <c r="AK477" s="545"/>
      <c r="AL477" s="546"/>
      <c r="AM477" s="546"/>
      <c r="AN477" s="546"/>
      <c r="AO477" s="546"/>
      <c r="AP477" s="546"/>
      <c r="AQ477" s="546"/>
      <c r="AR477" s="546"/>
      <c r="AS477" s="546"/>
      <c r="AT477" s="546"/>
      <c r="AU477" s="546"/>
      <c r="AV477" s="547"/>
      <c r="AW477" s="547"/>
      <c r="AX477" s="547"/>
      <c r="AY477" s="547"/>
      <c r="AZ477" s="547"/>
      <c r="BA477" s="547"/>
      <c r="BB477" s="547"/>
      <c r="BC477" s="547"/>
      <c r="BD477" s="547"/>
      <c r="BE477" s="547"/>
      <c r="BF477" s="547"/>
      <c r="BG477" s="541"/>
      <c r="BH477" s="541"/>
      <c r="BI477" s="541"/>
      <c r="BJ477" s="541"/>
      <c r="BK477" s="541"/>
      <c r="BL477" s="541"/>
      <c r="BM477" s="541"/>
      <c r="BN477" s="541"/>
      <c r="BO477" s="541"/>
      <c r="BP477" s="541"/>
      <c r="BQ477" s="541"/>
      <c r="BR477" s="541"/>
      <c r="BS477" s="541"/>
      <c r="BT477" s="541"/>
      <c r="BU477" s="541"/>
      <c r="BV477" s="541"/>
      <c r="BW477" s="541"/>
      <c r="BX477" s="541"/>
      <c r="BY477" s="541"/>
      <c r="BZ477" s="541"/>
      <c r="CA477" s="541"/>
      <c r="CB477" s="541"/>
      <c r="CC477" s="541"/>
      <c r="CD477" s="541"/>
      <c r="CE477" s="541"/>
      <c r="CF477" s="541"/>
      <c r="CG477" s="541"/>
      <c r="CH477" s="541"/>
      <c r="CI477" s="541"/>
      <c r="CJ477" s="541"/>
      <c r="CK477" s="541"/>
      <c r="CL477" s="541"/>
      <c r="CM477" s="541"/>
      <c r="CN477" s="541"/>
      <c r="CO477" s="541"/>
      <c r="CP477" s="541"/>
      <c r="CQ477" s="541"/>
      <c r="CR477" s="541"/>
      <c r="CS477" s="541"/>
      <c r="CT477" s="541"/>
      <c r="CU477" s="541"/>
      <c r="CV477" s="541"/>
      <c r="CW477" s="541"/>
      <c r="CX477" s="541"/>
      <c r="CY477" s="541"/>
      <c r="CZ477" s="541"/>
      <c r="DA477" s="541"/>
      <c r="DB477" s="541"/>
      <c r="DC477" s="541"/>
      <c r="DD477" s="541"/>
      <c r="DE477" s="541"/>
      <c r="DF477" s="541"/>
      <c r="DG477" s="541"/>
      <c r="DH477" s="541"/>
      <c r="DI477" s="541"/>
      <c r="DJ477" s="541"/>
      <c r="DK477" s="541"/>
      <c r="DL477" s="541"/>
      <c r="DM477" s="541"/>
      <c r="DN477" s="541"/>
      <c r="DO477" s="541"/>
      <c r="DP477" s="541"/>
      <c r="DQ477" s="541"/>
      <c r="DR477" s="541"/>
      <c r="DS477" s="541"/>
      <c r="DT477" s="541"/>
      <c r="DU477" s="541"/>
      <c r="DV477" s="541"/>
      <c r="DW477" s="541"/>
      <c r="DX477" s="541"/>
      <c r="DY477" s="541"/>
      <c r="DZ477" s="541"/>
      <c r="EA477" s="541"/>
      <c r="EB477" s="541"/>
      <c r="EC477" s="541"/>
      <c r="ED477" s="541"/>
      <c r="EE477" s="541"/>
      <c r="EF477" s="541"/>
      <c r="EG477" s="541"/>
      <c r="EH477" s="541"/>
      <c r="EI477" s="541"/>
      <c r="EJ477" s="541"/>
      <c r="EK477" s="541"/>
      <c r="EL477" s="541"/>
      <c r="EM477" s="541"/>
      <c r="EN477" s="541"/>
      <c r="EO477" s="541"/>
      <c r="EP477" s="541"/>
      <c r="EQ477" s="541"/>
      <c r="ER477" s="541"/>
      <c r="ES477" s="541"/>
      <c r="ET477" s="541"/>
      <c r="EU477" s="541"/>
      <c r="EV477" s="541"/>
      <c r="EW477" s="541"/>
      <c r="EX477" s="541"/>
      <c r="EY477" s="541"/>
      <c r="EZ477" s="541"/>
      <c r="FA477" s="541"/>
      <c r="FB477" s="541"/>
      <c r="FC477" s="541"/>
      <c r="FD477" s="541"/>
      <c r="FE477" s="541"/>
      <c r="FF477" s="541"/>
      <c r="FG477" s="541"/>
      <c r="FH477" s="541"/>
      <c r="FI477" s="541"/>
      <c r="FJ477" s="541"/>
      <c r="FK477" s="541"/>
      <c r="FL477" s="541"/>
      <c r="FM477" s="541"/>
      <c r="FN477" s="541"/>
      <c r="FO477" s="541"/>
      <c r="FP477" s="541"/>
      <c r="FQ477" s="541"/>
      <c r="FR477" s="541"/>
      <c r="FS477" s="541"/>
      <c r="FT477" s="541"/>
      <c r="FU477" s="541"/>
      <c r="FV477" s="541"/>
      <c r="FW477" s="541"/>
      <c r="FX477" s="541"/>
      <c r="FY477" s="541"/>
      <c r="FZ477" s="541"/>
      <c r="GA477" s="541"/>
      <c r="GB477" s="541"/>
      <c r="GC477" s="541"/>
      <c r="GD477" s="541"/>
      <c r="GE477" s="541"/>
      <c r="GF477" s="541"/>
      <c r="GG477" s="541"/>
      <c r="GH477" s="541"/>
      <c r="GI477" s="541"/>
      <c r="GJ477" s="541"/>
      <c r="GK477" s="541"/>
      <c r="GL477" s="541"/>
      <c r="GM477" s="541"/>
      <c r="GN477" s="541"/>
      <c r="GO477" s="541"/>
      <c r="GP477" s="541"/>
      <c r="GQ477" s="541"/>
      <c r="GR477" s="541"/>
      <c r="GS477" s="541"/>
      <c r="GT477" s="541"/>
      <c r="GU477" s="541"/>
      <c r="GV477" s="541"/>
      <c r="GW477" s="541"/>
      <c r="GX477" s="541"/>
      <c r="GY477" s="541"/>
      <c r="GZ477" s="541"/>
      <c r="HA477" s="541"/>
      <c r="HB477" s="541"/>
      <c r="HC477" s="541"/>
      <c r="HD477" s="541"/>
      <c r="HE477" s="541"/>
      <c r="HF477" s="541"/>
      <c r="HG477" s="541"/>
      <c r="HH477" s="541"/>
      <c r="HI477" s="541"/>
      <c r="HJ477" s="541"/>
      <c r="HK477" s="541"/>
      <c r="HL477" s="541"/>
      <c r="HM477" s="541"/>
      <c r="HN477" s="541"/>
      <c r="HO477" s="541"/>
      <c r="HP477" s="541"/>
      <c r="HQ477" s="541"/>
      <c r="HR477" s="541"/>
      <c r="HS477" s="541"/>
      <c r="HT477" s="541"/>
      <c r="HU477" s="541"/>
      <c r="HV477" s="541"/>
      <c r="HW477" s="541"/>
      <c r="HX477" s="541"/>
      <c r="HY477" s="541"/>
      <c r="HZ477" s="541"/>
      <c r="IA477" s="541"/>
      <c r="IB477" s="541"/>
      <c r="IC477" s="541"/>
      <c r="ID477" s="541"/>
      <c r="IE477" s="541"/>
      <c r="IF477" s="541"/>
      <c r="IG477" s="541"/>
      <c r="IH477" s="541"/>
      <c r="II477" s="541"/>
      <c r="IJ477" s="541"/>
      <c r="IK477" s="541"/>
      <c r="IL477" s="541"/>
      <c r="IM477" s="541"/>
      <c r="IN477" s="541"/>
      <c r="IO477" s="541"/>
      <c r="IP477" s="541"/>
      <c r="IQ477" s="541"/>
      <c r="IR477" s="541"/>
      <c r="IS477" s="541"/>
      <c r="IT477" s="541"/>
    </row>
    <row r="478" spans="1:254" s="548" customFormat="1" ht="15" customHeight="1" x14ac:dyDescent="0.3">
      <c r="A478" s="541"/>
      <c r="B478" s="541"/>
      <c r="C478" s="542"/>
      <c r="D478" s="541"/>
      <c r="E478" s="541"/>
      <c r="F478" s="543"/>
      <c r="G478" s="541"/>
      <c r="H478" s="541"/>
      <c r="I478" s="541"/>
      <c r="J478" s="541"/>
      <c r="K478" s="541"/>
      <c r="L478" s="541"/>
      <c r="M478" s="541"/>
      <c r="N478" s="541"/>
      <c r="O478" s="541"/>
      <c r="P478" s="541"/>
      <c r="Q478" s="541"/>
      <c r="R478" s="541"/>
      <c r="S478" s="874"/>
      <c r="T478" s="328"/>
      <c r="U478" s="330"/>
      <c r="V478" s="330"/>
      <c r="W478" s="330"/>
      <c r="X478" s="330"/>
      <c r="Y478" s="330"/>
      <c r="Z478" s="330"/>
      <c r="AA478" s="330"/>
      <c r="AB478" s="330"/>
      <c r="AC478" s="330"/>
      <c r="AD478" s="330"/>
      <c r="AE478" s="330"/>
      <c r="AF478" s="330"/>
      <c r="AG478" s="330"/>
      <c r="AH478" s="545"/>
      <c r="AI478" s="545"/>
      <c r="AJ478" s="545"/>
      <c r="AK478" s="545"/>
      <c r="AL478" s="546"/>
      <c r="AM478" s="546"/>
      <c r="AN478" s="546"/>
      <c r="AO478" s="546"/>
      <c r="AP478" s="546"/>
      <c r="AQ478" s="546"/>
      <c r="AR478" s="546"/>
      <c r="AS478" s="546"/>
      <c r="AT478" s="546"/>
      <c r="AU478" s="546"/>
      <c r="AV478" s="547"/>
      <c r="AW478" s="547"/>
      <c r="AX478" s="547"/>
      <c r="AY478" s="547"/>
      <c r="AZ478" s="547"/>
      <c r="BA478" s="547"/>
      <c r="BB478" s="547"/>
      <c r="BC478" s="547"/>
      <c r="BD478" s="547"/>
      <c r="BE478" s="547"/>
      <c r="BF478" s="547"/>
      <c r="BG478" s="541"/>
      <c r="BH478" s="541"/>
      <c r="BI478" s="541"/>
      <c r="BJ478" s="541"/>
      <c r="BK478" s="541"/>
      <c r="BL478" s="541"/>
      <c r="BM478" s="541"/>
      <c r="BN478" s="541"/>
      <c r="BO478" s="541"/>
      <c r="BP478" s="541"/>
      <c r="BQ478" s="541"/>
      <c r="BR478" s="541"/>
      <c r="BS478" s="541"/>
      <c r="BT478" s="541"/>
      <c r="BU478" s="541"/>
      <c r="BV478" s="541"/>
      <c r="BW478" s="541"/>
      <c r="BX478" s="541"/>
      <c r="BY478" s="541"/>
      <c r="BZ478" s="541"/>
      <c r="CA478" s="541"/>
      <c r="CB478" s="541"/>
      <c r="CC478" s="541"/>
      <c r="CD478" s="541"/>
      <c r="CE478" s="541"/>
      <c r="CF478" s="541"/>
      <c r="CG478" s="541"/>
      <c r="CH478" s="541"/>
      <c r="CI478" s="541"/>
      <c r="CJ478" s="541"/>
      <c r="CK478" s="541"/>
      <c r="CL478" s="541"/>
      <c r="CM478" s="541"/>
      <c r="CN478" s="541"/>
      <c r="CO478" s="541"/>
      <c r="CP478" s="541"/>
      <c r="CQ478" s="541"/>
      <c r="CR478" s="541"/>
      <c r="CS478" s="541"/>
      <c r="CT478" s="541"/>
      <c r="CU478" s="541"/>
      <c r="CV478" s="541"/>
      <c r="CW478" s="541"/>
      <c r="CX478" s="541"/>
      <c r="CY478" s="541"/>
      <c r="CZ478" s="541"/>
      <c r="DA478" s="541"/>
      <c r="DB478" s="541"/>
      <c r="DC478" s="541"/>
      <c r="DD478" s="541"/>
      <c r="DE478" s="541"/>
      <c r="DF478" s="541"/>
      <c r="DG478" s="541"/>
      <c r="DH478" s="541"/>
      <c r="DI478" s="541"/>
      <c r="DJ478" s="541"/>
      <c r="DK478" s="541"/>
      <c r="DL478" s="541"/>
      <c r="DM478" s="541"/>
      <c r="DN478" s="541"/>
      <c r="DO478" s="541"/>
      <c r="DP478" s="541"/>
      <c r="DQ478" s="541"/>
      <c r="DR478" s="541"/>
      <c r="DS478" s="541"/>
      <c r="DT478" s="541"/>
      <c r="DU478" s="541"/>
      <c r="DV478" s="541"/>
      <c r="DW478" s="541"/>
      <c r="DX478" s="541"/>
      <c r="DY478" s="541"/>
      <c r="DZ478" s="541"/>
      <c r="EA478" s="541"/>
      <c r="EB478" s="541"/>
      <c r="EC478" s="541"/>
      <c r="ED478" s="541"/>
      <c r="EE478" s="541"/>
      <c r="EF478" s="541"/>
      <c r="EG478" s="541"/>
      <c r="EH478" s="541"/>
      <c r="EI478" s="541"/>
      <c r="EJ478" s="541"/>
      <c r="EK478" s="541"/>
      <c r="EL478" s="541"/>
      <c r="EM478" s="541"/>
      <c r="EN478" s="541"/>
      <c r="EO478" s="541"/>
      <c r="EP478" s="541"/>
      <c r="EQ478" s="541"/>
      <c r="ER478" s="541"/>
      <c r="ES478" s="541"/>
      <c r="ET478" s="541"/>
      <c r="EU478" s="541"/>
      <c r="EV478" s="541"/>
      <c r="EW478" s="541"/>
      <c r="EX478" s="541"/>
      <c r="EY478" s="541"/>
      <c r="EZ478" s="541"/>
      <c r="FA478" s="541"/>
      <c r="FB478" s="541"/>
      <c r="FC478" s="541"/>
      <c r="FD478" s="541"/>
      <c r="FE478" s="541"/>
      <c r="FF478" s="541"/>
      <c r="FG478" s="541"/>
      <c r="FH478" s="541"/>
      <c r="FI478" s="541"/>
      <c r="FJ478" s="541"/>
      <c r="FK478" s="541"/>
      <c r="FL478" s="541"/>
      <c r="FM478" s="541"/>
      <c r="FN478" s="541"/>
      <c r="FO478" s="541"/>
      <c r="FP478" s="541"/>
      <c r="FQ478" s="541"/>
      <c r="FR478" s="541"/>
      <c r="FS478" s="541"/>
      <c r="FT478" s="541"/>
      <c r="FU478" s="541"/>
      <c r="FV478" s="541"/>
      <c r="FW478" s="541"/>
      <c r="FX478" s="541"/>
      <c r="FY478" s="541"/>
      <c r="FZ478" s="541"/>
      <c r="GA478" s="541"/>
      <c r="GB478" s="541"/>
      <c r="GC478" s="541"/>
      <c r="GD478" s="541"/>
      <c r="GE478" s="541"/>
      <c r="GF478" s="541"/>
      <c r="GG478" s="541"/>
      <c r="GH478" s="541"/>
      <c r="GI478" s="541"/>
      <c r="GJ478" s="541"/>
      <c r="GK478" s="541"/>
      <c r="GL478" s="541"/>
      <c r="GM478" s="541"/>
      <c r="GN478" s="541"/>
      <c r="GO478" s="541"/>
      <c r="GP478" s="541"/>
      <c r="GQ478" s="541"/>
      <c r="GR478" s="541"/>
      <c r="GS478" s="541"/>
      <c r="GT478" s="541"/>
      <c r="GU478" s="541"/>
      <c r="GV478" s="541"/>
      <c r="GW478" s="541"/>
      <c r="GX478" s="541"/>
      <c r="GY478" s="541"/>
      <c r="GZ478" s="541"/>
      <c r="HA478" s="541"/>
      <c r="HB478" s="541"/>
      <c r="HC478" s="541"/>
      <c r="HD478" s="541"/>
      <c r="HE478" s="541"/>
      <c r="HF478" s="541"/>
      <c r="HG478" s="541"/>
      <c r="HH478" s="541"/>
      <c r="HI478" s="541"/>
      <c r="HJ478" s="541"/>
      <c r="HK478" s="541"/>
      <c r="HL478" s="541"/>
      <c r="HM478" s="541"/>
      <c r="HN478" s="541"/>
      <c r="HO478" s="541"/>
      <c r="HP478" s="541"/>
      <c r="HQ478" s="541"/>
      <c r="HR478" s="541"/>
      <c r="HS478" s="541"/>
      <c r="HT478" s="541"/>
      <c r="HU478" s="541"/>
      <c r="HV478" s="541"/>
      <c r="HW478" s="541"/>
      <c r="HX478" s="541"/>
      <c r="HY478" s="541"/>
      <c r="HZ478" s="541"/>
      <c r="IA478" s="541"/>
      <c r="IB478" s="541"/>
      <c r="IC478" s="541"/>
      <c r="ID478" s="541"/>
      <c r="IE478" s="541"/>
      <c r="IF478" s="541"/>
      <c r="IG478" s="541"/>
      <c r="IH478" s="541"/>
      <c r="II478" s="541"/>
      <c r="IJ478" s="541"/>
      <c r="IK478" s="541"/>
      <c r="IL478" s="541"/>
      <c r="IM478" s="541"/>
      <c r="IN478" s="541"/>
      <c r="IO478" s="541"/>
      <c r="IP478" s="541"/>
      <c r="IQ478" s="541"/>
      <c r="IR478" s="541"/>
      <c r="IS478" s="541"/>
      <c r="IT478" s="541"/>
    </row>
    <row r="479" spans="1:254" s="548" customFormat="1" ht="15" customHeight="1" x14ac:dyDescent="0.3">
      <c r="A479" s="541"/>
      <c r="B479" s="541"/>
      <c r="C479" s="542"/>
      <c r="D479" s="541"/>
      <c r="E479" s="541"/>
      <c r="F479" s="543"/>
      <c r="G479" s="541"/>
      <c r="H479" s="541"/>
      <c r="I479" s="541"/>
      <c r="J479" s="541"/>
      <c r="K479" s="541"/>
      <c r="L479" s="541"/>
      <c r="M479" s="541"/>
      <c r="N479" s="541"/>
      <c r="O479" s="541"/>
      <c r="P479" s="541"/>
      <c r="Q479" s="541"/>
      <c r="R479" s="541"/>
      <c r="S479" s="874"/>
      <c r="T479" s="328"/>
      <c r="U479" s="330"/>
      <c r="V479" s="330"/>
      <c r="W479" s="330"/>
      <c r="X479" s="330"/>
      <c r="Y479" s="330"/>
      <c r="Z479" s="330"/>
      <c r="AA479" s="330"/>
      <c r="AB479" s="330"/>
      <c r="AC479" s="330"/>
      <c r="AD479" s="330"/>
      <c r="AE479" s="330"/>
      <c r="AF479" s="330"/>
      <c r="AG479" s="330"/>
      <c r="AH479" s="545"/>
      <c r="AI479" s="545"/>
      <c r="AJ479" s="545"/>
      <c r="AK479" s="545"/>
      <c r="AL479" s="546"/>
      <c r="AM479" s="546"/>
      <c r="AN479" s="546"/>
      <c r="AO479" s="546"/>
      <c r="AP479" s="546"/>
      <c r="AQ479" s="546"/>
      <c r="AR479" s="546"/>
      <c r="AS479" s="546"/>
      <c r="AT479" s="546"/>
      <c r="AU479" s="546"/>
      <c r="AV479" s="547"/>
      <c r="AW479" s="547"/>
      <c r="AX479" s="547"/>
      <c r="AY479" s="547"/>
      <c r="AZ479" s="547"/>
      <c r="BA479" s="547"/>
      <c r="BB479" s="547"/>
      <c r="BC479" s="547"/>
      <c r="BD479" s="547"/>
      <c r="BE479" s="547"/>
      <c r="BF479" s="547"/>
      <c r="BG479" s="541"/>
      <c r="BH479" s="541"/>
      <c r="BI479" s="541"/>
      <c r="BJ479" s="541"/>
      <c r="BK479" s="541"/>
      <c r="BL479" s="541"/>
      <c r="BM479" s="541"/>
      <c r="BN479" s="541"/>
      <c r="BO479" s="541"/>
      <c r="BP479" s="541"/>
      <c r="BQ479" s="541"/>
      <c r="BR479" s="541"/>
      <c r="BS479" s="541"/>
      <c r="BT479" s="541"/>
      <c r="BU479" s="541"/>
      <c r="BV479" s="541"/>
      <c r="BW479" s="541"/>
      <c r="BX479" s="541"/>
      <c r="BY479" s="541"/>
      <c r="BZ479" s="541"/>
      <c r="CA479" s="541"/>
      <c r="CB479" s="541"/>
      <c r="CC479" s="541"/>
      <c r="CD479" s="541"/>
      <c r="CE479" s="541"/>
      <c r="CF479" s="541"/>
      <c r="CG479" s="541"/>
      <c r="CH479" s="541"/>
      <c r="CI479" s="541"/>
      <c r="CJ479" s="541"/>
      <c r="CK479" s="541"/>
      <c r="CL479" s="541"/>
      <c r="CM479" s="541"/>
      <c r="CN479" s="541"/>
      <c r="CO479" s="541"/>
      <c r="CP479" s="541"/>
      <c r="CQ479" s="541"/>
      <c r="CR479" s="541"/>
      <c r="CS479" s="541"/>
      <c r="CT479" s="541"/>
      <c r="CU479" s="541"/>
      <c r="CV479" s="541"/>
      <c r="CW479" s="541"/>
      <c r="CX479" s="541"/>
      <c r="CY479" s="541"/>
      <c r="CZ479" s="541"/>
      <c r="DA479" s="541"/>
      <c r="DB479" s="541"/>
      <c r="DC479" s="541"/>
      <c r="DD479" s="541"/>
      <c r="DE479" s="541"/>
      <c r="DF479" s="541"/>
      <c r="DG479" s="541"/>
      <c r="DH479" s="541"/>
      <c r="DI479" s="541"/>
      <c r="DJ479" s="541"/>
      <c r="DK479" s="541"/>
      <c r="DL479" s="541"/>
      <c r="DM479" s="541"/>
      <c r="DN479" s="541"/>
      <c r="DO479" s="541"/>
      <c r="DP479" s="541"/>
      <c r="DQ479" s="541"/>
      <c r="DR479" s="541"/>
      <c r="DS479" s="541"/>
      <c r="DT479" s="541"/>
      <c r="DU479" s="541"/>
      <c r="DV479" s="541"/>
      <c r="DW479" s="541"/>
      <c r="DX479" s="541"/>
      <c r="DY479" s="541"/>
      <c r="DZ479" s="541"/>
      <c r="EA479" s="541"/>
      <c r="EB479" s="541"/>
      <c r="EC479" s="541"/>
      <c r="ED479" s="541"/>
      <c r="EE479" s="541"/>
      <c r="EF479" s="541"/>
      <c r="EG479" s="541"/>
      <c r="EH479" s="541"/>
      <c r="EI479" s="541"/>
      <c r="EJ479" s="541"/>
      <c r="EK479" s="541"/>
      <c r="EL479" s="541"/>
      <c r="EM479" s="541"/>
      <c r="EN479" s="541"/>
      <c r="EO479" s="541"/>
      <c r="EP479" s="541"/>
      <c r="EQ479" s="541"/>
      <c r="ER479" s="541"/>
      <c r="ES479" s="541"/>
      <c r="ET479" s="541"/>
      <c r="EU479" s="541"/>
      <c r="EV479" s="541"/>
      <c r="EW479" s="541"/>
      <c r="EX479" s="541"/>
      <c r="EY479" s="541"/>
      <c r="EZ479" s="541"/>
      <c r="FA479" s="541"/>
      <c r="FB479" s="541"/>
      <c r="FC479" s="541"/>
      <c r="FD479" s="541"/>
      <c r="FE479" s="541"/>
      <c r="FF479" s="541"/>
      <c r="FG479" s="541"/>
      <c r="FH479" s="541"/>
      <c r="FI479" s="541"/>
      <c r="FJ479" s="541"/>
      <c r="FK479" s="541"/>
      <c r="FL479" s="541"/>
      <c r="FM479" s="541"/>
      <c r="FN479" s="541"/>
      <c r="FO479" s="541"/>
      <c r="FP479" s="541"/>
      <c r="FQ479" s="541"/>
      <c r="FR479" s="541"/>
      <c r="FS479" s="541"/>
      <c r="FT479" s="541"/>
      <c r="FU479" s="541"/>
      <c r="FV479" s="541"/>
      <c r="FW479" s="541"/>
      <c r="FX479" s="541"/>
      <c r="FY479" s="541"/>
      <c r="FZ479" s="541"/>
      <c r="GA479" s="541"/>
      <c r="GB479" s="541"/>
      <c r="GC479" s="541"/>
      <c r="GD479" s="541"/>
      <c r="GE479" s="541"/>
      <c r="GF479" s="541"/>
      <c r="GG479" s="541"/>
      <c r="GH479" s="541"/>
      <c r="GI479" s="541"/>
      <c r="GJ479" s="541"/>
      <c r="GK479" s="541"/>
      <c r="GL479" s="541"/>
      <c r="GM479" s="541"/>
      <c r="GN479" s="541"/>
      <c r="GO479" s="541"/>
      <c r="GP479" s="541"/>
      <c r="GQ479" s="541"/>
      <c r="GR479" s="541"/>
      <c r="GS479" s="541"/>
      <c r="GT479" s="541"/>
      <c r="GU479" s="541"/>
      <c r="GV479" s="541"/>
      <c r="GW479" s="541"/>
      <c r="GX479" s="541"/>
      <c r="GY479" s="541"/>
      <c r="GZ479" s="541"/>
      <c r="HA479" s="541"/>
      <c r="HB479" s="541"/>
      <c r="HC479" s="541"/>
      <c r="HD479" s="541"/>
      <c r="HE479" s="541"/>
      <c r="HF479" s="541"/>
      <c r="HG479" s="541"/>
      <c r="HH479" s="541"/>
      <c r="HI479" s="541"/>
      <c r="HJ479" s="541"/>
      <c r="HK479" s="541"/>
      <c r="HL479" s="541"/>
      <c r="HM479" s="541"/>
      <c r="HN479" s="541"/>
      <c r="HO479" s="541"/>
      <c r="HP479" s="541"/>
      <c r="HQ479" s="541"/>
      <c r="HR479" s="541"/>
      <c r="HS479" s="541"/>
      <c r="HT479" s="541"/>
      <c r="HU479" s="541"/>
      <c r="HV479" s="541"/>
      <c r="HW479" s="541"/>
      <c r="HX479" s="541"/>
      <c r="HY479" s="541"/>
      <c r="HZ479" s="541"/>
      <c r="IA479" s="541"/>
      <c r="IB479" s="541"/>
      <c r="IC479" s="541"/>
      <c r="ID479" s="541"/>
      <c r="IE479" s="541"/>
      <c r="IF479" s="541"/>
      <c r="IG479" s="541"/>
      <c r="IH479" s="541"/>
      <c r="II479" s="541"/>
      <c r="IJ479" s="541"/>
      <c r="IK479" s="541"/>
      <c r="IL479" s="541"/>
      <c r="IM479" s="541"/>
      <c r="IN479" s="541"/>
      <c r="IO479" s="541"/>
      <c r="IP479" s="541"/>
      <c r="IQ479" s="541"/>
      <c r="IR479" s="541"/>
      <c r="IS479" s="541"/>
      <c r="IT479" s="541"/>
    </row>
    <row r="480" spans="1:254" s="548" customFormat="1" ht="15" customHeight="1" x14ac:dyDescent="0.3">
      <c r="A480" s="541"/>
      <c r="B480" s="541"/>
      <c r="C480" s="542"/>
      <c r="D480" s="541"/>
      <c r="E480" s="541"/>
      <c r="F480" s="543"/>
      <c r="G480" s="541"/>
      <c r="H480" s="541"/>
      <c r="I480" s="541"/>
      <c r="J480" s="541"/>
      <c r="K480" s="541"/>
      <c r="L480" s="541"/>
      <c r="M480" s="541"/>
      <c r="N480" s="541"/>
      <c r="O480" s="541"/>
      <c r="P480" s="541"/>
      <c r="Q480" s="541"/>
      <c r="R480" s="541"/>
      <c r="S480" s="874"/>
      <c r="T480" s="328"/>
      <c r="U480" s="330"/>
      <c r="V480" s="330"/>
      <c r="W480" s="330"/>
      <c r="X480" s="330"/>
      <c r="Y480" s="330"/>
      <c r="Z480" s="330"/>
      <c r="AA480" s="330"/>
      <c r="AB480" s="330"/>
      <c r="AC480" s="330"/>
      <c r="AD480" s="330"/>
      <c r="AE480" s="330"/>
      <c r="AF480" s="330"/>
      <c r="AG480" s="330"/>
      <c r="AH480" s="545"/>
      <c r="AI480" s="545"/>
      <c r="AJ480" s="545"/>
      <c r="AK480" s="545"/>
      <c r="AL480" s="546"/>
      <c r="AM480" s="546"/>
      <c r="AN480" s="546"/>
      <c r="AO480" s="546"/>
      <c r="AP480" s="546"/>
      <c r="AQ480" s="546"/>
      <c r="AR480" s="546"/>
      <c r="AS480" s="546"/>
      <c r="AT480" s="546"/>
      <c r="AU480" s="546"/>
      <c r="AV480" s="547"/>
      <c r="AW480" s="547"/>
      <c r="AX480" s="547"/>
      <c r="AY480" s="547"/>
      <c r="AZ480" s="547"/>
      <c r="BA480" s="547"/>
      <c r="BB480" s="547"/>
      <c r="BC480" s="547"/>
      <c r="BD480" s="547"/>
      <c r="BE480" s="547"/>
      <c r="BF480" s="547"/>
      <c r="BG480" s="541"/>
      <c r="BH480" s="541"/>
      <c r="BI480" s="541"/>
      <c r="BJ480" s="541"/>
      <c r="BK480" s="541"/>
      <c r="BL480" s="541"/>
      <c r="BM480" s="541"/>
      <c r="BN480" s="541"/>
      <c r="BO480" s="541"/>
      <c r="BP480" s="541"/>
      <c r="BQ480" s="541"/>
      <c r="BR480" s="541"/>
      <c r="BS480" s="541"/>
      <c r="BT480" s="541"/>
      <c r="BU480" s="541"/>
      <c r="BV480" s="541"/>
      <c r="BW480" s="541"/>
      <c r="BX480" s="541"/>
      <c r="BY480" s="541"/>
      <c r="BZ480" s="541"/>
      <c r="CA480" s="541"/>
      <c r="CB480" s="541"/>
      <c r="CC480" s="541"/>
      <c r="CD480" s="541"/>
      <c r="CE480" s="541"/>
      <c r="CF480" s="541"/>
      <c r="CG480" s="541"/>
      <c r="CH480" s="541"/>
      <c r="CI480" s="541"/>
      <c r="CJ480" s="541"/>
      <c r="CK480" s="541"/>
      <c r="CL480" s="541"/>
      <c r="CM480" s="541"/>
      <c r="CN480" s="541"/>
      <c r="CO480" s="541"/>
      <c r="CP480" s="541"/>
      <c r="CQ480" s="541"/>
      <c r="CR480" s="541"/>
      <c r="CS480" s="541"/>
      <c r="CT480" s="541"/>
      <c r="CU480" s="541"/>
      <c r="CV480" s="541"/>
      <c r="CW480" s="541"/>
      <c r="CX480" s="541"/>
      <c r="CY480" s="541"/>
      <c r="CZ480" s="541"/>
      <c r="DA480" s="541"/>
      <c r="DB480" s="541"/>
      <c r="DC480" s="541"/>
      <c r="DD480" s="541"/>
      <c r="DE480" s="541"/>
      <c r="DF480" s="541"/>
      <c r="DG480" s="541"/>
      <c r="DH480" s="541"/>
      <c r="DI480" s="541"/>
      <c r="DJ480" s="541"/>
      <c r="DK480" s="541"/>
      <c r="DL480" s="541"/>
      <c r="DM480" s="541"/>
      <c r="DN480" s="541"/>
      <c r="DO480" s="541"/>
      <c r="DP480" s="541"/>
      <c r="DQ480" s="541"/>
      <c r="DR480" s="541"/>
      <c r="DS480" s="541"/>
      <c r="DT480" s="541"/>
      <c r="DU480" s="541"/>
      <c r="DV480" s="541"/>
      <c r="DW480" s="541"/>
      <c r="DX480" s="541"/>
      <c r="DY480" s="541"/>
      <c r="DZ480" s="541"/>
      <c r="EA480" s="541"/>
      <c r="EB480" s="541"/>
      <c r="EC480" s="541"/>
      <c r="ED480" s="541"/>
      <c r="EE480" s="541"/>
      <c r="EF480" s="541"/>
      <c r="EG480" s="541"/>
      <c r="EH480" s="541"/>
      <c r="EI480" s="541"/>
      <c r="EJ480" s="541"/>
      <c r="EK480" s="541"/>
      <c r="EL480" s="541"/>
      <c r="EM480" s="541"/>
      <c r="EN480" s="541"/>
      <c r="EO480" s="541"/>
      <c r="EP480" s="541"/>
      <c r="EQ480" s="541"/>
      <c r="ER480" s="541"/>
      <c r="ES480" s="541"/>
      <c r="ET480" s="541"/>
      <c r="EU480" s="541"/>
      <c r="EV480" s="541"/>
      <c r="EW480" s="541"/>
      <c r="EX480" s="541"/>
      <c r="EY480" s="541"/>
      <c r="EZ480" s="541"/>
      <c r="FA480" s="541"/>
      <c r="FB480" s="541"/>
      <c r="FC480" s="541"/>
      <c r="FD480" s="541"/>
      <c r="FE480" s="541"/>
      <c r="FF480" s="541"/>
      <c r="FG480" s="541"/>
      <c r="FH480" s="541"/>
      <c r="FI480" s="541"/>
      <c r="FJ480" s="541"/>
      <c r="FK480" s="541"/>
      <c r="FL480" s="541"/>
      <c r="FM480" s="541"/>
      <c r="FN480" s="541"/>
      <c r="FO480" s="541"/>
      <c r="FP480" s="541"/>
      <c r="FQ480" s="541"/>
      <c r="FR480" s="541"/>
      <c r="FS480" s="541"/>
      <c r="FT480" s="541"/>
      <c r="FU480" s="541"/>
      <c r="FV480" s="541"/>
      <c r="FW480" s="541"/>
      <c r="FX480" s="541"/>
      <c r="FY480" s="541"/>
      <c r="FZ480" s="541"/>
      <c r="GA480" s="541"/>
      <c r="GB480" s="541"/>
      <c r="GC480" s="541"/>
      <c r="GD480" s="541"/>
      <c r="GE480" s="541"/>
      <c r="GF480" s="541"/>
      <c r="GG480" s="541"/>
      <c r="GH480" s="541"/>
      <c r="GI480" s="541"/>
      <c r="GJ480" s="541"/>
      <c r="GK480" s="541"/>
      <c r="GL480" s="541"/>
      <c r="GM480" s="541"/>
      <c r="GN480" s="541"/>
      <c r="GO480" s="541"/>
      <c r="GP480" s="541"/>
      <c r="GQ480" s="541"/>
      <c r="GR480" s="541"/>
      <c r="GS480" s="541"/>
      <c r="GT480" s="541"/>
      <c r="GU480" s="541"/>
      <c r="GV480" s="541"/>
      <c r="GW480" s="541"/>
      <c r="GX480" s="541"/>
      <c r="GY480" s="541"/>
      <c r="GZ480" s="541"/>
      <c r="HA480" s="541"/>
      <c r="HB480" s="541"/>
      <c r="HC480" s="541"/>
      <c r="HD480" s="541"/>
      <c r="HE480" s="541"/>
      <c r="HF480" s="541"/>
      <c r="HG480" s="541"/>
      <c r="HH480" s="541"/>
      <c r="HI480" s="541"/>
      <c r="HJ480" s="541"/>
      <c r="HK480" s="541"/>
      <c r="HL480" s="541"/>
      <c r="HM480" s="541"/>
      <c r="HN480" s="541"/>
      <c r="HO480" s="541"/>
      <c r="HP480" s="541"/>
      <c r="HQ480" s="541"/>
      <c r="HR480" s="541"/>
      <c r="HS480" s="541"/>
      <c r="HT480" s="541"/>
      <c r="HU480" s="541"/>
      <c r="HV480" s="541"/>
      <c r="HW480" s="541"/>
      <c r="HX480" s="541"/>
      <c r="HY480" s="541"/>
      <c r="HZ480" s="541"/>
      <c r="IA480" s="541"/>
      <c r="IB480" s="541"/>
      <c r="IC480" s="541"/>
      <c r="ID480" s="541"/>
      <c r="IE480" s="541"/>
      <c r="IF480" s="541"/>
      <c r="IG480" s="541"/>
      <c r="IH480" s="541"/>
      <c r="II480" s="541"/>
      <c r="IJ480" s="541"/>
      <c r="IK480" s="541"/>
      <c r="IL480" s="541"/>
      <c r="IM480" s="541"/>
      <c r="IN480" s="541"/>
      <c r="IO480" s="541"/>
      <c r="IP480" s="541"/>
      <c r="IQ480" s="541"/>
      <c r="IR480" s="541"/>
      <c r="IS480" s="541"/>
      <c r="IT480" s="541"/>
    </row>
    <row r="481" spans="1:254" s="548" customFormat="1" ht="15" customHeight="1" x14ac:dyDescent="0.3">
      <c r="A481" s="541"/>
      <c r="B481" s="541"/>
      <c r="C481" s="542"/>
      <c r="D481" s="541"/>
      <c r="E481" s="541"/>
      <c r="F481" s="543"/>
      <c r="G481" s="541"/>
      <c r="H481" s="541"/>
      <c r="I481" s="541"/>
      <c r="J481" s="541"/>
      <c r="K481" s="541"/>
      <c r="L481" s="541"/>
      <c r="M481" s="541"/>
      <c r="N481" s="541"/>
      <c r="O481" s="541"/>
      <c r="P481" s="541"/>
      <c r="Q481" s="541"/>
      <c r="R481" s="541"/>
      <c r="S481" s="874"/>
      <c r="T481" s="328"/>
      <c r="U481" s="330"/>
      <c r="V481" s="330"/>
      <c r="W481" s="330"/>
      <c r="X481" s="330"/>
      <c r="Y481" s="330"/>
      <c r="Z481" s="330"/>
      <c r="AA481" s="330"/>
      <c r="AB481" s="330"/>
      <c r="AC481" s="330"/>
      <c r="AD481" s="330"/>
      <c r="AE481" s="330"/>
      <c r="AF481" s="330"/>
      <c r="AG481" s="330"/>
      <c r="AH481" s="545"/>
      <c r="AI481" s="545"/>
      <c r="AJ481" s="545"/>
      <c r="AK481" s="545"/>
      <c r="AL481" s="546"/>
      <c r="AM481" s="546"/>
      <c r="AN481" s="546"/>
      <c r="AO481" s="546"/>
      <c r="AP481" s="546"/>
      <c r="AQ481" s="546"/>
      <c r="AR481" s="546"/>
      <c r="AS481" s="546"/>
      <c r="AT481" s="546"/>
      <c r="AU481" s="546"/>
      <c r="AV481" s="547"/>
      <c r="AW481" s="547"/>
      <c r="AX481" s="547"/>
      <c r="AY481" s="547"/>
      <c r="AZ481" s="547"/>
      <c r="BA481" s="547"/>
      <c r="BB481" s="547"/>
      <c r="BC481" s="547"/>
      <c r="BD481" s="547"/>
      <c r="BE481" s="547"/>
      <c r="BF481" s="547"/>
      <c r="BG481" s="541"/>
      <c r="BH481" s="541"/>
      <c r="BI481" s="541"/>
      <c r="BJ481" s="541"/>
      <c r="BK481" s="541"/>
      <c r="BL481" s="541"/>
      <c r="BM481" s="541"/>
      <c r="BN481" s="541"/>
      <c r="BO481" s="541"/>
      <c r="BP481" s="541"/>
      <c r="BQ481" s="541"/>
      <c r="BR481" s="541"/>
      <c r="BS481" s="541"/>
      <c r="BT481" s="541"/>
      <c r="BU481" s="541"/>
      <c r="BV481" s="541"/>
      <c r="BW481" s="541"/>
      <c r="BX481" s="541"/>
      <c r="BY481" s="541"/>
      <c r="BZ481" s="541"/>
      <c r="CA481" s="541"/>
      <c r="CB481" s="541"/>
      <c r="CC481" s="541"/>
      <c r="CD481" s="541"/>
      <c r="CE481" s="541"/>
      <c r="CF481" s="541"/>
      <c r="CG481" s="541"/>
      <c r="CH481" s="541"/>
      <c r="CI481" s="541"/>
      <c r="CJ481" s="541"/>
      <c r="CK481" s="541"/>
      <c r="CL481" s="541"/>
      <c r="CM481" s="541"/>
      <c r="CN481" s="541"/>
      <c r="CO481" s="541"/>
      <c r="CP481" s="541"/>
      <c r="CQ481" s="541"/>
      <c r="CR481" s="541"/>
      <c r="CS481" s="541"/>
      <c r="CT481" s="541"/>
      <c r="CU481" s="541"/>
      <c r="CV481" s="541"/>
      <c r="CW481" s="541"/>
      <c r="CX481" s="541"/>
      <c r="CY481" s="541"/>
      <c r="CZ481" s="541"/>
      <c r="DA481" s="541"/>
      <c r="DB481" s="541"/>
      <c r="DC481" s="541"/>
      <c r="DD481" s="541"/>
      <c r="DE481" s="541"/>
      <c r="DF481" s="541"/>
      <c r="DG481" s="541"/>
      <c r="DH481" s="541"/>
      <c r="DI481" s="541"/>
      <c r="DJ481" s="541"/>
      <c r="DK481" s="541"/>
      <c r="DL481" s="541"/>
      <c r="DM481" s="541"/>
      <c r="DN481" s="541"/>
      <c r="DO481" s="541"/>
      <c r="DP481" s="541"/>
      <c r="DQ481" s="541"/>
      <c r="DR481" s="541"/>
      <c r="DS481" s="541"/>
      <c r="DT481" s="541"/>
      <c r="DU481" s="541"/>
      <c r="DV481" s="541"/>
      <c r="DW481" s="541"/>
      <c r="DX481" s="541"/>
      <c r="DY481" s="541"/>
      <c r="DZ481" s="541"/>
      <c r="EA481" s="541"/>
      <c r="EB481" s="541"/>
      <c r="EC481" s="541"/>
      <c r="ED481" s="541"/>
      <c r="EE481" s="541"/>
      <c r="EF481" s="541"/>
      <c r="EG481" s="541"/>
      <c r="EH481" s="541"/>
      <c r="EI481" s="541"/>
      <c r="EJ481" s="541"/>
      <c r="EK481" s="541"/>
      <c r="EL481" s="541"/>
      <c r="EM481" s="541"/>
      <c r="EN481" s="541"/>
      <c r="EO481" s="541"/>
      <c r="EP481" s="541"/>
      <c r="EQ481" s="541"/>
      <c r="ER481" s="541"/>
      <c r="ES481" s="541"/>
      <c r="ET481" s="541"/>
      <c r="EU481" s="541"/>
      <c r="EV481" s="541"/>
      <c r="EW481" s="541"/>
      <c r="EX481" s="541"/>
      <c r="EY481" s="541"/>
      <c r="EZ481" s="541"/>
      <c r="FA481" s="541"/>
      <c r="FB481" s="541"/>
      <c r="FC481" s="541"/>
      <c r="FD481" s="541"/>
      <c r="FE481" s="541"/>
      <c r="FF481" s="541"/>
      <c r="FG481" s="541"/>
      <c r="FH481" s="541"/>
      <c r="FI481" s="541"/>
      <c r="FJ481" s="541"/>
      <c r="FK481" s="541"/>
      <c r="FL481" s="541"/>
      <c r="FM481" s="541"/>
      <c r="FN481" s="541"/>
      <c r="FO481" s="541"/>
      <c r="FP481" s="541"/>
      <c r="FQ481" s="541"/>
      <c r="FR481" s="541"/>
      <c r="FS481" s="541"/>
      <c r="FT481" s="541"/>
      <c r="FU481" s="541"/>
      <c r="FV481" s="541"/>
      <c r="FW481" s="541"/>
      <c r="FX481" s="541"/>
      <c r="FY481" s="541"/>
      <c r="FZ481" s="541"/>
      <c r="GA481" s="541"/>
      <c r="GB481" s="541"/>
      <c r="GC481" s="541"/>
      <c r="GD481" s="541"/>
      <c r="GE481" s="541"/>
      <c r="GF481" s="541"/>
      <c r="GG481" s="541"/>
      <c r="GH481" s="541"/>
      <c r="GI481" s="541"/>
      <c r="GJ481" s="541"/>
      <c r="GK481" s="541"/>
      <c r="GL481" s="541"/>
      <c r="GM481" s="541"/>
      <c r="GN481" s="541"/>
      <c r="GO481" s="541"/>
      <c r="GP481" s="541"/>
      <c r="GQ481" s="541"/>
      <c r="GR481" s="541"/>
      <c r="GS481" s="541"/>
      <c r="GT481" s="541"/>
      <c r="GU481" s="541"/>
      <c r="GV481" s="541"/>
      <c r="GW481" s="541"/>
      <c r="GX481" s="541"/>
      <c r="GY481" s="541"/>
      <c r="GZ481" s="541"/>
      <c r="HA481" s="541"/>
      <c r="HB481" s="541"/>
      <c r="HC481" s="541"/>
      <c r="HD481" s="541"/>
      <c r="HE481" s="541"/>
      <c r="HF481" s="541"/>
      <c r="HG481" s="541"/>
      <c r="HH481" s="541"/>
      <c r="HI481" s="541"/>
      <c r="HJ481" s="541"/>
      <c r="HK481" s="541"/>
      <c r="HL481" s="541"/>
      <c r="HM481" s="541"/>
      <c r="HN481" s="541"/>
      <c r="HO481" s="541"/>
      <c r="HP481" s="541"/>
      <c r="HQ481" s="541"/>
      <c r="HR481" s="541"/>
      <c r="HS481" s="541"/>
      <c r="HT481" s="541"/>
      <c r="HU481" s="541"/>
      <c r="HV481" s="541"/>
      <c r="HW481" s="541"/>
      <c r="HX481" s="541"/>
      <c r="HY481" s="541"/>
      <c r="HZ481" s="541"/>
      <c r="IA481" s="541"/>
      <c r="IB481" s="541"/>
      <c r="IC481" s="541"/>
      <c r="ID481" s="541"/>
      <c r="IE481" s="541"/>
      <c r="IF481" s="541"/>
      <c r="IG481" s="541"/>
      <c r="IH481" s="541"/>
      <c r="II481" s="541"/>
      <c r="IJ481" s="541"/>
      <c r="IK481" s="541"/>
      <c r="IL481" s="541"/>
      <c r="IM481" s="541"/>
      <c r="IN481" s="541"/>
      <c r="IO481" s="541"/>
      <c r="IP481" s="541"/>
      <c r="IQ481" s="541"/>
      <c r="IR481" s="541"/>
      <c r="IS481" s="541"/>
      <c r="IT481" s="541"/>
    </row>
    <row r="482" spans="1:254" s="548" customFormat="1" ht="15" customHeight="1" x14ac:dyDescent="0.3">
      <c r="A482" s="541"/>
      <c r="B482" s="541"/>
      <c r="C482" s="542"/>
      <c r="D482" s="541"/>
      <c r="E482" s="541"/>
      <c r="F482" s="543"/>
      <c r="G482" s="541"/>
      <c r="H482" s="541"/>
      <c r="I482" s="541"/>
      <c r="J482" s="541"/>
      <c r="K482" s="541"/>
      <c r="L482" s="541"/>
      <c r="M482" s="541"/>
      <c r="N482" s="541"/>
      <c r="O482" s="541"/>
      <c r="P482" s="541"/>
      <c r="Q482" s="541"/>
      <c r="R482" s="541"/>
      <c r="S482" s="874"/>
      <c r="T482" s="328"/>
      <c r="U482" s="330"/>
      <c r="V482" s="330"/>
      <c r="W482" s="330"/>
      <c r="X482" s="330"/>
      <c r="Y482" s="330"/>
      <c r="Z482" s="330"/>
      <c r="AA482" s="330"/>
      <c r="AB482" s="330"/>
      <c r="AC482" s="330"/>
      <c r="AD482" s="330"/>
      <c r="AE482" s="330"/>
      <c r="AF482" s="330"/>
      <c r="AG482" s="330"/>
      <c r="AH482" s="545"/>
      <c r="AI482" s="545"/>
      <c r="AJ482" s="545"/>
      <c r="AK482" s="545"/>
      <c r="AL482" s="546"/>
      <c r="AM482" s="546"/>
      <c r="AN482" s="546"/>
      <c r="AO482" s="546"/>
      <c r="AP482" s="546"/>
      <c r="AQ482" s="546"/>
      <c r="AR482" s="546"/>
      <c r="AS482" s="546"/>
      <c r="AT482" s="546"/>
      <c r="AU482" s="546"/>
      <c r="AV482" s="547"/>
      <c r="AW482" s="547"/>
      <c r="AX482" s="547"/>
      <c r="AY482" s="547"/>
      <c r="AZ482" s="547"/>
      <c r="BA482" s="547"/>
      <c r="BB482" s="547"/>
      <c r="BC482" s="547"/>
      <c r="BD482" s="547"/>
      <c r="BE482" s="547"/>
      <c r="BF482" s="547"/>
      <c r="BG482" s="541"/>
      <c r="BH482" s="541"/>
      <c r="BI482" s="541"/>
      <c r="BJ482" s="541"/>
      <c r="BK482" s="541"/>
      <c r="BL482" s="541"/>
      <c r="BM482" s="541"/>
      <c r="BN482" s="541"/>
      <c r="BO482" s="541"/>
      <c r="BP482" s="541"/>
      <c r="BQ482" s="541"/>
      <c r="BR482" s="541"/>
      <c r="BS482" s="541"/>
      <c r="BT482" s="541"/>
      <c r="BU482" s="541"/>
      <c r="BV482" s="541"/>
      <c r="BW482" s="541"/>
      <c r="BX482" s="541"/>
      <c r="BY482" s="541"/>
      <c r="BZ482" s="541"/>
      <c r="CA482" s="541"/>
      <c r="CB482" s="541"/>
      <c r="CC482" s="541"/>
      <c r="CD482" s="541"/>
      <c r="CE482" s="541"/>
      <c r="CF482" s="541"/>
      <c r="CG482" s="541"/>
      <c r="CH482" s="541"/>
      <c r="CI482" s="541"/>
      <c r="CJ482" s="541"/>
      <c r="CK482" s="541"/>
      <c r="CL482" s="541"/>
      <c r="CM482" s="541"/>
      <c r="CN482" s="541"/>
      <c r="CO482" s="541"/>
      <c r="CP482" s="541"/>
      <c r="CQ482" s="541"/>
      <c r="CR482" s="541"/>
      <c r="CS482" s="541"/>
      <c r="CT482" s="541"/>
      <c r="CU482" s="541"/>
      <c r="CV482" s="541"/>
      <c r="CW482" s="541"/>
      <c r="CX482" s="541"/>
      <c r="CY482" s="541"/>
      <c r="CZ482" s="541"/>
      <c r="DA482" s="541"/>
      <c r="DB482" s="541"/>
      <c r="DC482" s="541"/>
      <c r="DD482" s="541"/>
      <c r="DE482" s="541"/>
      <c r="DF482" s="541"/>
      <c r="DG482" s="541"/>
      <c r="DH482" s="541"/>
      <c r="DI482" s="541"/>
      <c r="DJ482" s="541"/>
      <c r="DK482" s="541"/>
      <c r="DL482" s="541"/>
      <c r="DM482" s="541"/>
      <c r="DN482" s="541"/>
      <c r="DO482" s="541"/>
      <c r="DP482" s="541"/>
      <c r="DQ482" s="541"/>
      <c r="DR482" s="541"/>
      <c r="DS482" s="541"/>
      <c r="DT482" s="541"/>
      <c r="DU482" s="541"/>
      <c r="DV482" s="541"/>
      <c r="DW482" s="541"/>
      <c r="DX482" s="541"/>
      <c r="DY482" s="541"/>
      <c r="DZ482" s="541"/>
      <c r="EA482" s="541"/>
      <c r="EB482" s="541"/>
      <c r="EC482" s="541"/>
      <c r="ED482" s="541"/>
      <c r="EE482" s="541"/>
      <c r="EF482" s="541"/>
      <c r="EG482" s="541"/>
      <c r="EH482" s="541"/>
      <c r="EI482" s="541"/>
      <c r="EJ482" s="541"/>
      <c r="EK482" s="541"/>
      <c r="EL482" s="541"/>
      <c r="EM482" s="541"/>
      <c r="EN482" s="541"/>
      <c r="EO482" s="541"/>
      <c r="EP482" s="541"/>
      <c r="EQ482" s="541"/>
      <c r="ER482" s="541"/>
      <c r="ES482" s="541"/>
      <c r="ET482" s="541"/>
      <c r="EU482" s="541"/>
      <c r="EV482" s="541"/>
      <c r="EW482" s="541"/>
      <c r="EX482" s="541"/>
      <c r="EY482" s="541"/>
      <c r="EZ482" s="541"/>
      <c r="FA482" s="541"/>
      <c r="FB482" s="541"/>
      <c r="FC482" s="541"/>
      <c r="FD482" s="541"/>
      <c r="FE482" s="541"/>
      <c r="FF482" s="541"/>
      <c r="FG482" s="541"/>
      <c r="FH482" s="541"/>
      <c r="FI482" s="541"/>
      <c r="FJ482" s="541"/>
      <c r="FK482" s="541"/>
      <c r="FL482" s="541"/>
      <c r="FM482" s="541"/>
      <c r="FN482" s="541"/>
      <c r="FO482" s="541"/>
      <c r="FP482" s="541"/>
      <c r="FQ482" s="541"/>
      <c r="FR482" s="541"/>
      <c r="FS482" s="541"/>
      <c r="FT482" s="541"/>
      <c r="FU482" s="541"/>
      <c r="FV482" s="541"/>
      <c r="FW482" s="541"/>
      <c r="FX482" s="541"/>
      <c r="FY482" s="541"/>
      <c r="FZ482" s="541"/>
      <c r="GA482" s="541"/>
      <c r="GB482" s="541"/>
      <c r="GC482" s="541"/>
      <c r="GD482" s="541"/>
      <c r="GE482" s="541"/>
      <c r="GF482" s="541"/>
      <c r="GG482" s="541"/>
      <c r="GH482" s="541"/>
      <c r="GI482" s="541"/>
      <c r="GJ482" s="541"/>
      <c r="GK482" s="541"/>
      <c r="GL482" s="541"/>
      <c r="GM482" s="541"/>
      <c r="GN482" s="541"/>
      <c r="GO482" s="541"/>
      <c r="GP482" s="541"/>
      <c r="GQ482" s="541"/>
      <c r="GR482" s="541"/>
      <c r="GS482" s="541"/>
      <c r="GT482" s="541"/>
      <c r="GU482" s="541"/>
      <c r="GV482" s="541"/>
      <c r="GW482" s="541"/>
      <c r="GX482" s="541"/>
      <c r="GY482" s="541"/>
      <c r="GZ482" s="541"/>
      <c r="HA482" s="541"/>
      <c r="HB482" s="541"/>
      <c r="HC482" s="541"/>
      <c r="HD482" s="541"/>
      <c r="HE482" s="541"/>
      <c r="HF482" s="541"/>
      <c r="HG482" s="541"/>
      <c r="HH482" s="541"/>
      <c r="HI482" s="541"/>
      <c r="HJ482" s="541"/>
      <c r="HK482" s="541"/>
      <c r="HL482" s="541"/>
      <c r="HM482" s="541"/>
      <c r="HN482" s="541"/>
      <c r="HO482" s="541"/>
      <c r="HP482" s="541"/>
      <c r="HQ482" s="541"/>
      <c r="HR482" s="541"/>
      <c r="HS482" s="541"/>
      <c r="HT482" s="541"/>
      <c r="HU482" s="541"/>
      <c r="HV482" s="541"/>
      <c r="HW482" s="541"/>
      <c r="HX482" s="541"/>
      <c r="HY482" s="541"/>
      <c r="HZ482" s="541"/>
      <c r="IA482" s="541"/>
      <c r="IB482" s="541"/>
      <c r="IC482" s="541"/>
      <c r="ID482" s="541"/>
      <c r="IE482" s="541"/>
      <c r="IF482" s="541"/>
      <c r="IG482" s="541"/>
      <c r="IH482" s="541"/>
      <c r="II482" s="541"/>
      <c r="IJ482" s="541"/>
      <c r="IK482" s="541"/>
      <c r="IL482" s="541"/>
      <c r="IM482" s="541"/>
      <c r="IN482" s="541"/>
      <c r="IO482" s="541"/>
      <c r="IP482" s="541"/>
      <c r="IQ482" s="541"/>
      <c r="IR482" s="541"/>
      <c r="IS482" s="541"/>
      <c r="IT482" s="541"/>
    </row>
    <row r="483" spans="1:254" s="548" customFormat="1" ht="15" customHeight="1" x14ac:dyDescent="0.3">
      <c r="A483" s="541"/>
      <c r="B483" s="541"/>
      <c r="C483" s="542"/>
      <c r="D483" s="541"/>
      <c r="E483" s="541"/>
      <c r="F483" s="543"/>
      <c r="G483" s="541"/>
      <c r="H483" s="541"/>
      <c r="I483" s="541"/>
      <c r="J483" s="541"/>
      <c r="K483" s="541"/>
      <c r="L483" s="541"/>
      <c r="M483" s="541"/>
      <c r="N483" s="541"/>
      <c r="O483" s="541"/>
      <c r="P483" s="541"/>
      <c r="Q483" s="541"/>
      <c r="R483" s="541"/>
      <c r="S483" s="874"/>
      <c r="T483" s="328"/>
      <c r="U483" s="330"/>
      <c r="V483" s="330"/>
      <c r="W483" s="330"/>
      <c r="X483" s="330"/>
      <c r="Y483" s="330"/>
      <c r="Z483" s="330"/>
      <c r="AA483" s="330"/>
      <c r="AB483" s="330"/>
      <c r="AC483" s="330"/>
      <c r="AD483" s="330"/>
      <c r="AE483" s="330"/>
      <c r="AF483" s="330"/>
      <c r="AG483" s="330"/>
      <c r="AH483" s="545"/>
      <c r="AI483" s="545"/>
      <c r="AJ483" s="545"/>
      <c r="AK483" s="545"/>
      <c r="AL483" s="546"/>
      <c r="AM483" s="546"/>
      <c r="AN483" s="546"/>
      <c r="AO483" s="546"/>
      <c r="AP483" s="546"/>
      <c r="AQ483" s="546"/>
      <c r="AR483" s="546"/>
      <c r="AS483" s="546"/>
      <c r="AT483" s="546"/>
      <c r="AU483" s="546"/>
      <c r="AV483" s="547"/>
      <c r="AW483" s="547"/>
      <c r="AX483" s="547"/>
      <c r="AY483" s="547"/>
      <c r="AZ483" s="547"/>
      <c r="BA483" s="547"/>
      <c r="BB483" s="547"/>
      <c r="BC483" s="547"/>
      <c r="BD483" s="547"/>
      <c r="BE483" s="547"/>
      <c r="BF483" s="547"/>
      <c r="BG483" s="541"/>
      <c r="BH483" s="541"/>
      <c r="BI483" s="541"/>
      <c r="BJ483" s="541"/>
      <c r="BK483" s="541"/>
      <c r="BL483" s="541"/>
      <c r="BM483" s="541"/>
      <c r="BN483" s="541"/>
      <c r="BO483" s="541"/>
      <c r="BP483" s="541"/>
      <c r="BQ483" s="541"/>
      <c r="BR483" s="541"/>
      <c r="BS483" s="541"/>
      <c r="BT483" s="541"/>
      <c r="BU483" s="541"/>
      <c r="BV483" s="541"/>
      <c r="BW483" s="541"/>
      <c r="BX483" s="541"/>
      <c r="BY483" s="541"/>
      <c r="BZ483" s="541"/>
      <c r="CA483" s="541"/>
      <c r="CB483" s="541"/>
      <c r="CC483" s="541"/>
      <c r="CD483" s="541"/>
      <c r="CE483" s="541"/>
      <c r="CF483" s="541"/>
      <c r="CG483" s="541"/>
      <c r="CH483" s="541"/>
      <c r="CI483" s="541"/>
      <c r="CJ483" s="541"/>
      <c r="CK483" s="541"/>
      <c r="CL483" s="541"/>
      <c r="CM483" s="541"/>
      <c r="CN483" s="541"/>
      <c r="CO483" s="541"/>
      <c r="CP483" s="541"/>
      <c r="CQ483" s="541"/>
      <c r="CR483" s="541"/>
      <c r="CS483" s="541"/>
      <c r="CT483" s="541"/>
      <c r="CU483" s="541"/>
      <c r="CV483" s="541"/>
      <c r="CW483" s="541"/>
      <c r="CX483" s="541"/>
      <c r="CY483" s="541"/>
      <c r="CZ483" s="541"/>
      <c r="DA483" s="541"/>
      <c r="DB483" s="541"/>
      <c r="DC483" s="541"/>
      <c r="DD483" s="541"/>
      <c r="DE483" s="541"/>
      <c r="DF483" s="541"/>
      <c r="DG483" s="541"/>
      <c r="DH483" s="541"/>
      <c r="DI483" s="541"/>
      <c r="DJ483" s="541"/>
      <c r="DK483" s="541"/>
      <c r="DL483" s="541"/>
      <c r="DM483" s="541"/>
      <c r="DN483" s="541"/>
      <c r="DO483" s="541"/>
      <c r="DP483" s="541"/>
      <c r="DQ483" s="541"/>
      <c r="DR483" s="541"/>
      <c r="DS483" s="541"/>
      <c r="DT483" s="541"/>
      <c r="DU483" s="541"/>
      <c r="DV483" s="541"/>
      <c r="DW483" s="541"/>
      <c r="DX483" s="541"/>
      <c r="DY483" s="541"/>
      <c r="DZ483" s="541"/>
      <c r="EA483" s="541"/>
      <c r="EB483" s="541"/>
      <c r="EC483" s="541"/>
      <c r="ED483" s="541"/>
      <c r="EE483" s="541"/>
      <c r="EF483" s="541"/>
      <c r="EG483" s="541"/>
      <c r="EH483" s="541"/>
      <c r="EI483" s="541"/>
      <c r="EJ483" s="541"/>
      <c r="EK483" s="541"/>
      <c r="EL483" s="541"/>
      <c r="EM483" s="541"/>
      <c r="EN483" s="541"/>
      <c r="EO483" s="541"/>
      <c r="EP483" s="541"/>
      <c r="EQ483" s="541"/>
      <c r="ER483" s="541"/>
      <c r="ES483" s="541"/>
      <c r="ET483" s="541"/>
      <c r="EU483" s="541"/>
      <c r="EV483" s="541"/>
      <c r="EW483" s="541"/>
      <c r="EX483" s="541"/>
      <c r="EY483" s="541"/>
      <c r="EZ483" s="541"/>
      <c r="FA483" s="541"/>
      <c r="FB483" s="541"/>
      <c r="FC483" s="541"/>
      <c r="FD483" s="541"/>
      <c r="FE483" s="541"/>
      <c r="FF483" s="541"/>
      <c r="FG483" s="541"/>
      <c r="FH483" s="541"/>
      <c r="FI483" s="541"/>
      <c r="FJ483" s="541"/>
      <c r="FK483" s="541"/>
      <c r="FL483" s="541"/>
      <c r="FM483" s="541"/>
      <c r="FN483" s="541"/>
      <c r="FO483" s="541"/>
      <c r="FP483" s="541"/>
      <c r="FQ483" s="541"/>
      <c r="FR483" s="541"/>
      <c r="FS483" s="541"/>
      <c r="FT483" s="541"/>
      <c r="FU483" s="541"/>
      <c r="FV483" s="541"/>
      <c r="FW483" s="541"/>
      <c r="FX483" s="541"/>
      <c r="FY483" s="541"/>
      <c r="FZ483" s="541"/>
      <c r="GA483" s="541"/>
      <c r="GB483" s="541"/>
      <c r="GC483" s="541"/>
      <c r="GD483" s="541"/>
      <c r="GE483" s="541"/>
      <c r="GF483" s="541"/>
      <c r="GG483" s="541"/>
      <c r="GH483" s="541"/>
      <c r="GI483" s="541"/>
      <c r="GJ483" s="541"/>
      <c r="GK483" s="541"/>
      <c r="GL483" s="541"/>
      <c r="GM483" s="541"/>
      <c r="GN483" s="541"/>
      <c r="GO483" s="541"/>
      <c r="GP483" s="541"/>
      <c r="GQ483" s="541"/>
      <c r="GR483" s="541"/>
      <c r="GS483" s="541"/>
      <c r="GT483" s="541"/>
      <c r="GU483" s="541"/>
      <c r="GV483" s="541"/>
      <c r="GW483" s="541"/>
      <c r="GX483" s="541"/>
      <c r="GY483" s="541"/>
      <c r="GZ483" s="541"/>
      <c r="HA483" s="541"/>
      <c r="HB483" s="541"/>
      <c r="HC483" s="541"/>
      <c r="HD483" s="541"/>
      <c r="HE483" s="541"/>
      <c r="HF483" s="541"/>
      <c r="HG483" s="541"/>
      <c r="HH483" s="541"/>
      <c r="HI483" s="541"/>
      <c r="HJ483" s="541"/>
      <c r="HK483" s="541"/>
      <c r="HL483" s="541"/>
      <c r="HM483" s="541"/>
      <c r="HN483" s="541"/>
      <c r="HO483" s="541"/>
      <c r="HP483" s="541"/>
      <c r="HQ483" s="541"/>
      <c r="HR483" s="541"/>
      <c r="HS483" s="541"/>
      <c r="HT483" s="541"/>
      <c r="HU483" s="541"/>
      <c r="HV483" s="541"/>
      <c r="HW483" s="541"/>
      <c r="HX483" s="541"/>
      <c r="HY483" s="541"/>
      <c r="HZ483" s="541"/>
      <c r="IA483" s="541"/>
      <c r="IB483" s="541"/>
      <c r="IC483" s="541"/>
      <c r="ID483" s="541"/>
      <c r="IE483" s="541"/>
      <c r="IF483" s="541"/>
      <c r="IG483" s="541"/>
      <c r="IH483" s="541"/>
      <c r="II483" s="541"/>
      <c r="IJ483" s="541"/>
      <c r="IK483" s="541"/>
      <c r="IL483" s="541"/>
      <c r="IM483" s="541"/>
      <c r="IN483" s="541"/>
      <c r="IO483" s="541"/>
      <c r="IP483" s="541"/>
      <c r="IQ483" s="541"/>
      <c r="IR483" s="541"/>
      <c r="IS483" s="541"/>
      <c r="IT483" s="541"/>
    </row>
    <row r="484" spans="1:254" ht="15" customHeight="1" x14ac:dyDescent="0.3">
      <c r="A484" s="541"/>
      <c r="B484" s="541"/>
      <c r="C484" s="542"/>
      <c r="D484" s="541"/>
      <c r="E484" s="541"/>
      <c r="F484" s="549"/>
      <c r="G484" s="541"/>
      <c r="I484" s="541"/>
      <c r="K484" s="541"/>
      <c r="L484" s="541"/>
      <c r="Q484" s="541"/>
      <c r="R484" s="541"/>
    </row>
    <row r="485" spans="1:254" ht="15" customHeight="1" x14ac:dyDescent="0.3">
      <c r="A485" s="541"/>
      <c r="B485" s="541"/>
      <c r="C485" s="542"/>
      <c r="D485" s="541"/>
      <c r="E485" s="541"/>
      <c r="F485" s="549"/>
      <c r="G485" s="541"/>
      <c r="I485" s="541"/>
      <c r="K485" s="541"/>
      <c r="L485" s="541"/>
      <c r="Q485" s="541"/>
      <c r="R485" s="541"/>
    </row>
    <row r="486" spans="1:254" ht="15" customHeight="1" x14ac:dyDescent="0.3">
      <c r="A486" s="541"/>
      <c r="B486" s="541"/>
      <c r="C486" s="542"/>
      <c r="D486" s="541"/>
      <c r="E486" s="541"/>
      <c r="F486" s="549"/>
      <c r="G486" s="541"/>
      <c r="I486" s="541"/>
      <c r="K486" s="541"/>
      <c r="L486" s="541"/>
      <c r="Q486" s="541"/>
      <c r="R486" s="541"/>
    </row>
    <row r="487" spans="1:254" ht="15" customHeight="1" x14ac:dyDescent="0.3">
      <c r="A487" s="541"/>
      <c r="B487" s="541"/>
      <c r="C487" s="542"/>
      <c r="D487" s="541"/>
      <c r="E487" s="541"/>
      <c r="F487" s="549"/>
      <c r="G487" s="541"/>
      <c r="I487" s="541"/>
      <c r="K487" s="541"/>
      <c r="L487" s="541"/>
      <c r="Q487" s="541"/>
      <c r="R487" s="541"/>
    </row>
    <row r="488" spans="1:254" ht="15" customHeight="1" x14ac:dyDescent="0.3">
      <c r="A488" s="541"/>
      <c r="B488" s="541"/>
      <c r="C488" s="542"/>
      <c r="D488" s="541"/>
      <c r="E488" s="541"/>
      <c r="F488" s="549"/>
      <c r="G488" s="541"/>
      <c r="I488" s="541"/>
      <c r="K488" s="541"/>
      <c r="L488" s="541"/>
      <c r="Q488" s="541"/>
      <c r="R488" s="541"/>
    </row>
    <row r="489" spans="1:254" ht="15" customHeight="1" x14ac:dyDescent="0.3">
      <c r="A489" s="541"/>
      <c r="B489" s="541"/>
      <c r="C489" s="542"/>
      <c r="D489" s="541"/>
      <c r="E489" s="541"/>
      <c r="F489" s="549"/>
      <c r="G489" s="541"/>
      <c r="I489" s="541"/>
      <c r="K489" s="541"/>
      <c r="L489" s="541"/>
      <c r="Q489" s="541"/>
      <c r="R489" s="541"/>
    </row>
    <row r="490" spans="1:254" ht="15" customHeight="1" x14ac:dyDescent="0.3">
      <c r="A490" s="541"/>
      <c r="B490" s="541"/>
      <c r="C490" s="542"/>
      <c r="D490" s="541"/>
      <c r="E490" s="541"/>
      <c r="F490" s="549"/>
      <c r="G490" s="541"/>
      <c r="I490" s="541"/>
      <c r="K490" s="541"/>
      <c r="L490" s="541"/>
      <c r="Q490" s="541"/>
      <c r="R490" s="541"/>
    </row>
    <row r="491" spans="1:254" ht="15" customHeight="1" x14ac:dyDescent="0.3">
      <c r="A491" s="541"/>
      <c r="B491" s="541"/>
      <c r="C491" s="542"/>
      <c r="D491" s="541"/>
      <c r="E491" s="541"/>
      <c r="F491" s="549"/>
      <c r="G491" s="541"/>
      <c r="I491" s="541"/>
      <c r="K491" s="541"/>
      <c r="L491" s="541"/>
      <c r="Q491" s="541"/>
      <c r="R491" s="541"/>
    </row>
    <row r="492" spans="1:254" ht="15" customHeight="1" x14ac:dyDescent="0.3">
      <c r="A492" s="541"/>
      <c r="B492" s="541"/>
      <c r="C492" s="542"/>
      <c r="D492" s="541"/>
      <c r="E492" s="541"/>
      <c r="F492" s="549"/>
      <c r="G492" s="541"/>
      <c r="I492" s="541"/>
      <c r="K492" s="541"/>
      <c r="L492" s="541"/>
      <c r="Q492" s="541"/>
      <c r="R492" s="541"/>
    </row>
    <row r="493" spans="1:254" ht="15" customHeight="1" x14ac:dyDescent="0.3">
      <c r="A493" s="541"/>
      <c r="B493" s="541"/>
      <c r="C493" s="542"/>
      <c r="D493" s="541"/>
      <c r="E493" s="541"/>
      <c r="F493" s="549"/>
      <c r="G493" s="541"/>
      <c r="I493" s="541"/>
      <c r="K493" s="541"/>
      <c r="L493" s="541"/>
      <c r="Q493" s="541"/>
      <c r="R493" s="541"/>
    </row>
    <row r="494" spans="1:254" ht="15" customHeight="1" x14ac:dyDescent="0.3">
      <c r="A494" s="541"/>
      <c r="B494" s="541"/>
      <c r="C494" s="542"/>
      <c r="D494" s="541"/>
      <c r="E494" s="541"/>
      <c r="F494" s="549"/>
      <c r="G494" s="541"/>
      <c r="I494" s="541"/>
      <c r="K494" s="541"/>
      <c r="L494" s="541"/>
      <c r="Q494" s="541"/>
      <c r="R494" s="541"/>
    </row>
    <row r="495" spans="1:254" ht="15" customHeight="1" x14ac:dyDescent="0.3">
      <c r="A495" s="541"/>
      <c r="B495" s="541"/>
      <c r="C495" s="542"/>
      <c r="D495" s="541"/>
      <c r="E495" s="541"/>
      <c r="F495" s="549"/>
      <c r="G495" s="541"/>
      <c r="I495" s="541"/>
      <c r="K495" s="541"/>
      <c r="L495" s="541"/>
      <c r="Q495" s="541"/>
      <c r="R495" s="541"/>
    </row>
    <row r="496" spans="1:254" ht="15" customHeight="1" x14ac:dyDescent="0.3">
      <c r="A496" s="541"/>
      <c r="B496" s="541"/>
      <c r="C496" s="542"/>
      <c r="D496" s="541"/>
      <c r="E496" s="541"/>
      <c r="F496" s="549"/>
      <c r="G496" s="541"/>
      <c r="I496" s="541"/>
      <c r="K496" s="541"/>
      <c r="L496" s="541"/>
      <c r="Q496" s="541"/>
      <c r="R496" s="541"/>
    </row>
    <row r="497" spans="1:18" ht="15" customHeight="1" x14ac:dyDescent="0.3">
      <c r="A497" s="541"/>
      <c r="B497" s="541"/>
      <c r="C497" s="542"/>
      <c r="D497" s="541"/>
      <c r="E497" s="541"/>
      <c r="F497" s="549"/>
      <c r="G497" s="541"/>
      <c r="I497" s="541"/>
      <c r="K497" s="541"/>
      <c r="L497" s="541"/>
      <c r="Q497" s="541"/>
      <c r="R497" s="541"/>
    </row>
    <row r="498" spans="1:18" ht="15" customHeight="1" x14ac:dyDescent="0.3">
      <c r="A498" s="541"/>
      <c r="B498" s="541"/>
      <c r="C498" s="542"/>
      <c r="D498" s="541"/>
      <c r="E498" s="541"/>
      <c r="F498" s="549"/>
      <c r="G498" s="541"/>
      <c r="I498" s="541"/>
      <c r="K498" s="541"/>
      <c r="L498" s="541"/>
      <c r="Q498" s="541"/>
      <c r="R498" s="541"/>
    </row>
    <row r="499" spans="1:18" ht="15" customHeight="1" x14ac:dyDescent="0.3">
      <c r="A499" s="541"/>
      <c r="B499" s="541"/>
      <c r="C499" s="542"/>
      <c r="D499" s="541"/>
      <c r="E499" s="541"/>
      <c r="F499" s="549"/>
      <c r="G499" s="541"/>
      <c r="I499" s="541"/>
      <c r="K499" s="541"/>
      <c r="L499" s="541"/>
      <c r="Q499" s="541"/>
      <c r="R499" s="541"/>
    </row>
    <row r="500" spans="1:18" ht="15" customHeight="1" x14ac:dyDescent="0.3">
      <c r="A500" s="541"/>
      <c r="B500" s="541"/>
      <c r="C500" s="542"/>
      <c r="D500" s="541"/>
      <c r="E500" s="541"/>
      <c r="F500" s="549"/>
      <c r="G500" s="541"/>
      <c r="I500" s="541"/>
      <c r="K500" s="541"/>
      <c r="L500" s="541"/>
      <c r="Q500" s="541"/>
      <c r="R500" s="541"/>
    </row>
    <row r="501" spans="1:18" ht="15" customHeight="1" x14ac:dyDescent="0.3">
      <c r="A501" s="541"/>
      <c r="B501" s="541"/>
      <c r="C501" s="542"/>
      <c r="D501" s="541"/>
      <c r="E501" s="541"/>
      <c r="F501" s="549"/>
      <c r="G501" s="541"/>
      <c r="I501" s="541"/>
      <c r="K501" s="541"/>
      <c r="L501" s="541"/>
      <c r="Q501" s="541"/>
      <c r="R501" s="541"/>
    </row>
    <row r="502" spans="1:18" ht="15" customHeight="1" x14ac:dyDescent="0.3">
      <c r="A502" s="541"/>
      <c r="B502" s="541"/>
      <c r="C502" s="542"/>
      <c r="D502" s="541"/>
      <c r="E502" s="541"/>
      <c r="F502" s="549"/>
      <c r="G502" s="541"/>
      <c r="I502" s="541"/>
      <c r="K502" s="541"/>
      <c r="L502" s="541"/>
      <c r="Q502" s="541"/>
      <c r="R502" s="541"/>
    </row>
    <row r="503" spans="1:18" ht="15" customHeight="1" x14ac:dyDescent="0.3">
      <c r="A503" s="541"/>
      <c r="B503" s="541"/>
      <c r="C503" s="542"/>
      <c r="D503" s="541"/>
      <c r="E503" s="541"/>
      <c r="F503" s="549"/>
      <c r="G503" s="541"/>
      <c r="I503" s="541"/>
      <c r="K503" s="541"/>
      <c r="L503" s="541"/>
      <c r="Q503" s="541"/>
      <c r="R503" s="541"/>
    </row>
    <row r="504" spans="1:18" ht="15" customHeight="1" x14ac:dyDescent="0.3">
      <c r="A504" s="541"/>
      <c r="B504" s="541"/>
      <c r="C504" s="542"/>
      <c r="D504" s="541"/>
      <c r="E504" s="541"/>
      <c r="F504" s="549"/>
      <c r="G504" s="541"/>
      <c r="I504" s="541"/>
      <c r="K504" s="541"/>
      <c r="L504" s="541"/>
      <c r="Q504" s="541"/>
      <c r="R504" s="541"/>
    </row>
    <row r="505" spans="1:18" ht="15" customHeight="1" x14ac:dyDescent="0.3">
      <c r="A505" s="541"/>
      <c r="B505" s="541"/>
      <c r="C505" s="542"/>
      <c r="D505" s="541"/>
      <c r="E505" s="541"/>
      <c r="F505" s="549"/>
      <c r="G505" s="541"/>
      <c r="I505" s="541"/>
      <c r="K505" s="541"/>
      <c r="L505" s="541"/>
      <c r="Q505" s="541"/>
      <c r="R505" s="541"/>
    </row>
    <row r="506" spans="1:18" ht="15" customHeight="1" x14ac:dyDescent="0.3">
      <c r="A506" s="541"/>
      <c r="B506" s="541"/>
      <c r="C506" s="542"/>
      <c r="D506" s="541"/>
      <c r="E506" s="541"/>
      <c r="F506" s="549"/>
      <c r="G506" s="541"/>
      <c r="I506" s="541"/>
      <c r="K506" s="541"/>
      <c r="L506" s="541"/>
      <c r="Q506" s="541"/>
      <c r="R506" s="541"/>
    </row>
    <row r="507" spans="1:18" ht="15" customHeight="1" x14ac:dyDescent="0.3">
      <c r="A507" s="541"/>
      <c r="B507" s="541"/>
      <c r="C507" s="542"/>
      <c r="D507" s="541"/>
      <c r="E507" s="541"/>
      <c r="F507" s="549"/>
      <c r="G507" s="541"/>
      <c r="I507" s="541"/>
      <c r="K507" s="541"/>
      <c r="L507" s="541"/>
      <c r="Q507" s="541"/>
      <c r="R507" s="541"/>
    </row>
    <row r="508" spans="1:18" ht="15" customHeight="1" x14ac:dyDescent="0.3">
      <c r="A508" s="541"/>
      <c r="B508" s="541"/>
      <c r="C508" s="542"/>
      <c r="D508" s="541"/>
      <c r="E508" s="541"/>
      <c r="F508" s="549"/>
      <c r="G508" s="541"/>
      <c r="I508" s="541"/>
      <c r="K508" s="541"/>
      <c r="L508" s="541"/>
      <c r="Q508" s="541"/>
      <c r="R508" s="541"/>
    </row>
    <row r="509" spans="1:18" ht="15" customHeight="1" x14ac:dyDescent="0.3">
      <c r="A509" s="541"/>
      <c r="B509" s="541"/>
      <c r="C509" s="542"/>
      <c r="D509" s="541"/>
      <c r="E509" s="541"/>
      <c r="F509" s="549"/>
      <c r="G509" s="541"/>
      <c r="I509" s="541"/>
      <c r="K509" s="541"/>
      <c r="L509" s="541"/>
      <c r="Q509" s="541"/>
      <c r="R509" s="541"/>
    </row>
    <row r="510" spans="1:18" ht="15" customHeight="1" x14ac:dyDescent="0.3">
      <c r="A510" s="541"/>
      <c r="B510" s="541"/>
      <c r="C510" s="542"/>
      <c r="D510" s="541"/>
      <c r="E510" s="541"/>
      <c r="F510" s="549"/>
      <c r="G510" s="541"/>
      <c r="I510" s="541"/>
      <c r="K510" s="541"/>
      <c r="L510" s="541"/>
      <c r="Q510" s="541"/>
      <c r="R510" s="541"/>
    </row>
    <row r="511" spans="1:18" ht="15" customHeight="1" x14ac:dyDescent="0.3">
      <c r="A511" s="541"/>
      <c r="B511" s="541"/>
      <c r="C511" s="542"/>
      <c r="D511" s="541"/>
      <c r="E511" s="541"/>
      <c r="F511" s="549"/>
      <c r="G511" s="541"/>
      <c r="I511" s="541"/>
      <c r="K511" s="541"/>
      <c r="L511" s="541"/>
      <c r="Q511" s="541"/>
      <c r="R511" s="541"/>
    </row>
    <row r="512" spans="1:18" ht="15" customHeight="1" x14ac:dyDescent="0.3">
      <c r="A512" s="541"/>
      <c r="B512" s="541"/>
      <c r="C512" s="542"/>
      <c r="D512" s="541"/>
      <c r="E512" s="541"/>
      <c r="F512" s="549"/>
      <c r="G512" s="541"/>
      <c r="I512" s="541"/>
      <c r="K512" s="541"/>
      <c r="L512" s="541"/>
      <c r="Q512" s="541"/>
      <c r="R512" s="541"/>
    </row>
    <row r="513" spans="1:18" ht="15" customHeight="1" x14ac:dyDescent="0.3">
      <c r="A513" s="541"/>
      <c r="B513" s="541"/>
      <c r="C513" s="542"/>
      <c r="D513" s="541"/>
      <c r="E513" s="541"/>
      <c r="F513" s="549"/>
      <c r="G513" s="541"/>
      <c r="I513" s="541"/>
      <c r="K513" s="541"/>
      <c r="L513" s="541"/>
      <c r="Q513" s="541"/>
      <c r="R513" s="541"/>
    </row>
    <row r="514" spans="1:18" ht="15" customHeight="1" x14ac:dyDescent="0.3">
      <c r="A514" s="541"/>
      <c r="B514" s="541"/>
      <c r="C514" s="542"/>
      <c r="D514" s="541"/>
      <c r="E514" s="541"/>
      <c r="F514" s="549"/>
      <c r="G514" s="541"/>
      <c r="I514" s="541"/>
      <c r="K514" s="541"/>
      <c r="L514" s="541"/>
      <c r="Q514" s="541"/>
      <c r="R514" s="541"/>
    </row>
    <row r="515" spans="1:18" ht="15" customHeight="1" x14ac:dyDescent="0.3">
      <c r="A515" s="541"/>
      <c r="B515" s="541"/>
      <c r="C515" s="542"/>
      <c r="D515" s="541"/>
      <c r="E515" s="541"/>
      <c r="F515" s="549"/>
      <c r="G515" s="541"/>
      <c r="I515" s="541"/>
      <c r="K515" s="541"/>
      <c r="L515" s="541"/>
      <c r="Q515" s="541"/>
      <c r="R515" s="541"/>
    </row>
    <row r="516" spans="1:18" ht="15" customHeight="1" x14ac:dyDescent="0.3">
      <c r="A516" s="541"/>
      <c r="B516" s="541"/>
      <c r="C516" s="542"/>
      <c r="D516" s="541"/>
      <c r="E516" s="541"/>
      <c r="F516" s="549"/>
      <c r="G516" s="541"/>
      <c r="I516" s="541"/>
      <c r="K516" s="541"/>
      <c r="L516" s="541"/>
      <c r="Q516" s="541"/>
      <c r="R516" s="541"/>
    </row>
    <row r="517" spans="1:18" ht="15" customHeight="1" x14ac:dyDescent="0.3">
      <c r="A517" s="541"/>
      <c r="B517" s="541"/>
      <c r="C517" s="542"/>
      <c r="D517" s="541"/>
      <c r="E517" s="541"/>
      <c r="F517" s="549"/>
      <c r="G517" s="541"/>
      <c r="I517" s="541"/>
      <c r="K517" s="541"/>
      <c r="L517" s="541"/>
      <c r="Q517" s="541"/>
      <c r="R517" s="541"/>
    </row>
    <row r="518" spans="1:18" ht="15" customHeight="1" x14ac:dyDescent="0.3">
      <c r="A518" s="541"/>
      <c r="B518" s="541"/>
      <c r="C518" s="542"/>
      <c r="D518" s="541"/>
      <c r="E518" s="541"/>
      <c r="F518" s="549"/>
      <c r="G518" s="541"/>
      <c r="I518" s="541"/>
      <c r="K518" s="541"/>
      <c r="L518" s="541"/>
      <c r="Q518" s="541"/>
      <c r="R518" s="541"/>
    </row>
    <row r="519" spans="1:18" ht="15" customHeight="1" x14ac:dyDescent="0.3">
      <c r="A519" s="541"/>
      <c r="B519" s="541"/>
      <c r="C519" s="542"/>
      <c r="D519" s="541"/>
      <c r="E519" s="541"/>
      <c r="F519" s="549"/>
      <c r="G519" s="541"/>
      <c r="I519" s="541"/>
      <c r="K519" s="541"/>
      <c r="L519" s="541"/>
      <c r="Q519" s="541"/>
      <c r="R519" s="541"/>
    </row>
    <row r="520" spans="1:18" ht="15" customHeight="1" x14ac:dyDescent="0.3">
      <c r="A520" s="541"/>
      <c r="B520" s="541"/>
      <c r="C520" s="542"/>
      <c r="D520" s="541"/>
      <c r="E520" s="541"/>
      <c r="F520" s="549"/>
      <c r="G520" s="541"/>
      <c r="I520" s="541"/>
      <c r="K520" s="541"/>
      <c r="L520" s="541"/>
      <c r="Q520" s="541"/>
      <c r="R520" s="541"/>
    </row>
    <row r="521" spans="1:18" ht="15" customHeight="1" x14ac:dyDescent="0.3">
      <c r="A521" s="541"/>
      <c r="B521" s="541"/>
      <c r="C521" s="542"/>
      <c r="D521" s="541"/>
      <c r="E521" s="541"/>
      <c r="F521" s="549"/>
      <c r="G521" s="541"/>
      <c r="I521" s="541"/>
      <c r="K521" s="541"/>
      <c r="L521" s="541"/>
      <c r="Q521" s="541"/>
      <c r="R521" s="541"/>
    </row>
    <row r="522" spans="1:18" ht="15" customHeight="1" x14ac:dyDescent="0.3">
      <c r="A522" s="541"/>
      <c r="B522" s="541"/>
      <c r="C522" s="542"/>
      <c r="D522" s="541"/>
      <c r="E522" s="541"/>
      <c r="F522" s="549"/>
      <c r="G522" s="541"/>
      <c r="I522" s="541"/>
      <c r="K522" s="541"/>
      <c r="L522" s="541"/>
      <c r="Q522" s="541"/>
      <c r="R522" s="541"/>
    </row>
    <row r="523" spans="1:18" ht="15" customHeight="1" x14ac:dyDescent="0.3">
      <c r="A523" s="541"/>
      <c r="B523" s="541"/>
      <c r="C523" s="542"/>
      <c r="D523" s="541"/>
      <c r="E523" s="541"/>
      <c r="F523" s="549"/>
      <c r="G523" s="541"/>
      <c r="I523" s="541"/>
      <c r="K523" s="541"/>
      <c r="L523" s="541"/>
      <c r="Q523" s="541"/>
      <c r="R523" s="541"/>
    </row>
    <row r="524" spans="1:18" ht="15" customHeight="1" x14ac:dyDescent="0.3">
      <c r="A524" s="541"/>
      <c r="B524" s="541"/>
      <c r="C524" s="542"/>
      <c r="D524" s="541"/>
      <c r="E524" s="541"/>
      <c r="F524" s="549"/>
      <c r="G524" s="541"/>
      <c r="I524" s="541"/>
      <c r="K524" s="541"/>
      <c r="L524" s="541"/>
      <c r="Q524" s="541"/>
      <c r="R524" s="541"/>
    </row>
    <row r="525" spans="1:18" ht="15" customHeight="1" x14ac:dyDescent="0.3">
      <c r="A525" s="541"/>
      <c r="B525" s="541"/>
      <c r="C525" s="542"/>
      <c r="D525" s="541"/>
      <c r="E525" s="541"/>
      <c r="F525" s="549"/>
      <c r="G525" s="541"/>
      <c r="I525" s="541"/>
      <c r="K525" s="541"/>
      <c r="L525" s="541"/>
      <c r="Q525" s="541"/>
      <c r="R525" s="541"/>
    </row>
    <row r="526" spans="1:18" ht="15" customHeight="1" x14ac:dyDescent="0.3">
      <c r="A526" s="541"/>
      <c r="B526" s="541"/>
      <c r="C526" s="542"/>
      <c r="D526" s="541"/>
      <c r="E526" s="541"/>
      <c r="F526" s="549"/>
      <c r="G526" s="541"/>
      <c r="I526" s="541"/>
      <c r="K526" s="541"/>
      <c r="L526" s="541"/>
      <c r="Q526" s="541"/>
      <c r="R526" s="541"/>
    </row>
    <row r="527" spans="1:18" ht="15" customHeight="1" x14ac:dyDescent="0.3">
      <c r="A527" s="541"/>
      <c r="B527" s="541"/>
      <c r="C527" s="542"/>
      <c r="D527" s="541"/>
      <c r="E527" s="541"/>
      <c r="F527" s="549"/>
      <c r="G527" s="541"/>
      <c r="I527" s="541"/>
      <c r="K527" s="541"/>
      <c r="L527" s="541"/>
      <c r="Q527" s="541"/>
      <c r="R527" s="541"/>
    </row>
    <row r="528" spans="1:18" ht="15" customHeight="1" x14ac:dyDescent="0.3">
      <c r="A528" s="541"/>
      <c r="B528" s="541"/>
      <c r="C528" s="542"/>
      <c r="D528" s="541"/>
      <c r="E528" s="541"/>
      <c r="F528" s="549"/>
      <c r="G528" s="541"/>
      <c r="I528" s="541"/>
      <c r="K528" s="541"/>
      <c r="L528" s="541"/>
      <c r="Q528" s="541"/>
      <c r="R528" s="541"/>
    </row>
    <row r="529" spans="1:18" ht="15" customHeight="1" x14ac:dyDescent="0.3">
      <c r="A529" s="541"/>
      <c r="B529" s="541"/>
      <c r="C529" s="542"/>
      <c r="D529" s="541"/>
      <c r="E529" s="541"/>
      <c r="F529" s="549"/>
      <c r="G529" s="541"/>
      <c r="I529" s="541"/>
      <c r="K529" s="541"/>
      <c r="L529" s="541"/>
      <c r="Q529" s="541"/>
      <c r="R529" s="541"/>
    </row>
    <row r="530" spans="1:18" ht="15" customHeight="1" x14ac:dyDescent="0.3">
      <c r="A530" s="541"/>
      <c r="B530" s="541"/>
      <c r="C530" s="542"/>
      <c r="D530" s="541"/>
      <c r="E530" s="541"/>
      <c r="F530" s="549"/>
      <c r="G530" s="541"/>
      <c r="I530" s="541"/>
      <c r="K530" s="541"/>
      <c r="L530" s="541"/>
      <c r="Q530" s="541"/>
      <c r="R530" s="541"/>
    </row>
    <row r="531" spans="1:18" ht="15" customHeight="1" x14ac:dyDescent="0.3">
      <c r="A531" s="541"/>
      <c r="B531" s="541"/>
      <c r="C531" s="542"/>
      <c r="D531" s="541"/>
      <c r="E531" s="541"/>
      <c r="F531" s="549"/>
      <c r="G531" s="541"/>
      <c r="I531" s="541"/>
      <c r="K531" s="541"/>
      <c r="L531" s="541"/>
      <c r="Q531" s="541"/>
      <c r="R531" s="541"/>
    </row>
    <row r="532" spans="1:18" ht="15" customHeight="1" x14ac:dyDescent="0.3">
      <c r="A532" s="541"/>
      <c r="B532" s="541"/>
      <c r="C532" s="542"/>
      <c r="D532" s="541"/>
      <c r="E532" s="541"/>
      <c r="F532" s="549"/>
      <c r="G532" s="541"/>
      <c r="I532" s="541"/>
      <c r="K532" s="541"/>
      <c r="L532" s="541"/>
      <c r="Q532" s="541"/>
      <c r="R532" s="541"/>
    </row>
    <row r="533" spans="1:18" ht="15" customHeight="1" x14ac:dyDescent="0.3">
      <c r="A533" s="541"/>
      <c r="B533" s="541"/>
      <c r="C533" s="542"/>
      <c r="D533" s="541"/>
      <c r="E533" s="541"/>
      <c r="F533" s="549"/>
      <c r="G533" s="541"/>
      <c r="I533" s="541"/>
      <c r="K533" s="541"/>
      <c r="L533" s="541"/>
      <c r="Q533" s="541"/>
      <c r="R533" s="541"/>
    </row>
    <row r="534" spans="1:18" ht="15" customHeight="1" x14ac:dyDescent="0.3">
      <c r="A534" s="541"/>
      <c r="B534" s="541"/>
      <c r="C534" s="542"/>
      <c r="D534" s="541"/>
      <c r="E534" s="541"/>
      <c r="F534" s="549"/>
      <c r="G534" s="541"/>
      <c r="I534" s="541"/>
      <c r="K534" s="541"/>
      <c r="L534" s="541"/>
      <c r="Q534" s="541"/>
      <c r="R534" s="541"/>
    </row>
    <row r="535" spans="1:18" ht="15" customHeight="1" x14ac:dyDescent="0.3">
      <c r="A535" s="541"/>
      <c r="B535" s="541"/>
      <c r="C535" s="542"/>
      <c r="D535" s="541"/>
      <c r="E535" s="541"/>
      <c r="F535" s="549"/>
      <c r="G535" s="541"/>
      <c r="I535" s="541"/>
      <c r="K535" s="541"/>
      <c r="L535" s="541"/>
      <c r="Q535" s="541"/>
      <c r="R535" s="541"/>
    </row>
    <row r="536" spans="1:18" ht="15" customHeight="1" x14ac:dyDescent="0.3">
      <c r="A536" s="541"/>
      <c r="B536" s="541"/>
      <c r="C536" s="542"/>
      <c r="D536" s="541"/>
      <c r="E536" s="541"/>
      <c r="F536" s="549"/>
      <c r="G536" s="541"/>
      <c r="I536" s="541"/>
      <c r="K536" s="541"/>
      <c r="L536" s="541"/>
      <c r="Q536" s="541"/>
      <c r="R536" s="541"/>
    </row>
    <row r="537" spans="1:18" ht="15" customHeight="1" x14ac:dyDescent="0.3">
      <c r="A537" s="541"/>
      <c r="B537" s="541"/>
      <c r="C537" s="542"/>
      <c r="D537" s="541"/>
      <c r="E537" s="541"/>
      <c r="F537" s="549"/>
      <c r="G537" s="541"/>
      <c r="I537" s="541"/>
      <c r="K537" s="541"/>
      <c r="L537" s="541"/>
      <c r="Q537" s="541"/>
      <c r="R537" s="541"/>
    </row>
    <row r="538" spans="1:18" ht="15" customHeight="1" x14ac:dyDescent="0.3">
      <c r="A538" s="541"/>
      <c r="B538" s="541"/>
      <c r="C538" s="542"/>
      <c r="D538" s="541"/>
      <c r="E538" s="541"/>
      <c r="F538" s="549"/>
      <c r="G538" s="541"/>
      <c r="I538" s="541"/>
      <c r="K538" s="541"/>
      <c r="L538" s="541"/>
      <c r="Q538" s="541"/>
      <c r="R538" s="541"/>
    </row>
    <row r="539" spans="1:18" ht="15" customHeight="1" x14ac:dyDescent="0.3">
      <c r="A539" s="541"/>
      <c r="B539" s="541"/>
      <c r="C539" s="542"/>
      <c r="D539" s="541"/>
      <c r="E539" s="541"/>
      <c r="F539" s="549"/>
      <c r="G539" s="541"/>
      <c r="I539" s="541"/>
      <c r="K539" s="541"/>
      <c r="L539" s="541"/>
      <c r="Q539" s="541"/>
      <c r="R539" s="541"/>
    </row>
    <row r="540" spans="1:18" ht="15" customHeight="1" x14ac:dyDescent="0.3">
      <c r="A540" s="541"/>
      <c r="B540" s="541"/>
      <c r="C540" s="542"/>
      <c r="D540" s="541"/>
      <c r="E540" s="541"/>
      <c r="F540" s="549"/>
      <c r="G540" s="541"/>
      <c r="I540" s="541"/>
      <c r="K540" s="541"/>
      <c r="L540" s="541"/>
      <c r="Q540" s="541"/>
      <c r="R540" s="541"/>
    </row>
    <row r="541" spans="1:18" ht="15" customHeight="1" x14ac:dyDescent="0.3">
      <c r="A541" s="541"/>
      <c r="B541" s="541"/>
      <c r="C541" s="542"/>
      <c r="D541" s="541"/>
      <c r="E541" s="541"/>
      <c r="F541" s="549"/>
      <c r="G541" s="541"/>
      <c r="I541" s="541"/>
      <c r="K541" s="541"/>
      <c r="L541" s="541"/>
      <c r="Q541" s="541"/>
      <c r="R541" s="541"/>
    </row>
    <row r="542" spans="1:18" ht="15" customHeight="1" x14ac:dyDescent="0.3">
      <c r="A542" s="541"/>
      <c r="B542" s="541"/>
      <c r="C542" s="542"/>
      <c r="D542" s="541"/>
      <c r="E542" s="541"/>
      <c r="F542" s="549"/>
      <c r="G542" s="541"/>
      <c r="I542" s="541"/>
      <c r="K542" s="541"/>
      <c r="L542" s="541"/>
      <c r="Q542" s="541"/>
      <c r="R542" s="541"/>
    </row>
    <row r="543" spans="1:18" ht="15" customHeight="1" x14ac:dyDescent="0.3">
      <c r="A543" s="541"/>
      <c r="B543" s="541"/>
      <c r="C543" s="542"/>
      <c r="D543" s="541"/>
      <c r="E543" s="541"/>
      <c r="F543" s="549"/>
      <c r="G543" s="541"/>
      <c r="I543" s="541"/>
      <c r="K543" s="541"/>
      <c r="L543" s="541"/>
      <c r="Q543" s="541"/>
      <c r="R543" s="541"/>
    </row>
    <row r="544" spans="1:18" ht="15" customHeight="1" x14ac:dyDescent="0.3">
      <c r="A544" s="541"/>
      <c r="B544" s="541"/>
      <c r="C544" s="542"/>
      <c r="D544" s="541"/>
      <c r="E544" s="541"/>
      <c r="F544" s="549"/>
      <c r="G544" s="541"/>
      <c r="I544" s="541"/>
      <c r="K544" s="541"/>
      <c r="L544" s="541"/>
      <c r="Q544" s="541"/>
      <c r="R544" s="541"/>
    </row>
    <row r="545" spans="1:18" ht="15" customHeight="1" x14ac:dyDescent="0.3">
      <c r="A545" s="541"/>
      <c r="B545" s="541"/>
      <c r="C545" s="542"/>
      <c r="D545" s="541"/>
      <c r="E545" s="541"/>
      <c r="F545" s="549"/>
      <c r="G545" s="541"/>
      <c r="I545" s="541"/>
      <c r="K545" s="541"/>
      <c r="L545" s="541"/>
      <c r="Q545" s="541"/>
      <c r="R545" s="541"/>
    </row>
    <row r="546" spans="1:18" ht="15" customHeight="1" x14ac:dyDescent="0.3">
      <c r="A546" s="541"/>
      <c r="B546" s="541"/>
      <c r="C546" s="542"/>
      <c r="D546" s="541"/>
      <c r="E546" s="541"/>
      <c r="F546" s="549"/>
      <c r="G546" s="541"/>
      <c r="I546" s="541"/>
      <c r="K546" s="541"/>
      <c r="L546" s="541"/>
      <c r="Q546" s="541"/>
      <c r="R546" s="541"/>
    </row>
    <row r="547" spans="1:18" ht="15" customHeight="1" x14ac:dyDescent="0.3">
      <c r="A547" s="541"/>
      <c r="B547" s="541"/>
      <c r="C547" s="542"/>
      <c r="D547" s="541"/>
      <c r="E547" s="541"/>
      <c r="F547" s="549"/>
      <c r="G547" s="541"/>
      <c r="I547" s="541"/>
      <c r="K547" s="541"/>
      <c r="L547" s="541"/>
      <c r="Q547" s="541"/>
      <c r="R547" s="541"/>
    </row>
    <row r="548" spans="1:18" ht="15" customHeight="1" x14ac:dyDescent="0.3">
      <c r="A548" s="541"/>
      <c r="B548" s="541"/>
      <c r="C548" s="542"/>
      <c r="D548" s="541"/>
      <c r="E548" s="541"/>
      <c r="F548" s="549"/>
      <c r="G548" s="541"/>
      <c r="I548" s="541"/>
      <c r="K548" s="541"/>
      <c r="L548" s="541"/>
      <c r="Q548" s="541"/>
      <c r="R548" s="541"/>
    </row>
    <row r="549" spans="1:18" ht="15" customHeight="1" x14ac:dyDescent="0.3">
      <c r="A549" s="541"/>
      <c r="B549" s="541"/>
      <c r="C549" s="542"/>
      <c r="D549" s="541"/>
      <c r="E549" s="541"/>
      <c r="F549" s="549"/>
      <c r="G549" s="541"/>
      <c r="I549" s="541"/>
      <c r="K549" s="541"/>
      <c r="L549" s="541"/>
      <c r="Q549" s="541"/>
      <c r="R549" s="541"/>
    </row>
    <row r="550" spans="1:18" ht="15" customHeight="1" x14ac:dyDescent="0.3">
      <c r="A550" s="541"/>
      <c r="B550" s="541"/>
      <c r="C550" s="542"/>
      <c r="D550" s="541"/>
      <c r="E550" s="541"/>
      <c r="F550" s="549"/>
      <c r="G550" s="541"/>
      <c r="I550" s="541"/>
      <c r="K550" s="541"/>
      <c r="L550" s="541"/>
      <c r="Q550" s="541"/>
      <c r="R550" s="541"/>
    </row>
    <row r="551" spans="1:18" ht="15" customHeight="1" x14ac:dyDescent="0.3">
      <c r="A551" s="541"/>
      <c r="B551" s="541"/>
      <c r="C551" s="542"/>
      <c r="D551" s="541"/>
      <c r="E551" s="541"/>
      <c r="F551" s="549"/>
      <c r="G551" s="541"/>
      <c r="I551" s="541"/>
      <c r="K551" s="541"/>
      <c r="L551" s="541"/>
      <c r="Q551" s="541"/>
      <c r="R551" s="541"/>
    </row>
    <row r="552" spans="1:18" ht="15" customHeight="1" x14ac:dyDescent="0.3">
      <c r="A552" s="541"/>
      <c r="B552" s="541"/>
      <c r="C552" s="542"/>
      <c r="D552" s="541"/>
      <c r="E552" s="541"/>
      <c r="F552" s="549"/>
      <c r="G552" s="541"/>
      <c r="I552" s="541"/>
      <c r="K552" s="541"/>
      <c r="L552" s="541"/>
      <c r="Q552" s="541"/>
      <c r="R552" s="541"/>
    </row>
    <row r="553" spans="1:18" ht="15" customHeight="1" x14ac:dyDescent="0.3">
      <c r="A553" s="541"/>
      <c r="B553" s="541"/>
      <c r="C553" s="542"/>
      <c r="D553" s="541"/>
      <c r="E553" s="541"/>
      <c r="F553" s="549"/>
      <c r="G553" s="541"/>
      <c r="I553" s="541"/>
      <c r="K553" s="541"/>
      <c r="L553" s="541"/>
      <c r="Q553" s="541"/>
      <c r="R553" s="541"/>
    </row>
    <row r="554" spans="1:18" ht="15" customHeight="1" x14ac:dyDescent="0.3">
      <c r="A554" s="541"/>
      <c r="B554" s="541"/>
      <c r="C554" s="542"/>
      <c r="D554" s="541"/>
      <c r="E554" s="541"/>
      <c r="F554" s="549"/>
      <c r="G554" s="541"/>
      <c r="I554" s="541"/>
      <c r="K554" s="541"/>
      <c r="L554" s="541"/>
      <c r="Q554" s="541"/>
      <c r="R554" s="541"/>
    </row>
    <row r="555" spans="1:18" ht="15" customHeight="1" x14ac:dyDescent="0.3">
      <c r="A555" s="541"/>
      <c r="B555" s="541"/>
      <c r="C555" s="542"/>
      <c r="D555" s="541"/>
      <c r="E555" s="541"/>
      <c r="F555" s="549"/>
      <c r="G555" s="541"/>
      <c r="I555" s="541"/>
      <c r="K555" s="541"/>
      <c r="L555" s="541"/>
      <c r="Q555" s="541"/>
      <c r="R555" s="541"/>
    </row>
    <row r="556" spans="1:18" ht="15" customHeight="1" x14ac:dyDescent="0.3">
      <c r="A556" s="541"/>
      <c r="B556" s="541"/>
      <c r="C556" s="542"/>
      <c r="D556" s="541"/>
      <c r="E556" s="541"/>
      <c r="F556" s="549"/>
      <c r="G556" s="541"/>
      <c r="I556" s="541"/>
      <c r="K556" s="541"/>
      <c r="L556" s="541"/>
      <c r="Q556" s="541"/>
      <c r="R556" s="541"/>
    </row>
    <row r="557" spans="1:18" ht="15" customHeight="1" x14ac:dyDescent="0.3">
      <c r="A557" s="541"/>
      <c r="B557" s="541"/>
      <c r="C557" s="542"/>
      <c r="D557" s="541"/>
      <c r="E557" s="541"/>
      <c r="F557" s="549"/>
      <c r="G557" s="541"/>
      <c r="I557" s="541"/>
      <c r="K557" s="541"/>
      <c r="L557" s="541"/>
      <c r="Q557" s="541"/>
      <c r="R557" s="541"/>
    </row>
    <row r="558" spans="1:18" ht="15" customHeight="1" x14ac:dyDescent="0.3">
      <c r="A558" s="541"/>
      <c r="B558" s="541"/>
      <c r="C558" s="542"/>
      <c r="D558" s="541"/>
      <c r="E558" s="541"/>
      <c r="F558" s="549"/>
      <c r="G558" s="541"/>
      <c r="I558" s="541"/>
      <c r="K558" s="541"/>
      <c r="L558" s="541"/>
      <c r="Q558" s="541"/>
      <c r="R558" s="541"/>
    </row>
    <row r="559" spans="1:18" ht="15" customHeight="1" x14ac:dyDescent="0.3">
      <c r="A559" s="541"/>
      <c r="B559" s="541"/>
      <c r="C559" s="542"/>
      <c r="D559" s="541"/>
      <c r="E559" s="541"/>
      <c r="F559" s="549"/>
      <c r="G559" s="541"/>
      <c r="I559" s="541"/>
      <c r="K559" s="541"/>
      <c r="L559" s="541"/>
      <c r="Q559" s="541"/>
      <c r="R559" s="541"/>
    </row>
    <row r="560" spans="1:18" ht="15" customHeight="1" x14ac:dyDescent="0.3">
      <c r="A560" s="541"/>
      <c r="B560" s="541"/>
      <c r="C560" s="542"/>
      <c r="D560" s="541"/>
      <c r="E560" s="541"/>
      <c r="F560" s="549"/>
      <c r="G560" s="541"/>
      <c r="I560" s="541"/>
      <c r="K560" s="541"/>
      <c r="L560" s="541"/>
      <c r="Q560" s="541"/>
      <c r="R560" s="541"/>
    </row>
    <row r="561" spans="1:18" ht="15" customHeight="1" x14ac:dyDescent="0.3">
      <c r="A561" s="541"/>
      <c r="B561" s="541"/>
      <c r="C561" s="542"/>
      <c r="D561" s="541"/>
      <c r="E561" s="541"/>
      <c r="F561" s="549"/>
      <c r="G561" s="541"/>
      <c r="I561" s="541"/>
      <c r="K561" s="541"/>
      <c r="L561" s="541"/>
      <c r="Q561" s="541"/>
      <c r="R561" s="541"/>
    </row>
    <row r="562" spans="1:18" ht="15" customHeight="1" x14ac:dyDescent="0.3">
      <c r="A562" s="541"/>
      <c r="B562" s="541"/>
      <c r="C562" s="542"/>
      <c r="D562" s="541"/>
      <c r="E562" s="541"/>
      <c r="F562" s="549"/>
      <c r="G562" s="541"/>
      <c r="I562" s="541"/>
      <c r="K562" s="541"/>
      <c r="L562" s="541"/>
      <c r="Q562" s="541"/>
      <c r="R562" s="541"/>
    </row>
    <row r="563" spans="1:18" ht="15" customHeight="1" x14ac:dyDescent="0.3">
      <c r="A563" s="541"/>
      <c r="B563" s="541"/>
      <c r="C563" s="542"/>
      <c r="D563" s="541"/>
      <c r="E563" s="541"/>
      <c r="F563" s="549"/>
      <c r="G563" s="541"/>
      <c r="I563" s="541"/>
      <c r="K563" s="541"/>
      <c r="L563" s="541"/>
      <c r="Q563" s="541"/>
      <c r="R563" s="541"/>
    </row>
    <row r="564" spans="1:18" ht="15" customHeight="1" x14ac:dyDescent="0.3">
      <c r="A564" s="541"/>
      <c r="B564" s="541"/>
      <c r="C564" s="542"/>
      <c r="D564" s="541"/>
      <c r="E564" s="541"/>
      <c r="F564" s="549"/>
      <c r="G564" s="541"/>
      <c r="I564" s="541"/>
      <c r="K564" s="541"/>
      <c r="L564" s="541"/>
      <c r="Q564" s="541"/>
      <c r="R564" s="541"/>
    </row>
    <row r="565" spans="1:18" ht="15" customHeight="1" x14ac:dyDescent="0.3">
      <c r="A565" s="541"/>
      <c r="B565" s="541"/>
      <c r="C565" s="542"/>
      <c r="D565" s="541"/>
      <c r="E565" s="541"/>
      <c r="F565" s="549"/>
      <c r="G565" s="541"/>
      <c r="I565" s="541"/>
      <c r="K565" s="541"/>
      <c r="L565" s="541"/>
      <c r="Q565" s="541"/>
      <c r="R565" s="541"/>
    </row>
    <row r="566" spans="1:18" ht="15" customHeight="1" x14ac:dyDescent="0.3">
      <c r="A566" s="541"/>
      <c r="B566" s="541"/>
      <c r="C566" s="542"/>
      <c r="D566" s="541"/>
      <c r="E566" s="541"/>
      <c r="F566" s="549"/>
      <c r="G566" s="541"/>
      <c r="I566" s="541"/>
      <c r="K566" s="541"/>
      <c r="L566" s="541"/>
      <c r="Q566" s="541"/>
      <c r="R566" s="541"/>
    </row>
    <row r="567" spans="1:18" ht="15" customHeight="1" x14ac:dyDescent="0.3">
      <c r="A567" s="541"/>
      <c r="B567" s="541"/>
      <c r="C567" s="542"/>
      <c r="D567" s="541"/>
      <c r="E567" s="541"/>
      <c r="F567" s="549"/>
      <c r="G567" s="541"/>
      <c r="I567" s="541"/>
      <c r="K567" s="541"/>
      <c r="L567" s="541"/>
      <c r="Q567" s="541"/>
      <c r="R567" s="541"/>
    </row>
    <row r="568" spans="1:18" ht="15" customHeight="1" x14ac:dyDescent="0.3">
      <c r="A568" s="541"/>
      <c r="B568" s="541"/>
      <c r="C568" s="542"/>
      <c r="D568" s="541"/>
      <c r="E568" s="541"/>
      <c r="F568" s="549"/>
      <c r="G568" s="541"/>
      <c r="I568" s="541"/>
      <c r="K568" s="541"/>
      <c r="L568" s="541"/>
      <c r="Q568" s="541"/>
      <c r="R568" s="541"/>
    </row>
    <row r="569" spans="1:18" ht="15" customHeight="1" x14ac:dyDescent="0.3">
      <c r="A569" s="541"/>
      <c r="B569" s="541"/>
      <c r="C569" s="542"/>
      <c r="D569" s="541"/>
      <c r="E569" s="541"/>
      <c r="F569" s="549"/>
      <c r="G569" s="541"/>
      <c r="I569" s="541"/>
      <c r="K569" s="541"/>
      <c r="L569" s="541"/>
      <c r="Q569" s="541"/>
      <c r="R569" s="541"/>
    </row>
    <row r="570" spans="1:18" ht="15" customHeight="1" x14ac:dyDescent="0.3">
      <c r="A570" s="541"/>
      <c r="B570" s="541"/>
      <c r="C570" s="542"/>
      <c r="D570" s="541"/>
      <c r="E570" s="541"/>
      <c r="F570" s="549"/>
      <c r="G570" s="541"/>
      <c r="I570" s="541"/>
      <c r="K570" s="541"/>
      <c r="L570" s="541"/>
      <c r="Q570" s="541"/>
      <c r="R570" s="541"/>
    </row>
    <row r="571" spans="1:18" ht="15" customHeight="1" x14ac:dyDescent="0.3">
      <c r="A571" s="541"/>
      <c r="B571" s="541"/>
      <c r="C571" s="542"/>
      <c r="D571" s="541"/>
      <c r="E571" s="541"/>
      <c r="F571" s="549"/>
      <c r="G571" s="541"/>
      <c r="I571" s="541"/>
      <c r="K571" s="541"/>
      <c r="L571" s="541"/>
      <c r="Q571" s="541"/>
      <c r="R571" s="541"/>
    </row>
    <row r="572" spans="1:18" ht="15" customHeight="1" x14ac:dyDescent="0.3">
      <c r="A572" s="541"/>
      <c r="B572" s="541"/>
      <c r="C572" s="542"/>
      <c r="D572" s="541"/>
      <c r="E572" s="541"/>
      <c r="F572" s="549"/>
      <c r="G572" s="541"/>
      <c r="I572" s="541"/>
      <c r="K572" s="541"/>
      <c r="L572" s="541"/>
      <c r="Q572" s="541"/>
      <c r="R572" s="541"/>
    </row>
    <row r="573" spans="1:18" ht="15" customHeight="1" x14ac:dyDescent="0.3">
      <c r="A573" s="541"/>
      <c r="B573" s="541"/>
      <c r="C573" s="542"/>
      <c r="D573" s="541"/>
      <c r="E573" s="541"/>
      <c r="F573" s="549"/>
      <c r="G573" s="541"/>
      <c r="I573" s="541"/>
      <c r="K573" s="541"/>
      <c r="L573" s="541"/>
      <c r="Q573" s="541"/>
      <c r="R573" s="541"/>
    </row>
    <row r="574" spans="1:18" ht="15" customHeight="1" x14ac:dyDescent="0.3">
      <c r="A574" s="541"/>
      <c r="B574" s="541"/>
      <c r="C574" s="542"/>
      <c r="D574" s="541"/>
      <c r="E574" s="541"/>
      <c r="F574" s="549"/>
      <c r="G574" s="541"/>
      <c r="I574" s="541"/>
      <c r="K574" s="541"/>
      <c r="L574" s="541"/>
      <c r="Q574" s="541"/>
      <c r="R574" s="541"/>
    </row>
    <row r="575" spans="1:18" ht="15" customHeight="1" x14ac:dyDescent="0.3">
      <c r="A575" s="541"/>
      <c r="B575" s="541"/>
      <c r="C575" s="542"/>
      <c r="D575" s="541"/>
      <c r="E575" s="541"/>
      <c r="F575" s="549"/>
      <c r="G575" s="541"/>
      <c r="I575" s="541"/>
      <c r="K575" s="541"/>
      <c r="L575" s="541"/>
      <c r="Q575" s="541"/>
      <c r="R575" s="541"/>
    </row>
    <row r="576" spans="1:18" ht="15" customHeight="1" x14ac:dyDescent="0.3">
      <c r="A576" s="541"/>
      <c r="B576" s="541"/>
      <c r="C576" s="542"/>
      <c r="D576" s="541"/>
      <c r="E576" s="541"/>
      <c r="F576" s="549"/>
      <c r="G576" s="541"/>
      <c r="I576" s="541"/>
      <c r="K576" s="541"/>
      <c r="L576" s="541"/>
      <c r="Q576" s="541"/>
      <c r="R576" s="541"/>
    </row>
    <row r="577" spans="1:18" ht="15" customHeight="1" x14ac:dyDescent="0.3">
      <c r="A577" s="541"/>
      <c r="B577" s="541"/>
      <c r="C577" s="542"/>
      <c r="D577" s="541"/>
      <c r="E577" s="541"/>
      <c r="F577" s="549"/>
      <c r="G577" s="541"/>
      <c r="I577" s="541"/>
      <c r="K577" s="541"/>
      <c r="L577" s="541"/>
      <c r="Q577" s="541"/>
      <c r="R577" s="541"/>
    </row>
    <row r="578" spans="1:18" ht="15" customHeight="1" x14ac:dyDescent="0.3">
      <c r="A578" s="541"/>
      <c r="B578" s="541"/>
      <c r="C578" s="542"/>
      <c r="D578" s="541"/>
      <c r="E578" s="541"/>
      <c r="F578" s="549"/>
      <c r="G578" s="541"/>
      <c r="I578" s="541"/>
      <c r="K578" s="541"/>
      <c r="L578" s="541"/>
      <c r="Q578" s="541"/>
      <c r="R578" s="541"/>
    </row>
    <row r="579" spans="1:18" ht="15" customHeight="1" x14ac:dyDescent="0.3">
      <c r="A579" s="541"/>
      <c r="B579" s="541"/>
      <c r="C579" s="542"/>
      <c r="D579" s="541"/>
      <c r="E579" s="541"/>
      <c r="F579" s="549"/>
      <c r="G579" s="541"/>
      <c r="I579" s="541"/>
      <c r="K579" s="541"/>
      <c r="L579" s="541"/>
      <c r="Q579" s="541"/>
      <c r="R579" s="541"/>
    </row>
    <row r="580" spans="1:18" ht="15" customHeight="1" x14ac:dyDescent="0.3">
      <c r="A580" s="541"/>
      <c r="B580" s="541"/>
      <c r="C580" s="542"/>
      <c r="D580" s="541"/>
      <c r="E580" s="541"/>
      <c r="F580" s="549"/>
      <c r="G580" s="541"/>
      <c r="I580" s="541"/>
      <c r="K580" s="541"/>
      <c r="L580" s="541"/>
      <c r="Q580" s="541"/>
      <c r="R580" s="541"/>
    </row>
    <row r="581" spans="1:18" ht="15" customHeight="1" x14ac:dyDescent="0.3">
      <c r="A581" s="541"/>
      <c r="B581" s="541"/>
      <c r="C581" s="542"/>
      <c r="D581" s="541"/>
      <c r="E581" s="541"/>
      <c r="F581" s="549"/>
      <c r="G581" s="541"/>
      <c r="I581" s="541"/>
      <c r="K581" s="541"/>
      <c r="L581" s="541"/>
      <c r="Q581" s="541"/>
      <c r="R581" s="541"/>
    </row>
    <row r="582" spans="1:18" ht="15" customHeight="1" x14ac:dyDescent="0.3">
      <c r="A582" s="541"/>
      <c r="B582" s="541"/>
      <c r="C582" s="542"/>
      <c r="D582" s="541"/>
      <c r="E582" s="541"/>
      <c r="F582" s="549"/>
      <c r="G582" s="541"/>
      <c r="I582" s="541"/>
      <c r="K582" s="541"/>
      <c r="L582" s="541"/>
      <c r="Q582" s="541"/>
      <c r="R582" s="541"/>
    </row>
    <row r="583" spans="1:18" ht="15" customHeight="1" x14ac:dyDescent="0.3">
      <c r="A583" s="541"/>
      <c r="B583" s="541"/>
      <c r="C583" s="542"/>
      <c r="D583" s="541"/>
      <c r="E583" s="541"/>
      <c r="F583" s="549"/>
      <c r="G583" s="541"/>
      <c r="I583" s="541"/>
      <c r="K583" s="541"/>
      <c r="L583" s="541"/>
      <c r="Q583" s="541"/>
      <c r="R583" s="541"/>
    </row>
    <row r="584" spans="1:18" ht="15" customHeight="1" x14ac:dyDescent="0.3">
      <c r="A584" s="541"/>
      <c r="B584" s="541"/>
      <c r="C584" s="542"/>
      <c r="D584" s="541"/>
      <c r="E584" s="541"/>
      <c r="F584" s="549"/>
      <c r="G584" s="541"/>
      <c r="I584" s="541"/>
      <c r="K584" s="541"/>
      <c r="L584" s="541"/>
      <c r="Q584" s="541"/>
      <c r="R584" s="541"/>
    </row>
    <row r="585" spans="1:18" ht="15" customHeight="1" x14ac:dyDescent="0.3">
      <c r="A585" s="541"/>
      <c r="B585" s="541"/>
      <c r="C585" s="542"/>
      <c r="D585" s="541"/>
      <c r="E585" s="541"/>
      <c r="F585" s="549"/>
      <c r="G585" s="541"/>
      <c r="I585" s="541"/>
      <c r="K585" s="541"/>
      <c r="L585" s="541"/>
      <c r="Q585" s="541"/>
      <c r="R585" s="541"/>
    </row>
    <row r="586" spans="1:18" ht="15" customHeight="1" x14ac:dyDescent="0.3">
      <c r="A586" s="541"/>
      <c r="B586" s="541"/>
      <c r="C586" s="542"/>
      <c r="D586" s="541"/>
      <c r="E586" s="541"/>
      <c r="F586" s="549"/>
      <c r="G586" s="541"/>
      <c r="I586" s="541"/>
      <c r="K586" s="541"/>
      <c r="L586" s="541"/>
      <c r="Q586" s="541"/>
      <c r="R586" s="541"/>
    </row>
    <row r="587" spans="1:18" ht="15" customHeight="1" x14ac:dyDescent="0.3">
      <c r="A587" s="541"/>
      <c r="B587" s="541"/>
      <c r="C587" s="542"/>
      <c r="D587" s="541"/>
      <c r="E587" s="541"/>
      <c r="F587" s="549"/>
      <c r="G587" s="541"/>
      <c r="I587" s="541"/>
      <c r="K587" s="541"/>
      <c r="L587" s="541"/>
      <c r="Q587" s="541"/>
      <c r="R587" s="541"/>
    </row>
    <row r="588" spans="1:18" ht="15" customHeight="1" x14ac:dyDescent="0.3">
      <c r="A588" s="541"/>
      <c r="B588" s="541"/>
      <c r="C588" s="542"/>
      <c r="D588" s="541"/>
      <c r="E588" s="541"/>
      <c r="F588" s="549"/>
      <c r="G588" s="541"/>
      <c r="I588" s="541"/>
      <c r="K588" s="541"/>
      <c r="L588" s="541"/>
      <c r="Q588" s="541"/>
      <c r="R588" s="541"/>
    </row>
    <row r="589" spans="1:18" ht="15" customHeight="1" x14ac:dyDescent="0.3">
      <c r="A589" s="541"/>
      <c r="B589" s="541"/>
      <c r="C589" s="542"/>
      <c r="D589" s="541"/>
      <c r="E589" s="541"/>
      <c r="F589" s="549"/>
      <c r="G589" s="541"/>
      <c r="I589" s="541"/>
      <c r="K589" s="541"/>
      <c r="L589" s="541"/>
      <c r="Q589" s="541"/>
      <c r="R589" s="541"/>
    </row>
    <row r="590" spans="1:18" ht="15" customHeight="1" x14ac:dyDescent="0.3">
      <c r="A590" s="541"/>
      <c r="B590" s="541"/>
      <c r="C590" s="542"/>
      <c r="D590" s="541"/>
      <c r="E590" s="541"/>
      <c r="F590" s="549"/>
      <c r="G590" s="541"/>
      <c r="I590" s="541"/>
      <c r="K590" s="541"/>
      <c r="L590" s="541"/>
      <c r="Q590" s="541"/>
      <c r="R590" s="541"/>
    </row>
    <row r="591" spans="1:18" ht="15" customHeight="1" x14ac:dyDescent="0.3">
      <c r="A591" s="541"/>
      <c r="B591" s="541"/>
      <c r="C591" s="542"/>
      <c r="D591" s="541"/>
      <c r="E591" s="541"/>
      <c r="F591" s="549"/>
      <c r="G591" s="541"/>
      <c r="I591" s="541"/>
      <c r="K591" s="541"/>
      <c r="L591" s="541"/>
      <c r="Q591" s="541"/>
      <c r="R591" s="541"/>
    </row>
    <row r="592" spans="1:18" ht="15" customHeight="1" x14ac:dyDescent="0.3">
      <c r="A592" s="541"/>
      <c r="B592" s="541"/>
      <c r="C592" s="542"/>
      <c r="D592" s="541"/>
      <c r="E592" s="541"/>
      <c r="F592" s="549"/>
      <c r="G592" s="541"/>
      <c r="I592" s="541"/>
      <c r="K592" s="541"/>
      <c r="L592" s="541"/>
      <c r="Q592" s="541"/>
      <c r="R592" s="541"/>
    </row>
    <row r="593" spans="1:18" ht="15" customHeight="1" x14ac:dyDescent="0.3">
      <c r="A593" s="541"/>
      <c r="B593" s="541"/>
      <c r="C593" s="542"/>
      <c r="D593" s="541"/>
      <c r="E593" s="541"/>
      <c r="F593" s="549"/>
      <c r="G593" s="541"/>
      <c r="I593" s="541"/>
      <c r="K593" s="541"/>
      <c r="L593" s="541"/>
      <c r="Q593" s="541"/>
      <c r="R593" s="541"/>
    </row>
    <row r="594" spans="1:18" ht="15" customHeight="1" x14ac:dyDescent="0.3">
      <c r="A594" s="541"/>
      <c r="B594" s="541"/>
      <c r="C594" s="542"/>
      <c r="D594" s="541"/>
      <c r="E594" s="541"/>
      <c r="F594" s="549"/>
      <c r="G594" s="541"/>
      <c r="I594" s="541"/>
      <c r="K594" s="541"/>
      <c r="L594" s="541"/>
      <c r="Q594" s="541"/>
      <c r="R594" s="541"/>
    </row>
    <row r="595" spans="1:18" ht="15" customHeight="1" x14ac:dyDescent="0.3">
      <c r="A595" s="541"/>
      <c r="B595" s="541"/>
      <c r="C595" s="542"/>
      <c r="D595" s="541"/>
      <c r="E595" s="541"/>
      <c r="F595" s="549"/>
      <c r="G595" s="541"/>
      <c r="I595" s="541"/>
      <c r="K595" s="541"/>
      <c r="L595" s="541"/>
      <c r="Q595" s="541"/>
      <c r="R595" s="541"/>
    </row>
    <row r="596" spans="1:18" ht="15" customHeight="1" x14ac:dyDescent="0.3">
      <c r="A596" s="541"/>
      <c r="B596" s="541"/>
      <c r="C596" s="542"/>
      <c r="D596" s="541"/>
      <c r="E596" s="541"/>
      <c r="F596" s="549"/>
      <c r="G596" s="541"/>
      <c r="I596" s="541"/>
      <c r="K596" s="541"/>
      <c r="L596" s="541"/>
      <c r="Q596" s="541"/>
      <c r="R596" s="541"/>
    </row>
    <row r="597" spans="1:18" ht="15" customHeight="1" x14ac:dyDescent="0.3">
      <c r="A597" s="541"/>
      <c r="B597" s="541"/>
      <c r="C597" s="542"/>
      <c r="D597" s="541"/>
      <c r="E597" s="541"/>
      <c r="F597" s="549"/>
      <c r="G597" s="541"/>
      <c r="I597" s="541"/>
      <c r="K597" s="541"/>
      <c r="L597" s="541"/>
      <c r="Q597" s="541"/>
      <c r="R597" s="541"/>
    </row>
    <row r="598" spans="1:18" ht="15" customHeight="1" x14ac:dyDescent="0.3">
      <c r="A598" s="541"/>
      <c r="B598" s="541"/>
      <c r="C598" s="542"/>
      <c r="D598" s="541"/>
      <c r="E598" s="541"/>
      <c r="F598" s="549"/>
      <c r="G598" s="541"/>
      <c r="I598" s="541"/>
      <c r="K598" s="541"/>
      <c r="L598" s="541"/>
      <c r="Q598" s="541"/>
      <c r="R598" s="541"/>
    </row>
    <row r="599" spans="1:18" ht="15" customHeight="1" x14ac:dyDescent="0.3">
      <c r="A599" s="541"/>
      <c r="B599" s="541"/>
      <c r="C599" s="542"/>
      <c r="D599" s="541"/>
      <c r="E599" s="541"/>
      <c r="F599" s="549"/>
      <c r="G599" s="541"/>
      <c r="I599" s="541"/>
      <c r="K599" s="541"/>
      <c r="L599" s="541"/>
      <c r="Q599" s="541"/>
      <c r="R599" s="541"/>
    </row>
    <row r="600" spans="1:18" ht="15" customHeight="1" x14ac:dyDescent="0.3">
      <c r="A600" s="541"/>
      <c r="B600" s="541"/>
      <c r="C600" s="542"/>
      <c r="D600" s="541"/>
      <c r="E600" s="541"/>
      <c r="F600" s="549"/>
      <c r="G600" s="541"/>
      <c r="I600" s="541"/>
      <c r="K600" s="541"/>
      <c r="L600" s="541"/>
      <c r="Q600" s="541"/>
      <c r="R600" s="541"/>
    </row>
    <row r="601" spans="1:18" ht="15" customHeight="1" x14ac:dyDescent="0.3">
      <c r="A601" s="541"/>
      <c r="B601" s="541"/>
      <c r="C601" s="542"/>
      <c r="D601" s="541"/>
      <c r="E601" s="541"/>
      <c r="F601" s="549"/>
      <c r="G601" s="541"/>
      <c r="I601" s="541"/>
      <c r="K601" s="541"/>
      <c r="L601" s="541"/>
      <c r="Q601" s="541"/>
      <c r="R601" s="541"/>
    </row>
    <row r="602" spans="1:18" ht="15" customHeight="1" x14ac:dyDescent="0.3">
      <c r="A602" s="541"/>
      <c r="B602" s="541"/>
      <c r="C602" s="542"/>
      <c r="D602" s="541"/>
      <c r="E602" s="541"/>
      <c r="F602" s="549"/>
      <c r="G602" s="541"/>
      <c r="I602" s="541"/>
      <c r="K602" s="541"/>
      <c r="L602" s="541"/>
      <c r="Q602" s="541"/>
      <c r="R602" s="541"/>
    </row>
    <row r="603" spans="1:18" ht="15" customHeight="1" x14ac:dyDescent="0.3">
      <c r="A603" s="541"/>
      <c r="B603" s="541"/>
      <c r="C603" s="542"/>
      <c r="D603" s="541"/>
      <c r="E603" s="541"/>
      <c r="F603" s="549"/>
      <c r="G603" s="541"/>
      <c r="I603" s="541"/>
      <c r="K603" s="541"/>
      <c r="L603" s="541"/>
      <c r="Q603" s="541"/>
      <c r="R603" s="541"/>
    </row>
    <row r="604" spans="1:18" ht="15" customHeight="1" x14ac:dyDescent="0.3">
      <c r="A604" s="541"/>
      <c r="B604" s="541"/>
      <c r="C604" s="542"/>
      <c r="D604" s="541"/>
      <c r="E604" s="541"/>
      <c r="F604" s="549"/>
      <c r="G604" s="541"/>
      <c r="I604" s="541"/>
      <c r="K604" s="541"/>
      <c r="L604" s="541"/>
      <c r="Q604" s="541"/>
      <c r="R604" s="541"/>
    </row>
    <row r="605" spans="1:18" ht="15" customHeight="1" x14ac:dyDescent="0.3">
      <c r="A605" s="541"/>
      <c r="B605" s="541"/>
      <c r="C605" s="542"/>
      <c r="D605" s="541"/>
      <c r="E605" s="541"/>
      <c r="F605" s="549"/>
      <c r="G605" s="541"/>
      <c r="I605" s="541"/>
      <c r="K605" s="541"/>
      <c r="L605" s="541"/>
      <c r="Q605" s="541"/>
      <c r="R605" s="541"/>
    </row>
    <row r="606" spans="1:18" ht="15" customHeight="1" x14ac:dyDescent="0.3">
      <c r="A606" s="541"/>
      <c r="B606" s="541"/>
      <c r="C606" s="542"/>
      <c r="D606" s="541"/>
      <c r="E606" s="541"/>
      <c r="F606" s="549"/>
      <c r="G606" s="541"/>
      <c r="I606" s="541"/>
      <c r="K606" s="541"/>
      <c r="L606" s="541"/>
      <c r="Q606" s="541"/>
      <c r="R606" s="541"/>
    </row>
    <row r="607" spans="1:18" ht="15" customHeight="1" x14ac:dyDescent="0.3">
      <c r="A607" s="541"/>
      <c r="B607" s="541"/>
      <c r="C607" s="542"/>
      <c r="D607" s="541"/>
      <c r="E607" s="541"/>
      <c r="F607" s="549"/>
      <c r="G607" s="541"/>
      <c r="I607" s="541"/>
      <c r="K607" s="541"/>
      <c r="L607" s="541"/>
      <c r="Q607" s="541"/>
      <c r="R607" s="541"/>
    </row>
    <row r="608" spans="1:18" ht="15" customHeight="1" x14ac:dyDescent="0.3">
      <c r="A608" s="541"/>
      <c r="B608" s="541"/>
      <c r="C608" s="542"/>
      <c r="D608" s="541"/>
      <c r="E608" s="541"/>
      <c r="F608" s="549"/>
      <c r="G608" s="541"/>
      <c r="I608" s="541"/>
      <c r="K608" s="541"/>
      <c r="L608" s="541"/>
      <c r="Q608" s="541"/>
      <c r="R608" s="541"/>
    </row>
    <row r="609" spans="1:18" ht="15" customHeight="1" x14ac:dyDescent="0.3">
      <c r="A609" s="541"/>
      <c r="B609" s="541"/>
      <c r="C609" s="542"/>
      <c r="D609" s="541"/>
      <c r="E609" s="541"/>
      <c r="F609" s="549"/>
      <c r="G609" s="541"/>
      <c r="I609" s="541"/>
      <c r="K609" s="541"/>
      <c r="L609" s="541"/>
      <c r="Q609" s="541"/>
      <c r="R609" s="541"/>
    </row>
    <row r="610" spans="1:18" ht="15" customHeight="1" x14ac:dyDescent="0.3">
      <c r="A610" s="541"/>
      <c r="B610" s="541"/>
      <c r="C610" s="542"/>
      <c r="D610" s="541"/>
      <c r="E610" s="541"/>
      <c r="F610" s="549"/>
      <c r="G610" s="541"/>
      <c r="I610" s="541"/>
      <c r="K610" s="541"/>
      <c r="L610" s="541"/>
      <c r="Q610" s="541"/>
      <c r="R610" s="541"/>
    </row>
    <row r="611" spans="1:18" ht="15" customHeight="1" x14ac:dyDescent="0.3">
      <c r="A611" s="541"/>
      <c r="B611" s="541"/>
      <c r="C611" s="542"/>
      <c r="D611" s="541"/>
      <c r="E611" s="541"/>
      <c r="F611" s="549"/>
      <c r="G611" s="541"/>
      <c r="I611" s="541"/>
      <c r="K611" s="541"/>
      <c r="L611" s="541"/>
      <c r="Q611" s="541"/>
      <c r="R611" s="541"/>
    </row>
    <row r="612" spans="1:18" ht="15" customHeight="1" x14ac:dyDescent="0.3">
      <c r="A612" s="541"/>
      <c r="B612" s="541"/>
      <c r="C612" s="542"/>
      <c r="D612" s="541"/>
      <c r="E612" s="541"/>
      <c r="F612" s="549"/>
      <c r="G612" s="541"/>
      <c r="I612" s="541"/>
      <c r="K612" s="541"/>
      <c r="L612" s="541"/>
      <c r="Q612" s="541"/>
      <c r="R612" s="541"/>
    </row>
    <row r="613" spans="1:18" ht="15" customHeight="1" x14ac:dyDescent="0.3">
      <c r="A613" s="541"/>
      <c r="B613" s="541"/>
      <c r="C613" s="542"/>
      <c r="D613" s="541"/>
      <c r="E613" s="541"/>
      <c r="F613" s="549"/>
      <c r="G613" s="541"/>
      <c r="I613" s="541"/>
      <c r="K613" s="541"/>
      <c r="L613" s="541"/>
      <c r="Q613" s="541"/>
      <c r="R613" s="541"/>
    </row>
    <row r="614" spans="1:18" ht="15" customHeight="1" x14ac:dyDescent="0.3">
      <c r="A614" s="541"/>
      <c r="B614" s="541"/>
      <c r="C614" s="542"/>
      <c r="D614" s="541"/>
      <c r="E614" s="541"/>
      <c r="F614" s="549"/>
      <c r="G614" s="541"/>
      <c r="I614" s="541"/>
      <c r="K614" s="541"/>
      <c r="L614" s="541"/>
      <c r="Q614" s="541"/>
      <c r="R614" s="541"/>
    </row>
    <row r="615" spans="1:18" ht="15" customHeight="1" x14ac:dyDescent="0.3">
      <c r="A615" s="541"/>
      <c r="B615" s="541"/>
      <c r="C615" s="542"/>
      <c r="D615" s="541"/>
      <c r="E615" s="541"/>
      <c r="F615" s="549"/>
      <c r="G615" s="541"/>
      <c r="I615" s="541"/>
      <c r="K615" s="541"/>
      <c r="L615" s="541"/>
      <c r="Q615" s="541"/>
      <c r="R615" s="541"/>
    </row>
    <row r="616" spans="1:18" ht="15" customHeight="1" x14ac:dyDescent="0.3">
      <c r="A616" s="541"/>
      <c r="B616" s="541"/>
      <c r="C616" s="542"/>
      <c r="D616" s="541"/>
      <c r="E616" s="541"/>
      <c r="F616" s="549"/>
      <c r="G616" s="541"/>
      <c r="I616" s="541"/>
      <c r="K616" s="541"/>
      <c r="L616" s="541"/>
      <c r="Q616" s="541"/>
      <c r="R616" s="541"/>
    </row>
    <row r="617" spans="1:18" ht="15" customHeight="1" x14ac:dyDescent="0.3">
      <c r="A617" s="541"/>
      <c r="B617" s="541"/>
      <c r="C617" s="542"/>
      <c r="D617" s="541"/>
      <c r="E617" s="541"/>
      <c r="F617" s="549"/>
      <c r="G617" s="541"/>
      <c r="I617" s="541"/>
      <c r="K617" s="541"/>
      <c r="L617" s="541"/>
      <c r="Q617" s="541"/>
      <c r="R617" s="541"/>
    </row>
    <row r="618" spans="1:18" ht="15" customHeight="1" x14ac:dyDescent="0.3">
      <c r="A618" s="541"/>
      <c r="B618" s="541"/>
      <c r="C618" s="542"/>
      <c r="D618" s="541"/>
      <c r="E618" s="541"/>
      <c r="F618" s="549"/>
      <c r="G618" s="541"/>
      <c r="I618" s="541"/>
      <c r="K618" s="541"/>
      <c r="L618" s="541"/>
      <c r="Q618" s="541"/>
      <c r="R618" s="541"/>
    </row>
    <row r="619" spans="1:18" ht="15" customHeight="1" x14ac:dyDescent="0.3">
      <c r="A619" s="541"/>
      <c r="B619" s="541"/>
      <c r="C619" s="542"/>
      <c r="D619" s="541"/>
      <c r="E619" s="541"/>
      <c r="F619" s="549"/>
      <c r="G619" s="541"/>
      <c r="I619" s="541"/>
      <c r="K619" s="541"/>
      <c r="L619" s="541"/>
      <c r="Q619" s="541"/>
      <c r="R619" s="541"/>
    </row>
    <row r="620" spans="1:18" ht="15" customHeight="1" x14ac:dyDescent="0.3">
      <c r="A620" s="541"/>
      <c r="B620" s="541"/>
      <c r="C620" s="542"/>
      <c r="D620" s="541"/>
      <c r="E620" s="541"/>
      <c r="F620" s="549"/>
      <c r="G620" s="541"/>
      <c r="I620" s="541"/>
      <c r="K620" s="541"/>
      <c r="L620" s="541"/>
      <c r="Q620" s="541"/>
      <c r="R620" s="541"/>
    </row>
    <row r="621" spans="1:18" ht="15" customHeight="1" x14ac:dyDescent="0.3">
      <c r="A621" s="541"/>
      <c r="B621" s="541"/>
      <c r="C621" s="542"/>
      <c r="D621" s="541"/>
      <c r="E621" s="541"/>
      <c r="F621" s="549"/>
      <c r="G621" s="541"/>
      <c r="I621" s="541"/>
      <c r="K621" s="541"/>
      <c r="L621" s="541"/>
      <c r="Q621" s="541"/>
      <c r="R621" s="541"/>
    </row>
    <row r="622" spans="1:18" ht="15" customHeight="1" x14ac:dyDescent="0.3">
      <c r="A622" s="541"/>
      <c r="B622" s="541"/>
      <c r="C622" s="542"/>
      <c r="D622" s="541"/>
      <c r="E622" s="541"/>
      <c r="F622" s="549"/>
      <c r="G622" s="541"/>
      <c r="I622" s="541"/>
      <c r="K622" s="541"/>
      <c r="L622" s="541"/>
      <c r="Q622" s="541"/>
      <c r="R622" s="541"/>
    </row>
    <row r="623" spans="1:18" ht="15" customHeight="1" x14ac:dyDescent="0.3">
      <c r="A623" s="541"/>
      <c r="B623" s="541"/>
      <c r="C623" s="542"/>
      <c r="D623" s="541"/>
      <c r="E623" s="541"/>
      <c r="F623" s="549"/>
      <c r="G623" s="541"/>
      <c r="I623" s="541"/>
      <c r="K623" s="541"/>
      <c r="L623" s="541"/>
      <c r="Q623" s="541"/>
      <c r="R623" s="541"/>
    </row>
    <row r="624" spans="1:18" ht="15" customHeight="1" x14ac:dyDescent="0.3">
      <c r="A624" s="541"/>
      <c r="B624" s="541"/>
      <c r="C624" s="542"/>
      <c r="D624" s="541"/>
      <c r="E624" s="541"/>
      <c r="F624" s="549"/>
      <c r="G624" s="541"/>
      <c r="I624" s="541"/>
      <c r="K624" s="541"/>
      <c r="L624" s="541"/>
      <c r="Q624" s="541"/>
      <c r="R624" s="541"/>
    </row>
    <row r="625" spans="1:18" ht="15" customHeight="1" x14ac:dyDescent="0.3">
      <c r="A625" s="541"/>
      <c r="B625" s="541"/>
      <c r="C625" s="542"/>
      <c r="D625" s="541"/>
      <c r="E625" s="541"/>
      <c r="F625" s="549"/>
      <c r="G625" s="541"/>
      <c r="I625" s="541"/>
      <c r="K625" s="541"/>
      <c r="L625" s="541"/>
      <c r="Q625" s="541"/>
      <c r="R625" s="541"/>
    </row>
    <row r="626" spans="1:18" ht="15" customHeight="1" x14ac:dyDescent="0.3">
      <c r="A626" s="541"/>
      <c r="B626" s="541"/>
      <c r="C626" s="542"/>
      <c r="D626" s="541"/>
      <c r="E626" s="541"/>
      <c r="F626" s="549"/>
      <c r="G626" s="541"/>
      <c r="I626" s="541"/>
      <c r="K626" s="541"/>
      <c r="L626" s="541"/>
      <c r="Q626" s="541"/>
      <c r="R626" s="541"/>
    </row>
    <row r="627" spans="1:18" ht="15" customHeight="1" x14ac:dyDescent="0.3">
      <c r="A627" s="541"/>
      <c r="B627" s="541"/>
      <c r="C627" s="542"/>
      <c r="D627" s="541"/>
      <c r="E627" s="541"/>
      <c r="F627" s="549"/>
      <c r="G627" s="541"/>
      <c r="I627" s="541"/>
      <c r="K627" s="541"/>
      <c r="L627" s="541"/>
      <c r="Q627" s="541"/>
      <c r="R627" s="541"/>
    </row>
    <row r="628" spans="1:18" ht="15" customHeight="1" x14ac:dyDescent="0.3">
      <c r="A628" s="541"/>
      <c r="B628" s="541"/>
      <c r="C628" s="542"/>
      <c r="D628" s="541"/>
      <c r="E628" s="541"/>
      <c r="F628" s="549"/>
      <c r="G628" s="541"/>
      <c r="I628" s="541"/>
      <c r="K628" s="541"/>
      <c r="L628" s="541"/>
      <c r="Q628" s="541"/>
      <c r="R628" s="541"/>
    </row>
    <row r="629" spans="1:18" ht="15" customHeight="1" x14ac:dyDescent="0.3">
      <c r="A629" s="541"/>
      <c r="B629" s="541"/>
      <c r="C629" s="542"/>
      <c r="D629" s="541"/>
      <c r="E629" s="541"/>
      <c r="F629" s="549"/>
      <c r="G629" s="541"/>
      <c r="I629" s="541"/>
      <c r="K629" s="541"/>
      <c r="L629" s="541"/>
      <c r="Q629" s="541"/>
      <c r="R629" s="541"/>
    </row>
    <row r="630" spans="1:18" ht="15" customHeight="1" x14ac:dyDescent="0.3">
      <c r="A630" s="541"/>
      <c r="B630" s="541"/>
      <c r="C630" s="542"/>
      <c r="D630" s="541"/>
      <c r="E630" s="541"/>
      <c r="F630" s="549"/>
      <c r="G630" s="541"/>
      <c r="I630" s="541"/>
      <c r="K630" s="541"/>
      <c r="L630" s="541"/>
      <c r="Q630" s="541"/>
      <c r="R630" s="541"/>
    </row>
    <row r="631" spans="1:18" ht="15" customHeight="1" x14ac:dyDescent="0.3">
      <c r="A631" s="541"/>
      <c r="B631" s="541"/>
      <c r="C631" s="542"/>
      <c r="D631" s="541"/>
      <c r="E631" s="541"/>
      <c r="F631" s="549"/>
      <c r="G631" s="541"/>
      <c r="I631" s="541"/>
      <c r="K631" s="541"/>
      <c r="L631" s="541"/>
      <c r="Q631" s="541"/>
      <c r="R631" s="541"/>
    </row>
    <row r="632" spans="1:18" ht="15" customHeight="1" x14ac:dyDescent="0.3">
      <c r="A632" s="541"/>
      <c r="B632" s="541"/>
      <c r="C632" s="542"/>
      <c r="D632" s="541"/>
      <c r="E632" s="541"/>
      <c r="F632" s="549"/>
      <c r="G632" s="541"/>
      <c r="I632" s="541"/>
      <c r="K632" s="541"/>
      <c r="L632" s="541"/>
      <c r="Q632" s="541"/>
      <c r="R632" s="541"/>
    </row>
    <row r="633" spans="1:18" ht="15" customHeight="1" x14ac:dyDescent="0.3">
      <c r="A633" s="541"/>
      <c r="B633" s="541"/>
      <c r="C633" s="542"/>
      <c r="D633" s="541"/>
      <c r="E633" s="541"/>
      <c r="F633" s="549"/>
      <c r="G633" s="541"/>
      <c r="I633" s="541"/>
      <c r="K633" s="541"/>
      <c r="L633" s="541"/>
      <c r="Q633" s="541"/>
      <c r="R633" s="541"/>
    </row>
    <row r="634" spans="1:18" ht="15" customHeight="1" x14ac:dyDescent="0.3">
      <c r="A634" s="541"/>
      <c r="B634" s="541"/>
      <c r="C634" s="542"/>
      <c r="D634" s="541"/>
      <c r="E634" s="541"/>
      <c r="F634" s="549"/>
      <c r="G634" s="541"/>
      <c r="I634" s="541"/>
      <c r="K634" s="541"/>
      <c r="L634" s="541"/>
      <c r="Q634" s="541"/>
      <c r="R634" s="541"/>
    </row>
    <row r="635" spans="1:18" ht="15" customHeight="1" x14ac:dyDescent="0.3">
      <c r="A635" s="541"/>
      <c r="B635" s="541"/>
      <c r="C635" s="542"/>
      <c r="D635" s="541"/>
      <c r="E635" s="541"/>
      <c r="F635" s="549"/>
      <c r="G635" s="541"/>
      <c r="I635" s="541"/>
      <c r="K635" s="541"/>
      <c r="L635" s="541"/>
      <c r="Q635" s="541"/>
      <c r="R635" s="541"/>
    </row>
    <row r="636" spans="1:18" ht="15" customHeight="1" x14ac:dyDescent="0.3">
      <c r="A636" s="541"/>
      <c r="B636" s="541"/>
      <c r="C636" s="542"/>
      <c r="D636" s="541"/>
      <c r="E636" s="541"/>
      <c r="F636" s="549"/>
      <c r="G636" s="541"/>
      <c r="I636" s="541"/>
      <c r="K636" s="541"/>
      <c r="L636" s="541"/>
      <c r="Q636" s="541"/>
      <c r="R636" s="541"/>
    </row>
    <row r="637" spans="1:18" ht="15" customHeight="1" x14ac:dyDescent="0.3">
      <c r="A637" s="541"/>
      <c r="B637" s="541"/>
      <c r="C637" s="542"/>
      <c r="D637" s="541"/>
      <c r="E637" s="541"/>
      <c r="F637" s="549"/>
      <c r="G637" s="541"/>
      <c r="I637" s="541"/>
      <c r="K637" s="541"/>
      <c r="L637" s="541"/>
      <c r="Q637" s="541"/>
      <c r="R637" s="541"/>
    </row>
    <row r="638" spans="1:18" ht="15" customHeight="1" x14ac:dyDescent="0.3">
      <c r="A638" s="541"/>
      <c r="B638" s="541"/>
      <c r="C638" s="542"/>
      <c r="D638" s="541"/>
      <c r="E638" s="541"/>
      <c r="F638" s="549"/>
      <c r="G638" s="541"/>
      <c r="I638" s="541"/>
      <c r="K638" s="541"/>
      <c r="L638" s="541"/>
      <c r="Q638" s="541"/>
      <c r="R638" s="541"/>
    </row>
    <row r="639" spans="1:18" ht="15" customHeight="1" x14ac:dyDescent="0.3">
      <c r="A639" s="541"/>
      <c r="B639" s="541"/>
      <c r="C639" s="542"/>
      <c r="D639" s="541"/>
      <c r="E639" s="541"/>
      <c r="F639" s="549"/>
      <c r="G639" s="541"/>
      <c r="I639" s="541"/>
      <c r="K639" s="541"/>
      <c r="L639" s="541"/>
      <c r="Q639" s="541"/>
      <c r="R639" s="541"/>
    </row>
    <row r="640" spans="1:18" ht="15" customHeight="1" x14ac:dyDescent="0.3">
      <c r="A640" s="541"/>
      <c r="B640" s="541"/>
      <c r="C640" s="542"/>
      <c r="D640" s="541"/>
      <c r="E640" s="541"/>
      <c r="F640" s="549"/>
      <c r="G640" s="541"/>
      <c r="I640" s="541"/>
      <c r="K640" s="541"/>
      <c r="L640" s="541"/>
      <c r="Q640" s="541"/>
      <c r="R640" s="541"/>
    </row>
    <row r="641" spans="1:18" ht="15" customHeight="1" x14ac:dyDescent="0.3">
      <c r="A641" s="541"/>
      <c r="B641" s="541"/>
      <c r="C641" s="542"/>
      <c r="D641" s="541"/>
      <c r="E641" s="541"/>
      <c r="F641" s="549"/>
      <c r="G641" s="541"/>
      <c r="I641" s="541"/>
      <c r="K641" s="541"/>
      <c r="L641" s="541"/>
      <c r="Q641" s="541"/>
      <c r="R641" s="541"/>
    </row>
    <row r="642" spans="1:18" ht="15" customHeight="1" x14ac:dyDescent="0.3">
      <c r="A642" s="541"/>
      <c r="B642" s="541"/>
      <c r="C642" s="542"/>
      <c r="D642" s="541"/>
      <c r="E642" s="541"/>
      <c r="F642" s="549"/>
      <c r="G642" s="541"/>
      <c r="I642" s="541"/>
      <c r="K642" s="541"/>
      <c r="L642" s="541"/>
      <c r="Q642" s="541"/>
      <c r="R642" s="541"/>
    </row>
    <row r="643" spans="1:18" ht="15" customHeight="1" x14ac:dyDescent="0.3">
      <c r="A643" s="541"/>
      <c r="B643" s="541"/>
      <c r="C643" s="542"/>
      <c r="D643" s="541"/>
      <c r="E643" s="541"/>
      <c r="F643" s="549"/>
      <c r="G643" s="541"/>
      <c r="I643" s="541"/>
      <c r="K643" s="541"/>
      <c r="L643" s="541"/>
      <c r="Q643" s="541"/>
      <c r="R643" s="541"/>
    </row>
    <row r="644" spans="1:18" ht="15" customHeight="1" x14ac:dyDescent="0.3">
      <c r="A644" s="541"/>
      <c r="B644" s="541"/>
      <c r="C644" s="542"/>
      <c r="D644" s="541"/>
      <c r="E644" s="541"/>
      <c r="F644" s="549"/>
      <c r="G644" s="541"/>
      <c r="I644" s="541"/>
      <c r="K644" s="541"/>
      <c r="L644" s="541"/>
      <c r="Q644" s="541"/>
      <c r="R644" s="541"/>
    </row>
    <row r="645" spans="1:18" ht="15" customHeight="1" x14ac:dyDescent="0.3">
      <c r="A645" s="541"/>
      <c r="B645" s="541"/>
      <c r="C645" s="542"/>
      <c r="D645" s="541"/>
      <c r="E645" s="541"/>
      <c r="F645" s="549"/>
      <c r="G645" s="541"/>
      <c r="I645" s="541"/>
      <c r="K645" s="541"/>
      <c r="L645" s="541"/>
      <c r="Q645" s="541"/>
      <c r="R645" s="541"/>
    </row>
    <row r="646" spans="1:18" ht="15" customHeight="1" x14ac:dyDescent="0.3">
      <c r="A646" s="541"/>
      <c r="B646" s="541"/>
      <c r="C646" s="542"/>
      <c r="D646" s="541"/>
      <c r="E646" s="541"/>
      <c r="F646" s="549"/>
      <c r="G646" s="541"/>
      <c r="I646" s="541"/>
      <c r="K646" s="541"/>
      <c r="L646" s="541"/>
      <c r="Q646" s="541"/>
      <c r="R646" s="541"/>
    </row>
    <row r="647" spans="1:18" ht="15" customHeight="1" x14ac:dyDescent="0.3">
      <c r="A647" s="541"/>
      <c r="B647" s="541"/>
      <c r="C647" s="542"/>
      <c r="D647" s="541"/>
      <c r="E647" s="541"/>
      <c r="F647" s="549"/>
      <c r="G647" s="541"/>
      <c r="I647" s="541"/>
      <c r="K647" s="541"/>
      <c r="L647" s="541"/>
      <c r="Q647" s="541"/>
      <c r="R647" s="541"/>
    </row>
    <row r="648" spans="1:18" ht="15" customHeight="1" x14ac:dyDescent="0.3">
      <c r="A648" s="541"/>
      <c r="B648" s="541"/>
      <c r="C648" s="542"/>
      <c r="D648" s="541"/>
      <c r="E648" s="541"/>
      <c r="F648" s="549"/>
      <c r="G648" s="541"/>
      <c r="I648" s="541"/>
      <c r="K648" s="541"/>
      <c r="L648" s="541"/>
      <c r="Q648" s="541"/>
      <c r="R648" s="541"/>
    </row>
    <row r="649" spans="1:18" ht="15" customHeight="1" x14ac:dyDescent="0.3">
      <c r="A649" s="541"/>
      <c r="B649" s="541"/>
      <c r="C649" s="542"/>
      <c r="D649" s="541"/>
      <c r="E649" s="541"/>
      <c r="F649" s="549"/>
      <c r="G649" s="541"/>
      <c r="I649" s="541"/>
      <c r="K649" s="541"/>
      <c r="L649" s="541"/>
      <c r="Q649" s="541"/>
      <c r="R649" s="541"/>
    </row>
    <row r="650" spans="1:18" ht="15" customHeight="1" x14ac:dyDescent="0.3">
      <c r="A650" s="541"/>
      <c r="B650" s="541"/>
      <c r="C650" s="542"/>
      <c r="D650" s="541"/>
      <c r="E650" s="541"/>
      <c r="F650" s="549"/>
      <c r="G650" s="541"/>
      <c r="I650" s="541"/>
      <c r="K650" s="541"/>
      <c r="L650" s="541"/>
      <c r="Q650" s="541"/>
      <c r="R650" s="541"/>
    </row>
    <row r="651" spans="1:18" ht="15" customHeight="1" x14ac:dyDescent="0.3">
      <c r="A651" s="541"/>
      <c r="B651" s="541"/>
      <c r="C651" s="542"/>
      <c r="D651" s="541"/>
      <c r="E651" s="541"/>
      <c r="F651" s="549"/>
      <c r="G651" s="541"/>
      <c r="I651" s="541"/>
      <c r="K651" s="541"/>
      <c r="L651" s="541"/>
      <c r="Q651" s="541"/>
      <c r="R651" s="541"/>
    </row>
    <row r="652" spans="1:18" ht="15" customHeight="1" x14ac:dyDescent="0.3">
      <c r="A652" s="541"/>
      <c r="B652" s="541"/>
      <c r="C652" s="542"/>
      <c r="D652" s="541"/>
      <c r="E652" s="541"/>
      <c r="F652" s="549"/>
      <c r="G652" s="541"/>
      <c r="I652" s="541"/>
      <c r="K652" s="541"/>
      <c r="L652" s="541"/>
      <c r="Q652" s="541"/>
      <c r="R652" s="541"/>
    </row>
    <row r="653" spans="1:18" ht="15" customHeight="1" x14ac:dyDescent="0.3">
      <c r="A653" s="541"/>
      <c r="B653" s="541"/>
      <c r="C653" s="542"/>
      <c r="D653" s="541"/>
      <c r="E653" s="541"/>
      <c r="F653" s="549"/>
      <c r="G653" s="541"/>
      <c r="I653" s="541"/>
      <c r="K653" s="541"/>
      <c r="L653" s="541"/>
      <c r="Q653" s="541"/>
      <c r="R653" s="541"/>
    </row>
    <row r="654" spans="1:18" ht="15" customHeight="1" x14ac:dyDescent="0.3">
      <c r="A654" s="541"/>
      <c r="B654" s="541"/>
      <c r="C654" s="542"/>
      <c r="D654" s="541"/>
      <c r="E654" s="541"/>
      <c r="F654" s="549"/>
      <c r="G654" s="541"/>
      <c r="I654" s="541"/>
      <c r="K654" s="541"/>
      <c r="L654" s="541"/>
      <c r="Q654" s="541"/>
      <c r="R654" s="541"/>
    </row>
    <row r="655" spans="1:18" ht="15" customHeight="1" x14ac:dyDescent="0.3">
      <c r="A655" s="541"/>
      <c r="B655" s="541"/>
      <c r="C655" s="542"/>
      <c r="D655" s="541"/>
      <c r="E655" s="541"/>
      <c r="F655" s="549"/>
      <c r="G655" s="541"/>
      <c r="I655" s="541"/>
      <c r="K655" s="541"/>
      <c r="L655" s="541"/>
      <c r="Q655" s="541"/>
      <c r="R655" s="541"/>
    </row>
    <row r="656" spans="1:18" ht="15" customHeight="1" x14ac:dyDescent="0.3">
      <c r="A656" s="541"/>
      <c r="B656" s="541"/>
      <c r="C656" s="542"/>
      <c r="D656" s="541"/>
      <c r="E656" s="541"/>
      <c r="F656" s="549"/>
      <c r="G656" s="541"/>
      <c r="I656" s="541"/>
      <c r="K656" s="541"/>
      <c r="L656" s="541"/>
      <c r="Q656" s="541"/>
      <c r="R656" s="541"/>
    </row>
    <row r="657" spans="1:18" ht="15" customHeight="1" x14ac:dyDescent="0.3">
      <c r="A657" s="541"/>
      <c r="B657" s="541"/>
      <c r="C657" s="542"/>
      <c r="D657" s="541"/>
      <c r="E657" s="541"/>
      <c r="F657" s="549"/>
      <c r="G657" s="541"/>
      <c r="I657" s="541"/>
      <c r="K657" s="541"/>
      <c r="L657" s="541"/>
      <c r="Q657" s="541"/>
      <c r="R657" s="541"/>
    </row>
    <row r="658" spans="1:18" ht="15" customHeight="1" x14ac:dyDescent="0.3">
      <c r="A658" s="541"/>
      <c r="B658" s="541"/>
      <c r="C658" s="542"/>
      <c r="D658" s="541"/>
      <c r="E658" s="541"/>
      <c r="F658" s="549"/>
      <c r="G658" s="541"/>
      <c r="I658" s="541"/>
      <c r="K658" s="541"/>
      <c r="L658" s="541"/>
      <c r="Q658" s="541"/>
      <c r="R658" s="541"/>
    </row>
    <row r="659" spans="1:18" ht="15" customHeight="1" x14ac:dyDescent="0.3">
      <c r="A659" s="541"/>
      <c r="B659" s="541"/>
      <c r="C659" s="542"/>
      <c r="D659" s="541"/>
      <c r="E659" s="541"/>
      <c r="F659" s="549"/>
      <c r="G659" s="541"/>
      <c r="I659" s="541"/>
      <c r="K659" s="541"/>
      <c r="L659" s="541"/>
      <c r="Q659" s="541"/>
      <c r="R659" s="541"/>
    </row>
    <row r="660" spans="1:18" ht="15" customHeight="1" x14ac:dyDescent="0.3">
      <c r="A660" s="541"/>
      <c r="B660" s="541"/>
      <c r="C660" s="542"/>
      <c r="D660" s="541"/>
      <c r="E660" s="541"/>
      <c r="F660" s="549"/>
      <c r="G660" s="541"/>
      <c r="I660" s="541"/>
      <c r="K660" s="541"/>
      <c r="L660" s="541"/>
      <c r="Q660" s="541"/>
      <c r="R660" s="541"/>
    </row>
    <row r="661" spans="1:18" ht="15" customHeight="1" x14ac:dyDescent="0.3">
      <c r="A661" s="541"/>
      <c r="B661" s="541"/>
      <c r="C661" s="542"/>
      <c r="D661" s="541"/>
      <c r="E661" s="541"/>
      <c r="F661" s="549"/>
      <c r="G661" s="541"/>
      <c r="I661" s="541"/>
      <c r="K661" s="541"/>
      <c r="L661" s="541"/>
      <c r="Q661" s="541"/>
      <c r="R661" s="541"/>
    </row>
    <row r="662" spans="1:18" ht="15" customHeight="1" x14ac:dyDescent="0.3">
      <c r="A662" s="541"/>
      <c r="B662" s="541"/>
      <c r="C662" s="542"/>
      <c r="D662" s="541"/>
      <c r="E662" s="541"/>
      <c r="F662" s="549"/>
      <c r="G662" s="541"/>
      <c r="I662" s="541"/>
      <c r="K662" s="541"/>
      <c r="L662" s="541"/>
      <c r="Q662" s="541"/>
      <c r="R662" s="541"/>
    </row>
    <row r="663" spans="1:18" ht="15" customHeight="1" x14ac:dyDescent="0.3">
      <c r="A663" s="541"/>
      <c r="B663" s="541"/>
      <c r="C663" s="542"/>
      <c r="D663" s="541"/>
      <c r="E663" s="541"/>
      <c r="F663" s="549"/>
      <c r="G663" s="541"/>
      <c r="I663" s="541"/>
      <c r="K663" s="541"/>
      <c r="L663" s="541"/>
      <c r="Q663" s="541"/>
      <c r="R663" s="541"/>
    </row>
    <row r="664" spans="1:18" ht="15" customHeight="1" x14ac:dyDescent="0.3">
      <c r="A664" s="541"/>
      <c r="B664" s="541"/>
      <c r="C664" s="542"/>
      <c r="D664" s="541"/>
      <c r="E664" s="541"/>
      <c r="F664" s="549"/>
      <c r="G664" s="541"/>
      <c r="I664" s="541"/>
      <c r="K664" s="541"/>
      <c r="L664" s="541"/>
      <c r="Q664" s="541"/>
      <c r="R664" s="541"/>
    </row>
    <row r="665" spans="1:18" ht="15" customHeight="1" x14ac:dyDescent="0.3">
      <c r="A665" s="541"/>
      <c r="B665" s="541"/>
      <c r="C665" s="542"/>
      <c r="D665" s="541"/>
      <c r="E665" s="541"/>
      <c r="F665" s="549"/>
      <c r="G665" s="541"/>
      <c r="I665" s="541"/>
      <c r="K665" s="541"/>
      <c r="L665" s="541"/>
      <c r="Q665" s="541"/>
      <c r="R665" s="541"/>
    </row>
    <row r="666" spans="1:18" ht="15" customHeight="1" x14ac:dyDescent="0.3">
      <c r="A666" s="541"/>
      <c r="B666" s="541"/>
      <c r="C666" s="542"/>
      <c r="D666" s="541"/>
      <c r="E666" s="541"/>
      <c r="F666" s="549"/>
      <c r="G666" s="541"/>
      <c r="I666" s="541"/>
      <c r="K666" s="541"/>
      <c r="L666" s="541"/>
      <c r="Q666" s="541"/>
      <c r="R666" s="541"/>
    </row>
    <row r="667" spans="1:18" ht="15" customHeight="1" x14ac:dyDescent="0.3">
      <c r="A667" s="541"/>
      <c r="B667" s="541"/>
      <c r="C667" s="542"/>
      <c r="D667" s="541"/>
      <c r="E667" s="541"/>
      <c r="F667" s="549"/>
      <c r="G667" s="541"/>
      <c r="I667" s="541"/>
      <c r="K667" s="541"/>
      <c r="L667" s="541"/>
      <c r="Q667" s="541"/>
      <c r="R667" s="541"/>
    </row>
    <row r="668" spans="1:18" ht="15" customHeight="1" x14ac:dyDescent="0.3">
      <c r="A668" s="541"/>
      <c r="B668" s="541"/>
      <c r="C668" s="542"/>
      <c r="D668" s="541"/>
      <c r="E668" s="541"/>
      <c r="F668" s="549"/>
      <c r="G668" s="541"/>
      <c r="I668" s="541"/>
      <c r="K668" s="541"/>
      <c r="L668" s="541"/>
      <c r="Q668" s="541"/>
      <c r="R668" s="541"/>
    </row>
    <row r="669" spans="1:18" ht="15" customHeight="1" x14ac:dyDescent="0.3">
      <c r="A669" s="541"/>
      <c r="B669" s="541"/>
      <c r="C669" s="542"/>
      <c r="D669" s="541"/>
      <c r="E669" s="541"/>
      <c r="F669" s="549"/>
      <c r="G669" s="541"/>
      <c r="I669" s="541"/>
      <c r="K669" s="541"/>
      <c r="L669" s="541"/>
      <c r="Q669" s="541"/>
      <c r="R669" s="541"/>
    </row>
    <row r="670" spans="1:18" ht="15" customHeight="1" x14ac:dyDescent="0.3">
      <c r="A670" s="541"/>
      <c r="B670" s="541"/>
      <c r="C670" s="542"/>
      <c r="D670" s="541"/>
      <c r="E670" s="541"/>
      <c r="F670" s="549"/>
      <c r="G670" s="541"/>
      <c r="I670" s="541"/>
      <c r="K670" s="541"/>
      <c r="L670" s="541"/>
      <c r="Q670" s="541"/>
      <c r="R670" s="541"/>
    </row>
    <row r="671" spans="1:18" ht="15" customHeight="1" x14ac:dyDescent="0.3">
      <c r="A671" s="541"/>
      <c r="B671" s="541"/>
      <c r="C671" s="542"/>
      <c r="D671" s="541"/>
      <c r="E671" s="541"/>
      <c r="F671" s="549"/>
      <c r="G671" s="541"/>
      <c r="I671" s="541"/>
      <c r="K671" s="541"/>
      <c r="L671" s="541"/>
      <c r="Q671" s="541"/>
      <c r="R671" s="541"/>
    </row>
    <row r="672" spans="1:18" ht="15" customHeight="1" x14ac:dyDescent="0.3">
      <c r="A672" s="541"/>
      <c r="B672" s="541"/>
      <c r="C672" s="542"/>
      <c r="D672" s="541"/>
      <c r="E672" s="541"/>
      <c r="F672" s="549"/>
      <c r="G672" s="541"/>
      <c r="I672" s="541"/>
      <c r="K672" s="541"/>
      <c r="L672" s="541"/>
      <c r="Q672" s="541"/>
      <c r="R672" s="541"/>
    </row>
    <row r="673" spans="1:18" ht="15" customHeight="1" x14ac:dyDescent="0.3">
      <c r="A673" s="541"/>
      <c r="B673" s="541"/>
      <c r="C673" s="542"/>
      <c r="D673" s="541"/>
      <c r="E673" s="541"/>
      <c r="F673" s="549"/>
      <c r="G673" s="541"/>
      <c r="I673" s="541"/>
      <c r="K673" s="541"/>
      <c r="L673" s="541"/>
      <c r="Q673" s="541"/>
      <c r="R673" s="541"/>
    </row>
    <row r="674" spans="1:18" ht="15" customHeight="1" x14ac:dyDescent="0.3">
      <c r="A674" s="541"/>
      <c r="B674" s="541"/>
      <c r="C674" s="542"/>
      <c r="D674" s="541"/>
      <c r="E674" s="541"/>
      <c r="F674" s="549"/>
      <c r="G674" s="541"/>
      <c r="I674" s="541"/>
      <c r="K674" s="541"/>
      <c r="L674" s="541"/>
      <c r="Q674" s="541"/>
      <c r="R674" s="541"/>
    </row>
    <row r="675" spans="1:18" ht="15" customHeight="1" x14ac:dyDescent="0.3">
      <c r="A675" s="541"/>
      <c r="B675" s="541"/>
      <c r="C675" s="542"/>
      <c r="D675" s="541"/>
      <c r="E675" s="541"/>
      <c r="F675" s="549"/>
      <c r="G675" s="541"/>
      <c r="I675" s="541"/>
      <c r="K675" s="541"/>
      <c r="L675" s="541"/>
      <c r="Q675" s="541"/>
      <c r="R675" s="541"/>
    </row>
    <row r="676" spans="1:18" ht="15" customHeight="1" x14ac:dyDescent="0.3">
      <c r="A676" s="541"/>
      <c r="B676" s="541"/>
      <c r="C676" s="542"/>
      <c r="D676" s="541"/>
      <c r="E676" s="541"/>
      <c r="F676" s="549"/>
      <c r="G676" s="541"/>
      <c r="I676" s="541"/>
      <c r="K676" s="541"/>
      <c r="L676" s="541"/>
      <c r="Q676" s="541"/>
      <c r="R676" s="541"/>
    </row>
    <row r="677" spans="1:18" ht="15" customHeight="1" x14ac:dyDescent="0.3">
      <c r="A677" s="541"/>
      <c r="B677" s="541"/>
      <c r="C677" s="542"/>
      <c r="D677" s="541"/>
      <c r="E677" s="541"/>
      <c r="F677" s="549"/>
      <c r="G677" s="541"/>
      <c r="I677" s="541"/>
      <c r="K677" s="541"/>
      <c r="L677" s="541"/>
      <c r="Q677" s="541"/>
      <c r="R677" s="541"/>
    </row>
    <row r="678" spans="1:18" ht="15" customHeight="1" x14ac:dyDescent="0.3">
      <c r="A678" s="541"/>
      <c r="B678" s="541"/>
      <c r="C678" s="542"/>
      <c r="D678" s="541"/>
      <c r="E678" s="541"/>
      <c r="F678" s="549"/>
      <c r="G678" s="541"/>
      <c r="I678" s="541"/>
      <c r="K678" s="541"/>
      <c r="L678" s="541"/>
      <c r="Q678" s="541"/>
      <c r="R678" s="541"/>
    </row>
    <row r="679" spans="1:18" ht="15" customHeight="1" x14ac:dyDescent="0.3">
      <c r="A679" s="541"/>
      <c r="B679" s="541"/>
      <c r="C679" s="542"/>
      <c r="D679" s="541"/>
      <c r="E679" s="541"/>
      <c r="F679" s="549"/>
      <c r="G679" s="541"/>
      <c r="I679" s="541"/>
      <c r="K679" s="541"/>
      <c r="L679" s="541"/>
      <c r="Q679" s="541"/>
      <c r="R679" s="541"/>
    </row>
    <row r="680" spans="1:18" ht="15" customHeight="1" x14ac:dyDescent="0.3">
      <c r="A680" s="541"/>
      <c r="B680" s="541"/>
      <c r="C680" s="542"/>
      <c r="D680" s="541"/>
      <c r="E680" s="541"/>
      <c r="F680" s="549"/>
      <c r="G680" s="541"/>
      <c r="I680" s="541"/>
      <c r="K680" s="541"/>
      <c r="L680" s="541"/>
      <c r="Q680" s="541"/>
      <c r="R680" s="541"/>
    </row>
    <row r="681" spans="1:18" ht="15" customHeight="1" x14ac:dyDescent="0.3">
      <c r="A681" s="541"/>
      <c r="B681" s="541"/>
      <c r="C681" s="542"/>
      <c r="D681" s="541"/>
      <c r="E681" s="541"/>
      <c r="F681" s="549"/>
      <c r="G681" s="541"/>
      <c r="I681" s="541"/>
      <c r="K681" s="541"/>
      <c r="L681" s="541"/>
      <c r="Q681" s="541"/>
      <c r="R681" s="541"/>
    </row>
    <row r="682" spans="1:18" ht="15" customHeight="1" x14ac:dyDescent="0.3">
      <c r="A682" s="541"/>
      <c r="B682" s="541"/>
      <c r="C682" s="542"/>
      <c r="D682" s="541"/>
      <c r="E682" s="541"/>
      <c r="F682" s="549"/>
      <c r="G682" s="541"/>
      <c r="I682" s="541"/>
      <c r="K682" s="541"/>
      <c r="L682" s="541"/>
      <c r="Q682" s="541"/>
      <c r="R682" s="541"/>
    </row>
    <row r="683" spans="1:18" ht="15" customHeight="1" x14ac:dyDescent="0.3">
      <c r="A683" s="541"/>
      <c r="B683" s="541"/>
      <c r="C683" s="542"/>
      <c r="D683" s="541"/>
      <c r="E683" s="541"/>
      <c r="F683" s="549"/>
      <c r="G683" s="541"/>
      <c r="I683" s="541"/>
      <c r="K683" s="541"/>
      <c r="L683" s="541"/>
      <c r="Q683" s="541"/>
      <c r="R683" s="541"/>
    </row>
    <row r="684" spans="1:18" ht="15" customHeight="1" x14ac:dyDescent="0.3">
      <c r="A684" s="541"/>
      <c r="B684" s="541"/>
      <c r="C684" s="542"/>
      <c r="D684" s="541"/>
      <c r="E684" s="541"/>
      <c r="F684" s="549"/>
      <c r="G684" s="541"/>
      <c r="I684" s="541"/>
      <c r="K684" s="541"/>
      <c r="L684" s="541"/>
      <c r="Q684" s="541"/>
      <c r="R684" s="541"/>
    </row>
    <row r="685" spans="1:18" ht="15" customHeight="1" x14ac:dyDescent="0.3">
      <c r="A685" s="541"/>
      <c r="B685" s="541"/>
      <c r="C685" s="542"/>
      <c r="D685" s="541"/>
      <c r="E685" s="541"/>
      <c r="F685" s="549"/>
      <c r="G685" s="541"/>
      <c r="I685" s="541"/>
      <c r="K685" s="541"/>
      <c r="L685" s="541"/>
      <c r="Q685" s="541"/>
      <c r="R685" s="541"/>
    </row>
    <row r="686" spans="1:18" ht="15" customHeight="1" x14ac:dyDescent="0.3">
      <c r="A686" s="541"/>
      <c r="B686" s="541"/>
      <c r="C686" s="542"/>
      <c r="D686" s="541"/>
      <c r="E686" s="541"/>
      <c r="F686" s="549"/>
      <c r="G686" s="541"/>
      <c r="I686" s="541"/>
      <c r="K686" s="541"/>
      <c r="L686" s="541"/>
      <c r="Q686" s="541"/>
      <c r="R686" s="541"/>
    </row>
    <row r="687" spans="1:18" ht="15" customHeight="1" x14ac:dyDescent="0.3">
      <c r="A687" s="541"/>
      <c r="B687" s="541"/>
      <c r="C687" s="542"/>
      <c r="D687" s="541"/>
      <c r="E687" s="541"/>
      <c r="F687" s="549"/>
      <c r="G687" s="541"/>
      <c r="I687" s="541"/>
      <c r="K687" s="541"/>
      <c r="L687" s="541"/>
      <c r="Q687" s="541"/>
      <c r="R687" s="541"/>
    </row>
    <row r="688" spans="1:18" ht="15" customHeight="1" x14ac:dyDescent="0.3">
      <c r="A688" s="541"/>
      <c r="B688" s="541"/>
      <c r="C688" s="542"/>
      <c r="D688" s="541"/>
      <c r="E688" s="541"/>
      <c r="F688" s="549"/>
      <c r="G688" s="541"/>
      <c r="I688" s="541"/>
      <c r="K688" s="541"/>
      <c r="L688" s="541"/>
      <c r="Q688" s="541"/>
      <c r="R688" s="541"/>
    </row>
    <row r="689" spans="1:18" ht="15" customHeight="1" x14ac:dyDescent="0.3">
      <c r="A689" s="541"/>
      <c r="B689" s="541"/>
      <c r="C689" s="542"/>
      <c r="D689" s="541"/>
      <c r="E689" s="541"/>
      <c r="F689" s="549"/>
      <c r="G689" s="541"/>
      <c r="I689" s="541"/>
      <c r="K689" s="541"/>
      <c r="L689" s="541"/>
      <c r="Q689" s="541"/>
      <c r="R689" s="541"/>
    </row>
    <row r="690" spans="1:18" ht="15" customHeight="1" x14ac:dyDescent="0.3">
      <c r="A690" s="541"/>
      <c r="B690" s="541"/>
      <c r="C690" s="542"/>
      <c r="D690" s="541"/>
      <c r="E690" s="541"/>
      <c r="F690" s="549"/>
      <c r="G690" s="541"/>
      <c r="I690" s="541"/>
      <c r="K690" s="541"/>
      <c r="L690" s="541"/>
      <c r="Q690" s="541"/>
      <c r="R690" s="541"/>
    </row>
    <row r="691" spans="1:18" ht="15" customHeight="1" x14ac:dyDescent="0.3">
      <c r="A691" s="541"/>
      <c r="B691" s="541"/>
      <c r="C691" s="542"/>
      <c r="D691" s="541"/>
      <c r="E691" s="541"/>
      <c r="F691" s="549"/>
      <c r="G691" s="541"/>
      <c r="I691" s="541"/>
      <c r="K691" s="541"/>
      <c r="L691" s="541"/>
      <c r="Q691" s="541"/>
      <c r="R691" s="541"/>
    </row>
    <row r="692" spans="1:18" ht="15" customHeight="1" x14ac:dyDescent="0.3">
      <c r="A692" s="541"/>
      <c r="B692" s="541"/>
      <c r="C692" s="542"/>
      <c r="D692" s="541"/>
      <c r="E692" s="541"/>
      <c r="F692" s="549"/>
      <c r="G692" s="541"/>
      <c r="I692" s="541"/>
      <c r="K692" s="541"/>
      <c r="L692" s="541"/>
      <c r="Q692" s="541"/>
      <c r="R692" s="541"/>
    </row>
    <row r="693" spans="1:18" ht="15" customHeight="1" x14ac:dyDescent="0.3">
      <c r="A693" s="541"/>
      <c r="B693" s="541"/>
      <c r="C693" s="542"/>
      <c r="D693" s="541"/>
      <c r="E693" s="541"/>
      <c r="F693" s="549"/>
      <c r="G693" s="541"/>
      <c r="I693" s="541"/>
      <c r="K693" s="541"/>
      <c r="L693" s="541"/>
      <c r="Q693" s="541"/>
      <c r="R693" s="541"/>
    </row>
    <row r="694" spans="1:18" ht="15" customHeight="1" x14ac:dyDescent="0.3">
      <c r="A694" s="541"/>
      <c r="B694" s="541"/>
      <c r="C694" s="542"/>
      <c r="D694" s="541"/>
      <c r="E694" s="541"/>
      <c r="F694" s="549"/>
      <c r="G694" s="541"/>
      <c r="I694" s="541"/>
      <c r="K694" s="541"/>
      <c r="L694" s="541"/>
      <c r="Q694" s="541"/>
      <c r="R694" s="541"/>
    </row>
    <row r="695" spans="1:18" ht="15" customHeight="1" x14ac:dyDescent="0.3">
      <c r="A695" s="541"/>
      <c r="B695" s="541"/>
      <c r="C695" s="542"/>
      <c r="D695" s="541"/>
      <c r="E695" s="541"/>
      <c r="F695" s="549"/>
      <c r="G695" s="541"/>
      <c r="I695" s="541"/>
      <c r="K695" s="541"/>
      <c r="L695" s="541"/>
      <c r="Q695" s="541"/>
      <c r="R695" s="541"/>
    </row>
    <row r="696" spans="1:18" ht="15" customHeight="1" x14ac:dyDescent="0.3">
      <c r="A696" s="541"/>
      <c r="B696" s="541"/>
      <c r="C696" s="542"/>
      <c r="D696" s="541"/>
      <c r="E696" s="541"/>
      <c r="F696" s="549"/>
      <c r="G696" s="541"/>
      <c r="I696" s="541"/>
      <c r="K696" s="541"/>
      <c r="L696" s="541"/>
      <c r="Q696" s="541"/>
      <c r="R696" s="541"/>
    </row>
    <row r="697" spans="1:18" ht="15" customHeight="1" x14ac:dyDescent="0.3">
      <c r="A697" s="541"/>
      <c r="B697" s="541"/>
      <c r="C697" s="542"/>
      <c r="D697" s="541"/>
      <c r="E697" s="541"/>
      <c r="F697" s="549"/>
      <c r="G697" s="541"/>
      <c r="I697" s="541"/>
      <c r="K697" s="541"/>
      <c r="L697" s="541"/>
      <c r="Q697" s="541"/>
      <c r="R697" s="541"/>
    </row>
    <row r="698" spans="1:18" ht="15" customHeight="1" x14ac:dyDescent="0.3">
      <c r="A698" s="541"/>
      <c r="B698" s="541"/>
      <c r="C698" s="542"/>
      <c r="D698" s="541"/>
      <c r="E698" s="541"/>
      <c r="F698" s="549"/>
      <c r="G698" s="541"/>
      <c r="I698" s="541"/>
      <c r="K698" s="541"/>
      <c r="L698" s="541"/>
      <c r="Q698" s="541"/>
      <c r="R698" s="541"/>
    </row>
    <row r="699" spans="1:18" ht="15" customHeight="1" x14ac:dyDescent="0.3">
      <c r="A699" s="541"/>
      <c r="B699" s="541"/>
      <c r="C699" s="542"/>
      <c r="D699" s="541"/>
      <c r="E699" s="541"/>
      <c r="F699" s="549"/>
      <c r="G699" s="541"/>
      <c r="I699" s="541"/>
      <c r="K699" s="541"/>
      <c r="L699" s="541"/>
      <c r="Q699" s="541"/>
      <c r="R699" s="541"/>
    </row>
    <row r="700" spans="1:18" ht="15" customHeight="1" x14ac:dyDescent="0.3">
      <c r="A700" s="541"/>
      <c r="B700" s="541"/>
      <c r="C700" s="542"/>
      <c r="D700" s="541"/>
      <c r="E700" s="541"/>
      <c r="F700" s="549"/>
      <c r="G700" s="541"/>
      <c r="I700" s="541"/>
      <c r="K700" s="541"/>
      <c r="L700" s="541"/>
      <c r="Q700" s="541"/>
      <c r="R700" s="541"/>
    </row>
    <row r="701" spans="1:18" ht="15" customHeight="1" x14ac:dyDescent="0.3">
      <c r="A701" s="541"/>
      <c r="B701" s="541"/>
      <c r="C701" s="542"/>
      <c r="D701" s="541"/>
      <c r="E701" s="541"/>
      <c r="F701" s="549"/>
      <c r="G701" s="541"/>
      <c r="I701" s="541"/>
      <c r="K701" s="541"/>
      <c r="L701" s="541"/>
      <c r="Q701" s="541"/>
      <c r="R701" s="541"/>
    </row>
    <row r="702" spans="1:18" ht="15" customHeight="1" x14ac:dyDescent="0.3">
      <c r="A702" s="541"/>
      <c r="B702" s="541"/>
      <c r="C702" s="542"/>
      <c r="D702" s="541"/>
      <c r="E702" s="541"/>
      <c r="F702" s="549"/>
      <c r="G702" s="541"/>
      <c r="I702" s="541"/>
      <c r="K702" s="541"/>
      <c r="L702" s="541"/>
      <c r="Q702" s="541"/>
      <c r="R702" s="541"/>
    </row>
    <row r="703" spans="1:18" ht="15" customHeight="1" x14ac:dyDescent="0.3">
      <c r="A703" s="541"/>
      <c r="B703" s="541"/>
      <c r="C703" s="542"/>
      <c r="D703" s="541"/>
      <c r="E703" s="541"/>
      <c r="F703" s="549"/>
      <c r="G703" s="541"/>
      <c r="I703" s="541"/>
      <c r="K703" s="541"/>
      <c r="L703" s="541"/>
      <c r="Q703" s="541"/>
      <c r="R703" s="541"/>
    </row>
    <row r="704" spans="1:18" ht="15" customHeight="1" x14ac:dyDescent="0.3">
      <c r="A704" s="541"/>
      <c r="B704" s="541"/>
      <c r="C704" s="542"/>
      <c r="D704" s="541"/>
      <c r="E704" s="541"/>
      <c r="F704" s="549"/>
      <c r="G704" s="541"/>
      <c r="I704" s="541"/>
      <c r="K704" s="541"/>
      <c r="L704" s="541"/>
      <c r="Q704" s="541"/>
      <c r="R704" s="541"/>
    </row>
    <row r="705" spans="1:18" ht="15" customHeight="1" x14ac:dyDescent="0.3">
      <c r="A705" s="541"/>
      <c r="B705" s="541"/>
      <c r="C705" s="542"/>
      <c r="D705" s="541"/>
      <c r="E705" s="541"/>
      <c r="F705" s="549"/>
      <c r="G705" s="541"/>
      <c r="I705" s="541"/>
      <c r="K705" s="541"/>
      <c r="L705" s="541"/>
      <c r="Q705" s="541"/>
      <c r="R705" s="541"/>
    </row>
    <row r="706" spans="1:18" ht="15" customHeight="1" x14ac:dyDescent="0.3">
      <c r="A706" s="541"/>
      <c r="B706" s="541"/>
      <c r="C706" s="542"/>
      <c r="D706" s="541"/>
      <c r="E706" s="541"/>
      <c r="F706" s="549"/>
      <c r="G706" s="541"/>
      <c r="I706" s="541"/>
      <c r="K706" s="541"/>
      <c r="L706" s="541"/>
      <c r="Q706" s="541"/>
      <c r="R706" s="541"/>
    </row>
    <row r="707" spans="1:18" ht="15" customHeight="1" x14ac:dyDescent="0.3">
      <c r="A707" s="541"/>
      <c r="B707" s="541"/>
      <c r="C707" s="542"/>
      <c r="D707" s="541"/>
      <c r="E707" s="541"/>
      <c r="F707" s="549"/>
      <c r="G707" s="541"/>
      <c r="I707" s="541"/>
      <c r="K707" s="541"/>
      <c r="L707" s="541"/>
      <c r="Q707" s="541"/>
      <c r="R707" s="541"/>
    </row>
    <row r="708" spans="1:18" ht="15" customHeight="1" x14ac:dyDescent="0.3">
      <c r="A708" s="541"/>
      <c r="B708" s="541"/>
      <c r="C708" s="542"/>
      <c r="D708" s="541"/>
      <c r="E708" s="541"/>
      <c r="F708" s="549"/>
      <c r="G708" s="541"/>
      <c r="I708" s="541"/>
      <c r="K708" s="541"/>
      <c r="L708" s="541"/>
      <c r="Q708" s="541"/>
      <c r="R708" s="541"/>
    </row>
    <row r="709" spans="1:18" ht="15" customHeight="1" x14ac:dyDescent="0.3">
      <c r="A709" s="541"/>
      <c r="B709" s="541"/>
      <c r="C709" s="542"/>
      <c r="D709" s="541"/>
      <c r="E709" s="541"/>
      <c r="F709" s="549"/>
      <c r="G709" s="541"/>
      <c r="I709" s="541"/>
      <c r="K709" s="541"/>
      <c r="L709" s="541"/>
      <c r="Q709" s="541"/>
      <c r="R709" s="541"/>
    </row>
    <row r="710" spans="1:18" ht="15" customHeight="1" x14ac:dyDescent="0.3">
      <c r="A710" s="541"/>
      <c r="B710" s="541"/>
      <c r="C710" s="542"/>
      <c r="D710" s="541"/>
      <c r="E710" s="541"/>
      <c r="F710" s="549"/>
      <c r="G710" s="541"/>
      <c r="I710" s="541"/>
      <c r="K710" s="541"/>
      <c r="L710" s="541"/>
      <c r="Q710" s="541"/>
      <c r="R710" s="541"/>
    </row>
    <row r="711" spans="1:18" ht="15" customHeight="1" x14ac:dyDescent="0.3">
      <c r="A711" s="541"/>
      <c r="B711" s="541"/>
      <c r="C711" s="542"/>
      <c r="D711" s="541"/>
      <c r="E711" s="541"/>
      <c r="F711" s="549"/>
      <c r="G711" s="541"/>
      <c r="I711" s="541"/>
      <c r="K711" s="541"/>
      <c r="L711" s="541"/>
      <c r="Q711" s="541"/>
      <c r="R711" s="541"/>
    </row>
    <row r="712" spans="1:18" ht="15" customHeight="1" x14ac:dyDescent="0.3">
      <c r="A712" s="541"/>
      <c r="B712" s="541"/>
      <c r="C712" s="542"/>
      <c r="D712" s="541"/>
      <c r="E712" s="541"/>
      <c r="F712" s="549"/>
      <c r="G712" s="541"/>
      <c r="I712" s="541"/>
      <c r="K712" s="541"/>
      <c r="L712" s="541"/>
      <c r="Q712" s="541"/>
      <c r="R712" s="541"/>
    </row>
    <row r="713" spans="1:18" ht="15" customHeight="1" x14ac:dyDescent="0.3">
      <c r="A713" s="541"/>
      <c r="B713" s="541"/>
      <c r="C713" s="542"/>
      <c r="D713" s="541"/>
      <c r="E713" s="541"/>
      <c r="F713" s="549"/>
      <c r="G713" s="541"/>
      <c r="I713" s="541"/>
      <c r="K713" s="541"/>
      <c r="L713" s="541"/>
      <c r="Q713" s="541"/>
      <c r="R713" s="541"/>
    </row>
    <row r="714" spans="1:18" ht="15" customHeight="1" x14ac:dyDescent="0.3">
      <c r="A714" s="541"/>
      <c r="B714" s="541"/>
      <c r="C714" s="542"/>
      <c r="D714" s="541"/>
      <c r="E714" s="541"/>
      <c r="F714" s="549"/>
      <c r="G714" s="541"/>
      <c r="I714" s="541"/>
      <c r="K714" s="541"/>
      <c r="L714" s="541"/>
      <c r="Q714" s="541"/>
      <c r="R714" s="541"/>
    </row>
    <row r="715" spans="1:18" ht="15" customHeight="1" x14ac:dyDescent="0.3">
      <c r="A715" s="541"/>
      <c r="B715" s="541"/>
      <c r="C715" s="542"/>
      <c r="D715" s="541"/>
      <c r="E715" s="541"/>
      <c r="F715" s="549"/>
      <c r="G715" s="541"/>
      <c r="I715" s="541"/>
      <c r="K715" s="541"/>
      <c r="L715" s="541"/>
      <c r="Q715" s="541"/>
      <c r="R715" s="541"/>
    </row>
    <row r="716" spans="1:18" ht="15" customHeight="1" x14ac:dyDescent="0.3">
      <c r="A716" s="541"/>
      <c r="B716" s="541"/>
      <c r="C716" s="542"/>
      <c r="D716" s="541"/>
      <c r="E716" s="541"/>
      <c r="F716" s="549"/>
      <c r="G716" s="541"/>
      <c r="I716" s="541"/>
      <c r="K716" s="541"/>
      <c r="L716" s="541"/>
      <c r="Q716" s="541"/>
      <c r="R716" s="541"/>
    </row>
    <row r="717" spans="1:18" ht="15" customHeight="1" x14ac:dyDescent="0.3">
      <c r="A717" s="541"/>
      <c r="B717" s="541"/>
      <c r="C717" s="542"/>
      <c r="D717" s="541"/>
      <c r="E717" s="541"/>
      <c r="F717" s="549"/>
      <c r="G717" s="541"/>
      <c r="I717" s="541"/>
      <c r="K717" s="541"/>
      <c r="L717" s="541"/>
      <c r="Q717" s="541"/>
      <c r="R717" s="541"/>
    </row>
    <row r="718" spans="1:18" ht="15" customHeight="1" x14ac:dyDescent="0.3">
      <c r="A718" s="541"/>
      <c r="B718" s="541"/>
      <c r="C718" s="542"/>
      <c r="D718" s="541"/>
      <c r="E718" s="541"/>
      <c r="F718" s="549"/>
      <c r="G718" s="541"/>
      <c r="I718" s="541"/>
      <c r="K718" s="541"/>
      <c r="L718" s="541"/>
      <c r="Q718" s="541"/>
      <c r="R718" s="541"/>
    </row>
    <row r="719" spans="1:18" ht="15" customHeight="1" x14ac:dyDescent="0.3">
      <c r="A719" s="541"/>
      <c r="B719" s="541"/>
      <c r="C719" s="542"/>
      <c r="D719" s="541"/>
      <c r="E719" s="541"/>
      <c r="F719" s="549"/>
      <c r="G719" s="541"/>
      <c r="I719" s="541"/>
      <c r="K719" s="541"/>
      <c r="L719" s="541"/>
      <c r="Q719" s="541"/>
      <c r="R719" s="541"/>
    </row>
    <row r="720" spans="1:18" ht="15" customHeight="1" x14ac:dyDescent="0.3">
      <c r="A720" s="541"/>
      <c r="B720" s="541"/>
      <c r="C720" s="542"/>
      <c r="D720" s="541"/>
      <c r="E720" s="541"/>
      <c r="F720" s="549"/>
      <c r="G720" s="541"/>
      <c r="I720" s="541"/>
      <c r="K720" s="541"/>
      <c r="L720" s="541"/>
      <c r="Q720" s="541"/>
      <c r="R720" s="541"/>
    </row>
    <row r="721" spans="1:18" ht="15" customHeight="1" x14ac:dyDescent="0.3">
      <c r="A721" s="541"/>
      <c r="B721" s="541"/>
      <c r="C721" s="542"/>
      <c r="D721" s="541"/>
      <c r="E721" s="541"/>
      <c r="F721" s="549"/>
      <c r="G721" s="541"/>
      <c r="I721" s="541"/>
      <c r="K721" s="541"/>
      <c r="L721" s="541"/>
      <c r="Q721" s="541"/>
      <c r="R721" s="541"/>
    </row>
    <row r="722" spans="1:18" ht="15" customHeight="1" x14ac:dyDescent="0.3">
      <c r="A722" s="541"/>
      <c r="B722" s="541"/>
      <c r="C722" s="542"/>
      <c r="D722" s="541"/>
      <c r="E722" s="541"/>
      <c r="F722" s="549"/>
      <c r="G722" s="541"/>
      <c r="I722" s="541"/>
      <c r="K722" s="541"/>
      <c r="L722" s="541"/>
      <c r="Q722" s="541"/>
      <c r="R722" s="541"/>
    </row>
    <row r="723" spans="1:18" ht="15" customHeight="1" x14ac:dyDescent="0.3">
      <c r="A723" s="541"/>
      <c r="B723" s="541"/>
      <c r="C723" s="542"/>
      <c r="D723" s="541"/>
      <c r="E723" s="541"/>
      <c r="F723" s="549"/>
      <c r="G723" s="541"/>
      <c r="I723" s="541"/>
      <c r="K723" s="541"/>
      <c r="L723" s="541"/>
      <c r="Q723" s="541"/>
      <c r="R723" s="541"/>
    </row>
    <row r="724" spans="1:18" ht="15" customHeight="1" x14ac:dyDescent="0.3">
      <c r="A724" s="541"/>
      <c r="B724" s="541"/>
      <c r="C724" s="542"/>
      <c r="D724" s="541"/>
      <c r="E724" s="541"/>
      <c r="F724" s="549"/>
      <c r="G724" s="541"/>
      <c r="I724" s="541"/>
      <c r="K724" s="541"/>
      <c r="L724" s="541"/>
      <c r="Q724" s="541"/>
      <c r="R724" s="541"/>
    </row>
    <row r="725" spans="1:18" ht="15" customHeight="1" x14ac:dyDescent="0.3">
      <c r="A725" s="541"/>
      <c r="B725" s="541"/>
      <c r="C725" s="542"/>
      <c r="D725" s="541"/>
      <c r="E725" s="541"/>
      <c r="F725" s="549"/>
      <c r="G725" s="541"/>
      <c r="I725" s="541"/>
      <c r="K725" s="541"/>
      <c r="L725" s="541"/>
      <c r="Q725" s="541"/>
      <c r="R725" s="541"/>
    </row>
    <row r="726" spans="1:18" ht="15" customHeight="1" x14ac:dyDescent="0.3">
      <c r="A726" s="541"/>
      <c r="B726" s="541"/>
      <c r="C726" s="542"/>
      <c r="D726" s="541"/>
      <c r="E726" s="541"/>
      <c r="F726" s="549"/>
      <c r="G726" s="541"/>
      <c r="I726" s="541"/>
      <c r="K726" s="541"/>
      <c r="L726" s="541"/>
      <c r="Q726" s="541"/>
      <c r="R726" s="541"/>
    </row>
    <row r="727" spans="1:18" ht="15" customHeight="1" x14ac:dyDescent="0.3">
      <c r="A727" s="541"/>
      <c r="B727" s="541"/>
      <c r="C727" s="542"/>
      <c r="D727" s="541"/>
      <c r="E727" s="541"/>
      <c r="F727" s="549"/>
      <c r="G727" s="541"/>
      <c r="I727" s="541"/>
      <c r="K727" s="541"/>
      <c r="L727" s="541"/>
      <c r="Q727" s="541"/>
      <c r="R727" s="541"/>
    </row>
    <row r="728" spans="1:18" ht="15" customHeight="1" x14ac:dyDescent="0.3">
      <c r="A728" s="541"/>
      <c r="B728" s="541"/>
      <c r="C728" s="542"/>
      <c r="D728" s="541"/>
      <c r="E728" s="541"/>
      <c r="F728" s="549"/>
      <c r="G728" s="541"/>
      <c r="I728" s="541"/>
      <c r="K728" s="541"/>
      <c r="L728" s="541"/>
      <c r="Q728" s="541"/>
      <c r="R728" s="541"/>
    </row>
    <row r="729" spans="1:18" ht="15" customHeight="1" x14ac:dyDescent="0.3">
      <c r="A729" s="541"/>
      <c r="B729" s="541"/>
      <c r="C729" s="542"/>
      <c r="D729" s="541"/>
      <c r="E729" s="541"/>
      <c r="F729" s="549"/>
      <c r="G729" s="541"/>
      <c r="I729" s="541"/>
      <c r="K729" s="541"/>
      <c r="L729" s="541"/>
      <c r="Q729" s="541"/>
      <c r="R729" s="541"/>
    </row>
    <row r="730" spans="1:18" ht="15" customHeight="1" x14ac:dyDescent="0.3">
      <c r="A730" s="541"/>
      <c r="B730" s="541"/>
      <c r="C730" s="542"/>
      <c r="D730" s="541"/>
      <c r="E730" s="541"/>
      <c r="F730" s="549"/>
      <c r="G730" s="541"/>
      <c r="I730" s="541"/>
      <c r="K730" s="541"/>
      <c r="L730" s="541"/>
      <c r="Q730" s="541"/>
      <c r="R730" s="541"/>
    </row>
    <row r="731" spans="1:18" ht="15" customHeight="1" x14ac:dyDescent="0.3">
      <c r="A731" s="541"/>
      <c r="B731" s="541"/>
      <c r="C731" s="542"/>
      <c r="D731" s="541"/>
      <c r="E731" s="541"/>
      <c r="F731" s="549"/>
      <c r="G731" s="541"/>
      <c r="I731" s="541"/>
      <c r="K731" s="541"/>
      <c r="L731" s="541"/>
      <c r="Q731" s="541"/>
      <c r="R731" s="541"/>
    </row>
    <row r="732" spans="1:18" ht="15" customHeight="1" x14ac:dyDescent="0.3">
      <c r="A732" s="541"/>
      <c r="B732" s="541"/>
      <c r="C732" s="542"/>
      <c r="D732" s="541"/>
      <c r="E732" s="541"/>
      <c r="F732" s="549"/>
      <c r="G732" s="541"/>
      <c r="I732" s="541"/>
      <c r="K732" s="541"/>
      <c r="L732" s="541"/>
      <c r="Q732" s="541"/>
      <c r="R732" s="541"/>
    </row>
    <row r="733" spans="1:18" ht="15" customHeight="1" x14ac:dyDescent="0.3">
      <c r="Q733" s="541"/>
      <c r="R733" s="541"/>
    </row>
    <row r="734" spans="1:18" ht="15" customHeight="1" x14ac:dyDescent="0.3">
      <c r="Q734" s="541"/>
      <c r="R734" s="541"/>
    </row>
  </sheetData>
  <mergeCells count="35">
    <mergeCell ref="B8:C8"/>
    <mergeCell ref="B404:D404"/>
    <mergeCell ref="B402:D402"/>
    <mergeCell ref="B138:D138"/>
    <mergeCell ref="B145:C145"/>
    <mergeCell ref="B223:D223"/>
    <mergeCell ref="B246:C246"/>
    <mergeCell ref="B267:C267"/>
    <mergeCell ref="B265:D265"/>
    <mergeCell ref="B367:D367"/>
    <mergeCell ref="B374:D374"/>
    <mergeCell ref="B381:D381"/>
    <mergeCell ref="B140:C140"/>
    <mergeCell ref="B143:D143"/>
    <mergeCell ref="B396:D396"/>
    <mergeCell ref="W6:X6"/>
    <mergeCell ref="H6:H7"/>
    <mergeCell ref="I6:I7"/>
    <mergeCell ref="J6:J7"/>
    <mergeCell ref="L6:L7"/>
    <mergeCell ref="M6:M7"/>
    <mergeCell ref="O6:O7"/>
    <mergeCell ref="S6:S7"/>
    <mergeCell ref="T6:T7"/>
    <mergeCell ref="V6:V7"/>
    <mergeCell ref="F6:F7"/>
    <mergeCell ref="G6:G7"/>
    <mergeCell ref="P6:P7"/>
    <mergeCell ref="R6:R7"/>
    <mergeCell ref="A1:R3"/>
    <mergeCell ref="A6:A7"/>
    <mergeCell ref="B6:B7"/>
    <mergeCell ref="C6:C7"/>
    <mergeCell ref="D6:D7"/>
    <mergeCell ref="E6:E7"/>
  </mergeCells>
  <pageMargins left="0.15748031496062992" right="0.15748031496062992" top="0.15748031496062992" bottom="0.15748031496062992" header="0.15748031496062992" footer="0.15748031496062992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MSPhotoEd.3" shapeId="330753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525780</xdr:colOff>
                <xdr:row>4</xdr:row>
                <xdr:rowOff>144780</xdr:rowOff>
              </to>
            </anchor>
          </objectPr>
        </oleObject>
      </mc:Choice>
      <mc:Fallback>
        <oleObject progId="MSPhotoEd.3" shapeId="33075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ED2E-7EF7-4F45-8468-3F5434B99943}">
  <dimension ref="A1:IP726"/>
  <sheetViews>
    <sheetView zoomScaleNormal="100" workbookViewId="0">
      <pane xSplit="3" ySplit="5" topLeftCell="D394" activePane="bottomRight" state="frozen"/>
      <selection pane="topRight" activeCell="D1" sqref="D1"/>
      <selection pane="bottomLeft" activeCell="A6" sqref="A6"/>
      <selection pane="bottomRight" activeCell="I410" sqref="I410"/>
    </sheetView>
  </sheetViews>
  <sheetFormatPr defaultColWidth="0" defaultRowHeight="15" x14ac:dyDescent="0.25"/>
  <cols>
    <col min="1" max="1" width="4.109375" style="510" bestFit="1" customWidth="1"/>
    <col min="2" max="2" width="46.6640625" style="510" bestFit="1" customWidth="1"/>
    <col min="3" max="3" width="9.44140625" style="512" bestFit="1" customWidth="1"/>
    <col min="4" max="4" width="9.44140625" style="510" customWidth="1"/>
    <col min="5" max="5" width="7.5546875" style="510" hidden="1" customWidth="1"/>
    <col min="6" max="6" width="8.6640625" style="513" hidden="1" customWidth="1"/>
    <col min="7" max="7" width="13.6640625" style="510" customWidth="1"/>
    <col min="8" max="8" width="13" style="510" hidden="1" customWidth="1"/>
    <col min="9" max="9" width="14.109375" style="510" customWidth="1"/>
    <col min="10" max="10" width="13.21875" style="503" customWidth="1"/>
    <col min="11" max="11" width="13" style="503" customWidth="1"/>
    <col min="12" max="12" width="13.6640625" style="510" customWidth="1"/>
    <col min="13" max="13" width="15" style="510" hidden="1" customWidth="1"/>
    <col min="14" max="14" width="12.44140625" style="503" customWidth="1"/>
    <col min="15" max="15" width="12.5546875" style="503" customWidth="1"/>
    <col min="16" max="16" width="12.33203125" style="503" customWidth="1"/>
    <col min="17" max="17" width="9.88671875" style="510" customWidth="1"/>
    <col min="18" max="18" width="16.6640625" style="510" customWidth="1"/>
    <col min="19" max="19" width="13" style="861" hidden="1"/>
    <col min="20" max="20" width="4.33203125" style="510" hidden="1"/>
    <col min="21" max="21" width="12.44140625" style="506" hidden="1"/>
    <col min="22" max="22" width="3.88671875" style="314" hidden="1"/>
    <col min="23" max="23" width="11" style="314" hidden="1"/>
    <col min="24" max="24" width="3.6640625" style="314" hidden="1"/>
    <col min="25" max="25" width="6.109375" style="314" hidden="1"/>
    <col min="26" max="26" width="6.33203125" style="314" hidden="1"/>
    <col min="27" max="27" width="7.33203125" style="314" hidden="1"/>
    <col min="28" max="28" width="7.33203125" style="510" hidden="1"/>
    <col min="29" max="29" width="13" style="510" hidden="1"/>
    <col min="30" max="30" width="11" style="510" hidden="1"/>
    <col min="31" max="39" width="7.33203125" style="507" hidden="1"/>
    <col min="40" max="42" width="0.33203125" style="507" hidden="1"/>
    <col min="43" max="53" width="0.33203125" style="506" hidden="1"/>
    <col min="54" max="249" width="0.33203125" style="510" hidden="1"/>
    <col min="250" max="16384" width="0.33203125" style="511" hidden="1"/>
  </cols>
  <sheetData>
    <row r="1" spans="1:250" s="316" customFormat="1" ht="27.6" x14ac:dyDescent="0.45">
      <c r="A1" s="992" t="s">
        <v>1611</v>
      </c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2"/>
      <c r="N1" s="992"/>
      <c r="O1" s="992"/>
      <c r="P1" s="992"/>
      <c r="Q1" s="992"/>
      <c r="R1" s="992"/>
      <c r="S1" s="853"/>
      <c r="U1" s="313"/>
      <c r="V1" s="515" t="s">
        <v>0</v>
      </c>
      <c r="W1" s="516">
        <f>'Debtors Listing Islamic (Cost)'!V1</f>
        <v>4.0609999999999999</v>
      </c>
      <c r="X1" s="515" t="s">
        <v>1</v>
      </c>
      <c r="Y1" s="517">
        <f>'Debtors Listing Islamic (Cost)'!X1</f>
        <v>4.7606999999999999</v>
      </c>
      <c r="Z1" s="515" t="s">
        <v>2</v>
      </c>
      <c r="AA1" s="516">
        <f>'Debtors Listing Islamic (Cost)'!Z1</f>
        <v>3.1572</v>
      </c>
      <c r="AB1" s="330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IP1" s="317"/>
    </row>
    <row r="2" spans="1:250" s="316" customFormat="1" ht="27.6" x14ac:dyDescent="0.45">
      <c r="A2" s="992"/>
      <c r="B2" s="992"/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2"/>
      <c r="N2" s="992"/>
      <c r="O2" s="992"/>
      <c r="P2" s="992"/>
      <c r="Q2" s="992"/>
      <c r="R2" s="992"/>
      <c r="S2" s="853"/>
      <c r="U2" s="313"/>
      <c r="V2" s="515" t="s">
        <v>3</v>
      </c>
      <c r="W2" s="517">
        <f>'Debtors Listing Islamic (Cost)'!V2</f>
        <v>5.4537000000000004</v>
      </c>
      <c r="X2" s="515" t="s">
        <v>4</v>
      </c>
      <c r="Y2" s="517">
        <f>'Debtors Listing Islamic (Cost)'!X2</f>
        <v>2.7134</v>
      </c>
      <c r="Z2" s="330"/>
      <c r="AA2" s="330"/>
      <c r="AB2" s="330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3"/>
      <c r="IP2" s="317"/>
    </row>
    <row r="3" spans="1:250" s="316" customFormat="1" ht="28.2" thickBot="1" x14ac:dyDescent="0.5">
      <c r="A3" s="990"/>
      <c r="B3" s="990"/>
      <c r="C3" s="990"/>
      <c r="D3" s="990"/>
      <c r="E3" s="990"/>
      <c r="F3" s="990"/>
      <c r="G3" s="990"/>
      <c r="H3" s="990"/>
      <c r="I3" s="990"/>
      <c r="J3" s="990"/>
      <c r="K3" s="990"/>
      <c r="L3" s="990"/>
      <c r="M3" s="990"/>
      <c r="N3" s="990"/>
      <c r="O3" s="990"/>
      <c r="P3" s="990"/>
      <c r="Q3" s="990"/>
      <c r="R3" s="990"/>
      <c r="S3" s="854"/>
      <c r="U3" s="313"/>
      <c r="V3" s="314"/>
      <c r="W3" s="314"/>
      <c r="X3" s="314"/>
      <c r="Y3" s="314"/>
      <c r="Z3" s="314"/>
      <c r="AA3" s="314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3"/>
      <c r="AR3" s="313"/>
      <c r="AS3" s="313"/>
      <c r="AT3" s="313"/>
      <c r="AU3" s="313"/>
      <c r="AV3" s="313"/>
      <c r="AW3" s="313"/>
      <c r="AX3" s="313"/>
      <c r="AY3" s="313"/>
      <c r="AZ3" s="313"/>
      <c r="BA3" s="313"/>
      <c r="IP3" s="317"/>
    </row>
    <row r="4" spans="1:250" s="319" customFormat="1" ht="11.4" x14ac:dyDescent="0.2">
      <c r="A4" s="960" t="s">
        <v>5</v>
      </c>
      <c r="B4" s="962" t="s">
        <v>6</v>
      </c>
      <c r="C4" s="954" t="s">
        <v>7</v>
      </c>
      <c r="D4" s="954" t="s">
        <v>8</v>
      </c>
      <c r="E4" s="964" t="s">
        <v>9</v>
      </c>
      <c r="F4" s="952" t="s">
        <v>10</v>
      </c>
      <c r="G4" s="954" t="s">
        <v>1441</v>
      </c>
      <c r="H4" s="964" t="s">
        <v>11</v>
      </c>
      <c r="I4" s="954" t="s">
        <v>12</v>
      </c>
      <c r="J4" s="954" t="s">
        <v>13</v>
      </c>
      <c r="K4" s="954" t="s">
        <v>212</v>
      </c>
      <c r="L4" s="964" t="s">
        <v>15</v>
      </c>
      <c r="M4" s="954" t="s">
        <v>16</v>
      </c>
      <c r="N4" s="954" t="s">
        <v>213</v>
      </c>
      <c r="O4" s="954" t="s">
        <v>12</v>
      </c>
      <c r="P4" s="954" t="s">
        <v>18</v>
      </c>
      <c r="Q4" s="954" t="s">
        <v>212</v>
      </c>
      <c r="R4" s="957" t="s">
        <v>1442</v>
      </c>
      <c r="S4" s="989"/>
      <c r="T4" s="969"/>
      <c r="U4" s="969" t="s">
        <v>20</v>
      </c>
      <c r="V4" s="991"/>
      <c r="W4" s="969" t="s">
        <v>21</v>
      </c>
      <c r="X4" s="991"/>
      <c r="Y4" s="314"/>
      <c r="Z4" s="314"/>
      <c r="AA4" s="314"/>
      <c r="AB4" s="500"/>
      <c r="AC4" s="500"/>
      <c r="AD4" s="500"/>
      <c r="AQ4" s="320"/>
      <c r="AR4" s="320"/>
      <c r="AS4" s="320"/>
      <c r="AT4" s="320"/>
      <c r="AU4" s="320"/>
      <c r="AV4" s="320"/>
      <c r="AW4" s="320"/>
      <c r="AX4" s="320"/>
      <c r="AY4" s="320"/>
      <c r="AZ4" s="320"/>
      <c r="BA4" s="320"/>
      <c r="IP4" s="321"/>
    </row>
    <row r="5" spans="1:250" s="319" customFormat="1" ht="33" customHeight="1" thickBot="1" x14ac:dyDescent="0.25">
      <c r="A5" s="961"/>
      <c r="B5" s="963"/>
      <c r="C5" s="956"/>
      <c r="D5" s="955"/>
      <c r="E5" s="956"/>
      <c r="F5" s="953"/>
      <c r="G5" s="955"/>
      <c r="H5" s="956"/>
      <c r="I5" s="956"/>
      <c r="J5" s="956"/>
      <c r="K5" s="956"/>
      <c r="L5" s="956"/>
      <c r="M5" s="955"/>
      <c r="N5" s="956"/>
      <c r="O5" s="956"/>
      <c r="P5" s="956"/>
      <c r="Q5" s="956"/>
      <c r="R5" s="958"/>
      <c r="S5" s="989"/>
      <c r="T5" s="970"/>
      <c r="U5" s="970"/>
      <c r="V5" s="991"/>
      <c r="W5" s="970"/>
      <c r="X5" s="991"/>
      <c r="Y5" s="314"/>
      <c r="Z5" s="314"/>
      <c r="AA5" s="314"/>
      <c r="AB5" s="500"/>
      <c r="AC5" s="500"/>
      <c r="AD5" s="50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IP5" s="321"/>
    </row>
    <row r="6" spans="1:250" s="332" customFormat="1" ht="15" customHeight="1" x14ac:dyDescent="0.3">
      <c r="A6" s="323"/>
      <c r="B6" s="994" t="s">
        <v>23</v>
      </c>
      <c r="C6" s="994"/>
      <c r="D6" s="660"/>
      <c r="E6" s="660"/>
      <c r="F6" s="325"/>
      <c r="G6" s="661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463"/>
      <c r="S6" s="561"/>
      <c r="T6" s="333"/>
      <c r="U6" s="327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IP6" s="333"/>
    </row>
    <row r="7" spans="1:250" s="332" customFormat="1" ht="15" customHeight="1" x14ac:dyDescent="0.3">
      <c r="A7" s="323"/>
      <c r="B7" s="660"/>
      <c r="C7" s="324"/>
      <c r="D7" s="660"/>
      <c r="E7" s="660"/>
      <c r="F7" s="325"/>
      <c r="G7" s="326"/>
      <c r="H7" s="326"/>
      <c r="I7" s="326"/>
      <c r="J7" s="662"/>
      <c r="K7" s="326"/>
      <c r="L7" s="326"/>
      <c r="M7" s="326"/>
      <c r="N7" s="326"/>
      <c r="O7" s="326"/>
      <c r="P7" s="326"/>
      <c r="Q7" s="326"/>
      <c r="R7" s="463"/>
      <c r="S7" s="561"/>
      <c r="T7" s="333"/>
      <c r="U7" s="327"/>
      <c r="AE7" s="331"/>
      <c r="AF7" s="331"/>
      <c r="AG7" s="331"/>
      <c r="AH7" s="331"/>
      <c r="AI7" s="331"/>
      <c r="AJ7" s="331"/>
      <c r="AK7" s="331"/>
      <c r="AL7" s="331"/>
      <c r="AM7" s="331"/>
      <c r="AN7" s="331"/>
      <c r="AO7" s="331"/>
      <c r="AP7" s="331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IP7" s="333"/>
    </row>
    <row r="8" spans="1:250" s="332" customFormat="1" ht="15" customHeight="1" x14ac:dyDescent="0.3">
      <c r="A8" s="323"/>
      <c r="B8" s="996" t="s">
        <v>24</v>
      </c>
      <c r="C8" s="996"/>
      <c r="D8" s="334"/>
      <c r="E8" s="334"/>
      <c r="F8" s="335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561"/>
      <c r="T8" s="333"/>
      <c r="U8" s="327"/>
      <c r="AE8" s="331"/>
      <c r="AF8" s="331"/>
      <c r="AG8" s="331"/>
      <c r="AH8" s="331"/>
      <c r="AI8" s="331"/>
      <c r="AJ8" s="331"/>
      <c r="AK8" s="331"/>
      <c r="AL8" s="331"/>
      <c r="AM8" s="331"/>
      <c r="AN8" s="331"/>
      <c r="AO8" s="331"/>
      <c r="AP8" s="331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IP8" s="333"/>
    </row>
    <row r="9" spans="1:250" s="332" customFormat="1" ht="15" hidden="1" customHeight="1" x14ac:dyDescent="0.3">
      <c r="A9" s="336"/>
      <c r="B9" s="407" t="s">
        <v>25</v>
      </c>
      <c r="C9" s="338">
        <v>500685</v>
      </c>
      <c r="D9" s="339" t="s">
        <v>26</v>
      </c>
      <c r="E9" s="338"/>
      <c r="F9" s="340"/>
      <c r="G9" s="555">
        <v>0</v>
      </c>
      <c r="H9" s="342"/>
      <c r="I9" s="343"/>
      <c r="J9" s="342"/>
      <c r="K9" s="398"/>
      <c r="L9" s="345"/>
      <c r="M9" s="344"/>
      <c r="N9" s="398"/>
      <c r="O9" s="341"/>
      <c r="P9" s="342"/>
      <c r="Q9" s="344"/>
      <c r="R9" s="346">
        <f t="shared" ref="R9:R72" si="0">G9+H9+J9+K9+I9-M9-O9-P9-Q9-N9</f>
        <v>0</v>
      </c>
      <c r="S9" s="561"/>
      <c r="T9" s="333"/>
      <c r="U9" s="327"/>
      <c r="V9" s="333"/>
      <c r="W9" s="333"/>
      <c r="AE9" s="331"/>
      <c r="AF9" s="331"/>
      <c r="AG9" s="331"/>
      <c r="AH9" s="331"/>
      <c r="AI9" s="331"/>
      <c r="AJ9" s="331"/>
      <c r="AK9" s="331"/>
      <c r="AL9" s="331"/>
      <c r="AM9" s="331"/>
      <c r="AN9" s="331"/>
      <c r="AO9" s="331"/>
      <c r="AP9" s="331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IP9" s="333"/>
    </row>
    <row r="10" spans="1:250" s="332" customFormat="1" ht="15" hidden="1" customHeight="1" x14ac:dyDescent="0.3">
      <c r="A10" s="347"/>
      <c r="B10" s="337" t="s">
        <v>27</v>
      </c>
      <c r="C10" s="348">
        <v>500548</v>
      </c>
      <c r="D10" s="349" t="s">
        <v>0</v>
      </c>
      <c r="E10" s="348"/>
      <c r="F10" s="350"/>
      <c r="G10" s="555">
        <v>0</v>
      </c>
      <c r="H10" s="345"/>
      <c r="I10" s="352"/>
      <c r="J10" s="345"/>
      <c r="K10" s="368"/>
      <c r="L10" s="344"/>
      <c r="M10" s="353"/>
      <c r="N10" s="368"/>
      <c r="O10" s="351"/>
      <c r="P10" s="345"/>
      <c r="Q10" s="353"/>
      <c r="R10" s="354">
        <f t="shared" si="0"/>
        <v>0</v>
      </c>
      <c r="S10" s="561"/>
      <c r="T10" s="333"/>
      <c r="U10" s="327"/>
      <c r="V10" s="333"/>
      <c r="W10" s="333"/>
      <c r="AE10" s="331"/>
      <c r="AF10" s="331"/>
      <c r="AG10" s="331"/>
      <c r="AH10" s="331"/>
      <c r="AI10" s="331"/>
      <c r="AJ10" s="331"/>
      <c r="AK10" s="331"/>
      <c r="AL10" s="331"/>
      <c r="AM10" s="331"/>
      <c r="AN10" s="331"/>
      <c r="AO10" s="331"/>
      <c r="AP10" s="331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IP10" s="333"/>
    </row>
    <row r="11" spans="1:250" s="332" customFormat="1" ht="15" hidden="1" customHeight="1" x14ac:dyDescent="0.3">
      <c r="A11" s="355"/>
      <c r="B11" s="356" t="s">
        <v>28</v>
      </c>
      <c r="C11" s="348">
        <v>500556</v>
      </c>
      <c r="D11" s="349" t="s">
        <v>0</v>
      </c>
      <c r="E11" s="348"/>
      <c r="F11" s="350"/>
      <c r="G11" s="555">
        <v>0</v>
      </c>
      <c r="H11" s="351"/>
      <c r="I11" s="345"/>
      <c r="J11" s="345"/>
      <c r="K11" s="368"/>
      <c r="L11" s="353"/>
      <c r="M11" s="353"/>
      <c r="N11" s="368"/>
      <c r="O11" s="351"/>
      <c r="P11" s="345"/>
      <c r="Q11" s="353"/>
      <c r="R11" s="354">
        <f t="shared" si="0"/>
        <v>0</v>
      </c>
      <c r="S11" s="561"/>
      <c r="T11" s="333"/>
      <c r="U11" s="327"/>
      <c r="V11" s="333"/>
      <c r="W11" s="333"/>
      <c r="AE11" s="331"/>
      <c r="AF11" s="331"/>
      <c r="AG11" s="331"/>
      <c r="AH11" s="331"/>
      <c r="AI11" s="331"/>
      <c r="AJ11" s="331"/>
      <c r="AK11" s="331"/>
      <c r="AL11" s="331"/>
      <c r="AM11" s="331"/>
      <c r="AN11" s="331"/>
      <c r="AO11" s="331"/>
      <c r="AP11" s="331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IP11" s="333"/>
    </row>
    <row r="12" spans="1:250" s="332" customFormat="1" ht="15" hidden="1" customHeight="1" x14ac:dyDescent="0.3">
      <c r="A12" s="355"/>
      <c r="B12" s="356" t="s">
        <v>29</v>
      </c>
      <c r="C12" s="348">
        <v>500858</v>
      </c>
      <c r="D12" s="349" t="s">
        <v>0</v>
      </c>
      <c r="E12" s="348"/>
      <c r="F12" s="350"/>
      <c r="G12" s="555">
        <v>0</v>
      </c>
      <c r="H12" s="351"/>
      <c r="I12" s="345"/>
      <c r="J12" s="345"/>
      <c r="K12" s="368"/>
      <c r="L12" s="353"/>
      <c r="M12" s="353"/>
      <c r="N12" s="368"/>
      <c r="O12" s="351"/>
      <c r="P12" s="345"/>
      <c r="Q12" s="353"/>
      <c r="R12" s="354">
        <f t="shared" si="0"/>
        <v>0</v>
      </c>
      <c r="S12" s="561"/>
      <c r="T12" s="333"/>
      <c r="U12" s="327"/>
      <c r="V12" s="333"/>
      <c r="W12" s="333"/>
      <c r="AE12" s="331"/>
      <c r="AF12" s="331"/>
      <c r="AG12" s="331"/>
      <c r="AH12" s="331"/>
      <c r="AI12" s="331"/>
      <c r="AJ12" s="331"/>
      <c r="AK12" s="331"/>
      <c r="AL12" s="331"/>
      <c r="AM12" s="331"/>
      <c r="AN12" s="331"/>
      <c r="AO12" s="331"/>
      <c r="AP12" s="331"/>
      <c r="AQ12" s="327"/>
      <c r="AR12" s="327"/>
      <c r="AS12" s="327"/>
      <c r="AT12" s="357"/>
      <c r="AU12" s="327"/>
      <c r="AV12" s="327"/>
      <c r="AW12" s="327"/>
      <c r="AX12" s="327"/>
      <c r="AY12" s="327"/>
      <c r="AZ12" s="327"/>
      <c r="BA12" s="327"/>
      <c r="IP12" s="333"/>
    </row>
    <row r="13" spans="1:250" s="332" customFormat="1" ht="15" hidden="1" customHeight="1" x14ac:dyDescent="0.3">
      <c r="A13" s="355"/>
      <c r="B13" s="356" t="s">
        <v>30</v>
      </c>
      <c r="C13" s="348">
        <v>500731</v>
      </c>
      <c r="D13" s="349" t="s">
        <v>0</v>
      </c>
      <c r="E13" s="348"/>
      <c r="F13" s="350"/>
      <c r="G13" s="555">
        <v>0</v>
      </c>
      <c r="H13" s="351"/>
      <c r="I13" s="345"/>
      <c r="J13" s="345"/>
      <c r="K13" s="368"/>
      <c r="L13" s="353"/>
      <c r="M13" s="353"/>
      <c r="N13" s="368"/>
      <c r="O13" s="351"/>
      <c r="P13" s="345"/>
      <c r="Q13" s="353"/>
      <c r="R13" s="354">
        <f t="shared" si="0"/>
        <v>0</v>
      </c>
      <c r="S13" s="561"/>
      <c r="T13" s="333"/>
      <c r="U13" s="327"/>
      <c r="V13" s="333"/>
      <c r="W13" s="333"/>
      <c r="AE13" s="331"/>
      <c r="AF13" s="331"/>
      <c r="AG13" s="331"/>
      <c r="AH13" s="331"/>
      <c r="AI13" s="331"/>
      <c r="AJ13" s="331"/>
      <c r="AK13" s="331"/>
      <c r="AL13" s="331"/>
      <c r="AM13" s="331"/>
      <c r="AN13" s="331"/>
      <c r="AO13" s="331"/>
      <c r="AP13" s="331"/>
      <c r="AQ13" s="327"/>
      <c r="AR13" s="327"/>
      <c r="AS13" s="327"/>
      <c r="AT13" s="357"/>
      <c r="AU13" s="327"/>
      <c r="AV13" s="327"/>
      <c r="AW13" s="327"/>
      <c r="AX13" s="327"/>
      <c r="AY13" s="327"/>
      <c r="AZ13" s="327"/>
      <c r="BA13" s="327"/>
      <c r="BB13" s="358"/>
      <c r="BC13" s="358"/>
      <c r="BD13" s="358"/>
      <c r="IP13" s="333"/>
    </row>
    <row r="14" spans="1:250" s="332" customFormat="1" ht="15" hidden="1" customHeight="1" x14ac:dyDescent="0.3">
      <c r="A14" s="355"/>
      <c r="B14" s="356" t="s">
        <v>31</v>
      </c>
      <c r="C14" s="348">
        <v>500815</v>
      </c>
      <c r="D14" s="349" t="s">
        <v>26</v>
      </c>
      <c r="E14" s="348"/>
      <c r="F14" s="350"/>
      <c r="G14" s="555">
        <v>0</v>
      </c>
      <c r="H14" s="351"/>
      <c r="I14" s="345"/>
      <c r="J14" s="345"/>
      <c r="K14" s="368"/>
      <c r="L14" s="353"/>
      <c r="M14" s="345"/>
      <c r="N14" s="368"/>
      <c r="O14" s="351"/>
      <c r="P14" s="345"/>
      <c r="Q14" s="353"/>
      <c r="R14" s="354">
        <f t="shared" si="0"/>
        <v>0</v>
      </c>
      <c r="S14" s="561"/>
      <c r="T14" s="333"/>
      <c r="U14" s="327"/>
      <c r="V14" s="333"/>
      <c r="W14" s="333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58"/>
      <c r="BC14" s="358"/>
      <c r="BD14" s="358"/>
      <c r="IP14" s="333"/>
    </row>
    <row r="15" spans="1:250" s="332" customFormat="1" ht="15" hidden="1" customHeight="1" x14ac:dyDescent="0.3">
      <c r="A15" s="355"/>
      <c r="B15" s="356" t="s">
        <v>32</v>
      </c>
      <c r="C15" s="348">
        <v>500813</v>
      </c>
      <c r="D15" s="349" t="s">
        <v>0</v>
      </c>
      <c r="E15" s="348"/>
      <c r="F15" s="350"/>
      <c r="G15" s="555">
        <v>0</v>
      </c>
      <c r="H15" s="351"/>
      <c r="I15" s="345"/>
      <c r="J15" s="345"/>
      <c r="K15" s="368"/>
      <c r="L15" s="353"/>
      <c r="M15" s="345"/>
      <c r="N15" s="368"/>
      <c r="O15" s="351"/>
      <c r="P15" s="345"/>
      <c r="Q15" s="353"/>
      <c r="R15" s="354">
        <f t="shared" si="0"/>
        <v>0</v>
      </c>
      <c r="S15" s="561"/>
      <c r="T15" s="333"/>
      <c r="U15" s="327"/>
      <c r="V15" s="333"/>
      <c r="W15" s="333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27"/>
      <c r="AR15" s="327"/>
      <c r="AS15" s="327"/>
      <c r="AT15" s="357"/>
      <c r="AU15" s="327"/>
      <c r="AV15" s="327"/>
      <c r="AW15" s="327"/>
      <c r="AX15" s="327"/>
      <c r="AY15" s="327"/>
      <c r="AZ15" s="327"/>
      <c r="BA15" s="327"/>
      <c r="BB15" s="358"/>
      <c r="BD15" s="358"/>
      <c r="IP15" s="333"/>
    </row>
    <row r="16" spans="1:250" s="332" customFormat="1" ht="15" hidden="1" customHeight="1" x14ac:dyDescent="0.3">
      <c r="A16" s="355"/>
      <c r="B16" s="356" t="s">
        <v>33</v>
      </c>
      <c r="C16" s="348">
        <v>500830</v>
      </c>
      <c r="D16" s="349" t="s">
        <v>0</v>
      </c>
      <c r="E16" s="348"/>
      <c r="F16" s="350"/>
      <c r="G16" s="555">
        <v>0</v>
      </c>
      <c r="H16" s="351"/>
      <c r="I16" s="345"/>
      <c r="J16" s="345"/>
      <c r="K16" s="368"/>
      <c r="L16" s="353"/>
      <c r="M16" s="345"/>
      <c r="N16" s="368"/>
      <c r="O16" s="351"/>
      <c r="P16" s="345"/>
      <c r="Q16" s="353"/>
      <c r="R16" s="354">
        <f t="shared" si="0"/>
        <v>0</v>
      </c>
      <c r="S16" s="561"/>
      <c r="T16" s="333"/>
      <c r="U16" s="327"/>
      <c r="V16" s="333"/>
      <c r="W16" s="333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27"/>
      <c r="AR16" s="327"/>
      <c r="AS16" s="327"/>
      <c r="AT16" s="357"/>
      <c r="AU16" s="327"/>
      <c r="AV16" s="327"/>
      <c r="AW16" s="327"/>
      <c r="AX16" s="327"/>
      <c r="AY16" s="327"/>
      <c r="AZ16" s="327"/>
      <c r="BA16" s="327"/>
      <c r="BB16" s="358"/>
      <c r="BD16" s="358"/>
      <c r="IP16" s="333"/>
    </row>
    <row r="17" spans="1:250" s="332" customFormat="1" ht="15" hidden="1" customHeight="1" x14ac:dyDescent="0.3">
      <c r="A17" s="355"/>
      <c r="B17" s="356" t="s">
        <v>34</v>
      </c>
      <c r="C17" s="348">
        <v>500908</v>
      </c>
      <c r="D17" s="349" t="s">
        <v>1</v>
      </c>
      <c r="E17" s="348"/>
      <c r="F17" s="350"/>
      <c r="G17" s="555">
        <v>0</v>
      </c>
      <c r="H17" s="341"/>
      <c r="I17" s="345"/>
      <c r="J17" s="345"/>
      <c r="K17" s="368"/>
      <c r="L17" s="353"/>
      <c r="M17" s="341"/>
      <c r="N17" s="368"/>
      <c r="O17" s="351"/>
      <c r="P17" s="345"/>
      <c r="Q17" s="353"/>
      <c r="R17" s="354">
        <f t="shared" si="0"/>
        <v>0</v>
      </c>
      <c r="S17" s="561"/>
      <c r="T17" s="333"/>
      <c r="U17" s="327"/>
      <c r="V17" s="333"/>
      <c r="W17" s="333"/>
      <c r="AE17" s="331"/>
      <c r="AF17" s="331"/>
      <c r="AG17" s="331"/>
      <c r="AH17" s="331"/>
      <c r="AI17" s="331"/>
      <c r="AJ17" s="331"/>
      <c r="AK17" s="331"/>
      <c r="AL17" s="331"/>
      <c r="AM17" s="331"/>
      <c r="AN17" s="331"/>
      <c r="AO17" s="331"/>
      <c r="AP17" s="331"/>
      <c r="AQ17" s="327"/>
      <c r="AR17" s="327"/>
      <c r="AS17" s="327"/>
      <c r="AT17" s="357"/>
      <c r="AU17" s="327"/>
      <c r="AV17" s="327"/>
      <c r="AW17" s="327"/>
      <c r="AX17" s="327"/>
      <c r="AY17" s="327"/>
      <c r="AZ17" s="327"/>
      <c r="BA17" s="327"/>
      <c r="BB17" s="358"/>
      <c r="BD17" s="358"/>
      <c r="IP17" s="333"/>
    </row>
    <row r="18" spans="1:250" s="332" customFormat="1" ht="15" hidden="1" customHeight="1" x14ac:dyDescent="0.3">
      <c r="A18" s="359">
        <v>1</v>
      </c>
      <c r="B18" s="377" t="s">
        <v>1346</v>
      </c>
      <c r="C18" s="361">
        <v>501125</v>
      </c>
      <c r="D18" s="362" t="s">
        <v>26</v>
      </c>
      <c r="E18" s="361"/>
      <c r="F18" s="371"/>
      <c r="G18" s="611">
        <v>0</v>
      </c>
      <c r="H18" s="365"/>
      <c r="I18" s="365"/>
      <c r="J18" s="365"/>
      <c r="K18" s="368"/>
      <c r="L18" s="367"/>
      <c r="M18" s="367"/>
      <c r="N18" s="368"/>
      <c r="O18" s="364"/>
      <c r="P18" s="365"/>
      <c r="Q18" s="367"/>
      <c r="R18" s="379">
        <f t="shared" si="0"/>
        <v>0</v>
      </c>
      <c r="S18" s="567">
        <f t="shared" ref="S18:S57" si="1">R18-W18</f>
        <v>0</v>
      </c>
      <c r="T18" s="333" t="str">
        <f t="shared" ref="T18:T37" si="2">D18</f>
        <v>MYR</v>
      </c>
      <c r="U18" s="327"/>
      <c r="V18" s="333"/>
      <c r="W18" s="333">
        <f t="shared" ref="W18:W30" si="3">U18</f>
        <v>0</v>
      </c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27"/>
      <c r="AR18" s="327"/>
      <c r="AS18" s="327"/>
      <c r="AT18" s="357"/>
      <c r="AU18" s="327"/>
      <c r="AV18" s="327"/>
      <c r="AW18" s="327"/>
      <c r="AX18" s="327"/>
      <c r="AY18" s="327"/>
      <c r="AZ18" s="327"/>
      <c r="BA18" s="327"/>
      <c r="BB18" s="358"/>
      <c r="BD18" s="358"/>
      <c r="IP18" s="333"/>
    </row>
    <row r="19" spans="1:250" s="332" customFormat="1" ht="15" customHeight="1" x14ac:dyDescent="0.3">
      <c r="A19" s="359">
        <v>1</v>
      </c>
      <c r="B19" s="370" t="s">
        <v>1582</v>
      </c>
      <c r="C19" s="361">
        <v>501285</v>
      </c>
      <c r="D19" s="451" t="s">
        <v>26</v>
      </c>
      <c r="E19" s="361"/>
      <c r="F19" s="371"/>
      <c r="G19" s="611">
        <v>9162.6999999999989</v>
      </c>
      <c r="H19" s="436"/>
      <c r="I19" s="365"/>
      <c r="J19" s="365"/>
      <c r="K19" s="368">
        <v>13861.33</v>
      </c>
      <c r="L19" s="367"/>
      <c r="M19" s="367"/>
      <c r="N19" s="368"/>
      <c r="O19" s="364"/>
      <c r="P19" s="365"/>
      <c r="Q19" s="367"/>
      <c r="R19" s="379">
        <f t="shared" si="0"/>
        <v>23024.03</v>
      </c>
      <c r="S19" s="567">
        <f t="shared" si="1"/>
        <v>1.3673807807208505E-3</v>
      </c>
      <c r="T19" s="333" t="str">
        <f t="shared" si="2"/>
        <v>MYR</v>
      </c>
      <c r="U19" s="327">
        <v>23024.028632619218</v>
      </c>
      <c r="V19" s="333"/>
      <c r="W19" s="333">
        <f t="shared" si="3"/>
        <v>23024.028632619218</v>
      </c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27"/>
      <c r="AR19" s="327"/>
      <c r="AS19" s="327"/>
      <c r="AT19" s="357"/>
      <c r="AU19" s="327"/>
      <c r="AV19" s="327"/>
      <c r="AW19" s="327"/>
      <c r="AX19" s="327"/>
      <c r="AY19" s="327"/>
      <c r="AZ19" s="327"/>
      <c r="BA19" s="327"/>
      <c r="BB19" s="358"/>
      <c r="BD19" s="358"/>
      <c r="IP19" s="333"/>
    </row>
    <row r="20" spans="1:250" s="332" customFormat="1" ht="15" customHeight="1" x14ac:dyDescent="0.3">
      <c r="A20" s="359">
        <v>2</v>
      </c>
      <c r="B20" s="377" t="s">
        <v>1284</v>
      </c>
      <c r="C20" s="361">
        <v>501111</v>
      </c>
      <c r="D20" s="362" t="s">
        <v>26</v>
      </c>
      <c r="E20" s="361"/>
      <c r="F20" s="371"/>
      <c r="G20" s="775">
        <v>130476.8</v>
      </c>
      <c r="H20" s="436"/>
      <c r="I20" s="365"/>
      <c r="J20" s="365"/>
      <c r="K20" s="368">
        <v>51925</v>
      </c>
      <c r="L20" s="367"/>
      <c r="M20" s="365"/>
      <c r="N20" s="368"/>
      <c r="O20" s="364"/>
      <c r="P20" s="365"/>
      <c r="Q20" s="367"/>
      <c r="R20" s="379">
        <f t="shared" si="0"/>
        <v>182401.8</v>
      </c>
      <c r="S20" s="567">
        <f t="shared" si="1"/>
        <v>-1.543852876056917E-2</v>
      </c>
      <c r="T20" s="333" t="str">
        <f t="shared" si="2"/>
        <v>MYR</v>
      </c>
      <c r="U20" s="327">
        <v>182401.81543852875</v>
      </c>
      <c r="V20" s="333"/>
      <c r="W20" s="333">
        <f t="shared" si="3"/>
        <v>182401.81543852875</v>
      </c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27"/>
      <c r="AR20" s="327"/>
      <c r="AS20" s="327"/>
      <c r="AT20" s="357"/>
      <c r="AU20" s="327"/>
      <c r="AV20" s="327"/>
      <c r="AW20" s="327"/>
      <c r="AX20" s="327"/>
      <c r="AY20" s="327"/>
      <c r="AZ20" s="327"/>
      <c r="BA20" s="327"/>
      <c r="BB20" s="358"/>
      <c r="BD20" s="358"/>
      <c r="IP20" s="333"/>
    </row>
    <row r="21" spans="1:250" s="332" customFormat="1" ht="15" customHeight="1" x14ac:dyDescent="0.3">
      <c r="A21" s="359">
        <v>3</v>
      </c>
      <c r="B21" s="377" t="s">
        <v>1394</v>
      </c>
      <c r="C21" s="361">
        <v>501172</v>
      </c>
      <c r="D21" s="362" t="s">
        <v>26</v>
      </c>
      <c r="E21" s="361"/>
      <c r="F21" s="371"/>
      <c r="G21" s="775">
        <v>477597.0299999998</v>
      </c>
      <c r="H21" s="436"/>
      <c r="I21" s="365"/>
      <c r="J21" s="365"/>
      <c r="K21" s="368">
        <v>191460.88</v>
      </c>
      <c r="L21" s="367"/>
      <c r="M21" s="436"/>
      <c r="N21" s="368"/>
      <c r="O21" s="364"/>
      <c r="P21" s="365"/>
      <c r="Q21" s="367"/>
      <c r="R21" s="379">
        <f t="shared" si="0"/>
        <v>669057.9099999998</v>
      </c>
      <c r="S21" s="567">
        <f t="shared" si="1"/>
        <v>-9.6828466048464179E-3</v>
      </c>
      <c r="T21" s="333" t="str">
        <f t="shared" si="2"/>
        <v>MYR</v>
      </c>
      <c r="U21" s="327">
        <v>669057.9196828464</v>
      </c>
      <c r="V21" s="333"/>
      <c r="W21" s="333">
        <f t="shared" si="3"/>
        <v>669057.9196828464</v>
      </c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27"/>
      <c r="AR21" s="327"/>
      <c r="AS21" s="327"/>
      <c r="AT21" s="357"/>
      <c r="AU21" s="327"/>
      <c r="AV21" s="327"/>
      <c r="AW21" s="327"/>
      <c r="AX21" s="327"/>
      <c r="AY21" s="327"/>
      <c r="AZ21" s="327"/>
      <c r="BA21" s="327"/>
      <c r="BB21" s="358"/>
      <c r="BD21" s="358"/>
      <c r="IP21" s="333"/>
    </row>
    <row r="22" spans="1:250" s="332" customFormat="1" ht="15" customHeight="1" x14ac:dyDescent="0.3">
      <c r="A22" s="359">
        <v>4</v>
      </c>
      <c r="B22" s="377" t="s">
        <v>1583</v>
      </c>
      <c r="C22" s="361">
        <v>501291</v>
      </c>
      <c r="D22" s="362" t="s">
        <v>26</v>
      </c>
      <c r="E22" s="361"/>
      <c r="F22" s="371"/>
      <c r="G22" s="775">
        <v>200635.55</v>
      </c>
      <c r="H22" s="436"/>
      <c r="I22" s="365"/>
      <c r="J22" s="365"/>
      <c r="K22" s="368">
        <v>255662.98</v>
      </c>
      <c r="L22" s="367"/>
      <c r="M22" s="436"/>
      <c r="N22" s="368"/>
      <c r="O22" s="364"/>
      <c r="P22" s="365"/>
      <c r="Q22" s="367"/>
      <c r="R22" s="379">
        <f t="shared" si="0"/>
        <v>456298.53</v>
      </c>
      <c r="S22" s="567">
        <f t="shared" si="1"/>
        <v>4.2861122637987137E-3</v>
      </c>
      <c r="T22" s="333" t="str">
        <f t="shared" si="2"/>
        <v>MYR</v>
      </c>
      <c r="U22" s="327">
        <v>456298.52571388776</v>
      </c>
      <c r="V22" s="333"/>
      <c r="W22" s="333">
        <f t="shared" si="3"/>
        <v>456298.52571388776</v>
      </c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27"/>
      <c r="AR22" s="327"/>
      <c r="AS22" s="327"/>
      <c r="AT22" s="357"/>
      <c r="AU22" s="327"/>
      <c r="AV22" s="327"/>
      <c r="AW22" s="327"/>
      <c r="AX22" s="327"/>
      <c r="AY22" s="327"/>
      <c r="AZ22" s="327"/>
      <c r="BA22" s="327"/>
      <c r="BB22" s="358"/>
      <c r="BD22" s="358"/>
      <c r="IP22" s="333"/>
    </row>
    <row r="23" spans="1:250" s="332" customFormat="1" ht="15" customHeight="1" x14ac:dyDescent="0.3">
      <c r="A23" s="359">
        <v>5</v>
      </c>
      <c r="B23" s="370" t="s">
        <v>1347</v>
      </c>
      <c r="C23" s="361">
        <v>501129</v>
      </c>
      <c r="D23" s="451" t="s">
        <v>26</v>
      </c>
      <c r="E23" s="361"/>
      <c r="F23" s="371"/>
      <c r="G23" s="366">
        <v>10237.900000000001</v>
      </c>
      <c r="H23" s="436"/>
      <c r="I23" s="365"/>
      <c r="J23" s="365"/>
      <c r="K23" s="368">
        <v>7990.91</v>
      </c>
      <c r="L23" s="367"/>
      <c r="M23" s="436"/>
      <c r="N23" s="368">
        <v>9112.98</v>
      </c>
      <c r="O23" s="364"/>
      <c r="P23" s="365"/>
      <c r="Q23" s="367"/>
      <c r="R23" s="379">
        <f t="shared" si="0"/>
        <v>9115.8300000000017</v>
      </c>
      <c r="S23" s="567">
        <f t="shared" si="1"/>
        <v>1.3890794522012584E-2</v>
      </c>
      <c r="T23" s="333" t="str">
        <f t="shared" si="2"/>
        <v>MYR</v>
      </c>
      <c r="U23" s="327">
        <v>9115.8161092054797</v>
      </c>
      <c r="V23" s="333"/>
      <c r="W23" s="333">
        <f t="shared" si="3"/>
        <v>9115.8161092054797</v>
      </c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27"/>
      <c r="AR23" s="327"/>
      <c r="AS23" s="327"/>
      <c r="AT23" s="357"/>
      <c r="AU23" s="327"/>
      <c r="AV23" s="327"/>
      <c r="AW23" s="327"/>
      <c r="AX23" s="327"/>
      <c r="AY23" s="327"/>
      <c r="AZ23" s="327"/>
      <c r="BA23" s="327"/>
      <c r="BB23" s="358"/>
      <c r="BD23" s="358"/>
      <c r="IP23" s="333"/>
    </row>
    <row r="24" spans="1:250" s="332" customFormat="1" ht="15" customHeight="1" x14ac:dyDescent="0.3">
      <c r="A24" s="359">
        <v>6</v>
      </c>
      <c r="B24" s="370" t="s">
        <v>1395</v>
      </c>
      <c r="C24" s="361">
        <v>501161</v>
      </c>
      <c r="D24" s="451" t="s">
        <v>26</v>
      </c>
      <c r="E24" s="361"/>
      <c r="F24" s="371"/>
      <c r="G24" s="775">
        <v>248697.96999999986</v>
      </c>
      <c r="H24" s="436"/>
      <c r="I24" s="365"/>
      <c r="J24" s="365"/>
      <c r="K24" s="368">
        <v>56532.5</v>
      </c>
      <c r="L24" s="367"/>
      <c r="M24" s="436"/>
      <c r="N24" s="368">
        <v>97435</v>
      </c>
      <c r="O24" s="364"/>
      <c r="P24" s="365"/>
      <c r="Q24" s="367"/>
      <c r="R24" s="379">
        <f t="shared" si="0"/>
        <v>207795.46999999986</v>
      </c>
      <c r="S24" s="567">
        <f t="shared" si="1"/>
        <v>1.9448465638561174E-2</v>
      </c>
      <c r="T24" s="333" t="str">
        <f t="shared" si="2"/>
        <v>MYR</v>
      </c>
      <c r="U24" s="327">
        <v>207795.45055153422</v>
      </c>
      <c r="V24" s="333"/>
      <c r="W24" s="333">
        <f t="shared" si="3"/>
        <v>207795.45055153422</v>
      </c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27"/>
      <c r="AR24" s="327"/>
      <c r="AS24" s="327"/>
      <c r="AT24" s="357"/>
      <c r="AU24" s="327"/>
      <c r="AV24" s="327"/>
      <c r="AW24" s="327"/>
      <c r="AX24" s="327"/>
      <c r="AY24" s="327"/>
      <c r="AZ24" s="327"/>
      <c r="BA24" s="327"/>
      <c r="BB24" s="358"/>
      <c r="BD24" s="358"/>
      <c r="IP24" s="333"/>
    </row>
    <row r="25" spans="1:250" s="332" customFormat="1" ht="15" customHeight="1" x14ac:dyDescent="0.3">
      <c r="A25" s="359">
        <v>7</v>
      </c>
      <c r="B25" s="370" t="s">
        <v>1559</v>
      </c>
      <c r="C25" s="361">
        <v>501265</v>
      </c>
      <c r="D25" s="451" t="s">
        <v>26</v>
      </c>
      <c r="E25" s="361"/>
      <c r="F25" s="371"/>
      <c r="G25" s="775">
        <v>60358.200000000004</v>
      </c>
      <c r="H25" s="436"/>
      <c r="I25" s="365"/>
      <c r="J25" s="365"/>
      <c r="K25" s="368">
        <v>14968.83</v>
      </c>
      <c r="L25" s="367"/>
      <c r="M25" s="436"/>
      <c r="N25" s="368"/>
      <c r="O25" s="364"/>
      <c r="P25" s="365"/>
      <c r="Q25" s="367"/>
      <c r="R25" s="379">
        <f t="shared" si="0"/>
        <v>75327.03</v>
      </c>
      <c r="S25" s="567">
        <f t="shared" si="1"/>
        <v>-1.0369972616899759E-2</v>
      </c>
      <c r="T25" s="333" t="str">
        <f t="shared" si="2"/>
        <v>MYR</v>
      </c>
      <c r="U25" s="327">
        <v>75327.040369972616</v>
      </c>
      <c r="V25" s="333"/>
      <c r="W25" s="333">
        <f t="shared" si="3"/>
        <v>75327.040369972616</v>
      </c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27"/>
      <c r="AR25" s="327"/>
      <c r="AS25" s="327"/>
      <c r="AT25" s="357"/>
      <c r="AU25" s="327"/>
      <c r="AV25" s="327"/>
      <c r="AW25" s="327"/>
      <c r="AX25" s="327"/>
      <c r="AY25" s="327"/>
      <c r="AZ25" s="327"/>
      <c r="BA25" s="327"/>
      <c r="BB25" s="358"/>
      <c r="BD25" s="358"/>
      <c r="IP25" s="333"/>
    </row>
    <row r="26" spans="1:250" s="332" customFormat="1" ht="15" customHeight="1" x14ac:dyDescent="0.3">
      <c r="A26" s="359">
        <v>8</v>
      </c>
      <c r="B26" s="370" t="s">
        <v>1487</v>
      </c>
      <c r="C26" s="361">
        <v>501231</v>
      </c>
      <c r="D26" s="451" t="s">
        <v>26</v>
      </c>
      <c r="E26" s="361"/>
      <c r="F26" s="371"/>
      <c r="G26" s="775">
        <v>45559.899999999994</v>
      </c>
      <c r="H26" s="436"/>
      <c r="I26" s="365"/>
      <c r="J26" s="365"/>
      <c r="K26" s="368">
        <v>188.89</v>
      </c>
      <c r="L26" s="367"/>
      <c r="M26" s="436"/>
      <c r="N26" s="368">
        <v>45577.01</v>
      </c>
      <c r="O26" s="364"/>
      <c r="P26" s="365"/>
      <c r="Q26" s="367"/>
      <c r="R26" s="379">
        <f t="shared" si="0"/>
        <v>171.77999999999156</v>
      </c>
      <c r="S26" s="567">
        <f t="shared" si="1"/>
        <v>-6.9698630202594813E-3</v>
      </c>
      <c r="T26" s="333" t="str">
        <f t="shared" si="2"/>
        <v>MYR</v>
      </c>
      <c r="U26" s="327">
        <v>171.78696986301182</v>
      </c>
      <c r="V26" s="333"/>
      <c r="W26" s="333">
        <f t="shared" si="3"/>
        <v>171.78696986301182</v>
      </c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27"/>
      <c r="AR26" s="327"/>
      <c r="AS26" s="327"/>
      <c r="AT26" s="357"/>
      <c r="AU26" s="327"/>
      <c r="AV26" s="327"/>
      <c r="AW26" s="327"/>
      <c r="AX26" s="327"/>
      <c r="AY26" s="327"/>
      <c r="AZ26" s="327"/>
      <c r="BA26" s="327"/>
      <c r="BB26" s="358"/>
      <c r="BD26" s="358"/>
      <c r="IP26" s="333"/>
    </row>
    <row r="27" spans="1:250" s="332" customFormat="1" ht="15" customHeight="1" x14ac:dyDescent="0.3">
      <c r="A27" s="359">
        <v>9</v>
      </c>
      <c r="B27" s="370" t="s">
        <v>1603</v>
      </c>
      <c r="C27" s="361">
        <v>501306</v>
      </c>
      <c r="D27" s="451" t="s">
        <v>26</v>
      </c>
      <c r="E27" s="361"/>
      <c r="F27" s="371"/>
      <c r="G27" s="775">
        <v>17963.349999999999</v>
      </c>
      <c r="H27" s="436"/>
      <c r="I27" s="365"/>
      <c r="J27" s="365"/>
      <c r="K27" s="368">
        <v>26517.33</v>
      </c>
      <c r="L27" s="367"/>
      <c r="M27" s="436"/>
      <c r="N27" s="368"/>
      <c r="O27" s="364"/>
      <c r="P27" s="365"/>
      <c r="Q27" s="367"/>
      <c r="R27" s="379">
        <f t="shared" si="0"/>
        <v>44480.68</v>
      </c>
      <c r="S27" s="567">
        <f t="shared" si="1"/>
        <v>3.3189260284416378E-3</v>
      </c>
      <c r="T27" s="333" t="str">
        <f t="shared" si="2"/>
        <v>MYR</v>
      </c>
      <c r="U27" s="327">
        <v>44480.676681073972</v>
      </c>
      <c r="V27" s="333"/>
      <c r="W27" s="333">
        <f t="shared" si="3"/>
        <v>44480.676681073972</v>
      </c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27"/>
      <c r="AR27" s="327"/>
      <c r="AS27" s="327"/>
      <c r="AT27" s="357"/>
      <c r="AU27" s="327"/>
      <c r="AV27" s="327"/>
      <c r="AW27" s="327"/>
      <c r="AX27" s="327"/>
      <c r="AY27" s="327"/>
      <c r="AZ27" s="327"/>
      <c r="BA27" s="327"/>
      <c r="BB27" s="358"/>
      <c r="BD27" s="358"/>
      <c r="IP27" s="333"/>
    </row>
    <row r="28" spans="1:250" s="332" customFormat="1" ht="15" customHeight="1" x14ac:dyDescent="0.3">
      <c r="A28" s="359">
        <v>10</v>
      </c>
      <c r="B28" s="370" t="s">
        <v>1368</v>
      </c>
      <c r="C28" s="361">
        <v>501137</v>
      </c>
      <c r="D28" s="451" t="s">
        <v>26</v>
      </c>
      <c r="E28" s="361"/>
      <c r="F28" s="371"/>
      <c r="G28" s="775">
        <v>1064.4499999999994</v>
      </c>
      <c r="H28" s="436"/>
      <c r="I28" s="365"/>
      <c r="J28" s="365"/>
      <c r="K28" s="368">
        <v>1211.25</v>
      </c>
      <c r="L28" s="367"/>
      <c r="M28" s="436"/>
      <c r="N28" s="368">
        <v>1456.51</v>
      </c>
      <c r="O28" s="364"/>
      <c r="P28" s="365"/>
      <c r="Q28" s="367"/>
      <c r="R28" s="379">
        <f t="shared" si="0"/>
        <v>819.18999999999937</v>
      </c>
      <c r="S28" s="567">
        <f t="shared" si="1"/>
        <v>-5.7639572603306988E-2</v>
      </c>
      <c r="T28" s="333" t="str">
        <f t="shared" si="2"/>
        <v>MYR</v>
      </c>
      <c r="U28" s="327">
        <v>819.24763957260268</v>
      </c>
      <c r="V28" s="333"/>
      <c r="W28" s="333">
        <f t="shared" si="3"/>
        <v>819.24763957260268</v>
      </c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27"/>
      <c r="AR28" s="327"/>
      <c r="AS28" s="327"/>
      <c r="AT28" s="357"/>
      <c r="AU28" s="327"/>
      <c r="AV28" s="327"/>
      <c r="AW28" s="327"/>
      <c r="AX28" s="327"/>
      <c r="AY28" s="327"/>
      <c r="AZ28" s="327"/>
      <c r="BA28" s="327"/>
      <c r="BB28" s="358"/>
      <c r="BD28" s="358"/>
      <c r="IP28" s="333"/>
    </row>
    <row r="29" spans="1:250" s="332" customFormat="1" ht="15" customHeight="1" x14ac:dyDescent="0.3">
      <c r="A29" s="359">
        <v>11</v>
      </c>
      <c r="B29" s="377" t="s">
        <v>1348</v>
      </c>
      <c r="C29" s="361">
        <v>501131</v>
      </c>
      <c r="D29" s="362" t="s">
        <v>26</v>
      </c>
      <c r="E29" s="361"/>
      <c r="F29" s="371"/>
      <c r="G29" s="775">
        <v>17677.82</v>
      </c>
      <c r="H29" s="436"/>
      <c r="I29" s="365"/>
      <c r="J29" s="365"/>
      <c r="K29" s="368">
        <v>3682.95</v>
      </c>
      <c r="L29" s="367"/>
      <c r="M29" s="436"/>
      <c r="N29" s="368">
        <v>10103.549999999999</v>
      </c>
      <c r="O29" s="364">
        <v>69.41</v>
      </c>
      <c r="P29" s="365"/>
      <c r="Q29" s="367"/>
      <c r="R29" s="379">
        <f t="shared" si="0"/>
        <v>11187.810000000001</v>
      </c>
      <c r="S29" s="567">
        <f t="shared" si="1"/>
        <v>4.6524027384293731E-3</v>
      </c>
      <c r="T29" s="333" t="str">
        <f t="shared" si="2"/>
        <v>MYR</v>
      </c>
      <c r="U29" s="327">
        <v>11187.805347597263</v>
      </c>
      <c r="V29" s="333"/>
      <c r="W29" s="333">
        <f t="shared" si="3"/>
        <v>11187.805347597263</v>
      </c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27"/>
      <c r="AR29" s="327"/>
      <c r="AS29" s="327"/>
      <c r="AT29" s="357"/>
      <c r="AU29" s="327"/>
      <c r="AV29" s="327"/>
      <c r="AW29" s="327"/>
      <c r="AX29" s="327"/>
      <c r="AY29" s="327"/>
      <c r="AZ29" s="327"/>
      <c r="BA29" s="327"/>
      <c r="BB29" s="358"/>
      <c r="BD29" s="358"/>
      <c r="IP29" s="333"/>
    </row>
    <row r="30" spans="1:250" s="332" customFormat="1" ht="15" hidden="1" customHeight="1" x14ac:dyDescent="0.3">
      <c r="A30" s="359">
        <v>1</v>
      </c>
      <c r="B30" s="370" t="s">
        <v>37</v>
      </c>
      <c r="C30" s="361">
        <v>501035</v>
      </c>
      <c r="D30" s="362" t="s">
        <v>26</v>
      </c>
      <c r="E30" s="361"/>
      <c r="F30" s="371"/>
      <c r="G30" s="365">
        <v>0</v>
      </c>
      <c r="H30" s="365"/>
      <c r="I30" s="365"/>
      <c r="J30" s="366"/>
      <c r="K30" s="366"/>
      <c r="L30" s="365"/>
      <c r="M30" s="365"/>
      <c r="N30" s="368"/>
      <c r="O30" s="369"/>
      <c r="P30" s="366"/>
      <c r="Q30" s="367"/>
      <c r="R30" s="379">
        <f t="shared" si="0"/>
        <v>0</v>
      </c>
      <c r="S30" s="567">
        <f t="shared" si="1"/>
        <v>0</v>
      </c>
      <c r="T30" s="333" t="str">
        <f t="shared" si="2"/>
        <v>MYR</v>
      </c>
      <c r="U30" s="327"/>
      <c r="V30" s="333"/>
      <c r="W30" s="333">
        <f t="shared" si="3"/>
        <v>0</v>
      </c>
      <c r="AC30" s="333">
        <f>I30+J30+K30+L30-N30-O30-P30-Q30</f>
        <v>0</v>
      </c>
      <c r="AD30" s="333">
        <f>G30+I30+J30+K30+L30-N30-O30-P30-Q30</f>
        <v>0</v>
      </c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27"/>
      <c r="AR30" s="327"/>
      <c r="AS30" s="327"/>
      <c r="AT30" s="357"/>
      <c r="AU30" s="327"/>
      <c r="AV30" s="327"/>
      <c r="AW30" s="327"/>
      <c r="AX30" s="327"/>
      <c r="AY30" s="327"/>
      <c r="AZ30" s="327"/>
      <c r="BA30" s="327"/>
      <c r="BB30" s="358"/>
      <c r="BC30" s="358"/>
      <c r="BD30" s="358"/>
      <c r="IP30" s="333"/>
    </row>
    <row r="31" spans="1:250" s="332" customFormat="1" ht="15" hidden="1" customHeight="1" x14ac:dyDescent="0.3">
      <c r="A31" s="359">
        <v>10</v>
      </c>
      <c r="B31" s="360" t="s">
        <v>1260</v>
      </c>
      <c r="C31" s="361">
        <v>501086</v>
      </c>
      <c r="D31" s="362" t="s">
        <v>0</v>
      </c>
      <c r="E31" s="361"/>
      <c r="F31" s="371"/>
      <c r="G31" s="365">
        <v>0</v>
      </c>
      <c r="H31" s="365"/>
      <c r="I31" s="365"/>
      <c r="J31" s="366"/>
      <c r="K31" s="366"/>
      <c r="L31" s="365"/>
      <c r="M31" s="365"/>
      <c r="N31" s="368"/>
      <c r="O31" s="369"/>
      <c r="P31" s="366"/>
      <c r="Q31" s="367"/>
      <c r="R31" s="379">
        <f t="shared" si="0"/>
        <v>0</v>
      </c>
      <c r="S31" s="567">
        <f t="shared" si="1"/>
        <v>0</v>
      </c>
      <c r="T31" s="333" t="str">
        <f t="shared" si="2"/>
        <v>USD</v>
      </c>
      <c r="U31" s="327"/>
      <c r="V31" s="333"/>
      <c r="W31" s="333">
        <f>U31*$W$1</f>
        <v>0</v>
      </c>
      <c r="AC31" s="333"/>
      <c r="AD31" s="333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27"/>
      <c r="AR31" s="327"/>
      <c r="AS31" s="327"/>
      <c r="AT31" s="357"/>
      <c r="AU31" s="327"/>
      <c r="AV31" s="327"/>
      <c r="AW31" s="327"/>
      <c r="AX31" s="327"/>
      <c r="AY31" s="327"/>
      <c r="AZ31" s="327"/>
      <c r="BA31" s="327"/>
      <c r="BB31" s="358"/>
      <c r="BC31" s="358"/>
      <c r="BD31" s="358"/>
      <c r="IP31" s="333"/>
    </row>
    <row r="32" spans="1:250" s="332" customFormat="1" ht="15" hidden="1" customHeight="1" x14ac:dyDescent="0.3">
      <c r="A32" s="359">
        <v>7</v>
      </c>
      <c r="B32" s="360" t="s">
        <v>1260</v>
      </c>
      <c r="C32" s="362">
        <v>501156</v>
      </c>
      <c r="D32" s="659" t="s">
        <v>0</v>
      </c>
      <c r="E32" s="361"/>
      <c r="F32" s="371"/>
      <c r="G32" s="365">
        <v>0</v>
      </c>
      <c r="H32" s="365"/>
      <c r="I32" s="365"/>
      <c r="J32" s="366"/>
      <c r="K32" s="366"/>
      <c r="L32" s="365"/>
      <c r="M32" s="365"/>
      <c r="N32" s="368"/>
      <c r="O32" s="369"/>
      <c r="P32" s="366"/>
      <c r="Q32" s="367"/>
      <c r="R32" s="379">
        <f t="shared" si="0"/>
        <v>0</v>
      </c>
      <c r="S32" s="561">
        <f t="shared" si="1"/>
        <v>0</v>
      </c>
      <c r="T32" s="333" t="str">
        <f t="shared" si="2"/>
        <v>USD</v>
      </c>
      <c r="U32" s="327"/>
      <c r="V32" s="333"/>
      <c r="W32" s="333">
        <f>U32*$W$1</f>
        <v>0</v>
      </c>
      <c r="AC32" s="333"/>
      <c r="AD32" s="333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27"/>
      <c r="AR32" s="327"/>
      <c r="AS32" s="327"/>
      <c r="AT32" s="357"/>
      <c r="AU32" s="327"/>
      <c r="AV32" s="327"/>
      <c r="AW32" s="327"/>
      <c r="AX32" s="327"/>
      <c r="AY32" s="327"/>
      <c r="AZ32" s="327"/>
      <c r="BA32" s="327"/>
      <c r="BB32" s="358"/>
      <c r="BC32" s="358"/>
      <c r="BD32" s="358"/>
      <c r="IP32" s="333"/>
    </row>
    <row r="33" spans="1:250" s="332" customFormat="1" ht="15" customHeight="1" x14ac:dyDescent="0.3">
      <c r="A33" s="359">
        <v>12</v>
      </c>
      <c r="B33" s="360" t="s">
        <v>1371</v>
      </c>
      <c r="C33" s="361">
        <v>501142</v>
      </c>
      <c r="D33" s="362" t="s">
        <v>26</v>
      </c>
      <c r="E33" s="361"/>
      <c r="F33" s="371"/>
      <c r="G33" s="365">
        <v>75561.19</v>
      </c>
      <c r="H33" s="365"/>
      <c r="I33" s="365"/>
      <c r="J33" s="366"/>
      <c r="K33" s="366">
        <v>28634.58</v>
      </c>
      <c r="L33" s="365"/>
      <c r="M33" s="365"/>
      <c r="N33" s="368">
        <v>58103.35</v>
      </c>
      <c r="O33" s="369"/>
      <c r="P33" s="366"/>
      <c r="Q33" s="367"/>
      <c r="R33" s="379">
        <f t="shared" si="0"/>
        <v>46092.420000000006</v>
      </c>
      <c r="S33" s="561">
        <f t="shared" si="1"/>
        <v>9.9615260405698791E-3</v>
      </c>
      <c r="T33" s="333" t="str">
        <f t="shared" si="2"/>
        <v>MYR</v>
      </c>
      <c r="U33" s="327">
        <v>46092.410038473965</v>
      </c>
      <c r="V33" s="333"/>
      <c r="W33" s="333">
        <f>U33</f>
        <v>46092.410038473965</v>
      </c>
      <c r="AC33" s="333"/>
      <c r="AD33" s="333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27"/>
      <c r="AR33" s="327"/>
      <c r="AS33" s="327"/>
      <c r="AT33" s="357"/>
      <c r="AU33" s="327"/>
      <c r="AV33" s="327"/>
      <c r="AW33" s="327"/>
      <c r="AX33" s="327"/>
      <c r="AY33" s="327"/>
      <c r="AZ33" s="327"/>
      <c r="BA33" s="327"/>
      <c r="BB33" s="358"/>
      <c r="BC33" s="358"/>
      <c r="BD33" s="358"/>
      <c r="IP33" s="333"/>
    </row>
    <row r="34" spans="1:250" s="332" customFormat="1" ht="15" customHeight="1" x14ac:dyDescent="0.3">
      <c r="A34" s="451">
        <v>13</v>
      </c>
      <c r="B34" s="608" t="s">
        <v>1617</v>
      </c>
      <c r="C34" s="482">
        <v>501293</v>
      </c>
      <c r="D34" s="362" t="s">
        <v>26</v>
      </c>
      <c r="E34" s="361"/>
      <c r="F34" s="371"/>
      <c r="G34" s="365">
        <v>0</v>
      </c>
      <c r="H34" s="365"/>
      <c r="I34" s="365"/>
      <c r="J34" s="366"/>
      <c r="K34" s="366">
        <v>1261.25</v>
      </c>
      <c r="L34" s="365"/>
      <c r="M34" s="365"/>
      <c r="N34" s="368"/>
      <c r="O34" s="369"/>
      <c r="P34" s="366"/>
      <c r="Q34" s="367"/>
      <c r="R34" s="379">
        <f t="shared" si="0"/>
        <v>1261.25</v>
      </c>
      <c r="S34" s="561">
        <f t="shared" si="1"/>
        <v>-1.024657534344442E-3</v>
      </c>
      <c r="T34" s="333" t="str">
        <f t="shared" si="2"/>
        <v>MYR</v>
      </c>
      <c r="U34" s="327">
        <v>1261.2510246575343</v>
      </c>
      <c r="V34" s="333"/>
      <c r="W34" s="333">
        <f t="shared" ref="W34:W36" si="4">U34</f>
        <v>1261.2510246575343</v>
      </c>
      <c r="AC34" s="333"/>
      <c r="AD34" s="333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27"/>
      <c r="AR34" s="327"/>
      <c r="AS34" s="327"/>
      <c r="AT34" s="357"/>
      <c r="AU34" s="327"/>
      <c r="AV34" s="327"/>
      <c r="AW34" s="327"/>
      <c r="AX34" s="327"/>
      <c r="AY34" s="327"/>
      <c r="AZ34" s="327"/>
      <c r="BA34" s="327"/>
      <c r="BB34" s="358"/>
      <c r="BC34" s="358"/>
      <c r="BD34" s="358"/>
      <c r="IP34" s="333"/>
    </row>
    <row r="35" spans="1:250" s="332" customFormat="1" ht="15" customHeight="1" x14ac:dyDescent="0.3">
      <c r="A35" s="451">
        <v>14</v>
      </c>
      <c r="B35" s="608" t="s">
        <v>1616</v>
      </c>
      <c r="C35" s="482">
        <v>501318</v>
      </c>
      <c r="D35" s="362" t="s">
        <v>26</v>
      </c>
      <c r="E35" s="361"/>
      <c r="F35" s="371"/>
      <c r="G35" s="365">
        <v>0</v>
      </c>
      <c r="H35" s="365"/>
      <c r="I35" s="365"/>
      <c r="J35" s="366"/>
      <c r="K35" s="366">
        <v>3719.84</v>
      </c>
      <c r="L35" s="365"/>
      <c r="M35" s="365"/>
      <c r="N35" s="368"/>
      <c r="O35" s="369"/>
      <c r="P35" s="366"/>
      <c r="Q35" s="367"/>
      <c r="R35" s="379">
        <f t="shared" si="0"/>
        <v>3719.84</v>
      </c>
      <c r="S35" s="561">
        <f t="shared" si="1"/>
        <v>4.3835616438627767E-3</v>
      </c>
      <c r="T35" s="333" t="str">
        <f t="shared" si="2"/>
        <v>MYR</v>
      </c>
      <c r="U35" s="327">
        <v>3719.8356164383563</v>
      </c>
      <c r="V35" s="333"/>
      <c r="W35" s="333">
        <f t="shared" si="4"/>
        <v>3719.8356164383563</v>
      </c>
      <c r="AC35" s="333"/>
      <c r="AD35" s="333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27"/>
      <c r="AR35" s="327"/>
      <c r="AS35" s="327"/>
      <c r="AT35" s="357"/>
      <c r="AU35" s="327"/>
      <c r="AV35" s="327"/>
      <c r="AW35" s="327"/>
      <c r="AX35" s="327"/>
      <c r="AY35" s="327"/>
      <c r="AZ35" s="327"/>
      <c r="BA35" s="327"/>
      <c r="BB35" s="358"/>
      <c r="BC35" s="358"/>
      <c r="BD35" s="358"/>
      <c r="IP35" s="333"/>
    </row>
    <row r="36" spans="1:250" s="332" customFormat="1" ht="15" customHeight="1" x14ac:dyDescent="0.3">
      <c r="A36" s="451">
        <v>15</v>
      </c>
      <c r="B36" s="608" t="s">
        <v>1623</v>
      </c>
      <c r="C36" s="482">
        <v>501235</v>
      </c>
      <c r="D36" s="362" t="s">
        <v>0</v>
      </c>
      <c r="E36" s="361"/>
      <c r="F36" s="371"/>
      <c r="G36" s="365">
        <v>0</v>
      </c>
      <c r="H36" s="365"/>
      <c r="I36" s="365"/>
      <c r="J36" s="366"/>
      <c r="K36" s="366">
        <v>6979.72</v>
      </c>
      <c r="L36" s="365"/>
      <c r="M36" s="365"/>
      <c r="N36" s="368"/>
      <c r="O36" s="369"/>
      <c r="P36" s="366"/>
      <c r="Q36" s="367"/>
      <c r="R36" s="379">
        <f t="shared" si="0"/>
        <v>6979.72</v>
      </c>
      <c r="S36" s="561">
        <f t="shared" si="1"/>
        <v>-1.4177295661284006E-2</v>
      </c>
      <c r="T36" s="333" t="str">
        <f t="shared" si="2"/>
        <v>USD</v>
      </c>
      <c r="U36" s="327">
        <v>1718.7230182949179</v>
      </c>
      <c r="V36" s="333"/>
      <c r="W36" s="333">
        <f>U36*$W$1</f>
        <v>6979.7341772956615</v>
      </c>
      <c r="AC36" s="333"/>
      <c r="AD36" s="333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27"/>
      <c r="AR36" s="327"/>
      <c r="AS36" s="327"/>
      <c r="AT36" s="357"/>
      <c r="AU36" s="327"/>
      <c r="AV36" s="327"/>
      <c r="AW36" s="327"/>
      <c r="AX36" s="327"/>
      <c r="AY36" s="327"/>
      <c r="AZ36" s="327"/>
      <c r="BA36" s="327"/>
      <c r="BB36" s="358"/>
      <c r="BC36" s="358"/>
      <c r="BD36" s="358"/>
      <c r="IP36" s="333"/>
    </row>
    <row r="37" spans="1:250" s="332" customFormat="1" ht="15" customHeight="1" x14ac:dyDescent="0.3">
      <c r="A37" s="451">
        <v>16</v>
      </c>
      <c r="B37" s="608" t="s">
        <v>1584</v>
      </c>
      <c r="C37" s="483">
        <v>501290</v>
      </c>
      <c r="D37" s="362" t="s">
        <v>26</v>
      </c>
      <c r="E37" s="361"/>
      <c r="F37" s="371"/>
      <c r="G37" s="365">
        <v>6084.66</v>
      </c>
      <c r="H37" s="365"/>
      <c r="I37" s="365"/>
      <c r="J37" s="366"/>
      <c r="K37" s="366">
        <v>32318.63</v>
      </c>
      <c r="L37" s="365"/>
      <c r="M37" s="365"/>
      <c r="N37" s="368"/>
      <c r="O37" s="369"/>
      <c r="P37" s="366"/>
      <c r="Q37" s="367"/>
      <c r="R37" s="379">
        <f t="shared" si="0"/>
        <v>38403.29</v>
      </c>
      <c r="S37" s="561">
        <f t="shared" si="1"/>
        <v>2.3287671283469535E-3</v>
      </c>
      <c r="T37" s="333" t="str">
        <f t="shared" si="2"/>
        <v>MYR</v>
      </c>
      <c r="U37" s="327">
        <v>38403.287671232873</v>
      </c>
      <c r="V37" s="333"/>
      <c r="W37" s="333">
        <f>U37</f>
        <v>38403.287671232873</v>
      </c>
      <c r="AC37" s="333"/>
      <c r="AD37" s="333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27"/>
      <c r="AR37" s="327"/>
      <c r="AS37" s="327"/>
      <c r="AT37" s="357"/>
      <c r="AU37" s="327"/>
      <c r="AV37" s="327"/>
      <c r="AW37" s="327"/>
      <c r="AX37" s="327"/>
      <c r="AY37" s="327"/>
      <c r="AZ37" s="327"/>
      <c r="BA37" s="327"/>
      <c r="BB37" s="358"/>
      <c r="BC37" s="358"/>
      <c r="BD37" s="358"/>
      <c r="IP37" s="333"/>
    </row>
    <row r="38" spans="1:250" s="332" customFormat="1" ht="15" customHeight="1" x14ac:dyDescent="0.3">
      <c r="A38" s="451">
        <v>17</v>
      </c>
      <c r="B38" s="608" t="s">
        <v>1473</v>
      </c>
      <c r="C38" s="483">
        <v>501232</v>
      </c>
      <c r="D38" s="851" t="s">
        <v>0</v>
      </c>
      <c r="E38" s="361"/>
      <c r="F38" s="371"/>
      <c r="G38" s="365">
        <v>173837.03000000009</v>
      </c>
      <c r="H38" s="365"/>
      <c r="I38" s="365"/>
      <c r="J38" s="366"/>
      <c r="K38" s="366">
        <v>120711.03</v>
      </c>
      <c r="L38" s="365"/>
      <c r="M38" s="365"/>
      <c r="N38" s="368"/>
      <c r="O38" s="369"/>
      <c r="P38" s="366">
        <v>2924.99</v>
      </c>
      <c r="Q38" s="367"/>
      <c r="R38" s="379">
        <f t="shared" si="0"/>
        <v>291623.07000000007</v>
      </c>
      <c r="S38" s="561">
        <f t="shared" si="1"/>
        <v>4.8567098565399647E-3</v>
      </c>
      <c r="T38" s="333" t="s">
        <v>0</v>
      </c>
      <c r="U38" s="327">
        <v>71810.653815141646</v>
      </c>
      <c r="V38" s="333"/>
      <c r="W38" s="333">
        <f>U38*$W$1</f>
        <v>291623.06514329021</v>
      </c>
      <c r="AC38" s="333"/>
      <c r="AD38" s="333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27"/>
      <c r="AR38" s="327"/>
      <c r="AS38" s="327"/>
      <c r="AT38" s="357"/>
      <c r="AU38" s="327"/>
      <c r="AV38" s="327"/>
      <c r="AW38" s="327"/>
      <c r="AX38" s="327"/>
      <c r="AY38" s="327"/>
      <c r="AZ38" s="327"/>
      <c r="BA38" s="327"/>
      <c r="BB38" s="358"/>
      <c r="BC38" s="358"/>
      <c r="BD38" s="358"/>
      <c r="IP38" s="333"/>
    </row>
    <row r="39" spans="1:250" s="332" customFormat="1" ht="15" customHeight="1" x14ac:dyDescent="0.3">
      <c r="A39" s="362">
        <v>18</v>
      </c>
      <c r="B39" s="360" t="s">
        <v>1444</v>
      </c>
      <c r="C39" s="362">
        <v>501181</v>
      </c>
      <c r="D39" s="362" t="s">
        <v>26</v>
      </c>
      <c r="E39" s="361"/>
      <c r="F39" s="371"/>
      <c r="G39" s="365">
        <v>30438.550000000017</v>
      </c>
      <c r="H39" s="365"/>
      <c r="I39" s="365"/>
      <c r="J39" s="366"/>
      <c r="K39" s="366">
        <v>37722.53</v>
      </c>
      <c r="L39" s="365"/>
      <c r="M39" s="365"/>
      <c r="N39" s="368">
        <v>16770.29</v>
      </c>
      <c r="O39" s="369">
        <v>51.76</v>
      </c>
      <c r="P39" s="366"/>
      <c r="Q39" s="367"/>
      <c r="R39" s="379">
        <f t="shared" si="0"/>
        <v>51339.030000000021</v>
      </c>
      <c r="S39" s="561">
        <f t="shared" si="1"/>
        <v>-2.8147725824965164E-3</v>
      </c>
      <c r="T39" s="333" t="str">
        <f t="shared" ref="T39:T67" si="5">D39</f>
        <v>MYR</v>
      </c>
      <c r="U39" s="327">
        <v>51339.032814772603</v>
      </c>
      <c r="V39" s="333"/>
      <c r="W39" s="333">
        <f>U39</f>
        <v>51339.032814772603</v>
      </c>
      <c r="AC39" s="333"/>
      <c r="AD39" s="333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27"/>
      <c r="AR39" s="327"/>
      <c r="AS39" s="327"/>
      <c r="AT39" s="357"/>
      <c r="AU39" s="327"/>
      <c r="AV39" s="327"/>
      <c r="AW39" s="327"/>
      <c r="AX39" s="327"/>
      <c r="AY39" s="327"/>
      <c r="AZ39" s="327"/>
      <c r="BA39" s="327"/>
      <c r="BB39" s="358"/>
      <c r="BC39" s="358"/>
      <c r="BD39" s="358"/>
      <c r="IP39" s="333"/>
    </row>
    <row r="40" spans="1:250" s="332" customFormat="1" ht="15" customHeight="1" x14ac:dyDescent="0.3">
      <c r="A40" s="362">
        <v>19</v>
      </c>
      <c r="B40" s="360" t="s">
        <v>1445</v>
      </c>
      <c r="C40" s="362">
        <v>501208</v>
      </c>
      <c r="D40" s="362" t="s">
        <v>26</v>
      </c>
      <c r="E40" s="361"/>
      <c r="F40" s="371"/>
      <c r="G40" s="365">
        <v>3947.9399999999805</v>
      </c>
      <c r="H40" s="365"/>
      <c r="I40" s="365"/>
      <c r="J40" s="366"/>
      <c r="K40" s="366">
        <v>15938.74</v>
      </c>
      <c r="L40" s="365"/>
      <c r="M40" s="365"/>
      <c r="N40" s="368">
        <v>10204.17</v>
      </c>
      <c r="O40" s="369"/>
      <c r="P40" s="366"/>
      <c r="Q40" s="367"/>
      <c r="R40" s="379">
        <f t="shared" si="0"/>
        <v>9682.5099999999784</v>
      </c>
      <c r="S40" s="561">
        <f t="shared" si="1"/>
        <v>-7.4254082392144483E-3</v>
      </c>
      <c r="T40" s="333" t="str">
        <f t="shared" si="5"/>
        <v>MYR</v>
      </c>
      <c r="U40" s="327">
        <v>9682.5174254082176</v>
      </c>
      <c r="V40" s="333"/>
      <c r="W40" s="333">
        <f>U40</f>
        <v>9682.5174254082176</v>
      </c>
      <c r="AC40" s="333"/>
      <c r="AD40" s="333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27"/>
      <c r="AR40" s="327"/>
      <c r="AS40" s="327"/>
      <c r="AT40" s="357"/>
      <c r="AU40" s="327"/>
      <c r="AV40" s="327"/>
      <c r="AW40" s="327"/>
      <c r="AX40" s="327"/>
      <c r="AY40" s="327"/>
      <c r="AZ40" s="327"/>
      <c r="BA40" s="327"/>
      <c r="BB40" s="358"/>
      <c r="BC40" s="358"/>
      <c r="BD40" s="358"/>
      <c r="IP40" s="333"/>
    </row>
    <row r="41" spans="1:250" s="332" customFormat="1" ht="15" hidden="1" customHeight="1" x14ac:dyDescent="0.3">
      <c r="A41" s="362">
        <v>15</v>
      </c>
      <c r="B41" s="360" t="s">
        <v>1488</v>
      </c>
      <c r="C41" s="362">
        <v>501242</v>
      </c>
      <c r="D41" s="362" t="s">
        <v>26</v>
      </c>
      <c r="E41" s="361"/>
      <c r="F41" s="371"/>
      <c r="G41" s="365">
        <v>0</v>
      </c>
      <c r="H41" s="365"/>
      <c r="I41" s="365"/>
      <c r="J41" s="366"/>
      <c r="K41" s="366"/>
      <c r="L41" s="365"/>
      <c r="M41" s="365"/>
      <c r="N41" s="368"/>
      <c r="O41" s="369"/>
      <c r="P41" s="366"/>
      <c r="Q41" s="367"/>
      <c r="R41" s="379">
        <f t="shared" si="0"/>
        <v>0</v>
      </c>
      <c r="S41" s="561">
        <f t="shared" si="1"/>
        <v>0</v>
      </c>
      <c r="T41" s="333" t="str">
        <f t="shared" si="5"/>
        <v>MYR</v>
      </c>
      <c r="U41" s="327"/>
      <c r="V41" s="333"/>
      <c r="W41" s="333">
        <f>U41</f>
        <v>0</v>
      </c>
      <c r="AC41" s="333"/>
      <c r="AD41" s="333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27"/>
      <c r="AR41" s="327"/>
      <c r="AS41" s="327"/>
      <c r="AT41" s="357"/>
      <c r="AU41" s="327"/>
      <c r="AV41" s="327"/>
      <c r="AW41" s="327"/>
      <c r="AX41" s="327"/>
      <c r="AY41" s="327"/>
      <c r="AZ41" s="327"/>
      <c r="BA41" s="327"/>
      <c r="BB41" s="358"/>
      <c r="BC41" s="358"/>
      <c r="BD41" s="358"/>
      <c r="IP41" s="333"/>
    </row>
    <row r="42" spans="1:250" s="332" customFormat="1" ht="15" customHeight="1" x14ac:dyDescent="0.3">
      <c r="A42" s="362">
        <v>20</v>
      </c>
      <c r="B42" s="821" t="s">
        <v>38</v>
      </c>
      <c r="C42" s="375">
        <v>500784</v>
      </c>
      <c r="D42" s="375" t="s">
        <v>26</v>
      </c>
      <c r="E42" s="374"/>
      <c r="F42" s="376"/>
      <c r="G42" s="366">
        <v>141385.49999999983</v>
      </c>
      <c r="H42" s="366"/>
      <c r="I42" s="366"/>
      <c r="J42" s="366"/>
      <c r="K42" s="366">
        <v>826228.49</v>
      </c>
      <c r="L42" s="366"/>
      <c r="M42" s="365"/>
      <c r="N42" s="368">
        <v>754584.38</v>
      </c>
      <c r="O42" s="369"/>
      <c r="P42" s="366"/>
      <c r="Q42" s="368"/>
      <c r="R42" s="379">
        <f t="shared" si="0"/>
        <v>213029.60999999975</v>
      </c>
      <c r="S42" s="561">
        <f t="shared" si="1"/>
        <v>1.7397260060533881E-2</v>
      </c>
      <c r="T42" s="333" t="str">
        <f t="shared" si="5"/>
        <v>MYR</v>
      </c>
      <c r="U42" s="327">
        <v>213029.59260273969</v>
      </c>
      <c r="V42" s="333"/>
      <c r="W42" s="333">
        <f>U42</f>
        <v>213029.59260273969</v>
      </c>
      <c r="AC42" s="333">
        <f t="shared" ref="AC42:AC54" si="6">I42+J42+K42+L42-N42-O42-P42-Q42</f>
        <v>71644.109999999986</v>
      </c>
      <c r="AD42" s="333">
        <f t="shared" ref="AD42:AD54" si="7">G42+I42+J42+K42+L42-N42-O42-P42-Q42</f>
        <v>213029.60999999975</v>
      </c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27"/>
      <c r="AR42" s="327"/>
      <c r="AS42" s="327"/>
      <c r="AT42" s="357"/>
      <c r="AU42" s="327"/>
      <c r="AV42" s="327"/>
      <c r="AW42" s="327"/>
      <c r="AX42" s="327"/>
      <c r="AY42" s="327"/>
      <c r="AZ42" s="327"/>
      <c r="BA42" s="327"/>
      <c r="BB42" s="358"/>
      <c r="BC42" s="358"/>
      <c r="BD42" s="358"/>
      <c r="IP42" s="333"/>
    </row>
    <row r="43" spans="1:250" s="332" customFormat="1" ht="15" hidden="1" customHeight="1" x14ac:dyDescent="0.3">
      <c r="A43" s="557"/>
      <c r="B43" s="356" t="s">
        <v>39</v>
      </c>
      <c r="C43" s="348">
        <v>500671</v>
      </c>
      <c r="D43" s="349" t="s">
        <v>26</v>
      </c>
      <c r="E43" s="348"/>
      <c r="F43" s="350"/>
      <c r="G43" s="345">
        <v>0</v>
      </c>
      <c r="H43" s="351"/>
      <c r="I43" s="345"/>
      <c r="J43" s="345"/>
      <c r="K43" s="368"/>
      <c r="L43" s="353"/>
      <c r="M43" s="353"/>
      <c r="N43" s="368"/>
      <c r="O43" s="351"/>
      <c r="P43" s="345"/>
      <c r="Q43" s="353"/>
      <c r="R43" s="379">
        <f t="shared" si="0"/>
        <v>0</v>
      </c>
      <c r="S43" s="561">
        <f t="shared" si="1"/>
        <v>0</v>
      </c>
      <c r="T43" s="333" t="str">
        <f t="shared" si="5"/>
        <v>MYR</v>
      </c>
      <c r="U43" s="327"/>
      <c r="V43" s="333"/>
      <c r="W43" s="333"/>
      <c r="AC43" s="333">
        <f t="shared" si="6"/>
        <v>0</v>
      </c>
      <c r="AD43" s="333">
        <f t="shared" si="7"/>
        <v>0</v>
      </c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27"/>
      <c r="AR43" s="327"/>
      <c r="AS43" s="327"/>
      <c r="AT43" s="327"/>
      <c r="AU43" s="327"/>
      <c r="AV43" s="327"/>
      <c r="AW43" s="327"/>
      <c r="AX43" s="327"/>
      <c r="AY43" s="327"/>
      <c r="AZ43" s="327"/>
      <c r="BA43" s="327"/>
      <c r="BB43" s="358"/>
      <c r="BC43" s="358"/>
      <c r="BD43" s="358"/>
      <c r="IP43" s="333"/>
    </row>
    <row r="44" spans="1:250" s="332" customFormat="1" ht="15" hidden="1" customHeight="1" x14ac:dyDescent="0.3">
      <c r="A44" s="355"/>
      <c r="B44" s="356" t="s">
        <v>40</v>
      </c>
      <c r="C44" s="348">
        <v>500551</v>
      </c>
      <c r="D44" s="349" t="s">
        <v>26</v>
      </c>
      <c r="E44" s="348"/>
      <c r="F44" s="350"/>
      <c r="G44" s="345">
        <v>0</v>
      </c>
      <c r="H44" s="351"/>
      <c r="I44" s="345"/>
      <c r="J44" s="345"/>
      <c r="K44" s="368"/>
      <c r="L44" s="353"/>
      <c r="M44" s="353"/>
      <c r="N44" s="368"/>
      <c r="O44" s="351"/>
      <c r="P44" s="345"/>
      <c r="Q44" s="353"/>
      <c r="R44" s="379">
        <f t="shared" si="0"/>
        <v>0</v>
      </c>
      <c r="S44" s="561">
        <f t="shared" si="1"/>
        <v>0</v>
      </c>
      <c r="T44" s="333" t="str">
        <f t="shared" si="5"/>
        <v>MYR</v>
      </c>
      <c r="U44" s="327"/>
      <c r="V44" s="333"/>
      <c r="W44" s="333"/>
      <c r="AC44" s="333">
        <f t="shared" si="6"/>
        <v>0</v>
      </c>
      <c r="AD44" s="333">
        <f t="shared" si="7"/>
        <v>0</v>
      </c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27"/>
      <c r="AR44" s="327"/>
      <c r="AS44" s="327"/>
      <c r="AT44" s="327"/>
      <c r="AU44" s="327"/>
      <c r="AV44" s="327"/>
      <c r="AW44" s="327"/>
      <c r="AX44" s="327"/>
      <c r="AY44" s="327"/>
      <c r="AZ44" s="327"/>
      <c r="BA44" s="327"/>
      <c r="BB44" s="358"/>
      <c r="BC44" s="358"/>
      <c r="BD44" s="358"/>
      <c r="IP44" s="333"/>
    </row>
    <row r="45" spans="1:250" s="332" customFormat="1" ht="15" hidden="1" customHeight="1" x14ac:dyDescent="0.3">
      <c r="A45" s="355"/>
      <c r="B45" s="356" t="s">
        <v>41</v>
      </c>
      <c r="C45" s="348">
        <v>500531</v>
      </c>
      <c r="D45" s="349" t="s">
        <v>26</v>
      </c>
      <c r="E45" s="348"/>
      <c r="F45" s="350"/>
      <c r="G45" s="345">
        <v>0</v>
      </c>
      <c r="H45" s="345"/>
      <c r="I45" s="352"/>
      <c r="J45" s="345"/>
      <c r="K45" s="368"/>
      <c r="L45" s="353"/>
      <c r="M45" s="353"/>
      <c r="N45" s="368"/>
      <c r="O45" s="351"/>
      <c r="P45" s="345"/>
      <c r="Q45" s="353"/>
      <c r="R45" s="379">
        <f t="shared" si="0"/>
        <v>0</v>
      </c>
      <c r="S45" s="561">
        <f t="shared" si="1"/>
        <v>0</v>
      </c>
      <c r="T45" s="333" t="str">
        <f t="shared" si="5"/>
        <v>MYR</v>
      </c>
      <c r="U45" s="327"/>
      <c r="V45" s="333"/>
      <c r="W45" s="333"/>
      <c r="AC45" s="333">
        <f t="shared" si="6"/>
        <v>0</v>
      </c>
      <c r="AD45" s="333">
        <f t="shared" si="7"/>
        <v>0</v>
      </c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27"/>
      <c r="AR45" s="327"/>
      <c r="AS45" s="327"/>
      <c r="AT45" s="327"/>
      <c r="AU45" s="327"/>
      <c r="AV45" s="327"/>
      <c r="AW45" s="327"/>
      <c r="AX45" s="327"/>
      <c r="AY45" s="327"/>
      <c r="AZ45" s="327"/>
      <c r="BA45" s="327"/>
      <c r="BB45" s="358"/>
      <c r="BC45" s="358"/>
      <c r="BD45" s="358"/>
      <c r="IP45" s="333"/>
    </row>
    <row r="46" spans="1:250" s="332" customFormat="1" ht="15" hidden="1" customHeight="1" x14ac:dyDescent="0.3">
      <c r="A46" s="355"/>
      <c r="B46" s="356" t="s">
        <v>42</v>
      </c>
      <c r="C46" s="348">
        <v>500628</v>
      </c>
      <c r="D46" s="349" t="s">
        <v>0</v>
      </c>
      <c r="E46" s="348"/>
      <c r="F46" s="350"/>
      <c r="G46" s="345">
        <v>0</v>
      </c>
      <c r="H46" s="345"/>
      <c r="I46" s="352"/>
      <c r="J46" s="345"/>
      <c r="K46" s="368"/>
      <c r="L46" s="353"/>
      <c r="M46" s="353"/>
      <c r="N46" s="368"/>
      <c r="O46" s="351"/>
      <c r="P46" s="345"/>
      <c r="Q46" s="353"/>
      <c r="R46" s="379">
        <f t="shared" si="0"/>
        <v>0</v>
      </c>
      <c r="S46" s="561">
        <f t="shared" si="1"/>
        <v>0</v>
      </c>
      <c r="T46" s="333" t="str">
        <f t="shared" si="5"/>
        <v>USD</v>
      </c>
      <c r="U46" s="327"/>
      <c r="V46" s="333"/>
      <c r="W46" s="333"/>
      <c r="AC46" s="333">
        <f t="shared" si="6"/>
        <v>0</v>
      </c>
      <c r="AD46" s="333">
        <f t="shared" si="7"/>
        <v>0</v>
      </c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27"/>
      <c r="AR46" s="327"/>
      <c r="AS46" s="327"/>
      <c r="AT46" s="327"/>
      <c r="AU46" s="327"/>
      <c r="AV46" s="327"/>
      <c r="AW46" s="327"/>
      <c r="AX46" s="327"/>
      <c r="AY46" s="327"/>
      <c r="AZ46" s="327"/>
      <c r="BA46" s="327"/>
      <c r="BB46" s="358"/>
      <c r="BC46" s="358"/>
      <c r="BD46" s="358"/>
      <c r="IP46" s="333"/>
    </row>
    <row r="47" spans="1:250" s="332" customFormat="1" ht="15" hidden="1" customHeight="1" x14ac:dyDescent="0.3">
      <c r="A47" s="355"/>
      <c r="B47" s="356" t="s">
        <v>43</v>
      </c>
      <c r="C47" s="348">
        <v>500739</v>
      </c>
      <c r="D47" s="349" t="s">
        <v>26</v>
      </c>
      <c r="E47" s="348"/>
      <c r="F47" s="350"/>
      <c r="G47" s="345">
        <v>0</v>
      </c>
      <c r="H47" s="345"/>
      <c r="I47" s="352"/>
      <c r="J47" s="345"/>
      <c r="K47" s="368"/>
      <c r="L47" s="353"/>
      <c r="M47" s="353"/>
      <c r="N47" s="368"/>
      <c r="O47" s="351"/>
      <c r="P47" s="345"/>
      <c r="Q47" s="353"/>
      <c r="R47" s="379">
        <f t="shared" si="0"/>
        <v>0</v>
      </c>
      <c r="S47" s="561">
        <f t="shared" si="1"/>
        <v>0</v>
      </c>
      <c r="T47" s="333" t="str">
        <f t="shared" si="5"/>
        <v>MYR</v>
      </c>
      <c r="U47" s="327"/>
      <c r="V47" s="333"/>
      <c r="W47" s="333"/>
      <c r="AC47" s="333">
        <f t="shared" si="6"/>
        <v>0</v>
      </c>
      <c r="AD47" s="333">
        <f t="shared" si="7"/>
        <v>0</v>
      </c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27"/>
      <c r="AR47" s="327"/>
      <c r="AS47" s="327"/>
      <c r="AT47" s="327"/>
      <c r="AU47" s="327"/>
      <c r="AV47" s="327"/>
      <c r="AW47" s="327"/>
      <c r="AX47" s="327"/>
      <c r="AY47" s="327"/>
      <c r="AZ47" s="327"/>
      <c r="BA47" s="327"/>
      <c r="BB47" s="358"/>
      <c r="BC47" s="358"/>
      <c r="BD47" s="358"/>
      <c r="IP47" s="333"/>
    </row>
    <row r="48" spans="1:250" s="332" customFormat="1" ht="15" hidden="1" customHeight="1" x14ac:dyDescent="0.3">
      <c r="A48" s="355"/>
      <c r="B48" s="356" t="s">
        <v>44</v>
      </c>
      <c r="C48" s="348">
        <v>500588</v>
      </c>
      <c r="D48" s="349" t="s">
        <v>3</v>
      </c>
      <c r="E48" s="348"/>
      <c r="F48" s="350"/>
      <c r="G48" s="345">
        <v>0</v>
      </c>
      <c r="H48" s="345"/>
      <c r="I48" s="352"/>
      <c r="J48" s="345"/>
      <c r="K48" s="368"/>
      <c r="L48" s="353"/>
      <c r="M48" s="353"/>
      <c r="N48" s="368"/>
      <c r="O48" s="351"/>
      <c r="P48" s="345"/>
      <c r="Q48" s="353"/>
      <c r="R48" s="379">
        <f t="shared" si="0"/>
        <v>0</v>
      </c>
      <c r="S48" s="561">
        <f t="shared" si="1"/>
        <v>0</v>
      </c>
      <c r="T48" s="333" t="str">
        <f t="shared" si="5"/>
        <v>GBP</v>
      </c>
      <c r="U48" s="327"/>
      <c r="V48" s="333"/>
      <c r="W48" s="333"/>
      <c r="AC48" s="333">
        <f t="shared" si="6"/>
        <v>0</v>
      </c>
      <c r="AD48" s="333">
        <f t="shared" si="7"/>
        <v>0</v>
      </c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58"/>
      <c r="BC48" s="358"/>
      <c r="BD48" s="358"/>
      <c r="IP48" s="333"/>
    </row>
    <row r="49" spans="1:250" s="332" customFormat="1" ht="15" hidden="1" customHeight="1" x14ac:dyDescent="0.3">
      <c r="A49" s="359">
        <v>3</v>
      </c>
      <c r="B49" s="377" t="s">
        <v>45</v>
      </c>
      <c r="C49" s="361">
        <v>500851</v>
      </c>
      <c r="D49" s="362" t="s">
        <v>26</v>
      </c>
      <c r="E49" s="361"/>
      <c r="F49" s="371"/>
      <c r="G49" s="365">
        <v>0</v>
      </c>
      <c r="H49" s="365"/>
      <c r="I49" s="378"/>
      <c r="J49" s="365"/>
      <c r="K49" s="368"/>
      <c r="L49" s="367"/>
      <c r="M49" s="365"/>
      <c r="N49" s="368"/>
      <c r="O49" s="364"/>
      <c r="P49" s="365"/>
      <c r="Q49" s="367"/>
      <c r="R49" s="379">
        <f t="shared" si="0"/>
        <v>0</v>
      </c>
      <c r="S49" s="561">
        <f t="shared" si="1"/>
        <v>0</v>
      </c>
      <c r="T49" s="333" t="str">
        <f t="shared" si="5"/>
        <v>MYR</v>
      </c>
      <c r="U49" s="327"/>
      <c r="V49" s="333"/>
      <c r="W49" s="333">
        <f t="shared" ref="W49:W55" si="8">U49</f>
        <v>0</v>
      </c>
      <c r="AC49" s="333">
        <f t="shared" si="6"/>
        <v>0</v>
      </c>
      <c r="AD49" s="333">
        <f t="shared" si="7"/>
        <v>0</v>
      </c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27"/>
      <c r="AR49" s="327"/>
      <c r="AS49" s="327"/>
      <c r="AT49" s="357"/>
      <c r="AU49" s="327"/>
      <c r="AV49" s="327"/>
      <c r="AW49" s="327"/>
      <c r="AX49" s="327"/>
      <c r="AY49" s="327"/>
      <c r="AZ49" s="327"/>
      <c r="BA49" s="327"/>
      <c r="BB49" s="358"/>
      <c r="BC49" s="358"/>
      <c r="BD49" s="358"/>
      <c r="IP49" s="333"/>
    </row>
    <row r="50" spans="1:250" s="332" customFormat="1" ht="15" hidden="1" customHeight="1" x14ac:dyDescent="0.3">
      <c r="A50" s="355"/>
      <c r="B50" s="356" t="s">
        <v>46</v>
      </c>
      <c r="C50" s="348">
        <v>500889</v>
      </c>
      <c r="D50" s="349" t="s">
        <v>26</v>
      </c>
      <c r="E50" s="348"/>
      <c r="F50" s="350"/>
      <c r="G50" s="345">
        <v>0</v>
      </c>
      <c r="H50" s="345"/>
      <c r="I50" s="352"/>
      <c r="J50" s="635"/>
      <c r="K50" s="368"/>
      <c r="L50" s="353"/>
      <c r="M50" s="353"/>
      <c r="N50" s="368"/>
      <c r="O50" s="351"/>
      <c r="P50" s="345"/>
      <c r="Q50" s="353"/>
      <c r="R50" s="379">
        <f t="shared" si="0"/>
        <v>0</v>
      </c>
      <c r="S50" s="561">
        <f t="shared" si="1"/>
        <v>0</v>
      </c>
      <c r="T50" s="333" t="str">
        <f t="shared" si="5"/>
        <v>MYR</v>
      </c>
      <c r="U50" s="327"/>
      <c r="V50" s="333"/>
      <c r="W50" s="333">
        <f t="shared" si="8"/>
        <v>0</v>
      </c>
      <c r="AC50" s="333">
        <f t="shared" si="6"/>
        <v>0</v>
      </c>
      <c r="AD50" s="333">
        <f t="shared" si="7"/>
        <v>0</v>
      </c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27"/>
      <c r="AR50" s="327"/>
      <c r="AS50" s="327"/>
      <c r="AT50" s="327"/>
      <c r="AU50" s="327"/>
      <c r="AV50" s="327"/>
      <c r="AW50" s="327"/>
      <c r="AX50" s="327"/>
      <c r="AY50" s="327"/>
      <c r="AZ50" s="327"/>
      <c r="BA50" s="327"/>
      <c r="BB50" s="358"/>
      <c r="BC50" s="358"/>
      <c r="BD50" s="358"/>
      <c r="IP50" s="333"/>
    </row>
    <row r="51" spans="1:250" s="332" customFormat="1" ht="15" hidden="1" customHeight="1" x14ac:dyDescent="0.3">
      <c r="A51" s="355"/>
      <c r="B51" s="356" t="s">
        <v>47</v>
      </c>
      <c r="C51" s="348">
        <v>500967</v>
      </c>
      <c r="D51" s="349" t="s">
        <v>2</v>
      </c>
      <c r="E51" s="348"/>
      <c r="F51" s="350"/>
      <c r="G51" s="345">
        <v>0</v>
      </c>
      <c r="H51" s="345"/>
      <c r="I51" s="352"/>
      <c r="J51" s="353"/>
      <c r="K51" s="368"/>
      <c r="L51" s="353"/>
      <c r="M51" s="345"/>
      <c r="N51" s="368"/>
      <c r="O51" s="351"/>
      <c r="P51" s="345"/>
      <c r="Q51" s="353"/>
      <c r="R51" s="379">
        <f t="shared" si="0"/>
        <v>0</v>
      </c>
      <c r="S51" s="561">
        <f t="shared" si="1"/>
        <v>0</v>
      </c>
      <c r="T51" s="333" t="str">
        <f t="shared" si="5"/>
        <v>SGD</v>
      </c>
      <c r="U51" s="327"/>
      <c r="V51" s="333"/>
      <c r="W51" s="333">
        <f t="shared" si="8"/>
        <v>0</v>
      </c>
      <c r="AC51" s="333">
        <f t="shared" si="6"/>
        <v>0</v>
      </c>
      <c r="AD51" s="333">
        <f t="shared" si="7"/>
        <v>0</v>
      </c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27"/>
      <c r="AR51" s="327"/>
      <c r="AS51" s="327"/>
      <c r="AT51" s="327"/>
      <c r="AU51" s="327"/>
      <c r="AV51" s="327"/>
      <c r="AW51" s="327"/>
      <c r="AX51" s="327"/>
      <c r="AY51" s="327"/>
      <c r="AZ51" s="327"/>
      <c r="BA51" s="327"/>
      <c r="BB51" s="358"/>
      <c r="BC51" s="358"/>
      <c r="BD51" s="358"/>
      <c r="IP51" s="333"/>
    </row>
    <row r="52" spans="1:250" s="332" customFormat="1" ht="15" hidden="1" customHeight="1" x14ac:dyDescent="0.3">
      <c r="A52" s="355"/>
      <c r="B52" s="356" t="s">
        <v>48</v>
      </c>
      <c r="C52" s="348">
        <v>500950</v>
      </c>
      <c r="D52" s="349" t="s">
        <v>0</v>
      </c>
      <c r="E52" s="348"/>
      <c r="F52" s="350"/>
      <c r="G52" s="345">
        <v>0</v>
      </c>
      <c r="H52" s="345"/>
      <c r="I52" s="352"/>
      <c r="J52" s="345"/>
      <c r="K52" s="368"/>
      <c r="L52" s="353"/>
      <c r="M52" s="342"/>
      <c r="N52" s="368"/>
      <c r="O52" s="351"/>
      <c r="P52" s="345"/>
      <c r="Q52" s="353"/>
      <c r="R52" s="379">
        <f t="shared" si="0"/>
        <v>0</v>
      </c>
      <c r="S52" s="561">
        <f t="shared" si="1"/>
        <v>0</v>
      </c>
      <c r="T52" s="333" t="str">
        <f t="shared" si="5"/>
        <v>USD</v>
      </c>
      <c r="U52" s="327"/>
      <c r="V52" s="333"/>
      <c r="W52" s="333">
        <f t="shared" si="8"/>
        <v>0</v>
      </c>
      <c r="AC52" s="333">
        <f t="shared" si="6"/>
        <v>0</v>
      </c>
      <c r="AD52" s="333">
        <f t="shared" si="7"/>
        <v>0</v>
      </c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27"/>
      <c r="AR52" s="327"/>
      <c r="AS52" s="327"/>
      <c r="AT52" s="327"/>
      <c r="AU52" s="327"/>
      <c r="AV52" s="327"/>
      <c r="AW52" s="327"/>
      <c r="AX52" s="327"/>
      <c r="AY52" s="327"/>
      <c r="AZ52" s="327"/>
      <c r="BA52" s="327"/>
      <c r="BB52" s="358"/>
      <c r="BC52" s="358"/>
      <c r="BD52" s="358"/>
      <c r="IP52" s="333"/>
    </row>
    <row r="53" spans="1:250" s="332" customFormat="1" ht="15" hidden="1" customHeight="1" x14ac:dyDescent="0.3">
      <c r="A53" s="355"/>
      <c r="B53" s="356" t="s">
        <v>151</v>
      </c>
      <c r="C53" s="348">
        <v>500670</v>
      </c>
      <c r="D53" s="349" t="s">
        <v>0</v>
      </c>
      <c r="E53" s="348"/>
      <c r="F53" s="350"/>
      <c r="G53" s="345">
        <v>0</v>
      </c>
      <c r="H53" s="345"/>
      <c r="I53" s="352"/>
      <c r="J53" s="345"/>
      <c r="K53" s="368"/>
      <c r="L53" s="353"/>
      <c r="M53" s="342"/>
      <c r="N53" s="368"/>
      <c r="O53" s="351"/>
      <c r="P53" s="345"/>
      <c r="Q53" s="353"/>
      <c r="R53" s="379">
        <f t="shared" si="0"/>
        <v>0</v>
      </c>
      <c r="S53" s="561">
        <f t="shared" si="1"/>
        <v>0</v>
      </c>
      <c r="T53" s="333" t="str">
        <f t="shared" si="5"/>
        <v>USD</v>
      </c>
      <c r="U53" s="327"/>
      <c r="V53" s="333"/>
      <c r="W53" s="333">
        <f t="shared" si="8"/>
        <v>0</v>
      </c>
      <c r="AC53" s="333">
        <f t="shared" si="6"/>
        <v>0</v>
      </c>
      <c r="AD53" s="333">
        <f t="shared" si="7"/>
        <v>0</v>
      </c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27"/>
      <c r="AR53" s="327"/>
      <c r="AS53" s="327"/>
      <c r="AT53" s="357"/>
      <c r="AU53" s="327"/>
      <c r="AV53" s="327"/>
      <c r="AW53" s="327"/>
      <c r="AX53" s="327"/>
      <c r="AY53" s="327"/>
      <c r="AZ53" s="327"/>
      <c r="BA53" s="327"/>
      <c r="BB53" s="358"/>
      <c r="BD53" s="358"/>
      <c r="IP53" s="333"/>
    </row>
    <row r="54" spans="1:250" s="332" customFormat="1" ht="15" hidden="1" customHeight="1" x14ac:dyDescent="0.3">
      <c r="A54" s="355"/>
      <c r="B54" s="356" t="s">
        <v>49</v>
      </c>
      <c r="C54" s="348">
        <v>500727</v>
      </c>
      <c r="D54" s="349" t="s">
        <v>26</v>
      </c>
      <c r="E54" s="348"/>
      <c r="F54" s="350"/>
      <c r="G54" s="345">
        <v>0</v>
      </c>
      <c r="H54" s="345"/>
      <c r="I54" s="352"/>
      <c r="J54" s="345"/>
      <c r="K54" s="368"/>
      <c r="L54" s="353"/>
      <c r="M54" s="353"/>
      <c r="N54" s="368"/>
      <c r="O54" s="351"/>
      <c r="P54" s="345"/>
      <c r="Q54" s="353"/>
      <c r="R54" s="379">
        <f t="shared" si="0"/>
        <v>0</v>
      </c>
      <c r="S54" s="561">
        <f t="shared" si="1"/>
        <v>0</v>
      </c>
      <c r="T54" s="333" t="str">
        <f t="shared" si="5"/>
        <v>MYR</v>
      </c>
      <c r="U54" s="327"/>
      <c r="V54" s="333"/>
      <c r="W54" s="333">
        <f t="shared" si="8"/>
        <v>0</v>
      </c>
      <c r="AC54" s="333">
        <f t="shared" si="6"/>
        <v>0</v>
      </c>
      <c r="AD54" s="333">
        <f t="shared" si="7"/>
        <v>0</v>
      </c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27"/>
      <c r="AR54" s="327"/>
      <c r="AS54" s="327"/>
      <c r="AT54" s="327"/>
      <c r="AU54" s="327"/>
      <c r="AV54" s="327"/>
      <c r="AW54" s="327"/>
      <c r="AX54" s="327"/>
      <c r="AY54" s="327"/>
      <c r="AZ54" s="327"/>
      <c r="BA54" s="327"/>
      <c r="BB54" s="358"/>
      <c r="BC54" s="358"/>
      <c r="BD54" s="358"/>
      <c r="IP54" s="333"/>
    </row>
    <row r="55" spans="1:250" s="332" customFormat="1" ht="15" hidden="1" customHeight="1" x14ac:dyDescent="0.3">
      <c r="A55" s="359">
        <v>12</v>
      </c>
      <c r="B55" s="377" t="s">
        <v>1396</v>
      </c>
      <c r="C55" s="361">
        <v>501163</v>
      </c>
      <c r="D55" s="362" t="s">
        <v>26</v>
      </c>
      <c r="E55" s="847"/>
      <c r="F55" s="816"/>
      <c r="G55" s="365">
        <v>0</v>
      </c>
      <c r="H55" s="365"/>
      <c r="I55" s="378"/>
      <c r="J55" s="365"/>
      <c r="K55" s="368"/>
      <c r="L55" s="367"/>
      <c r="M55" s="367"/>
      <c r="N55" s="368"/>
      <c r="O55" s="364"/>
      <c r="P55" s="365"/>
      <c r="Q55" s="367"/>
      <c r="R55" s="379">
        <f t="shared" si="0"/>
        <v>0</v>
      </c>
      <c r="S55" s="561"/>
      <c r="T55" s="333" t="str">
        <f t="shared" si="5"/>
        <v>MYR</v>
      </c>
      <c r="U55" s="327"/>
      <c r="V55" s="333"/>
      <c r="W55" s="333">
        <f t="shared" si="8"/>
        <v>0</v>
      </c>
      <c r="AC55" s="333"/>
      <c r="AD55" s="333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27"/>
      <c r="AR55" s="327"/>
      <c r="AS55" s="327"/>
      <c r="AT55" s="327"/>
      <c r="AU55" s="327"/>
      <c r="AV55" s="327"/>
      <c r="AW55" s="327"/>
      <c r="AX55" s="327"/>
      <c r="AY55" s="327"/>
      <c r="AZ55" s="327"/>
      <c r="BA55" s="327"/>
      <c r="BB55" s="358"/>
      <c r="BC55" s="358"/>
      <c r="BD55" s="358"/>
      <c r="IP55" s="333"/>
    </row>
    <row r="56" spans="1:250" s="332" customFormat="1" ht="15" customHeight="1" x14ac:dyDescent="0.3">
      <c r="A56" s="359">
        <v>21</v>
      </c>
      <c r="B56" s="377" t="s">
        <v>1619</v>
      </c>
      <c r="C56" s="361">
        <v>501310</v>
      </c>
      <c r="D56" s="362" t="s">
        <v>26</v>
      </c>
      <c r="E56" s="847"/>
      <c r="F56" s="816"/>
      <c r="G56" s="365">
        <v>425.84</v>
      </c>
      <c r="H56" s="365"/>
      <c r="I56" s="378"/>
      <c r="J56" s="365"/>
      <c r="K56" s="368">
        <v>5313.88</v>
      </c>
      <c r="L56" s="367"/>
      <c r="M56" s="367"/>
      <c r="N56" s="368"/>
      <c r="O56" s="364"/>
      <c r="P56" s="365"/>
      <c r="Q56" s="367"/>
      <c r="R56" s="379">
        <f t="shared" si="0"/>
        <v>5739.72</v>
      </c>
      <c r="S56" s="561">
        <f t="shared" si="1"/>
        <v>-2.1033479442849057E-3</v>
      </c>
      <c r="T56" s="333" t="str">
        <f t="shared" si="5"/>
        <v>MYR</v>
      </c>
      <c r="U56" s="327">
        <v>5739.7221033479445</v>
      </c>
      <c r="V56" s="333"/>
      <c r="W56" s="333">
        <f>U56</f>
        <v>5739.7221033479445</v>
      </c>
      <c r="AC56" s="333"/>
      <c r="AD56" s="333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27"/>
      <c r="AR56" s="327"/>
      <c r="AS56" s="327"/>
      <c r="AT56" s="327"/>
      <c r="AU56" s="327"/>
      <c r="AV56" s="327"/>
      <c r="AW56" s="327"/>
      <c r="AX56" s="327"/>
      <c r="AY56" s="327"/>
      <c r="AZ56" s="327"/>
      <c r="BA56" s="327"/>
      <c r="BB56" s="358"/>
      <c r="BC56" s="358"/>
      <c r="BD56" s="358"/>
      <c r="IP56" s="333"/>
    </row>
    <row r="57" spans="1:250" s="332" customFormat="1" ht="15" customHeight="1" x14ac:dyDescent="0.3">
      <c r="A57" s="359">
        <v>22</v>
      </c>
      <c r="B57" s="377" t="s">
        <v>1618</v>
      </c>
      <c r="C57" s="361">
        <v>501261</v>
      </c>
      <c r="D57" s="362" t="s">
        <v>26</v>
      </c>
      <c r="E57" s="847"/>
      <c r="F57" s="816"/>
      <c r="G57" s="365">
        <v>0</v>
      </c>
      <c r="H57" s="365"/>
      <c r="I57" s="378"/>
      <c r="J57" s="365"/>
      <c r="K57" s="368">
        <v>449.55</v>
      </c>
      <c r="L57" s="367"/>
      <c r="M57" s="367"/>
      <c r="N57" s="368"/>
      <c r="O57" s="364"/>
      <c r="P57" s="365"/>
      <c r="Q57" s="367"/>
      <c r="R57" s="379">
        <f t="shared" si="0"/>
        <v>449.55</v>
      </c>
      <c r="S57" s="561">
        <f t="shared" si="1"/>
        <v>-4.4422246575663848E-3</v>
      </c>
      <c r="T57" s="333" t="str">
        <f t="shared" si="5"/>
        <v>MYR</v>
      </c>
      <c r="U57" s="327">
        <v>449.55444222465758</v>
      </c>
      <c r="V57" s="333"/>
      <c r="W57" s="333">
        <f>U57</f>
        <v>449.55444222465758</v>
      </c>
      <c r="AC57" s="333"/>
      <c r="AD57" s="333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27"/>
      <c r="AR57" s="327"/>
      <c r="AS57" s="327"/>
      <c r="AT57" s="327"/>
      <c r="AU57" s="327"/>
      <c r="AV57" s="327"/>
      <c r="AW57" s="327"/>
      <c r="AX57" s="327"/>
      <c r="AY57" s="327"/>
      <c r="AZ57" s="327"/>
      <c r="BA57" s="327"/>
      <c r="BB57" s="358"/>
      <c r="BC57" s="358"/>
      <c r="BD57" s="358"/>
      <c r="IP57" s="333"/>
    </row>
    <row r="58" spans="1:250" s="332" customFormat="1" ht="15" customHeight="1" x14ac:dyDescent="0.3">
      <c r="A58" s="359">
        <v>23</v>
      </c>
      <c r="B58" s="377" t="s">
        <v>1375</v>
      </c>
      <c r="C58" s="361">
        <v>501147</v>
      </c>
      <c r="D58" s="362" t="s">
        <v>26</v>
      </c>
      <c r="E58" s="847"/>
      <c r="F58" s="816"/>
      <c r="G58" s="421">
        <v>80911.060000000012</v>
      </c>
      <c r="H58" s="440"/>
      <c r="I58" s="365"/>
      <c r="J58" s="365"/>
      <c r="K58" s="366">
        <v>24600.31</v>
      </c>
      <c r="L58" s="365"/>
      <c r="M58" s="365"/>
      <c r="N58" s="366">
        <v>10082.450000000001</v>
      </c>
      <c r="O58" s="365"/>
      <c r="P58" s="365"/>
      <c r="Q58" s="365"/>
      <c r="R58" s="379">
        <f t="shared" si="0"/>
        <v>95428.920000000013</v>
      </c>
      <c r="S58" s="561">
        <f>R58-U58</f>
        <v>-1.8621282200911082E-2</v>
      </c>
      <c r="T58" s="333" t="str">
        <f t="shared" si="5"/>
        <v>MYR</v>
      </c>
      <c r="U58" s="327">
        <v>95428.938621282214</v>
      </c>
      <c r="V58" s="333"/>
      <c r="W58" s="333">
        <f>U58*$W$1</f>
        <v>387536.91974102706</v>
      </c>
      <c r="AC58" s="333"/>
      <c r="AD58" s="333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27"/>
      <c r="AR58" s="327"/>
      <c r="AS58" s="327"/>
      <c r="AT58" s="327"/>
      <c r="AU58" s="327"/>
      <c r="AV58" s="327"/>
      <c r="AW58" s="327"/>
      <c r="AX58" s="327"/>
      <c r="AY58" s="327"/>
      <c r="AZ58" s="327"/>
      <c r="BA58" s="327"/>
      <c r="BB58" s="358"/>
      <c r="BC58" s="358"/>
      <c r="BD58" s="358"/>
      <c r="IP58" s="333"/>
    </row>
    <row r="59" spans="1:250" s="332" customFormat="1" ht="15" customHeight="1" x14ac:dyDescent="0.3">
      <c r="A59" s="359">
        <v>24</v>
      </c>
      <c r="B59" s="377" t="s">
        <v>1572</v>
      </c>
      <c r="C59" s="361">
        <v>501281</v>
      </c>
      <c r="D59" s="362" t="s">
        <v>26</v>
      </c>
      <c r="E59" s="361"/>
      <c r="F59" s="371"/>
      <c r="G59" s="364">
        <v>53410.33</v>
      </c>
      <c r="H59" s="440"/>
      <c r="I59" s="378"/>
      <c r="J59" s="365"/>
      <c r="K59" s="368">
        <v>28791.78</v>
      </c>
      <c r="L59" s="367"/>
      <c r="M59" s="367"/>
      <c r="N59" s="368"/>
      <c r="O59" s="364"/>
      <c r="P59" s="365"/>
      <c r="Q59" s="367"/>
      <c r="R59" s="379">
        <f t="shared" si="0"/>
        <v>82202.11</v>
      </c>
      <c r="S59" s="561">
        <f>R59-U59</f>
        <v>6.3245972560252994E-3</v>
      </c>
      <c r="T59" s="333" t="str">
        <f t="shared" si="5"/>
        <v>MYR</v>
      </c>
      <c r="U59" s="327">
        <v>82202.103675402745</v>
      </c>
      <c r="V59" s="333"/>
      <c r="W59" s="333">
        <f>U59*$W$1</f>
        <v>333822.74302581052</v>
      </c>
      <c r="AC59" s="333"/>
      <c r="AD59" s="333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27"/>
      <c r="AR59" s="327"/>
      <c r="AS59" s="327"/>
      <c r="AT59" s="327"/>
      <c r="AU59" s="327"/>
      <c r="AV59" s="327"/>
      <c r="AW59" s="327"/>
      <c r="AX59" s="327"/>
      <c r="AY59" s="327"/>
      <c r="AZ59" s="327"/>
      <c r="BA59" s="327"/>
      <c r="BB59" s="358"/>
      <c r="BC59" s="358"/>
      <c r="BD59" s="358"/>
      <c r="IP59" s="333"/>
    </row>
    <row r="60" spans="1:250" s="332" customFormat="1" ht="15" customHeight="1" x14ac:dyDescent="0.3">
      <c r="A60" s="359">
        <v>25</v>
      </c>
      <c r="B60" s="377" t="s">
        <v>1373</v>
      </c>
      <c r="C60" s="361">
        <v>501149</v>
      </c>
      <c r="D60" s="362" t="s">
        <v>26</v>
      </c>
      <c r="E60" s="361"/>
      <c r="F60" s="371"/>
      <c r="G60" s="365">
        <v>27429.680000000011</v>
      </c>
      <c r="H60" s="365"/>
      <c r="I60" s="378"/>
      <c r="J60" s="365"/>
      <c r="K60" s="368">
        <v>13556.69</v>
      </c>
      <c r="L60" s="367"/>
      <c r="M60" s="367"/>
      <c r="N60" s="368">
        <v>18143.439999999999</v>
      </c>
      <c r="O60" s="364"/>
      <c r="P60" s="365"/>
      <c r="Q60" s="367"/>
      <c r="R60" s="379">
        <f t="shared" si="0"/>
        <v>22842.930000000011</v>
      </c>
      <c r="S60" s="561">
        <f t="shared" ref="S60:S93" si="9">R60-W60</f>
        <v>1.1815183574071852E-2</v>
      </c>
      <c r="T60" s="333" t="str">
        <f t="shared" si="5"/>
        <v>MYR</v>
      </c>
      <c r="U60" s="327">
        <v>22842.918184816437</v>
      </c>
      <c r="V60" s="333"/>
      <c r="W60" s="333">
        <f>U60</f>
        <v>22842.918184816437</v>
      </c>
      <c r="AC60" s="333"/>
      <c r="AD60" s="333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27"/>
      <c r="AR60" s="327"/>
      <c r="AS60" s="327"/>
      <c r="AT60" s="327"/>
      <c r="AU60" s="327"/>
      <c r="AV60" s="327"/>
      <c r="AW60" s="327"/>
      <c r="AX60" s="327"/>
      <c r="AY60" s="327"/>
      <c r="AZ60" s="327"/>
      <c r="BA60" s="327"/>
      <c r="BB60" s="358"/>
      <c r="BC60" s="358"/>
      <c r="BD60" s="358"/>
      <c r="IP60" s="333"/>
    </row>
    <row r="61" spans="1:250" s="334" customFormat="1" ht="15" customHeight="1" x14ac:dyDescent="0.3">
      <c r="A61" s="385">
        <v>26</v>
      </c>
      <c r="B61" s="386" t="s">
        <v>1360</v>
      </c>
      <c r="C61" s="374">
        <v>501128</v>
      </c>
      <c r="D61" s="375" t="s">
        <v>0</v>
      </c>
      <c r="E61" s="374"/>
      <c r="F61" s="376"/>
      <c r="G61" s="366">
        <v>137811.0799999999</v>
      </c>
      <c r="H61" s="366"/>
      <c r="I61" s="387"/>
      <c r="J61" s="366"/>
      <c r="K61" s="368">
        <v>70123.72</v>
      </c>
      <c r="L61" s="368"/>
      <c r="M61" s="368"/>
      <c r="N61" s="368">
        <v>148034.23000000001</v>
      </c>
      <c r="O61" s="369">
        <v>960.02</v>
      </c>
      <c r="P61" s="366">
        <v>864.68</v>
      </c>
      <c r="Q61" s="368"/>
      <c r="R61" s="379">
        <f t="shared" si="0"/>
        <v>58075.869999999908</v>
      </c>
      <c r="S61" s="561">
        <f t="shared" si="9"/>
        <v>1.076164175174199E-3</v>
      </c>
      <c r="T61" s="333" t="str">
        <f t="shared" si="5"/>
        <v>USD</v>
      </c>
      <c r="U61" s="383">
        <v>14300.878828819437</v>
      </c>
      <c r="V61" s="326"/>
      <c r="W61" s="333">
        <f>U61*$W$1</f>
        <v>58075.868923835733</v>
      </c>
      <c r="AC61" s="326"/>
      <c r="AD61" s="326"/>
      <c r="AE61" s="382"/>
      <c r="AF61" s="382"/>
      <c r="AG61" s="382"/>
      <c r="AH61" s="382"/>
      <c r="AI61" s="382"/>
      <c r="AJ61" s="382"/>
      <c r="AK61" s="382"/>
      <c r="AL61" s="382"/>
      <c r="AM61" s="382"/>
      <c r="AN61" s="382"/>
      <c r="AO61" s="382"/>
      <c r="AP61" s="382"/>
      <c r="AQ61" s="383"/>
      <c r="AR61" s="383"/>
      <c r="AS61" s="383"/>
      <c r="AT61" s="383"/>
      <c r="AU61" s="383"/>
      <c r="AV61" s="383"/>
      <c r="AW61" s="383"/>
      <c r="AX61" s="383"/>
      <c r="AY61" s="383"/>
      <c r="AZ61" s="383"/>
      <c r="BA61" s="383"/>
      <c r="BB61" s="384"/>
      <c r="BC61" s="384"/>
      <c r="BD61" s="384"/>
      <c r="IP61" s="326"/>
    </row>
    <row r="62" spans="1:250" s="334" customFormat="1" ht="15" customHeight="1" x14ac:dyDescent="0.3">
      <c r="A62" s="385">
        <v>27</v>
      </c>
      <c r="B62" s="386" t="s">
        <v>1625</v>
      </c>
      <c r="C62" s="374">
        <v>501317</v>
      </c>
      <c r="D62" s="375" t="s">
        <v>0</v>
      </c>
      <c r="E62" s="374"/>
      <c r="F62" s="376"/>
      <c r="G62" s="366">
        <v>0</v>
      </c>
      <c r="H62" s="366"/>
      <c r="I62" s="387"/>
      <c r="J62" s="366"/>
      <c r="K62" s="368">
        <v>8012.8</v>
      </c>
      <c r="L62" s="368"/>
      <c r="M62" s="368"/>
      <c r="N62" s="368"/>
      <c r="O62" s="369"/>
      <c r="P62" s="366"/>
      <c r="Q62" s="368"/>
      <c r="R62" s="379">
        <f t="shared" si="0"/>
        <v>8012.8</v>
      </c>
      <c r="S62" s="561">
        <f t="shared" si="9"/>
        <v>-1.2851407280322746E-2</v>
      </c>
      <c r="T62" s="333" t="str">
        <f t="shared" si="5"/>
        <v>USD</v>
      </c>
      <c r="U62" s="383">
        <v>1973.1132360027777</v>
      </c>
      <c r="V62" s="326"/>
      <c r="W62" s="333">
        <f>U62*$W$1</f>
        <v>8012.8128514072805</v>
      </c>
      <c r="AC62" s="326"/>
      <c r="AD62" s="326"/>
      <c r="AE62" s="382"/>
      <c r="AF62" s="382"/>
      <c r="AG62" s="382"/>
      <c r="AH62" s="382"/>
      <c r="AI62" s="382"/>
      <c r="AJ62" s="382"/>
      <c r="AK62" s="382"/>
      <c r="AL62" s="382"/>
      <c r="AM62" s="382"/>
      <c r="AN62" s="382"/>
      <c r="AO62" s="382"/>
      <c r="AP62" s="382"/>
      <c r="AQ62" s="383"/>
      <c r="AR62" s="383"/>
      <c r="AS62" s="383"/>
      <c r="AT62" s="383"/>
      <c r="AU62" s="383"/>
      <c r="AV62" s="383"/>
      <c r="AW62" s="383"/>
      <c r="AX62" s="383"/>
      <c r="AY62" s="383"/>
      <c r="AZ62" s="383"/>
      <c r="BA62" s="383"/>
      <c r="BB62" s="384"/>
      <c r="BC62" s="384"/>
      <c r="BD62" s="384"/>
      <c r="IP62" s="326"/>
    </row>
    <row r="63" spans="1:250" s="334" customFormat="1" ht="15" customHeight="1" x14ac:dyDescent="0.3">
      <c r="A63" s="385">
        <v>28</v>
      </c>
      <c r="B63" s="386" t="s">
        <v>1433</v>
      </c>
      <c r="C63" s="374">
        <v>501194</v>
      </c>
      <c r="D63" s="375" t="s">
        <v>26</v>
      </c>
      <c r="E63" s="374"/>
      <c r="F63" s="376"/>
      <c r="G63" s="366">
        <v>232107.16000000009</v>
      </c>
      <c r="H63" s="366"/>
      <c r="I63" s="387"/>
      <c r="J63" s="366"/>
      <c r="K63" s="368">
        <v>169751.25</v>
      </c>
      <c r="L63" s="368"/>
      <c r="M63" s="368"/>
      <c r="N63" s="368">
        <v>77007.72</v>
      </c>
      <c r="O63" s="369"/>
      <c r="P63" s="366"/>
      <c r="Q63" s="368"/>
      <c r="R63" s="379">
        <f t="shared" si="0"/>
        <v>324850.69000000006</v>
      </c>
      <c r="S63" s="561">
        <f t="shared" si="9"/>
        <v>-1.3415794586762786E-2</v>
      </c>
      <c r="T63" s="333" t="str">
        <f t="shared" si="5"/>
        <v>MYR</v>
      </c>
      <c r="U63" s="383">
        <v>324850.70341579465</v>
      </c>
      <c r="V63" s="326"/>
      <c r="W63" s="333">
        <f>U63</f>
        <v>324850.70341579465</v>
      </c>
      <c r="AC63" s="326"/>
      <c r="AD63" s="326"/>
      <c r="AE63" s="382"/>
      <c r="AF63" s="382"/>
      <c r="AG63" s="382"/>
      <c r="AH63" s="382"/>
      <c r="AI63" s="382"/>
      <c r="AJ63" s="382"/>
      <c r="AK63" s="382"/>
      <c r="AL63" s="382"/>
      <c r="AM63" s="382"/>
      <c r="AN63" s="382"/>
      <c r="AO63" s="382"/>
      <c r="AP63" s="382"/>
      <c r="AQ63" s="383"/>
      <c r="AR63" s="383"/>
      <c r="AS63" s="383"/>
      <c r="AT63" s="383"/>
      <c r="AU63" s="383"/>
      <c r="AV63" s="383"/>
      <c r="AW63" s="383"/>
      <c r="AX63" s="383"/>
      <c r="AY63" s="383"/>
      <c r="AZ63" s="383"/>
      <c r="BA63" s="383"/>
      <c r="BB63" s="384"/>
      <c r="BC63" s="384"/>
      <c r="BD63" s="384"/>
      <c r="IP63" s="326"/>
    </row>
    <row r="64" spans="1:250" s="334" customFormat="1" ht="15" customHeight="1" x14ac:dyDescent="0.3">
      <c r="A64" s="385">
        <v>29</v>
      </c>
      <c r="B64" s="386" t="s">
        <v>1369</v>
      </c>
      <c r="C64" s="374">
        <v>501140</v>
      </c>
      <c r="D64" s="375" t="s">
        <v>26</v>
      </c>
      <c r="E64" s="374"/>
      <c r="F64" s="376"/>
      <c r="G64" s="366">
        <v>31224.89999999998</v>
      </c>
      <c r="H64" s="366"/>
      <c r="I64" s="387"/>
      <c r="J64" s="366"/>
      <c r="K64" s="368">
        <v>16606.439999999999</v>
      </c>
      <c r="L64" s="368"/>
      <c r="M64" s="368"/>
      <c r="N64" s="368">
        <v>17173.12</v>
      </c>
      <c r="O64" s="369"/>
      <c r="P64" s="366"/>
      <c r="Q64" s="368"/>
      <c r="R64" s="379">
        <f t="shared" si="0"/>
        <v>30658.219999999983</v>
      </c>
      <c r="S64" s="567">
        <f t="shared" si="9"/>
        <v>-8.6112219396454748E-3</v>
      </c>
      <c r="T64" s="333" t="str">
        <f t="shared" si="5"/>
        <v>MYR</v>
      </c>
      <c r="U64" s="383">
        <v>30658.228611221923</v>
      </c>
      <c r="V64" s="326"/>
      <c r="W64" s="333">
        <f>U64</f>
        <v>30658.228611221923</v>
      </c>
      <c r="AC64" s="326"/>
      <c r="AD64" s="326"/>
      <c r="AE64" s="382"/>
      <c r="AF64" s="382"/>
      <c r="AG64" s="382"/>
      <c r="AH64" s="382"/>
      <c r="AI64" s="382"/>
      <c r="AJ64" s="382"/>
      <c r="AK64" s="382"/>
      <c r="AL64" s="382"/>
      <c r="AM64" s="382"/>
      <c r="AN64" s="382"/>
      <c r="AO64" s="382"/>
      <c r="AP64" s="382"/>
      <c r="AQ64" s="383"/>
      <c r="AR64" s="383"/>
      <c r="AS64" s="383"/>
      <c r="AT64" s="383"/>
      <c r="AU64" s="383"/>
      <c r="AV64" s="383"/>
      <c r="AW64" s="383"/>
      <c r="AX64" s="383"/>
      <c r="AY64" s="383"/>
      <c r="AZ64" s="383"/>
      <c r="BA64" s="383"/>
      <c r="BB64" s="384"/>
      <c r="BC64" s="384"/>
      <c r="BD64" s="384"/>
      <c r="IP64" s="326"/>
    </row>
    <row r="65" spans="1:250" s="334" customFormat="1" ht="15" customHeight="1" x14ac:dyDescent="0.3">
      <c r="A65" s="385">
        <v>30</v>
      </c>
      <c r="B65" s="386" t="s">
        <v>1434</v>
      </c>
      <c r="C65" s="374">
        <v>501195</v>
      </c>
      <c r="D65" s="375" t="s">
        <v>26</v>
      </c>
      <c r="E65" s="374"/>
      <c r="F65" s="376"/>
      <c r="G65" s="366">
        <v>22296.959999999992</v>
      </c>
      <c r="H65" s="366"/>
      <c r="I65" s="387"/>
      <c r="J65" s="366"/>
      <c r="K65" s="368">
        <v>35314.04</v>
      </c>
      <c r="L65" s="368"/>
      <c r="M65" s="368"/>
      <c r="N65" s="368">
        <v>8222.18</v>
      </c>
      <c r="O65" s="369">
        <v>2.81</v>
      </c>
      <c r="P65" s="366"/>
      <c r="Q65" s="368"/>
      <c r="R65" s="379">
        <f t="shared" si="0"/>
        <v>49386.009999999995</v>
      </c>
      <c r="S65" s="561">
        <f t="shared" si="9"/>
        <v>1.1946739614359103E-3</v>
      </c>
      <c r="T65" s="333" t="str">
        <f t="shared" si="5"/>
        <v>MYR</v>
      </c>
      <c r="U65" s="383">
        <v>49386.008805326033</v>
      </c>
      <c r="V65" s="326"/>
      <c r="W65" s="333">
        <f>U65</f>
        <v>49386.008805326033</v>
      </c>
      <c r="AC65" s="326"/>
      <c r="AD65" s="326"/>
      <c r="AE65" s="382"/>
      <c r="AF65" s="382"/>
      <c r="AG65" s="382"/>
      <c r="AH65" s="382"/>
      <c r="AI65" s="382"/>
      <c r="AJ65" s="382"/>
      <c r="AK65" s="382"/>
      <c r="AL65" s="382"/>
      <c r="AM65" s="382"/>
      <c r="AN65" s="382"/>
      <c r="AO65" s="382"/>
      <c r="AP65" s="382"/>
      <c r="AQ65" s="383"/>
      <c r="AR65" s="383"/>
      <c r="AS65" s="383"/>
      <c r="AT65" s="383"/>
      <c r="AU65" s="383"/>
      <c r="AV65" s="383"/>
      <c r="AW65" s="383"/>
      <c r="AX65" s="383"/>
      <c r="AY65" s="383"/>
      <c r="AZ65" s="383"/>
      <c r="BA65" s="383"/>
      <c r="BB65" s="384"/>
      <c r="BC65" s="384"/>
      <c r="BD65" s="384"/>
      <c r="IP65" s="326"/>
    </row>
    <row r="66" spans="1:250" s="332" customFormat="1" ht="15" customHeight="1" x14ac:dyDescent="0.3">
      <c r="A66" s="359">
        <v>31</v>
      </c>
      <c r="B66" s="377" t="s">
        <v>180</v>
      </c>
      <c r="C66" s="361">
        <v>501133</v>
      </c>
      <c r="D66" s="375" t="s">
        <v>0</v>
      </c>
      <c r="E66" s="361"/>
      <c r="F66" s="371"/>
      <c r="G66" s="365">
        <v>164787.89000000004</v>
      </c>
      <c r="H66" s="365"/>
      <c r="I66" s="378"/>
      <c r="J66" s="365"/>
      <c r="K66" s="368">
        <v>108971.05</v>
      </c>
      <c r="L66" s="367"/>
      <c r="M66" s="367"/>
      <c r="N66" s="368">
        <v>112583.26</v>
      </c>
      <c r="O66" s="364"/>
      <c r="P66" s="365"/>
      <c r="Q66" s="367">
        <v>2003.46</v>
      </c>
      <c r="R66" s="379">
        <f t="shared" si="0"/>
        <v>159172.22000000003</v>
      </c>
      <c r="S66" s="561">
        <f t="shared" si="9"/>
        <v>-3.1363102316390723E-3</v>
      </c>
      <c r="T66" s="333" t="str">
        <f t="shared" si="5"/>
        <v>USD</v>
      </c>
      <c r="U66" s="327">
        <v>39195.327046616665</v>
      </c>
      <c r="V66" s="333"/>
      <c r="W66" s="333">
        <f>U66*$W$1</f>
        <v>159172.22313631026</v>
      </c>
      <c r="AC66" s="333"/>
      <c r="AD66" s="333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27"/>
      <c r="AR66" s="327"/>
      <c r="AS66" s="327"/>
      <c r="AT66" s="327"/>
      <c r="AU66" s="327"/>
      <c r="AV66" s="327"/>
      <c r="AW66" s="327"/>
      <c r="AX66" s="327"/>
      <c r="AY66" s="327"/>
      <c r="AZ66" s="327"/>
      <c r="BA66" s="327"/>
      <c r="BB66" s="358"/>
      <c r="BC66" s="358"/>
      <c r="BD66" s="358"/>
      <c r="IP66" s="333"/>
    </row>
    <row r="67" spans="1:250" s="334" customFormat="1" ht="15" hidden="1" customHeight="1" x14ac:dyDescent="0.3">
      <c r="A67" s="385">
        <v>6</v>
      </c>
      <c r="B67" s="386" t="s">
        <v>1275</v>
      </c>
      <c r="C67" s="374">
        <v>501095</v>
      </c>
      <c r="D67" s="375" t="s">
        <v>0</v>
      </c>
      <c r="E67" s="374"/>
      <c r="F67" s="376"/>
      <c r="G67" s="366">
        <v>0</v>
      </c>
      <c r="H67" s="366"/>
      <c r="I67" s="387"/>
      <c r="J67" s="366"/>
      <c r="K67" s="368"/>
      <c r="L67" s="368"/>
      <c r="M67" s="368"/>
      <c r="N67" s="368"/>
      <c r="O67" s="369"/>
      <c r="P67" s="366"/>
      <c r="Q67" s="368"/>
      <c r="R67" s="379">
        <f t="shared" si="0"/>
        <v>0</v>
      </c>
      <c r="S67" s="561">
        <f t="shared" si="9"/>
        <v>0</v>
      </c>
      <c r="T67" s="333" t="str">
        <f t="shared" si="5"/>
        <v>USD</v>
      </c>
      <c r="U67" s="383"/>
      <c r="V67" s="326"/>
      <c r="W67" s="333">
        <f>U67*$W$1</f>
        <v>0</v>
      </c>
      <c r="AC67" s="326"/>
      <c r="AD67" s="326"/>
      <c r="AE67" s="382"/>
      <c r="AF67" s="382"/>
      <c r="AG67" s="382"/>
      <c r="AH67" s="382"/>
      <c r="AI67" s="382"/>
      <c r="AJ67" s="382"/>
      <c r="AK67" s="382"/>
      <c r="AL67" s="382"/>
      <c r="AM67" s="382"/>
      <c r="AN67" s="382"/>
      <c r="AO67" s="382"/>
      <c r="AP67" s="382"/>
      <c r="AQ67" s="383"/>
      <c r="AR67" s="383"/>
      <c r="AS67" s="383"/>
      <c r="AT67" s="383"/>
      <c r="AU67" s="383"/>
      <c r="AV67" s="383"/>
      <c r="AW67" s="383"/>
      <c r="AX67" s="383"/>
      <c r="AY67" s="383"/>
      <c r="AZ67" s="383"/>
      <c r="BA67" s="383"/>
      <c r="BB67" s="384"/>
      <c r="BC67" s="384"/>
      <c r="BD67" s="384"/>
      <c r="IP67" s="326"/>
    </row>
    <row r="68" spans="1:250" s="334" customFormat="1" ht="15" customHeight="1" x14ac:dyDescent="0.3">
      <c r="A68" s="385">
        <v>32</v>
      </c>
      <c r="B68" s="386" t="s">
        <v>1504</v>
      </c>
      <c r="C68" s="374">
        <v>501245</v>
      </c>
      <c r="D68" s="375" t="s">
        <v>26</v>
      </c>
      <c r="E68" s="374"/>
      <c r="F68" s="376"/>
      <c r="G68" s="366">
        <v>29730.68</v>
      </c>
      <c r="H68" s="366"/>
      <c r="I68" s="387"/>
      <c r="J68" s="366"/>
      <c r="K68" s="368">
        <v>1958.31</v>
      </c>
      <c r="L68" s="368"/>
      <c r="M68" s="368"/>
      <c r="N68" s="368">
        <v>31688.99</v>
      </c>
      <c r="O68" s="369"/>
      <c r="P68" s="366"/>
      <c r="Q68" s="368"/>
      <c r="R68" s="379">
        <f t="shared" si="0"/>
        <v>0</v>
      </c>
      <c r="S68" s="561">
        <f t="shared" si="9"/>
        <v>0</v>
      </c>
      <c r="T68" s="333" t="s">
        <v>26</v>
      </c>
      <c r="U68" s="383">
        <v>0</v>
      </c>
      <c r="V68" s="326"/>
      <c r="W68" s="333">
        <f t="shared" ref="W68:W80" si="10">U68</f>
        <v>0</v>
      </c>
      <c r="AC68" s="326"/>
      <c r="AD68" s="326"/>
      <c r="AE68" s="382"/>
      <c r="AF68" s="382"/>
      <c r="AG68" s="382"/>
      <c r="AH68" s="382"/>
      <c r="AI68" s="382"/>
      <c r="AJ68" s="382"/>
      <c r="AK68" s="382"/>
      <c r="AL68" s="382"/>
      <c r="AM68" s="382"/>
      <c r="AN68" s="382"/>
      <c r="AO68" s="382"/>
      <c r="AP68" s="382"/>
      <c r="AQ68" s="383"/>
      <c r="AR68" s="383"/>
      <c r="AS68" s="383"/>
      <c r="AT68" s="383"/>
      <c r="AU68" s="383"/>
      <c r="AV68" s="383"/>
      <c r="AW68" s="383"/>
      <c r="AX68" s="383"/>
      <c r="AY68" s="383"/>
      <c r="AZ68" s="383"/>
      <c r="BA68" s="383"/>
      <c r="BB68" s="384"/>
      <c r="BC68" s="384"/>
      <c r="BD68" s="384"/>
      <c r="IP68" s="326"/>
    </row>
    <row r="69" spans="1:250" s="334" customFormat="1" ht="15" hidden="1" customHeight="1" x14ac:dyDescent="0.3">
      <c r="A69" s="385">
        <v>25</v>
      </c>
      <c r="B69" s="386" t="s">
        <v>1459</v>
      </c>
      <c r="C69" s="374">
        <v>501213</v>
      </c>
      <c r="D69" s="375" t="s">
        <v>26</v>
      </c>
      <c r="E69" s="374"/>
      <c r="F69" s="376"/>
      <c r="G69" s="366">
        <v>0</v>
      </c>
      <c r="H69" s="366"/>
      <c r="I69" s="387"/>
      <c r="J69" s="366"/>
      <c r="K69" s="368"/>
      <c r="L69" s="368"/>
      <c r="M69" s="368"/>
      <c r="N69" s="368"/>
      <c r="O69" s="369"/>
      <c r="P69" s="366"/>
      <c r="Q69" s="368"/>
      <c r="R69" s="379">
        <f t="shared" si="0"/>
        <v>0</v>
      </c>
      <c r="S69" s="561">
        <f t="shared" si="9"/>
        <v>0</v>
      </c>
      <c r="T69" s="333" t="s">
        <v>26</v>
      </c>
      <c r="U69" s="383"/>
      <c r="V69" s="326"/>
      <c r="W69" s="333">
        <f t="shared" si="10"/>
        <v>0</v>
      </c>
      <c r="AC69" s="326"/>
      <c r="AD69" s="326"/>
      <c r="AE69" s="382"/>
      <c r="AF69" s="382"/>
      <c r="AG69" s="382"/>
      <c r="AH69" s="382"/>
      <c r="AI69" s="382"/>
      <c r="AJ69" s="382"/>
      <c r="AK69" s="382"/>
      <c r="AL69" s="382"/>
      <c r="AM69" s="382"/>
      <c r="AN69" s="382"/>
      <c r="AO69" s="382"/>
      <c r="AP69" s="382"/>
      <c r="AQ69" s="383"/>
      <c r="AR69" s="383"/>
      <c r="AS69" s="383"/>
      <c r="AT69" s="383"/>
      <c r="AU69" s="383"/>
      <c r="AV69" s="383"/>
      <c r="AW69" s="383"/>
      <c r="AX69" s="383"/>
      <c r="AY69" s="383"/>
      <c r="AZ69" s="383"/>
      <c r="BA69" s="383"/>
      <c r="BB69" s="384"/>
      <c r="BC69" s="384"/>
      <c r="BD69" s="384"/>
      <c r="IP69" s="326"/>
    </row>
    <row r="70" spans="1:250" s="334" customFormat="1" ht="15" customHeight="1" x14ac:dyDescent="0.3">
      <c r="A70" s="385">
        <v>33</v>
      </c>
      <c r="B70" s="386" t="s">
        <v>1573</v>
      </c>
      <c r="C70" s="374">
        <v>501270</v>
      </c>
      <c r="D70" s="375" t="s">
        <v>26</v>
      </c>
      <c r="E70" s="374"/>
      <c r="F70" s="376"/>
      <c r="G70" s="366">
        <v>18833.5</v>
      </c>
      <c r="H70" s="366"/>
      <c r="I70" s="387"/>
      <c r="J70" s="366"/>
      <c r="K70" s="368">
        <v>13675.44</v>
      </c>
      <c r="L70" s="368"/>
      <c r="M70" s="368"/>
      <c r="N70" s="368"/>
      <c r="O70" s="369"/>
      <c r="P70" s="366"/>
      <c r="Q70" s="368"/>
      <c r="R70" s="379">
        <f t="shared" si="0"/>
        <v>32508.940000000002</v>
      </c>
      <c r="S70" s="561">
        <f t="shared" si="9"/>
        <v>5.6719780804996844E-3</v>
      </c>
      <c r="T70" s="333" t="s">
        <v>26</v>
      </c>
      <c r="U70" s="383">
        <v>32508.934328021922</v>
      </c>
      <c r="V70" s="326"/>
      <c r="W70" s="333">
        <f t="shared" si="10"/>
        <v>32508.934328021922</v>
      </c>
      <c r="AC70" s="326"/>
      <c r="AD70" s="326"/>
      <c r="AE70" s="382"/>
      <c r="AF70" s="382"/>
      <c r="AG70" s="382"/>
      <c r="AH70" s="382"/>
      <c r="AI70" s="382"/>
      <c r="AJ70" s="382"/>
      <c r="AK70" s="382"/>
      <c r="AL70" s="382"/>
      <c r="AM70" s="382"/>
      <c r="AN70" s="382"/>
      <c r="AO70" s="382"/>
      <c r="AP70" s="382"/>
      <c r="AQ70" s="383"/>
      <c r="AR70" s="383"/>
      <c r="AS70" s="383"/>
      <c r="AT70" s="383"/>
      <c r="AU70" s="383"/>
      <c r="AV70" s="383"/>
      <c r="AW70" s="383"/>
      <c r="AX70" s="383"/>
      <c r="AY70" s="383"/>
      <c r="AZ70" s="383"/>
      <c r="BA70" s="383"/>
      <c r="BB70" s="384"/>
      <c r="BC70" s="384"/>
      <c r="BD70" s="384"/>
      <c r="IP70" s="326"/>
    </row>
    <row r="71" spans="1:250" s="334" customFormat="1" ht="15" hidden="1" customHeight="1" x14ac:dyDescent="0.3">
      <c r="A71" s="385">
        <v>30</v>
      </c>
      <c r="B71" s="386" t="s">
        <v>1372</v>
      </c>
      <c r="C71" s="374">
        <v>501145</v>
      </c>
      <c r="D71" s="375" t="s">
        <v>26</v>
      </c>
      <c r="E71" s="374"/>
      <c r="F71" s="376"/>
      <c r="G71" s="366">
        <v>0</v>
      </c>
      <c r="H71" s="366"/>
      <c r="I71" s="387"/>
      <c r="J71" s="366"/>
      <c r="K71" s="368"/>
      <c r="L71" s="368"/>
      <c r="M71" s="368"/>
      <c r="N71" s="368"/>
      <c r="O71" s="369"/>
      <c r="P71" s="366"/>
      <c r="Q71" s="368"/>
      <c r="R71" s="379">
        <f t="shared" si="0"/>
        <v>0</v>
      </c>
      <c r="S71" s="561">
        <f t="shared" si="9"/>
        <v>0</v>
      </c>
      <c r="T71" s="333" t="str">
        <f>D71</f>
        <v>MYR</v>
      </c>
      <c r="U71" s="383">
        <v>0</v>
      </c>
      <c r="V71" s="326"/>
      <c r="W71" s="333">
        <f t="shared" si="10"/>
        <v>0</v>
      </c>
      <c r="AC71" s="326"/>
      <c r="AD71" s="326"/>
      <c r="AE71" s="382"/>
      <c r="AF71" s="382"/>
      <c r="AG71" s="382"/>
      <c r="AH71" s="382"/>
      <c r="AI71" s="382"/>
      <c r="AJ71" s="382"/>
      <c r="AK71" s="382"/>
      <c r="AL71" s="382"/>
      <c r="AM71" s="382"/>
      <c r="AN71" s="382"/>
      <c r="AO71" s="382"/>
      <c r="AP71" s="382"/>
      <c r="AQ71" s="383"/>
      <c r="AR71" s="383"/>
      <c r="AS71" s="383"/>
      <c r="AT71" s="383"/>
      <c r="AU71" s="383"/>
      <c r="AV71" s="383"/>
      <c r="AW71" s="383"/>
      <c r="AX71" s="383"/>
      <c r="AY71" s="383"/>
      <c r="AZ71" s="383"/>
      <c r="BA71" s="383"/>
      <c r="BB71" s="384"/>
      <c r="BC71" s="384"/>
      <c r="BD71" s="384"/>
      <c r="IP71" s="326"/>
    </row>
    <row r="72" spans="1:250" s="334" customFormat="1" ht="15" customHeight="1" x14ac:dyDescent="0.3">
      <c r="A72" s="385">
        <v>34</v>
      </c>
      <c r="B72" s="386" t="s">
        <v>1397</v>
      </c>
      <c r="C72" s="374">
        <v>501160</v>
      </c>
      <c r="D72" s="375" t="s">
        <v>26</v>
      </c>
      <c r="E72" s="374"/>
      <c r="F72" s="376"/>
      <c r="G72" s="366">
        <v>35145.650000000038</v>
      </c>
      <c r="H72" s="366"/>
      <c r="I72" s="387"/>
      <c r="J72" s="366"/>
      <c r="K72" s="368">
        <v>28157.89</v>
      </c>
      <c r="L72" s="368"/>
      <c r="M72" s="368"/>
      <c r="N72" s="368"/>
      <c r="O72" s="364"/>
      <c r="P72" s="366"/>
      <c r="Q72" s="368"/>
      <c r="R72" s="379">
        <f t="shared" si="0"/>
        <v>63303.540000000037</v>
      </c>
      <c r="S72" s="561">
        <f t="shared" si="9"/>
        <v>-1.2492473928432446E-2</v>
      </c>
      <c r="T72" s="333" t="str">
        <f>D72</f>
        <v>MYR</v>
      </c>
      <c r="U72" s="383">
        <v>63303.552492473966</v>
      </c>
      <c r="V72" s="326"/>
      <c r="W72" s="333">
        <f t="shared" si="10"/>
        <v>63303.552492473966</v>
      </c>
      <c r="AC72" s="326"/>
      <c r="AD72" s="326"/>
      <c r="AE72" s="382"/>
      <c r="AF72" s="382"/>
      <c r="AG72" s="382"/>
      <c r="AH72" s="382"/>
      <c r="AI72" s="382"/>
      <c r="AJ72" s="382"/>
      <c r="AK72" s="382"/>
      <c r="AL72" s="382"/>
      <c r="AM72" s="382"/>
      <c r="AN72" s="382"/>
      <c r="AO72" s="382"/>
      <c r="AP72" s="382"/>
      <c r="AQ72" s="383"/>
      <c r="AR72" s="383"/>
      <c r="AS72" s="383"/>
      <c r="AT72" s="383"/>
      <c r="AU72" s="383"/>
      <c r="AV72" s="383"/>
      <c r="AW72" s="383"/>
      <c r="AX72" s="383"/>
      <c r="AY72" s="383"/>
      <c r="AZ72" s="383"/>
      <c r="BA72" s="383"/>
      <c r="BB72" s="384"/>
      <c r="BC72" s="384"/>
      <c r="BD72" s="384"/>
      <c r="IP72" s="326"/>
    </row>
    <row r="73" spans="1:250" s="334" customFormat="1" ht="15" customHeight="1" x14ac:dyDescent="0.3">
      <c r="A73" s="385">
        <v>35</v>
      </c>
      <c r="B73" s="386" t="s">
        <v>1566</v>
      </c>
      <c r="C73" s="374">
        <v>501275</v>
      </c>
      <c r="D73" s="375" t="s">
        <v>26</v>
      </c>
      <c r="E73" s="374"/>
      <c r="F73" s="376"/>
      <c r="G73" s="366">
        <v>62720.200000000012</v>
      </c>
      <c r="H73" s="366"/>
      <c r="I73" s="387"/>
      <c r="J73" s="366"/>
      <c r="K73" s="368">
        <v>20106.07</v>
      </c>
      <c r="L73" s="368"/>
      <c r="M73" s="368"/>
      <c r="N73" s="368"/>
      <c r="O73" s="364"/>
      <c r="P73" s="366"/>
      <c r="Q73" s="368"/>
      <c r="R73" s="379">
        <f t="shared" ref="R73:R136" si="11">G73+H73+J73+K73+I73-M73-O73-P73-Q73-N73</f>
        <v>82826.270000000019</v>
      </c>
      <c r="S73" s="561">
        <f t="shared" si="9"/>
        <v>6.2637315131723881E-3</v>
      </c>
      <c r="T73" s="333" t="str">
        <f>D73</f>
        <v>MYR</v>
      </c>
      <c r="U73" s="383">
        <v>82826.263736268505</v>
      </c>
      <c r="V73" s="326"/>
      <c r="W73" s="333">
        <f t="shared" si="10"/>
        <v>82826.263736268505</v>
      </c>
      <c r="AC73" s="326"/>
      <c r="AD73" s="326"/>
      <c r="AE73" s="382"/>
      <c r="AF73" s="382"/>
      <c r="AG73" s="382"/>
      <c r="AH73" s="382"/>
      <c r="AI73" s="382"/>
      <c r="AJ73" s="382"/>
      <c r="AK73" s="382"/>
      <c r="AL73" s="382"/>
      <c r="AM73" s="382"/>
      <c r="AN73" s="382"/>
      <c r="AO73" s="382"/>
      <c r="AP73" s="382"/>
      <c r="AQ73" s="383"/>
      <c r="AR73" s="383"/>
      <c r="AS73" s="383"/>
      <c r="AT73" s="383"/>
      <c r="AU73" s="383"/>
      <c r="AV73" s="383"/>
      <c r="AW73" s="383"/>
      <c r="AX73" s="383"/>
      <c r="AY73" s="383"/>
      <c r="AZ73" s="383"/>
      <c r="BA73" s="383"/>
      <c r="BB73" s="384"/>
      <c r="BC73" s="384"/>
      <c r="BD73" s="384"/>
      <c r="IP73" s="326"/>
    </row>
    <row r="74" spans="1:250" s="334" customFormat="1" ht="15" customHeight="1" x14ac:dyDescent="0.3">
      <c r="A74" s="385">
        <v>36</v>
      </c>
      <c r="B74" s="386" t="s">
        <v>1460</v>
      </c>
      <c r="C74" s="374">
        <v>501220</v>
      </c>
      <c r="D74" s="375" t="s">
        <v>26</v>
      </c>
      <c r="E74" s="374"/>
      <c r="F74" s="376"/>
      <c r="G74" s="366">
        <v>104727.78000000003</v>
      </c>
      <c r="H74" s="366"/>
      <c r="I74" s="387"/>
      <c r="J74" s="366"/>
      <c r="K74" s="368">
        <v>89784.83</v>
      </c>
      <c r="L74" s="368"/>
      <c r="M74" s="368"/>
      <c r="N74" s="368">
        <v>67668.259999999995</v>
      </c>
      <c r="O74" s="364"/>
      <c r="P74" s="366"/>
      <c r="Q74" s="368"/>
      <c r="R74" s="379">
        <f t="shared" si="11"/>
        <v>126844.35000000005</v>
      </c>
      <c r="S74" s="561">
        <f t="shared" si="9"/>
        <v>6.4383562130387872E-3</v>
      </c>
      <c r="T74" s="333" t="str">
        <f t="shared" ref="T74:T77" si="12">D74</f>
        <v>MYR</v>
      </c>
      <c r="U74" s="383">
        <v>126844.34356164384</v>
      </c>
      <c r="V74" s="326"/>
      <c r="W74" s="333">
        <f t="shared" si="10"/>
        <v>126844.34356164384</v>
      </c>
      <c r="AC74" s="326"/>
      <c r="AD74" s="326"/>
      <c r="AE74" s="382"/>
      <c r="AF74" s="382"/>
      <c r="AG74" s="382"/>
      <c r="AH74" s="382"/>
      <c r="AI74" s="382"/>
      <c r="AJ74" s="382"/>
      <c r="AK74" s="382"/>
      <c r="AL74" s="382"/>
      <c r="AM74" s="382"/>
      <c r="AN74" s="382"/>
      <c r="AO74" s="382"/>
      <c r="AP74" s="382"/>
      <c r="AQ74" s="383"/>
      <c r="AR74" s="383"/>
      <c r="AS74" s="383"/>
      <c r="AT74" s="383"/>
      <c r="AU74" s="383"/>
      <c r="AV74" s="383"/>
      <c r="AW74" s="383"/>
      <c r="AX74" s="383"/>
      <c r="AY74" s="383"/>
      <c r="AZ74" s="383"/>
      <c r="BA74" s="383"/>
      <c r="BB74" s="384"/>
      <c r="BC74" s="384"/>
      <c r="BD74" s="384"/>
      <c r="IP74" s="326"/>
    </row>
    <row r="75" spans="1:250" s="334" customFormat="1" ht="15" hidden="1" customHeight="1" x14ac:dyDescent="0.3">
      <c r="A75" s="385">
        <v>25</v>
      </c>
      <c r="B75" s="386" t="s">
        <v>1436</v>
      </c>
      <c r="C75" s="374">
        <v>501201</v>
      </c>
      <c r="D75" s="375" t="s">
        <v>26</v>
      </c>
      <c r="E75" s="374"/>
      <c r="F75" s="376"/>
      <c r="G75" s="366">
        <v>0</v>
      </c>
      <c r="H75" s="366"/>
      <c r="I75" s="387"/>
      <c r="J75" s="366"/>
      <c r="K75" s="368"/>
      <c r="L75" s="368"/>
      <c r="M75" s="368"/>
      <c r="N75" s="368"/>
      <c r="O75" s="364"/>
      <c r="P75" s="366"/>
      <c r="Q75" s="368"/>
      <c r="R75" s="379">
        <f t="shared" si="11"/>
        <v>0</v>
      </c>
      <c r="S75" s="561">
        <f t="shared" si="9"/>
        <v>0</v>
      </c>
      <c r="T75" s="333" t="str">
        <f t="shared" si="12"/>
        <v>MYR</v>
      </c>
      <c r="U75" s="383"/>
      <c r="V75" s="326"/>
      <c r="W75" s="333">
        <f t="shared" si="10"/>
        <v>0</v>
      </c>
      <c r="AC75" s="326"/>
      <c r="AD75" s="326"/>
      <c r="AE75" s="382"/>
      <c r="AF75" s="382"/>
      <c r="AG75" s="382"/>
      <c r="AH75" s="382"/>
      <c r="AI75" s="382"/>
      <c r="AJ75" s="382"/>
      <c r="AK75" s="382"/>
      <c r="AL75" s="382"/>
      <c r="AM75" s="382"/>
      <c r="AN75" s="382"/>
      <c r="AO75" s="382"/>
      <c r="AP75" s="382"/>
      <c r="AQ75" s="383"/>
      <c r="AR75" s="383"/>
      <c r="AS75" s="383"/>
      <c r="AT75" s="383"/>
      <c r="AU75" s="383"/>
      <c r="AV75" s="383"/>
      <c r="AW75" s="383"/>
      <c r="AX75" s="383"/>
      <c r="AY75" s="383"/>
      <c r="AZ75" s="383"/>
      <c r="BA75" s="383"/>
      <c r="BB75" s="384"/>
      <c r="BC75" s="384"/>
      <c r="BD75" s="384"/>
      <c r="IP75" s="326"/>
    </row>
    <row r="76" spans="1:250" s="334" customFormat="1" ht="15" customHeight="1" x14ac:dyDescent="0.3">
      <c r="A76" s="385">
        <v>37</v>
      </c>
      <c r="B76" s="386" t="s">
        <v>1620</v>
      </c>
      <c r="C76" s="374">
        <v>501201</v>
      </c>
      <c r="D76" s="375" t="s">
        <v>26</v>
      </c>
      <c r="E76" s="374"/>
      <c r="F76" s="376"/>
      <c r="G76" s="366">
        <v>0</v>
      </c>
      <c r="H76" s="366"/>
      <c r="I76" s="387"/>
      <c r="J76" s="366"/>
      <c r="K76" s="368">
        <v>43523.75</v>
      </c>
      <c r="L76" s="368"/>
      <c r="M76" s="368"/>
      <c r="N76" s="368"/>
      <c r="O76" s="364"/>
      <c r="P76" s="366"/>
      <c r="Q76" s="368"/>
      <c r="R76" s="379">
        <f t="shared" si="11"/>
        <v>43523.75</v>
      </c>
      <c r="S76" s="561">
        <f t="shared" si="9"/>
        <v>-4.9364602673449554E-3</v>
      </c>
      <c r="T76" s="333" t="str">
        <f t="shared" si="12"/>
        <v>MYR</v>
      </c>
      <c r="U76" s="383">
        <v>43523.754936460267</v>
      </c>
      <c r="V76" s="326"/>
      <c r="W76" s="333">
        <f t="shared" si="10"/>
        <v>43523.754936460267</v>
      </c>
      <c r="AC76" s="326"/>
      <c r="AD76" s="326"/>
      <c r="AE76" s="382"/>
      <c r="AF76" s="382"/>
      <c r="AG76" s="382"/>
      <c r="AH76" s="382"/>
      <c r="AI76" s="382"/>
      <c r="AJ76" s="382"/>
      <c r="AK76" s="382"/>
      <c r="AL76" s="382"/>
      <c r="AM76" s="382"/>
      <c r="AN76" s="382"/>
      <c r="AO76" s="382"/>
      <c r="AP76" s="382"/>
      <c r="AQ76" s="383"/>
      <c r="AR76" s="383"/>
      <c r="AS76" s="383"/>
      <c r="AT76" s="383"/>
      <c r="AU76" s="383"/>
      <c r="AV76" s="383"/>
      <c r="AW76" s="383"/>
      <c r="AX76" s="383"/>
      <c r="AY76" s="383"/>
      <c r="AZ76" s="383"/>
      <c r="BA76" s="383"/>
      <c r="BB76" s="384"/>
      <c r="BC76" s="384"/>
      <c r="BD76" s="384"/>
      <c r="IP76" s="326"/>
    </row>
    <row r="77" spans="1:250" s="334" customFormat="1" ht="15" customHeight="1" x14ac:dyDescent="0.3">
      <c r="A77" s="385">
        <v>38</v>
      </c>
      <c r="B77" s="386" t="s">
        <v>1461</v>
      </c>
      <c r="C77" s="374">
        <v>501211</v>
      </c>
      <c r="D77" s="375" t="s">
        <v>26</v>
      </c>
      <c r="E77" s="374"/>
      <c r="F77" s="376"/>
      <c r="G77" s="366">
        <v>8351.7200000000012</v>
      </c>
      <c r="H77" s="366"/>
      <c r="I77" s="387"/>
      <c r="J77" s="366"/>
      <c r="K77" s="368">
        <v>5480.21</v>
      </c>
      <c r="L77" s="368"/>
      <c r="M77" s="368"/>
      <c r="N77" s="368">
        <v>5779.12</v>
      </c>
      <c r="O77" s="364">
        <v>759.57</v>
      </c>
      <c r="P77" s="366"/>
      <c r="Q77" s="368"/>
      <c r="R77" s="379">
        <f t="shared" si="11"/>
        <v>7293.2400000000007</v>
      </c>
      <c r="S77" s="561">
        <f t="shared" si="9"/>
        <v>7.816109582563513E-4</v>
      </c>
      <c r="T77" s="333" t="str">
        <f t="shared" si="12"/>
        <v>MYR</v>
      </c>
      <c r="U77" s="383">
        <v>7293.2392183890424</v>
      </c>
      <c r="V77" s="326"/>
      <c r="W77" s="333">
        <f t="shared" si="10"/>
        <v>7293.2392183890424</v>
      </c>
      <c r="AC77" s="326"/>
      <c r="AD77" s="326"/>
      <c r="AE77" s="382"/>
      <c r="AF77" s="382"/>
      <c r="AG77" s="382"/>
      <c r="AH77" s="382"/>
      <c r="AI77" s="382"/>
      <c r="AJ77" s="382"/>
      <c r="AK77" s="382"/>
      <c r="AL77" s="382"/>
      <c r="AM77" s="382"/>
      <c r="AN77" s="382"/>
      <c r="AO77" s="382"/>
      <c r="AP77" s="382"/>
      <c r="AQ77" s="383"/>
      <c r="AR77" s="383"/>
      <c r="AS77" s="383"/>
      <c r="AT77" s="383"/>
      <c r="AU77" s="383"/>
      <c r="AV77" s="383"/>
      <c r="AW77" s="383"/>
      <c r="AX77" s="383"/>
      <c r="AY77" s="383"/>
      <c r="AZ77" s="383"/>
      <c r="BA77" s="383"/>
      <c r="BB77" s="384"/>
      <c r="BC77" s="384"/>
      <c r="BD77" s="384"/>
      <c r="IP77" s="326"/>
    </row>
    <row r="78" spans="1:250" s="332" customFormat="1" ht="15" customHeight="1" x14ac:dyDescent="0.3">
      <c r="A78" s="359">
        <v>39</v>
      </c>
      <c r="B78" s="377" t="s">
        <v>50</v>
      </c>
      <c r="C78" s="361">
        <v>500783</v>
      </c>
      <c r="D78" s="362" t="s">
        <v>26</v>
      </c>
      <c r="E78" s="361"/>
      <c r="F78" s="371"/>
      <c r="G78" s="365">
        <v>31336.990000000027</v>
      </c>
      <c r="H78" s="365"/>
      <c r="I78" s="378"/>
      <c r="J78" s="365"/>
      <c r="K78" s="368">
        <v>65386.3</v>
      </c>
      <c r="L78" s="367"/>
      <c r="M78" s="367"/>
      <c r="N78" s="368">
        <v>73559.45</v>
      </c>
      <c r="O78" s="364"/>
      <c r="P78" s="365"/>
      <c r="Q78" s="367"/>
      <c r="R78" s="379">
        <f t="shared" si="11"/>
        <v>23163.84000000004</v>
      </c>
      <c r="S78" s="561">
        <f t="shared" si="9"/>
        <v>2.3287671610887628E-3</v>
      </c>
      <c r="T78" s="333" t="str">
        <f t="shared" ref="T78:T104" si="13">D78</f>
        <v>MYR</v>
      </c>
      <c r="U78" s="327">
        <v>23163.837671232879</v>
      </c>
      <c r="V78" s="333"/>
      <c r="W78" s="333">
        <f t="shared" si="10"/>
        <v>23163.837671232879</v>
      </c>
      <c r="AC78" s="333">
        <f>I78+J78+K78+L78-N78-O78-P78-Q78</f>
        <v>-8173.1499999999942</v>
      </c>
      <c r="AD78" s="333">
        <f>G78+I78+J78+K78+L78-N78-O78-P78-Q78</f>
        <v>23163.84000000004</v>
      </c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/>
      <c r="AQ78" s="327"/>
      <c r="AR78" s="327"/>
      <c r="AS78" s="327"/>
      <c r="AT78" s="327"/>
      <c r="AU78" s="327"/>
      <c r="AV78" s="327"/>
      <c r="AW78" s="327"/>
      <c r="AX78" s="327"/>
      <c r="AY78" s="327"/>
      <c r="AZ78" s="327"/>
      <c r="BA78" s="327"/>
      <c r="BB78" s="358"/>
      <c r="BC78" s="358"/>
      <c r="BD78" s="358"/>
      <c r="IP78" s="333"/>
    </row>
    <row r="79" spans="1:250" s="332" customFormat="1" ht="15" customHeight="1" x14ac:dyDescent="0.3">
      <c r="A79" s="359">
        <v>40</v>
      </c>
      <c r="B79" s="377" t="s">
        <v>51</v>
      </c>
      <c r="C79" s="361">
        <v>500790</v>
      </c>
      <c r="D79" s="362" t="s">
        <v>26</v>
      </c>
      <c r="E79" s="361"/>
      <c r="F79" s="371"/>
      <c r="G79" s="365">
        <v>147066.74</v>
      </c>
      <c r="H79" s="365"/>
      <c r="I79" s="378"/>
      <c r="J79" s="365"/>
      <c r="K79" s="368">
        <v>175737.81</v>
      </c>
      <c r="L79" s="367"/>
      <c r="M79" s="367"/>
      <c r="N79" s="368">
        <v>224080.28</v>
      </c>
      <c r="O79" s="364"/>
      <c r="P79" s="365"/>
      <c r="Q79" s="367"/>
      <c r="R79" s="379">
        <f t="shared" si="11"/>
        <v>98724.26999999999</v>
      </c>
      <c r="S79" s="561">
        <f t="shared" si="9"/>
        <v>2.0547945314319804E-3</v>
      </c>
      <c r="T79" s="333" t="str">
        <f t="shared" si="13"/>
        <v>MYR</v>
      </c>
      <c r="U79" s="327">
        <v>98724.267945205458</v>
      </c>
      <c r="V79" s="333"/>
      <c r="W79" s="333">
        <f t="shared" si="10"/>
        <v>98724.267945205458</v>
      </c>
      <c r="AC79" s="333">
        <f>I79+J79+K79+L79-N79-O79-P79-Q79</f>
        <v>-48342.47</v>
      </c>
      <c r="AD79" s="333">
        <f>G79+I79+J79+K79+L79-N79-O79-P79-Q79</f>
        <v>98724.26999999999</v>
      </c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/>
      <c r="AQ79" s="327"/>
      <c r="AR79" s="327"/>
      <c r="AS79" s="327"/>
      <c r="AT79" s="327"/>
      <c r="AU79" s="327"/>
      <c r="AV79" s="327"/>
      <c r="AW79" s="327"/>
      <c r="AX79" s="327"/>
      <c r="AY79" s="327"/>
      <c r="AZ79" s="327"/>
      <c r="BA79" s="327"/>
      <c r="BB79" s="358"/>
      <c r="BC79" s="358"/>
      <c r="BD79" s="358"/>
      <c r="IP79" s="333"/>
    </row>
    <row r="80" spans="1:250" s="332" customFormat="1" ht="15" customHeight="1" x14ac:dyDescent="0.3">
      <c r="A80" s="359">
        <v>41</v>
      </c>
      <c r="B80" s="377" t="s">
        <v>1574</v>
      </c>
      <c r="C80" s="361">
        <v>501240</v>
      </c>
      <c r="D80" s="362" t="s">
        <v>26</v>
      </c>
      <c r="E80" s="361"/>
      <c r="F80" s="371"/>
      <c r="G80" s="365">
        <v>35293.119999999981</v>
      </c>
      <c r="H80" s="365"/>
      <c r="I80" s="378"/>
      <c r="J80" s="365"/>
      <c r="K80" s="368">
        <v>28791.78</v>
      </c>
      <c r="L80" s="367"/>
      <c r="M80" s="367"/>
      <c r="N80" s="368"/>
      <c r="O80" s="364"/>
      <c r="P80" s="365"/>
      <c r="Q80" s="367"/>
      <c r="R80" s="379">
        <f t="shared" si="11"/>
        <v>64084.89999999998</v>
      </c>
      <c r="S80" s="561">
        <f t="shared" si="9"/>
        <v>-3.1506849336437881E-2</v>
      </c>
      <c r="T80" s="333" t="str">
        <f t="shared" si="13"/>
        <v>MYR</v>
      </c>
      <c r="U80" s="327">
        <v>64084.931506849316</v>
      </c>
      <c r="V80" s="333"/>
      <c r="W80" s="333">
        <f t="shared" si="10"/>
        <v>64084.931506849316</v>
      </c>
      <c r="AC80" s="333"/>
      <c r="AD80" s="333"/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/>
      <c r="AQ80" s="327"/>
      <c r="AR80" s="327"/>
      <c r="AS80" s="327"/>
      <c r="AT80" s="327"/>
      <c r="AU80" s="327"/>
      <c r="AV80" s="327"/>
      <c r="AW80" s="327"/>
      <c r="AX80" s="327"/>
      <c r="AY80" s="327"/>
      <c r="AZ80" s="327"/>
      <c r="BA80" s="327"/>
      <c r="BB80" s="358"/>
      <c r="BC80" s="358"/>
      <c r="BD80" s="358"/>
      <c r="IP80" s="333"/>
    </row>
    <row r="81" spans="1:250" s="332" customFormat="1" ht="15" hidden="1" customHeight="1" x14ac:dyDescent="0.3">
      <c r="A81" s="359"/>
      <c r="B81" s="377" t="s">
        <v>214</v>
      </c>
      <c r="C81" s="361">
        <v>500786</v>
      </c>
      <c r="D81" s="362" t="s">
        <v>26</v>
      </c>
      <c r="E81" s="558" t="s">
        <v>67</v>
      </c>
      <c r="F81" s="371"/>
      <c r="G81" s="365">
        <v>0</v>
      </c>
      <c r="H81" s="365"/>
      <c r="I81" s="378"/>
      <c r="J81" s="365"/>
      <c r="K81" s="368"/>
      <c r="L81" s="367"/>
      <c r="M81" s="367"/>
      <c r="N81" s="368"/>
      <c r="O81" s="364"/>
      <c r="P81" s="365"/>
      <c r="Q81" s="367"/>
      <c r="R81" s="379">
        <f t="shared" si="11"/>
        <v>0</v>
      </c>
      <c r="S81" s="561">
        <f t="shared" si="9"/>
        <v>0</v>
      </c>
      <c r="T81" s="333" t="str">
        <f t="shared" si="13"/>
        <v>MYR</v>
      </c>
      <c r="U81" s="327"/>
      <c r="V81" s="333"/>
      <c r="W81" s="333"/>
      <c r="AC81" s="333">
        <f t="shared" ref="AC81:AC100" si="14">I81+J81+K81+L81-N81-O81-P81-Q81</f>
        <v>0</v>
      </c>
      <c r="AD81" s="333">
        <f t="shared" ref="AD81:AD100" si="15">G81+I81+J81+K81+L81-N81-O81-P81-Q81</f>
        <v>0</v>
      </c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/>
      <c r="AQ81" s="327"/>
      <c r="AR81" s="327"/>
      <c r="AS81" s="327"/>
      <c r="AT81" s="327"/>
      <c r="AU81" s="327"/>
      <c r="AV81" s="327"/>
      <c r="AW81" s="327"/>
      <c r="AX81" s="327"/>
      <c r="AY81" s="327"/>
      <c r="AZ81" s="327"/>
      <c r="BA81" s="327"/>
      <c r="BB81" s="358"/>
      <c r="BC81" s="358"/>
      <c r="BD81" s="358"/>
      <c r="IP81" s="333"/>
    </row>
    <row r="82" spans="1:250" s="332" customFormat="1" ht="15" hidden="1" customHeight="1" x14ac:dyDescent="0.3">
      <c r="A82" s="359"/>
      <c r="B82" s="377" t="s">
        <v>215</v>
      </c>
      <c r="C82" s="361">
        <v>500778</v>
      </c>
      <c r="D82" s="362" t="s">
        <v>0</v>
      </c>
      <c r="E82" s="361"/>
      <c r="F82" s="371"/>
      <c r="G82" s="365">
        <v>0</v>
      </c>
      <c r="H82" s="365"/>
      <c r="I82" s="378"/>
      <c r="J82" s="365"/>
      <c r="K82" s="368"/>
      <c r="L82" s="367"/>
      <c r="M82" s="367"/>
      <c r="N82" s="368"/>
      <c r="O82" s="364"/>
      <c r="P82" s="365"/>
      <c r="Q82" s="367"/>
      <c r="R82" s="379">
        <f t="shared" si="11"/>
        <v>0</v>
      </c>
      <c r="S82" s="561">
        <f t="shared" si="9"/>
        <v>0</v>
      </c>
      <c r="T82" s="333" t="str">
        <f t="shared" si="13"/>
        <v>USD</v>
      </c>
      <c r="U82" s="327"/>
      <c r="V82" s="333"/>
      <c r="W82" s="333"/>
      <c r="AC82" s="333">
        <f t="shared" si="14"/>
        <v>0</v>
      </c>
      <c r="AD82" s="333">
        <f t="shared" si="15"/>
        <v>0</v>
      </c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/>
      <c r="AQ82" s="327"/>
      <c r="AR82" s="327"/>
      <c r="AS82" s="327"/>
      <c r="AT82" s="327"/>
      <c r="AU82" s="327"/>
      <c r="AV82" s="327"/>
      <c r="AW82" s="327"/>
      <c r="AX82" s="327"/>
      <c r="AY82" s="327"/>
      <c r="AZ82" s="327"/>
      <c r="BA82" s="327"/>
      <c r="BB82" s="358"/>
      <c r="BD82" s="358"/>
      <c r="IP82" s="333"/>
    </row>
    <row r="83" spans="1:250" s="332" customFormat="1" ht="15" hidden="1" customHeight="1" x14ac:dyDescent="0.3">
      <c r="A83" s="359"/>
      <c r="B83" s="377" t="s">
        <v>216</v>
      </c>
      <c r="C83" s="361">
        <v>500637</v>
      </c>
      <c r="D83" s="362" t="s">
        <v>0</v>
      </c>
      <c r="E83" s="361"/>
      <c r="F83" s="371"/>
      <c r="G83" s="365">
        <v>0</v>
      </c>
      <c r="H83" s="365"/>
      <c r="I83" s="378"/>
      <c r="J83" s="365"/>
      <c r="K83" s="368"/>
      <c r="L83" s="367"/>
      <c r="M83" s="367"/>
      <c r="N83" s="368"/>
      <c r="O83" s="364"/>
      <c r="P83" s="365"/>
      <c r="Q83" s="367"/>
      <c r="R83" s="379">
        <f t="shared" si="11"/>
        <v>0</v>
      </c>
      <c r="S83" s="561">
        <f t="shared" si="9"/>
        <v>0</v>
      </c>
      <c r="T83" s="333" t="str">
        <f t="shared" si="13"/>
        <v>USD</v>
      </c>
      <c r="U83" s="327"/>
      <c r="V83" s="333"/>
      <c r="W83" s="333"/>
      <c r="AC83" s="333">
        <f t="shared" si="14"/>
        <v>0</v>
      </c>
      <c r="AD83" s="333">
        <f t="shared" si="15"/>
        <v>0</v>
      </c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27"/>
      <c r="AR83" s="327"/>
      <c r="AS83" s="327"/>
      <c r="AT83" s="327"/>
      <c r="AU83" s="327"/>
      <c r="AV83" s="327"/>
      <c r="AW83" s="327"/>
      <c r="AX83" s="327"/>
      <c r="AY83" s="327"/>
      <c r="AZ83" s="327"/>
      <c r="BA83" s="327"/>
      <c r="BB83" s="358"/>
      <c r="BD83" s="358"/>
      <c r="IP83" s="333"/>
    </row>
    <row r="84" spans="1:250" s="334" customFormat="1" ht="15" hidden="1" customHeight="1" x14ac:dyDescent="0.3">
      <c r="A84" s="359">
        <v>6</v>
      </c>
      <c r="B84" s="377" t="s">
        <v>52</v>
      </c>
      <c r="C84" s="361">
        <v>500960</v>
      </c>
      <c r="D84" s="362" t="s">
        <v>0</v>
      </c>
      <c r="E84" s="361"/>
      <c r="F84" s="371"/>
      <c r="G84" s="365">
        <v>-2.7648638933897018E-10</v>
      </c>
      <c r="H84" s="365"/>
      <c r="I84" s="378"/>
      <c r="J84" s="365"/>
      <c r="K84" s="368"/>
      <c r="L84" s="367"/>
      <c r="M84" s="367"/>
      <c r="N84" s="368"/>
      <c r="O84" s="364"/>
      <c r="P84" s="365"/>
      <c r="Q84" s="367"/>
      <c r="R84" s="379">
        <f t="shared" si="11"/>
        <v>-2.7648638933897018E-10</v>
      </c>
      <c r="S84" s="561">
        <f t="shared" si="9"/>
        <v>-2.7648638933897018E-10</v>
      </c>
      <c r="T84" s="333" t="str">
        <f t="shared" si="13"/>
        <v>USD</v>
      </c>
      <c r="U84" s="327"/>
      <c r="V84" s="333"/>
      <c r="W84" s="333">
        <f>U84*$W$1</f>
        <v>0</v>
      </c>
      <c r="X84" s="332"/>
      <c r="Y84" s="332"/>
      <c r="Z84" s="332"/>
      <c r="AA84" s="332"/>
      <c r="AB84" s="332"/>
      <c r="AC84" s="333">
        <f t="shared" si="14"/>
        <v>0</v>
      </c>
      <c r="AD84" s="333">
        <f t="shared" si="15"/>
        <v>-2.7648638933897018E-10</v>
      </c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/>
      <c r="AQ84" s="327"/>
      <c r="AR84" s="327"/>
      <c r="AS84" s="327"/>
      <c r="AT84" s="327"/>
      <c r="AU84" s="327"/>
      <c r="AV84" s="327"/>
      <c r="AW84" s="327"/>
      <c r="AX84" s="327"/>
      <c r="AY84" s="327"/>
      <c r="AZ84" s="327"/>
      <c r="BA84" s="327"/>
      <c r="BB84" s="358"/>
      <c r="BC84" s="332"/>
      <c r="BD84" s="358"/>
      <c r="BE84" s="332"/>
      <c r="BF84" s="332"/>
      <c r="BG84" s="332"/>
      <c r="BH84" s="332"/>
      <c r="BI84" s="332"/>
      <c r="BJ84" s="332"/>
      <c r="BK84" s="332"/>
      <c r="BL84" s="332"/>
      <c r="BM84" s="332"/>
      <c r="BN84" s="332"/>
      <c r="BO84" s="332"/>
      <c r="BP84" s="332"/>
      <c r="BQ84" s="332"/>
      <c r="BR84" s="332"/>
      <c r="BS84" s="332"/>
      <c r="BT84" s="332"/>
      <c r="BU84" s="332"/>
      <c r="BV84" s="332"/>
      <c r="BW84" s="332"/>
      <c r="BX84" s="332"/>
      <c r="BY84" s="332"/>
      <c r="BZ84" s="332"/>
      <c r="CA84" s="332"/>
      <c r="CB84" s="332"/>
      <c r="CC84" s="332"/>
      <c r="CD84" s="332"/>
      <c r="CE84" s="332"/>
      <c r="CF84" s="332"/>
      <c r="CG84" s="332"/>
      <c r="CH84" s="332"/>
      <c r="CI84" s="332"/>
      <c r="CJ84" s="332"/>
      <c r="CK84" s="332"/>
      <c r="CL84" s="332"/>
      <c r="CM84" s="332"/>
      <c r="CN84" s="332"/>
      <c r="CO84" s="332"/>
      <c r="CP84" s="332"/>
      <c r="CQ84" s="332"/>
      <c r="CR84" s="332"/>
      <c r="CS84" s="332"/>
      <c r="CT84" s="332"/>
      <c r="CU84" s="332"/>
      <c r="CV84" s="332"/>
      <c r="CW84" s="332"/>
      <c r="CX84" s="332"/>
      <c r="CY84" s="332"/>
      <c r="CZ84" s="332"/>
      <c r="DA84" s="332"/>
      <c r="DB84" s="332"/>
      <c r="DC84" s="332"/>
      <c r="DD84" s="332"/>
      <c r="DE84" s="332"/>
      <c r="DF84" s="332"/>
      <c r="DG84" s="332"/>
      <c r="DH84" s="332"/>
      <c r="DI84" s="332"/>
      <c r="DJ84" s="332"/>
      <c r="DK84" s="332"/>
      <c r="DL84" s="332"/>
      <c r="DM84" s="332"/>
      <c r="DN84" s="332"/>
      <c r="DO84" s="332"/>
      <c r="DP84" s="332"/>
      <c r="DQ84" s="332"/>
      <c r="DR84" s="332"/>
      <c r="DS84" s="332"/>
      <c r="DT84" s="332"/>
      <c r="DU84" s="332"/>
      <c r="DV84" s="332"/>
      <c r="DW84" s="332"/>
      <c r="DX84" s="332"/>
      <c r="DY84" s="332"/>
      <c r="DZ84" s="332"/>
      <c r="EA84" s="332"/>
      <c r="EB84" s="332"/>
      <c r="EC84" s="332"/>
      <c r="ED84" s="332"/>
      <c r="EE84" s="332"/>
      <c r="EF84" s="332"/>
      <c r="EG84" s="332"/>
      <c r="EH84" s="332"/>
      <c r="EI84" s="332"/>
      <c r="EJ84" s="332"/>
      <c r="EK84" s="332"/>
      <c r="EL84" s="332"/>
      <c r="EM84" s="332"/>
      <c r="EN84" s="332"/>
      <c r="EO84" s="332"/>
      <c r="EP84" s="332"/>
      <c r="EQ84" s="332"/>
      <c r="ER84" s="332"/>
      <c r="ES84" s="332"/>
      <c r="ET84" s="332"/>
      <c r="EU84" s="332"/>
      <c r="EV84" s="332"/>
      <c r="EW84" s="332"/>
      <c r="EX84" s="332"/>
      <c r="EY84" s="332"/>
      <c r="EZ84" s="332"/>
      <c r="FA84" s="332"/>
      <c r="FB84" s="332"/>
      <c r="FC84" s="332"/>
      <c r="FD84" s="332"/>
      <c r="FE84" s="332"/>
      <c r="FF84" s="332"/>
      <c r="FG84" s="332"/>
      <c r="FH84" s="332"/>
      <c r="FI84" s="332"/>
      <c r="FJ84" s="332"/>
      <c r="FK84" s="332"/>
      <c r="FL84" s="332"/>
      <c r="FM84" s="332"/>
      <c r="FN84" s="332"/>
      <c r="FO84" s="332"/>
      <c r="FP84" s="332"/>
      <c r="FQ84" s="332"/>
      <c r="FR84" s="332"/>
      <c r="FS84" s="332"/>
      <c r="FT84" s="332"/>
      <c r="FU84" s="332"/>
      <c r="FV84" s="332"/>
      <c r="FW84" s="332"/>
      <c r="FX84" s="332"/>
      <c r="FY84" s="332"/>
      <c r="FZ84" s="332"/>
      <c r="GA84" s="332"/>
      <c r="GB84" s="332"/>
      <c r="GC84" s="332"/>
      <c r="GD84" s="332"/>
      <c r="GE84" s="332"/>
      <c r="GF84" s="332"/>
      <c r="GG84" s="332"/>
      <c r="GH84" s="332"/>
      <c r="GI84" s="332"/>
      <c r="GJ84" s="332"/>
      <c r="GK84" s="332"/>
      <c r="GL84" s="332"/>
      <c r="GM84" s="332"/>
      <c r="GN84" s="332"/>
      <c r="GO84" s="332"/>
      <c r="GP84" s="332"/>
      <c r="GQ84" s="332"/>
      <c r="GR84" s="332"/>
      <c r="GS84" s="332"/>
      <c r="GT84" s="332"/>
      <c r="GU84" s="332"/>
      <c r="GV84" s="332"/>
      <c r="GW84" s="332"/>
      <c r="GX84" s="332"/>
      <c r="GY84" s="332"/>
      <c r="GZ84" s="332"/>
      <c r="HA84" s="332"/>
      <c r="HB84" s="332"/>
      <c r="HC84" s="332"/>
      <c r="HD84" s="332"/>
      <c r="HE84" s="332"/>
      <c r="HF84" s="332"/>
      <c r="HG84" s="332"/>
      <c r="HH84" s="332"/>
      <c r="HI84" s="332"/>
      <c r="HJ84" s="332"/>
      <c r="HK84" s="332"/>
      <c r="HL84" s="332"/>
      <c r="HM84" s="332"/>
      <c r="HN84" s="332"/>
      <c r="HO84" s="332"/>
      <c r="HP84" s="332"/>
      <c r="HQ84" s="332"/>
      <c r="HR84" s="332"/>
      <c r="HS84" s="332"/>
      <c r="HT84" s="332"/>
      <c r="HU84" s="332"/>
      <c r="HV84" s="332"/>
      <c r="HW84" s="332"/>
      <c r="HX84" s="332"/>
      <c r="HY84" s="332"/>
      <c r="HZ84" s="332"/>
      <c r="IA84" s="332"/>
      <c r="IB84" s="332"/>
      <c r="IC84" s="332"/>
      <c r="ID84" s="332"/>
      <c r="IE84" s="332"/>
      <c r="IF84" s="332"/>
      <c r="IG84" s="332"/>
      <c r="IH84" s="332"/>
      <c r="II84" s="332"/>
      <c r="IJ84" s="332"/>
      <c r="IP84" s="326"/>
    </row>
    <row r="85" spans="1:250" s="332" customFormat="1" ht="15" hidden="1" customHeight="1" x14ac:dyDescent="0.3">
      <c r="A85" s="359">
        <v>6</v>
      </c>
      <c r="B85" s="377" t="s">
        <v>145</v>
      </c>
      <c r="C85" s="361">
        <v>500887</v>
      </c>
      <c r="D85" s="362" t="s">
        <v>0</v>
      </c>
      <c r="E85" s="361"/>
      <c r="F85" s="371"/>
      <c r="G85" s="365">
        <v>4.5499999832827598E-3</v>
      </c>
      <c r="H85" s="365"/>
      <c r="I85" s="378"/>
      <c r="J85" s="365"/>
      <c r="K85" s="368"/>
      <c r="L85" s="367"/>
      <c r="M85" s="367"/>
      <c r="N85" s="368"/>
      <c r="O85" s="364"/>
      <c r="P85" s="365"/>
      <c r="Q85" s="367"/>
      <c r="R85" s="379">
        <f t="shared" si="11"/>
        <v>4.5499999832827598E-3</v>
      </c>
      <c r="S85" s="561">
        <f t="shared" si="9"/>
        <v>4.5499999832827598E-3</v>
      </c>
      <c r="T85" s="333" t="str">
        <f t="shared" si="13"/>
        <v>USD</v>
      </c>
      <c r="U85" s="640"/>
      <c r="V85" s="333"/>
      <c r="W85" s="333">
        <f>U85*$W$1</f>
        <v>0</v>
      </c>
      <c r="AC85" s="333">
        <f t="shared" si="14"/>
        <v>0</v>
      </c>
      <c r="AD85" s="333">
        <f t="shared" si="15"/>
        <v>4.5499999832827598E-3</v>
      </c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/>
      <c r="AQ85" s="327"/>
      <c r="AR85" s="327"/>
      <c r="AS85" s="327"/>
      <c r="AT85" s="357"/>
      <c r="AU85" s="327"/>
      <c r="AV85" s="327"/>
      <c r="AW85" s="327"/>
      <c r="AX85" s="327"/>
      <c r="AY85" s="327"/>
      <c r="AZ85" s="327"/>
      <c r="BA85" s="327"/>
      <c r="BB85" s="358"/>
      <c r="BC85" s="358"/>
      <c r="BD85" s="358"/>
      <c r="IP85" s="333"/>
    </row>
    <row r="86" spans="1:250" s="332" customFormat="1" ht="15" hidden="1" customHeight="1" x14ac:dyDescent="0.3">
      <c r="A86" s="359">
        <v>7</v>
      </c>
      <c r="B86" s="377" t="s">
        <v>146</v>
      </c>
      <c r="C86" s="361">
        <v>501040</v>
      </c>
      <c r="D86" s="362" t="s">
        <v>0</v>
      </c>
      <c r="E86" s="361"/>
      <c r="F86" s="371"/>
      <c r="G86" s="365">
        <v>-4.4250000137253664E-3</v>
      </c>
      <c r="H86" s="365"/>
      <c r="I86" s="378"/>
      <c r="J86" s="365"/>
      <c r="K86" s="368"/>
      <c r="L86" s="367"/>
      <c r="M86" s="367"/>
      <c r="N86" s="368"/>
      <c r="O86" s="364"/>
      <c r="P86" s="365"/>
      <c r="Q86" s="367"/>
      <c r="R86" s="379">
        <f t="shared" si="11"/>
        <v>-4.4250000137253664E-3</v>
      </c>
      <c r="S86" s="561">
        <f t="shared" si="9"/>
        <v>-4.4250000137253664E-3</v>
      </c>
      <c r="T86" s="333" t="str">
        <f t="shared" si="13"/>
        <v>USD</v>
      </c>
      <c r="U86" s="327"/>
      <c r="V86" s="333"/>
      <c r="W86" s="333">
        <f>U86*$W$1</f>
        <v>0</v>
      </c>
      <c r="AC86" s="333">
        <f t="shared" si="14"/>
        <v>0</v>
      </c>
      <c r="AD86" s="333">
        <f t="shared" si="15"/>
        <v>-4.4250000137253664E-3</v>
      </c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/>
      <c r="AQ86" s="327"/>
      <c r="AR86" s="327"/>
      <c r="AS86" s="327"/>
      <c r="AT86" s="357"/>
      <c r="AU86" s="327"/>
      <c r="AV86" s="327"/>
      <c r="AW86" s="327"/>
      <c r="AX86" s="327"/>
      <c r="AY86" s="327"/>
      <c r="AZ86" s="327"/>
      <c r="BA86" s="327"/>
      <c r="BB86" s="358"/>
      <c r="BC86" s="358"/>
      <c r="BD86" s="358"/>
      <c r="IP86" s="333"/>
    </row>
    <row r="87" spans="1:250" s="332" customFormat="1" ht="15" hidden="1" customHeight="1" thickBot="1" x14ac:dyDescent="0.35">
      <c r="A87" s="359">
        <v>7</v>
      </c>
      <c r="B87" s="377" t="s">
        <v>53</v>
      </c>
      <c r="C87" s="361">
        <v>500865</v>
      </c>
      <c r="D87" s="362" t="s">
        <v>26</v>
      </c>
      <c r="E87" s="361"/>
      <c r="F87" s="371"/>
      <c r="G87" s="365">
        <v>0</v>
      </c>
      <c r="H87" s="365"/>
      <c r="I87" s="378"/>
      <c r="J87" s="365"/>
      <c r="K87" s="368"/>
      <c r="L87" s="367"/>
      <c r="M87" s="367"/>
      <c r="N87" s="368"/>
      <c r="O87" s="364"/>
      <c r="P87" s="365"/>
      <c r="Q87" s="367"/>
      <c r="R87" s="379">
        <f t="shared" si="11"/>
        <v>0</v>
      </c>
      <c r="S87" s="561">
        <f t="shared" si="9"/>
        <v>0</v>
      </c>
      <c r="T87" s="333" t="str">
        <f t="shared" si="13"/>
        <v>MYR</v>
      </c>
      <c r="U87" s="588"/>
      <c r="V87" s="333"/>
      <c r="W87" s="333">
        <f t="shared" ref="W87:W104" si="16">U87</f>
        <v>0</v>
      </c>
      <c r="AC87" s="333">
        <f t="shared" si="14"/>
        <v>0</v>
      </c>
      <c r="AD87" s="333">
        <f t="shared" si="15"/>
        <v>0</v>
      </c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/>
      <c r="AQ87" s="327"/>
      <c r="AR87" s="327"/>
      <c r="AS87" s="327"/>
      <c r="AT87" s="327"/>
      <c r="AU87" s="327"/>
      <c r="AV87" s="327"/>
      <c r="AW87" s="327"/>
      <c r="AX87" s="327"/>
      <c r="AY87" s="327"/>
      <c r="AZ87" s="327"/>
      <c r="BA87" s="327"/>
      <c r="BB87" s="358"/>
      <c r="BC87" s="358"/>
      <c r="BD87" s="358"/>
      <c r="IP87" s="333"/>
    </row>
    <row r="88" spans="1:250" s="332" customFormat="1" ht="15" hidden="1" customHeight="1" x14ac:dyDescent="0.3">
      <c r="A88" s="359"/>
      <c r="B88" s="377" t="s">
        <v>54</v>
      </c>
      <c r="C88" s="361">
        <v>500825</v>
      </c>
      <c r="D88" s="362" t="s">
        <v>26</v>
      </c>
      <c r="E88" s="361"/>
      <c r="F88" s="371"/>
      <c r="G88" s="365">
        <v>0</v>
      </c>
      <c r="H88" s="365"/>
      <c r="I88" s="378"/>
      <c r="J88" s="365"/>
      <c r="K88" s="368"/>
      <c r="L88" s="367"/>
      <c r="M88" s="367"/>
      <c r="N88" s="368"/>
      <c r="O88" s="364"/>
      <c r="P88" s="365"/>
      <c r="Q88" s="367"/>
      <c r="R88" s="379">
        <f t="shared" si="11"/>
        <v>0</v>
      </c>
      <c r="S88" s="561">
        <f t="shared" si="9"/>
        <v>0</v>
      </c>
      <c r="T88" s="333" t="str">
        <f t="shared" si="13"/>
        <v>MYR</v>
      </c>
      <c r="U88" s="327"/>
      <c r="V88" s="333"/>
      <c r="W88" s="333">
        <f t="shared" si="16"/>
        <v>0</v>
      </c>
      <c r="AC88" s="333">
        <f t="shared" si="14"/>
        <v>0</v>
      </c>
      <c r="AD88" s="333">
        <f t="shared" si="15"/>
        <v>0</v>
      </c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27"/>
      <c r="AR88" s="327"/>
      <c r="AS88" s="327"/>
      <c r="AT88" s="327"/>
      <c r="AU88" s="327"/>
      <c r="AV88" s="327"/>
      <c r="AW88" s="327"/>
      <c r="AX88" s="327"/>
      <c r="AY88" s="327"/>
      <c r="AZ88" s="327"/>
      <c r="BA88" s="327"/>
      <c r="BB88" s="358"/>
      <c r="BD88" s="358"/>
      <c r="IP88" s="333"/>
    </row>
    <row r="89" spans="1:250" s="332" customFormat="1" ht="15" hidden="1" customHeight="1" x14ac:dyDescent="0.3">
      <c r="A89" s="359"/>
      <c r="B89" s="377" t="s">
        <v>55</v>
      </c>
      <c r="C89" s="361">
        <v>500935</v>
      </c>
      <c r="D89" s="362" t="s">
        <v>0</v>
      </c>
      <c r="E89" s="361"/>
      <c r="F89" s="371"/>
      <c r="G89" s="365">
        <v>0</v>
      </c>
      <c r="H89" s="365"/>
      <c r="I89" s="378"/>
      <c r="J89" s="365"/>
      <c r="K89" s="368"/>
      <c r="L89" s="367"/>
      <c r="M89" s="367"/>
      <c r="N89" s="368"/>
      <c r="O89" s="364"/>
      <c r="P89" s="365"/>
      <c r="Q89" s="367"/>
      <c r="R89" s="379">
        <f t="shared" si="11"/>
        <v>0</v>
      </c>
      <c r="S89" s="561">
        <f t="shared" si="9"/>
        <v>0</v>
      </c>
      <c r="T89" s="333" t="str">
        <f t="shared" si="13"/>
        <v>USD</v>
      </c>
      <c r="U89" s="327"/>
      <c r="V89" s="333"/>
      <c r="W89" s="333">
        <f t="shared" si="16"/>
        <v>0</v>
      </c>
      <c r="AC89" s="333">
        <f t="shared" si="14"/>
        <v>0</v>
      </c>
      <c r="AD89" s="333">
        <f t="shared" si="15"/>
        <v>0</v>
      </c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/>
      <c r="AQ89" s="327"/>
      <c r="AR89" s="327"/>
      <c r="AS89" s="327"/>
      <c r="AT89" s="357"/>
      <c r="AU89" s="327"/>
      <c r="AV89" s="327"/>
      <c r="AW89" s="327"/>
      <c r="AX89" s="327"/>
      <c r="AY89" s="327"/>
      <c r="AZ89" s="327"/>
      <c r="BA89" s="327"/>
      <c r="BB89" s="358"/>
      <c r="BC89" s="358"/>
      <c r="BD89" s="358"/>
      <c r="IP89" s="333"/>
    </row>
    <row r="90" spans="1:250" s="332" customFormat="1" ht="15" hidden="1" customHeight="1" x14ac:dyDescent="0.3">
      <c r="A90" s="359"/>
      <c r="B90" s="377" t="s">
        <v>56</v>
      </c>
      <c r="C90" s="361">
        <v>500949</v>
      </c>
      <c r="D90" s="362" t="s">
        <v>26</v>
      </c>
      <c r="E90" s="361"/>
      <c r="F90" s="371"/>
      <c r="G90" s="365">
        <v>0</v>
      </c>
      <c r="H90" s="365"/>
      <c r="I90" s="378"/>
      <c r="J90" s="365"/>
      <c r="K90" s="368"/>
      <c r="L90" s="367"/>
      <c r="M90" s="367"/>
      <c r="N90" s="368"/>
      <c r="O90" s="364"/>
      <c r="P90" s="365"/>
      <c r="Q90" s="367"/>
      <c r="R90" s="379">
        <f t="shared" si="11"/>
        <v>0</v>
      </c>
      <c r="S90" s="561">
        <f t="shared" si="9"/>
        <v>0</v>
      </c>
      <c r="T90" s="333" t="str">
        <f t="shared" si="13"/>
        <v>MYR</v>
      </c>
      <c r="U90" s="327"/>
      <c r="V90" s="333"/>
      <c r="W90" s="333">
        <f t="shared" si="16"/>
        <v>0</v>
      </c>
      <c r="AC90" s="333">
        <f t="shared" si="14"/>
        <v>0</v>
      </c>
      <c r="AD90" s="333">
        <f t="shared" si="15"/>
        <v>0</v>
      </c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27"/>
      <c r="AR90" s="327"/>
      <c r="AS90" s="327"/>
      <c r="AT90" s="327"/>
      <c r="AU90" s="327"/>
      <c r="AV90" s="327"/>
      <c r="AW90" s="327"/>
      <c r="AX90" s="327"/>
      <c r="AY90" s="327"/>
      <c r="AZ90" s="327"/>
      <c r="BA90" s="327"/>
      <c r="BB90" s="358"/>
      <c r="BD90" s="358"/>
      <c r="IP90" s="333"/>
    </row>
    <row r="91" spans="1:250" s="332" customFormat="1" ht="15" hidden="1" customHeight="1" x14ac:dyDescent="0.3">
      <c r="A91" s="359"/>
      <c r="B91" s="377" t="s">
        <v>57</v>
      </c>
      <c r="C91" s="361">
        <v>500795</v>
      </c>
      <c r="D91" s="362" t="s">
        <v>0</v>
      </c>
      <c r="E91" s="361"/>
      <c r="F91" s="371"/>
      <c r="G91" s="365">
        <v>0</v>
      </c>
      <c r="H91" s="365"/>
      <c r="I91" s="378"/>
      <c r="J91" s="365"/>
      <c r="K91" s="368"/>
      <c r="L91" s="367"/>
      <c r="M91" s="367"/>
      <c r="N91" s="368"/>
      <c r="O91" s="364"/>
      <c r="P91" s="365"/>
      <c r="Q91" s="367"/>
      <c r="R91" s="379">
        <f t="shared" si="11"/>
        <v>0</v>
      </c>
      <c r="S91" s="561">
        <f t="shared" si="9"/>
        <v>0</v>
      </c>
      <c r="T91" s="333" t="str">
        <f t="shared" si="13"/>
        <v>USD</v>
      </c>
      <c r="U91" s="327"/>
      <c r="V91" s="333"/>
      <c r="W91" s="333">
        <f t="shared" si="16"/>
        <v>0</v>
      </c>
      <c r="AC91" s="333">
        <f t="shared" si="14"/>
        <v>0</v>
      </c>
      <c r="AD91" s="333">
        <f t="shared" si="15"/>
        <v>0</v>
      </c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27"/>
      <c r="AR91" s="327"/>
      <c r="AS91" s="327"/>
      <c r="AT91" s="357"/>
      <c r="AU91" s="327"/>
      <c r="AV91" s="327"/>
      <c r="AW91" s="327"/>
      <c r="AX91" s="327"/>
      <c r="AY91" s="327"/>
      <c r="AZ91" s="327"/>
      <c r="BA91" s="327"/>
      <c r="BB91" s="358"/>
      <c r="BD91" s="358"/>
      <c r="IP91" s="333"/>
    </row>
    <row r="92" spans="1:250" s="332" customFormat="1" ht="15" hidden="1" customHeight="1" x14ac:dyDescent="0.3">
      <c r="A92" s="359"/>
      <c r="B92" s="377" t="s">
        <v>58</v>
      </c>
      <c r="C92" s="361">
        <v>500835</v>
      </c>
      <c r="D92" s="362" t="s">
        <v>0</v>
      </c>
      <c r="E92" s="361"/>
      <c r="F92" s="371"/>
      <c r="G92" s="365">
        <v>0</v>
      </c>
      <c r="H92" s="365"/>
      <c r="I92" s="378"/>
      <c r="J92" s="365"/>
      <c r="K92" s="368"/>
      <c r="L92" s="367"/>
      <c r="M92" s="367"/>
      <c r="N92" s="368"/>
      <c r="O92" s="364"/>
      <c r="P92" s="365"/>
      <c r="Q92" s="367"/>
      <c r="R92" s="379">
        <f t="shared" si="11"/>
        <v>0</v>
      </c>
      <c r="S92" s="561">
        <f t="shared" si="9"/>
        <v>0</v>
      </c>
      <c r="T92" s="333" t="str">
        <f t="shared" si="13"/>
        <v>USD</v>
      </c>
      <c r="U92" s="327"/>
      <c r="V92" s="333"/>
      <c r="W92" s="333">
        <f t="shared" si="16"/>
        <v>0</v>
      </c>
      <c r="AC92" s="333">
        <f t="shared" si="14"/>
        <v>0</v>
      </c>
      <c r="AD92" s="333">
        <f t="shared" si="15"/>
        <v>0</v>
      </c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27"/>
      <c r="AR92" s="327"/>
      <c r="AS92" s="327"/>
      <c r="AT92" s="357"/>
      <c r="AU92" s="327"/>
      <c r="AV92" s="327"/>
      <c r="AW92" s="327"/>
      <c r="AX92" s="327"/>
      <c r="AY92" s="327"/>
      <c r="AZ92" s="327"/>
      <c r="BA92" s="327"/>
      <c r="BB92" s="358"/>
      <c r="BD92" s="358"/>
      <c r="IP92" s="333"/>
    </row>
    <row r="93" spans="1:250" s="332" customFormat="1" ht="15" hidden="1" customHeight="1" x14ac:dyDescent="0.3">
      <c r="A93" s="359"/>
      <c r="B93" s="377" t="s">
        <v>59</v>
      </c>
      <c r="C93" s="361">
        <v>500957</v>
      </c>
      <c r="D93" s="362" t="s">
        <v>26</v>
      </c>
      <c r="E93" s="361"/>
      <c r="F93" s="371"/>
      <c r="G93" s="365">
        <v>0</v>
      </c>
      <c r="H93" s="365"/>
      <c r="I93" s="378"/>
      <c r="J93" s="365"/>
      <c r="K93" s="368"/>
      <c r="L93" s="367"/>
      <c r="M93" s="367"/>
      <c r="N93" s="368"/>
      <c r="O93" s="364"/>
      <c r="P93" s="365"/>
      <c r="Q93" s="367"/>
      <c r="R93" s="379">
        <f t="shared" si="11"/>
        <v>0</v>
      </c>
      <c r="S93" s="561">
        <f t="shared" si="9"/>
        <v>0</v>
      </c>
      <c r="T93" s="333" t="str">
        <f t="shared" si="13"/>
        <v>MYR</v>
      </c>
      <c r="U93" s="327"/>
      <c r="V93" s="333"/>
      <c r="W93" s="333">
        <f t="shared" si="16"/>
        <v>0</v>
      </c>
      <c r="AC93" s="333">
        <f t="shared" si="14"/>
        <v>0</v>
      </c>
      <c r="AD93" s="333">
        <f t="shared" si="15"/>
        <v>0</v>
      </c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27"/>
      <c r="AR93" s="327"/>
      <c r="AS93" s="327"/>
      <c r="AT93" s="327"/>
      <c r="AU93" s="327"/>
      <c r="AV93" s="327"/>
      <c r="AW93" s="327"/>
      <c r="AX93" s="327"/>
      <c r="AY93" s="327"/>
      <c r="AZ93" s="327"/>
      <c r="BA93" s="327"/>
      <c r="BB93" s="358"/>
      <c r="BD93" s="358"/>
      <c r="IP93" s="333"/>
    </row>
    <row r="94" spans="1:250" s="332" customFormat="1" ht="15" hidden="1" customHeight="1" x14ac:dyDescent="0.3">
      <c r="A94" s="359"/>
      <c r="B94" s="377" t="s">
        <v>60</v>
      </c>
      <c r="C94" s="361">
        <v>500601</v>
      </c>
      <c r="D94" s="362" t="s">
        <v>3</v>
      </c>
      <c r="E94" s="361"/>
      <c r="F94" s="371"/>
      <c r="G94" s="365">
        <v>0</v>
      </c>
      <c r="H94" s="365"/>
      <c r="I94" s="378"/>
      <c r="J94" s="365"/>
      <c r="K94" s="368"/>
      <c r="L94" s="367"/>
      <c r="M94" s="367"/>
      <c r="N94" s="368"/>
      <c r="O94" s="364"/>
      <c r="P94" s="365"/>
      <c r="Q94" s="367"/>
      <c r="R94" s="379">
        <f t="shared" si="11"/>
        <v>0</v>
      </c>
      <c r="S94" s="561">
        <f t="shared" ref="S94:S126" si="17">R94-W94</f>
        <v>0</v>
      </c>
      <c r="T94" s="333" t="str">
        <f t="shared" si="13"/>
        <v>GBP</v>
      </c>
      <c r="U94" s="327"/>
      <c r="V94" s="333"/>
      <c r="W94" s="333">
        <f t="shared" si="16"/>
        <v>0</v>
      </c>
      <c r="AC94" s="333">
        <f t="shared" si="14"/>
        <v>0</v>
      </c>
      <c r="AD94" s="333">
        <f t="shared" si="15"/>
        <v>0</v>
      </c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27"/>
      <c r="AR94" s="327"/>
      <c r="AS94" s="327"/>
      <c r="AT94" s="357"/>
      <c r="AU94" s="327"/>
      <c r="AV94" s="327"/>
      <c r="AW94" s="327"/>
      <c r="AX94" s="327"/>
      <c r="AY94" s="327"/>
      <c r="AZ94" s="327"/>
      <c r="BA94" s="327"/>
      <c r="BB94" s="358"/>
      <c r="BD94" s="358"/>
      <c r="IP94" s="333"/>
    </row>
    <row r="95" spans="1:250" s="332" customFormat="1" ht="15" hidden="1" customHeight="1" x14ac:dyDescent="0.3">
      <c r="A95" s="359"/>
      <c r="B95" s="377" t="s">
        <v>61</v>
      </c>
      <c r="C95" s="361">
        <v>500537</v>
      </c>
      <c r="D95" s="362" t="s">
        <v>26</v>
      </c>
      <c r="E95" s="361"/>
      <c r="F95" s="371"/>
      <c r="G95" s="365">
        <v>0</v>
      </c>
      <c r="H95" s="365"/>
      <c r="I95" s="378"/>
      <c r="J95" s="365"/>
      <c r="K95" s="369"/>
      <c r="L95" s="364"/>
      <c r="M95" s="364"/>
      <c r="N95" s="369"/>
      <c r="O95" s="364"/>
      <c r="P95" s="365"/>
      <c r="Q95" s="364"/>
      <c r="R95" s="379">
        <f t="shared" si="11"/>
        <v>0</v>
      </c>
      <c r="S95" s="561">
        <f t="shared" si="17"/>
        <v>0</v>
      </c>
      <c r="T95" s="333" t="str">
        <f t="shared" si="13"/>
        <v>MYR</v>
      </c>
      <c r="U95" s="327"/>
      <c r="V95" s="333"/>
      <c r="W95" s="333">
        <f t="shared" si="16"/>
        <v>0</v>
      </c>
      <c r="AC95" s="333">
        <f t="shared" si="14"/>
        <v>0</v>
      </c>
      <c r="AD95" s="333">
        <f t="shared" si="15"/>
        <v>0</v>
      </c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27"/>
      <c r="AR95" s="327"/>
      <c r="AS95" s="327"/>
      <c r="AT95" s="327"/>
      <c r="AU95" s="327"/>
      <c r="AV95" s="327"/>
      <c r="AW95" s="327"/>
      <c r="AX95" s="327"/>
      <c r="AY95" s="327"/>
      <c r="AZ95" s="327"/>
      <c r="BA95" s="327"/>
      <c r="BB95" s="358"/>
      <c r="BD95" s="358"/>
      <c r="IP95" s="333"/>
    </row>
    <row r="96" spans="1:250" s="332" customFormat="1" ht="15" hidden="1" customHeight="1" x14ac:dyDescent="0.3">
      <c r="A96" s="359"/>
      <c r="B96" s="377" t="s">
        <v>62</v>
      </c>
      <c r="C96" s="361">
        <v>500532</v>
      </c>
      <c r="D96" s="362" t="s">
        <v>0</v>
      </c>
      <c r="E96" s="361"/>
      <c r="F96" s="371"/>
      <c r="G96" s="365">
        <v>0</v>
      </c>
      <c r="H96" s="365"/>
      <c r="I96" s="378"/>
      <c r="J96" s="365"/>
      <c r="K96" s="369"/>
      <c r="L96" s="364"/>
      <c r="M96" s="364"/>
      <c r="N96" s="369"/>
      <c r="O96" s="364"/>
      <c r="P96" s="365"/>
      <c r="Q96" s="364"/>
      <c r="R96" s="379">
        <f t="shared" si="11"/>
        <v>0</v>
      </c>
      <c r="S96" s="561">
        <f t="shared" si="17"/>
        <v>0</v>
      </c>
      <c r="T96" s="333" t="str">
        <f t="shared" si="13"/>
        <v>USD</v>
      </c>
      <c r="U96" s="327"/>
      <c r="V96" s="333"/>
      <c r="W96" s="333">
        <f t="shared" si="16"/>
        <v>0</v>
      </c>
      <c r="AC96" s="333">
        <f t="shared" si="14"/>
        <v>0</v>
      </c>
      <c r="AD96" s="333">
        <f t="shared" si="15"/>
        <v>0</v>
      </c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27"/>
      <c r="AR96" s="327"/>
      <c r="AS96" s="327"/>
      <c r="AT96" s="327"/>
      <c r="AU96" s="327"/>
      <c r="AV96" s="327"/>
      <c r="AW96" s="327"/>
      <c r="AX96" s="327"/>
      <c r="AY96" s="327"/>
      <c r="AZ96" s="327"/>
      <c r="BA96" s="327"/>
      <c r="BB96" s="358"/>
      <c r="BD96" s="358"/>
      <c r="IP96" s="333"/>
    </row>
    <row r="97" spans="1:250" s="332" customFormat="1" ht="15" hidden="1" customHeight="1" thickBot="1" x14ac:dyDescent="0.35">
      <c r="A97" s="359"/>
      <c r="B97" s="377" t="s">
        <v>63</v>
      </c>
      <c r="C97" s="361">
        <v>500536</v>
      </c>
      <c r="D97" s="362" t="s">
        <v>26</v>
      </c>
      <c r="E97" s="361"/>
      <c r="F97" s="371"/>
      <c r="G97" s="365">
        <v>0</v>
      </c>
      <c r="H97" s="365"/>
      <c r="I97" s="378"/>
      <c r="J97" s="365"/>
      <c r="K97" s="369"/>
      <c r="L97" s="364"/>
      <c r="M97" s="364"/>
      <c r="N97" s="369"/>
      <c r="O97" s="364"/>
      <c r="P97" s="365"/>
      <c r="Q97" s="364"/>
      <c r="R97" s="379">
        <f t="shared" si="11"/>
        <v>0</v>
      </c>
      <c r="S97" s="561">
        <f t="shared" si="17"/>
        <v>0</v>
      </c>
      <c r="T97" s="333" t="str">
        <f t="shared" si="13"/>
        <v>MYR</v>
      </c>
      <c r="U97" s="327"/>
      <c r="V97" s="333"/>
      <c r="W97" s="333">
        <f t="shared" si="16"/>
        <v>0</v>
      </c>
      <c r="AC97" s="333">
        <f t="shared" si="14"/>
        <v>0</v>
      </c>
      <c r="AD97" s="333">
        <f t="shared" si="15"/>
        <v>0</v>
      </c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27"/>
      <c r="AR97" s="327"/>
      <c r="AS97" s="327"/>
      <c r="AT97" s="327"/>
      <c r="AU97" s="327"/>
      <c r="AV97" s="327"/>
      <c r="AW97" s="327"/>
      <c r="AX97" s="327"/>
      <c r="AY97" s="327"/>
      <c r="AZ97" s="327"/>
      <c r="BA97" s="327"/>
      <c r="BB97" s="358"/>
      <c r="BD97" s="358"/>
      <c r="IP97" s="333"/>
    </row>
    <row r="98" spans="1:250" s="332" customFormat="1" ht="15" hidden="1" customHeight="1" thickBot="1" x14ac:dyDescent="0.35">
      <c r="A98" s="359">
        <v>7</v>
      </c>
      <c r="B98" s="377" t="s">
        <v>64</v>
      </c>
      <c r="C98" s="361">
        <v>500729</v>
      </c>
      <c r="D98" s="362" t="s">
        <v>26</v>
      </c>
      <c r="E98" s="361"/>
      <c r="F98" s="371"/>
      <c r="G98" s="365">
        <v>0</v>
      </c>
      <c r="H98" s="364"/>
      <c r="I98" s="365"/>
      <c r="J98" s="364"/>
      <c r="K98" s="369"/>
      <c r="L98" s="364"/>
      <c r="M98" s="364"/>
      <c r="N98" s="369"/>
      <c r="O98" s="364"/>
      <c r="P98" s="364"/>
      <c r="Q98" s="364"/>
      <c r="R98" s="379">
        <f t="shared" si="11"/>
        <v>0</v>
      </c>
      <c r="S98" s="561">
        <f t="shared" si="17"/>
        <v>0</v>
      </c>
      <c r="T98" s="333" t="str">
        <f t="shared" si="13"/>
        <v>MYR</v>
      </c>
      <c r="U98" s="589"/>
      <c r="V98" s="333"/>
      <c r="W98" s="333">
        <f t="shared" si="16"/>
        <v>0</v>
      </c>
      <c r="AC98" s="333">
        <f t="shared" si="14"/>
        <v>0</v>
      </c>
      <c r="AD98" s="333">
        <f t="shared" si="15"/>
        <v>0</v>
      </c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27"/>
      <c r="AR98" s="327"/>
      <c r="AS98" s="327"/>
      <c r="AT98" s="327"/>
      <c r="AU98" s="327"/>
      <c r="AV98" s="327"/>
      <c r="AW98" s="327"/>
      <c r="AX98" s="327"/>
      <c r="AY98" s="327"/>
      <c r="AZ98" s="327"/>
      <c r="BA98" s="327"/>
      <c r="BB98" s="358"/>
      <c r="BC98" s="358"/>
      <c r="BD98" s="358"/>
      <c r="IP98" s="333"/>
    </row>
    <row r="99" spans="1:250" s="332" customFormat="1" ht="15" hidden="1" customHeight="1" x14ac:dyDescent="0.3">
      <c r="A99" s="359"/>
      <c r="B99" s="377" t="s">
        <v>65</v>
      </c>
      <c r="C99" s="361">
        <v>500985</v>
      </c>
      <c r="D99" s="362" t="s">
        <v>26</v>
      </c>
      <c r="E99" s="361"/>
      <c r="F99" s="371"/>
      <c r="G99" s="364">
        <v>0</v>
      </c>
      <c r="H99" s="364"/>
      <c r="I99" s="365"/>
      <c r="J99" s="364"/>
      <c r="K99" s="369"/>
      <c r="L99" s="364"/>
      <c r="M99" s="364"/>
      <c r="N99" s="369"/>
      <c r="O99" s="364"/>
      <c r="P99" s="364"/>
      <c r="Q99" s="364"/>
      <c r="R99" s="379">
        <f t="shared" si="11"/>
        <v>0</v>
      </c>
      <c r="S99" s="561">
        <f t="shared" si="17"/>
        <v>0</v>
      </c>
      <c r="T99" s="333" t="str">
        <f t="shared" si="13"/>
        <v>MYR</v>
      </c>
      <c r="U99" s="327"/>
      <c r="V99" s="333"/>
      <c r="W99" s="333">
        <f t="shared" si="16"/>
        <v>0</v>
      </c>
      <c r="AC99" s="333">
        <f t="shared" si="14"/>
        <v>0</v>
      </c>
      <c r="AD99" s="333">
        <f t="shared" si="15"/>
        <v>0</v>
      </c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27"/>
      <c r="AR99" s="327"/>
      <c r="AS99" s="327"/>
      <c r="AT99" s="327"/>
      <c r="AU99" s="327"/>
      <c r="AV99" s="327"/>
      <c r="AW99" s="327"/>
      <c r="AX99" s="327"/>
      <c r="AY99" s="327"/>
      <c r="AZ99" s="327"/>
      <c r="BA99" s="327"/>
      <c r="BB99" s="358"/>
      <c r="BC99" s="358"/>
      <c r="BD99" s="358"/>
      <c r="IP99" s="333"/>
    </row>
    <row r="100" spans="1:250" s="332" customFormat="1" ht="15" hidden="1" customHeight="1" x14ac:dyDescent="0.3">
      <c r="A100" s="359">
        <v>7</v>
      </c>
      <c r="B100" s="377" t="s">
        <v>66</v>
      </c>
      <c r="C100" s="362">
        <v>500694</v>
      </c>
      <c r="D100" s="362" t="s">
        <v>26</v>
      </c>
      <c r="E100" s="361"/>
      <c r="F100" s="389"/>
      <c r="G100" s="364">
        <v>0</v>
      </c>
      <c r="H100" s="364"/>
      <c r="I100" s="365"/>
      <c r="J100" s="364"/>
      <c r="K100" s="369"/>
      <c r="L100" s="364"/>
      <c r="M100" s="364"/>
      <c r="N100" s="369"/>
      <c r="O100" s="364"/>
      <c r="P100" s="364"/>
      <c r="Q100" s="365"/>
      <c r="R100" s="379">
        <f t="shared" si="11"/>
        <v>0</v>
      </c>
      <c r="S100" s="561">
        <f t="shared" si="17"/>
        <v>0</v>
      </c>
      <c r="T100" s="333" t="str">
        <f t="shared" si="13"/>
        <v>MYR</v>
      </c>
      <c r="U100" s="327"/>
      <c r="V100" s="333"/>
      <c r="W100" s="333">
        <f t="shared" si="16"/>
        <v>0</v>
      </c>
      <c r="AC100" s="333">
        <f t="shared" si="14"/>
        <v>0</v>
      </c>
      <c r="AD100" s="333">
        <f t="shared" si="15"/>
        <v>0</v>
      </c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27"/>
      <c r="AR100" s="327"/>
      <c r="AS100" s="327"/>
      <c r="AT100" s="327"/>
      <c r="AU100" s="327"/>
      <c r="AV100" s="327"/>
      <c r="AW100" s="327"/>
      <c r="AX100" s="327"/>
      <c r="AY100" s="327"/>
      <c r="AZ100" s="327"/>
      <c r="BA100" s="327"/>
      <c r="BB100" s="358"/>
      <c r="BC100" s="358"/>
      <c r="BD100" s="358"/>
      <c r="IP100" s="333"/>
    </row>
    <row r="101" spans="1:250" s="332" customFormat="1" ht="15" hidden="1" customHeight="1" x14ac:dyDescent="0.3">
      <c r="A101" s="359">
        <v>20</v>
      </c>
      <c r="B101" s="377" t="s">
        <v>1296</v>
      </c>
      <c r="C101" s="361">
        <v>501113</v>
      </c>
      <c r="D101" s="362" t="s">
        <v>26</v>
      </c>
      <c r="E101" s="361"/>
      <c r="F101" s="389"/>
      <c r="G101" s="364">
        <v>0</v>
      </c>
      <c r="H101" s="364"/>
      <c r="I101" s="365"/>
      <c r="J101" s="364"/>
      <c r="K101" s="369"/>
      <c r="L101" s="364"/>
      <c r="M101" s="364"/>
      <c r="N101" s="369"/>
      <c r="O101" s="364"/>
      <c r="P101" s="364"/>
      <c r="Q101" s="364"/>
      <c r="R101" s="379">
        <f t="shared" si="11"/>
        <v>0</v>
      </c>
      <c r="S101" s="561">
        <f t="shared" si="17"/>
        <v>0</v>
      </c>
      <c r="T101" s="333" t="str">
        <f t="shared" si="13"/>
        <v>MYR</v>
      </c>
      <c r="U101" s="327"/>
      <c r="V101" s="333"/>
      <c r="W101" s="333">
        <f t="shared" si="16"/>
        <v>0</v>
      </c>
      <c r="AC101" s="333"/>
      <c r="AD101" s="333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27"/>
      <c r="AR101" s="327"/>
      <c r="AS101" s="327"/>
      <c r="AT101" s="327"/>
      <c r="AU101" s="327"/>
      <c r="AV101" s="327"/>
      <c r="AW101" s="327"/>
      <c r="AX101" s="327"/>
      <c r="AY101" s="327"/>
      <c r="AZ101" s="327"/>
      <c r="BA101" s="327"/>
      <c r="BB101" s="358"/>
      <c r="BC101" s="358"/>
      <c r="BD101" s="358"/>
      <c r="IP101" s="333"/>
    </row>
    <row r="102" spans="1:250" s="332" customFormat="1" ht="15" customHeight="1" x14ac:dyDescent="0.3">
      <c r="A102" s="359">
        <v>42</v>
      </c>
      <c r="B102" s="377" t="s">
        <v>1575</v>
      </c>
      <c r="C102" s="361">
        <v>501286</v>
      </c>
      <c r="D102" s="362" t="s">
        <v>26</v>
      </c>
      <c r="E102" s="361"/>
      <c r="F102" s="371"/>
      <c r="G102" s="364">
        <v>44489.35</v>
      </c>
      <c r="H102" s="364"/>
      <c r="I102" s="365"/>
      <c r="J102" s="364"/>
      <c r="K102" s="369">
        <v>38820.36</v>
      </c>
      <c r="L102" s="364"/>
      <c r="M102" s="364"/>
      <c r="N102" s="369"/>
      <c r="O102" s="364"/>
      <c r="P102" s="364"/>
      <c r="Q102" s="364"/>
      <c r="R102" s="379">
        <f t="shared" si="11"/>
        <v>83309.709999999992</v>
      </c>
      <c r="S102" s="561">
        <f t="shared" si="17"/>
        <v>-2.4109589139698073E-3</v>
      </c>
      <c r="T102" s="333" t="str">
        <f t="shared" si="13"/>
        <v>MYR</v>
      </c>
      <c r="U102" s="327">
        <v>83309.712410958906</v>
      </c>
      <c r="V102" s="333"/>
      <c r="W102" s="333">
        <f t="shared" si="16"/>
        <v>83309.712410958906</v>
      </c>
      <c r="AC102" s="333"/>
      <c r="AD102" s="333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27"/>
      <c r="AR102" s="327"/>
      <c r="AS102" s="327"/>
      <c r="AT102" s="327"/>
      <c r="AU102" s="327"/>
      <c r="AV102" s="327"/>
      <c r="AW102" s="327"/>
      <c r="AX102" s="327"/>
      <c r="AY102" s="327"/>
      <c r="AZ102" s="327"/>
      <c r="BA102" s="327"/>
      <c r="BB102" s="358"/>
      <c r="BC102" s="358"/>
      <c r="BD102" s="358"/>
      <c r="IP102" s="333"/>
    </row>
    <row r="103" spans="1:250" s="332" customFormat="1" ht="15" customHeight="1" x14ac:dyDescent="0.3">
      <c r="A103" s="359">
        <v>43</v>
      </c>
      <c r="B103" s="377" t="s">
        <v>1624</v>
      </c>
      <c r="C103" s="361">
        <v>501321</v>
      </c>
      <c r="D103" s="362" t="s">
        <v>26</v>
      </c>
      <c r="E103" s="361"/>
      <c r="F103" s="371"/>
      <c r="G103" s="364">
        <v>0</v>
      </c>
      <c r="H103" s="364"/>
      <c r="I103" s="365"/>
      <c r="J103" s="364"/>
      <c r="K103" s="369">
        <v>2314.3200000000002</v>
      </c>
      <c r="L103" s="364"/>
      <c r="M103" s="364"/>
      <c r="N103" s="369"/>
      <c r="O103" s="364"/>
      <c r="P103" s="364"/>
      <c r="Q103" s="364"/>
      <c r="R103" s="379">
        <f t="shared" si="11"/>
        <v>2314.3200000000002</v>
      </c>
      <c r="S103" s="561">
        <f t="shared" si="17"/>
        <v>-3.4630136983651028E-3</v>
      </c>
      <c r="T103" s="333" t="str">
        <f t="shared" si="13"/>
        <v>MYR</v>
      </c>
      <c r="U103" s="327">
        <v>2314.3234630136985</v>
      </c>
      <c r="V103" s="333"/>
      <c r="W103" s="333">
        <f t="shared" si="16"/>
        <v>2314.3234630136985</v>
      </c>
      <c r="AC103" s="333"/>
      <c r="AD103" s="333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27"/>
      <c r="AR103" s="327"/>
      <c r="AS103" s="327"/>
      <c r="AT103" s="327"/>
      <c r="AU103" s="327"/>
      <c r="AV103" s="327"/>
      <c r="AW103" s="327"/>
      <c r="AX103" s="327"/>
      <c r="AY103" s="327"/>
      <c r="AZ103" s="327"/>
      <c r="BA103" s="327"/>
      <c r="BB103" s="358"/>
      <c r="BC103" s="358"/>
      <c r="BD103" s="358"/>
      <c r="IP103" s="333"/>
    </row>
    <row r="104" spans="1:250" s="332" customFormat="1" ht="15" customHeight="1" x14ac:dyDescent="0.3">
      <c r="A104" s="359">
        <v>44</v>
      </c>
      <c r="B104" s="377" t="s">
        <v>1505</v>
      </c>
      <c r="C104" s="361">
        <v>501255</v>
      </c>
      <c r="D104" s="362" t="s">
        <v>26</v>
      </c>
      <c r="E104" s="361"/>
      <c r="F104" s="389"/>
      <c r="G104" s="364">
        <v>12653.37</v>
      </c>
      <c r="H104" s="364"/>
      <c r="I104" s="365">
        <v>0.02</v>
      </c>
      <c r="J104" s="364"/>
      <c r="K104" s="369">
        <v>3762.36</v>
      </c>
      <c r="L104" s="364"/>
      <c r="M104" s="364"/>
      <c r="N104" s="369">
        <v>9859.0300000000007</v>
      </c>
      <c r="O104" s="364"/>
      <c r="P104" s="364"/>
      <c r="Q104" s="364"/>
      <c r="R104" s="379">
        <f t="shared" si="11"/>
        <v>6556.7199999999993</v>
      </c>
      <c r="S104" s="561">
        <f t="shared" si="17"/>
        <v>-1.0234520505036926E-4</v>
      </c>
      <c r="T104" s="333" t="str">
        <f t="shared" si="13"/>
        <v>MYR</v>
      </c>
      <c r="U104" s="327">
        <v>6556.7201023452044</v>
      </c>
      <c r="V104" s="333"/>
      <c r="W104" s="333">
        <f t="shared" si="16"/>
        <v>6556.7201023452044</v>
      </c>
      <c r="AC104" s="333"/>
      <c r="AD104" s="333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27"/>
      <c r="AR104" s="327"/>
      <c r="AS104" s="327"/>
      <c r="AT104" s="327"/>
      <c r="AU104" s="327"/>
      <c r="AV104" s="327"/>
      <c r="AW104" s="327"/>
      <c r="AX104" s="327"/>
      <c r="AY104" s="327"/>
      <c r="AZ104" s="327"/>
      <c r="BA104" s="327"/>
      <c r="BB104" s="358"/>
      <c r="BC104" s="358"/>
      <c r="BD104" s="358"/>
      <c r="IP104" s="333"/>
    </row>
    <row r="105" spans="1:250" s="332" customFormat="1" ht="15" hidden="1" customHeight="1" x14ac:dyDescent="0.3">
      <c r="A105" s="359">
        <v>34</v>
      </c>
      <c r="B105" s="377" t="s">
        <v>1457</v>
      </c>
      <c r="C105" s="361">
        <v>501216</v>
      </c>
      <c r="D105" s="362" t="s">
        <v>0</v>
      </c>
      <c r="E105" s="361"/>
      <c r="F105" s="389"/>
      <c r="G105" s="364">
        <v>0</v>
      </c>
      <c r="H105" s="364"/>
      <c r="I105" s="369"/>
      <c r="J105" s="364"/>
      <c r="K105" s="369"/>
      <c r="L105" s="364"/>
      <c r="M105" s="364"/>
      <c r="N105" s="369"/>
      <c r="O105" s="364"/>
      <c r="P105" s="364"/>
      <c r="Q105" s="364"/>
      <c r="R105" s="379">
        <f t="shared" si="11"/>
        <v>0</v>
      </c>
      <c r="S105" s="561">
        <f t="shared" si="17"/>
        <v>0</v>
      </c>
      <c r="T105" s="333" t="str">
        <f t="shared" ref="T105:T116" si="18">D105</f>
        <v>USD</v>
      </c>
      <c r="U105" s="327"/>
      <c r="V105" s="333"/>
      <c r="W105" s="333">
        <f>U105*$W$1</f>
        <v>0</v>
      </c>
      <c r="AC105" s="333"/>
      <c r="AD105" s="333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27"/>
      <c r="AR105" s="327"/>
      <c r="AS105" s="327"/>
      <c r="AT105" s="327"/>
      <c r="AU105" s="327"/>
      <c r="AV105" s="327"/>
      <c r="AW105" s="327"/>
      <c r="AX105" s="327"/>
      <c r="AY105" s="327"/>
      <c r="AZ105" s="327"/>
      <c r="BA105" s="327"/>
      <c r="BB105" s="358"/>
      <c r="BC105" s="358"/>
      <c r="BD105" s="358"/>
      <c r="IP105" s="333"/>
    </row>
    <row r="106" spans="1:250" s="332" customFormat="1" ht="15" hidden="1" customHeight="1" x14ac:dyDescent="0.3">
      <c r="A106" s="359">
        <v>35</v>
      </c>
      <c r="B106" s="377" t="s">
        <v>1474</v>
      </c>
      <c r="C106" s="361">
        <v>501223</v>
      </c>
      <c r="D106" s="362" t="s">
        <v>0</v>
      </c>
      <c r="E106" s="361"/>
      <c r="F106" s="389"/>
      <c r="G106" s="364">
        <v>4.8885340220294893E-11</v>
      </c>
      <c r="H106" s="364"/>
      <c r="I106" s="365"/>
      <c r="J106" s="364"/>
      <c r="K106" s="369"/>
      <c r="L106" s="364"/>
      <c r="M106" s="364"/>
      <c r="N106" s="369"/>
      <c r="O106" s="364"/>
      <c r="P106" s="364"/>
      <c r="Q106" s="364"/>
      <c r="R106" s="379">
        <f t="shared" si="11"/>
        <v>4.8885340220294893E-11</v>
      </c>
      <c r="S106" s="561">
        <f t="shared" si="17"/>
        <v>4.8885340220294893E-11</v>
      </c>
      <c r="T106" s="333" t="str">
        <f t="shared" si="18"/>
        <v>USD</v>
      </c>
      <c r="U106" s="327"/>
      <c r="V106" s="333"/>
      <c r="W106" s="333">
        <f>U106*$W$1</f>
        <v>0</v>
      </c>
      <c r="AC106" s="333"/>
      <c r="AD106" s="333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27"/>
      <c r="AR106" s="327"/>
      <c r="AS106" s="327"/>
      <c r="AT106" s="327"/>
      <c r="AU106" s="327"/>
      <c r="AV106" s="327"/>
      <c r="AW106" s="327"/>
      <c r="AX106" s="327"/>
      <c r="AY106" s="327"/>
      <c r="AZ106" s="327"/>
      <c r="BA106" s="327"/>
      <c r="BB106" s="358"/>
      <c r="BC106" s="358"/>
      <c r="BD106" s="358"/>
      <c r="IP106" s="333"/>
    </row>
    <row r="107" spans="1:250" s="332" customFormat="1" ht="15" customHeight="1" x14ac:dyDescent="0.3">
      <c r="A107" s="359">
        <v>45</v>
      </c>
      <c r="B107" s="377" t="s">
        <v>1381</v>
      </c>
      <c r="C107" s="361">
        <v>501241</v>
      </c>
      <c r="D107" s="362" t="s">
        <v>0</v>
      </c>
      <c r="E107" s="361"/>
      <c r="F107" s="389"/>
      <c r="G107" s="364">
        <v>609568.59000000032</v>
      </c>
      <c r="H107" s="364"/>
      <c r="I107" s="365"/>
      <c r="J107" s="364"/>
      <c r="K107" s="369">
        <v>696946.06</v>
      </c>
      <c r="L107" s="364"/>
      <c r="M107" s="364"/>
      <c r="N107" s="369">
        <v>236356.19</v>
      </c>
      <c r="O107" s="364"/>
      <c r="P107" s="364">
        <v>8609.19</v>
      </c>
      <c r="Q107" s="364"/>
      <c r="R107" s="379">
        <f t="shared" si="11"/>
        <v>1061549.2700000005</v>
      </c>
      <c r="S107" s="561">
        <f t="shared" si="17"/>
        <v>4.226792836561799E-3</v>
      </c>
      <c r="T107" s="333" t="str">
        <f t="shared" si="18"/>
        <v>USD</v>
      </c>
      <c r="U107" s="327">
        <v>261400.95192642396</v>
      </c>
      <c r="V107" s="333"/>
      <c r="W107" s="333">
        <f>U107*$W$1</f>
        <v>1061549.2657732076</v>
      </c>
      <c r="AC107" s="333"/>
      <c r="AD107" s="333"/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27"/>
      <c r="AR107" s="327"/>
      <c r="AS107" s="327"/>
      <c r="AT107" s="327"/>
      <c r="AU107" s="327"/>
      <c r="AV107" s="327"/>
      <c r="AW107" s="327"/>
      <c r="AX107" s="327"/>
      <c r="AY107" s="327"/>
      <c r="AZ107" s="327"/>
      <c r="BA107" s="327"/>
      <c r="BB107" s="358"/>
      <c r="BC107" s="358"/>
      <c r="BD107" s="358"/>
      <c r="IP107" s="333"/>
    </row>
    <row r="108" spans="1:250" s="332" customFormat="1" ht="15" customHeight="1" x14ac:dyDescent="0.3">
      <c r="A108" s="359">
        <v>46</v>
      </c>
      <c r="B108" s="377" t="s">
        <v>1382</v>
      </c>
      <c r="C108" s="361">
        <v>501168</v>
      </c>
      <c r="D108" s="362" t="s">
        <v>0</v>
      </c>
      <c r="E108" s="361"/>
      <c r="F108" s="389"/>
      <c r="G108" s="364">
        <v>202826.43000000005</v>
      </c>
      <c r="H108" s="364"/>
      <c r="I108" s="365">
        <v>43472.72</v>
      </c>
      <c r="J108" s="364"/>
      <c r="K108" s="369">
        <v>293415.09000000003</v>
      </c>
      <c r="L108" s="364"/>
      <c r="M108" s="364"/>
      <c r="N108" s="369"/>
      <c r="O108" s="364"/>
      <c r="P108" s="364">
        <v>3412.8</v>
      </c>
      <c r="Q108" s="364"/>
      <c r="R108" s="379">
        <f t="shared" si="11"/>
        <v>536301.44000000006</v>
      </c>
      <c r="S108" s="561">
        <f t="shared" si="17"/>
        <v>-4.2126016924157739E-3</v>
      </c>
      <c r="T108" s="333" t="str">
        <f t="shared" si="18"/>
        <v>USD</v>
      </c>
      <c r="U108" s="327">
        <v>132061.42433208611</v>
      </c>
      <c r="V108" s="333"/>
      <c r="W108" s="333">
        <f>U108*$W$1</f>
        <v>536301.44421260175</v>
      </c>
      <c r="AC108" s="333"/>
      <c r="AD108" s="333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27"/>
      <c r="AR108" s="327"/>
      <c r="AS108" s="327"/>
      <c r="AT108" s="327"/>
      <c r="AU108" s="327"/>
      <c r="AV108" s="327"/>
      <c r="AW108" s="327"/>
      <c r="AX108" s="327"/>
      <c r="AY108" s="327"/>
      <c r="AZ108" s="327"/>
      <c r="BA108" s="327"/>
      <c r="BB108" s="358"/>
      <c r="BC108" s="358"/>
      <c r="BD108" s="358"/>
      <c r="IP108" s="333"/>
    </row>
    <row r="109" spans="1:250" s="332" customFormat="1" ht="15" customHeight="1" x14ac:dyDescent="0.3">
      <c r="A109" s="359">
        <v>47</v>
      </c>
      <c r="B109" s="377" t="s">
        <v>1576</v>
      </c>
      <c r="C109" s="361">
        <v>501263</v>
      </c>
      <c r="D109" s="362" t="s">
        <v>0</v>
      </c>
      <c r="E109" s="361"/>
      <c r="F109" s="389"/>
      <c r="G109" s="364">
        <v>2438647.2000000002</v>
      </c>
      <c r="H109" s="364"/>
      <c r="I109" s="365"/>
      <c r="J109" s="364"/>
      <c r="K109" s="369">
        <v>599945.05000000005</v>
      </c>
      <c r="L109" s="364"/>
      <c r="M109" s="364"/>
      <c r="N109" s="369"/>
      <c r="O109" s="364"/>
      <c r="P109" s="364">
        <v>41032.78</v>
      </c>
      <c r="Q109" s="364"/>
      <c r="R109" s="379">
        <f t="shared" si="11"/>
        <v>2997559.47</v>
      </c>
      <c r="S109" s="561">
        <f t="shared" si="17"/>
        <v>3.3333334140479565E-3</v>
      </c>
      <c r="T109" s="333" t="str">
        <f t="shared" si="18"/>
        <v>USD</v>
      </c>
      <c r="U109" s="327">
        <v>738133.33333333337</v>
      </c>
      <c r="V109" s="333"/>
      <c r="W109" s="333">
        <f>U109*$W$1</f>
        <v>2997559.4666666668</v>
      </c>
      <c r="AC109" s="333"/>
      <c r="AD109" s="333"/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27"/>
      <c r="AR109" s="327"/>
      <c r="AS109" s="327"/>
      <c r="AT109" s="327"/>
      <c r="AU109" s="327"/>
      <c r="AV109" s="327"/>
      <c r="AW109" s="327"/>
      <c r="AX109" s="327"/>
      <c r="AY109" s="327"/>
      <c r="AZ109" s="327"/>
      <c r="BA109" s="327"/>
      <c r="BB109" s="358"/>
      <c r="BC109" s="358"/>
      <c r="BD109" s="358"/>
      <c r="IP109" s="333"/>
    </row>
    <row r="110" spans="1:250" s="332" customFormat="1" ht="15" customHeight="1" x14ac:dyDescent="0.3">
      <c r="A110" s="359">
        <v>48</v>
      </c>
      <c r="B110" s="377" t="s">
        <v>1426</v>
      </c>
      <c r="C110" s="361">
        <v>501175</v>
      </c>
      <c r="D110" s="362" t="s">
        <v>26</v>
      </c>
      <c r="E110" s="361"/>
      <c r="F110" s="389"/>
      <c r="G110" s="366">
        <v>14070.800000000001</v>
      </c>
      <c r="H110" s="364"/>
      <c r="I110" s="365"/>
      <c r="J110" s="364"/>
      <c r="K110" s="369">
        <v>7715.74</v>
      </c>
      <c r="L110" s="364"/>
      <c r="M110" s="364"/>
      <c r="N110" s="369">
        <v>6374.25</v>
      </c>
      <c r="O110" s="364">
        <f>57.56+0.2</f>
        <v>57.760000000000005</v>
      </c>
      <c r="P110" s="364"/>
      <c r="Q110" s="364"/>
      <c r="R110" s="379">
        <f t="shared" si="11"/>
        <v>15354.530000000002</v>
      </c>
      <c r="S110" s="561">
        <f t="shared" si="17"/>
        <v>-2.517808217817219E-3</v>
      </c>
      <c r="T110" s="333" t="str">
        <f t="shared" si="18"/>
        <v>MYR</v>
      </c>
      <c r="U110" s="327">
        <v>15354.53251780822</v>
      </c>
      <c r="V110" s="333"/>
      <c r="W110" s="333">
        <f t="shared" ref="W110:W118" si="19">U110</f>
        <v>15354.53251780822</v>
      </c>
      <c r="AC110" s="333"/>
      <c r="AD110" s="333"/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27"/>
      <c r="AR110" s="327"/>
      <c r="AS110" s="327"/>
      <c r="AT110" s="327"/>
      <c r="AU110" s="327"/>
      <c r="AV110" s="327"/>
      <c r="AW110" s="327"/>
      <c r="AX110" s="327"/>
      <c r="AY110" s="327"/>
      <c r="AZ110" s="327"/>
      <c r="BA110" s="327"/>
      <c r="BB110" s="358"/>
      <c r="BC110" s="358"/>
      <c r="BD110" s="358"/>
      <c r="IP110" s="333"/>
    </row>
    <row r="111" spans="1:250" s="332" customFormat="1" ht="15" customHeight="1" x14ac:dyDescent="0.3">
      <c r="A111" s="359">
        <v>49</v>
      </c>
      <c r="B111" s="377" t="s">
        <v>1285</v>
      </c>
      <c r="C111" s="361">
        <v>501110</v>
      </c>
      <c r="D111" s="362" t="s">
        <v>26</v>
      </c>
      <c r="E111" s="361"/>
      <c r="F111" s="389"/>
      <c r="G111" s="364">
        <v>35011.750000000022</v>
      </c>
      <c r="H111" s="364"/>
      <c r="I111" s="365"/>
      <c r="J111" s="364"/>
      <c r="K111" s="369">
        <v>43529.58</v>
      </c>
      <c r="L111" s="364"/>
      <c r="M111" s="364"/>
      <c r="N111" s="369"/>
      <c r="O111" s="364"/>
      <c r="P111" s="364"/>
      <c r="Q111" s="364"/>
      <c r="R111" s="379">
        <f t="shared" si="11"/>
        <v>78541.330000000016</v>
      </c>
      <c r="S111" s="561">
        <f t="shared" si="17"/>
        <v>2.2588010964682326E-2</v>
      </c>
      <c r="T111" s="333" t="str">
        <f t="shared" si="18"/>
        <v>MYR</v>
      </c>
      <c r="U111" s="327">
        <v>78541.307411989052</v>
      </c>
      <c r="V111" s="333"/>
      <c r="W111" s="333">
        <f t="shared" si="19"/>
        <v>78541.307411989052</v>
      </c>
      <c r="AC111" s="333"/>
      <c r="AD111" s="333"/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27"/>
      <c r="AR111" s="327"/>
      <c r="AS111" s="327"/>
      <c r="AT111" s="327"/>
      <c r="AU111" s="327"/>
      <c r="AV111" s="327"/>
      <c r="AW111" s="327"/>
      <c r="AX111" s="327"/>
      <c r="AY111" s="327"/>
      <c r="AZ111" s="327"/>
      <c r="BA111" s="327"/>
      <c r="BB111" s="358"/>
      <c r="BC111" s="358"/>
      <c r="BD111" s="358"/>
      <c r="IP111" s="333"/>
    </row>
    <row r="112" spans="1:250" s="332" customFormat="1" ht="15" customHeight="1" x14ac:dyDescent="0.3">
      <c r="A112" s="359">
        <v>50</v>
      </c>
      <c r="B112" s="377" t="s">
        <v>1475</v>
      </c>
      <c r="C112" s="361">
        <v>501224</v>
      </c>
      <c r="D112" s="362" t="s">
        <v>26</v>
      </c>
      <c r="E112" s="361"/>
      <c r="F112" s="389"/>
      <c r="G112" s="364">
        <v>56556.229999999981</v>
      </c>
      <c r="H112" s="364"/>
      <c r="I112" s="365">
        <v>70.2</v>
      </c>
      <c r="J112" s="364"/>
      <c r="K112" s="369">
        <v>4114.8999999999996</v>
      </c>
      <c r="L112" s="364"/>
      <c r="M112" s="364"/>
      <c r="N112" s="369">
        <v>60741.33</v>
      </c>
      <c r="O112" s="364"/>
      <c r="P112" s="364"/>
      <c r="Q112" s="364"/>
      <c r="R112" s="379">
        <f t="shared" si="11"/>
        <v>0</v>
      </c>
      <c r="S112" s="561">
        <f t="shared" si="17"/>
        <v>0</v>
      </c>
      <c r="T112" s="333" t="str">
        <f t="shared" si="18"/>
        <v>MYR</v>
      </c>
      <c r="U112" s="327">
        <v>0</v>
      </c>
      <c r="V112" s="333"/>
      <c r="W112" s="333">
        <f t="shared" si="19"/>
        <v>0</v>
      </c>
      <c r="AC112" s="333"/>
      <c r="AD112" s="333"/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27"/>
      <c r="AR112" s="327"/>
      <c r="AS112" s="327"/>
      <c r="AT112" s="327"/>
      <c r="AU112" s="327"/>
      <c r="AV112" s="327"/>
      <c r="AW112" s="327"/>
      <c r="AX112" s="327"/>
      <c r="AY112" s="327"/>
      <c r="AZ112" s="327"/>
      <c r="BA112" s="327"/>
      <c r="BB112" s="358"/>
      <c r="BC112" s="358"/>
      <c r="BD112" s="358"/>
      <c r="IP112" s="333"/>
    </row>
    <row r="113" spans="1:250" s="332" customFormat="1" ht="15" customHeight="1" x14ac:dyDescent="0.3">
      <c r="A113" s="359">
        <v>51</v>
      </c>
      <c r="B113" s="377" t="s">
        <v>1417</v>
      </c>
      <c r="C113" s="361">
        <v>501169</v>
      </c>
      <c r="D113" s="362" t="s">
        <v>26</v>
      </c>
      <c r="E113" s="361"/>
      <c r="F113" s="389"/>
      <c r="G113" s="364">
        <v>326.54999999999836</v>
      </c>
      <c r="H113" s="364"/>
      <c r="I113" s="365">
        <v>730.47</v>
      </c>
      <c r="J113" s="364"/>
      <c r="K113" s="369">
        <v>1932.75</v>
      </c>
      <c r="L113" s="364"/>
      <c r="M113" s="364"/>
      <c r="N113" s="369"/>
      <c r="O113" s="364"/>
      <c r="P113" s="364"/>
      <c r="Q113" s="364"/>
      <c r="R113" s="379">
        <f t="shared" si="11"/>
        <v>2989.7699999999986</v>
      </c>
      <c r="S113" s="561">
        <f t="shared" si="17"/>
        <v>-3.1506849427387351E-4</v>
      </c>
      <c r="T113" s="333" t="str">
        <f t="shared" si="18"/>
        <v>MYR</v>
      </c>
      <c r="U113" s="327">
        <v>2989.7703150684929</v>
      </c>
      <c r="V113" s="333"/>
      <c r="W113" s="333">
        <f t="shared" si="19"/>
        <v>2989.7703150684929</v>
      </c>
      <c r="AC113" s="333"/>
      <c r="AD113" s="333"/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27"/>
      <c r="AR113" s="327"/>
      <c r="AS113" s="327"/>
      <c r="AT113" s="327"/>
      <c r="AU113" s="327"/>
      <c r="AV113" s="327"/>
      <c r="AW113" s="327"/>
      <c r="AX113" s="327"/>
      <c r="AY113" s="327"/>
      <c r="AZ113" s="327"/>
      <c r="BA113" s="327"/>
      <c r="BB113" s="358"/>
      <c r="BC113" s="358"/>
      <c r="BD113" s="358"/>
      <c r="IP113" s="333"/>
    </row>
    <row r="114" spans="1:250" s="332" customFormat="1" ht="15" customHeight="1" x14ac:dyDescent="0.3">
      <c r="A114" s="359">
        <v>52</v>
      </c>
      <c r="B114" s="377" t="s">
        <v>1462</v>
      </c>
      <c r="C114" s="361">
        <v>501218</v>
      </c>
      <c r="D114" s="362" t="s">
        <v>26</v>
      </c>
      <c r="E114" s="361"/>
      <c r="F114" s="389"/>
      <c r="G114" s="364">
        <v>93661.07</v>
      </c>
      <c r="H114" s="364"/>
      <c r="I114" s="365"/>
      <c r="J114" s="364"/>
      <c r="K114" s="369">
        <v>37496.03</v>
      </c>
      <c r="L114" s="364"/>
      <c r="M114" s="364"/>
      <c r="N114" s="369">
        <v>19148.55</v>
      </c>
      <c r="O114" s="364"/>
      <c r="P114" s="364"/>
      <c r="Q114" s="364"/>
      <c r="R114" s="379">
        <f t="shared" si="11"/>
        <v>112008.55</v>
      </c>
      <c r="S114" s="561">
        <f t="shared" si="17"/>
        <v>2.6985698787029833E-3</v>
      </c>
      <c r="T114" s="333" t="str">
        <f t="shared" si="18"/>
        <v>MYR</v>
      </c>
      <c r="U114" s="327">
        <v>112008.54730143012</v>
      </c>
      <c r="V114" s="333"/>
      <c r="W114" s="333">
        <f t="shared" si="19"/>
        <v>112008.54730143012</v>
      </c>
      <c r="AC114" s="333"/>
      <c r="AD114" s="333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27"/>
      <c r="AR114" s="327"/>
      <c r="AS114" s="327"/>
      <c r="AT114" s="327"/>
      <c r="AU114" s="327"/>
      <c r="AV114" s="327"/>
      <c r="AW114" s="327"/>
      <c r="AX114" s="327"/>
      <c r="AY114" s="327"/>
      <c r="AZ114" s="327"/>
      <c r="BA114" s="327"/>
      <c r="BB114" s="358"/>
      <c r="BC114" s="358"/>
      <c r="BD114" s="358"/>
      <c r="IP114" s="333"/>
    </row>
    <row r="115" spans="1:250" s="332" customFormat="1" ht="15" hidden="1" customHeight="1" x14ac:dyDescent="0.3">
      <c r="A115" s="359">
        <v>48</v>
      </c>
      <c r="B115" s="377" t="s">
        <v>1401</v>
      </c>
      <c r="C115" s="361">
        <v>501166</v>
      </c>
      <c r="D115" s="362" t="s">
        <v>26</v>
      </c>
      <c r="E115" s="361"/>
      <c r="F115" s="389"/>
      <c r="G115" s="366">
        <v>0</v>
      </c>
      <c r="H115" s="364"/>
      <c r="I115" s="365"/>
      <c r="J115" s="364"/>
      <c r="K115" s="369"/>
      <c r="L115" s="364"/>
      <c r="M115" s="364"/>
      <c r="N115" s="369"/>
      <c r="O115" s="364"/>
      <c r="P115" s="364"/>
      <c r="Q115" s="364"/>
      <c r="R115" s="379">
        <f t="shared" si="11"/>
        <v>0</v>
      </c>
      <c r="S115" s="561">
        <f t="shared" si="17"/>
        <v>0</v>
      </c>
      <c r="T115" s="333" t="str">
        <f t="shared" si="18"/>
        <v>MYR</v>
      </c>
      <c r="U115" s="327"/>
      <c r="V115" s="333"/>
      <c r="W115" s="333">
        <f t="shared" si="19"/>
        <v>0</v>
      </c>
      <c r="AC115" s="333"/>
      <c r="AD115" s="333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27"/>
      <c r="AR115" s="327"/>
      <c r="AS115" s="327"/>
      <c r="AT115" s="327"/>
      <c r="AU115" s="327"/>
      <c r="AV115" s="327"/>
      <c r="AW115" s="327"/>
      <c r="AX115" s="327"/>
      <c r="AY115" s="327"/>
      <c r="AZ115" s="327"/>
      <c r="BA115" s="327"/>
      <c r="BB115" s="358"/>
      <c r="BC115" s="358"/>
      <c r="BD115" s="358"/>
      <c r="IP115" s="333"/>
    </row>
    <row r="116" spans="1:250" s="332" customFormat="1" ht="15" customHeight="1" x14ac:dyDescent="0.3">
      <c r="A116" s="359">
        <v>53</v>
      </c>
      <c r="B116" s="377" t="s">
        <v>1463</v>
      </c>
      <c r="C116" s="361">
        <v>501196</v>
      </c>
      <c r="D116" s="362" t="s">
        <v>26</v>
      </c>
      <c r="E116" s="361"/>
      <c r="F116" s="389"/>
      <c r="G116" s="369">
        <v>32442</v>
      </c>
      <c r="H116" s="364"/>
      <c r="I116" s="365"/>
      <c r="J116" s="364"/>
      <c r="K116" s="369">
        <v>8452.56</v>
      </c>
      <c r="L116" s="364"/>
      <c r="M116" s="364"/>
      <c r="N116" s="369"/>
      <c r="O116" s="364"/>
      <c r="P116" s="364"/>
      <c r="Q116" s="364"/>
      <c r="R116" s="379">
        <f t="shared" si="11"/>
        <v>40894.559999999998</v>
      </c>
      <c r="S116" s="561">
        <f t="shared" si="17"/>
        <v>1.4254246489144862E-3</v>
      </c>
      <c r="T116" s="333" t="str">
        <f t="shared" si="18"/>
        <v>MYR</v>
      </c>
      <c r="U116" s="327">
        <v>40894.558574575349</v>
      </c>
      <c r="V116" s="333"/>
      <c r="W116" s="333">
        <f t="shared" si="19"/>
        <v>40894.558574575349</v>
      </c>
      <c r="AC116" s="333"/>
      <c r="AD116" s="333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27"/>
      <c r="AR116" s="327"/>
      <c r="AS116" s="327"/>
      <c r="AT116" s="327"/>
      <c r="AU116" s="327"/>
      <c r="AV116" s="327"/>
      <c r="AW116" s="327"/>
      <c r="AX116" s="327"/>
      <c r="AY116" s="327"/>
      <c r="AZ116" s="327"/>
      <c r="BA116" s="327"/>
      <c r="BB116" s="358"/>
      <c r="BC116" s="358"/>
      <c r="BD116" s="358"/>
      <c r="IP116" s="333"/>
    </row>
    <row r="117" spans="1:250" s="332" customFormat="1" ht="15" customHeight="1" x14ac:dyDescent="0.3">
      <c r="A117" s="359">
        <v>54</v>
      </c>
      <c r="B117" s="377" t="s">
        <v>1326</v>
      </c>
      <c r="C117" s="361">
        <v>501124</v>
      </c>
      <c r="D117" s="362" t="s">
        <v>26</v>
      </c>
      <c r="E117" s="361"/>
      <c r="F117" s="389"/>
      <c r="G117" s="364">
        <v>74501.539999999994</v>
      </c>
      <c r="H117" s="364"/>
      <c r="I117" s="365"/>
      <c r="J117" s="364"/>
      <c r="K117" s="369">
        <v>10727.98</v>
      </c>
      <c r="L117" s="364"/>
      <c r="M117" s="364"/>
      <c r="N117" s="369">
        <v>62225.9</v>
      </c>
      <c r="O117" s="364"/>
      <c r="P117" s="364"/>
      <c r="Q117" s="364"/>
      <c r="R117" s="379">
        <f t="shared" si="11"/>
        <v>23003.619999999988</v>
      </c>
      <c r="S117" s="561">
        <f t="shared" si="17"/>
        <v>-1.053675617731642E-2</v>
      </c>
      <c r="T117" s="333" t="str">
        <f t="shared" ref="T117:T143" si="20">D117</f>
        <v>MYR</v>
      </c>
      <c r="U117" s="327">
        <v>23003.630536756165</v>
      </c>
      <c r="V117" s="333"/>
      <c r="W117" s="333">
        <f t="shared" si="19"/>
        <v>23003.630536756165</v>
      </c>
      <c r="AC117" s="333"/>
      <c r="AD117" s="333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27"/>
      <c r="AR117" s="327"/>
      <c r="AS117" s="327"/>
      <c r="AT117" s="327"/>
      <c r="AU117" s="327"/>
      <c r="AV117" s="327"/>
      <c r="AW117" s="327"/>
      <c r="AX117" s="327"/>
      <c r="AY117" s="327"/>
      <c r="AZ117" s="327"/>
      <c r="BA117" s="327"/>
      <c r="BB117" s="358"/>
      <c r="BC117" s="358"/>
      <c r="BD117" s="358"/>
      <c r="IP117" s="333"/>
    </row>
    <row r="118" spans="1:250" s="332" customFormat="1" ht="15" customHeight="1" x14ac:dyDescent="0.3">
      <c r="A118" s="359">
        <v>55</v>
      </c>
      <c r="B118" s="377" t="s">
        <v>1376</v>
      </c>
      <c r="C118" s="361">
        <v>501148</v>
      </c>
      <c r="D118" s="362" t="s">
        <v>26</v>
      </c>
      <c r="E118" s="375"/>
      <c r="F118" s="397"/>
      <c r="G118" s="460">
        <v>48066.640000000007</v>
      </c>
      <c r="H118" s="461"/>
      <c r="I118" s="372"/>
      <c r="J118" s="388"/>
      <c r="K118" s="388">
        <v>15557.2</v>
      </c>
      <c r="L118" s="372"/>
      <c r="M118" s="372"/>
      <c r="N118" s="388">
        <v>22725.69</v>
      </c>
      <c r="O118" s="388"/>
      <c r="P118" s="388"/>
      <c r="Q118" s="372"/>
      <c r="R118" s="379">
        <f t="shared" si="11"/>
        <v>40898.150000000009</v>
      </c>
      <c r="S118" s="561">
        <f t="shared" si="17"/>
        <v>-7.2328765963902697E-4</v>
      </c>
      <c r="T118" s="333" t="str">
        <f t="shared" si="20"/>
        <v>MYR</v>
      </c>
      <c r="U118" s="327">
        <v>40898.150723287668</v>
      </c>
      <c r="V118" s="333"/>
      <c r="W118" s="333">
        <f t="shared" si="19"/>
        <v>40898.150723287668</v>
      </c>
      <c r="AC118" s="333"/>
      <c r="AD118" s="333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27"/>
      <c r="AR118" s="327"/>
      <c r="AS118" s="327"/>
      <c r="AT118" s="327"/>
      <c r="AU118" s="327"/>
      <c r="AV118" s="327"/>
      <c r="AW118" s="327"/>
      <c r="AX118" s="327"/>
      <c r="AY118" s="327"/>
      <c r="AZ118" s="327"/>
      <c r="BA118" s="327"/>
      <c r="BB118" s="358"/>
      <c r="BC118" s="358"/>
      <c r="BD118" s="358"/>
      <c r="IP118" s="333"/>
    </row>
    <row r="119" spans="1:250" s="334" customFormat="1" ht="15" hidden="1" customHeight="1" x14ac:dyDescent="0.3">
      <c r="A119" s="385">
        <v>43</v>
      </c>
      <c r="B119" s="386" t="s">
        <v>1256</v>
      </c>
      <c r="C119" s="374">
        <v>501080</v>
      </c>
      <c r="D119" s="375" t="s">
        <v>26</v>
      </c>
      <c r="E119" s="374"/>
      <c r="F119" s="782"/>
      <c r="G119" s="369">
        <v>0</v>
      </c>
      <c r="H119" s="369"/>
      <c r="I119" s="366"/>
      <c r="J119" s="369"/>
      <c r="K119" s="369"/>
      <c r="L119" s="369"/>
      <c r="M119" s="369"/>
      <c r="N119" s="369"/>
      <c r="O119" s="369"/>
      <c r="P119" s="369"/>
      <c r="Q119" s="369"/>
      <c r="R119" s="379">
        <f t="shared" si="11"/>
        <v>0</v>
      </c>
      <c r="S119" s="682">
        <f t="shared" si="17"/>
        <v>0</v>
      </c>
      <c r="T119" s="333" t="str">
        <f t="shared" si="20"/>
        <v>MYR</v>
      </c>
      <c r="U119" s="383"/>
      <c r="V119" s="326"/>
      <c r="W119" s="326">
        <f>U119</f>
        <v>0</v>
      </c>
      <c r="AC119" s="326"/>
      <c r="AD119" s="326"/>
      <c r="AE119" s="382"/>
      <c r="AF119" s="382"/>
      <c r="AG119" s="382"/>
      <c r="AH119" s="382"/>
      <c r="AI119" s="382"/>
      <c r="AJ119" s="382"/>
      <c r="AK119" s="382"/>
      <c r="AL119" s="382"/>
      <c r="AM119" s="382"/>
      <c r="AN119" s="382"/>
      <c r="AO119" s="382"/>
      <c r="AP119" s="382"/>
      <c r="AQ119" s="383"/>
      <c r="AR119" s="383"/>
      <c r="AS119" s="383"/>
      <c r="AT119" s="383"/>
      <c r="AU119" s="383"/>
      <c r="AV119" s="383"/>
      <c r="AW119" s="383"/>
      <c r="AX119" s="383"/>
      <c r="AY119" s="383"/>
      <c r="AZ119" s="383"/>
      <c r="BA119" s="383"/>
      <c r="BB119" s="384"/>
      <c r="BC119" s="384"/>
      <c r="BD119" s="384"/>
      <c r="IP119" s="326"/>
    </row>
    <row r="120" spans="1:250" s="334" customFormat="1" ht="15" hidden="1" customHeight="1" x14ac:dyDescent="0.3">
      <c r="A120" s="385">
        <v>44</v>
      </c>
      <c r="B120" s="377" t="s">
        <v>1415</v>
      </c>
      <c r="C120" s="374">
        <v>501152</v>
      </c>
      <c r="D120" s="375" t="s">
        <v>26</v>
      </c>
      <c r="E120" s="374"/>
      <c r="F120" s="782"/>
      <c r="G120" s="369">
        <v>3.637978807091713E-12</v>
      </c>
      <c r="H120" s="369"/>
      <c r="I120" s="366"/>
      <c r="J120" s="369"/>
      <c r="K120" s="369"/>
      <c r="L120" s="369"/>
      <c r="M120" s="369"/>
      <c r="N120" s="369"/>
      <c r="O120" s="369"/>
      <c r="P120" s="369"/>
      <c r="Q120" s="369"/>
      <c r="R120" s="379">
        <f t="shared" si="11"/>
        <v>3.637978807091713E-12</v>
      </c>
      <c r="S120" s="884">
        <f t="shared" si="17"/>
        <v>3.637978807091713E-12</v>
      </c>
      <c r="T120" s="333" t="str">
        <f t="shared" si="20"/>
        <v>MYR</v>
      </c>
      <c r="U120" s="383"/>
      <c r="V120" s="326"/>
      <c r="W120" s="326">
        <f>U120</f>
        <v>0</v>
      </c>
      <c r="AC120" s="326"/>
      <c r="AD120" s="326"/>
      <c r="AE120" s="382"/>
      <c r="AF120" s="382"/>
      <c r="AG120" s="382"/>
      <c r="AH120" s="382"/>
      <c r="AI120" s="382"/>
      <c r="AJ120" s="382"/>
      <c r="AK120" s="382"/>
      <c r="AL120" s="382"/>
      <c r="AM120" s="382"/>
      <c r="AN120" s="382"/>
      <c r="AO120" s="382"/>
      <c r="AP120" s="382"/>
      <c r="AQ120" s="383"/>
      <c r="AR120" s="383"/>
      <c r="AS120" s="383"/>
      <c r="AT120" s="383"/>
      <c r="AU120" s="383"/>
      <c r="AV120" s="383"/>
      <c r="AW120" s="383"/>
      <c r="AX120" s="383"/>
      <c r="AY120" s="383"/>
      <c r="AZ120" s="383"/>
      <c r="BA120" s="383"/>
      <c r="BB120" s="384"/>
      <c r="BC120" s="384"/>
      <c r="BD120" s="384"/>
      <c r="IP120" s="326"/>
    </row>
    <row r="121" spans="1:250" s="332" customFormat="1" ht="15" hidden="1" customHeight="1" thickBot="1" x14ac:dyDescent="0.35">
      <c r="A121" s="359">
        <v>26</v>
      </c>
      <c r="B121" s="377" t="s">
        <v>68</v>
      </c>
      <c r="C121" s="361">
        <v>500854</v>
      </c>
      <c r="D121" s="362" t="s">
        <v>0</v>
      </c>
      <c r="E121" s="361"/>
      <c r="F121" s="371"/>
      <c r="G121" s="365">
        <v>-3.1249997573468136E-3</v>
      </c>
      <c r="H121" s="364"/>
      <c r="I121" s="365"/>
      <c r="J121" s="364"/>
      <c r="K121" s="369"/>
      <c r="L121" s="364"/>
      <c r="M121" s="364"/>
      <c r="N121" s="369"/>
      <c r="O121" s="364"/>
      <c r="P121" s="364"/>
      <c r="Q121" s="364"/>
      <c r="R121" s="379">
        <f t="shared" si="11"/>
        <v>-3.1249997573468136E-3</v>
      </c>
      <c r="S121" s="855">
        <f t="shared" si="17"/>
        <v>-3.1249997573468136E-3</v>
      </c>
      <c r="T121" s="333" t="str">
        <f t="shared" si="20"/>
        <v>USD</v>
      </c>
      <c r="U121" s="590"/>
      <c r="V121" s="333"/>
      <c r="W121" s="333">
        <f>U121*$W$1</f>
        <v>0</v>
      </c>
      <c r="AC121" s="333">
        <f t="shared" ref="AC121:AC128" si="21">I121+J121+K121+L121-N121-O121-P121-Q121</f>
        <v>0</v>
      </c>
      <c r="AD121" s="333">
        <f t="shared" ref="AD121:AD129" si="22">G121+I121+J121+K121+L121-N121-O121-P121-Q121</f>
        <v>-3.1249997573468136E-3</v>
      </c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27"/>
      <c r="AR121" s="327"/>
      <c r="AS121" s="327"/>
      <c r="AT121" s="357"/>
      <c r="AU121" s="327"/>
      <c r="AV121" s="327"/>
      <c r="AW121" s="327"/>
      <c r="AX121" s="327"/>
      <c r="AY121" s="327"/>
      <c r="AZ121" s="327"/>
      <c r="BA121" s="327"/>
      <c r="BB121" s="358"/>
      <c r="BC121" s="358"/>
      <c r="BD121" s="358"/>
      <c r="IP121" s="333"/>
    </row>
    <row r="122" spans="1:250" s="332" customFormat="1" ht="15" hidden="1" customHeight="1" x14ac:dyDescent="0.3">
      <c r="A122" s="355"/>
      <c r="B122" s="356" t="s">
        <v>69</v>
      </c>
      <c r="C122" s="348">
        <v>500909</v>
      </c>
      <c r="D122" s="349" t="s">
        <v>0</v>
      </c>
      <c r="E122" s="348"/>
      <c r="F122" s="350"/>
      <c r="G122" s="345">
        <v>0</v>
      </c>
      <c r="H122" s="351"/>
      <c r="I122" s="345"/>
      <c r="J122" s="351"/>
      <c r="K122" s="369"/>
      <c r="L122" s="351"/>
      <c r="M122" s="351"/>
      <c r="N122" s="369"/>
      <c r="O122" s="351"/>
      <c r="P122" s="351"/>
      <c r="Q122" s="351"/>
      <c r="R122" s="379">
        <f t="shared" si="11"/>
        <v>0</v>
      </c>
      <c r="S122" s="561">
        <f t="shared" si="17"/>
        <v>0</v>
      </c>
      <c r="T122" s="333" t="str">
        <f t="shared" si="20"/>
        <v>USD</v>
      </c>
      <c r="U122" s="327"/>
      <c r="V122" s="333"/>
      <c r="W122" s="333"/>
      <c r="AC122" s="333">
        <f t="shared" si="21"/>
        <v>0</v>
      </c>
      <c r="AD122" s="333">
        <f t="shared" si="22"/>
        <v>0</v>
      </c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27"/>
      <c r="AR122" s="327"/>
      <c r="AS122" s="327"/>
      <c r="AT122" s="357"/>
      <c r="AU122" s="327"/>
      <c r="AV122" s="327"/>
      <c r="AW122" s="327"/>
      <c r="AX122" s="327"/>
      <c r="AY122" s="327"/>
      <c r="AZ122" s="327"/>
      <c r="BA122" s="327"/>
      <c r="BB122" s="358"/>
      <c r="BD122" s="358"/>
      <c r="IP122" s="333"/>
    </row>
    <row r="123" spans="1:250" s="332" customFormat="1" ht="15" hidden="1" customHeight="1" x14ac:dyDescent="0.3">
      <c r="A123" s="355"/>
      <c r="B123" s="356" t="s">
        <v>70</v>
      </c>
      <c r="C123" s="348">
        <v>500853</v>
      </c>
      <c r="D123" s="349" t="s">
        <v>0</v>
      </c>
      <c r="E123" s="348"/>
      <c r="F123" s="350"/>
      <c r="G123" s="345">
        <v>0</v>
      </c>
      <c r="H123" s="351"/>
      <c r="I123" s="345"/>
      <c r="J123" s="351"/>
      <c r="K123" s="369"/>
      <c r="L123" s="351"/>
      <c r="M123" s="351"/>
      <c r="N123" s="369"/>
      <c r="O123" s="351"/>
      <c r="P123" s="351"/>
      <c r="Q123" s="351"/>
      <c r="R123" s="379">
        <f t="shared" si="11"/>
        <v>0</v>
      </c>
      <c r="S123" s="561">
        <f t="shared" si="17"/>
        <v>0</v>
      </c>
      <c r="T123" s="333" t="str">
        <f t="shared" si="20"/>
        <v>USD</v>
      </c>
      <c r="U123" s="327"/>
      <c r="V123" s="333"/>
      <c r="W123" s="333"/>
      <c r="AC123" s="333">
        <f t="shared" si="21"/>
        <v>0</v>
      </c>
      <c r="AD123" s="333">
        <f t="shared" si="22"/>
        <v>0</v>
      </c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27"/>
      <c r="AR123" s="327"/>
      <c r="AS123" s="327"/>
      <c r="AT123" s="327"/>
      <c r="AU123" s="327"/>
      <c r="AV123" s="327"/>
      <c r="AW123" s="327"/>
      <c r="AX123" s="327"/>
      <c r="AY123" s="327"/>
      <c r="AZ123" s="327"/>
      <c r="BA123" s="327"/>
      <c r="BB123" s="358"/>
      <c r="BC123" s="358"/>
      <c r="BD123" s="358"/>
      <c r="IP123" s="333"/>
    </row>
    <row r="124" spans="1:250" s="332" customFormat="1" ht="15" hidden="1" customHeight="1" x14ac:dyDescent="0.3">
      <c r="A124" s="385">
        <v>10</v>
      </c>
      <c r="B124" s="386" t="s">
        <v>71</v>
      </c>
      <c r="C124" s="374">
        <v>500952</v>
      </c>
      <c r="D124" s="375" t="s">
        <v>26</v>
      </c>
      <c r="E124" s="374"/>
      <c r="F124" s="376"/>
      <c r="G124" s="366">
        <v>0</v>
      </c>
      <c r="H124" s="369"/>
      <c r="I124" s="366"/>
      <c r="J124" s="369"/>
      <c r="K124" s="369"/>
      <c r="L124" s="369"/>
      <c r="M124" s="369"/>
      <c r="N124" s="369"/>
      <c r="O124" s="369"/>
      <c r="P124" s="369"/>
      <c r="Q124" s="369"/>
      <c r="R124" s="379">
        <f t="shared" si="11"/>
        <v>0</v>
      </c>
      <c r="S124" s="561">
        <f t="shared" si="17"/>
        <v>0</v>
      </c>
      <c r="T124" s="333" t="str">
        <f t="shared" si="20"/>
        <v>MYR</v>
      </c>
      <c r="U124" s="327"/>
      <c r="V124" s="333"/>
      <c r="W124" s="333">
        <f>U124</f>
        <v>0</v>
      </c>
      <c r="AC124" s="333">
        <f t="shared" si="21"/>
        <v>0</v>
      </c>
      <c r="AD124" s="333">
        <f t="shared" si="22"/>
        <v>0</v>
      </c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27"/>
      <c r="AR124" s="327"/>
      <c r="AS124" s="327"/>
      <c r="AT124" s="327"/>
      <c r="AU124" s="327"/>
      <c r="AV124" s="327"/>
      <c r="AW124" s="327"/>
      <c r="AX124" s="327"/>
      <c r="AY124" s="327"/>
      <c r="AZ124" s="327"/>
      <c r="BA124" s="327"/>
      <c r="BB124" s="358"/>
      <c r="BC124" s="358"/>
      <c r="BD124" s="358"/>
      <c r="IP124" s="333"/>
    </row>
    <row r="125" spans="1:250" s="332" customFormat="1" ht="15" hidden="1" customHeight="1" x14ac:dyDescent="0.3">
      <c r="A125" s="355"/>
      <c r="B125" s="356" t="s">
        <v>72</v>
      </c>
      <c r="C125" s="348">
        <v>500831</v>
      </c>
      <c r="D125" s="349" t="s">
        <v>26</v>
      </c>
      <c r="E125" s="348"/>
      <c r="F125" s="350"/>
      <c r="G125" s="345">
        <v>0</v>
      </c>
      <c r="H125" s="351"/>
      <c r="I125" s="345"/>
      <c r="J125" s="351"/>
      <c r="K125" s="369"/>
      <c r="L125" s="351"/>
      <c r="M125" s="351"/>
      <c r="N125" s="369"/>
      <c r="O125" s="351"/>
      <c r="P125" s="351"/>
      <c r="Q125" s="351"/>
      <c r="R125" s="379">
        <f t="shared" si="11"/>
        <v>0</v>
      </c>
      <c r="S125" s="561">
        <f t="shared" si="17"/>
        <v>0</v>
      </c>
      <c r="T125" s="333" t="str">
        <f t="shared" si="20"/>
        <v>MYR</v>
      </c>
      <c r="U125" s="327"/>
      <c r="V125" s="333"/>
      <c r="W125" s="333"/>
      <c r="AC125" s="333">
        <f t="shared" si="21"/>
        <v>0</v>
      </c>
      <c r="AD125" s="333">
        <f t="shared" si="22"/>
        <v>0</v>
      </c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27"/>
      <c r="AR125" s="327"/>
      <c r="AS125" s="327"/>
      <c r="AT125" s="327"/>
      <c r="AU125" s="327"/>
      <c r="AV125" s="327"/>
      <c r="AW125" s="327"/>
      <c r="AX125" s="327"/>
      <c r="AY125" s="327"/>
      <c r="AZ125" s="327"/>
      <c r="BA125" s="327"/>
      <c r="BB125" s="358"/>
      <c r="BC125" s="358"/>
      <c r="BD125" s="358"/>
      <c r="IP125" s="333"/>
    </row>
    <row r="126" spans="1:250" s="332" customFormat="1" ht="15" hidden="1" customHeight="1" x14ac:dyDescent="0.3">
      <c r="A126" s="355"/>
      <c r="B126" s="356" t="s">
        <v>72</v>
      </c>
      <c r="C126" s="348">
        <v>500930</v>
      </c>
      <c r="D126" s="349" t="s">
        <v>26</v>
      </c>
      <c r="E126" s="348"/>
      <c r="F126" s="350"/>
      <c r="G126" s="345">
        <v>0</v>
      </c>
      <c r="H126" s="351"/>
      <c r="I126" s="345"/>
      <c r="J126" s="351"/>
      <c r="K126" s="369"/>
      <c r="L126" s="351"/>
      <c r="M126" s="351"/>
      <c r="N126" s="369"/>
      <c r="O126" s="351"/>
      <c r="P126" s="351"/>
      <c r="Q126" s="351"/>
      <c r="R126" s="379">
        <f t="shared" si="11"/>
        <v>0</v>
      </c>
      <c r="S126" s="561">
        <f t="shared" si="17"/>
        <v>0</v>
      </c>
      <c r="T126" s="333" t="str">
        <f t="shared" si="20"/>
        <v>MYR</v>
      </c>
      <c r="U126" s="327"/>
      <c r="V126" s="333"/>
      <c r="W126" s="333"/>
      <c r="AC126" s="333">
        <f t="shared" si="21"/>
        <v>0</v>
      </c>
      <c r="AD126" s="333">
        <f t="shared" si="22"/>
        <v>0</v>
      </c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27"/>
      <c r="AR126" s="327"/>
      <c r="AS126" s="327"/>
      <c r="AT126" s="327"/>
      <c r="AU126" s="327"/>
      <c r="AV126" s="327"/>
      <c r="AW126" s="327"/>
      <c r="AX126" s="327"/>
      <c r="AY126" s="327"/>
      <c r="AZ126" s="327"/>
      <c r="BA126" s="327"/>
      <c r="BB126" s="358"/>
      <c r="BC126" s="358"/>
      <c r="BD126" s="358"/>
      <c r="IP126" s="333"/>
    </row>
    <row r="127" spans="1:250" s="332" customFormat="1" ht="15" hidden="1" customHeight="1" x14ac:dyDescent="0.3">
      <c r="A127" s="355"/>
      <c r="B127" s="356" t="s">
        <v>73</v>
      </c>
      <c r="C127" s="348">
        <v>500785</v>
      </c>
      <c r="D127" s="349" t="s">
        <v>26</v>
      </c>
      <c r="E127" s="348"/>
      <c r="F127" s="350"/>
      <c r="G127" s="345">
        <v>0</v>
      </c>
      <c r="H127" s="351"/>
      <c r="I127" s="345"/>
      <c r="J127" s="351"/>
      <c r="K127" s="369"/>
      <c r="L127" s="351"/>
      <c r="M127" s="351"/>
      <c r="N127" s="369"/>
      <c r="O127" s="351"/>
      <c r="P127" s="351"/>
      <c r="Q127" s="351"/>
      <c r="R127" s="379">
        <f t="shared" si="11"/>
        <v>0</v>
      </c>
      <c r="S127" s="561">
        <f t="shared" ref="S127:S143" si="23">R127-W127</f>
        <v>0</v>
      </c>
      <c r="T127" s="333" t="str">
        <f t="shared" si="20"/>
        <v>MYR</v>
      </c>
      <c r="U127" s="327"/>
      <c r="V127" s="333"/>
      <c r="W127" s="333"/>
      <c r="AC127" s="333">
        <f t="shared" si="21"/>
        <v>0</v>
      </c>
      <c r="AD127" s="333">
        <f t="shared" si="22"/>
        <v>0</v>
      </c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27"/>
      <c r="AR127" s="327"/>
      <c r="AS127" s="327"/>
      <c r="AT127" s="327"/>
      <c r="AU127" s="327"/>
      <c r="AV127" s="327"/>
      <c r="AW127" s="327"/>
      <c r="AX127" s="327"/>
      <c r="AY127" s="327"/>
      <c r="AZ127" s="327"/>
      <c r="BA127" s="327"/>
      <c r="BB127" s="358"/>
      <c r="BC127" s="358"/>
      <c r="BD127" s="390"/>
      <c r="IP127" s="333"/>
    </row>
    <row r="128" spans="1:250" s="332" customFormat="1" ht="15" hidden="1" customHeight="1" x14ac:dyDescent="0.3">
      <c r="A128" s="355"/>
      <c r="B128" s="356" t="s">
        <v>74</v>
      </c>
      <c r="C128" s="348">
        <v>500859</v>
      </c>
      <c r="D128" s="349" t="s">
        <v>26</v>
      </c>
      <c r="E128" s="348"/>
      <c r="F128" s="350"/>
      <c r="G128" s="345">
        <v>0</v>
      </c>
      <c r="H128" s="351"/>
      <c r="I128" s="345"/>
      <c r="J128" s="351"/>
      <c r="K128" s="369"/>
      <c r="L128" s="351"/>
      <c r="M128" s="351"/>
      <c r="N128" s="369"/>
      <c r="O128" s="351"/>
      <c r="P128" s="351"/>
      <c r="Q128" s="351"/>
      <c r="R128" s="379">
        <f t="shared" si="11"/>
        <v>0</v>
      </c>
      <c r="S128" s="561">
        <f t="shared" si="23"/>
        <v>0</v>
      </c>
      <c r="T128" s="333" t="str">
        <f t="shared" si="20"/>
        <v>MYR</v>
      </c>
      <c r="U128" s="327"/>
      <c r="V128" s="333"/>
      <c r="W128" s="333"/>
      <c r="AC128" s="333">
        <f t="shared" si="21"/>
        <v>0</v>
      </c>
      <c r="AD128" s="333">
        <f t="shared" si="22"/>
        <v>0</v>
      </c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27"/>
      <c r="AR128" s="327"/>
      <c r="AS128" s="327"/>
      <c r="AT128" s="327"/>
      <c r="AU128" s="327"/>
      <c r="AV128" s="327"/>
      <c r="AW128" s="327"/>
      <c r="AX128" s="327"/>
      <c r="AY128" s="327"/>
      <c r="AZ128" s="327"/>
      <c r="BA128" s="327"/>
      <c r="BB128" s="358"/>
      <c r="BC128" s="358"/>
      <c r="BD128" s="358"/>
      <c r="IP128" s="333"/>
    </row>
    <row r="129" spans="1:250" s="332" customFormat="1" ht="15" customHeight="1" x14ac:dyDescent="0.3">
      <c r="A129" s="359">
        <v>56</v>
      </c>
      <c r="B129" s="377" t="s">
        <v>1545</v>
      </c>
      <c r="C129" s="361">
        <v>501225</v>
      </c>
      <c r="D129" s="362" t="s">
        <v>26</v>
      </c>
      <c r="E129" s="361"/>
      <c r="F129" s="371"/>
      <c r="G129" s="365">
        <v>7228.6</v>
      </c>
      <c r="H129" s="364"/>
      <c r="I129" s="365"/>
      <c r="J129" s="364"/>
      <c r="K129" s="364">
        <v>2668.04</v>
      </c>
      <c r="L129" s="364"/>
      <c r="M129" s="364"/>
      <c r="N129" s="364">
        <v>7596.26</v>
      </c>
      <c r="O129" s="364"/>
      <c r="P129" s="364"/>
      <c r="Q129" s="364"/>
      <c r="R129" s="379">
        <f t="shared" si="11"/>
        <v>2300.3799999999992</v>
      </c>
      <c r="S129" s="561">
        <f t="shared" si="23"/>
        <v>8.8929315070345183E-3</v>
      </c>
      <c r="T129" s="333" t="str">
        <f t="shared" si="20"/>
        <v>MYR</v>
      </c>
      <c r="U129" s="327">
        <v>2300.3711070684922</v>
      </c>
      <c r="V129" s="333"/>
      <c r="W129" s="326">
        <f>U129</f>
        <v>2300.3711070684922</v>
      </c>
      <c r="AC129" s="333"/>
      <c r="AD129" s="333">
        <f t="shared" si="22"/>
        <v>2300.3799999999992</v>
      </c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27"/>
      <c r="AR129" s="327"/>
      <c r="AS129" s="327"/>
      <c r="AT129" s="327"/>
      <c r="AU129" s="327"/>
      <c r="AV129" s="327"/>
      <c r="AW129" s="327"/>
      <c r="AX129" s="327"/>
      <c r="AY129" s="327"/>
      <c r="AZ129" s="327"/>
      <c r="BA129" s="327"/>
      <c r="BB129" s="358"/>
      <c r="BC129" s="358"/>
      <c r="BD129" s="358"/>
      <c r="IP129" s="333"/>
    </row>
    <row r="130" spans="1:250" s="332" customFormat="1" ht="15" hidden="1" customHeight="1" x14ac:dyDescent="0.3">
      <c r="A130" s="359">
        <v>44</v>
      </c>
      <c r="B130" s="377" t="s">
        <v>1367</v>
      </c>
      <c r="C130" s="361">
        <v>501119</v>
      </c>
      <c r="D130" s="362" t="s">
        <v>26</v>
      </c>
      <c r="E130" s="361"/>
      <c r="F130" s="371"/>
      <c r="G130" s="365">
        <v>0</v>
      </c>
      <c r="H130" s="364"/>
      <c r="I130" s="365"/>
      <c r="J130" s="364"/>
      <c r="K130" s="369"/>
      <c r="L130" s="364"/>
      <c r="M130" s="364"/>
      <c r="N130" s="369"/>
      <c r="O130" s="364"/>
      <c r="P130" s="364"/>
      <c r="Q130" s="364"/>
      <c r="R130" s="379">
        <f t="shared" si="11"/>
        <v>0</v>
      </c>
      <c r="S130" s="561">
        <f t="shared" si="23"/>
        <v>0</v>
      </c>
      <c r="T130" s="333" t="str">
        <f t="shared" si="20"/>
        <v>MYR</v>
      </c>
      <c r="U130" s="327"/>
      <c r="V130" s="333"/>
      <c r="W130" s="333">
        <f>U130</f>
        <v>0</v>
      </c>
      <c r="AC130" s="333"/>
      <c r="AD130" s="333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27"/>
      <c r="AR130" s="327"/>
      <c r="AS130" s="327"/>
      <c r="AT130" s="327"/>
      <c r="AU130" s="327"/>
      <c r="AV130" s="327"/>
      <c r="AW130" s="327"/>
      <c r="AX130" s="327"/>
      <c r="AY130" s="327"/>
      <c r="AZ130" s="327"/>
      <c r="BA130" s="327"/>
      <c r="BB130" s="358"/>
      <c r="BC130" s="358"/>
      <c r="BD130" s="358"/>
      <c r="IP130" s="333"/>
    </row>
    <row r="131" spans="1:250" s="332" customFormat="1" ht="15" customHeight="1" x14ac:dyDescent="0.3">
      <c r="A131" s="359">
        <v>57</v>
      </c>
      <c r="B131" s="377" t="s">
        <v>1374</v>
      </c>
      <c r="C131" s="361">
        <v>501134</v>
      </c>
      <c r="D131" s="362" t="s">
        <v>26</v>
      </c>
      <c r="E131" s="361"/>
      <c r="F131" s="371"/>
      <c r="G131" s="365">
        <v>44508.810000000027</v>
      </c>
      <c r="H131" s="364"/>
      <c r="I131" s="365"/>
      <c r="J131" s="364"/>
      <c r="K131" s="369">
        <v>11171.25</v>
      </c>
      <c r="L131" s="364"/>
      <c r="M131" s="364"/>
      <c r="N131" s="369">
        <v>43176.04</v>
      </c>
      <c r="O131" s="364">
        <v>14.08</v>
      </c>
      <c r="P131" s="364"/>
      <c r="Q131" s="364"/>
      <c r="R131" s="379">
        <f t="shared" si="11"/>
        <v>12489.940000000024</v>
      </c>
      <c r="S131" s="561">
        <f t="shared" si="23"/>
        <v>1.7537205712869763E-3</v>
      </c>
      <c r="T131" s="333" t="str">
        <f t="shared" si="20"/>
        <v>MYR</v>
      </c>
      <c r="U131" s="327">
        <v>12489.938246279453</v>
      </c>
      <c r="V131" s="333"/>
      <c r="W131" s="333">
        <f>U131</f>
        <v>12489.938246279453</v>
      </c>
      <c r="AC131" s="333"/>
      <c r="AD131" s="333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27"/>
      <c r="AR131" s="327"/>
      <c r="AS131" s="327"/>
      <c r="AT131" s="327"/>
      <c r="AU131" s="327"/>
      <c r="AV131" s="327"/>
      <c r="AW131" s="327"/>
      <c r="AX131" s="327"/>
      <c r="AY131" s="327"/>
      <c r="AZ131" s="327"/>
      <c r="BA131" s="327"/>
      <c r="BB131" s="358"/>
      <c r="BC131" s="358"/>
      <c r="BD131" s="358"/>
      <c r="IP131" s="333"/>
    </row>
    <row r="132" spans="1:250" s="332" customFormat="1" ht="15" customHeight="1" x14ac:dyDescent="0.3">
      <c r="A132" s="359">
        <v>58</v>
      </c>
      <c r="B132" s="386" t="s">
        <v>1476</v>
      </c>
      <c r="C132" s="374">
        <v>501123</v>
      </c>
      <c r="D132" s="375" t="s">
        <v>26</v>
      </c>
      <c r="E132" s="361"/>
      <c r="F132" s="371"/>
      <c r="G132" s="365">
        <v>32724.6</v>
      </c>
      <c r="H132" s="364"/>
      <c r="I132" s="365"/>
      <c r="J132" s="364"/>
      <c r="K132" s="369">
        <v>18118.54</v>
      </c>
      <c r="L132" s="364"/>
      <c r="M132" s="364"/>
      <c r="N132" s="369">
        <v>17266.32</v>
      </c>
      <c r="O132" s="364"/>
      <c r="P132" s="364"/>
      <c r="Q132" s="364"/>
      <c r="R132" s="379">
        <f t="shared" si="11"/>
        <v>33576.82</v>
      </c>
      <c r="S132" s="561">
        <f t="shared" si="23"/>
        <v>-1.0879287670832127E-2</v>
      </c>
      <c r="T132" s="333" t="str">
        <f t="shared" si="20"/>
        <v>MYR</v>
      </c>
      <c r="U132" s="327">
        <v>33576.830879287671</v>
      </c>
      <c r="V132" s="333"/>
      <c r="W132" s="333">
        <f>U132</f>
        <v>33576.830879287671</v>
      </c>
      <c r="AC132" s="333"/>
      <c r="AD132" s="333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27"/>
      <c r="AR132" s="327"/>
      <c r="AS132" s="327"/>
      <c r="AT132" s="327"/>
      <c r="AU132" s="327"/>
      <c r="AV132" s="327"/>
      <c r="AW132" s="327"/>
      <c r="AX132" s="327"/>
      <c r="AY132" s="327"/>
      <c r="AZ132" s="327"/>
      <c r="BA132" s="327"/>
      <c r="BB132" s="358"/>
      <c r="BC132" s="358"/>
      <c r="BD132" s="358"/>
      <c r="IP132" s="333"/>
    </row>
    <row r="133" spans="1:250" s="332" customFormat="1" ht="15" customHeight="1" thickBot="1" x14ac:dyDescent="0.35">
      <c r="A133" s="359">
        <v>59</v>
      </c>
      <c r="B133" s="377" t="s">
        <v>75</v>
      </c>
      <c r="C133" s="361">
        <v>500605</v>
      </c>
      <c r="D133" s="362" t="s">
        <v>0</v>
      </c>
      <c r="E133" s="361"/>
      <c r="F133" s="371"/>
      <c r="G133" s="365">
        <v>433995.87767500011</v>
      </c>
      <c r="H133" s="364"/>
      <c r="I133" s="365"/>
      <c r="J133" s="365"/>
      <c r="K133" s="369">
        <v>211707.12</v>
      </c>
      <c r="L133" s="364"/>
      <c r="M133" s="364"/>
      <c r="N133" s="369">
        <v>194006.12</v>
      </c>
      <c r="O133" s="364">
        <v>406.38</v>
      </c>
      <c r="P133" s="364">
        <v>5127.6099999999997</v>
      </c>
      <c r="Q133" s="364"/>
      <c r="R133" s="379">
        <f t="shared" si="11"/>
        <v>446162.88767500012</v>
      </c>
      <c r="S133" s="561">
        <f t="shared" si="23"/>
        <v>1.3877779711037874E-3</v>
      </c>
      <c r="T133" s="333" t="str">
        <f t="shared" si="20"/>
        <v>USD</v>
      </c>
      <c r="U133" s="591">
        <v>109865.27611111109</v>
      </c>
      <c r="V133" s="333"/>
      <c r="W133" s="333">
        <f t="shared" ref="W133:W141" si="24">U133*$W$1</f>
        <v>446162.88628722215</v>
      </c>
      <c r="AC133" s="333">
        <f>I133+J133+K133+L133-N133-O133-P133-Q133</f>
        <v>12167.009999999998</v>
      </c>
      <c r="AD133" s="333">
        <f>G133+I133+J133+K133+L133-N133-O133-P133-Q133</f>
        <v>446162.88767500012</v>
      </c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27"/>
      <c r="AR133" s="327"/>
      <c r="AS133" s="327"/>
      <c r="AT133" s="357"/>
      <c r="AU133" s="327"/>
      <c r="AV133" s="327"/>
      <c r="AW133" s="327"/>
      <c r="AX133" s="327"/>
      <c r="AY133" s="327"/>
      <c r="AZ133" s="327"/>
      <c r="BA133" s="327"/>
      <c r="BB133" s="358"/>
      <c r="BC133" s="358"/>
      <c r="BD133" s="358"/>
      <c r="IP133" s="333"/>
    </row>
    <row r="134" spans="1:250" s="332" customFormat="1" ht="15" hidden="1" customHeight="1" x14ac:dyDescent="0.3">
      <c r="A134" s="355"/>
      <c r="B134" s="356" t="s">
        <v>76</v>
      </c>
      <c r="C134" s="348">
        <v>500570</v>
      </c>
      <c r="D134" s="349" t="s">
        <v>0</v>
      </c>
      <c r="E134" s="348"/>
      <c r="F134" s="350"/>
      <c r="G134" s="345">
        <v>0</v>
      </c>
      <c r="H134" s="351"/>
      <c r="I134" s="345"/>
      <c r="J134" s="345"/>
      <c r="K134" s="369"/>
      <c r="L134" s="351"/>
      <c r="M134" s="351"/>
      <c r="N134" s="369"/>
      <c r="O134" s="351"/>
      <c r="P134" s="351"/>
      <c r="Q134" s="351"/>
      <c r="R134" s="379">
        <f t="shared" si="11"/>
        <v>0</v>
      </c>
      <c r="S134" s="561">
        <f t="shared" si="23"/>
        <v>0</v>
      </c>
      <c r="T134" s="333" t="str">
        <f t="shared" si="20"/>
        <v>USD</v>
      </c>
      <c r="U134" s="327"/>
      <c r="V134" s="333"/>
      <c r="W134" s="333">
        <f t="shared" si="24"/>
        <v>0</v>
      </c>
      <c r="AC134" s="333">
        <f>I134+J134+K134+L134-N134-O134-P134-Q134</f>
        <v>0</v>
      </c>
      <c r="AD134" s="333">
        <f>G134+I134+J134+K134+L134-N134-O134-P134-Q134</f>
        <v>0</v>
      </c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27"/>
      <c r="AR134" s="327"/>
      <c r="AS134" s="327"/>
      <c r="AT134" s="327"/>
      <c r="AU134" s="327"/>
      <c r="AV134" s="327"/>
      <c r="AW134" s="327"/>
      <c r="AX134" s="327"/>
      <c r="AY134" s="327"/>
      <c r="AZ134" s="327"/>
      <c r="BA134" s="327"/>
      <c r="BB134" s="358"/>
      <c r="BC134" s="358"/>
      <c r="BD134" s="358"/>
      <c r="IP134" s="333"/>
    </row>
    <row r="135" spans="1:250" s="332" customFormat="1" ht="15" hidden="1" customHeight="1" x14ac:dyDescent="0.3">
      <c r="A135" s="355"/>
      <c r="B135" s="356" t="s">
        <v>217</v>
      </c>
      <c r="C135" s="348">
        <v>500775</v>
      </c>
      <c r="D135" s="349" t="s">
        <v>0</v>
      </c>
      <c r="E135" s="348"/>
      <c r="F135" s="350"/>
      <c r="G135" s="345">
        <v>0</v>
      </c>
      <c r="H135" s="351"/>
      <c r="I135" s="351"/>
      <c r="J135" s="351"/>
      <c r="K135" s="369"/>
      <c r="L135" s="351"/>
      <c r="M135" s="351"/>
      <c r="N135" s="369"/>
      <c r="O135" s="351"/>
      <c r="P135" s="351"/>
      <c r="Q135" s="351"/>
      <c r="R135" s="379">
        <f t="shared" si="11"/>
        <v>0</v>
      </c>
      <c r="S135" s="561">
        <f t="shared" si="23"/>
        <v>0</v>
      </c>
      <c r="T135" s="333" t="str">
        <f t="shared" si="20"/>
        <v>USD</v>
      </c>
      <c r="U135" s="327"/>
      <c r="V135" s="333"/>
      <c r="W135" s="333">
        <f t="shared" si="24"/>
        <v>0</v>
      </c>
      <c r="AC135" s="333">
        <f>I135+J135+K135+L135-N135-O135-P135-Q135</f>
        <v>0</v>
      </c>
      <c r="AD135" s="333">
        <f>G135+I135+J135+K135+L135-N135-O135-P135-Q135</f>
        <v>0</v>
      </c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27"/>
      <c r="AR135" s="327"/>
      <c r="AS135" s="327"/>
      <c r="AT135" s="357"/>
      <c r="AU135" s="327"/>
      <c r="AV135" s="327"/>
      <c r="AW135" s="327"/>
      <c r="AX135" s="327"/>
      <c r="AY135" s="327"/>
      <c r="AZ135" s="327"/>
      <c r="BA135" s="327"/>
      <c r="BB135" s="358"/>
      <c r="BC135" s="358"/>
      <c r="BD135" s="358"/>
      <c r="IP135" s="333"/>
    </row>
    <row r="136" spans="1:250" s="332" customFormat="1" ht="15" customHeight="1" x14ac:dyDescent="0.3">
      <c r="A136" s="359">
        <v>60</v>
      </c>
      <c r="B136" s="377" t="s">
        <v>1377</v>
      </c>
      <c r="C136" s="361">
        <v>501157</v>
      </c>
      <c r="D136" s="362" t="s">
        <v>0</v>
      </c>
      <c r="E136" s="427"/>
      <c r="F136" s="433"/>
      <c r="G136" s="381">
        <v>575160.99999999977</v>
      </c>
      <c r="H136" s="436"/>
      <c r="I136" s="436"/>
      <c r="J136" s="436"/>
      <c r="K136" s="395">
        <v>236485.23</v>
      </c>
      <c r="L136" s="436"/>
      <c r="M136" s="436"/>
      <c r="N136" s="395">
        <v>389071.6</v>
      </c>
      <c r="O136" s="436"/>
      <c r="P136" s="436">
        <v>6872.48</v>
      </c>
      <c r="Q136" s="436"/>
      <c r="R136" s="379">
        <f t="shared" si="11"/>
        <v>415702.14999999979</v>
      </c>
      <c r="S136" s="561">
        <f t="shared" si="23"/>
        <v>4.3623615056276321E-5</v>
      </c>
      <c r="T136" s="333" t="str">
        <f t="shared" si="20"/>
        <v>USD</v>
      </c>
      <c r="U136" s="327">
        <v>102364.47918157502</v>
      </c>
      <c r="V136" s="333"/>
      <c r="W136" s="333">
        <f t="shared" si="24"/>
        <v>415702.14995637618</v>
      </c>
      <c r="AC136" s="333"/>
      <c r="AD136" s="333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27"/>
      <c r="AR136" s="327"/>
      <c r="AS136" s="327"/>
      <c r="AT136" s="357"/>
      <c r="AU136" s="327"/>
      <c r="AV136" s="327"/>
      <c r="AW136" s="327"/>
      <c r="AX136" s="327"/>
      <c r="AY136" s="327"/>
      <c r="AZ136" s="327"/>
      <c r="BA136" s="327"/>
      <c r="BB136" s="358"/>
      <c r="BC136" s="358"/>
      <c r="BD136" s="358"/>
      <c r="IP136" s="333"/>
    </row>
    <row r="137" spans="1:250" s="332" customFormat="1" ht="15" customHeight="1" thickBot="1" x14ac:dyDescent="0.35">
      <c r="A137" s="359">
        <v>61</v>
      </c>
      <c r="B137" s="377" t="s">
        <v>1398</v>
      </c>
      <c r="C137" s="361">
        <v>501167</v>
      </c>
      <c r="D137" s="362" t="s">
        <v>0</v>
      </c>
      <c r="E137" s="427"/>
      <c r="F137" s="433"/>
      <c r="G137" s="381">
        <v>48791.210000000079</v>
      </c>
      <c r="H137" s="436"/>
      <c r="I137" s="436"/>
      <c r="J137" s="436"/>
      <c r="K137" s="395">
        <v>50295.08</v>
      </c>
      <c r="L137" s="436"/>
      <c r="M137" s="436"/>
      <c r="N137" s="395"/>
      <c r="O137" s="436"/>
      <c r="P137" s="436">
        <v>820.99</v>
      </c>
      <c r="Q137" s="436"/>
      <c r="R137" s="379">
        <f t="shared" ref="R137:R143" si="25">G137+H137+J137+K137+I137-M137-O137-P137-Q137-N137</f>
        <v>98265.300000000076</v>
      </c>
      <c r="S137" s="561">
        <f t="shared" si="23"/>
        <v>-2.9833332664566115E-3</v>
      </c>
      <c r="T137" s="333" t="str">
        <f t="shared" si="20"/>
        <v>USD</v>
      </c>
      <c r="U137" s="327">
        <v>24197.316666666669</v>
      </c>
      <c r="V137" s="333"/>
      <c r="W137" s="333">
        <f t="shared" si="24"/>
        <v>98265.302983333342</v>
      </c>
      <c r="AC137" s="333"/>
      <c r="AD137" s="333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27"/>
      <c r="AR137" s="327"/>
      <c r="AS137" s="327"/>
      <c r="AT137" s="357"/>
      <c r="AU137" s="327"/>
      <c r="AV137" s="327"/>
      <c r="AW137" s="327"/>
      <c r="AX137" s="327"/>
      <c r="AY137" s="327"/>
      <c r="AZ137" s="327"/>
      <c r="BA137" s="327"/>
      <c r="BB137" s="358"/>
      <c r="BC137" s="358"/>
      <c r="BD137" s="358"/>
      <c r="IP137" s="333"/>
    </row>
    <row r="138" spans="1:250" s="332" customFormat="1" ht="15" hidden="1" customHeight="1" thickBot="1" x14ac:dyDescent="0.35">
      <c r="A138" s="359">
        <v>46</v>
      </c>
      <c r="B138" s="420" t="s">
        <v>77</v>
      </c>
      <c r="C138" s="361">
        <v>500986</v>
      </c>
      <c r="D138" s="428" t="s">
        <v>0</v>
      </c>
      <c r="E138" s="427"/>
      <c r="F138" s="433"/>
      <c r="G138" s="381">
        <v>-4.324999976233812E-3</v>
      </c>
      <c r="H138" s="436"/>
      <c r="I138" s="436"/>
      <c r="J138" s="436"/>
      <c r="K138" s="395"/>
      <c r="L138" s="436"/>
      <c r="M138" s="436"/>
      <c r="N138" s="395"/>
      <c r="O138" s="436"/>
      <c r="P138" s="436"/>
      <c r="Q138" s="436"/>
      <c r="R138" s="379">
        <f t="shared" si="25"/>
        <v>-4.324999976233812E-3</v>
      </c>
      <c r="S138" s="567">
        <f t="shared" si="23"/>
        <v>-4.324999976233812E-3</v>
      </c>
      <c r="T138" s="333" t="str">
        <f t="shared" si="20"/>
        <v>USD</v>
      </c>
      <c r="U138" s="587"/>
      <c r="V138" s="333"/>
      <c r="W138" s="333">
        <f t="shared" si="24"/>
        <v>0</v>
      </c>
      <c r="Y138" s="332">
        <v>32666.06</v>
      </c>
      <c r="Z138" s="333">
        <f>W138-Y138</f>
        <v>-32666.06</v>
      </c>
      <c r="AC138" s="333">
        <f>I138+J138+K138+L138-N138-O138-P138-Q138</f>
        <v>0</v>
      </c>
      <c r="AD138" s="333">
        <f>G138+I138+J138+K138+L138-N138-O138-P138-Q138</f>
        <v>-4.324999976233812E-3</v>
      </c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27"/>
      <c r="AR138" s="327"/>
      <c r="AS138" s="327"/>
      <c r="AT138" s="357"/>
      <c r="AU138" s="327"/>
      <c r="AV138" s="327"/>
      <c r="AW138" s="327"/>
      <c r="AX138" s="327"/>
      <c r="AY138" s="327"/>
      <c r="AZ138" s="327"/>
      <c r="BA138" s="327"/>
      <c r="BB138" s="358"/>
      <c r="BC138" s="358"/>
      <c r="BD138" s="358"/>
      <c r="IP138" s="333"/>
    </row>
    <row r="139" spans="1:250" s="332" customFormat="1" ht="15" hidden="1" customHeight="1" thickBot="1" x14ac:dyDescent="0.35">
      <c r="A139" s="359">
        <v>45</v>
      </c>
      <c r="B139" s="420" t="s">
        <v>78</v>
      </c>
      <c r="C139" s="427">
        <v>501015</v>
      </c>
      <c r="D139" s="428" t="s">
        <v>0</v>
      </c>
      <c r="E139" s="427"/>
      <c r="F139" s="433"/>
      <c r="G139" s="381">
        <v>-2.5749999938398105E-3</v>
      </c>
      <c r="H139" s="436"/>
      <c r="I139" s="436"/>
      <c r="J139" s="436"/>
      <c r="K139" s="395"/>
      <c r="L139" s="436"/>
      <c r="M139" s="436"/>
      <c r="N139" s="395"/>
      <c r="O139" s="436"/>
      <c r="P139" s="436"/>
      <c r="Q139" s="436"/>
      <c r="R139" s="379">
        <f t="shared" si="25"/>
        <v>-2.5749999938398105E-3</v>
      </c>
      <c r="S139" s="561">
        <f t="shared" si="23"/>
        <v>-2.5749999938398105E-3</v>
      </c>
      <c r="T139" s="333" t="str">
        <f t="shared" si="20"/>
        <v>USD</v>
      </c>
      <c r="U139" s="587"/>
      <c r="V139" s="333"/>
      <c r="W139" s="333">
        <f t="shared" si="24"/>
        <v>0</v>
      </c>
      <c r="AC139" s="333">
        <f>I139+J139+K139+L139-N139-O139-P139-Q139</f>
        <v>0</v>
      </c>
      <c r="AD139" s="333">
        <f>G139+I139+J139+K139+L139-N139-O139-P139-Q139</f>
        <v>-2.5749999938398105E-3</v>
      </c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27"/>
      <c r="AR139" s="327"/>
      <c r="AS139" s="327"/>
      <c r="AT139" s="357"/>
      <c r="AU139" s="327"/>
      <c r="AV139" s="327"/>
      <c r="AW139" s="327"/>
      <c r="AX139" s="327"/>
      <c r="AY139" s="327"/>
      <c r="AZ139" s="327"/>
      <c r="BA139" s="327"/>
      <c r="BB139" s="358"/>
      <c r="BC139" s="358"/>
      <c r="BD139" s="358"/>
      <c r="IP139" s="333"/>
    </row>
    <row r="140" spans="1:250" s="332" customFormat="1" ht="15" hidden="1" customHeight="1" thickBot="1" x14ac:dyDescent="0.35">
      <c r="A140" s="385">
        <v>58</v>
      </c>
      <c r="B140" s="391" t="s">
        <v>1262</v>
      </c>
      <c r="C140" s="393">
        <v>501092</v>
      </c>
      <c r="D140" s="392" t="s">
        <v>0</v>
      </c>
      <c r="E140" s="393"/>
      <c r="F140" s="394"/>
      <c r="G140" s="413">
        <v>-2.7648647260569703E-12</v>
      </c>
      <c r="H140" s="395"/>
      <c r="I140" s="395"/>
      <c r="J140" s="395"/>
      <c r="K140" s="395"/>
      <c r="L140" s="395"/>
      <c r="M140" s="395"/>
      <c r="N140" s="395"/>
      <c r="O140" s="395"/>
      <c r="P140" s="395"/>
      <c r="Q140" s="395"/>
      <c r="R140" s="379">
        <f t="shared" si="25"/>
        <v>-2.7648647260569703E-12</v>
      </c>
      <c r="S140" s="567">
        <f t="shared" si="23"/>
        <v>-2.7648647260569703E-12</v>
      </c>
      <c r="T140" s="333" t="str">
        <f t="shared" si="20"/>
        <v>USD</v>
      </c>
      <c r="U140" s="587"/>
      <c r="V140" s="333"/>
      <c r="W140" s="333">
        <f t="shared" si="24"/>
        <v>0</v>
      </c>
      <c r="AC140" s="333"/>
      <c r="AD140" s="333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27"/>
      <c r="AR140" s="327"/>
      <c r="AS140" s="327"/>
      <c r="AT140" s="357"/>
      <c r="AU140" s="327"/>
      <c r="AV140" s="327"/>
      <c r="AW140" s="327"/>
      <c r="AX140" s="327"/>
      <c r="AY140" s="327"/>
      <c r="AZ140" s="327"/>
      <c r="BA140" s="327"/>
      <c r="BB140" s="358"/>
      <c r="BC140" s="358"/>
      <c r="BD140" s="358"/>
      <c r="IP140" s="333"/>
    </row>
    <row r="141" spans="1:250" s="332" customFormat="1" ht="15" hidden="1" customHeight="1" thickBot="1" x14ac:dyDescent="0.35">
      <c r="A141" s="385">
        <v>55</v>
      </c>
      <c r="B141" s="391" t="s">
        <v>1263</v>
      </c>
      <c r="C141" s="393">
        <v>501085</v>
      </c>
      <c r="D141" s="392" t="s">
        <v>0</v>
      </c>
      <c r="E141" s="393"/>
      <c r="F141" s="394"/>
      <c r="G141" s="413">
        <v>0</v>
      </c>
      <c r="H141" s="395"/>
      <c r="I141" s="395"/>
      <c r="J141" s="395"/>
      <c r="K141" s="395"/>
      <c r="L141" s="395"/>
      <c r="M141" s="395"/>
      <c r="N141" s="395"/>
      <c r="O141" s="395"/>
      <c r="P141" s="395"/>
      <c r="Q141" s="395"/>
      <c r="R141" s="379">
        <f t="shared" si="25"/>
        <v>0</v>
      </c>
      <c r="S141" s="561">
        <f t="shared" si="23"/>
        <v>0</v>
      </c>
      <c r="T141" s="333" t="str">
        <f t="shared" si="20"/>
        <v>USD</v>
      </c>
      <c r="U141" s="587"/>
      <c r="V141" s="333"/>
      <c r="W141" s="333">
        <f t="shared" si="24"/>
        <v>0</v>
      </c>
      <c r="AC141" s="333"/>
      <c r="AD141" s="333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27"/>
      <c r="AR141" s="327"/>
      <c r="AS141" s="327"/>
      <c r="AT141" s="357"/>
      <c r="AU141" s="327"/>
      <c r="AV141" s="327"/>
      <c r="AW141" s="327"/>
      <c r="AX141" s="327"/>
      <c r="AY141" s="327"/>
      <c r="AZ141" s="327"/>
      <c r="BA141" s="327"/>
      <c r="BB141" s="358"/>
      <c r="BC141" s="358"/>
      <c r="BD141" s="358"/>
      <c r="IP141" s="333"/>
    </row>
    <row r="142" spans="1:250" s="332" customFormat="1" ht="15" customHeight="1" thickBot="1" x14ac:dyDescent="0.35">
      <c r="A142" s="385">
        <v>62</v>
      </c>
      <c r="B142" s="391" t="s">
        <v>1435</v>
      </c>
      <c r="C142" s="393">
        <v>501197</v>
      </c>
      <c r="D142" s="392" t="s">
        <v>26</v>
      </c>
      <c r="E142" s="393"/>
      <c r="F142" s="394"/>
      <c r="G142" s="366">
        <v>134486.34000000003</v>
      </c>
      <c r="H142" s="395"/>
      <c r="I142" s="395"/>
      <c r="J142" s="395"/>
      <c r="K142" s="395"/>
      <c r="L142" s="395"/>
      <c r="M142" s="395"/>
      <c r="N142" s="395">
        <v>134486.32</v>
      </c>
      <c r="O142" s="395">
        <v>0.02</v>
      </c>
      <c r="P142" s="395"/>
      <c r="Q142" s="395"/>
      <c r="R142" s="379">
        <f t="shared" si="25"/>
        <v>0</v>
      </c>
      <c r="S142" s="682">
        <f t="shared" si="23"/>
        <v>0</v>
      </c>
      <c r="T142" s="333" t="str">
        <f t="shared" si="20"/>
        <v>MYR</v>
      </c>
      <c r="U142" s="587"/>
      <c r="V142" s="333"/>
      <c r="W142" s="326">
        <f>U142</f>
        <v>0</v>
      </c>
      <c r="AC142" s="333"/>
      <c r="AD142" s="333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27"/>
      <c r="AR142" s="327"/>
      <c r="AS142" s="327"/>
      <c r="AT142" s="357"/>
      <c r="AU142" s="327"/>
      <c r="AV142" s="327"/>
      <c r="AW142" s="327"/>
      <c r="AX142" s="327"/>
      <c r="AY142" s="327"/>
      <c r="AZ142" s="327"/>
      <c r="BA142" s="327"/>
      <c r="BB142" s="358"/>
      <c r="BC142" s="358"/>
      <c r="BD142" s="358"/>
      <c r="IP142" s="333"/>
    </row>
    <row r="143" spans="1:250" s="332" customFormat="1" ht="15" customHeight="1" thickBot="1" x14ac:dyDescent="0.35">
      <c r="A143" s="385">
        <v>63</v>
      </c>
      <c r="B143" s="391" t="s">
        <v>1486</v>
      </c>
      <c r="C143" s="393">
        <v>500995</v>
      </c>
      <c r="D143" s="392" t="s">
        <v>26</v>
      </c>
      <c r="E143" s="393"/>
      <c r="F143" s="394"/>
      <c r="G143" s="413">
        <v>139880.09000000003</v>
      </c>
      <c r="H143" s="395"/>
      <c r="I143" s="395"/>
      <c r="J143" s="395"/>
      <c r="K143" s="395">
        <v>42039.1</v>
      </c>
      <c r="L143" s="395"/>
      <c r="M143" s="395"/>
      <c r="N143" s="395">
        <v>73794.95</v>
      </c>
      <c r="O143" s="395"/>
      <c r="P143" s="395"/>
      <c r="Q143" s="395"/>
      <c r="R143" s="365">
        <f t="shared" si="25"/>
        <v>108124.24000000003</v>
      </c>
      <c r="S143" s="567">
        <f t="shared" si="23"/>
        <v>-9.1780821821885183E-3</v>
      </c>
      <c r="T143" s="333" t="str">
        <f t="shared" si="20"/>
        <v>MYR</v>
      </c>
      <c r="U143" s="587">
        <v>108124.24917808222</v>
      </c>
      <c r="V143" s="333"/>
      <c r="W143" s="333">
        <f>U143</f>
        <v>108124.24917808222</v>
      </c>
      <c r="AC143" s="333">
        <f>I143+J143+K143+L143-N143-O143-P143-Q143</f>
        <v>-31755.85</v>
      </c>
      <c r="AD143" s="333">
        <f t="shared" ref="AD143:AD174" si="26">G143+I143+J143+K143+L143-N143-O143-P143-Q143</f>
        <v>108124.24000000003</v>
      </c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27"/>
      <c r="AR143" s="327"/>
      <c r="AS143" s="327"/>
      <c r="AT143" s="357"/>
      <c r="AU143" s="327"/>
      <c r="AV143" s="327"/>
      <c r="AW143" s="327"/>
      <c r="AX143" s="327"/>
      <c r="AY143" s="327"/>
      <c r="AZ143" s="327"/>
      <c r="BA143" s="327"/>
      <c r="BB143" s="358"/>
      <c r="BC143" s="358"/>
      <c r="BD143" s="358"/>
      <c r="IP143" s="333"/>
    </row>
    <row r="144" spans="1:250" s="332" customFormat="1" ht="15" customHeight="1" thickBot="1" x14ac:dyDescent="0.35">
      <c r="A144" s="600"/>
      <c r="B144" s="594"/>
      <c r="C144" s="456"/>
      <c r="D144" s="456"/>
      <c r="E144" s="456"/>
      <c r="F144" s="595"/>
      <c r="G144" s="388"/>
      <c r="H144" s="398"/>
      <c r="I144" s="398"/>
      <c r="J144" s="398"/>
      <c r="K144" s="398"/>
      <c r="L144" s="398"/>
      <c r="M144" s="398"/>
      <c r="N144" s="398"/>
      <c r="O144" s="398"/>
      <c r="P144" s="398"/>
      <c r="Q144" s="398"/>
      <c r="R144" s="560"/>
      <c r="S144" s="561"/>
      <c r="T144" s="333"/>
      <c r="U144" s="327"/>
      <c r="V144" s="333"/>
      <c r="W144" s="333"/>
      <c r="AD144" s="333">
        <f t="shared" si="26"/>
        <v>0</v>
      </c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27"/>
      <c r="AR144" s="327"/>
      <c r="AS144" s="327"/>
      <c r="AT144" s="327"/>
      <c r="AU144" s="327"/>
      <c r="AV144" s="327"/>
      <c r="AW144" s="327"/>
      <c r="AX144" s="327"/>
      <c r="AY144" s="327"/>
      <c r="AZ144" s="327"/>
      <c r="BA144" s="327"/>
      <c r="IP144" s="333"/>
    </row>
    <row r="145" spans="1:250" s="332" customFormat="1" ht="15" customHeight="1" thickBot="1" x14ac:dyDescent="0.35">
      <c r="A145" s="601"/>
      <c r="B145" s="985" t="s">
        <v>79</v>
      </c>
      <c r="C145" s="985"/>
      <c r="D145" s="985"/>
      <c r="E145" s="596"/>
      <c r="F145" s="597">
        <f>SUM(F9:F144)</f>
        <v>0</v>
      </c>
      <c r="G145" s="598">
        <f>SUM(G9:G144)</f>
        <v>7953895.8577749999</v>
      </c>
      <c r="H145" s="598">
        <f>SUM(H9:H144)</f>
        <v>0</v>
      </c>
      <c r="I145" s="599">
        <f>SUM(I18:I144)</f>
        <v>44273.409999999996</v>
      </c>
      <c r="J145" s="599">
        <f t="shared" ref="J145:R145" si="27">SUM(J9:J144)</f>
        <v>0</v>
      </c>
      <c r="K145" s="606">
        <f t="shared" si="27"/>
        <v>4988825.9000000004</v>
      </c>
      <c r="L145" s="599">
        <f t="shared" si="27"/>
        <v>0</v>
      </c>
      <c r="M145" s="599">
        <f t="shared" si="27"/>
        <v>0</v>
      </c>
      <c r="N145" s="606">
        <f t="shared" si="27"/>
        <v>3074198.2899999996</v>
      </c>
      <c r="O145" s="599">
        <f t="shared" si="27"/>
        <v>2321.81</v>
      </c>
      <c r="P145" s="599">
        <f t="shared" si="27"/>
        <v>69665.52</v>
      </c>
      <c r="Q145" s="599">
        <f t="shared" si="27"/>
        <v>2003.46</v>
      </c>
      <c r="R145" s="599">
        <f t="shared" si="27"/>
        <v>9838806.0877750013</v>
      </c>
      <c r="S145" s="561"/>
      <c r="T145" s="333"/>
      <c r="U145" s="327"/>
      <c r="V145" s="333"/>
      <c r="W145" s="333"/>
      <c r="AD145" s="333">
        <f t="shared" si="26"/>
        <v>9838806.0877750013</v>
      </c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27"/>
      <c r="AR145" s="327"/>
      <c r="AS145" s="327"/>
      <c r="AT145" s="327"/>
      <c r="AU145" s="327"/>
      <c r="AV145" s="327"/>
      <c r="AW145" s="327"/>
      <c r="AX145" s="327"/>
      <c r="AY145" s="327"/>
      <c r="AZ145" s="327"/>
      <c r="BA145" s="327"/>
      <c r="IP145" s="333"/>
    </row>
    <row r="146" spans="1:250" s="332" customFormat="1" ht="15" hidden="1" customHeight="1" x14ac:dyDescent="0.3">
      <c r="A146" s="323"/>
      <c r="B146" s="334"/>
      <c r="C146" s="324"/>
      <c r="D146" s="324"/>
      <c r="E146" s="324"/>
      <c r="F146" s="401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463"/>
      <c r="S146" s="561"/>
      <c r="T146" s="333"/>
      <c r="U146" s="327"/>
      <c r="V146" s="333"/>
      <c r="W146" s="333"/>
      <c r="AD146" s="333">
        <f t="shared" si="26"/>
        <v>0</v>
      </c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27"/>
      <c r="AR146" s="327"/>
      <c r="AS146" s="327"/>
      <c r="AT146" s="327"/>
      <c r="AU146" s="327"/>
      <c r="AV146" s="327"/>
      <c r="AW146" s="327"/>
      <c r="AX146" s="327"/>
      <c r="AY146" s="327"/>
      <c r="AZ146" s="327"/>
      <c r="BA146" s="327"/>
      <c r="IP146" s="333"/>
    </row>
    <row r="147" spans="1:250" s="332" customFormat="1" ht="15" hidden="1" customHeight="1" x14ac:dyDescent="0.3">
      <c r="A147" s="323"/>
      <c r="B147" s="993" t="s">
        <v>80</v>
      </c>
      <c r="C147" s="993"/>
      <c r="D147" s="402"/>
      <c r="E147" s="402"/>
      <c r="F147" s="403"/>
      <c r="G147" s="404"/>
      <c r="H147" s="404"/>
      <c r="I147" s="404"/>
      <c r="J147" s="404"/>
      <c r="K147" s="404"/>
      <c r="L147" s="404"/>
      <c r="M147" s="404"/>
      <c r="N147" s="404"/>
      <c r="O147" s="404"/>
      <c r="P147" s="404"/>
      <c r="Q147" s="404"/>
      <c r="R147" s="463"/>
      <c r="S147" s="561"/>
      <c r="T147" s="333"/>
      <c r="U147" s="327"/>
      <c r="V147" s="333"/>
      <c r="W147" s="333"/>
      <c r="AD147" s="333">
        <f t="shared" si="26"/>
        <v>0</v>
      </c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27"/>
      <c r="AR147" s="327"/>
      <c r="AS147" s="327"/>
      <c r="AT147" s="327"/>
      <c r="AU147" s="327"/>
      <c r="AV147" s="327"/>
      <c r="AW147" s="327"/>
      <c r="AX147" s="327"/>
      <c r="AY147" s="327"/>
      <c r="AZ147" s="327"/>
      <c r="BA147" s="327"/>
      <c r="IP147" s="333"/>
    </row>
    <row r="148" spans="1:250" s="332" customFormat="1" ht="15" hidden="1" customHeight="1" x14ac:dyDescent="0.3">
      <c r="A148" s="347"/>
      <c r="B148" s="337" t="s">
        <v>81</v>
      </c>
      <c r="C148" s="339">
        <v>500530</v>
      </c>
      <c r="D148" s="339" t="s">
        <v>26</v>
      </c>
      <c r="E148" s="338"/>
      <c r="F148" s="340"/>
      <c r="G148" s="341"/>
      <c r="H148" s="342"/>
      <c r="I148" s="343"/>
      <c r="J148" s="342"/>
      <c r="K148" s="395"/>
      <c r="L148" s="341"/>
      <c r="M148" s="341"/>
      <c r="N148" s="395"/>
      <c r="O148" s="341"/>
      <c r="P148" s="342"/>
      <c r="Q148" s="341"/>
      <c r="R148" s="405">
        <f>G148+H148+J148+K148+I148-M148-O148-P148-Q148-N148</f>
        <v>0</v>
      </c>
      <c r="S148" s="561"/>
      <c r="T148" s="333"/>
      <c r="U148" s="327"/>
      <c r="V148" s="333"/>
      <c r="W148" s="333"/>
      <c r="AD148" s="333">
        <f t="shared" si="26"/>
        <v>0</v>
      </c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27"/>
      <c r="AR148" s="327"/>
      <c r="AS148" s="327"/>
      <c r="AT148" s="327"/>
      <c r="AU148" s="327"/>
      <c r="AV148" s="327"/>
      <c r="AW148" s="327"/>
      <c r="AX148" s="327"/>
      <c r="AY148" s="327"/>
      <c r="AZ148" s="327"/>
      <c r="BA148" s="327"/>
      <c r="IP148" s="333"/>
    </row>
    <row r="149" spans="1:250" s="332" customFormat="1" ht="15" hidden="1" customHeight="1" x14ac:dyDescent="0.3">
      <c r="A149" s="347"/>
      <c r="B149" s="337" t="s">
        <v>82</v>
      </c>
      <c r="C149" s="348">
        <v>500534</v>
      </c>
      <c r="D149" s="349" t="s">
        <v>26</v>
      </c>
      <c r="E149" s="348"/>
      <c r="F149" s="350"/>
      <c r="G149" s="351"/>
      <c r="H149" s="345"/>
      <c r="I149" s="352"/>
      <c r="J149" s="345"/>
      <c r="K149" s="369"/>
      <c r="L149" s="351"/>
      <c r="M149" s="351"/>
      <c r="N149" s="369"/>
      <c r="O149" s="351"/>
      <c r="P149" s="345"/>
      <c r="Q149" s="351"/>
      <c r="R149" s="406">
        <f>G149+H149+J149+K149+I149-M149-O149-P149-Q149-N149</f>
        <v>0</v>
      </c>
      <c r="S149" s="561"/>
      <c r="T149" s="333"/>
      <c r="U149" s="327"/>
      <c r="V149" s="333"/>
      <c r="W149" s="333"/>
      <c r="AD149" s="333">
        <f t="shared" si="26"/>
        <v>0</v>
      </c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27"/>
      <c r="AR149" s="327"/>
      <c r="AS149" s="327"/>
      <c r="AT149" s="327"/>
      <c r="AU149" s="327"/>
      <c r="AV149" s="327"/>
      <c r="AW149" s="327"/>
      <c r="AX149" s="327"/>
      <c r="AY149" s="327"/>
      <c r="AZ149" s="327"/>
      <c r="BA149" s="327"/>
      <c r="IP149" s="333"/>
    </row>
    <row r="150" spans="1:250" s="332" customFormat="1" ht="15" hidden="1" customHeight="1" x14ac:dyDescent="0.3">
      <c r="A150" s="347"/>
      <c r="B150" s="407" t="s">
        <v>83</v>
      </c>
      <c r="C150" s="349">
        <v>500643</v>
      </c>
      <c r="D150" s="349" t="s">
        <v>4</v>
      </c>
      <c r="E150" s="408"/>
      <c r="F150" s="409"/>
      <c r="G150" s="410"/>
      <c r="H150" s="636"/>
      <c r="I150" s="345"/>
      <c r="J150" s="345"/>
      <c r="K150" s="366"/>
      <c r="L150" s="345"/>
      <c r="M150" s="345"/>
      <c r="N150" s="366"/>
      <c r="O150" s="345"/>
      <c r="P150" s="345"/>
      <c r="Q150" s="345"/>
      <c r="R150" s="354">
        <f>G150+H150+J150+K150+I150-M150-O150-P150-Q150-N150+F150</f>
        <v>0</v>
      </c>
      <c r="S150" s="561"/>
      <c r="T150" s="333"/>
      <c r="U150" s="327"/>
      <c r="V150" s="333"/>
      <c r="W150" s="333"/>
      <c r="AD150" s="333">
        <f t="shared" si="26"/>
        <v>0</v>
      </c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27"/>
      <c r="AR150" s="327"/>
      <c r="AS150" s="327"/>
      <c r="AT150" s="357"/>
      <c r="AU150" s="327"/>
      <c r="AV150" s="327"/>
      <c r="AW150" s="327"/>
      <c r="AX150" s="327"/>
      <c r="AY150" s="327"/>
      <c r="AZ150" s="327"/>
      <c r="BA150" s="327"/>
      <c r="IP150" s="333"/>
    </row>
    <row r="151" spans="1:250" s="332" customFormat="1" ht="15" hidden="1" customHeight="1" x14ac:dyDescent="0.3">
      <c r="A151" s="359">
        <v>1</v>
      </c>
      <c r="B151" s="360" t="s">
        <v>84</v>
      </c>
      <c r="C151" s="362">
        <v>500529</v>
      </c>
      <c r="D151" s="362" t="s">
        <v>26</v>
      </c>
      <c r="E151" s="411"/>
      <c r="F151" s="412"/>
      <c r="G151" s="365"/>
      <c r="H151" s="365"/>
      <c r="I151" s="637"/>
      <c r="J151" s="366"/>
      <c r="K151" s="366"/>
      <c r="L151" s="365"/>
      <c r="M151" s="365"/>
      <c r="N151" s="366"/>
      <c r="O151" s="366"/>
      <c r="P151" s="414"/>
      <c r="Q151" s="365"/>
      <c r="R151" s="562">
        <f>G151+H151+J151+K151+I151-M151-O151-P151-Q151-N151+F151</f>
        <v>0</v>
      </c>
      <c r="S151" s="561"/>
      <c r="T151" s="333"/>
      <c r="U151" s="327"/>
      <c r="V151" s="333"/>
      <c r="W151" s="333">
        <f>U151</f>
        <v>0</v>
      </c>
      <c r="AD151" s="333">
        <f t="shared" si="26"/>
        <v>0</v>
      </c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27"/>
      <c r="AR151" s="327"/>
      <c r="AS151" s="327"/>
      <c r="AT151" s="327"/>
      <c r="AU151" s="327"/>
      <c r="AV151" s="327"/>
      <c r="AW151" s="327"/>
      <c r="AX151" s="327"/>
      <c r="AY151" s="327"/>
      <c r="AZ151" s="327"/>
      <c r="BA151" s="327"/>
      <c r="IP151" s="333"/>
    </row>
    <row r="152" spans="1:250" s="332" customFormat="1" ht="15" hidden="1" customHeight="1" x14ac:dyDescent="0.3">
      <c r="A152" s="355"/>
      <c r="B152" s="356" t="s">
        <v>85</v>
      </c>
      <c r="C152" s="349">
        <v>500757</v>
      </c>
      <c r="D152" s="349" t="s">
        <v>26</v>
      </c>
      <c r="E152" s="349"/>
      <c r="F152" s="409"/>
      <c r="G152" s="410"/>
      <c r="H152" s="410"/>
      <c r="I152" s="410"/>
      <c r="J152" s="410"/>
      <c r="K152" s="416"/>
      <c r="L152" s="410"/>
      <c r="M152" s="410"/>
      <c r="N152" s="416"/>
      <c r="O152" s="410"/>
      <c r="P152" s="410"/>
      <c r="Q152" s="410"/>
      <c r="R152" s="406">
        <f>G152+H152+J152+K152+I152+L152-M152-O152-P152-Q152-N152</f>
        <v>0</v>
      </c>
      <c r="S152" s="561"/>
      <c r="T152" s="333"/>
      <c r="U152" s="327"/>
      <c r="V152" s="333"/>
      <c r="W152" s="333">
        <f>U152</f>
        <v>0</v>
      </c>
      <c r="AD152" s="333">
        <f t="shared" si="26"/>
        <v>0</v>
      </c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27"/>
      <c r="AR152" s="327"/>
      <c r="AS152" s="327"/>
      <c r="AT152" s="327"/>
      <c r="AU152" s="327"/>
      <c r="AV152" s="327"/>
      <c r="AW152" s="327"/>
      <c r="AX152" s="327"/>
      <c r="AY152" s="327"/>
      <c r="AZ152" s="327"/>
      <c r="BA152" s="327"/>
      <c r="IP152" s="333"/>
    </row>
    <row r="153" spans="1:250" s="332" customFormat="1" ht="15" hidden="1" customHeight="1" x14ac:dyDescent="0.3">
      <c r="A153" s="359">
        <v>2</v>
      </c>
      <c r="B153" s="377" t="s">
        <v>86</v>
      </c>
      <c r="C153" s="362">
        <v>500771</v>
      </c>
      <c r="D153" s="362" t="s">
        <v>26</v>
      </c>
      <c r="E153" s="362"/>
      <c r="F153" s="412"/>
      <c r="G153" s="421"/>
      <c r="H153" s="421"/>
      <c r="I153" s="421"/>
      <c r="J153" s="421"/>
      <c r="K153" s="416"/>
      <c r="L153" s="421"/>
      <c r="M153" s="421"/>
      <c r="N153" s="416"/>
      <c r="O153" s="421"/>
      <c r="P153" s="421"/>
      <c r="Q153" s="421"/>
      <c r="R153" s="559">
        <f>G153+H153+J153+K153+I153+L153-M153-O153-P153-Q153-N153</f>
        <v>0</v>
      </c>
      <c r="S153" s="561"/>
      <c r="T153" s="333"/>
      <c r="U153" s="327"/>
      <c r="V153" s="333"/>
      <c r="W153" s="333">
        <f>U153</f>
        <v>0</v>
      </c>
      <c r="AD153" s="333">
        <f t="shared" si="26"/>
        <v>0</v>
      </c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27"/>
      <c r="AR153" s="327"/>
      <c r="AS153" s="327"/>
      <c r="AT153" s="327"/>
      <c r="AU153" s="327"/>
      <c r="AV153" s="327"/>
      <c r="AW153" s="327"/>
      <c r="AX153" s="327"/>
      <c r="AY153" s="327"/>
      <c r="AZ153" s="327"/>
      <c r="BA153" s="327"/>
      <c r="IP153" s="333"/>
    </row>
    <row r="154" spans="1:250" s="332" customFormat="1" ht="15" hidden="1" customHeight="1" x14ac:dyDescent="0.3">
      <c r="A154" s="355"/>
      <c r="B154" s="356" t="s">
        <v>87</v>
      </c>
      <c r="C154" s="348">
        <v>500900</v>
      </c>
      <c r="D154" s="349" t="s">
        <v>26</v>
      </c>
      <c r="E154" s="348"/>
      <c r="F154" s="350"/>
      <c r="G154" s="345"/>
      <c r="H154" s="345"/>
      <c r="I154" s="345"/>
      <c r="J154" s="345"/>
      <c r="K154" s="366"/>
      <c r="L154" s="345"/>
      <c r="M154" s="345"/>
      <c r="N154" s="366"/>
      <c r="O154" s="345"/>
      <c r="P154" s="345"/>
      <c r="Q154" s="345"/>
      <c r="R154" s="467">
        <f>G154+H154+J154+K154+I154-M154-O154-P154-Q154-N154+F154</f>
        <v>0</v>
      </c>
      <c r="S154" s="567"/>
      <c r="T154" s="333"/>
      <c r="U154" s="327"/>
      <c r="V154" s="333"/>
      <c r="W154" s="333"/>
      <c r="AD154" s="333">
        <f t="shared" si="26"/>
        <v>0</v>
      </c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27"/>
      <c r="AR154" s="327"/>
      <c r="AS154" s="327"/>
      <c r="AT154" s="327"/>
      <c r="AU154" s="327"/>
      <c r="AV154" s="327"/>
      <c r="AW154" s="327"/>
      <c r="AX154" s="327"/>
      <c r="AY154" s="327"/>
      <c r="AZ154" s="327"/>
      <c r="BA154" s="327"/>
      <c r="IP154" s="333"/>
    </row>
    <row r="155" spans="1:250" s="332" customFormat="1" ht="15" hidden="1" customHeight="1" x14ac:dyDescent="0.3">
      <c r="A155" s="359">
        <v>3</v>
      </c>
      <c r="B155" s="420" t="s">
        <v>88</v>
      </c>
      <c r="C155" s="362">
        <v>500663</v>
      </c>
      <c r="D155" s="362" t="s">
        <v>0</v>
      </c>
      <c r="E155" s="362"/>
      <c r="F155" s="412"/>
      <c r="G155" s="421"/>
      <c r="H155" s="440"/>
      <c r="I155" s="637"/>
      <c r="J155" s="366"/>
      <c r="K155" s="366"/>
      <c r="L155" s="365"/>
      <c r="M155" s="365"/>
      <c r="N155" s="366"/>
      <c r="O155" s="366"/>
      <c r="P155" s="366"/>
      <c r="Q155" s="365"/>
      <c r="R155" s="559">
        <f>G155+H155+J155+K155+I155-M155-O155-P155-Q155-N155</f>
        <v>0</v>
      </c>
      <c r="S155" s="561"/>
      <c r="T155" s="333"/>
      <c r="U155" s="327"/>
      <c r="V155" s="333"/>
      <c r="W155" s="333">
        <f>U155*$W$1</f>
        <v>0</v>
      </c>
      <c r="AD155" s="333">
        <f t="shared" si="26"/>
        <v>0</v>
      </c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27"/>
      <c r="AR155" s="327"/>
      <c r="AS155" s="327"/>
      <c r="AT155" s="357"/>
      <c r="AU155" s="327"/>
      <c r="AV155" s="327"/>
      <c r="AW155" s="327"/>
      <c r="AX155" s="327"/>
      <c r="AY155" s="327"/>
      <c r="AZ155" s="327"/>
      <c r="BA155" s="327"/>
      <c r="IP155" s="333"/>
    </row>
    <row r="156" spans="1:250" s="332" customFormat="1" ht="15" hidden="1" customHeight="1" x14ac:dyDescent="0.3">
      <c r="A156" s="355"/>
      <c r="B156" s="356" t="s">
        <v>89</v>
      </c>
      <c r="C156" s="348">
        <v>500559</v>
      </c>
      <c r="D156" s="349" t="s">
        <v>26</v>
      </c>
      <c r="E156" s="422"/>
      <c r="F156" s="350"/>
      <c r="G156" s="345"/>
      <c r="H156" s="345"/>
      <c r="I156" s="345"/>
      <c r="J156" s="345"/>
      <c r="K156" s="366"/>
      <c r="L156" s="345"/>
      <c r="M156" s="345"/>
      <c r="N156" s="366"/>
      <c r="O156" s="345"/>
      <c r="P156" s="345"/>
      <c r="Q156" s="345"/>
      <c r="R156" s="406">
        <f>G156+H156+J156+K156+I156-M156-O156-P156-Q156-N156+F156</f>
        <v>0</v>
      </c>
      <c r="S156" s="561"/>
      <c r="T156" s="333"/>
      <c r="U156" s="327"/>
      <c r="V156" s="333"/>
      <c r="W156" s="333"/>
      <c r="AD156" s="333">
        <f t="shared" si="26"/>
        <v>0</v>
      </c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27"/>
      <c r="AR156" s="327"/>
      <c r="AS156" s="327"/>
      <c r="AT156" s="327"/>
      <c r="AU156" s="327"/>
      <c r="AV156" s="327"/>
      <c r="AW156" s="327"/>
      <c r="AX156" s="327"/>
      <c r="AY156" s="327"/>
      <c r="AZ156" s="327"/>
      <c r="BA156" s="327"/>
      <c r="IP156" s="333"/>
    </row>
    <row r="157" spans="1:250" s="332" customFormat="1" ht="15" hidden="1" customHeight="1" x14ac:dyDescent="0.3">
      <c r="A157" s="355"/>
      <c r="B157" s="356" t="s">
        <v>90</v>
      </c>
      <c r="C157" s="348">
        <v>500779</v>
      </c>
      <c r="D157" s="349" t="s">
        <v>0</v>
      </c>
      <c r="E157" s="422"/>
      <c r="F157" s="350"/>
      <c r="G157" s="345"/>
      <c r="H157" s="345"/>
      <c r="I157" s="345"/>
      <c r="J157" s="345"/>
      <c r="K157" s="366"/>
      <c r="L157" s="345"/>
      <c r="M157" s="345"/>
      <c r="N157" s="366"/>
      <c r="O157" s="345"/>
      <c r="P157" s="345"/>
      <c r="Q157" s="345"/>
      <c r="R157" s="406">
        <f>G157+H157+J157+K157+I157-M157-O157-P157-Q157-N157+F157</f>
        <v>0</v>
      </c>
      <c r="S157" s="561"/>
      <c r="T157" s="333"/>
      <c r="U157" s="327"/>
      <c r="V157" s="333"/>
      <c r="W157" s="333"/>
      <c r="AD157" s="333">
        <f t="shared" si="26"/>
        <v>0</v>
      </c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27"/>
      <c r="AR157" s="327"/>
      <c r="AS157" s="327"/>
      <c r="AT157" s="327"/>
      <c r="AU157" s="327"/>
      <c r="AV157" s="327"/>
      <c r="AW157" s="327"/>
      <c r="AX157" s="327"/>
      <c r="AY157" s="327"/>
      <c r="AZ157" s="327"/>
      <c r="BA157" s="327"/>
      <c r="IP157" s="333"/>
    </row>
    <row r="158" spans="1:250" s="332" customFormat="1" ht="15" hidden="1" customHeight="1" x14ac:dyDescent="0.3">
      <c r="A158" s="355"/>
      <c r="B158" s="423" t="s">
        <v>91</v>
      </c>
      <c r="C158" s="338">
        <v>500811</v>
      </c>
      <c r="D158" s="349" t="s">
        <v>0</v>
      </c>
      <c r="E158" s="339"/>
      <c r="F158" s="424"/>
      <c r="G158" s="410"/>
      <c r="H158" s="426"/>
      <c r="I158" s="345"/>
      <c r="J158" s="345"/>
      <c r="K158" s="366"/>
      <c r="L158" s="345"/>
      <c r="M158" s="345"/>
      <c r="N158" s="366"/>
      <c r="O158" s="345"/>
      <c r="P158" s="345"/>
      <c r="Q158" s="345"/>
      <c r="R158" s="467">
        <f>G158+H158+J158+K158+I158-M158-O158-P158-Q158-N158</f>
        <v>0</v>
      </c>
      <c r="S158" s="567"/>
      <c r="T158" s="333"/>
      <c r="U158" s="327"/>
      <c r="V158" s="333"/>
      <c r="W158" s="333"/>
      <c r="AD158" s="333">
        <f t="shared" si="26"/>
        <v>0</v>
      </c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27"/>
      <c r="AR158" s="327"/>
      <c r="AS158" s="327"/>
      <c r="AT158" s="327"/>
      <c r="AU158" s="327"/>
      <c r="AV158" s="327"/>
      <c r="AW158" s="327"/>
      <c r="AX158" s="327"/>
      <c r="AY158" s="327"/>
      <c r="AZ158" s="327"/>
      <c r="BA158" s="327"/>
      <c r="IP158" s="333"/>
    </row>
    <row r="159" spans="1:250" s="332" customFormat="1" ht="15" hidden="1" customHeight="1" x14ac:dyDescent="0.3">
      <c r="A159" s="355"/>
      <c r="B159" s="423" t="s">
        <v>92</v>
      </c>
      <c r="C159" s="349">
        <v>500702</v>
      </c>
      <c r="D159" s="349" t="s">
        <v>0</v>
      </c>
      <c r="E159" s="349"/>
      <c r="F159" s="409"/>
      <c r="G159" s="410"/>
      <c r="H159" s="426"/>
      <c r="I159" s="636"/>
      <c r="J159" s="345"/>
      <c r="K159" s="366"/>
      <c r="L159" s="345"/>
      <c r="M159" s="345"/>
      <c r="N159" s="366"/>
      <c r="O159" s="345"/>
      <c r="P159" s="345"/>
      <c r="Q159" s="345"/>
      <c r="R159" s="467">
        <f>G159+H159+J159+K159+I159-M159-O159-P159-Q159-N159</f>
        <v>0</v>
      </c>
      <c r="S159" s="567"/>
      <c r="T159" s="333"/>
      <c r="U159" s="327"/>
      <c r="V159" s="333"/>
      <c r="W159" s="333"/>
      <c r="AD159" s="333">
        <f t="shared" si="26"/>
        <v>0</v>
      </c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27"/>
      <c r="AR159" s="327"/>
      <c r="AS159" s="327"/>
      <c r="AT159" s="357"/>
      <c r="AU159" s="327"/>
      <c r="AV159" s="327"/>
      <c r="AW159" s="327"/>
      <c r="AX159" s="327"/>
      <c r="AY159" s="327"/>
      <c r="AZ159" s="327"/>
      <c r="BA159" s="327"/>
      <c r="IP159" s="333"/>
    </row>
    <row r="160" spans="1:250" s="332" customFormat="1" ht="15" hidden="1" customHeight="1" x14ac:dyDescent="0.3">
      <c r="A160" s="359">
        <v>4</v>
      </c>
      <c r="B160" s="386" t="s">
        <v>93</v>
      </c>
      <c r="C160" s="374">
        <v>500940</v>
      </c>
      <c r="D160" s="375" t="s">
        <v>26</v>
      </c>
      <c r="E160" s="374"/>
      <c r="F160" s="376"/>
      <c r="G160" s="366"/>
      <c r="H160" s="366"/>
      <c r="I160" s="366"/>
      <c r="J160" s="366"/>
      <c r="K160" s="366"/>
      <c r="L160" s="366"/>
      <c r="M160" s="366"/>
      <c r="N160" s="366"/>
      <c r="O160" s="366"/>
      <c r="P160" s="366"/>
      <c r="Q160" s="366"/>
      <c r="R160" s="562">
        <f>G160+H160+J160+K160+I160-M160-O160-P160-Q160-N160</f>
        <v>0</v>
      </c>
      <c r="S160" s="561"/>
      <c r="T160" s="333"/>
      <c r="U160" s="327"/>
      <c r="V160" s="333"/>
      <c r="W160" s="333">
        <f>U160</f>
        <v>0</v>
      </c>
      <c r="AD160" s="333">
        <f t="shared" si="26"/>
        <v>0</v>
      </c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27"/>
      <c r="AR160" s="327"/>
      <c r="AS160" s="327"/>
      <c r="AT160" s="357"/>
      <c r="AU160" s="327"/>
      <c r="AV160" s="327"/>
      <c r="AW160" s="327"/>
      <c r="AX160" s="327"/>
      <c r="AY160" s="327"/>
      <c r="AZ160" s="327"/>
      <c r="BA160" s="327"/>
      <c r="IP160" s="333"/>
    </row>
    <row r="161" spans="1:250" s="332" customFormat="1" ht="15" hidden="1" customHeight="1" x14ac:dyDescent="0.3">
      <c r="A161" s="355"/>
      <c r="B161" s="423" t="s">
        <v>94</v>
      </c>
      <c r="C161" s="348">
        <v>500820</v>
      </c>
      <c r="D161" s="349" t="s">
        <v>0</v>
      </c>
      <c r="E161" s="349"/>
      <c r="F161" s="409"/>
      <c r="G161" s="410"/>
      <c r="H161" s="426"/>
      <c r="I161" s="345"/>
      <c r="J161" s="345"/>
      <c r="K161" s="366"/>
      <c r="L161" s="345"/>
      <c r="M161" s="345"/>
      <c r="N161" s="366"/>
      <c r="O161" s="345"/>
      <c r="P161" s="345"/>
      <c r="Q161" s="345"/>
      <c r="R161" s="406">
        <f>G161+H161+J161+K161+I161-M161-O161-P161-Q161-N161</f>
        <v>0</v>
      </c>
      <c r="S161" s="561"/>
      <c r="T161" s="333"/>
      <c r="U161" s="327"/>
      <c r="V161" s="333"/>
      <c r="W161" s="333"/>
      <c r="AD161" s="333">
        <f t="shared" si="26"/>
        <v>0</v>
      </c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27"/>
      <c r="AR161" s="327"/>
      <c r="AS161" s="327"/>
      <c r="AT161" s="357"/>
      <c r="AU161" s="327"/>
      <c r="AV161" s="327"/>
      <c r="AW161" s="327"/>
      <c r="AX161" s="327"/>
      <c r="AY161" s="327"/>
      <c r="AZ161" s="327"/>
      <c r="BA161" s="327"/>
      <c r="IP161" s="333"/>
    </row>
    <row r="162" spans="1:250" s="332" customFormat="1" ht="15" hidden="1" customHeight="1" x14ac:dyDescent="0.3">
      <c r="A162" s="359">
        <v>5</v>
      </c>
      <c r="B162" s="420" t="s">
        <v>95</v>
      </c>
      <c r="C162" s="427">
        <v>500850</v>
      </c>
      <c r="D162" s="362" t="s">
        <v>0</v>
      </c>
      <c r="E162" s="428"/>
      <c r="F162" s="429"/>
      <c r="G162" s="421"/>
      <c r="H162" s="440"/>
      <c r="I162" s="637"/>
      <c r="J162" s="366"/>
      <c r="K162" s="366"/>
      <c r="L162" s="365"/>
      <c r="M162" s="365"/>
      <c r="N162" s="366"/>
      <c r="O162" s="366"/>
      <c r="P162" s="366"/>
      <c r="Q162" s="365"/>
      <c r="R162" s="559">
        <f>G162+H162+J162+K162+I162-M162-O162-P162-Q162-N162+F162</f>
        <v>0</v>
      </c>
      <c r="S162" s="561"/>
      <c r="T162" s="333"/>
      <c r="U162" s="327"/>
      <c r="V162" s="333"/>
      <c r="W162" s="333">
        <f>U162*$W$1</f>
        <v>0</v>
      </c>
      <c r="AD162" s="333">
        <f t="shared" si="26"/>
        <v>0</v>
      </c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27"/>
      <c r="AR162" s="327"/>
      <c r="AS162" s="327"/>
      <c r="AT162" s="357"/>
      <c r="AU162" s="327"/>
      <c r="AV162" s="327"/>
      <c r="AW162" s="415"/>
      <c r="AX162" s="327"/>
      <c r="AY162" s="327"/>
      <c r="AZ162" s="327"/>
      <c r="BA162" s="327"/>
      <c r="BD162" s="327"/>
      <c r="IP162" s="333"/>
    </row>
    <row r="163" spans="1:250" s="332" customFormat="1" ht="15" hidden="1" customHeight="1" x14ac:dyDescent="0.3">
      <c r="A163" s="355"/>
      <c r="B163" s="423" t="s">
        <v>96</v>
      </c>
      <c r="C163" s="338">
        <v>500798</v>
      </c>
      <c r="D163" s="349" t="s">
        <v>26</v>
      </c>
      <c r="E163" s="339"/>
      <c r="F163" s="424"/>
      <c r="G163" s="410"/>
      <c r="H163" s="426"/>
      <c r="I163" s="345"/>
      <c r="J163" s="345"/>
      <c r="K163" s="366"/>
      <c r="L163" s="345"/>
      <c r="M163" s="345"/>
      <c r="N163" s="366"/>
      <c r="O163" s="345"/>
      <c r="P163" s="345"/>
      <c r="Q163" s="345"/>
      <c r="R163" s="406">
        <f>G163+H163+J163+K163+I163-M163-O163-P163-Q163-N163</f>
        <v>0</v>
      </c>
      <c r="S163" s="561"/>
      <c r="T163" s="333"/>
      <c r="U163" s="327"/>
      <c r="V163" s="333"/>
      <c r="W163" s="333"/>
      <c r="AD163" s="333">
        <f t="shared" si="26"/>
        <v>0</v>
      </c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27"/>
      <c r="AR163" s="327"/>
      <c r="AS163" s="327"/>
      <c r="AT163" s="357"/>
      <c r="AU163" s="327"/>
      <c r="AV163" s="327"/>
      <c r="AW163" s="415"/>
      <c r="AX163" s="327"/>
      <c r="AY163" s="327"/>
      <c r="AZ163" s="327"/>
      <c r="BA163" s="327"/>
      <c r="BD163" s="327"/>
      <c r="IP163" s="333"/>
    </row>
    <row r="164" spans="1:250" s="332" customFormat="1" ht="15" hidden="1" customHeight="1" x14ac:dyDescent="0.3">
      <c r="A164" s="359">
        <v>6</v>
      </c>
      <c r="B164" s="420" t="s">
        <v>218</v>
      </c>
      <c r="C164" s="427">
        <v>500802</v>
      </c>
      <c r="D164" s="362" t="s">
        <v>2</v>
      </c>
      <c r="E164" s="428"/>
      <c r="F164" s="429"/>
      <c r="G164" s="421"/>
      <c r="H164" s="440"/>
      <c r="I164" s="366"/>
      <c r="J164" s="366"/>
      <c r="K164" s="366"/>
      <c r="L164" s="365"/>
      <c r="M164" s="365"/>
      <c r="N164" s="366"/>
      <c r="O164" s="366"/>
      <c r="P164" s="563"/>
      <c r="Q164" s="365"/>
      <c r="R164" s="564">
        <f>G164+H164+J164+K164+I164-M164-O164-P164-Q164-N164</f>
        <v>0</v>
      </c>
      <c r="S164" s="561"/>
      <c r="T164" s="333"/>
      <c r="U164" s="327"/>
      <c r="V164" s="333"/>
      <c r="W164" s="333">
        <f>U164*$AA$1</f>
        <v>0</v>
      </c>
      <c r="AD164" s="333">
        <f t="shared" si="26"/>
        <v>0</v>
      </c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27"/>
      <c r="AR164" s="327"/>
      <c r="AS164" s="327"/>
      <c r="AT164" s="357"/>
      <c r="AU164" s="327"/>
      <c r="AV164" s="327"/>
      <c r="AW164" s="415"/>
      <c r="AX164" s="327"/>
      <c r="AY164" s="327"/>
      <c r="AZ164" s="327"/>
      <c r="BA164" s="327"/>
      <c r="BD164" s="327"/>
      <c r="IP164" s="333"/>
    </row>
    <row r="165" spans="1:250" s="332" customFormat="1" ht="15" hidden="1" customHeight="1" x14ac:dyDescent="0.3">
      <c r="A165" s="359">
        <v>7</v>
      </c>
      <c r="B165" s="420" t="s">
        <v>97</v>
      </c>
      <c r="C165" s="362">
        <v>500676</v>
      </c>
      <c r="D165" s="362" t="s">
        <v>0</v>
      </c>
      <c r="E165" s="431"/>
      <c r="F165" s="412"/>
      <c r="G165" s="421"/>
      <c r="H165" s="440"/>
      <c r="I165" s="637"/>
      <c r="J165" s="366"/>
      <c r="K165" s="366"/>
      <c r="L165" s="365"/>
      <c r="M165" s="365"/>
      <c r="N165" s="366"/>
      <c r="O165" s="366"/>
      <c r="P165" s="366"/>
      <c r="Q165" s="365"/>
      <c r="R165" s="562">
        <f>G165+H165+J165+K165+I165-M165-O165-P165-Q165-N165+F165</f>
        <v>0</v>
      </c>
      <c r="S165" s="561"/>
      <c r="T165" s="333"/>
      <c r="U165" s="327"/>
      <c r="V165" s="333"/>
      <c r="W165" s="333">
        <f>U165*$W$1</f>
        <v>0</v>
      </c>
      <c r="AD165" s="333">
        <f t="shared" si="26"/>
        <v>0</v>
      </c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27"/>
      <c r="AR165" s="327"/>
      <c r="AS165" s="327"/>
      <c r="AT165" s="357"/>
      <c r="AU165" s="327"/>
      <c r="AV165" s="327"/>
      <c r="AW165" s="327"/>
      <c r="AX165" s="327"/>
      <c r="AY165" s="327"/>
      <c r="AZ165" s="327"/>
      <c r="BA165" s="327"/>
      <c r="IP165" s="333"/>
    </row>
    <row r="166" spans="1:250" s="332" customFormat="1" ht="15" hidden="1" customHeight="1" x14ac:dyDescent="0.3">
      <c r="A166" s="355"/>
      <c r="B166" s="423" t="s">
        <v>98</v>
      </c>
      <c r="C166" s="338">
        <v>500688</v>
      </c>
      <c r="D166" s="349" t="s">
        <v>0</v>
      </c>
      <c r="E166" s="339"/>
      <c r="F166" s="424"/>
      <c r="G166" s="410"/>
      <c r="H166" s="426"/>
      <c r="I166" s="345"/>
      <c r="J166" s="345"/>
      <c r="K166" s="366"/>
      <c r="L166" s="345"/>
      <c r="M166" s="345"/>
      <c r="N166" s="366"/>
      <c r="O166" s="345"/>
      <c r="P166" s="345"/>
      <c r="Q166" s="345"/>
      <c r="R166" s="406">
        <f t="shared" ref="R166:R177" si="28">G166+H166+J166+K166+I166-M166-O166-P166-Q166-N166</f>
        <v>0</v>
      </c>
      <c r="S166" s="561"/>
      <c r="T166" s="333"/>
      <c r="U166" s="327"/>
      <c r="V166" s="333"/>
      <c r="W166" s="333">
        <f>U166*$W$1</f>
        <v>0</v>
      </c>
      <c r="AD166" s="333">
        <f t="shared" si="26"/>
        <v>0</v>
      </c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27"/>
      <c r="AR166" s="327"/>
      <c r="AS166" s="327"/>
      <c r="AT166" s="357"/>
      <c r="AU166" s="327"/>
      <c r="AV166" s="327"/>
      <c r="AW166" s="327"/>
      <c r="AX166" s="327"/>
      <c r="AY166" s="327"/>
      <c r="AZ166" s="327"/>
      <c r="BA166" s="327"/>
      <c r="IP166" s="333"/>
    </row>
    <row r="167" spans="1:250" s="332" customFormat="1" ht="15" hidden="1" customHeight="1" x14ac:dyDescent="0.3">
      <c r="A167" s="359">
        <v>8</v>
      </c>
      <c r="B167" s="420" t="s">
        <v>100</v>
      </c>
      <c r="C167" s="427">
        <v>500910</v>
      </c>
      <c r="D167" s="362" t="s">
        <v>0</v>
      </c>
      <c r="E167" s="427"/>
      <c r="F167" s="433"/>
      <c r="G167" s="421"/>
      <c r="H167" s="440"/>
      <c r="I167" s="365"/>
      <c r="J167" s="366"/>
      <c r="K167" s="366"/>
      <c r="L167" s="365"/>
      <c r="M167" s="365"/>
      <c r="N167" s="366"/>
      <c r="O167" s="366"/>
      <c r="P167" s="366"/>
      <c r="Q167" s="365"/>
      <c r="R167" s="559">
        <f t="shared" si="28"/>
        <v>0</v>
      </c>
      <c r="S167" s="561"/>
      <c r="T167" s="333"/>
      <c r="U167" s="327"/>
      <c r="V167" s="333"/>
      <c r="W167" s="333">
        <f>U167*$W$1</f>
        <v>0</v>
      </c>
      <c r="AD167" s="333">
        <f t="shared" si="26"/>
        <v>0</v>
      </c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27"/>
      <c r="AR167" s="327"/>
      <c r="AS167" s="327"/>
      <c r="AT167" s="357"/>
      <c r="AU167" s="327"/>
      <c r="AV167" s="327"/>
      <c r="AW167" s="327"/>
      <c r="AX167" s="327"/>
      <c r="AY167" s="327"/>
      <c r="AZ167" s="327"/>
      <c r="BA167" s="327"/>
      <c r="IP167" s="333"/>
    </row>
    <row r="168" spans="1:250" s="332" customFormat="1" ht="15" hidden="1" customHeight="1" x14ac:dyDescent="0.3">
      <c r="A168" s="359">
        <v>9</v>
      </c>
      <c r="B168" s="386" t="s">
        <v>101</v>
      </c>
      <c r="C168" s="374">
        <v>500692</v>
      </c>
      <c r="D168" s="375" t="s">
        <v>0</v>
      </c>
      <c r="E168" s="374"/>
      <c r="F168" s="376"/>
      <c r="G168" s="366"/>
      <c r="H168" s="365"/>
      <c r="I168" s="366"/>
      <c r="J168" s="366"/>
      <c r="K168" s="366"/>
      <c r="L168" s="366"/>
      <c r="M168" s="365"/>
      <c r="N168" s="366"/>
      <c r="O168" s="366"/>
      <c r="P168" s="366"/>
      <c r="Q168" s="366"/>
      <c r="R168" s="559">
        <f t="shared" si="28"/>
        <v>0</v>
      </c>
      <c r="S168" s="561"/>
      <c r="T168" s="333"/>
      <c r="U168" s="327"/>
      <c r="V168" s="333"/>
      <c r="W168" s="333">
        <f>U168*$W$1</f>
        <v>0</v>
      </c>
      <c r="AD168" s="333">
        <f t="shared" si="26"/>
        <v>0</v>
      </c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27"/>
      <c r="AR168" s="327"/>
      <c r="AS168" s="327"/>
      <c r="AT168" s="357"/>
      <c r="AU168" s="327"/>
      <c r="AV168" s="327"/>
      <c r="AW168" s="327"/>
      <c r="AX168" s="327"/>
      <c r="AY168" s="327"/>
      <c r="AZ168" s="327"/>
      <c r="BA168" s="327"/>
      <c r="IP168" s="333"/>
    </row>
    <row r="169" spans="1:250" s="332" customFormat="1" ht="15" hidden="1" customHeight="1" x14ac:dyDescent="0.3">
      <c r="A169" s="359">
        <v>10</v>
      </c>
      <c r="B169" s="396" t="s">
        <v>102</v>
      </c>
      <c r="C169" s="374">
        <v>500888</v>
      </c>
      <c r="D169" s="375" t="s">
        <v>0</v>
      </c>
      <c r="E169" s="374"/>
      <c r="F169" s="376"/>
      <c r="G169" s="366"/>
      <c r="H169" s="366"/>
      <c r="I169" s="637"/>
      <c r="J169" s="366"/>
      <c r="K169" s="366"/>
      <c r="L169" s="366"/>
      <c r="M169" s="365"/>
      <c r="N169" s="366"/>
      <c r="O169" s="366"/>
      <c r="P169" s="366"/>
      <c r="Q169" s="366"/>
      <c r="R169" s="559">
        <f t="shared" si="28"/>
        <v>0</v>
      </c>
      <c r="S169" s="561"/>
      <c r="T169" s="333"/>
      <c r="U169" s="327"/>
      <c r="V169" s="333"/>
      <c r="W169" s="333">
        <f>U169*$W$1</f>
        <v>0</v>
      </c>
      <c r="AD169" s="333">
        <f t="shared" si="26"/>
        <v>0</v>
      </c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27"/>
      <c r="AR169" s="327"/>
      <c r="AS169" s="327"/>
      <c r="AT169" s="357"/>
      <c r="AU169" s="327"/>
      <c r="AV169" s="327"/>
      <c r="AW169" s="327"/>
      <c r="AX169" s="327"/>
      <c r="AY169" s="327"/>
      <c r="AZ169" s="327"/>
      <c r="BA169" s="327"/>
      <c r="IP169" s="333"/>
    </row>
    <row r="170" spans="1:250" s="332" customFormat="1" ht="15" hidden="1" customHeight="1" x14ac:dyDescent="0.3">
      <c r="A170" s="355"/>
      <c r="B170" s="337" t="s">
        <v>103</v>
      </c>
      <c r="C170" s="348">
        <v>500907</v>
      </c>
      <c r="D170" s="349" t="s">
        <v>0</v>
      </c>
      <c r="E170" s="348"/>
      <c r="F170" s="350"/>
      <c r="G170" s="345"/>
      <c r="H170" s="345"/>
      <c r="I170" s="345"/>
      <c r="J170" s="345"/>
      <c r="K170" s="366"/>
      <c r="L170" s="345"/>
      <c r="M170" s="345"/>
      <c r="N170" s="366"/>
      <c r="O170" s="345"/>
      <c r="P170" s="345"/>
      <c r="Q170" s="345"/>
      <c r="R170" s="406">
        <f t="shared" si="28"/>
        <v>0</v>
      </c>
      <c r="S170" s="561"/>
      <c r="T170" s="333"/>
      <c r="U170" s="327"/>
      <c r="V170" s="333"/>
      <c r="W170" s="333"/>
      <c r="AD170" s="333">
        <f t="shared" si="26"/>
        <v>0</v>
      </c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27"/>
      <c r="AR170" s="327"/>
      <c r="AS170" s="327"/>
      <c r="AT170" s="327"/>
      <c r="AU170" s="327"/>
      <c r="AV170" s="327"/>
      <c r="AW170" s="327"/>
      <c r="AX170" s="327"/>
      <c r="AY170" s="327"/>
      <c r="AZ170" s="327"/>
      <c r="BA170" s="327"/>
      <c r="IP170" s="333"/>
    </row>
    <row r="171" spans="1:250" s="332" customFormat="1" ht="15" hidden="1" customHeight="1" x14ac:dyDescent="0.3">
      <c r="A171" s="359">
        <v>11</v>
      </c>
      <c r="B171" s="377" t="s">
        <v>104</v>
      </c>
      <c r="C171" s="361">
        <v>500895</v>
      </c>
      <c r="D171" s="362" t="s">
        <v>26</v>
      </c>
      <c r="E171" s="361"/>
      <c r="F171" s="371"/>
      <c r="G171" s="365"/>
      <c r="H171" s="365"/>
      <c r="I171" s="365"/>
      <c r="J171" s="366"/>
      <c r="K171" s="366"/>
      <c r="L171" s="365"/>
      <c r="M171" s="365"/>
      <c r="N171" s="366"/>
      <c r="O171" s="366"/>
      <c r="P171" s="366"/>
      <c r="Q171" s="366"/>
      <c r="R171" s="559">
        <f t="shared" si="28"/>
        <v>0</v>
      </c>
      <c r="S171" s="561"/>
      <c r="T171" s="333"/>
      <c r="U171" s="327"/>
      <c r="V171" s="333"/>
      <c r="W171" s="333">
        <f>U171</f>
        <v>0</v>
      </c>
      <c r="AD171" s="333">
        <f t="shared" si="26"/>
        <v>0</v>
      </c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27"/>
      <c r="AR171" s="327"/>
      <c r="AS171" s="327"/>
      <c r="AT171" s="327"/>
      <c r="AU171" s="327"/>
      <c r="AV171" s="327"/>
      <c r="AW171" s="327"/>
      <c r="AX171" s="327"/>
      <c r="AY171" s="327"/>
      <c r="AZ171" s="327"/>
      <c r="BA171" s="327"/>
      <c r="IP171" s="333"/>
    </row>
    <row r="172" spans="1:250" s="332" customFormat="1" ht="15" hidden="1" customHeight="1" x14ac:dyDescent="0.3">
      <c r="A172" s="355"/>
      <c r="B172" s="423" t="s">
        <v>105</v>
      </c>
      <c r="C172" s="338">
        <v>500737</v>
      </c>
      <c r="D172" s="349" t="s">
        <v>0</v>
      </c>
      <c r="E172" s="338"/>
      <c r="F172" s="340"/>
      <c r="G172" s="410"/>
      <c r="H172" s="426"/>
      <c r="I172" s="636"/>
      <c r="J172" s="345"/>
      <c r="K172" s="366"/>
      <c r="L172" s="345"/>
      <c r="M172" s="345"/>
      <c r="N172" s="366"/>
      <c r="O172" s="345"/>
      <c r="P172" s="345"/>
      <c r="Q172" s="345"/>
      <c r="R172" s="406">
        <f t="shared" si="28"/>
        <v>0</v>
      </c>
      <c r="S172" s="561"/>
      <c r="T172" s="333"/>
      <c r="U172" s="327"/>
      <c r="V172" s="333"/>
      <c r="W172" s="333">
        <f>U172</f>
        <v>0</v>
      </c>
      <c r="AD172" s="333">
        <f t="shared" si="26"/>
        <v>0</v>
      </c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27"/>
      <c r="AR172" s="327"/>
      <c r="AS172" s="327"/>
      <c r="AT172" s="357"/>
      <c r="AU172" s="327"/>
      <c r="AV172" s="327"/>
      <c r="AW172" s="327"/>
      <c r="AX172" s="327"/>
      <c r="AY172" s="327"/>
      <c r="AZ172" s="327"/>
      <c r="BA172" s="327"/>
      <c r="IP172" s="333"/>
    </row>
    <row r="173" spans="1:250" s="332" customFormat="1" ht="15" hidden="1" customHeight="1" x14ac:dyDescent="0.3">
      <c r="A173" s="385">
        <v>12</v>
      </c>
      <c r="B173" s="391" t="s">
        <v>106</v>
      </c>
      <c r="C173" s="393">
        <v>500917</v>
      </c>
      <c r="D173" s="375" t="s">
        <v>26</v>
      </c>
      <c r="E173" s="393"/>
      <c r="F173" s="394"/>
      <c r="G173" s="416"/>
      <c r="H173" s="491"/>
      <c r="I173" s="366"/>
      <c r="J173" s="366"/>
      <c r="K173" s="366"/>
      <c r="L173" s="366"/>
      <c r="M173" s="366"/>
      <c r="N173" s="366"/>
      <c r="O173" s="366"/>
      <c r="P173" s="366"/>
      <c r="Q173" s="366"/>
      <c r="R173" s="559">
        <f t="shared" si="28"/>
        <v>0</v>
      </c>
      <c r="S173" s="561"/>
      <c r="T173" s="333"/>
      <c r="U173" s="327"/>
      <c r="V173" s="333"/>
      <c r="W173" s="333">
        <f>U173</f>
        <v>0</v>
      </c>
      <c r="AD173" s="333">
        <f t="shared" si="26"/>
        <v>0</v>
      </c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27"/>
      <c r="AR173" s="327"/>
      <c r="AS173" s="327"/>
      <c r="AT173" s="357"/>
      <c r="AU173" s="327"/>
      <c r="AV173" s="327"/>
      <c r="AW173" s="327"/>
      <c r="AX173" s="327"/>
      <c r="AY173" s="327"/>
      <c r="AZ173" s="327"/>
      <c r="BA173" s="327"/>
      <c r="IP173" s="333"/>
    </row>
    <row r="174" spans="1:250" s="332" customFormat="1" ht="15" hidden="1" customHeight="1" x14ac:dyDescent="0.3">
      <c r="A174" s="359">
        <v>13</v>
      </c>
      <c r="B174" s="420" t="s">
        <v>107</v>
      </c>
      <c r="C174" s="427">
        <v>500879</v>
      </c>
      <c r="D174" s="362" t="s">
        <v>0</v>
      </c>
      <c r="E174" s="427"/>
      <c r="F174" s="433"/>
      <c r="G174" s="421"/>
      <c r="H174" s="440"/>
      <c r="I174" s="365"/>
      <c r="J174" s="366"/>
      <c r="K174" s="366"/>
      <c r="L174" s="365"/>
      <c r="M174" s="365"/>
      <c r="N174" s="366"/>
      <c r="O174" s="366"/>
      <c r="P174" s="366"/>
      <c r="Q174" s="365"/>
      <c r="R174" s="559">
        <f t="shared" si="28"/>
        <v>0</v>
      </c>
      <c r="S174" s="561"/>
      <c r="T174" s="333"/>
      <c r="U174" s="327"/>
      <c r="V174" s="333"/>
      <c r="W174" s="333">
        <f t="shared" ref="W174:W183" si="29">U174*$W$1</f>
        <v>0</v>
      </c>
      <c r="AD174" s="333">
        <f t="shared" si="26"/>
        <v>0</v>
      </c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27"/>
      <c r="AR174" s="327"/>
      <c r="AS174" s="327"/>
      <c r="AT174" s="357"/>
      <c r="AU174" s="327"/>
      <c r="AV174" s="327"/>
      <c r="AW174" s="327"/>
      <c r="AX174" s="327"/>
      <c r="AY174" s="327"/>
      <c r="AZ174" s="327"/>
      <c r="BA174" s="327"/>
      <c r="IP174" s="333"/>
    </row>
    <row r="175" spans="1:250" s="332" customFormat="1" ht="15" hidden="1" customHeight="1" x14ac:dyDescent="0.3">
      <c r="A175" s="385">
        <v>14</v>
      </c>
      <c r="B175" s="391" t="s">
        <v>109</v>
      </c>
      <c r="C175" s="393">
        <v>500890</v>
      </c>
      <c r="D175" s="392" t="s">
        <v>0</v>
      </c>
      <c r="E175" s="393"/>
      <c r="F175" s="394"/>
      <c r="G175" s="416"/>
      <c r="H175" s="491"/>
      <c r="I175" s="366"/>
      <c r="J175" s="366"/>
      <c r="K175" s="366"/>
      <c r="L175" s="366"/>
      <c r="M175" s="366"/>
      <c r="N175" s="366"/>
      <c r="O175" s="366"/>
      <c r="P175" s="366"/>
      <c r="Q175" s="366"/>
      <c r="R175" s="559">
        <f t="shared" si="28"/>
        <v>0</v>
      </c>
      <c r="S175" s="561"/>
      <c r="T175" s="333"/>
      <c r="U175" s="327"/>
      <c r="V175" s="333"/>
      <c r="W175" s="333">
        <f t="shared" si="29"/>
        <v>0</v>
      </c>
      <c r="AD175" s="333">
        <f t="shared" ref="AD175:AD206" si="30">G175+I175+J175+K175+L175-N175-O175-P175-Q175</f>
        <v>0</v>
      </c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27"/>
      <c r="AR175" s="327"/>
      <c r="AS175" s="327"/>
      <c r="AT175" s="357"/>
      <c r="AU175" s="327"/>
      <c r="AV175" s="327"/>
      <c r="AW175" s="327"/>
      <c r="AX175" s="327"/>
      <c r="AY175" s="327"/>
      <c r="AZ175" s="327"/>
      <c r="BA175" s="327"/>
      <c r="IP175" s="333"/>
    </row>
    <row r="176" spans="1:250" s="332" customFormat="1" ht="15" hidden="1" customHeight="1" x14ac:dyDescent="0.3">
      <c r="A176" s="385">
        <v>15</v>
      </c>
      <c r="B176" s="391" t="s">
        <v>110</v>
      </c>
      <c r="C176" s="393">
        <v>500991</v>
      </c>
      <c r="D176" s="392" t="s">
        <v>0</v>
      </c>
      <c r="E176" s="393"/>
      <c r="F176" s="394"/>
      <c r="G176" s="416"/>
      <c r="H176" s="491"/>
      <c r="I176" s="366"/>
      <c r="J176" s="366"/>
      <c r="K176" s="366"/>
      <c r="L176" s="366"/>
      <c r="M176" s="366"/>
      <c r="N176" s="366"/>
      <c r="O176" s="366"/>
      <c r="P176" s="366"/>
      <c r="Q176" s="366"/>
      <c r="R176" s="559">
        <f t="shared" si="28"/>
        <v>0</v>
      </c>
      <c r="S176" s="561"/>
      <c r="T176" s="333"/>
      <c r="U176" s="327"/>
      <c r="V176" s="333"/>
      <c r="W176" s="333">
        <f t="shared" si="29"/>
        <v>0</v>
      </c>
      <c r="AD176" s="333">
        <f t="shared" si="30"/>
        <v>0</v>
      </c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27"/>
      <c r="AR176" s="327"/>
      <c r="AS176" s="327"/>
      <c r="AT176" s="357"/>
      <c r="AU176" s="327"/>
      <c r="AV176" s="327"/>
      <c r="AW176" s="327"/>
      <c r="AX176" s="327"/>
      <c r="AY176" s="327"/>
      <c r="AZ176" s="327"/>
      <c r="BA176" s="327"/>
      <c r="IP176" s="333"/>
    </row>
    <row r="177" spans="1:250" s="332" customFormat="1" ht="15" hidden="1" customHeight="1" x14ac:dyDescent="0.3">
      <c r="A177" s="385">
        <v>16</v>
      </c>
      <c r="B177" s="386" t="s">
        <v>111</v>
      </c>
      <c r="C177" s="374">
        <v>501020</v>
      </c>
      <c r="D177" s="375" t="s">
        <v>0</v>
      </c>
      <c r="E177" s="374"/>
      <c r="F177" s="376"/>
      <c r="G177" s="366"/>
      <c r="H177" s="366"/>
      <c r="I177" s="366"/>
      <c r="J177" s="366"/>
      <c r="K177" s="366"/>
      <c r="L177" s="366"/>
      <c r="M177" s="366"/>
      <c r="N177" s="366"/>
      <c r="O177" s="366"/>
      <c r="P177" s="366"/>
      <c r="Q177" s="366"/>
      <c r="R177" s="559">
        <f t="shared" si="28"/>
        <v>0</v>
      </c>
      <c r="S177" s="561"/>
      <c r="T177" s="333"/>
      <c r="U177" s="327"/>
      <c r="V177" s="333"/>
      <c r="W177" s="333">
        <f t="shared" si="29"/>
        <v>0</v>
      </c>
      <c r="AD177" s="333">
        <f t="shared" si="30"/>
        <v>0</v>
      </c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27"/>
      <c r="AR177" s="327"/>
      <c r="AS177" s="327"/>
      <c r="AT177" s="357"/>
      <c r="AU177" s="327"/>
      <c r="AV177" s="327"/>
      <c r="AW177" s="327"/>
      <c r="AX177" s="327"/>
      <c r="AY177" s="327"/>
      <c r="AZ177" s="327"/>
      <c r="BA177" s="327"/>
      <c r="IP177" s="333"/>
    </row>
    <row r="178" spans="1:250" s="332" customFormat="1" ht="15" hidden="1" customHeight="1" x14ac:dyDescent="0.3">
      <c r="A178" s="385">
        <v>17</v>
      </c>
      <c r="B178" s="391" t="s">
        <v>112</v>
      </c>
      <c r="C178" s="375">
        <v>500705</v>
      </c>
      <c r="D178" s="375" t="s">
        <v>0</v>
      </c>
      <c r="E178" s="443"/>
      <c r="F178" s="444"/>
      <c r="G178" s="416"/>
      <c r="H178" s="491"/>
      <c r="I178" s="638"/>
      <c r="J178" s="366"/>
      <c r="K178" s="366"/>
      <c r="L178" s="366"/>
      <c r="M178" s="366"/>
      <c r="N178" s="366"/>
      <c r="O178" s="366"/>
      <c r="P178" s="366"/>
      <c r="Q178" s="366"/>
      <c r="R178" s="559">
        <f>G178+H178+J178+K178+I178-M178-O178-P178-Q178-N178+F178</f>
        <v>0</v>
      </c>
      <c r="S178" s="561"/>
      <c r="T178" s="333"/>
      <c r="U178" s="327"/>
      <c r="V178" s="333"/>
      <c r="W178" s="333">
        <f t="shared" si="29"/>
        <v>0</v>
      </c>
      <c r="AD178" s="333">
        <f t="shared" si="30"/>
        <v>0</v>
      </c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27"/>
      <c r="AR178" s="327"/>
      <c r="AS178" s="327"/>
      <c r="AT178" s="357"/>
      <c r="AU178" s="327"/>
      <c r="AV178" s="327"/>
      <c r="AW178" s="327"/>
      <c r="AX178" s="327"/>
      <c r="AY178" s="327"/>
      <c r="AZ178" s="327"/>
      <c r="BA178" s="327"/>
      <c r="IP178" s="333"/>
    </row>
    <row r="179" spans="1:250" s="332" customFormat="1" ht="15" hidden="1" customHeight="1" x14ac:dyDescent="0.3">
      <c r="A179" s="355"/>
      <c r="B179" s="337" t="s">
        <v>113</v>
      </c>
      <c r="C179" s="349">
        <v>500661</v>
      </c>
      <c r="D179" s="349" t="s">
        <v>0</v>
      </c>
      <c r="E179" s="422"/>
      <c r="F179" s="409"/>
      <c r="G179" s="410"/>
      <c r="H179" s="410"/>
      <c r="I179" s="410"/>
      <c r="J179" s="410"/>
      <c r="K179" s="416"/>
      <c r="L179" s="410"/>
      <c r="M179" s="410"/>
      <c r="N179" s="416"/>
      <c r="O179" s="410"/>
      <c r="P179" s="410"/>
      <c r="Q179" s="410"/>
      <c r="R179" s="406">
        <f>G179+H179+J179+K179+I179-M179-O179-P179-Q179-N179+F179</f>
        <v>0</v>
      </c>
      <c r="S179" s="561"/>
      <c r="T179" s="333"/>
      <c r="U179" s="327"/>
      <c r="V179" s="333"/>
      <c r="W179" s="333">
        <f t="shared" si="29"/>
        <v>0</v>
      </c>
      <c r="AD179" s="333">
        <f t="shared" si="30"/>
        <v>0</v>
      </c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27"/>
      <c r="AR179" s="327"/>
      <c r="AS179" s="327"/>
      <c r="AT179" s="327"/>
      <c r="AU179" s="327"/>
      <c r="AV179" s="327"/>
      <c r="AW179" s="327"/>
      <c r="AX179" s="327"/>
      <c r="AY179" s="327"/>
      <c r="AZ179" s="327"/>
      <c r="BA179" s="327"/>
      <c r="IP179" s="333"/>
    </row>
    <row r="180" spans="1:250" s="332" customFormat="1" ht="15" hidden="1" customHeight="1" x14ac:dyDescent="0.3">
      <c r="A180" s="355"/>
      <c r="B180" s="356" t="s">
        <v>114</v>
      </c>
      <c r="C180" s="348">
        <v>500870</v>
      </c>
      <c r="D180" s="349" t="s">
        <v>0</v>
      </c>
      <c r="E180" s="348"/>
      <c r="F180" s="350"/>
      <c r="G180" s="345"/>
      <c r="H180" s="345"/>
      <c r="I180" s="345"/>
      <c r="J180" s="345"/>
      <c r="K180" s="366"/>
      <c r="L180" s="345"/>
      <c r="M180" s="345"/>
      <c r="N180" s="366"/>
      <c r="O180" s="345"/>
      <c r="P180" s="345"/>
      <c r="Q180" s="345"/>
      <c r="R180" s="470">
        <f>G180+H180+J180+K180+I180-M180-O180-P180-Q180-N180</f>
        <v>0</v>
      </c>
      <c r="S180" s="561"/>
      <c r="T180" s="333"/>
      <c r="U180" s="327"/>
      <c r="V180" s="333"/>
      <c r="W180" s="333">
        <f t="shared" si="29"/>
        <v>0</v>
      </c>
      <c r="AD180" s="333">
        <f t="shared" si="30"/>
        <v>0</v>
      </c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27"/>
      <c r="AR180" s="327"/>
      <c r="AS180" s="327"/>
      <c r="AT180" s="327"/>
      <c r="AU180" s="327"/>
      <c r="AV180" s="327"/>
      <c r="AW180" s="327"/>
      <c r="AX180" s="327"/>
      <c r="AY180" s="327"/>
      <c r="AZ180" s="327"/>
      <c r="BA180" s="327"/>
      <c r="IP180" s="333"/>
    </row>
    <row r="181" spans="1:250" s="332" customFormat="1" ht="15" hidden="1" customHeight="1" x14ac:dyDescent="0.3">
      <c r="A181" s="355"/>
      <c r="B181" s="423" t="s">
        <v>115</v>
      </c>
      <c r="C181" s="338">
        <v>500972</v>
      </c>
      <c r="D181" s="339" t="s">
        <v>0</v>
      </c>
      <c r="E181" s="338"/>
      <c r="F181" s="340"/>
      <c r="G181" s="410"/>
      <c r="H181" s="426"/>
      <c r="I181" s="345"/>
      <c r="J181" s="345"/>
      <c r="K181" s="366"/>
      <c r="L181" s="345"/>
      <c r="M181" s="345"/>
      <c r="N181" s="366"/>
      <c r="O181" s="345"/>
      <c r="P181" s="345"/>
      <c r="Q181" s="345"/>
      <c r="R181" s="406">
        <f>G181+H181+J181+K181+I181-M181-O181-P181-Q181-N181</f>
        <v>0</v>
      </c>
      <c r="S181" s="561"/>
      <c r="T181" s="333"/>
      <c r="U181" s="327"/>
      <c r="V181" s="333"/>
      <c r="W181" s="333">
        <f t="shared" si="29"/>
        <v>0</v>
      </c>
      <c r="AD181" s="333">
        <f t="shared" si="30"/>
        <v>0</v>
      </c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27"/>
      <c r="AR181" s="327"/>
      <c r="AS181" s="327"/>
      <c r="AT181" s="327"/>
      <c r="AU181" s="327"/>
      <c r="AV181" s="327"/>
      <c r="AW181" s="327"/>
      <c r="AX181" s="327"/>
      <c r="AY181" s="327"/>
      <c r="AZ181" s="327"/>
      <c r="BA181" s="327"/>
      <c r="IP181" s="333"/>
    </row>
    <row r="182" spans="1:250" s="332" customFormat="1" ht="15" hidden="1" customHeight="1" x14ac:dyDescent="0.3">
      <c r="A182" s="359">
        <v>18</v>
      </c>
      <c r="B182" s="420" t="s">
        <v>118</v>
      </c>
      <c r="C182" s="427">
        <v>501046</v>
      </c>
      <c r="D182" s="428" t="s">
        <v>0</v>
      </c>
      <c r="E182" s="427"/>
      <c r="F182" s="433"/>
      <c r="G182" s="421"/>
      <c r="H182" s="440"/>
      <c r="I182" s="365"/>
      <c r="J182" s="365"/>
      <c r="K182" s="366"/>
      <c r="L182" s="365"/>
      <c r="M182" s="365"/>
      <c r="N182" s="366"/>
      <c r="O182" s="565"/>
      <c r="P182" s="365"/>
      <c r="Q182" s="365"/>
      <c r="R182" s="559">
        <f>G182+H182+J182+K182+I182-M182-O182-P182-Q182-N182</f>
        <v>0</v>
      </c>
      <c r="S182" s="561"/>
      <c r="T182" s="333"/>
      <c r="U182" s="327"/>
      <c r="V182" s="333"/>
      <c r="W182" s="333">
        <f t="shared" si="29"/>
        <v>0</v>
      </c>
      <c r="AD182" s="333">
        <f t="shared" si="30"/>
        <v>0</v>
      </c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27"/>
      <c r="AR182" s="327"/>
      <c r="AS182" s="327"/>
      <c r="AT182" s="327"/>
      <c r="AU182" s="327"/>
      <c r="AV182" s="327"/>
      <c r="AW182" s="327"/>
      <c r="AX182" s="327"/>
      <c r="AY182" s="327"/>
      <c r="AZ182" s="327"/>
      <c r="BA182" s="327"/>
      <c r="IP182" s="333"/>
    </row>
    <row r="183" spans="1:250" s="332" customFormat="1" ht="15" hidden="1" customHeight="1" x14ac:dyDescent="0.3">
      <c r="A183" s="385">
        <v>19</v>
      </c>
      <c r="B183" s="386" t="s">
        <v>119</v>
      </c>
      <c r="C183" s="374">
        <v>500838</v>
      </c>
      <c r="D183" s="375" t="s">
        <v>0</v>
      </c>
      <c r="E183" s="374"/>
      <c r="F183" s="37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562">
        <f>G183+H183+J183+K183+I183-M183-O183-P183-Q183-N183</f>
        <v>0</v>
      </c>
      <c r="S183" s="561"/>
      <c r="T183" s="333"/>
      <c r="U183" s="327"/>
      <c r="V183" s="333"/>
      <c r="W183" s="333">
        <f t="shared" si="29"/>
        <v>0</v>
      </c>
      <c r="AD183" s="333">
        <f t="shared" si="30"/>
        <v>0</v>
      </c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27"/>
      <c r="AR183" s="327"/>
      <c r="AS183" s="327"/>
      <c r="AT183" s="357"/>
      <c r="AU183" s="327"/>
      <c r="AV183" s="327"/>
      <c r="AW183" s="415"/>
      <c r="AX183" s="327"/>
      <c r="AY183" s="327"/>
      <c r="AZ183" s="327"/>
      <c r="BA183" s="327"/>
      <c r="BD183" s="327"/>
      <c r="IP183" s="333"/>
    </row>
    <row r="184" spans="1:250" s="332" customFormat="1" ht="15" hidden="1" customHeight="1" x14ac:dyDescent="0.3">
      <c r="A184" s="355"/>
      <c r="B184" s="356" t="s">
        <v>120</v>
      </c>
      <c r="C184" s="348">
        <v>500906</v>
      </c>
      <c r="D184" s="349" t="s">
        <v>0</v>
      </c>
      <c r="E184" s="348"/>
      <c r="F184" s="350"/>
      <c r="G184" s="345"/>
      <c r="H184" s="345"/>
      <c r="I184" s="345"/>
      <c r="J184" s="345"/>
      <c r="K184" s="366"/>
      <c r="L184" s="345"/>
      <c r="M184" s="345"/>
      <c r="N184" s="366"/>
      <c r="O184" s="345"/>
      <c r="P184" s="345"/>
      <c r="Q184" s="345"/>
      <c r="R184" s="406">
        <f>G184+H184+J184+K184+I184-M184-O184-P184-Q184-N184</f>
        <v>0</v>
      </c>
      <c r="S184" s="561"/>
      <c r="T184" s="333"/>
      <c r="U184" s="327"/>
      <c r="V184" s="333"/>
      <c r="W184" s="333"/>
      <c r="AD184" s="333">
        <f t="shared" si="30"/>
        <v>0</v>
      </c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27"/>
      <c r="AR184" s="327"/>
      <c r="AS184" s="327"/>
      <c r="AT184" s="327"/>
      <c r="AU184" s="327"/>
      <c r="AV184" s="327"/>
      <c r="AW184" s="327"/>
      <c r="AX184" s="327"/>
      <c r="AY184" s="327"/>
      <c r="AZ184" s="327"/>
      <c r="BA184" s="327"/>
      <c r="IP184" s="333"/>
    </row>
    <row r="185" spans="1:250" s="332" customFormat="1" ht="15" hidden="1" customHeight="1" x14ac:dyDescent="0.3">
      <c r="A185" s="385">
        <v>20</v>
      </c>
      <c r="B185" s="386" t="s">
        <v>121</v>
      </c>
      <c r="C185" s="374">
        <v>500965</v>
      </c>
      <c r="D185" s="375" t="s">
        <v>26</v>
      </c>
      <c r="E185" s="374"/>
      <c r="F185" s="448"/>
      <c r="G185" s="366"/>
      <c r="H185" s="366"/>
      <c r="I185" s="366"/>
      <c r="J185" s="366"/>
      <c r="K185" s="366"/>
      <c r="L185" s="366"/>
      <c r="M185" s="366"/>
      <c r="N185" s="366"/>
      <c r="O185" s="366"/>
      <c r="P185" s="366"/>
      <c r="Q185" s="366"/>
      <c r="R185" s="562">
        <f>G185+H185+J185+K185+I185-M185-O185-P185-Q185-N185+F185</f>
        <v>0</v>
      </c>
      <c r="S185" s="561"/>
      <c r="T185" s="333"/>
      <c r="U185" s="327"/>
      <c r="V185" s="333"/>
      <c r="W185" s="333">
        <f>U185</f>
        <v>0</v>
      </c>
      <c r="AD185" s="333">
        <f t="shared" si="30"/>
        <v>0</v>
      </c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27"/>
      <c r="AR185" s="327"/>
      <c r="AS185" s="327"/>
      <c r="AT185" s="327"/>
      <c r="AU185" s="327"/>
      <c r="AV185" s="327"/>
      <c r="AW185" s="327"/>
      <c r="AX185" s="327"/>
      <c r="AY185" s="327"/>
      <c r="AZ185" s="327"/>
      <c r="BA185" s="327"/>
      <c r="IP185" s="333"/>
    </row>
    <row r="186" spans="1:250" s="332" customFormat="1" ht="15" hidden="1" customHeight="1" x14ac:dyDescent="0.3">
      <c r="A186" s="385">
        <v>21</v>
      </c>
      <c r="B186" s="386" t="s">
        <v>122</v>
      </c>
      <c r="C186" s="374">
        <v>500966</v>
      </c>
      <c r="D186" s="375" t="s">
        <v>26</v>
      </c>
      <c r="E186" s="374"/>
      <c r="F186" s="376"/>
      <c r="G186" s="366"/>
      <c r="H186" s="366"/>
      <c r="I186" s="366"/>
      <c r="J186" s="366"/>
      <c r="K186" s="366"/>
      <c r="L186" s="366"/>
      <c r="M186" s="366"/>
      <c r="N186" s="366"/>
      <c r="O186" s="366"/>
      <c r="P186" s="366"/>
      <c r="Q186" s="366"/>
      <c r="R186" s="562">
        <f>G186+H186+J186+K186+I186-M186-O186-P186-Q186-N186</f>
        <v>0</v>
      </c>
      <c r="S186" s="561"/>
      <c r="T186" s="333"/>
      <c r="U186" s="327"/>
      <c r="V186" s="333"/>
      <c r="W186" s="333">
        <f>U186</f>
        <v>0</v>
      </c>
      <c r="AD186" s="333">
        <f t="shared" si="30"/>
        <v>0</v>
      </c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27"/>
      <c r="AR186" s="327"/>
      <c r="AS186" s="327"/>
      <c r="AT186" s="327"/>
      <c r="AU186" s="327"/>
      <c r="AV186" s="327"/>
      <c r="AW186" s="327"/>
      <c r="AX186" s="327"/>
      <c r="AY186" s="327"/>
      <c r="AZ186" s="327"/>
      <c r="BA186" s="327"/>
      <c r="IP186" s="333"/>
    </row>
    <row r="187" spans="1:250" s="332" customFormat="1" ht="15" hidden="1" customHeight="1" x14ac:dyDescent="0.3">
      <c r="A187" s="385">
        <v>22</v>
      </c>
      <c r="B187" s="391" t="s">
        <v>219</v>
      </c>
      <c r="C187" s="393"/>
      <c r="D187" s="392" t="s">
        <v>26</v>
      </c>
      <c r="E187" s="393"/>
      <c r="F187" s="449"/>
      <c r="G187" s="416"/>
      <c r="H187" s="491"/>
      <c r="I187" s="366"/>
      <c r="J187" s="366"/>
      <c r="K187" s="366"/>
      <c r="L187" s="366"/>
      <c r="M187" s="366"/>
      <c r="N187" s="366"/>
      <c r="O187" s="366"/>
      <c r="P187" s="366"/>
      <c r="Q187" s="366"/>
      <c r="R187" s="562">
        <f>F187+G187+H187+J187+K187+I187-M187-O187-P187-Q187-N187</f>
        <v>0</v>
      </c>
      <c r="S187" s="561"/>
      <c r="T187" s="333"/>
      <c r="U187" s="327"/>
      <c r="V187" s="333"/>
      <c r="W187" s="333">
        <f>U187</f>
        <v>0</v>
      </c>
      <c r="AD187" s="333">
        <f t="shared" si="30"/>
        <v>0</v>
      </c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27"/>
      <c r="AR187" s="327"/>
      <c r="AS187" s="327"/>
      <c r="AT187" s="327"/>
      <c r="AU187" s="327"/>
      <c r="AV187" s="327"/>
      <c r="AW187" s="327"/>
      <c r="AX187" s="327"/>
      <c r="AY187" s="327"/>
      <c r="AZ187" s="327"/>
      <c r="BA187" s="327"/>
      <c r="IP187" s="333"/>
    </row>
    <row r="188" spans="1:250" s="332" customFormat="1" ht="15" hidden="1" customHeight="1" x14ac:dyDescent="0.3">
      <c r="A188" s="385">
        <v>23</v>
      </c>
      <c r="B188" s="386" t="s">
        <v>123</v>
      </c>
      <c r="C188" s="375">
        <v>500722</v>
      </c>
      <c r="D188" s="375" t="s">
        <v>0</v>
      </c>
      <c r="E188" s="566"/>
      <c r="F188" s="495"/>
      <c r="G188" s="416"/>
      <c r="H188" s="416"/>
      <c r="I188" s="416"/>
      <c r="J188" s="416"/>
      <c r="K188" s="416"/>
      <c r="L188" s="416"/>
      <c r="M188" s="416"/>
      <c r="N188" s="416"/>
      <c r="O188" s="416"/>
      <c r="P188" s="416"/>
      <c r="Q188" s="416"/>
      <c r="R188" s="562">
        <f>G188+H188+J188+K188+I188+L188-M188-O188-P188-Q188-N188</f>
        <v>0</v>
      </c>
      <c r="S188" s="561"/>
      <c r="T188" s="333"/>
      <c r="U188" s="327"/>
      <c r="V188" s="333"/>
      <c r="W188" s="333">
        <f>U188*$W$1</f>
        <v>0</v>
      </c>
      <c r="AD188" s="333">
        <f t="shared" si="30"/>
        <v>0</v>
      </c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27"/>
      <c r="AR188" s="327"/>
      <c r="AS188" s="327"/>
      <c r="AT188" s="327"/>
      <c r="AU188" s="327"/>
      <c r="AV188" s="327"/>
      <c r="AW188" s="327"/>
      <c r="AX188" s="327"/>
      <c r="AY188" s="327"/>
      <c r="AZ188" s="327"/>
      <c r="BA188" s="327"/>
      <c r="IP188" s="333"/>
    </row>
    <row r="189" spans="1:250" s="332" customFormat="1" ht="15" hidden="1" customHeight="1" x14ac:dyDescent="0.3">
      <c r="A189" s="373">
        <v>24</v>
      </c>
      <c r="B189" s="391" t="s">
        <v>124</v>
      </c>
      <c r="C189" s="393">
        <v>500826</v>
      </c>
      <c r="D189" s="392" t="s">
        <v>0</v>
      </c>
      <c r="E189" s="393"/>
      <c r="F189" s="394"/>
      <c r="G189" s="416"/>
      <c r="H189" s="491"/>
      <c r="I189" s="638"/>
      <c r="J189" s="366"/>
      <c r="K189" s="366"/>
      <c r="L189" s="366"/>
      <c r="M189" s="366"/>
      <c r="N189" s="366"/>
      <c r="O189" s="366"/>
      <c r="P189" s="366"/>
      <c r="Q189" s="366"/>
      <c r="R189" s="562">
        <f>G189+H189+J189+K189+I189-M189-O189-P189-Q189-N189+F189</f>
        <v>0</v>
      </c>
      <c r="S189" s="561"/>
      <c r="T189" s="333"/>
      <c r="U189" s="327"/>
      <c r="V189" s="333"/>
      <c r="W189" s="333">
        <f>U189*$W$1</f>
        <v>0</v>
      </c>
      <c r="AD189" s="333">
        <f t="shared" si="30"/>
        <v>0</v>
      </c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27"/>
      <c r="AR189" s="327"/>
      <c r="AS189" s="327"/>
      <c r="AT189" s="357"/>
      <c r="AU189" s="327"/>
      <c r="AV189" s="327"/>
      <c r="AW189" s="327"/>
      <c r="AX189" s="327"/>
      <c r="AY189" s="327"/>
      <c r="AZ189" s="327"/>
      <c r="BA189" s="327"/>
      <c r="IP189" s="333"/>
    </row>
    <row r="190" spans="1:250" s="332" customFormat="1" ht="15" hidden="1" customHeight="1" x14ac:dyDescent="0.3">
      <c r="A190" s="355"/>
      <c r="B190" s="423" t="s">
        <v>125</v>
      </c>
      <c r="C190" s="338">
        <v>500750</v>
      </c>
      <c r="D190" s="339" t="s">
        <v>0</v>
      </c>
      <c r="E190" s="338"/>
      <c r="F190" s="340"/>
      <c r="G190" s="410"/>
      <c r="H190" s="426"/>
      <c r="I190" s="636"/>
      <c r="J190" s="345"/>
      <c r="K190" s="366"/>
      <c r="L190" s="345"/>
      <c r="M190" s="345"/>
      <c r="N190" s="366"/>
      <c r="O190" s="345"/>
      <c r="P190" s="345"/>
      <c r="Q190" s="345"/>
      <c r="R190" s="406">
        <f>G190+H190+J190+K190+I190-M190-O190-P190-Q190-N190+L190</f>
        <v>0</v>
      </c>
      <c r="S190" s="561"/>
      <c r="T190" s="333"/>
      <c r="U190" s="327"/>
      <c r="V190" s="333"/>
      <c r="W190" s="333">
        <f>U190*$W$1</f>
        <v>0</v>
      </c>
      <c r="AD190" s="333">
        <f t="shared" si="30"/>
        <v>0</v>
      </c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27"/>
      <c r="AR190" s="327"/>
      <c r="AS190" s="327"/>
      <c r="AT190" s="357"/>
      <c r="AU190" s="327"/>
      <c r="AV190" s="327"/>
      <c r="AW190" s="327"/>
      <c r="AX190" s="327"/>
      <c r="AY190" s="327"/>
      <c r="AZ190" s="327"/>
      <c r="BA190" s="327"/>
      <c r="IP190" s="333"/>
    </row>
    <row r="191" spans="1:250" s="332" customFormat="1" ht="15" hidden="1" customHeight="1" x14ac:dyDescent="0.3">
      <c r="A191" s="385">
        <v>25</v>
      </c>
      <c r="B191" s="396" t="s">
        <v>126</v>
      </c>
      <c r="C191" s="375">
        <v>500665</v>
      </c>
      <c r="D191" s="375" t="s">
        <v>0</v>
      </c>
      <c r="E191" s="443"/>
      <c r="F191" s="397"/>
      <c r="G191" s="416"/>
      <c r="H191" s="416"/>
      <c r="I191" s="638"/>
      <c r="J191" s="416"/>
      <c r="K191" s="416"/>
      <c r="L191" s="416"/>
      <c r="M191" s="416"/>
      <c r="N191" s="416"/>
      <c r="O191" s="416"/>
      <c r="P191" s="416"/>
      <c r="Q191" s="416"/>
      <c r="R191" s="562">
        <f>G191+H191+J191+K191+I191-M191-O191-P191-Q191-N191+F191+L191</f>
        <v>0</v>
      </c>
      <c r="S191" s="561"/>
      <c r="T191" s="333"/>
      <c r="U191" s="327"/>
      <c r="V191" s="333"/>
      <c r="W191" s="333">
        <f>U191*$W$1</f>
        <v>0</v>
      </c>
      <c r="AD191" s="333">
        <f t="shared" si="30"/>
        <v>0</v>
      </c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27"/>
      <c r="AR191" s="327"/>
      <c r="AS191" s="327"/>
      <c r="AT191" s="357"/>
      <c r="AU191" s="327"/>
      <c r="AV191" s="327"/>
      <c r="AW191" s="415"/>
      <c r="AX191" s="327"/>
      <c r="AY191" s="327"/>
      <c r="AZ191" s="327"/>
      <c r="BA191" s="327"/>
      <c r="IP191" s="333"/>
    </row>
    <row r="192" spans="1:250" s="332" customFormat="1" ht="15" hidden="1" customHeight="1" x14ac:dyDescent="0.3">
      <c r="A192" s="355"/>
      <c r="B192" s="337" t="s">
        <v>127</v>
      </c>
      <c r="C192" s="349">
        <v>500703</v>
      </c>
      <c r="D192" s="349" t="s">
        <v>0</v>
      </c>
      <c r="E192" s="422"/>
      <c r="F192" s="409"/>
      <c r="G192" s="410"/>
      <c r="H192" s="410"/>
      <c r="I192" s="410"/>
      <c r="J192" s="410"/>
      <c r="K192" s="416"/>
      <c r="L192" s="410"/>
      <c r="M192" s="410"/>
      <c r="N192" s="416"/>
      <c r="O192" s="410"/>
      <c r="P192" s="410"/>
      <c r="Q192" s="410"/>
      <c r="R192" s="406">
        <f>G192+H192+J192+K192+I192-M192-O192-P192-Q192-N192+F192+L192</f>
        <v>0</v>
      </c>
      <c r="S192" s="561"/>
      <c r="T192" s="333"/>
      <c r="U192" s="327"/>
      <c r="V192" s="333"/>
      <c r="W192" s="333"/>
      <c r="AD192" s="333">
        <f t="shared" si="30"/>
        <v>0</v>
      </c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27"/>
      <c r="AR192" s="327"/>
      <c r="AS192" s="327"/>
      <c r="AT192" s="327"/>
      <c r="AU192" s="327"/>
      <c r="AV192" s="327"/>
      <c r="AW192" s="327"/>
      <c r="AX192" s="327"/>
      <c r="AY192" s="327"/>
      <c r="AZ192" s="327"/>
      <c r="BA192" s="327"/>
      <c r="IP192" s="333"/>
    </row>
    <row r="193" spans="1:250" s="332" customFormat="1" ht="15" hidden="1" customHeight="1" x14ac:dyDescent="0.3">
      <c r="A193" s="355"/>
      <c r="B193" s="337" t="s">
        <v>128</v>
      </c>
      <c r="C193" s="349">
        <v>500719</v>
      </c>
      <c r="D193" s="349" t="s">
        <v>0</v>
      </c>
      <c r="E193" s="422"/>
      <c r="F193" s="409"/>
      <c r="G193" s="410"/>
      <c r="H193" s="410"/>
      <c r="I193" s="410"/>
      <c r="J193" s="410"/>
      <c r="K193" s="416"/>
      <c r="L193" s="410"/>
      <c r="M193" s="410"/>
      <c r="N193" s="416"/>
      <c r="O193" s="410"/>
      <c r="P193" s="410"/>
      <c r="Q193" s="410"/>
      <c r="R193" s="406">
        <f>G193+H193+J193+K193+I193-M193-O193-P193-Q193-N193+F193+L193</f>
        <v>0</v>
      </c>
      <c r="S193" s="561"/>
      <c r="T193" s="333"/>
      <c r="U193" s="327"/>
      <c r="V193" s="333"/>
      <c r="W193" s="333"/>
      <c r="AD193" s="333">
        <f t="shared" si="30"/>
        <v>0</v>
      </c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27"/>
      <c r="AR193" s="327"/>
      <c r="AS193" s="327"/>
      <c r="AT193" s="327"/>
      <c r="AU193" s="327"/>
      <c r="AV193" s="327"/>
      <c r="AW193" s="327"/>
      <c r="AX193" s="327"/>
      <c r="AY193" s="327"/>
      <c r="AZ193" s="327"/>
      <c r="BA193" s="327"/>
      <c r="IP193" s="333"/>
    </row>
    <row r="194" spans="1:250" s="332" customFormat="1" ht="15" hidden="1" customHeight="1" x14ac:dyDescent="0.3">
      <c r="A194" s="355"/>
      <c r="B194" s="337" t="s">
        <v>129</v>
      </c>
      <c r="C194" s="349">
        <v>500725</v>
      </c>
      <c r="D194" s="349" t="s">
        <v>0</v>
      </c>
      <c r="E194" s="422"/>
      <c r="F194" s="409"/>
      <c r="G194" s="410"/>
      <c r="H194" s="636"/>
      <c r="I194" s="410"/>
      <c r="J194" s="410"/>
      <c r="K194" s="416"/>
      <c r="L194" s="410"/>
      <c r="M194" s="410"/>
      <c r="N194" s="416"/>
      <c r="O194" s="410"/>
      <c r="P194" s="410"/>
      <c r="Q194" s="410"/>
      <c r="R194" s="467">
        <f>G194+H194+J194+K194+I194-M194-O194-P194-Q194-N194+F194</f>
        <v>0</v>
      </c>
      <c r="S194" s="567"/>
      <c r="T194" s="333"/>
      <c r="U194" s="327"/>
      <c r="V194" s="333"/>
      <c r="W194" s="333"/>
      <c r="AD194" s="333">
        <f t="shared" si="30"/>
        <v>0</v>
      </c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27"/>
      <c r="AR194" s="327"/>
      <c r="AS194" s="327"/>
      <c r="AT194" s="327"/>
      <c r="AU194" s="327"/>
      <c r="AV194" s="327"/>
      <c r="AW194" s="327"/>
      <c r="AX194" s="327"/>
      <c r="AY194" s="327"/>
      <c r="AZ194" s="327"/>
      <c r="BA194" s="327"/>
      <c r="IP194" s="333"/>
    </row>
    <row r="195" spans="1:250" s="332" customFormat="1" ht="15" hidden="1" customHeight="1" x14ac:dyDescent="0.3">
      <c r="A195" s="355"/>
      <c r="B195" s="337" t="s">
        <v>130</v>
      </c>
      <c r="C195" s="349">
        <v>500728</v>
      </c>
      <c r="D195" s="349" t="s">
        <v>0</v>
      </c>
      <c r="E195" s="422"/>
      <c r="F195" s="409"/>
      <c r="G195" s="410"/>
      <c r="H195" s="410"/>
      <c r="I195" s="410"/>
      <c r="J195" s="410"/>
      <c r="K195" s="416"/>
      <c r="L195" s="410"/>
      <c r="M195" s="410"/>
      <c r="N195" s="416"/>
      <c r="O195" s="410"/>
      <c r="P195" s="410"/>
      <c r="Q195" s="410"/>
      <c r="R195" s="406">
        <f>G195+H195+J195+K195+I195-M195-O195-P195-Q195-N195+F195</f>
        <v>0</v>
      </c>
      <c r="S195" s="561"/>
      <c r="T195" s="333"/>
      <c r="U195" s="327"/>
      <c r="V195" s="333"/>
      <c r="W195" s="333"/>
      <c r="AD195" s="333">
        <f t="shared" si="30"/>
        <v>0</v>
      </c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27"/>
      <c r="AR195" s="327"/>
      <c r="AS195" s="327"/>
      <c r="AT195" s="327"/>
      <c r="AU195" s="327"/>
      <c r="AV195" s="327"/>
      <c r="AW195" s="327"/>
      <c r="AX195" s="327"/>
      <c r="AY195" s="327"/>
      <c r="AZ195" s="327"/>
      <c r="BA195" s="327"/>
      <c r="IP195" s="333"/>
    </row>
    <row r="196" spans="1:250" s="332" customFormat="1" ht="15" hidden="1" customHeight="1" x14ac:dyDescent="0.3">
      <c r="A196" s="385">
        <v>26</v>
      </c>
      <c r="B196" s="391" t="s">
        <v>131</v>
      </c>
      <c r="C196" s="393">
        <v>500926</v>
      </c>
      <c r="D196" s="392" t="s">
        <v>26</v>
      </c>
      <c r="E196" s="393"/>
      <c r="F196" s="394"/>
      <c r="G196" s="416"/>
      <c r="H196" s="491"/>
      <c r="I196" s="366"/>
      <c r="J196" s="366"/>
      <c r="K196" s="366"/>
      <c r="L196" s="366"/>
      <c r="M196" s="366"/>
      <c r="N196" s="366"/>
      <c r="O196" s="366"/>
      <c r="P196" s="366"/>
      <c r="Q196" s="366"/>
      <c r="R196" s="562">
        <f>G196+H196+J196+K196+I196-M196-O196-P196-Q196-N196</f>
        <v>0</v>
      </c>
      <c r="S196" s="561"/>
      <c r="T196" s="333"/>
      <c r="U196" s="327"/>
      <c r="V196" s="333"/>
      <c r="W196" s="333">
        <f>U196</f>
        <v>0</v>
      </c>
      <c r="AD196" s="333">
        <f t="shared" si="30"/>
        <v>0</v>
      </c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27"/>
      <c r="AR196" s="327"/>
      <c r="AS196" s="327"/>
      <c r="AT196" s="327"/>
      <c r="AU196" s="327"/>
      <c r="AV196" s="327"/>
      <c r="AW196" s="327"/>
      <c r="AX196" s="327"/>
      <c r="AY196" s="327"/>
      <c r="AZ196" s="327"/>
      <c r="BA196" s="327"/>
      <c r="IP196" s="333"/>
    </row>
    <row r="197" spans="1:250" s="332" customFormat="1" ht="15" hidden="1" customHeight="1" x14ac:dyDescent="0.3">
      <c r="A197" s="385">
        <v>27</v>
      </c>
      <c r="B197" s="396" t="s">
        <v>132</v>
      </c>
      <c r="C197" s="375">
        <v>500897</v>
      </c>
      <c r="D197" s="375" t="s">
        <v>26</v>
      </c>
      <c r="E197" s="456"/>
      <c r="F197" s="457"/>
      <c r="G197" s="416"/>
      <c r="H197" s="416"/>
      <c r="I197" s="416"/>
      <c r="J197" s="416"/>
      <c r="K197" s="416"/>
      <c r="L197" s="416"/>
      <c r="M197" s="416"/>
      <c r="N197" s="416"/>
      <c r="O197" s="416"/>
      <c r="P197" s="416"/>
      <c r="Q197" s="416"/>
      <c r="R197" s="562">
        <f>G197+H197+J197+K197+I197-M197-O197-P197-Q197-N197</f>
        <v>0</v>
      </c>
      <c r="S197" s="561"/>
      <c r="T197" s="333"/>
      <c r="U197" s="327"/>
      <c r="V197" s="333"/>
      <c r="W197" s="333">
        <f>U197</f>
        <v>0</v>
      </c>
      <c r="AD197" s="333">
        <f t="shared" si="30"/>
        <v>0</v>
      </c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27"/>
      <c r="AR197" s="327"/>
      <c r="AS197" s="327"/>
      <c r="AT197" s="327"/>
      <c r="AU197" s="327"/>
      <c r="AV197" s="327"/>
      <c r="AW197" s="327"/>
      <c r="AX197" s="327"/>
      <c r="AY197" s="327"/>
      <c r="AZ197" s="327"/>
      <c r="BA197" s="327"/>
      <c r="IP197" s="333"/>
    </row>
    <row r="198" spans="1:250" s="332" customFormat="1" ht="15" hidden="1" customHeight="1" x14ac:dyDescent="0.3">
      <c r="A198" s="355"/>
      <c r="B198" s="356" t="s">
        <v>133</v>
      </c>
      <c r="C198" s="348">
        <v>500797</v>
      </c>
      <c r="D198" s="349" t="s">
        <v>0</v>
      </c>
      <c r="E198" s="348"/>
      <c r="F198" s="459"/>
      <c r="G198" s="345"/>
      <c r="H198" s="345"/>
      <c r="I198" s="345"/>
      <c r="J198" s="345"/>
      <c r="K198" s="366"/>
      <c r="L198" s="345"/>
      <c r="M198" s="345"/>
      <c r="N198" s="366"/>
      <c r="O198" s="345"/>
      <c r="P198" s="345"/>
      <c r="Q198" s="345"/>
      <c r="R198" s="470">
        <f>G198+H198+J198+K198+I198-M198-O198-P198-Q198-N198</f>
        <v>0</v>
      </c>
      <c r="S198" s="567"/>
      <c r="T198" s="333"/>
      <c r="U198" s="327"/>
      <c r="V198" s="333"/>
      <c r="W198" s="333"/>
      <c r="AD198" s="333">
        <f t="shared" si="30"/>
        <v>0</v>
      </c>
      <c r="AQ198" s="327"/>
      <c r="AR198" s="327"/>
      <c r="AS198" s="327"/>
      <c r="AT198" s="327"/>
      <c r="AU198" s="327"/>
      <c r="AV198" s="327"/>
      <c r="AW198" s="327"/>
      <c r="AX198" s="327"/>
      <c r="AY198" s="327"/>
      <c r="AZ198" s="327"/>
      <c r="BA198" s="327"/>
      <c r="IP198" s="333"/>
    </row>
    <row r="199" spans="1:250" s="332" customFormat="1" ht="15" hidden="1" customHeight="1" x14ac:dyDescent="0.3">
      <c r="A199" s="355"/>
      <c r="B199" s="423" t="s">
        <v>134</v>
      </c>
      <c r="C199" s="338">
        <v>500611</v>
      </c>
      <c r="D199" s="339" t="s">
        <v>26</v>
      </c>
      <c r="E199" s="338"/>
      <c r="F199" s="340"/>
      <c r="G199" s="410"/>
      <c r="H199" s="426"/>
      <c r="I199" s="636"/>
      <c r="J199" s="345"/>
      <c r="K199" s="366"/>
      <c r="L199" s="345"/>
      <c r="M199" s="345"/>
      <c r="N199" s="366"/>
      <c r="O199" s="345"/>
      <c r="P199" s="345"/>
      <c r="Q199" s="345"/>
      <c r="R199" s="406">
        <f>G199+H199+J199+K199+I199-M199-O199-P199-Q199-N199+F199</f>
        <v>0</v>
      </c>
      <c r="S199" s="561"/>
      <c r="T199" s="333"/>
      <c r="U199" s="327"/>
      <c r="V199" s="333"/>
      <c r="W199" s="333"/>
      <c r="AD199" s="333">
        <f t="shared" si="30"/>
        <v>0</v>
      </c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27"/>
      <c r="AR199" s="327"/>
      <c r="AS199" s="327"/>
      <c r="AT199" s="327"/>
      <c r="AU199" s="327"/>
      <c r="AV199" s="327"/>
      <c r="AW199" s="327"/>
      <c r="AX199" s="327"/>
      <c r="AY199" s="327"/>
      <c r="AZ199" s="327"/>
      <c r="BA199" s="327"/>
      <c r="IP199" s="333"/>
    </row>
    <row r="200" spans="1:250" s="332" customFormat="1" ht="15" hidden="1" customHeight="1" x14ac:dyDescent="0.3">
      <c r="A200" s="385">
        <v>28</v>
      </c>
      <c r="B200" s="386" t="s">
        <v>135</v>
      </c>
      <c r="C200" s="374">
        <v>501025</v>
      </c>
      <c r="D200" s="375" t="s">
        <v>0</v>
      </c>
      <c r="E200" s="374"/>
      <c r="F200" s="376"/>
      <c r="G200" s="366"/>
      <c r="H200" s="366"/>
      <c r="I200" s="366"/>
      <c r="J200" s="366"/>
      <c r="K200" s="366"/>
      <c r="L200" s="366"/>
      <c r="M200" s="366"/>
      <c r="N200" s="366"/>
      <c r="O200" s="366"/>
      <c r="P200" s="366"/>
      <c r="Q200" s="366"/>
      <c r="R200" s="562">
        <f>G200+H200+J200+K200+I200-M200-O200-P200-Q200-N200</f>
        <v>0</v>
      </c>
      <c r="S200" s="561"/>
      <c r="T200" s="333"/>
      <c r="U200" s="327"/>
      <c r="V200" s="333"/>
      <c r="W200" s="333">
        <f>U200*$W$1</f>
        <v>0</v>
      </c>
      <c r="AD200" s="333">
        <f t="shared" si="30"/>
        <v>0</v>
      </c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27"/>
      <c r="AR200" s="327"/>
      <c r="AS200" s="327"/>
      <c r="AT200" s="327"/>
      <c r="AU200" s="327"/>
      <c r="AV200" s="327"/>
      <c r="AW200" s="327"/>
      <c r="AX200" s="327"/>
      <c r="AY200" s="327"/>
      <c r="AZ200" s="327"/>
      <c r="BA200" s="327"/>
      <c r="IP200" s="333"/>
    </row>
    <row r="201" spans="1:250" s="332" customFormat="1" ht="15" hidden="1" customHeight="1" x14ac:dyDescent="0.3">
      <c r="A201" s="359">
        <v>29</v>
      </c>
      <c r="B201" s="377" t="s">
        <v>136</v>
      </c>
      <c r="C201" s="427">
        <v>500892</v>
      </c>
      <c r="D201" s="428" t="s">
        <v>0</v>
      </c>
      <c r="E201" s="362"/>
      <c r="F201" s="412"/>
      <c r="G201" s="421"/>
      <c r="H201" s="440"/>
      <c r="I201" s="365"/>
      <c r="J201" s="366"/>
      <c r="K201" s="366"/>
      <c r="L201" s="365"/>
      <c r="M201" s="365"/>
      <c r="N201" s="366"/>
      <c r="O201" s="366"/>
      <c r="P201" s="366"/>
      <c r="Q201" s="365"/>
      <c r="R201" s="559">
        <f>G201+H201+J201+K201+I201-M201-O201-P201-Q201-N201</f>
        <v>0</v>
      </c>
      <c r="S201" s="561"/>
      <c r="T201" s="333"/>
      <c r="U201" s="327"/>
      <c r="V201" s="333"/>
      <c r="W201" s="333">
        <f>U201*$W$1</f>
        <v>0</v>
      </c>
      <c r="AD201" s="333">
        <f t="shared" si="30"/>
        <v>0</v>
      </c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27"/>
      <c r="AR201" s="327"/>
      <c r="AS201" s="327"/>
      <c r="AT201" s="357"/>
      <c r="AU201" s="327"/>
      <c r="AV201" s="327"/>
      <c r="AW201" s="327"/>
      <c r="AX201" s="327"/>
      <c r="AY201" s="327"/>
      <c r="AZ201" s="327"/>
      <c r="BA201" s="327"/>
      <c r="IP201" s="333"/>
    </row>
    <row r="202" spans="1:250" s="332" customFormat="1" ht="15" hidden="1" customHeight="1" x14ac:dyDescent="0.3">
      <c r="A202" s="355"/>
      <c r="B202" s="356" t="s">
        <v>137</v>
      </c>
      <c r="C202" s="338">
        <v>500911</v>
      </c>
      <c r="D202" s="339" t="s">
        <v>0</v>
      </c>
      <c r="E202" s="349"/>
      <c r="F202" s="409"/>
      <c r="G202" s="410"/>
      <c r="H202" s="426"/>
      <c r="I202" s="345"/>
      <c r="J202" s="345"/>
      <c r="K202" s="366"/>
      <c r="L202" s="345"/>
      <c r="M202" s="345"/>
      <c r="N202" s="366"/>
      <c r="O202" s="345"/>
      <c r="P202" s="345"/>
      <c r="Q202" s="345"/>
      <c r="R202" s="467">
        <f>G202+H202+J202+K202+I202-M202-O202-P202-Q202-N202</f>
        <v>0</v>
      </c>
      <c r="S202" s="567"/>
      <c r="T202" s="333"/>
      <c r="U202" s="327"/>
      <c r="V202" s="333"/>
      <c r="W202" s="333">
        <f>U202*$W$1</f>
        <v>0</v>
      </c>
      <c r="AD202" s="333">
        <f t="shared" si="30"/>
        <v>0</v>
      </c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27"/>
      <c r="AR202" s="327"/>
      <c r="AS202" s="327"/>
      <c r="AT202" s="357"/>
      <c r="AU202" s="327"/>
      <c r="AV202" s="327"/>
      <c r="AW202" s="415"/>
      <c r="AX202" s="327"/>
      <c r="AY202" s="327"/>
      <c r="AZ202" s="327"/>
      <c r="BA202" s="327"/>
      <c r="IP202" s="333"/>
    </row>
    <row r="203" spans="1:250" s="332" customFormat="1" ht="15" hidden="1" customHeight="1" x14ac:dyDescent="0.3">
      <c r="A203" s="359">
        <v>30</v>
      </c>
      <c r="B203" s="360" t="s">
        <v>138</v>
      </c>
      <c r="C203" s="362">
        <v>500707</v>
      </c>
      <c r="D203" s="362" t="s">
        <v>0</v>
      </c>
      <c r="E203" s="431"/>
      <c r="F203" s="412"/>
      <c r="G203" s="421"/>
      <c r="H203" s="440"/>
      <c r="I203" s="637"/>
      <c r="J203" s="366"/>
      <c r="K203" s="366"/>
      <c r="L203" s="365"/>
      <c r="M203" s="365"/>
      <c r="N203" s="366"/>
      <c r="O203" s="366"/>
      <c r="P203" s="366"/>
      <c r="Q203" s="365"/>
      <c r="R203" s="562">
        <f>G203+H203+J203+K203+I203-M203-O203-P203-Q203-N203+F203</f>
        <v>0</v>
      </c>
      <c r="S203" s="561"/>
      <c r="T203" s="333"/>
      <c r="U203" s="327"/>
      <c r="V203" s="333"/>
      <c r="W203" s="333">
        <f>U203*$W$1</f>
        <v>0</v>
      </c>
      <c r="AD203" s="333">
        <f t="shared" si="30"/>
        <v>0</v>
      </c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27"/>
      <c r="AR203" s="327"/>
      <c r="AS203" s="327"/>
      <c r="AT203" s="357"/>
      <c r="AU203" s="327"/>
      <c r="AV203" s="327"/>
      <c r="AW203" s="327"/>
      <c r="AX203" s="327"/>
      <c r="AY203" s="327"/>
      <c r="AZ203" s="327"/>
      <c r="BA203" s="327"/>
      <c r="IP203" s="333"/>
    </row>
    <row r="204" spans="1:250" s="332" customFormat="1" ht="15" hidden="1" customHeight="1" x14ac:dyDescent="0.3">
      <c r="A204" s="359">
        <v>31</v>
      </c>
      <c r="B204" s="386" t="s">
        <v>141</v>
      </c>
      <c r="C204" s="374">
        <v>500922</v>
      </c>
      <c r="D204" s="375" t="s">
        <v>26</v>
      </c>
      <c r="E204" s="374"/>
      <c r="F204" s="376"/>
      <c r="G204" s="366"/>
      <c r="H204" s="365"/>
      <c r="I204" s="637"/>
      <c r="J204" s="366"/>
      <c r="K204" s="366"/>
      <c r="L204" s="366"/>
      <c r="M204" s="365"/>
      <c r="N204" s="366"/>
      <c r="O204" s="366"/>
      <c r="P204" s="366"/>
      <c r="Q204" s="366"/>
      <c r="R204" s="562">
        <f>G204+H204+J204+K204+I204-M204-O204-P204-Q204-N204</f>
        <v>0</v>
      </c>
      <c r="S204" s="561"/>
      <c r="T204" s="333"/>
      <c r="U204" s="327"/>
      <c r="V204" s="333"/>
      <c r="W204" s="333">
        <f>U204</f>
        <v>0</v>
      </c>
      <c r="AD204" s="333">
        <f t="shared" si="30"/>
        <v>0</v>
      </c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27"/>
      <c r="AR204" s="327"/>
      <c r="AS204" s="327"/>
      <c r="AT204" s="327"/>
      <c r="AU204" s="327"/>
      <c r="AV204" s="327"/>
      <c r="AW204" s="327"/>
      <c r="AX204" s="327"/>
      <c r="AY204" s="327"/>
      <c r="AZ204" s="327"/>
      <c r="BA204" s="327"/>
      <c r="IP204" s="333"/>
    </row>
    <row r="205" spans="1:250" s="332" customFormat="1" ht="15" hidden="1" customHeight="1" x14ac:dyDescent="0.3">
      <c r="A205" s="359"/>
      <c r="B205" s="356" t="s">
        <v>142</v>
      </c>
      <c r="C205" s="338">
        <v>500928</v>
      </c>
      <c r="D205" s="339" t="s">
        <v>0</v>
      </c>
      <c r="E205" s="349"/>
      <c r="F205" s="350"/>
      <c r="G205" s="410"/>
      <c r="H205" s="426"/>
      <c r="I205" s="345"/>
      <c r="J205" s="345"/>
      <c r="K205" s="366"/>
      <c r="L205" s="345"/>
      <c r="M205" s="345"/>
      <c r="N205" s="366"/>
      <c r="O205" s="345"/>
      <c r="P205" s="345"/>
      <c r="Q205" s="345"/>
      <c r="R205" s="467">
        <f>G205+H205+J205+K205+I205-M205-O205-P205-Q205-N205+F205</f>
        <v>0</v>
      </c>
      <c r="S205" s="567"/>
      <c r="T205" s="333"/>
      <c r="U205" s="327"/>
      <c r="V205" s="333"/>
      <c r="W205" s="333"/>
      <c r="AD205" s="333">
        <f t="shared" si="30"/>
        <v>0</v>
      </c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27"/>
      <c r="AR205" s="327"/>
      <c r="AS205" s="327"/>
      <c r="AT205" s="327"/>
      <c r="AU205" s="327"/>
      <c r="AV205" s="327"/>
      <c r="AW205" s="327"/>
      <c r="AX205" s="327"/>
      <c r="AY205" s="327"/>
      <c r="AZ205" s="327"/>
      <c r="BA205" s="327"/>
      <c r="IP205" s="333"/>
    </row>
    <row r="206" spans="1:250" s="332" customFormat="1" ht="15" hidden="1" customHeight="1" x14ac:dyDescent="0.3">
      <c r="A206" s="359">
        <v>32</v>
      </c>
      <c r="B206" s="391" t="s">
        <v>143</v>
      </c>
      <c r="C206" s="393">
        <v>500773</v>
      </c>
      <c r="D206" s="392" t="s">
        <v>0</v>
      </c>
      <c r="E206" s="393"/>
      <c r="F206" s="394"/>
      <c r="G206" s="366"/>
      <c r="H206" s="366"/>
      <c r="I206" s="366"/>
      <c r="J206" s="366"/>
      <c r="K206" s="366"/>
      <c r="L206" s="366"/>
      <c r="M206" s="365"/>
      <c r="N206" s="366"/>
      <c r="O206" s="366"/>
      <c r="P206" s="366"/>
      <c r="Q206" s="366"/>
      <c r="R206" s="559">
        <f>G206+H206+J206+K206+I206-M206-O206-P206-Q206-N206</f>
        <v>0</v>
      </c>
      <c r="S206" s="561"/>
      <c r="T206" s="333"/>
      <c r="U206" s="327"/>
      <c r="V206" s="333"/>
      <c r="W206" s="333">
        <f>U206*$W$1</f>
        <v>0</v>
      </c>
      <c r="AD206" s="333">
        <f t="shared" si="30"/>
        <v>0</v>
      </c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27"/>
      <c r="AR206" s="327"/>
      <c r="AS206" s="327"/>
      <c r="AT206" s="327"/>
      <c r="AU206" s="327"/>
      <c r="AV206" s="327"/>
      <c r="AW206" s="327"/>
      <c r="AX206" s="327"/>
      <c r="AY206" s="327"/>
      <c r="AZ206" s="327"/>
      <c r="BA206" s="327"/>
      <c r="IP206" s="333"/>
    </row>
    <row r="207" spans="1:250" s="332" customFormat="1" ht="15" hidden="1" customHeight="1" x14ac:dyDescent="0.3">
      <c r="A207" s="359">
        <v>33</v>
      </c>
      <c r="B207" s="396" t="s">
        <v>144</v>
      </c>
      <c r="C207" s="375">
        <v>500857</v>
      </c>
      <c r="D207" s="375" t="s">
        <v>26</v>
      </c>
      <c r="E207" s="375"/>
      <c r="F207" s="397"/>
      <c r="G207" s="366"/>
      <c r="H207" s="366"/>
      <c r="I207" s="366"/>
      <c r="J207" s="366"/>
      <c r="K207" s="366"/>
      <c r="L207" s="366"/>
      <c r="M207" s="366"/>
      <c r="N207" s="366"/>
      <c r="O207" s="366"/>
      <c r="P207" s="366"/>
      <c r="Q207" s="366"/>
      <c r="R207" s="562">
        <f>G207+H207+J207+K207+I207-M207-O207-P207-Q207-N207</f>
        <v>0</v>
      </c>
      <c r="S207" s="561"/>
      <c r="T207" s="333"/>
      <c r="U207" s="327"/>
      <c r="V207" s="333"/>
      <c r="W207" s="333">
        <f>U207</f>
        <v>0</v>
      </c>
      <c r="AD207" s="333">
        <f t="shared" ref="AD207:AD242" si="31">G207+I207+J207+K207+L207-N207-O207-P207-Q207</f>
        <v>0</v>
      </c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27"/>
      <c r="AR207" s="327"/>
      <c r="AS207" s="327"/>
      <c r="AT207" s="327"/>
      <c r="AU207" s="327"/>
      <c r="AV207" s="327"/>
      <c r="AW207" s="327"/>
      <c r="AX207" s="327"/>
      <c r="AY207" s="327"/>
      <c r="AZ207" s="327"/>
      <c r="BA207" s="327"/>
      <c r="IP207" s="333"/>
    </row>
    <row r="208" spans="1:250" s="332" customFormat="1" ht="15" hidden="1" customHeight="1" x14ac:dyDescent="0.3">
      <c r="A208" s="359"/>
      <c r="B208" s="360"/>
      <c r="C208" s="362"/>
      <c r="D208" s="362"/>
      <c r="E208" s="431"/>
      <c r="F208" s="412"/>
      <c r="G208" s="421"/>
      <c r="H208" s="440"/>
      <c r="I208" s="365"/>
      <c r="J208" s="366"/>
      <c r="K208" s="366"/>
      <c r="L208" s="365"/>
      <c r="M208" s="365"/>
      <c r="N208" s="366"/>
      <c r="O208" s="366"/>
      <c r="P208" s="366"/>
      <c r="Q208" s="365"/>
      <c r="R208" s="562"/>
      <c r="S208" s="561"/>
      <c r="T208" s="333"/>
      <c r="U208" s="327"/>
      <c r="V208" s="333"/>
      <c r="W208" s="333"/>
      <c r="AD208" s="333">
        <f t="shared" si="31"/>
        <v>0</v>
      </c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27"/>
      <c r="AR208" s="327"/>
      <c r="AS208" s="327"/>
      <c r="AT208" s="327"/>
      <c r="AU208" s="327"/>
      <c r="AV208" s="327"/>
      <c r="AW208" s="327"/>
      <c r="AX208" s="327"/>
      <c r="AY208" s="327"/>
      <c r="AZ208" s="327"/>
      <c r="BA208" s="327"/>
      <c r="IP208" s="333"/>
    </row>
    <row r="209" spans="1:250" s="332" customFormat="1" ht="15" hidden="1" customHeight="1" x14ac:dyDescent="0.3">
      <c r="A209" s="476"/>
      <c r="B209" s="995" t="s">
        <v>80</v>
      </c>
      <c r="C209" s="995"/>
      <c r="D209" s="995"/>
      <c r="E209" s="399"/>
      <c r="F209" s="400">
        <f t="shared" ref="F209:R209" si="32">SUM(F148:F208)</f>
        <v>0</v>
      </c>
      <c r="G209" s="477">
        <f t="shared" si="32"/>
        <v>0</v>
      </c>
      <c r="H209" s="477">
        <f t="shared" si="32"/>
        <v>0</v>
      </c>
      <c r="I209" s="477">
        <f t="shared" si="32"/>
        <v>0</v>
      </c>
      <c r="J209" s="477">
        <f t="shared" si="32"/>
        <v>0</v>
      </c>
      <c r="K209" s="568">
        <f t="shared" si="32"/>
        <v>0</v>
      </c>
      <c r="L209" s="477">
        <f t="shared" si="32"/>
        <v>0</v>
      </c>
      <c r="M209" s="477">
        <f t="shared" si="32"/>
        <v>0</v>
      </c>
      <c r="N209" s="568">
        <f t="shared" si="32"/>
        <v>0</v>
      </c>
      <c r="O209" s="568">
        <f t="shared" si="32"/>
        <v>0</v>
      </c>
      <c r="P209" s="477">
        <f t="shared" si="32"/>
        <v>0</v>
      </c>
      <c r="Q209" s="477">
        <f t="shared" si="32"/>
        <v>0</v>
      </c>
      <c r="R209" s="477">
        <f t="shared" si="32"/>
        <v>0</v>
      </c>
      <c r="S209" s="561"/>
      <c r="T209" s="333"/>
      <c r="U209" s="327"/>
      <c r="V209" s="333"/>
      <c r="W209" s="333"/>
      <c r="AD209" s="333">
        <f t="shared" si="31"/>
        <v>0</v>
      </c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27"/>
      <c r="AR209" s="327"/>
      <c r="AS209" s="327"/>
      <c r="AT209" s="327"/>
      <c r="AU209" s="327"/>
      <c r="AV209" s="327"/>
      <c r="AW209" s="327"/>
      <c r="AX209" s="327"/>
      <c r="AY209" s="327"/>
      <c r="AZ209" s="327"/>
      <c r="BA209" s="327"/>
      <c r="IP209" s="333"/>
    </row>
    <row r="210" spans="1:250" s="332" customFormat="1" ht="15" hidden="1" customHeight="1" x14ac:dyDescent="0.3">
      <c r="A210" s="323"/>
      <c r="B210" s="334"/>
      <c r="C210" s="324"/>
      <c r="D210" s="324"/>
      <c r="E210" s="324"/>
      <c r="F210" s="401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463"/>
      <c r="S210" s="561"/>
      <c r="T210" s="333"/>
      <c r="U210" s="327"/>
      <c r="V210" s="333"/>
      <c r="W210" s="333"/>
      <c r="AD210" s="333">
        <f t="shared" si="31"/>
        <v>0</v>
      </c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27"/>
      <c r="AR210" s="327"/>
      <c r="AS210" s="327"/>
      <c r="AT210" s="327"/>
      <c r="AU210" s="327"/>
      <c r="AV210" s="327"/>
      <c r="AW210" s="327"/>
      <c r="AX210" s="327"/>
      <c r="AY210" s="327"/>
      <c r="AZ210" s="327"/>
      <c r="BA210" s="327"/>
      <c r="IP210" s="333"/>
    </row>
    <row r="211" spans="1:250" s="332" customFormat="1" ht="15" hidden="1" customHeight="1" x14ac:dyDescent="0.3">
      <c r="A211" s="323"/>
      <c r="B211" s="663" t="s">
        <v>148</v>
      </c>
      <c r="C211" s="664"/>
      <c r="D211" s="334"/>
      <c r="E211" s="334"/>
      <c r="F211" s="335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463"/>
      <c r="S211" s="561"/>
      <c r="T211" s="333"/>
      <c r="U211" s="327"/>
      <c r="V211" s="333"/>
      <c r="W211" s="333"/>
      <c r="AD211" s="333">
        <f t="shared" si="31"/>
        <v>0</v>
      </c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27"/>
      <c r="AR211" s="327"/>
      <c r="AS211" s="327"/>
      <c r="AT211" s="327"/>
      <c r="AU211" s="327"/>
      <c r="AV211" s="327"/>
      <c r="AW211" s="327"/>
      <c r="AX211" s="327"/>
      <c r="AY211" s="327"/>
      <c r="AZ211" s="327"/>
      <c r="BA211" s="327"/>
      <c r="IP211" s="333"/>
    </row>
    <row r="212" spans="1:250" s="332" customFormat="1" ht="15" hidden="1" customHeight="1" x14ac:dyDescent="0.3">
      <c r="A212" s="464"/>
      <c r="B212" s="465"/>
      <c r="C212" s="664"/>
      <c r="D212" s="334"/>
      <c r="E212" s="334"/>
      <c r="F212" s="335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466"/>
      <c r="S212" s="561"/>
      <c r="T212" s="333"/>
      <c r="U212" s="327"/>
      <c r="V212" s="333"/>
      <c r="W212" s="333"/>
      <c r="AD212" s="333">
        <f t="shared" si="31"/>
        <v>0</v>
      </c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27"/>
      <c r="AR212" s="327"/>
      <c r="AS212" s="327"/>
      <c r="AT212" s="327"/>
      <c r="AU212" s="327"/>
      <c r="AV212" s="327"/>
      <c r="AW212" s="327"/>
      <c r="AX212" s="327"/>
      <c r="AY212" s="327"/>
      <c r="AZ212" s="327"/>
      <c r="BA212" s="327"/>
      <c r="IP212" s="333"/>
    </row>
    <row r="213" spans="1:250" s="332" customFormat="1" ht="15" hidden="1" customHeight="1" x14ac:dyDescent="0.3">
      <c r="A213" s="336"/>
      <c r="B213" s="337" t="s">
        <v>149</v>
      </c>
      <c r="C213" s="349">
        <v>500636</v>
      </c>
      <c r="D213" s="349" t="s">
        <v>26</v>
      </c>
      <c r="E213" s="349"/>
      <c r="F213" s="409"/>
      <c r="G213" s="345">
        <v>9.1040419647470117E-10</v>
      </c>
      <c r="H213" s="345"/>
      <c r="I213" s="345"/>
      <c r="J213" s="345"/>
      <c r="K213" s="366"/>
      <c r="L213" s="345"/>
      <c r="M213" s="345"/>
      <c r="N213" s="366"/>
      <c r="O213" s="345"/>
      <c r="P213" s="345"/>
      <c r="Q213" s="345"/>
      <c r="R213" s="467">
        <f>G213+H213+J213+K213+I213-M213-N213-O213-P213-Q213</f>
        <v>9.1040419647470117E-10</v>
      </c>
      <c r="S213" s="567"/>
      <c r="T213" s="333"/>
      <c r="U213" s="327"/>
      <c r="V213" s="333"/>
      <c r="W213" s="333"/>
      <c r="AD213" s="333">
        <f t="shared" si="31"/>
        <v>9.1040419647470117E-10</v>
      </c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27"/>
      <c r="AR213" s="327"/>
      <c r="AS213" s="327"/>
      <c r="AT213" s="327"/>
      <c r="AU213" s="327"/>
      <c r="AV213" s="327"/>
      <c r="AW213" s="327"/>
      <c r="AX213" s="327"/>
      <c r="AY213" s="327"/>
      <c r="AZ213" s="327"/>
      <c r="BA213" s="327"/>
      <c r="IP213" s="333"/>
    </row>
    <row r="214" spans="1:250" s="332" customFormat="1" ht="15" hidden="1" customHeight="1" x14ac:dyDescent="0.3">
      <c r="A214" s="336"/>
      <c r="B214" s="337" t="s">
        <v>82</v>
      </c>
      <c r="C214" s="349"/>
      <c r="D214" s="349" t="s">
        <v>26</v>
      </c>
      <c r="E214" s="349"/>
      <c r="F214" s="409"/>
      <c r="G214" s="345">
        <v>0</v>
      </c>
      <c r="H214" s="345"/>
      <c r="I214" s="345"/>
      <c r="J214" s="345"/>
      <c r="K214" s="366"/>
      <c r="L214" s="345"/>
      <c r="M214" s="345"/>
      <c r="N214" s="366"/>
      <c r="O214" s="345"/>
      <c r="P214" s="345"/>
      <c r="Q214" s="345"/>
      <c r="R214" s="468">
        <f>G214+H214+J214+K214+I214-M214-O214-P214-Q214</f>
        <v>0</v>
      </c>
      <c r="S214" s="567"/>
      <c r="T214" s="333"/>
      <c r="U214" s="327"/>
      <c r="V214" s="333"/>
      <c r="W214" s="333"/>
      <c r="AD214" s="333">
        <f t="shared" si="31"/>
        <v>0</v>
      </c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27"/>
      <c r="AR214" s="327"/>
      <c r="AS214" s="327"/>
      <c r="AT214" s="327"/>
      <c r="AU214" s="327"/>
      <c r="AV214" s="327"/>
      <c r="AW214" s="327"/>
      <c r="AX214" s="327"/>
      <c r="AY214" s="327"/>
      <c r="AZ214" s="327"/>
      <c r="BA214" s="327"/>
      <c r="IP214" s="333"/>
    </row>
    <row r="215" spans="1:250" s="332" customFormat="1" ht="15" hidden="1" customHeight="1" x14ac:dyDescent="0.3">
      <c r="A215" s="355"/>
      <c r="B215" s="356" t="s">
        <v>150</v>
      </c>
      <c r="C215" s="349">
        <v>500535</v>
      </c>
      <c r="D215" s="349" t="s">
        <v>0</v>
      </c>
      <c r="E215" s="349"/>
      <c r="F215" s="409"/>
      <c r="G215" s="345">
        <v>4.5401975512504578E-9</v>
      </c>
      <c r="H215" s="345"/>
      <c r="I215" s="345"/>
      <c r="J215" s="345"/>
      <c r="K215" s="366"/>
      <c r="L215" s="345"/>
      <c r="M215" s="345"/>
      <c r="N215" s="366"/>
      <c r="O215" s="345"/>
      <c r="P215" s="345"/>
      <c r="Q215" s="345"/>
      <c r="R215" s="469">
        <f>G215+H215+J215+K215+I215-M215-O215-P215-Q215-N215</f>
        <v>4.5401975512504578E-9</v>
      </c>
      <c r="S215" s="567"/>
      <c r="T215" s="333"/>
      <c r="U215" s="327"/>
      <c r="V215" s="333"/>
      <c r="W215" s="333"/>
      <c r="AD215" s="333">
        <f t="shared" si="31"/>
        <v>4.5401975512504578E-9</v>
      </c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27"/>
      <c r="AR215" s="327"/>
      <c r="AS215" s="327"/>
      <c r="AT215" s="327"/>
      <c r="AU215" s="327"/>
      <c r="AV215" s="327"/>
      <c r="AW215" s="327"/>
      <c r="AX215" s="327"/>
      <c r="AY215" s="327"/>
      <c r="AZ215" s="327"/>
      <c r="BA215" s="327"/>
      <c r="IP215" s="333"/>
    </row>
    <row r="216" spans="1:250" s="332" customFormat="1" ht="15" hidden="1" customHeight="1" x14ac:dyDescent="0.3">
      <c r="A216" s="359">
        <v>1</v>
      </c>
      <c r="B216" s="377" t="s">
        <v>151</v>
      </c>
      <c r="C216" s="361">
        <v>500670</v>
      </c>
      <c r="D216" s="362" t="s">
        <v>0</v>
      </c>
      <c r="E216" s="361"/>
      <c r="F216" s="371"/>
      <c r="G216" s="364">
        <v>0</v>
      </c>
      <c r="H216" s="365"/>
      <c r="I216" s="378"/>
      <c r="J216" s="366"/>
      <c r="K216" s="368"/>
      <c r="L216" s="367"/>
      <c r="M216" s="381"/>
      <c r="N216" s="368"/>
      <c r="O216" s="369"/>
      <c r="P216" s="366"/>
      <c r="Q216" s="367"/>
      <c r="R216" s="469">
        <f>G216+H216+J216+K216+I216-M216-O216-P216-Q216-N216</f>
        <v>0</v>
      </c>
      <c r="S216" s="567"/>
      <c r="T216" s="333"/>
      <c r="U216" s="327"/>
      <c r="V216" s="333"/>
      <c r="W216" s="333"/>
      <c r="AD216" s="333">
        <f t="shared" si="31"/>
        <v>0</v>
      </c>
      <c r="AQ216" s="327"/>
      <c r="AR216" s="327"/>
      <c r="AS216" s="327"/>
      <c r="AT216" s="327"/>
      <c r="AU216" s="327"/>
      <c r="AV216" s="327"/>
      <c r="AW216" s="327"/>
      <c r="AX216" s="327"/>
      <c r="AY216" s="327"/>
      <c r="AZ216" s="327"/>
      <c r="BA216" s="327"/>
      <c r="IP216" s="333"/>
    </row>
    <row r="217" spans="1:250" s="332" customFormat="1" ht="15" hidden="1" customHeight="1" x14ac:dyDescent="0.3">
      <c r="A217" s="347"/>
      <c r="B217" s="337" t="s">
        <v>152</v>
      </c>
      <c r="C217" s="349">
        <v>500545</v>
      </c>
      <c r="D217" s="349" t="s">
        <v>26</v>
      </c>
      <c r="E217" s="349"/>
      <c r="F217" s="409"/>
      <c r="G217" s="345">
        <v>-8.1854523159563541E-12</v>
      </c>
      <c r="H217" s="345"/>
      <c r="I217" s="345"/>
      <c r="J217" s="345"/>
      <c r="K217" s="366"/>
      <c r="L217" s="345"/>
      <c r="M217" s="345"/>
      <c r="N217" s="366"/>
      <c r="O217" s="345"/>
      <c r="P217" s="345"/>
      <c r="Q217" s="345"/>
      <c r="R217" s="470">
        <f>G217+H217+J217+K217+I217-M217-O217-P217-Q217-N217</f>
        <v>-8.1854523159563541E-12</v>
      </c>
      <c r="S217" s="567"/>
      <c r="T217" s="333"/>
      <c r="U217" s="327"/>
      <c r="V217" s="333"/>
      <c r="W217" s="333"/>
      <c r="AD217" s="333">
        <f t="shared" si="31"/>
        <v>-8.1854523159563541E-12</v>
      </c>
      <c r="AE217" s="331"/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27"/>
      <c r="AR217" s="327"/>
      <c r="AS217" s="327"/>
      <c r="AT217" s="327"/>
      <c r="AU217" s="327"/>
      <c r="AV217" s="327"/>
      <c r="AW217" s="327"/>
      <c r="AX217" s="327"/>
      <c r="AY217" s="327"/>
      <c r="AZ217" s="327"/>
      <c r="BA217" s="327"/>
      <c r="IP217" s="333"/>
    </row>
    <row r="218" spans="1:250" s="332" customFormat="1" ht="15" hidden="1" customHeight="1" x14ac:dyDescent="0.3">
      <c r="A218" s="347"/>
      <c r="B218" s="337" t="s">
        <v>153</v>
      </c>
      <c r="C218" s="349">
        <v>500720</v>
      </c>
      <c r="D218" s="349" t="s">
        <v>26</v>
      </c>
      <c r="E218" s="349"/>
      <c r="F218" s="409"/>
      <c r="G218" s="345">
        <v>9.3132257461547852E-10</v>
      </c>
      <c r="H218" s="345"/>
      <c r="I218" s="345"/>
      <c r="J218" s="345"/>
      <c r="K218" s="366"/>
      <c r="L218" s="345"/>
      <c r="M218" s="345"/>
      <c r="N218" s="366"/>
      <c r="O218" s="345"/>
      <c r="P218" s="345"/>
      <c r="Q218" s="345"/>
      <c r="R218" s="380">
        <f>G218+H218+J218+K218+I218-M218-O218-P218-Q218-N218</f>
        <v>9.3132257461547852E-10</v>
      </c>
      <c r="S218" s="567"/>
      <c r="T218" s="333"/>
      <c r="U218" s="327"/>
      <c r="V218" s="333"/>
      <c r="W218" s="333"/>
      <c r="AD218" s="333">
        <f t="shared" si="31"/>
        <v>9.3132257461547852E-10</v>
      </c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27"/>
      <c r="AR218" s="327"/>
      <c r="AS218" s="327"/>
      <c r="AT218" s="327"/>
      <c r="AU218" s="327"/>
      <c r="AV218" s="327"/>
      <c r="AW218" s="327"/>
      <c r="AX218" s="327"/>
      <c r="AY218" s="327"/>
      <c r="AZ218" s="327"/>
      <c r="BA218" s="327"/>
      <c r="IP218" s="333"/>
    </row>
    <row r="219" spans="1:250" s="332" customFormat="1" ht="15" hidden="1" customHeight="1" x14ac:dyDescent="0.3">
      <c r="A219" s="347"/>
      <c r="B219" s="337" t="s">
        <v>154</v>
      </c>
      <c r="C219" s="349">
        <v>500552</v>
      </c>
      <c r="D219" s="349" t="s">
        <v>26</v>
      </c>
      <c r="E219" s="349"/>
      <c r="F219" s="409"/>
      <c r="G219" s="345">
        <v>0</v>
      </c>
      <c r="H219" s="345"/>
      <c r="I219" s="345"/>
      <c r="J219" s="345"/>
      <c r="K219" s="366"/>
      <c r="L219" s="345"/>
      <c r="M219" s="345"/>
      <c r="N219" s="366"/>
      <c r="O219" s="345"/>
      <c r="P219" s="345"/>
      <c r="Q219" s="351"/>
      <c r="R219" s="467">
        <f>G219+H219+J219+K219+I219-M219-O219-P219-Q219-N219</f>
        <v>0</v>
      </c>
      <c r="S219" s="567"/>
      <c r="T219" s="333"/>
      <c r="U219" s="327"/>
      <c r="V219" s="333"/>
      <c r="W219" s="333"/>
      <c r="AD219" s="333">
        <f t="shared" si="31"/>
        <v>0</v>
      </c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27"/>
      <c r="AR219" s="327"/>
      <c r="AS219" s="327"/>
      <c r="AT219" s="327"/>
      <c r="AU219" s="327"/>
      <c r="AV219" s="327"/>
      <c r="AW219" s="327"/>
      <c r="AX219" s="327"/>
      <c r="AY219" s="327"/>
      <c r="AZ219" s="327"/>
      <c r="BA219" s="327"/>
      <c r="IP219" s="333"/>
    </row>
    <row r="220" spans="1:250" s="332" customFormat="1" ht="15" hidden="1" customHeight="1" x14ac:dyDescent="0.3">
      <c r="A220" s="471"/>
      <c r="C220" s="569"/>
      <c r="D220" s="569"/>
      <c r="E220" s="570"/>
      <c r="F220" s="571"/>
      <c r="G220" s="572"/>
      <c r="H220" s="572"/>
      <c r="I220" s="573"/>
      <c r="J220" s="398"/>
      <c r="K220" s="398"/>
      <c r="L220" s="572"/>
      <c r="M220" s="572"/>
      <c r="N220" s="398"/>
      <c r="O220" s="398"/>
      <c r="P220" s="398"/>
      <c r="Q220" s="572"/>
      <c r="R220" s="574"/>
      <c r="S220" s="561"/>
      <c r="T220" s="333"/>
      <c r="U220" s="327"/>
      <c r="V220" s="333"/>
      <c r="W220" s="333"/>
      <c r="AD220" s="333">
        <f t="shared" si="31"/>
        <v>0</v>
      </c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27"/>
      <c r="AR220" s="327"/>
      <c r="AS220" s="327"/>
      <c r="AT220" s="327"/>
      <c r="AU220" s="327"/>
      <c r="AV220" s="327"/>
      <c r="AW220" s="327"/>
      <c r="AX220" s="327"/>
      <c r="AY220" s="327"/>
      <c r="AZ220" s="327"/>
      <c r="BA220" s="327"/>
      <c r="IP220" s="333"/>
    </row>
    <row r="221" spans="1:250" s="332" customFormat="1" ht="15" hidden="1" customHeight="1" x14ac:dyDescent="0.3">
      <c r="A221" s="476"/>
      <c r="B221" s="399" t="s">
        <v>156</v>
      </c>
      <c r="C221" s="399"/>
      <c r="D221" s="399"/>
      <c r="E221" s="399"/>
      <c r="F221" s="400">
        <f t="shared" ref="F221:R221" si="33">SUM(F213:F219)</f>
        <v>0</v>
      </c>
      <c r="G221" s="477">
        <f t="shared" si="33"/>
        <v>6.3737388700246811E-9</v>
      </c>
      <c r="H221" s="477">
        <f t="shared" si="33"/>
        <v>0</v>
      </c>
      <c r="I221" s="477">
        <f t="shared" si="33"/>
        <v>0</v>
      </c>
      <c r="J221" s="477">
        <f t="shared" si="33"/>
        <v>0</v>
      </c>
      <c r="K221" s="568">
        <f t="shared" si="33"/>
        <v>0</v>
      </c>
      <c r="L221" s="477">
        <f t="shared" si="33"/>
        <v>0</v>
      </c>
      <c r="M221" s="477">
        <f t="shared" si="33"/>
        <v>0</v>
      </c>
      <c r="N221" s="568">
        <f t="shared" si="33"/>
        <v>0</v>
      </c>
      <c r="O221" s="568">
        <f t="shared" si="33"/>
        <v>0</v>
      </c>
      <c r="P221" s="477">
        <f t="shared" si="33"/>
        <v>0</v>
      </c>
      <c r="Q221" s="477">
        <f t="shared" si="33"/>
        <v>0</v>
      </c>
      <c r="R221" s="575">
        <f t="shared" si="33"/>
        <v>6.3737388700246811E-9</v>
      </c>
      <c r="S221" s="561"/>
      <c r="T221" s="333"/>
      <c r="U221" s="327"/>
      <c r="V221" s="333"/>
      <c r="W221" s="333"/>
      <c r="AD221" s="333">
        <f t="shared" si="31"/>
        <v>6.3737388700246811E-9</v>
      </c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27"/>
      <c r="AR221" s="327"/>
      <c r="AS221" s="327"/>
      <c r="AT221" s="327"/>
      <c r="AU221" s="327"/>
      <c r="AV221" s="327"/>
      <c r="AW221" s="327"/>
      <c r="AX221" s="327"/>
      <c r="AY221" s="327"/>
      <c r="AZ221" s="327"/>
      <c r="BA221" s="327"/>
      <c r="IP221" s="333"/>
    </row>
    <row r="222" spans="1:250" s="332" customFormat="1" ht="15" hidden="1" customHeight="1" x14ac:dyDescent="0.3">
      <c r="A222" s="323"/>
      <c r="B222" s="334"/>
      <c r="C222" s="324"/>
      <c r="D222" s="324"/>
      <c r="E222" s="324"/>
      <c r="F222" s="401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463"/>
      <c r="S222" s="561"/>
      <c r="T222" s="333"/>
      <c r="U222" s="327"/>
      <c r="V222" s="333"/>
      <c r="W222" s="333"/>
      <c r="AD222" s="333">
        <f t="shared" si="31"/>
        <v>0</v>
      </c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27"/>
      <c r="AR222" s="327"/>
      <c r="AS222" s="327"/>
      <c r="AT222" s="327"/>
      <c r="AU222" s="327"/>
      <c r="AV222" s="327"/>
      <c r="AW222" s="327"/>
      <c r="AX222" s="327"/>
      <c r="AY222" s="327"/>
      <c r="AZ222" s="327"/>
      <c r="BA222" s="327"/>
      <c r="IP222" s="333"/>
    </row>
    <row r="223" spans="1:250" s="332" customFormat="1" ht="15" hidden="1" customHeight="1" x14ac:dyDescent="0.3">
      <c r="A223" s="323"/>
      <c r="B223" s="848" t="s">
        <v>157</v>
      </c>
      <c r="C223" s="664"/>
      <c r="D223" s="324"/>
      <c r="E223" s="324"/>
      <c r="F223" s="401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463"/>
      <c r="S223" s="561"/>
      <c r="T223" s="333"/>
      <c r="U223" s="327"/>
      <c r="V223" s="333"/>
      <c r="W223" s="333"/>
      <c r="AD223" s="333">
        <f t="shared" si="31"/>
        <v>0</v>
      </c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27"/>
      <c r="AR223" s="327"/>
      <c r="AS223" s="327"/>
      <c r="AT223" s="327"/>
      <c r="AU223" s="327"/>
      <c r="AV223" s="327"/>
      <c r="AW223" s="327"/>
      <c r="AX223" s="327"/>
      <c r="AY223" s="327"/>
      <c r="AZ223" s="327"/>
      <c r="BA223" s="327"/>
      <c r="IP223" s="333"/>
    </row>
    <row r="224" spans="1:250" s="332" customFormat="1" ht="15" hidden="1" customHeight="1" x14ac:dyDescent="0.3">
      <c r="A224" s="464"/>
      <c r="B224" s="391"/>
      <c r="C224" s="402"/>
      <c r="D224" s="402"/>
      <c r="E224" s="402"/>
      <c r="F224" s="403"/>
      <c r="G224" s="404"/>
      <c r="H224" s="404"/>
      <c r="I224" s="404"/>
      <c r="J224" s="404"/>
      <c r="K224" s="404"/>
      <c r="L224" s="404"/>
      <c r="M224" s="404"/>
      <c r="N224" s="404"/>
      <c r="O224" s="404"/>
      <c r="P224" s="404"/>
      <c r="Q224" s="404"/>
      <c r="R224" s="463"/>
      <c r="S224" s="561"/>
      <c r="T224" s="333"/>
      <c r="U224" s="327"/>
      <c r="V224" s="333"/>
      <c r="W224" s="333"/>
      <c r="AD224" s="333">
        <f t="shared" si="31"/>
        <v>0</v>
      </c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27"/>
      <c r="AR224" s="327"/>
      <c r="AS224" s="327"/>
      <c r="AT224" s="327"/>
      <c r="AU224" s="327"/>
      <c r="AV224" s="327"/>
      <c r="AW224" s="327"/>
      <c r="AX224" s="327"/>
      <c r="AY224" s="327"/>
      <c r="AZ224" s="327"/>
      <c r="BA224" s="327"/>
      <c r="IP224" s="333"/>
    </row>
    <row r="225" spans="1:250" s="332" customFormat="1" ht="15" hidden="1" customHeight="1" x14ac:dyDescent="0.3">
      <c r="A225" s="359">
        <v>1</v>
      </c>
      <c r="B225" s="370" t="s">
        <v>158</v>
      </c>
      <c r="C225" s="427">
        <v>500527</v>
      </c>
      <c r="D225" s="428" t="s">
        <v>0</v>
      </c>
      <c r="E225" s="428"/>
      <c r="F225" s="429"/>
      <c r="G225" s="430">
        <v>4.1443854570388794E-8</v>
      </c>
      <c r="H225" s="365"/>
      <c r="I225" s="436"/>
      <c r="J225" s="413"/>
      <c r="K225" s="395"/>
      <c r="L225" s="436"/>
      <c r="M225" s="436"/>
      <c r="N225" s="395"/>
      <c r="O225" s="395"/>
      <c r="P225" s="413"/>
      <c r="Q225" s="436"/>
      <c r="R225" s="576">
        <f>G225+H225+J225+K225+I225-M225-O225-P225-Q225-N225</f>
        <v>4.1443854570388794E-8</v>
      </c>
      <c r="S225" s="567"/>
      <c r="T225" s="333"/>
      <c r="U225" s="327"/>
      <c r="V225" s="333"/>
      <c r="W225" s="333"/>
      <c r="AD225" s="333">
        <f t="shared" si="31"/>
        <v>4.1443854570388794E-8</v>
      </c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27"/>
      <c r="AR225" s="327"/>
      <c r="AS225" s="327"/>
      <c r="AT225" s="357"/>
      <c r="AU225" s="327"/>
      <c r="AV225" s="327"/>
      <c r="AW225" s="327"/>
      <c r="AX225" s="327"/>
      <c r="AY225" s="327"/>
      <c r="AZ225" s="327"/>
      <c r="BA225" s="327"/>
      <c r="BC225" s="327"/>
      <c r="BD225" s="327"/>
      <c r="IP225" s="333"/>
    </row>
    <row r="226" spans="1:250" s="332" customFormat="1" ht="15" hidden="1" customHeight="1" x14ac:dyDescent="0.3">
      <c r="A226" s="355"/>
      <c r="B226" s="356" t="s">
        <v>159</v>
      </c>
      <c r="C226" s="349">
        <v>500687</v>
      </c>
      <c r="D226" s="349" t="s">
        <v>3</v>
      </c>
      <c r="E226" s="339"/>
      <c r="F226" s="424"/>
      <c r="G226" s="425">
        <v>-2.1001324057579041E-7</v>
      </c>
      <c r="H226" s="426"/>
      <c r="I226" s="345"/>
      <c r="J226" s="398"/>
      <c r="K226" s="398"/>
      <c r="L226" s="344"/>
      <c r="M226" s="344"/>
      <c r="N226" s="398"/>
      <c r="O226" s="398"/>
      <c r="P226" s="398"/>
      <c r="Q226" s="344"/>
      <c r="R226" s="576">
        <f>G226+H226+J226+K226+I226-M226-O226-P226-Q226-N226</f>
        <v>-2.1001324057579041E-7</v>
      </c>
      <c r="S226" s="567"/>
      <c r="T226" s="333"/>
      <c r="U226" s="327"/>
      <c r="V226" s="333"/>
      <c r="W226" s="333"/>
      <c r="AD226" s="333">
        <f t="shared" si="31"/>
        <v>-2.1001324057579041E-7</v>
      </c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27"/>
      <c r="AR226" s="327"/>
      <c r="AS226" s="327"/>
      <c r="AT226" s="357"/>
      <c r="AU226" s="327"/>
      <c r="AV226" s="327"/>
      <c r="AW226" s="327"/>
      <c r="AX226" s="327"/>
      <c r="AY226" s="327"/>
      <c r="AZ226" s="327"/>
      <c r="BA226" s="327"/>
      <c r="BC226" s="327"/>
      <c r="BD226" s="327"/>
      <c r="IP226" s="333"/>
    </row>
    <row r="227" spans="1:250" s="332" customFormat="1" ht="15" hidden="1" customHeight="1" x14ac:dyDescent="0.3">
      <c r="A227" s="355"/>
      <c r="B227" s="472" t="s">
        <v>160</v>
      </c>
      <c r="C227" s="478">
        <v>500528</v>
      </c>
      <c r="D227" s="349" t="s">
        <v>0</v>
      </c>
      <c r="E227" s="349"/>
      <c r="F227" s="409"/>
      <c r="G227" s="410">
        <v>-3.6675373848993331E-9</v>
      </c>
      <c r="H227" s="479"/>
      <c r="I227" s="344"/>
      <c r="J227" s="368"/>
      <c r="K227" s="368"/>
      <c r="L227" s="353"/>
      <c r="M227" s="353"/>
      <c r="N227" s="368"/>
      <c r="O227" s="368"/>
      <c r="P227" s="368"/>
      <c r="Q227" s="353"/>
      <c r="R227" s="577">
        <f>G227+H227+J227+K227+I227-M227-O227-P227-Q227-N227</f>
        <v>-3.6675373848993331E-9</v>
      </c>
      <c r="S227" s="567"/>
      <c r="T227" s="333"/>
      <c r="U227" s="327"/>
      <c r="V227" s="333"/>
      <c r="W227" s="333"/>
      <c r="AD227" s="333">
        <f t="shared" si="31"/>
        <v>-3.6675373848993331E-9</v>
      </c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27"/>
      <c r="AR227" s="327"/>
      <c r="AS227" s="327"/>
      <c r="AT227" s="327"/>
      <c r="AU227" s="327"/>
      <c r="AV227" s="327"/>
      <c r="AW227" s="327"/>
      <c r="AX227" s="327"/>
      <c r="AY227" s="327"/>
      <c r="AZ227" s="327"/>
      <c r="BA227" s="327"/>
      <c r="BC227" s="327"/>
      <c r="BD227" s="327"/>
      <c r="IP227" s="333"/>
    </row>
    <row r="228" spans="1:250" s="332" customFormat="1" ht="15" hidden="1" customHeight="1" x14ac:dyDescent="0.3">
      <c r="A228" s="480"/>
      <c r="B228" s="481"/>
      <c r="C228" s="482"/>
      <c r="D228" s="483"/>
      <c r="E228" s="482"/>
      <c r="F228" s="484"/>
      <c r="G228" s="578"/>
      <c r="H228" s="461"/>
      <c r="I228" s="367"/>
      <c r="J228" s="368"/>
      <c r="K228" s="368"/>
      <c r="L228" s="367"/>
      <c r="M228" s="367"/>
      <c r="N228" s="368"/>
      <c r="O228" s="368"/>
      <c r="P228" s="368"/>
      <c r="Q228" s="367"/>
      <c r="R228" s="579"/>
      <c r="S228" s="561"/>
      <c r="T228" s="333"/>
      <c r="U228" s="327"/>
      <c r="V228" s="333"/>
      <c r="W228" s="333"/>
      <c r="AD228" s="333">
        <f t="shared" si="31"/>
        <v>0</v>
      </c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27"/>
      <c r="AR228" s="327"/>
      <c r="AS228" s="327"/>
      <c r="AT228" s="327"/>
      <c r="AU228" s="327"/>
      <c r="AV228" s="327"/>
      <c r="AW228" s="327"/>
      <c r="AX228" s="327"/>
      <c r="AY228" s="327"/>
      <c r="AZ228" s="327"/>
      <c r="BA228" s="327"/>
      <c r="BC228" s="327"/>
      <c r="BD228" s="327"/>
      <c r="IP228" s="333"/>
    </row>
    <row r="229" spans="1:250" s="332" customFormat="1" ht="15" hidden="1" customHeight="1" x14ac:dyDescent="0.3">
      <c r="A229" s="476"/>
      <c r="B229" s="399" t="s">
        <v>162</v>
      </c>
      <c r="C229" s="399"/>
      <c r="D229" s="399"/>
      <c r="E229" s="399"/>
      <c r="F229" s="486">
        <f t="shared" ref="F229:R229" si="34">SUM(F225:F228)</f>
        <v>0</v>
      </c>
      <c r="G229" s="580">
        <f t="shared" si="34"/>
        <v>-1.7223692339030094E-7</v>
      </c>
      <c r="H229" s="580">
        <f t="shared" si="34"/>
        <v>0</v>
      </c>
      <c r="I229" s="580">
        <f t="shared" si="34"/>
        <v>0</v>
      </c>
      <c r="J229" s="580">
        <f t="shared" si="34"/>
        <v>0</v>
      </c>
      <c r="K229" s="581">
        <f t="shared" si="34"/>
        <v>0</v>
      </c>
      <c r="L229" s="580">
        <f t="shared" si="34"/>
        <v>0</v>
      </c>
      <c r="M229" s="580">
        <f t="shared" si="34"/>
        <v>0</v>
      </c>
      <c r="N229" s="581">
        <f t="shared" si="34"/>
        <v>0</v>
      </c>
      <c r="O229" s="581">
        <f t="shared" si="34"/>
        <v>0</v>
      </c>
      <c r="P229" s="580">
        <f t="shared" si="34"/>
        <v>0</v>
      </c>
      <c r="Q229" s="582">
        <f t="shared" si="34"/>
        <v>0</v>
      </c>
      <c r="R229" s="583">
        <f t="shared" si="34"/>
        <v>-1.7223692339030094E-7</v>
      </c>
      <c r="S229" s="584"/>
      <c r="T229" s="333"/>
      <c r="U229" s="327"/>
      <c r="V229" s="333"/>
      <c r="W229" s="333"/>
      <c r="AD229" s="333">
        <f t="shared" si="31"/>
        <v>-1.7223692339030094E-7</v>
      </c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27"/>
      <c r="AR229" s="327"/>
      <c r="AS229" s="327"/>
      <c r="AT229" s="327"/>
      <c r="AU229" s="327"/>
      <c r="AV229" s="327"/>
      <c r="AW229" s="327"/>
      <c r="AX229" s="327"/>
      <c r="AY229" s="327"/>
      <c r="AZ229" s="327"/>
      <c r="BA229" s="327"/>
      <c r="BC229" s="327"/>
      <c r="BD229" s="327"/>
      <c r="IP229" s="333"/>
    </row>
    <row r="230" spans="1:250" s="332" customFormat="1" ht="15" hidden="1" customHeight="1" x14ac:dyDescent="0.3">
      <c r="A230" s="323"/>
      <c r="B230" s="334"/>
      <c r="C230" s="324"/>
      <c r="D230" s="324"/>
      <c r="E230" s="324"/>
      <c r="F230" s="401"/>
      <c r="G230" s="488"/>
      <c r="H230" s="489"/>
      <c r="I230" s="326"/>
      <c r="J230" s="326"/>
      <c r="K230" s="326"/>
      <c r="L230" s="326"/>
      <c r="M230" s="326"/>
      <c r="N230" s="326"/>
      <c r="O230" s="326"/>
      <c r="P230" s="326"/>
      <c r="Q230" s="326"/>
      <c r="R230" s="463"/>
      <c r="S230" s="561"/>
      <c r="T230" s="333"/>
      <c r="U230" s="327"/>
      <c r="V230" s="333"/>
      <c r="W230" s="333"/>
      <c r="AD230" s="333">
        <f t="shared" si="31"/>
        <v>0</v>
      </c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27"/>
      <c r="AR230" s="327"/>
      <c r="AS230" s="327"/>
      <c r="AT230" s="327"/>
      <c r="AU230" s="327"/>
      <c r="AV230" s="327"/>
      <c r="AW230" s="327"/>
      <c r="AX230" s="327"/>
      <c r="AY230" s="327"/>
      <c r="AZ230" s="327"/>
      <c r="BA230" s="327"/>
      <c r="BC230" s="327"/>
      <c r="BD230" s="327"/>
      <c r="IP230" s="333"/>
    </row>
    <row r="231" spans="1:250" s="332" customFormat="1" ht="15" customHeight="1" x14ac:dyDescent="0.3">
      <c r="A231" s="323"/>
      <c r="B231" s="334"/>
      <c r="C231" s="324"/>
      <c r="D231" s="324"/>
      <c r="E231" s="324"/>
      <c r="F231" s="401"/>
      <c r="G231" s="488"/>
      <c r="H231" s="489"/>
      <c r="I231" s="326"/>
      <c r="J231" s="326"/>
      <c r="K231" s="326"/>
      <c r="L231" s="326"/>
      <c r="M231" s="326"/>
      <c r="N231" s="326"/>
      <c r="O231" s="326"/>
      <c r="P231" s="326"/>
      <c r="Q231" s="326"/>
      <c r="R231" s="463"/>
      <c r="S231" s="561"/>
      <c r="T231" s="333"/>
      <c r="U231" s="327"/>
      <c r="V231" s="333"/>
      <c r="W231" s="333"/>
      <c r="AD231" s="333">
        <f t="shared" si="31"/>
        <v>0</v>
      </c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27"/>
      <c r="AR231" s="327"/>
      <c r="AS231" s="327"/>
      <c r="AT231" s="327"/>
      <c r="AU231" s="327"/>
      <c r="AV231" s="327"/>
      <c r="AW231" s="327"/>
      <c r="AX231" s="327"/>
      <c r="AY231" s="327"/>
      <c r="AZ231" s="327"/>
      <c r="BA231" s="327"/>
      <c r="BC231" s="327"/>
      <c r="BD231" s="327"/>
      <c r="IP231" s="333"/>
    </row>
    <row r="232" spans="1:250" s="334" customFormat="1" ht="15" customHeight="1" x14ac:dyDescent="0.3">
      <c r="A232" s="323"/>
      <c r="B232" s="975" t="s">
        <v>163</v>
      </c>
      <c r="C232" s="975"/>
      <c r="F232" s="335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463"/>
      <c r="S232" s="561"/>
      <c r="T232" s="333"/>
      <c r="U232" s="327"/>
      <c r="V232" s="333"/>
      <c r="W232" s="333"/>
      <c r="X232" s="332"/>
      <c r="Y232" s="332"/>
      <c r="Z232" s="332"/>
      <c r="AA232" s="332"/>
      <c r="AB232" s="332"/>
      <c r="AC232" s="332"/>
      <c r="AD232" s="333">
        <f t="shared" si="31"/>
        <v>0</v>
      </c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27"/>
      <c r="AR232" s="327"/>
      <c r="AS232" s="327"/>
      <c r="AT232" s="327"/>
      <c r="AU232" s="327"/>
      <c r="AV232" s="327"/>
      <c r="AW232" s="327"/>
      <c r="AX232" s="327"/>
      <c r="AY232" s="327"/>
      <c r="AZ232" s="327"/>
      <c r="BA232" s="327"/>
      <c r="BB232" s="332"/>
      <c r="BC232" s="327"/>
      <c r="BD232" s="327"/>
      <c r="BE232" s="332"/>
      <c r="BF232" s="332"/>
      <c r="BG232" s="332"/>
      <c r="BH232" s="332"/>
      <c r="BI232" s="332"/>
      <c r="BJ232" s="332"/>
      <c r="BK232" s="332"/>
      <c r="BL232" s="332"/>
      <c r="BM232" s="332"/>
      <c r="BN232" s="332"/>
      <c r="BO232" s="332"/>
      <c r="BP232" s="332"/>
      <c r="BQ232" s="332"/>
      <c r="BR232" s="332"/>
      <c r="BS232" s="332"/>
      <c r="BT232" s="332"/>
      <c r="BU232" s="332"/>
      <c r="BV232" s="332"/>
      <c r="BW232" s="332"/>
      <c r="BX232" s="332"/>
      <c r="BY232" s="332"/>
      <c r="BZ232" s="332"/>
      <c r="CA232" s="332"/>
      <c r="CB232" s="332"/>
      <c r="CC232" s="332"/>
      <c r="CD232" s="332"/>
      <c r="CE232" s="332"/>
      <c r="CF232" s="332"/>
      <c r="CG232" s="332"/>
      <c r="CH232" s="332"/>
      <c r="CI232" s="332"/>
      <c r="CJ232" s="332"/>
      <c r="CK232" s="332"/>
      <c r="CL232" s="332"/>
      <c r="CM232" s="332"/>
      <c r="CN232" s="332"/>
      <c r="CO232" s="332"/>
      <c r="CP232" s="332"/>
      <c r="CQ232" s="332"/>
      <c r="CR232" s="332"/>
      <c r="CS232" s="332"/>
      <c r="CT232" s="332"/>
      <c r="CU232" s="332"/>
      <c r="CV232" s="332"/>
      <c r="CW232" s="332"/>
      <c r="CX232" s="332"/>
      <c r="CY232" s="332"/>
      <c r="CZ232" s="332"/>
      <c r="DA232" s="332"/>
      <c r="DB232" s="332"/>
      <c r="DC232" s="332"/>
      <c r="DD232" s="332"/>
      <c r="DE232" s="332"/>
      <c r="DF232" s="332"/>
      <c r="DG232" s="332"/>
      <c r="DH232" s="332"/>
      <c r="DI232" s="332"/>
      <c r="DJ232" s="332"/>
      <c r="DK232" s="332"/>
      <c r="DL232" s="332"/>
      <c r="DM232" s="332"/>
      <c r="DN232" s="332"/>
      <c r="DO232" s="332"/>
      <c r="DP232" s="332"/>
      <c r="DQ232" s="332"/>
      <c r="DR232" s="332"/>
      <c r="DS232" s="332"/>
      <c r="DT232" s="332"/>
      <c r="DU232" s="332"/>
      <c r="DV232" s="332"/>
      <c r="DW232" s="332"/>
      <c r="DX232" s="332"/>
      <c r="DY232" s="332"/>
      <c r="DZ232" s="332"/>
      <c r="EA232" s="332"/>
      <c r="EB232" s="332"/>
      <c r="EC232" s="332"/>
      <c r="ED232" s="332"/>
      <c r="EE232" s="332"/>
      <c r="EF232" s="332"/>
      <c r="EG232" s="332"/>
      <c r="EH232" s="332"/>
      <c r="EI232" s="332"/>
      <c r="EJ232" s="332"/>
      <c r="EK232" s="332"/>
      <c r="EL232" s="332"/>
      <c r="EM232" s="332"/>
      <c r="EN232" s="332"/>
      <c r="EO232" s="332"/>
      <c r="EP232" s="332"/>
      <c r="EQ232" s="332"/>
      <c r="ER232" s="332"/>
      <c r="ES232" s="332"/>
      <c r="ET232" s="332"/>
      <c r="EU232" s="332"/>
      <c r="EV232" s="332"/>
      <c r="EW232" s="332"/>
      <c r="EX232" s="332"/>
      <c r="EY232" s="332"/>
      <c r="EZ232" s="332"/>
      <c r="FA232" s="332"/>
      <c r="FB232" s="332"/>
      <c r="FC232" s="332"/>
      <c r="FD232" s="332"/>
      <c r="FE232" s="332"/>
      <c r="FF232" s="332"/>
      <c r="FG232" s="332"/>
      <c r="FH232" s="332"/>
      <c r="FI232" s="332"/>
      <c r="IP232" s="326"/>
    </row>
    <row r="233" spans="1:250" s="334" customFormat="1" ht="15" hidden="1" customHeight="1" x14ac:dyDescent="0.3">
      <c r="A233" s="355"/>
      <c r="B233" s="337" t="s">
        <v>25</v>
      </c>
      <c r="C233" s="349">
        <v>500685</v>
      </c>
      <c r="D233" s="349" t="s">
        <v>26</v>
      </c>
      <c r="E233" s="349"/>
      <c r="F233" s="409"/>
      <c r="G233" s="345">
        <v>3.6789060686714947E-10</v>
      </c>
      <c r="H233" s="345"/>
      <c r="I233" s="345"/>
      <c r="J233" s="345"/>
      <c r="K233" s="366"/>
      <c r="L233" s="345"/>
      <c r="M233" s="345"/>
      <c r="N233" s="366"/>
      <c r="O233" s="345"/>
      <c r="P233" s="345"/>
      <c r="Q233" s="345"/>
      <c r="R233" s="405">
        <f t="shared" ref="R233:R249" si="35">G233+H233+J233+K233+I233-M233-O233-P233-Q233-N233</f>
        <v>3.6789060686714947E-10</v>
      </c>
      <c r="S233" s="561"/>
      <c r="T233" s="333" t="str">
        <f t="shared" ref="T233:T249" si="36">D233</f>
        <v>MYR</v>
      </c>
      <c r="U233" s="327"/>
      <c r="V233" s="333"/>
      <c r="W233" s="333"/>
      <c r="X233" s="332"/>
      <c r="Y233" s="332"/>
      <c r="Z233" s="332"/>
      <c r="AA233" s="332"/>
      <c r="AB233" s="332"/>
      <c r="AC233" s="332"/>
      <c r="AD233" s="333">
        <f t="shared" si="31"/>
        <v>3.6789060686714947E-10</v>
      </c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27"/>
      <c r="AR233" s="327"/>
      <c r="AS233" s="327"/>
      <c r="AT233" s="327"/>
      <c r="AU233" s="327"/>
      <c r="AV233" s="327"/>
      <c r="AW233" s="327"/>
      <c r="AX233" s="327"/>
      <c r="AY233" s="327"/>
      <c r="AZ233" s="327"/>
      <c r="BA233" s="327"/>
      <c r="BB233" s="332"/>
      <c r="BC233" s="327"/>
      <c r="BD233" s="327"/>
      <c r="BE233" s="332"/>
      <c r="BF233" s="332"/>
      <c r="BG233" s="332"/>
      <c r="BH233" s="332"/>
      <c r="BI233" s="332"/>
      <c r="BJ233" s="332"/>
      <c r="BK233" s="332"/>
      <c r="BL233" s="332"/>
      <c r="BM233" s="332"/>
      <c r="BN233" s="332"/>
      <c r="BO233" s="332"/>
      <c r="BP233" s="332"/>
      <c r="BQ233" s="332"/>
      <c r="BR233" s="332"/>
      <c r="BS233" s="332"/>
      <c r="BT233" s="332"/>
      <c r="BU233" s="332"/>
      <c r="BV233" s="332"/>
      <c r="BW233" s="332"/>
      <c r="BX233" s="332"/>
      <c r="BY233" s="332"/>
      <c r="BZ233" s="332"/>
      <c r="CA233" s="332"/>
      <c r="CB233" s="332"/>
      <c r="CC233" s="332"/>
      <c r="CD233" s="332"/>
      <c r="CE233" s="332"/>
      <c r="CF233" s="332"/>
      <c r="CG233" s="332"/>
      <c r="CH233" s="332"/>
      <c r="CI233" s="332"/>
      <c r="CJ233" s="332"/>
      <c r="CK233" s="332"/>
      <c r="CL233" s="332"/>
      <c r="CM233" s="332"/>
      <c r="CN233" s="332"/>
      <c r="CO233" s="332"/>
      <c r="CP233" s="332"/>
      <c r="CQ233" s="332"/>
      <c r="CR233" s="332"/>
      <c r="CS233" s="332"/>
      <c r="CT233" s="332"/>
      <c r="CU233" s="332"/>
      <c r="CV233" s="332"/>
      <c r="CW233" s="332"/>
      <c r="CX233" s="332"/>
      <c r="CY233" s="332"/>
      <c r="CZ233" s="332"/>
      <c r="DA233" s="332"/>
      <c r="DB233" s="332"/>
      <c r="DC233" s="332"/>
      <c r="DD233" s="332"/>
      <c r="DE233" s="332"/>
      <c r="DF233" s="332"/>
      <c r="DG233" s="332"/>
      <c r="DH233" s="332"/>
      <c r="DI233" s="332"/>
      <c r="DJ233" s="332"/>
      <c r="DK233" s="332"/>
      <c r="DL233" s="332"/>
      <c r="DM233" s="332"/>
      <c r="DN233" s="332"/>
      <c r="DO233" s="332"/>
      <c r="DP233" s="332"/>
      <c r="DQ233" s="332"/>
      <c r="DR233" s="332"/>
      <c r="DS233" s="332"/>
      <c r="DT233" s="332"/>
      <c r="DU233" s="332"/>
      <c r="DV233" s="332"/>
      <c r="DW233" s="332"/>
      <c r="DX233" s="332"/>
      <c r="DY233" s="332"/>
      <c r="DZ233" s="332"/>
      <c r="EA233" s="332"/>
      <c r="EB233" s="332"/>
      <c r="EC233" s="332"/>
      <c r="ED233" s="332"/>
      <c r="EE233" s="332"/>
      <c r="EF233" s="332"/>
      <c r="EG233" s="332"/>
      <c r="EH233" s="332"/>
      <c r="EI233" s="332"/>
      <c r="EJ233" s="332"/>
      <c r="EK233" s="332"/>
      <c r="EL233" s="332"/>
      <c r="EM233" s="332"/>
      <c r="EN233" s="332"/>
      <c r="EO233" s="332"/>
      <c r="EP233" s="332"/>
      <c r="EQ233" s="332"/>
      <c r="ER233" s="332"/>
      <c r="ES233" s="332"/>
      <c r="ET233" s="332"/>
      <c r="EU233" s="332"/>
      <c r="EV233" s="332"/>
      <c r="EW233" s="332"/>
      <c r="EX233" s="332"/>
      <c r="EY233" s="332"/>
      <c r="EZ233" s="332"/>
      <c r="FA233" s="332"/>
      <c r="FB233" s="332"/>
      <c r="FC233" s="332"/>
      <c r="FD233" s="332"/>
      <c r="FE233" s="332"/>
      <c r="FF233" s="332"/>
      <c r="FG233" s="332"/>
      <c r="FH233" s="332"/>
      <c r="FI233" s="332"/>
      <c r="IP233" s="326"/>
    </row>
    <row r="234" spans="1:250" s="334" customFormat="1" ht="15" hidden="1" customHeight="1" x14ac:dyDescent="0.3">
      <c r="A234" s="355"/>
      <c r="B234" s="337" t="s">
        <v>27</v>
      </c>
      <c r="C234" s="349">
        <v>500548</v>
      </c>
      <c r="D234" s="349" t="s">
        <v>0</v>
      </c>
      <c r="E234" s="349"/>
      <c r="F234" s="409"/>
      <c r="G234" s="345">
        <v>8.440110832452774E-9</v>
      </c>
      <c r="H234" s="345"/>
      <c r="I234" s="345"/>
      <c r="J234" s="345"/>
      <c r="K234" s="366"/>
      <c r="L234" s="345"/>
      <c r="M234" s="345"/>
      <c r="N234" s="366"/>
      <c r="O234" s="345"/>
      <c r="P234" s="345"/>
      <c r="Q234" s="345"/>
      <c r="R234" s="406">
        <f t="shared" si="35"/>
        <v>8.440110832452774E-9</v>
      </c>
      <c r="S234" s="561"/>
      <c r="T234" s="333" t="str">
        <f t="shared" si="36"/>
        <v>USD</v>
      </c>
      <c r="U234" s="327"/>
      <c r="V234" s="333"/>
      <c r="W234" s="333"/>
      <c r="X234" s="332"/>
      <c r="Y234" s="332"/>
      <c r="Z234" s="332"/>
      <c r="AA234" s="332"/>
      <c r="AB234" s="332"/>
      <c r="AC234" s="332"/>
      <c r="AD234" s="333">
        <f t="shared" si="31"/>
        <v>8.440110832452774E-9</v>
      </c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27"/>
      <c r="AR234" s="327"/>
      <c r="AS234" s="327"/>
      <c r="AT234" s="357"/>
      <c r="AU234" s="327"/>
      <c r="AV234" s="327"/>
      <c r="AW234" s="327"/>
      <c r="AX234" s="327"/>
      <c r="AY234" s="327"/>
      <c r="AZ234" s="327"/>
      <c r="BA234" s="327"/>
      <c r="BB234" s="358"/>
      <c r="BC234" s="327"/>
      <c r="BD234" s="327"/>
      <c r="BE234" s="332"/>
      <c r="BF234" s="332"/>
      <c r="BG234" s="332"/>
      <c r="BH234" s="332"/>
      <c r="BI234" s="332"/>
      <c r="BJ234" s="332"/>
      <c r="BK234" s="332"/>
      <c r="BL234" s="332"/>
      <c r="BM234" s="332"/>
      <c r="BN234" s="332"/>
      <c r="BO234" s="332"/>
      <c r="BP234" s="332"/>
      <c r="BQ234" s="332"/>
      <c r="BR234" s="332"/>
      <c r="BS234" s="332"/>
      <c r="BT234" s="332"/>
      <c r="BU234" s="332"/>
      <c r="BV234" s="332"/>
      <c r="BW234" s="332"/>
      <c r="BX234" s="332"/>
      <c r="BY234" s="332"/>
      <c r="BZ234" s="332"/>
      <c r="CA234" s="332"/>
      <c r="CB234" s="332"/>
      <c r="CC234" s="332"/>
      <c r="CD234" s="332"/>
      <c r="CE234" s="332"/>
      <c r="CF234" s="332"/>
      <c r="CG234" s="332"/>
      <c r="CH234" s="332"/>
      <c r="CI234" s="332"/>
      <c r="CJ234" s="332"/>
      <c r="CK234" s="332"/>
      <c r="CL234" s="332"/>
      <c r="CM234" s="332"/>
      <c r="CN234" s="332"/>
      <c r="CO234" s="332"/>
      <c r="CP234" s="332"/>
      <c r="CQ234" s="332"/>
      <c r="CR234" s="332"/>
      <c r="CS234" s="332"/>
      <c r="CT234" s="332"/>
      <c r="CU234" s="332"/>
      <c r="CV234" s="332"/>
      <c r="CW234" s="332"/>
      <c r="CX234" s="332"/>
      <c r="CY234" s="332"/>
      <c r="CZ234" s="332"/>
      <c r="DA234" s="332"/>
      <c r="DB234" s="332"/>
      <c r="DC234" s="332"/>
      <c r="DD234" s="332"/>
      <c r="DE234" s="332"/>
      <c r="DF234" s="332"/>
      <c r="DG234" s="332"/>
      <c r="DH234" s="332"/>
      <c r="DI234" s="332"/>
      <c r="DJ234" s="332"/>
      <c r="DK234" s="332"/>
      <c r="DL234" s="332"/>
      <c r="DM234" s="332"/>
      <c r="DN234" s="332"/>
      <c r="DO234" s="332"/>
      <c r="DP234" s="332"/>
      <c r="DQ234" s="332"/>
      <c r="DR234" s="332"/>
      <c r="DS234" s="332"/>
      <c r="DT234" s="332"/>
      <c r="DU234" s="332"/>
      <c r="DV234" s="332"/>
      <c r="DW234" s="332"/>
      <c r="DX234" s="332"/>
      <c r="DY234" s="332"/>
      <c r="DZ234" s="332"/>
      <c r="EA234" s="332"/>
      <c r="EB234" s="332"/>
      <c r="EC234" s="332"/>
      <c r="ED234" s="332"/>
      <c r="EE234" s="332"/>
      <c r="EF234" s="332"/>
      <c r="EG234" s="332"/>
      <c r="EH234" s="332"/>
      <c r="EI234" s="332"/>
      <c r="EJ234" s="332"/>
      <c r="EK234" s="332"/>
      <c r="EL234" s="332"/>
      <c r="EM234" s="332"/>
      <c r="EN234" s="332"/>
      <c r="EO234" s="332"/>
      <c r="EP234" s="332"/>
      <c r="EQ234" s="332"/>
      <c r="ER234" s="332"/>
      <c r="ES234" s="332"/>
      <c r="ET234" s="332"/>
      <c r="EU234" s="332"/>
      <c r="EV234" s="332"/>
      <c r="EW234" s="332"/>
      <c r="EX234" s="332"/>
      <c r="EY234" s="332"/>
      <c r="EZ234" s="332"/>
      <c r="FA234" s="332"/>
      <c r="FB234" s="332"/>
      <c r="FC234" s="332"/>
      <c r="FD234" s="332"/>
      <c r="FE234" s="332"/>
      <c r="FF234" s="332"/>
      <c r="FG234" s="332"/>
      <c r="FH234" s="332"/>
      <c r="FI234" s="332"/>
      <c r="IP234" s="326"/>
    </row>
    <row r="235" spans="1:250" s="334" customFormat="1" ht="15" hidden="1" customHeight="1" x14ac:dyDescent="0.3">
      <c r="A235" s="355"/>
      <c r="B235" s="337" t="s">
        <v>28</v>
      </c>
      <c r="C235" s="349">
        <v>500556</v>
      </c>
      <c r="D235" s="349" t="s">
        <v>0</v>
      </c>
      <c r="E235" s="349"/>
      <c r="F235" s="409"/>
      <c r="G235" s="345">
        <v>5.1455572247505188E-8</v>
      </c>
      <c r="H235" s="345"/>
      <c r="I235" s="345"/>
      <c r="J235" s="345"/>
      <c r="K235" s="366"/>
      <c r="L235" s="345"/>
      <c r="M235" s="345"/>
      <c r="N235" s="366"/>
      <c r="O235" s="345"/>
      <c r="P235" s="345"/>
      <c r="Q235" s="345"/>
      <c r="R235" s="406">
        <f t="shared" si="35"/>
        <v>5.1455572247505188E-8</v>
      </c>
      <c r="S235" s="561"/>
      <c r="T235" s="333" t="str">
        <f t="shared" si="36"/>
        <v>USD</v>
      </c>
      <c r="U235" s="327"/>
      <c r="V235" s="333"/>
      <c r="W235" s="333"/>
      <c r="X235" s="332"/>
      <c r="Y235" s="332"/>
      <c r="Z235" s="332"/>
      <c r="AA235" s="332"/>
      <c r="AB235" s="332"/>
      <c r="AC235" s="332"/>
      <c r="AD235" s="333">
        <f t="shared" si="31"/>
        <v>5.1455572247505188E-8</v>
      </c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27"/>
      <c r="AR235" s="327"/>
      <c r="AS235" s="327"/>
      <c r="AT235" s="327"/>
      <c r="AU235" s="327"/>
      <c r="AV235" s="327"/>
      <c r="AW235" s="327"/>
      <c r="AX235" s="327"/>
      <c r="AY235" s="327"/>
      <c r="AZ235" s="327"/>
      <c r="BA235" s="327"/>
      <c r="BB235" s="358"/>
      <c r="BC235" s="327"/>
      <c r="BD235" s="327"/>
      <c r="BE235" s="332"/>
      <c r="BF235" s="332"/>
      <c r="BG235" s="332"/>
      <c r="BH235" s="332"/>
      <c r="BI235" s="332"/>
      <c r="BJ235" s="332"/>
      <c r="BK235" s="332"/>
      <c r="BL235" s="332"/>
      <c r="BM235" s="332"/>
      <c r="BN235" s="332"/>
      <c r="BO235" s="332"/>
      <c r="BP235" s="332"/>
      <c r="BQ235" s="332"/>
      <c r="BR235" s="332"/>
      <c r="BS235" s="332"/>
      <c r="BT235" s="332"/>
      <c r="BU235" s="332"/>
      <c r="BV235" s="332"/>
      <c r="BW235" s="332"/>
      <c r="BX235" s="332"/>
      <c r="BY235" s="332"/>
      <c r="BZ235" s="332"/>
      <c r="CA235" s="332"/>
      <c r="CB235" s="332"/>
      <c r="CC235" s="332"/>
      <c r="CD235" s="332"/>
      <c r="CE235" s="332"/>
      <c r="CF235" s="332"/>
      <c r="CG235" s="332"/>
      <c r="CH235" s="332"/>
      <c r="CI235" s="332"/>
      <c r="CJ235" s="332"/>
      <c r="CK235" s="332"/>
      <c r="CL235" s="332"/>
      <c r="CM235" s="332"/>
      <c r="CN235" s="332"/>
      <c r="CO235" s="332"/>
      <c r="CP235" s="332"/>
      <c r="CQ235" s="332"/>
      <c r="CR235" s="332"/>
      <c r="CS235" s="332"/>
      <c r="CT235" s="332"/>
      <c r="CU235" s="332"/>
      <c r="CV235" s="332"/>
      <c r="CW235" s="332"/>
      <c r="CX235" s="332"/>
      <c r="CY235" s="332"/>
      <c r="CZ235" s="332"/>
      <c r="DA235" s="332"/>
      <c r="DB235" s="332"/>
      <c r="DC235" s="332"/>
      <c r="DD235" s="332"/>
      <c r="DE235" s="332"/>
      <c r="DF235" s="332"/>
      <c r="DG235" s="332"/>
      <c r="DH235" s="332"/>
      <c r="DI235" s="332"/>
      <c r="DJ235" s="332"/>
      <c r="DK235" s="332"/>
      <c r="DL235" s="332"/>
      <c r="DM235" s="332"/>
      <c r="DN235" s="332"/>
      <c r="DO235" s="332"/>
      <c r="DP235" s="332"/>
      <c r="DQ235" s="332"/>
      <c r="DR235" s="332"/>
      <c r="DS235" s="332"/>
      <c r="DT235" s="332"/>
      <c r="DU235" s="332"/>
      <c r="DV235" s="332"/>
      <c r="DW235" s="332"/>
      <c r="DX235" s="332"/>
      <c r="DY235" s="332"/>
      <c r="DZ235" s="332"/>
      <c r="EA235" s="332"/>
      <c r="EB235" s="332"/>
      <c r="EC235" s="332"/>
      <c r="ED235" s="332"/>
      <c r="EE235" s="332"/>
      <c r="EF235" s="332"/>
      <c r="EG235" s="332"/>
      <c r="EH235" s="332"/>
      <c r="EI235" s="332"/>
      <c r="EJ235" s="332"/>
      <c r="EK235" s="332"/>
      <c r="EL235" s="332"/>
      <c r="EM235" s="332"/>
      <c r="EN235" s="332"/>
      <c r="EO235" s="332"/>
      <c r="EP235" s="332"/>
      <c r="EQ235" s="332"/>
      <c r="ER235" s="332"/>
      <c r="ES235" s="332"/>
      <c r="ET235" s="332"/>
      <c r="EU235" s="332"/>
      <c r="EV235" s="332"/>
      <c r="EW235" s="332"/>
      <c r="EX235" s="332"/>
      <c r="EY235" s="332"/>
      <c r="EZ235" s="332"/>
      <c r="FA235" s="332"/>
      <c r="FB235" s="332"/>
      <c r="FC235" s="332"/>
      <c r="FD235" s="332"/>
      <c r="FE235" s="332"/>
      <c r="FF235" s="332"/>
      <c r="FG235" s="332"/>
      <c r="FH235" s="332"/>
      <c r="FI235" s="332"/>
      <c r="IP235" s="326"/>
    </row>
    <row r="236" spans="1:250" s="334" customFormat="1" ht="15" hidden="1" customHeight="1" x14ac:dyDescent="0.3">
      <c r="A236" s="355"/>
      <c r="B236" s="337" t="s">
        <v>29</v>
      </c>
      <c r="C236" s="349">
        <v>500858</v>
      </c>
      <c r="D236" s="349" t="s">
        <v>0</v>
      </c>
      <c r="E236" s="349"/>
      <c r="F236" s="409"/>
      <c r="G236" s="345">
        <v>-1.364387571811676E-7</v>
      </c>
      <c r="H236" s="345"/>
      <c r="I236" s="345"/>
      <c r="J236" s="345"/>
      <c r="K236" s="366"/>
      <c r="L236" s="345"/>
      <c r="M236" s="345"/>
      <c r="N236" s="366"/>
      <c r="O236" s="345"/>
      <c r="P236" s="345"/>
      <c r="Q236" s="345"/>
      <c r="R236" s="406">
        <f t="shared" si="35"/>
        <v>-1.364387571811676E-7</v>
      </c>
      <c r="S236" s="561"/>
      <c r="T236" s="333" t="str">
        <f t="shared" si="36"/>
        <v>USD</v>
      </c>
      <c r="U236" s="327"/>
      <c r="V236" s="333"/>
      <c r="W236" s="333"/>
      <c r="X236" s="332"/>
      <c r="Y236" s="332"/>
      <c r="Z236" s="332"/>
      <c r="AA236" s="332"/>
      <c r="AB236" s="332"/>
      <c r="AC236" s="332"/>
      <c r="AD236" s="333">
        <f t="shared" si="31"/>
        <v>-1.364387571811676E-7</v>
      </c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27"/>
      <c r="AR236" s="327"/>
      <c r="AS236" s="327"/>
      <c r="AT236" s="327"/>
      <c r="AU236" s="327"/>
      <c r="AV236" s="327"/>
      <c r="AW236" s="327"/>
      <c r="AX236" s="327"/>
      <c r="AY236" s="327"/>
      <c r="AZ236" s="327"/>
      <c r="BA236" s="327"/>
      <c r="BB236" s="358"/>
      <c r="BC236" s="327"/>
      <c r="BD236" s="327"/>
      <c r="BE236" s="332"/>
      <c r="BF236" s="332"/>
      <c r="BG236" s="332"/>
      <c r="BH236" s="332"/>
      <c r="BI236" s="332"/>
      <c r="BJ236" s="332"/>
      <c r="BK236" s="332"/>
      <c r="BL236" s="332"/>
      <c r="BM236" s="332"/>
      <c r="BN236" s="332"/>
      <c r="BO236" s="332"/>
      <c r="BP236" s="332"/>
      <c r="BQ236" s="332"/>
      <c r="BR236" s="332"/>
      <c r="BS236" s="332"/>
      <c r="BT236" s="332"/>
      <c r="BU236" s="332"/>
      <c r="BV236" s="332"/>
      <c r="BW236" s="332"/>
      <c r="BX236" s="332"/>
      <c r="BY236" s="332"/>
      <c r="BZ236" s="332"/>
      <c r="CA236" s="332"/>
      <c r="CB236" s="332"/>
      <c r="CC236" s="332"/>
      <c r="CD236" s="332"/>
      <c r="CE236" s="332"/>
      <c r="CF236" s="332"/>
      <c r="CG236" s="332"/>
      <c r="CH236" s="332"/>
      <c r="CI236" s="332"/>
      <c r="CJ236" s="332"/>
      <c r="CK236" s="332"/>
      <c r="CL236" s="332"/>
      <c r="CM236" s="332"/>
      <c r="CN236" s="332"/>
      <c r="CO236" s="332"/>
      <c r="CP236" s="332"/>
      <c r="CQ236" s="332"/>
      <c r="CR236" s="332"/>
      <c r="CS236" s="332"/>
      <c r="CT236" s="332"/>
      <c r="CU236" s="332"/>
      <c r="CV236" s="332"/>
      <c r="CW236" s="332"/>
      <c r="CX236" s="332"/>
      <c r="CY236" s="332"/>
      <c r="CZ236" s="332"/>
      <c r="DA236" s="332"/>
      <c r="DB236" s="332"/>
      <c r="DC236" s="332"/>
      <c r="DD236" s="332"/>
      <c r="DE236" s="332"/>
      <c r="DF236" s="332"/>
      <c r="DG236" s="332"/>
      <c r="DH236" s="332"/>
      <c r="DI236" s="332"/>
      <c r="DJ236" s="332"/>
      <c r="DK236" s="332"/>
      <c r="DL236" s="332"/>
      <c r="DM236" s="332"/>
      <c r="DN236" s="332"/>
      <c r="DO236" s="332"/>
      <c r="DP236" s="332"/>
      <c r="DQ236" s="332"/>
      <c r="DR236" s="332"/>
      <c r="DS236" s="332"/>
      <c r="DT236" s="332"/>
      <c r="DU236" s="332"/>
      <c r="DV236" s="332"/>
      <c r="DW236" s="332"/>
      <c r="DX236" s="332"/>
      <c r="DY236" s="332"/>
      <c r="DZ236" s="332"/>
      <c r="EA236" s="332"/>
      <c r="EB236" s="332"/>
      <c r="EC236" s="332"/>
      <c r="ED236" s="332"/>
      <c r="EE236" s="332"/>
      <c r="EF236" s="332"/>
      <c r="EG236" s="332"/>
      <c r="EH236" s="332"/>
      <c r="EI236" s="332"/>
      <c r="EJ236" s="332"/>
      <c r="EK236" s="332"/>
      <c r="EL236" s="332"/>
      <c r="EM236" s="332"/>
      <c r="EN236" s="332"/>
      <c r="EO236" s="332"/>
      <c r="EP236" s="332"/>
      <c r="EQ236" s="332"/>
      <c r="ER236" s="332"/>
      <c r="ES236" s="332"/>
      <c r="ET236" s="332"/>
      <c r="EU236" s="332"/>
      <c r="EV236" s="332"/>
      <c r="EW236" s="332"/>
      <c r="EX236" s="332"/>
      <c r="EY236" s="332"/>
      <c r="EZ236" s="332"/>
      <c r="FA236" s="332"/>
      <c r="FB236" s="332"/>
      <c r="FC236" s="332"/>
      <c r="FD236" s="332"/>
      <c r="FE236" s="332"/>
      <c r="FF236" s="332"/>
      <c r="FG236" s="332"/>
      <c r="FH236" s="332"/>
      <c r="FI236" s="332"/>
      <c r="IP236" s="326"/>
    </row>
    <row r="237" spans="1:250" s="334" customFormat="1" ht="15" hidden="1" customHeight="1" x14ac:dyDescent="0.3">
      <c r="A237" s="355"/>
      <c r="B237" s="337" t="s">
        <v>30</v>
      </c>
      <c r="C237" s="349">
        <v>500731</v>
      </c>
      <c r="D237" s="349" t="s">
        <v>0</v>
      </c>
      <c r="E237" s="349"/>
      <c r="F237" s="409"/>
      <c r="G237" s="345">
        <v>-2.9999966409377521E-3</v>
      </c>
      <c r="H237" s="345"/>
      <c r="I237" s="345"/>
      <c r="J237" s="345"/>
      <c r="K237" s="366"/>
      <c r="L237" s="345"/>
      <c r="M237" s="345"/>
      <c r="N237" s="366"/>
      <c r="O237" s="345"/>
      <c r="P237" s="345"/>
      <c r="Q237" s="345"/>
      <c r="R237" s="406">
        <f t="shared" si="35"/>
        <v>-2.9999966409377521E-3</v>
      </c>
      <c r="S237" s="561"/>
      <c r="T237" s="333" t="str">
        <f t="shared" si="36"/>
        <v>USD</v>
      </c>
      <c r="U237" s="327"/>
      <c r="V237" s="333"/>
      <c r="W237" s="333"/>
      <c r="X237" s="332"/>
      <c r="Y237" s="332"/>
      <c r="Z237" s="332"/>
      <c r="AA237" s="332"/>
      <c r="AB237" s="332"/>
      <c r="AC237" s="332"/>
      <c r="AD237" s="333">
        <f t="shared" si="31"/>
        <v>-2.9999966409377521E-3</v>
      </c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27"/>
      <c r="AR237" s="327"/>
      <c r="AS237" s="327"/>
      <c r="AT237" s="327"/>
      <c r="AU237" s="327"/>
      <c r="AV237" s="327"/>
      <c r="AW237" s="327"/>
      <c r="AX237" s="327"/>
      <c r="AY237" s="327"/>
      <c r="AZ237" s="327"/>
      <c r="BA237" s="327"/>
      <c r="BB237" s="358"/>
      <c r="BC237" s="327"/>
      <c r="BD237" s="327"/>
      <c r="BE237" s="332"/>
      <c r="BF237" s="332"/>
      <c r="BG237" s="332"/>
      <c r="BH237" s="332"/>
      <c r="BI237" s="332"/>
      <c r="BJ237" s="332"/>
      <c r="BK237" s="332"/>
      <c r="BL237" s="332"/>
      <c r="BM237" s="332"/>
      <c r="BN237" s="332"/>
      <c r="BO237" s="332"/>
      <c r="BP237" s="332"/>
      <c r="BQ237" s="332"/>
      <c r="BR237" s="332"/>
      <c r="BS237" s="332"/>
      <c r="BT237" s="332"/>
      <c r="BU237" s="332"/>
      <c r="BV237" s="332"/>
      <c r="BW237" s="332"/>
      <c r="BX237" s="332"/>
      <c r="BY237" s="332"/>
      <c r="BZ237" s="332"/>
      <c r="CA237" s="332"/>
      <c r="CB237" s="332"/>
      <c r="CC237" s="332"/>
      <c r="CD237" s="332"/>
      <c r="CE237" s="332"/>
      <c r="CF237" s="332"/>
      <c r="CG237" s="332"/>
      <c r="CH237" s="332"/>
      <c r="CI237" s="332"/>
      <c r="CJ237" s="332"/>
      <c r="CK237" s="332"/>
      <c r="CL237" s="332"/>
      <c r="CM237" s="332"/>
      <c r="CN237" s="332"/>
      <c r="CO237" s="332"/>
      <c r="CP237" s="332"/>
      <c r="CQ237" s="332"/>
      <c r="CR237" s="332"/>
      <c r="CS237" s="332"/>
      <c r="CT237" s="332"/>
      <c r="CU237" s="332"/>
      <c r="CV237" s="332"/>
      <c r="CW237" s="332"/>
      <c r="CX237" s="332"/>
      <c r="CY237" s="332"/>
      <c r="CZ237" s="332"/>
      <c r="DA237" s="332"/>
      <c r="DB237" s="332"/>
      <c r="DC237" s="332"/>
      <c r="DD237" s="332"/>
      <c r="DE237" s="332"/>
      <c r="DF237" s="332"/>
      <c r="DG237" s="332"/>
      <c r="DH237" s="332"/>
      <c r="DI237" s="332"/>
      <c r="DJ237" s="332"/>
      <c r="DK237" s="332"/>
      <c r="DL237" s="332"/>
      <c r="DM237" s="332"/>
      <c r="DN237" s="332"/>
      <c r="DO237" s="332"/>
      <c r="DP237" s="332"/>
      <c r="DQ237" s="332"/>
      <c r="DR237" s="332"/>
      <c r="DS237" s="332"/>
      <c r="DT237" s="332"/>
      <c r="DU237" s="332"/>
      <c r="DV237" s="332"/>
      <c r="DW237" s="332"/>
      <c r="DX237" s="332"/>
      <c r="DY237" s="332"/>
      <c r="DZ237" s="332"/>
      <c r="EA237" s="332"/>
      <c r="EB237" s="332"/>
      <c r="EC237" s="332"/>
      <c r="ED237" s="332"/>
      <c r="EE237" s="332"/>
      <c r="EF237" s="332"/>
      <c r="EG237" s="332"/>
      <c r="EH237" s="332"/>
      <c r="EI237" s="332"/>
      <c r="EJ237" s="332"/>
      <c r="EK237" s="332"/>
      <c r="EL237" s="332"/>
      <c r="EM237" s="332"/>
      <c r="EN237" s="332"/>
      <c r="EO237" s="332"/>
      <c r="EP237" s="332"/>
      <c r="EQ237" s="332"/>
      <c r="ER237" s="332"/>
      <c r="ES237" s="332"/>
      <c r="ET237" s="332"/>
      <c r="EU237" s="332"/>
      <c r="EV237" s="332"/>
      <c r="EW237" s="332"/>
      <c r="EX237" s="332"/>
      <c r="EY237" s="332"/>
      <c r="EZ237" s="332"/>
      <c r="FA237" s="332"/>
      <c r="FB237" s="332"/>
      <c r="FC237" s="332"/>
      <c r="FD237" s="332"/>
      <c r="FE237" s="332"/>
      <c r="FF237" s="332"/>
      <c r="FG237" s="332"/>
      <c r="FH237" s="332"/>
      <c r="FI237" s="332"/>
      <c r="IP237" s="326"/>
    </row>
    <row r="238" spans="1:250" s="334" customFormat="1" ht="15" hidden="1" customHeight="1" x14ac:dyDescent="0.3">
      <c r="A238" s="355"/>
      <c r="B238" s="337" t="s">
        <v>31</v>
      </c>
      <c r="C238" s="349">
        <v>500815</v>
      </c>
      <c r="D238" s="349" t="s">
        <v>26</v>
      </c>
      <c r="E238" s="349"/>
      <c r="F238" s="409"/>
      <c r="G238" s="345">
        <v>1.280568540096283E-8</v>
      </c>
      <c r="H238" s="345"/>
      <c r="I238" s="345"/>
      <c r="J238" s="345"/>
      <c r="K238" s="366"/>
      <c r="L238" s="345"/>
      <c r="M238" s="345"/>
      <c r="N238" s="366"/>
      <c r="O238" s="345"/>
      <c r="P238" s="345"/>
      <c r="Q238" s="345"/>
      <c r="R238" s="406">
        <f t="shared" si="35"/>
        <v>1.280568540096283E-8</v>
      </c>
      <c r="S238" s="561"/>
      <c r="T238" s="333" t="str">
        <f t="shared" si="36"/>
        <v>MYR</v>
      </c>
      <c r="U238" s="327"/>
      <c r="V238" s="333"/>
      <c r="W238" s="333"/>
      <c r="X238" s="332"/>
      <c r="Y238" s="332"/>
      <c r="Z238" s="332"/>
      <c r="AA238" s="332"/>
      <c r="AB238" s="332"/>
      <c r="AC238" s="332"/>
      <c r="AD238" s="333">
        <f t="shared" si="31"/>
        <v>1.280568540096283E-8</v>
      </c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27"/>
      <c r="AR238" s="327"/>
      <c r="AS238" s="327"/>
      <c r="AT238" s="327"/>
      <c r="AU238" s="327"/>
      <c r="AV238" s="327"/>
      <c r="AW238" s="327"/>
      <c r="AX238" s="327"/>
      <c r="AY238" s="327"/>
      <c r="AZ238" s="327"/>
      <c r="BA238" s="327"/>
      <c r="BB238" s="358"/>
      <c r="BC238" s="327"/>
      <c r="BD238" s="327"/>
      <c r="BE238" s="332"/>
      <c r="BF238" s="332"/>
      <c r="BG238" s="332"/>
      <c r="BH238" s="332"/>
      <c r="BI238" s="332"/>
      <c r="BJ238" s="332"/>
      <c r="BK238" s="332"/>
      <c r="BL238" s="332"/>
      <c r="BM238" s="332"/>
      <c r="BN238" s="332"/>
      <c r="BO238" s="332"/>
      <c r="BP238" s="332"/>
      <c r="BQ238" s="332"/>
      <c r="BR238" s="332"/>
      <c r="BS238" s="332"/>
      <c r="BT238" s="332"/>
      <c r="BU238" s="332"/>
      <c r="BV238" s="332"/>
      <c r="BW238" s="332"/>
      <c r="BX238" s="332"/>
      <c r="BY238" s="332"/>
      <c r="BZ238" s="332"/>
      <c r="CA238" s="332"/>
      <c r="CB238" s="332"/>
      <c r="CC238" s="332"/>
      <c r="CD238" s="332"/>
      <c r="CE238" s="332"/>
      <c r="CF238" s="332"/>
      <c r="CG238" s="332"/>
      <c r="CH238" s="332"/>
      <c r="CI238" s="332"/>
      <c r="CJ238" s="332"/>
      <c r="CK238" s="332"/>
      <c r="CL238" s="332"/>
      <c r="CM238" s="332"/>
      <c r="CN238" s="332"/>
      <c r="CO238" s="332"/>
      <c r="CP238" s="332"/>
      <c r="CQ238" s="332"/>
      <c r="CR238" s="332"/>
      <c r="CS238" s="332"/>
      <c r="CT238" s="332"/>
      <c r="CU238" s="332"/>
      <c r="CV238" s="332"/>
      <c r="CW238" s="332"/>
      <c r="CX238" s="332"/>
      <c r="CY238" s="332"/>
      <c r="CZ238" s="332"/>
      <c r="DA238" s="332"/>
      <c r="DB238" s="332"/>
      <c r="DC238" s="332"/>
      <c r="DD238" s="332"/>
      <c r="DE238" s="332"/>
      <c r="DF238" s="332"/>
      <c r="DG238" s="332"/>
      <c r="DH238" s="332"/>
      <c r="DI238" s="332"/>
      <c r="DJ238" s="332"/>
      <c r="DK238" s="332"/>
      <c r="DL238" s="332"/>
      <c r="DM238" s="332"/>
      <c r="DN238" s="332"/>
      <c r="DO238" s="332"/>
      <c r="DP238" s="332"/>
      <c r="DQ238" s="332"/>
      <c r="DR238" s="332"/>
      <c r="DS238" s="332"/>
      <c r="DT238" s="332"/>
      <c r="DU238" s="332"/>
      <c r="DV238" s="332"/>
      <c r="DW238" s="332"/>
      <c r="DX238" s="332"/>
      <c r="DY238" s="332"/>
      <c r="DZ238" s="332"/>
      <c r="EA238" s="332"/>
      <c r="EB238" s="332"/>
      <c r="EC238" s="332"/>
      <c r="ED238" s="332"/>
      <c r="EE238" s="332"/>
      <c r="EF238" s="332"/>
      <c r="EG238" s="332"/>
      <c r="EH238" s="332"/>
      <c r="EI238" s="332"/>
      <c r="EJ238" s="332"/>
      <c r="EK238" s="332"/>
      <c r="EL238" s="332"/>
      <c r="EM238" s="332"/>
      <c r="EN238" s="332"/>
      <c r="EO238" s="332"/>
      <c r="EP238" s="332"/>
      <c r="EQ238" s="332"/>
      <c r="ER238" s="332"/>
      <c r="ES238" s="332"/>
      <c r="ET238" s="332"/>
      <c r="EU238" s="332"/>
      <c r="EV238" s="332"/>
      <c r="EW238" s="332"/>
      <c r="EX238" s="332"/>
      <c r="EY238" s="332"/>
      <c r="EZ238" s="332"/>
      <c r="FA238" s="332"/>
      <c r="FB238" s="332"/>
      <c r="FC238" s="332"/>
      <c r="FD238" s="332"/>
      <c r="FE238" s="332"/>
      <c r="FF238" s="332"/>
      <c r="FG238" s="332"/>
      <c r="FH238" s="332"/>
      <c r="FI238" s="332"/>
      <c r="IP238" s="326"/>
    </row>
    <row r="239" spans="1:250" s="334" customFormat="1" ht="15" hidden="1" customHeight="1" x14ac:dyDescent="0.3">
      <c r="A239" s="355"/>
      <c r="B239" s="337" t="s">
        <v>32</v>
      </c>
      <c r="C239" s="349">
        <v>500813</v>
      </c>
      <c r="D239" s="349" t="s">
        <v>0</v>
      </c>
      <c r="E239" s="349"/>
      <c r="F239" s="409"/>
      <c r="G239" s="345">
        <v>-3.4749973565340042E-8</v>
      </c>
      <c r="H239" s="345"/>
      <c r="I239" s="345"/>
      <c r="J239" s="345"/>
      <c r="K239" s="366"/>
      <c r="L239" s="345"/>
      <c r="M239" s="345"/>
      <c r="N239" s="366"/>
      <c r="O239" s="345"/>
      <c r="P239" s="345"/>
      <c r="Q239" s="345"/>
      <c r="R239" s="406">
        <f t="shared" si="35"/>
        <v>-3.4749973565340042E-8</v>
      </c>
      <c r="S239" s="561"/>
      <c r="T239" s="333" t="str">
        <f t="shared" si="36"/>
        <v>USD</v>
      </c>
      <c r="U239" s="327"/>
      <c r="V239" s="333"/>
      <c r="W239" s="333"/>
      <c r="X239" s="332"/>
      <c r="Y239" s="332"/>
      <c r="Z239" s="332"/>
      <c r="AA239" s="332"/>
      <c r="AB239" s="332"/>
      <c r="AC239" s="332"/>
      <c r="AD239" s="333">
        <f t="shared" si="31"/>
        <v>-3.4749973565340042E-8</v>
      </c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27"/>
      <c r="AR239" s="327"/>
      <c r="AS239" s="327"/>
      <c r="AT239" s="357"/>
      <c r="AU239" s="327"/>
      <c r="AV239" s="327"/>
      <c r="AW239" s="327"/>
      <c r="AX239" s="327"/>
      <c r="AY239" s="327"/>
      <c r="AZ239" s="327"/>
      <c r="BA239" s="327"/>
      <c r="BB239" s="358"/>
      <c r="BC239" s="327"/>
      <c r="BD239" s="327"/>
      <c r="BE239" s="332"/>
      <c r="BF239" s="332"/>
      <c r="BG239" s="332"/>
      <c r="BH239" s="332"/>
      <c r="BI239" s="332"/>
      <c r="BJ239" s="332"/>
      <c r="BK239" s="332"/>
      <c r="BL239" s="332"/>
      <c r="BM239" s="332"/>
      <c r="BN239" s="332"/>
      <c r="BO239" s="332"/>
      <c r="BP239" s="332"/>
      <c r="BQ239" s="332"/>
      <c r="BR239" s="332"/>
      <c r="BS239" s="332"/>
      <c r="BT239" s="332"/>
      <c r="BU239" s="332"/>
      <c r="BV239" s="332"/>
      <c r="BW239" s="332"/>
      <c r="BX239" s="332"/>
      <c r="BY239" s="332"/>
      <c r="BZ239" s="332"/>
      <c r="CA239" s="332"/>
      <c r="CB239" s="332"/>
      <c r="CC239" s="332"/>
      <c r="CD239" s="332"/>
      <c r="CE239" s="332"/>
      <c r="CF239" s="332"/>
      <c r="CG239" s="332"/>
      <c r="CH239" s="332"/>
      <c r="CI239" s="332"/>
      <c r="CJ239" s="332"/>
      <c r="CK239" s="332"/>
      <c r="CL239" s="332"/>
      <c r="CM239" s="332"/>
      <c r="CN239" s="332"/>
      <c r="CO239" s="332"/>
      <c r="CP239" s="332"/>
      <c r="CQ239" s="332"/>
      <c r="CR239" s="332"/>
      <c r="CS239" s="332"/>
      <c r="CT239" s="332"/>
      <c r="CU239" s="332"/>
      <c r="CV239" s="332"/>
      <c r="CW239" s="332"/>
      <c r="CX239" s="332"/>
      <c r="CY239" s="332"/>
      <c r="CZ239" s="332"/>
      <c r="DA239" s="332"/>
      <c r="DB239" s="332"/>
      <c r="DC239" s="332"/>
      <c r="DD239" s="332"/>
      <c r="DE239" s="332"/>
      <c r="DF239" s="332"/>
      <c r="DG239" s="332"/>
      <c r="DH239" s="332"/>
      <c r="DI239" s="332"/>
      <c r="DJ239" s="332"/>
      <c r="DK239" s="332"/>
      <c r="DL239" s="332"/>
      <c r="DM239" s="332"/>
      <c r="DN239" s="332"/>
      <c r="DO239" s="332"/>
      <c r="DP239" s="332"/>
      <c r="DQ239" s="332"/>
      <c r="DR239" s="332"/>
      <c r="DS239" s="332"/>
      <c r="DT239" s="332"/>
      <c r="DU239" s="332"/>
      <c r="DV239" s="332"/>
      <c r="DW239" s="332"/>
      <c r="DX239" s="332"/>
      <c r="DY239" s="332"/>
      <c r="DZ239" s="332"/>
      <c r="EA239" s="332"/>
      <c r="EB239" s="332"/>
      <c r="EC239" s="332"/>
      <c r="ED239" s="332"/>
      <c r="EE239" s="332"/>
      <c r="EF239" s="332"/>
      <c r="EG239" s="332"/>
      <c r="EH239" s="332"/>
      <c r="EI239" s="332"/>
      <c r="EJ239" s="332"/>
      <c r="EK239" s="332"/>
      <c r="EL239" s="332"/>
      <c r="EM239" s="332"/>
      <c r="EN239" s="332"/>
      <c r="EO239" s="332"/>
      <c r="EP239" s="332"/>
      <c r="EQ239" s="332"/>
      <c r="ER239" s="332"/>
      <c r="ES239" s="332"/>
      <c r="ET239" s="332"/>
      <c r="EU239" s="332"/>
      <c r="EV239" s="332"/>
      <c r="EW239" s="332"/>
      <c r="EX239" s="332"/>
      <c r="EY239" s="332"/>
      <c r="EZ239" s="332"/>
      <c r="FA239" s="332"/>
      <c r="FB239" s="332"/>
      <c r="FC239" s="332"/>
      <c r="FD239" s="332"/>
      <c r="FE239" s="332"/>
      <c r="FF239" s="332"/>
      <c r="FG239" s="332"/>
      <c r="FH239" s="332"/>
      <c r="FI239" s="332"/>
      <c r="IP239" s="326"/>
    </row>
    <row r="240" spans="1:250" s="334" customFormat="1" ht="15" hidden="1" customHeight="1" x14ac:dyDescent="0.3">
      <c r="A240" s="355"/>
      <c r="B240" s="337" t="s">
        <v>33</v>
      </c>
      <c r="C240" s="349">
        <v>500830</v>
      </c>
      <c r="D240" s="349" t="s">
        <v>0</v>
      </c>
      <c r="E240" s="349"/>
      <c r="F240" s="409"/>
      <c r="G240" s="345">
        <v>4.3655745685100555E-10</v>
      </c>
      <c r="H240" s="345"/>
      <c r="I240" s="345"/>
      <c r="J240" s="345"/>
      <c r="K240" s="366"/>
      <c r="L240" s="345"/>
      <c r="M240" s="345"/>
      <c r="N240" s="366"/>
      <c r="O240" s="345"/>
      <c r="P240" s="345"/>
      <c r="Q240" s="345"/>
      <c r="R240" s="406">
        <f t="shared" si="35"/>
        <v>4.3655745685100555E-10</v>
      </c>
      <c r="S240" s="561"/>
      <c r="T240" s="333" t="str">
        <f t="shared" si="36"/>
        <v>USD</v>
      </c>
      <c r="U240" s="327"/>
      <c r="V240" s="333"/>
      <c r="W240" s="333"/>
      <c r="X240" s="332"/>
      <c r="Y240" s="332"/>
      <c r="Z240" s="332"/>
      <c r="AA240" s="332"/>
      <c r="AB240" s="332"/>
      <c r="AC240" s="332"/>
      <c r="AD240" s="333">
        <f t="shared" si="31"/>
        <v>4.3655745685100555E-10</v>
      </c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27"/>
      <c r="AR240" s="327"/>
      <c r="AS240" s="327"/>
      <c r="AT240" s="357"/>
      <c r="AU240" s="327"/>
      <c r="AV240" s="327"/>
      <c r="AW240" s="327"/>
      <c r="AX240" s="327"/>
      <c r="AY240" s="327"/>
      <c r="AZ240" s="327"/>
      <c r="BA240" s="327"/>
      <c r="BB240" s="358"/>
      <c r="BC240" s="327"/>
      <c r="BD240" s="327"/>
      <c r="BE240" s="332"/>
      <c r="BF240" s="332"/>
      <c r="BG240" s="332"/>
      <c r="BH240" s="332"/>
      <c r="BI240" s="332"/>
      <c r="BJ240" s="332"/>
      <c r="BK240" s="332"/>
      <c r="BL240" s="332"/>
      <c r="BM240" s="332"/>
      <c r="BN240" s="332"/>
      <c r="BO240" s="332"/>
      <c r="BP240" s="332"/>
      <c r="BQ240" s="332"/>
      <c r="BR240" s="332"/>
      <c r="BS240" s="332"/>
      <c r="BT240" s="332"/>
      <c r="BU240" s="332"/>
      <c r="BV240" s="332"/>
      <c r="BW240" s="332"/>
      <c r="BX240" s="332"/>
      <c r="BY240" s="332"/>
      <c r="BZ240" s="332"/>
      <c r="CA240" s="332"/>
      <c r="CB240" s="332"/>
      <c r="CC240" s="332"/>
      <c r="CD240" s="332"/>
      <c r="CE240" s="332"/>
      <c r="CF240" s="332"/>
      <c r="CG240" s="332"/>
      <c r="CH240" s="332"/>
      <c r="CI240" s="332"/>
      <c r="CJ240" s="332"/>
      <c r="CK240" s="332"/>
      <c r="CL240" s="332"/>
      <c r="CM240" s="332"/>
      <c r="CN240" s="332"/>
      <c r="CO240" s="332"/>
      <c r="CP240" s="332"/>
      <c r="CQ240" s="332"/>
      <c r="CR240" s="332"/>
      <c r="CS240" s="332"/>
      <c r="CT240" s="332"/>
      <c r="CU240" s="332"/>
      <c r="CV240" s="332"/>
      <c r="CW240" s="332"/>
      <c r="CX240" s="332"/>
      <c r="CY240" s="332"/>
      <c r="CZ240" s="332"/>
      <c r="DA240" s="332"/>
      <c r="DB240" s="332"/>
      <c r="DC240" s="332"/>
      <c r="DD240" s="332"/>
      <c r="DE240" s="332"/>
      <c r="DF240" s="332"/>
      <c r="DG240" s="332"/>
      <c r="DH240" s="332"/>
      <c r="DI240" s="332"/>
      <c r="DJ240" s="332"/>
      <c r="DK240" s="332"/>
      <c r="DL240" s="332"/>
      <c r="DM240" s="332"/>
      <c r="DN240" s="332"/>
      <c r="DO240" s="332"/>
      <c r="DP240" s="332"/>
      <c r="DQ240" s="332"/>
      <c r="DR240" s="332"/>
      <c r="DS240" s="332"/>
      <c r="DT240" s="332"/>
      <c r="DU240" s="332"/>
      <c r="DV240" s="332"/>
      <c r="DW240" s="332"/>
      <c r="DX240" s="332"/>
      <c r="DY240" s="332"/>
      <c r="DZ240" s="332"/>
      <c r="EA240" s="332"/>
      <c r="EB240" s="332"/>
      <c r="EC240" s="332"/>
      <c r="ED240" s="332"/>
      <c r="EE240" s="332"/>
      <c r="EF240" s="332"/>
      <c r="EG240" s="332"/>
      <c r="EH240" s="332"/>
      <c r="EI240" s="332"/>
      <c r="EJ240" s="332"/>
      <c r="EK240" s="332"/>
      <c r="EL240" s="332"/>
      <c r="EM240" s="332"/>
      <c r="EN240" s="332"/>
      <c r="EO240" s="332"/>
      <c r="EP240" s="332"/>
      <c r="EQ240" s="332"/>
      <c r="ER240" s="332"/>
      <c r="ES240" s="332"/>
      <c r="ET240" s="332"/>
      <c r="EU240" s="332"/>
      <c r="EV240" s="332"/>
      <c r="EW240" s="332"/>
      <c r="EX240" s="332"/>
      <c r="EY240" s="332"/>
      <c r="EZ240" s="332"/>
      <c r="FA240" s="332"/>
      <c r="FB240" s="332"/>
      <c r="FC240" s="332"/>
      <c r="FD240" s="332"/>
      <c r="FE240" s="332"/>
      <c r="FF240" s="332"/>
      <c r="FG240" s="332"/>
      <c r="FH240" s="332"/>
      <c r="FI240" s="332"/>
      <c r="IP240" s="326"/>
    </row>
    <row r="241" spans="1:250" s="334" customFormat="1" ht="15" hidden="1" customHeight="1" x14ac:dyDescent="0.3">
      <c r="A241" s="355"/>
      <c r="B241" s="337" t="s">
        <v>34</v>
      </c>
      <c r="C241" s="349">
        <v>500908</v>
      </c>
      <c r="D241" s="349" t="s">
        <v>1</v>
      </c>
      <c r="E241" s="349"/>
      <c r="F241" s="409"/>
      <c r="G241" s="345">
        <v>3.9581209421157837E-9</v>
      </c>
      <c r="H241" s="345"/>
      <c r="I241" s="345"/>
      <c r="J241" s="345"/>
      <c r="K241" s="366"/>
      <c r="L241" s="345"/>
      <c r="M241" s="345"/>
      <c r="N241" s="366"/>
      <c r="O241" s="345"/>
      <c r="P241" s="345"/>
      <c r="Q241" s="345"/>
      <c r="R241" s="406">
        <f t="shared" si="35"/>
        <v>3.9581209421157837E-9</v>
      </c>
      <c r="S241" s="561"/>
      <c r="T241" s="333" t="str">
        <f t="shared" si="36"/>
        <v>EUR</v>
      </c>
      <c r="U241" s="327"/>
      <c r="V241" s="333"/>
      <c r="W241" s="333"/>
      <c r="X241" s="332"/>
      <c r="Y241" s="332"/>
      <c r="Z241" s="332"/>
      <c r="AA241" s="332"/>
      <c r="AB241" s="332"/>
      <c r="AC241" s="332"/>
      <c r="AD241" s="333">
        <f t="shared" si="31"/>
        <v>3.9581209421157837E-9</v>
      </c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27"/>
      <c r="AR241" s="327"/>
      <c r="AS241" s="327"/>
      <c r="AT241" s="327"/>
      <c r="AU241" s="327"/>
      <c r="AV241" s="327"/>
      <c r="AW241" s="327"/>
      <c r="AX241" s="327"/>
      <c r="AY241" s="327"/>
      <c r="AZ241" s="327"/>
      <c r="BA241" s="327"/>
      <c r="BB241" s="358"/>
      <c r="BC241" s="327"/>
      <c r="BD241" s="327"/>
      <c r="BE241" s="332"/>
      <c r="BF241" s="332"/>
      <c r="BG241" s="332"/>
      <c r="BH241" s="332"/>
      <c r="BI241" s="332"/>
      <c r="BJ241" s="332"/>
      <c r="BK241" s="332"/>
      <c r="BL241" s="332"/>
      <c r="BM241" s="332"/>
      <c r="BN241" s="332"/>
      <c r="BO241" s="332"/>
      <c r="BP241" s="332"/>
      <c r="BQ241" s="332"/>
      <c r="BR241" s="332"/>
      <c r="BS241" s="332"/>
      <c r="BT241" s="332"/>
      <c r="BU241" s="332"/>
      <c r="BV241" s="332"/>
      <c r="BW241" s="332"/>
      <c r="BX241" s="332"/>
      <c r="BY241" s="332"/>
      <c r="BZ241" s="332"/>
      <c r="CA241" s="332"/>
      <c r="CB241" s="332"/>
      <c r="CC241" s="332"/>
      <c r="CD241" s="332"/>
      <c r="CE241" s="332"/>
      <c r="CF241" s="332"/>
      <c r="CG241" s="332"/>
      <c r="CH241" s="332"/>
      <c r="CI241" s="332"/>
      <c r="CJ241" s="332"/>
      <c r="CK241" s="332"/>
      <c r="CL241" s="332"/>
      <c r="CM241" s="332"/>
      <c r="CN241" s="332"/>
      <c r="CO241" s="332"/>
      <c r="CP241" s="332"/>
      <c r="CQ241" s="332"/>
      <c r="CR241" s="332"/>
      <c r="CS241" s="332"/>
      <c r="CT241" s="332"/>
      <c r="CU241" s="332"/>
      <c r="CV241" s="332"/>
      <c r="CW241" s="332"/>
      <c r="CX241" s="332"/>
      <c r="CY241" s="332"/>
      <c r="CZ241" s="332"/>
      <c r="DA241" s="332"/>
      <c r="DB241" s="332"/>
      <c r="DC241" s="332"/>
      <c r="DD241" s="332"/>
      <c r="DE241" s="332"/>
      <c r="DF241" s="332"/>
      <c r="DG241" s="332"/>
      <c r="DH241" s="332"/>
      <c r="DI241" s="332"/>
      <c r="DJ241" s="332"/>
      <c r="DK241" s="332"/>
      <c r="DL241" s="332"/>
      <c r="DM241" s="332"/>
      <c r="DN241" s="332"/>
      <c r="DO241" s="332"/>
      <c r="DP241" s="332"/>
      <c r="DQ241" s="332"/>
      <c r="DR241" s="332"/>
      <c r="DS241" s="332"/>
      <c r="DT241" s="332"/>
      <c r="DU241" s="332"/>
      <c r="DV241" s="332"/>
      <c r="DW241" s="332"/>
      <c r="DX241" s="332"/>
      <c r="DY241" s="332"/>
      <c r="DZ241" s="332"/>
      <c r="EA241" s="332"/>
      <c r="EB241" s="332"/>
      <c r="EC241" s="332"/>
      <c r="ED241" s="332"/>
      <c r="EE241" s="332"/>
      <c r="EF241" s="332"/>
      <c r="EG241" s="332"/>
      <c r="EH241" s="332"/>
      <c r="EI241" s="332"/>
      <c r="EJ241" s="332"/>
      <c r="EK241" s="332"/>
      <c r="EL241" s="332"/>
      <c r="EM241" s="332"/>
      <c r="EN241" s="332"/>
      <c r="EO241" s="332"/>
      <c r="EP241" s="332"/>
      <c r="EQ241" s="332"/>
      <c r="ER241" s="332"/>
      <c r="ES241" s="332"/>
      <c r="ET241" s="332"/>
      <c r="EU241" s="332"/>
      <c r="EV241" s="332"/>
      <c r="EW241" s="332"/>
      <c r="EX241" s="332"/>
      <c r="EY241" s="332"/>
      <c r="EZ241" s="332"/>
      <c r="FA241" s="332"/>
      <c r="FB241" s="332"/>
      <c r="FC241" s="332"/>
      <c r="FD241" s="332"/>
      <c r="FE241" s="332"/>
      <c r="FF241" s="332"/>
      <c r="FG241" s="332"/>
      <c r="FH241" s="332"/>
      <c r="FI241" s="332"/>
      <c r="IP241" s="326"/>
    </row>
    <row r="242" spans="1:250" s="334" customFormat="1" ht="15" customHeight="1" x14ac:dyDescent="0.3">
      <c r="A242" s="385">
        <v>1</v>
      </c>
      <c r="B242" s="396" t="s">
        <v>164</v>
      </c>
      <c r="C242" s="375">
        <v>501010</v>
      </c>
      <c r="D242" s="375" t="s">
        <v>0</v>
      </c>
      <c r="E242" s="375"/>
      <c r="F242" s="397"/>
      <c r="G242" s="416">
        <v>51635.769896259022</v>
      </c>
      <c r="H242" s="491"/>
      <c r="I242" s="366"/>
      <c r="J242" s="366"/>
      <c r="K242" s="366">
        <v>111936.59</v>
      </c>
      <c r="L242" s="366"/>
      <c r="M242" s="366"/>
      <c r="N242" s="366">
        <v>109201.53</v>
      </c>
      <c r="O242" s="366"/>
      <c r="P242" s="366">
        <v>453.61</v>
      </c>
      <c r="Q242" s="366"/>
      <c r="R242" s="556">
        <f t="shared" si="35"/>
        <v>53917.219896259048</v>
      </c>
      <c r="S242" s="855">
        <f t="shared" ref="S242:S249" si="37">R242-W242</f>
        <v>1.2277629575692117E-3</v>
      </c>
      <c r="T242" s="333" t="str">
        <f t="shared" si="36"/>
        <v>USD</v>
      </c>
      <c r="U242" s="327">
        <v>13276.832964416668</v>
      </c>
      <c r="V242" s="333"/>
      <c r="W242" s="333">
        <f>U242*$W$1</f>
        <v>53917.218668496091</v>
      </c>
      <c r="X242" s="332"/>
      <c r="Y242" s="332"/>
      <c r="Z242" s="332"/>
      <c r="AA242" s="332"/>
      <c r="AB242" s="332"/>
      <c r="AC242" s="333">
        <f>I242+J242+K242+L242-N242-O242-P242-Q242</f>
        <v>2281.4499999999975</v>
      </c>
      <c r="AD242" s="333">
        <f t="shared" si="31"/>
        <v>53917.219896259034</v>
      </c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27"/>
      <c r="AR242" s="327"/>
      <c r="AS242" s="327"/>
      <c r="AT242" s="327"/>
      <c r="AU242" s="327"/>
      <c r="AV242" s="327"/>
      <c r="AW242" s="327"/>
      <c r="AX242" s="327"/>
      <c r="AY242" s="327"/>
      <c r="AZ242" s="327"/>
      <c r="BA242" s="327"/>
      <c r="BB242" s="358"/>
      <c r="BC242" s="327"/>
      <c r="BD242" s="327"/>
      <c r="BE242" s="332"/>
      <c r="BF242" s="332"/>
      <c r="BG242" s="332"/>
      <c r="BH242" s="332"/>
      <c r="BI242" s="332"/>
      <c r="BJ242" s="332"/>
      <c r="BK242" s="332"/>
      <c r="BL242" s="332"/>
      <c r="BM242" s="332"/>
      <c r="BN242" s="332"/>
      <c r="BO242" s="332"/>
      <c r="BP242" s="332"/>
      <c r="BQ242" s="332"/>
      <c r="BR242" s="332"/>
      <c r="BS242" s="332"/>
      <c r="BT242" s="332"/>
      <c r="BU242" s="332"/>
      <c r="BV242" s="332"/>
      <c r="BW242" s="332"/>
      <c r="BX242" s="332"/>
      <c r="BY242" s="332"/>
      <c r="BZ242" s="332"/>
      <c r="CA242" s="332"/>
      <c r="CB242" s="332"/>
      <c r="CC242" s="332"/>
      <c r="CD242" s="332"/>
      <c r="CE242" s="332"/>
      <c r="CF242" s="332"/>
      <c r="CG242" s="332"/>
      <c r="CH242" s="332"/>
      <c r="CI242" s="332"/>
      <c r="CJ242" s="332"/>
      <c r="CK242" s="332"/>
      <c r="CL242" s="332"/>
      <c r="CM242" s="332"/>
      <c r="CN242" s="332"/>
      <c r="CO242" s="332"/>
      <c r="CP242" s="332"/>
      <c r="CQ242" s="332"/>
      <c r="CR242" s="332"/>
      <c r="CS242" s="332"/>
      <c r="CT242" s="332"/>
      <c r="CU242" s="332"/>
      <c r="CV242" s="332"/>
      <c r="CW242" s="332"/>
      <c r="CX242" s="332"/>
      <c r="CY242" s="332"/>
      <c r="CZ242" s="332"/>
      <c r="DA242" s="332"/>
      <c r="DB242" s="332"/>
      <c r="DC242" s="332"/>
      <c r="DD242" s="332"/>
      <c r="DE242" s="332"/>
      <c r="DF242" s="332"/>
      <c r="DG242" s="332"/>
      <c r="DH242" s="332"/>
      <c r="DI242" s="332"/>
      <c r="DJ242" s="332"/>
      <c r="DK242" s="332"/>
      <c r="DL242" s="332"/>
      <c r="DM242" s="332"/>
      <c r="DN242" s="332"/>
      <c r="DO242" s="332"/>
      <c r="DP242" s="332"/>
      <c r="DQ242" s="332"/>
      <c r="DR242" s="332"/>
      <c r="DS242" s="332"/>
      <c r="DT242" s="332"/>
      <c r="DU242" s="332"/>
      <c r="DV242" s="332"/>
      <c r="DW242" s="332"/>
      <c r="DX242" s="332"/>
      <c r="DY242" s="332"/>
      <c r="DZ242" s="332"/>
      <c r="EA242" s="332"/>
      <c r="EB242" s="332"/>
      <c r="EC242" s="332"/>
      <c r="ED242" s="332"/>
      <c r="EE242" s="332"/>
      <c r="EF242" s="332"/>
      <c r="EG242" s="332"/>
      <c r="EH242" s="332"/>
      <c r="EI242" s="332"/>
      <c r="EJ242" s="332"/>
      <c r="EK242" s="332"/>
      <c r="EL242" s="332"/>
      <c r="EM242" s="332"/>
      <c r="EN242" s="332"/>
      <c r="EO242" s="332"/>
      <c r="EP242" s="332"/>
      <c r="EQ242" s="332"/>
      <c r="ER242" s="332"/>
      <c r="ES242" s="332"/>
      <c r="ET242" s="332"/>
      <c r="EU242" s="332"/>
      <c r="EV242" s="332"/>
      <c r="EW242" s="332"/>
      <c r="EX242" s="332"/>
      <c r="EY242" s="332"/>
      <c r="EZ242" s="332"/>
      <c r="FA242" s="332"/>
      <c r="FB242" s="332"/>
      <c r="FC242" s="332"/>
      <c r="FD242" s="332"/>
      <c r="FE242" s="332"/>
      <c r="FF242" s="332"/>
      <c r="FG242" s="332"/>
      <c r="FH242" s="332"/>
      <c r="FI242" s="332"/>
      <c r="IP242" s="326"/>
    </row>
    <row r="243" spans="1:250" s="334" customFormat="1" ht="15" customHeight="1" x14ac:dyDescent="0.3">
      <c r="A243" s="385">
        <v>2</v>
      </c>
      <c r="B243" s="396" t="s">
        <v>1416</v>
      </c>
      <c r="C243" s="375">
        <v>501190</v>
      </c>
      <c r="D243" s="375" t="s">
        <v>0</v>
      </c>
      <c r="E243" s="375"/>
      <c r="F243" s="397"/>
      <c r="G243" s="366">
        <v>82859.500000000029</v>
      </c>
      <c r="H243" s="440"/>
      <c r="I243" s="365"/>
      <c r="J243" s="366"/>
      <c r="K243" s="366">
        <v>173864.73</v>
      </c>
      <c r="L243" s="365"/>
      <c r="M243" s="365"/>
      <c r="N243" s="366">
        <v>154536.35</v>
      </c>
      <c r="O243" s="366"/>
      <c r="P243" s="366">
        <f>21.28+258.45</f>
        <v>279.73</v>
      </c>
      <c r="Q243" s="365"/>
      <c r="R243" s="556">
        <f t="shared" si="35"/>
        <v>101908.15000000002</v>
      </c>
      <c r="S243" s="855">
        <f t="shared" si="37"/>
        <v>4.5895907969679683E-3</v>
      </c>
      <c r="T243" s="333" t="str">
        <f t="shared" si="36"/>
        <v>USD</v>
      </c>
      <c r="U243" s="1014">
        <v>25094.347552427782</v>
      </c>
      <c r="V243" s="333"/>
      <c r="W243" s="333">
        <f>U243*$W$1</f>
        <v>101908.14541040923</v>
      </c>
      <c r="X243" s="332"/>
      <c r="Y243" s="332"/>
      <c r="Z243" s="332"/>
      <c r="AA243" s="332"/>
      <c r="AB243" s="332"/>
      <c r="AC243" s="333"/>
      <c r="AD243" s="333"/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27"/>
      <c r="AR243" s="327"/>
      <c r="AS243" s="327"/>
      <c r="AT243" s="327"/>
      <c r="AU243" s="327"/>
      <c r="AV243" s="327"/>
      <c r="AW243" s="327"/>
      <c r="AX243" s="327"/>
      <c r="AY243" s="327"/>
      <c r="AZ243" s="327"/>
      <c r="BA243" s="327"/>
      <c r="BB243" s="358"/>
      <c r="BC243" s="327"/>
      <c r="BD243" s="327"/>
      <c r="BE243" s="332"/>
      <c r="BF243" s="332"/>
      <c r="BG243" s="332"/>
      <c r="BH243" s="332"/>
      <c r="BI243" s="332"/>
      <c r="BJ243" s="332"/>
      <c r="BK243" s="332"/>
      <c r="BL243" s="332"/>
      <c r="BM243" s="332"/>
      <c r="BN243" s="332"/>
      <c r="BO243" s="332"/>
      <c r="BP243" s="332"/>
      <c r="BQ243" s="332"/>
      <c r="BR243" s="332"/>
      <c r="BS243" s="332"/>
      <c r="BT243" s="332"/>
      <c r="BU243" s="332"/>
      <c r="BV243" s="332"/>
      <c r="BW243" s="332"/>
      <c r="BX243" s="332"/>
      <c r="BY243" s="332"/>
      <c r="BZ243" s="332"/>
      <c r="CA243" s="332"/>
      <c r="CB243" s="332"/>
      <c r="CC243" s="332"/>
      <c r="CD243" s="332"/>
      <c r="CE243" s="332"/>
      <c r="CF243" s="332"/>
      <c r="CG243" s="332"/>
      <c r="CH243" s="332"/>
      <c r="CI243" s="332"/>
      <c r="CJ243" s="332"/>
      <c r="CK243" s="332"/>
      <c r="CL243" s="332"/>
      <c r="CM243" s="332"/>
      <c r="CN243" s="332"/>
      <c r="CO243" s="332"/>
      <c r="CP243" s="332"/>
      <c r="CQ243" s="332"/>
      <c r="CR243" s="332"/>
      <c r="CS243" s="332"/>
      <c r="CT243" s="332"/>
      <c r="CU243" s="332"/>
      <c r="CV243" s="332"/>
      <c r="CW243" s="332"/>
      <c r="CX243" s="332"/>
      <c r="CY243" s="332"/>
      <c r="CZ243" s="332"/>
      <c r="DA243" s="332"/>
      <c r="DB243" s="332"/>
      <c r="DC243" s="332"/>
      <c r="DD243" s="332"/>
      <c r="DE243" s="332"/>
      <c r="DF243" s="332"/>
      <c r="DG243" s="332"/>
      <c r="DH243" s="332"/>
      <c r="DI243" s="332"/>
      <c r="DJ243" s="332"/>
      <c r="DK243" s="332"/>
      <c r="DL243" s="332"/>
      <c r="DM243" s="332"/>
      <c r="DN243" s="332"/>
      <c r="DO243" s="332"/>
      <c r="DP243" s="332"/>
      <c r="DQ243" s="332"/>
      <c r="DR243" s="332"/>
      <c r="DS243" s="332"/>
      <c r="DT243" s="332"/>
      <c r="DU243" s="332"/>
      <c r="DV243" s="332"/>
      <c r="DW243" s="332"/>
      <c r="DX243" s="332"/>
      <c r="DY243" s="332"/>
      <c r="DZ243" s="332"/>
      <c r="EA243" s="332"/>
      <c r="EB243" s="332"/>
      <c r="EC243" s="332"/>
      <c r="ED243" s="332"/>
      <c r="EE243" s="332"/>
      <c r="EF243" s="332"/>
      <c r="EG243" s="332"/>
      <c r="EH243" s="332"/>
      <c r="EI243" s="332"/>
      <c r="EJ243" s="332"/>
      <c r="EK243" s="332"/>
      <c r="EL243" s="332"/>
      <c r="EM243" s="332"/>
      <c r="EN243" s="332"/>
      <c r="EO243" s="332"/>
      <c r="EP243" s="332"/>
      <c r="EQ243" s="332"/>
      <c r="ER243" s="332"/>
      <c r="ES243" s="332"/>
      <c r="ET243" s="332"/>
      <c r="EU243" s="332"/>
      <c r="EV243" s="332"/>
      <c r="EW243" s="332"/>
      <c r="EX243" s="332"/>
      <c r="EY243" s="332"/>
      <c r="EZ243" s="332"/>
      <c r="FA243" s="332"/>
      <c r="FB243" s="332"/>
      <c r="FC243" s="332"/>
      <c r="FD243" s="332"/>
      <c r="FE243" s="332"/>
      <c r="FF243" s="332"/>
      <c r="FG243" s="332"/>
      <c r="FH243" s="332"/>
      <c r="FI243" s="332"/>
      <c r="IP243" s="326"/>
    </row>
    <row r="244" spans="1:250" s="334" customFormat="1" ht="15" customHeight="1" x14ac:dyDescent="0.3">
      <c r="A244" s="385">
        <v>3</v>
      </c>
      <c r="B244" s="396" t="s">
        <v>1590</v>
      </c>
      <c r="C244" s="374">
        <v>501298</v>
      </c>
      <c r="D244" s="375" t="s">
        <v>0</v>
      </c>
      <c r="E244" s="375"/>
      <c r="F244" s="397"/>
      <c r="G244" s="366">
        <v>27559.530000000002</v>
      </c>
      <c r="H244" s="440"/>
      <c r="I244" s="365"/>
      <c r="J244" s="366"/>
      <c r="K244" s="366">
        <v>59011.28</v>
      </c>
      <c r="L244" s="365"/>
      <c r="M244" s="365"/>
      <c r="N244" s="366">
        <v>50902.96</v>
      </c>
      <c r="O244" s="366"/>
      <c r="P244" s="366">
        <v>96.6</v>
      </c>
      <c r="Q244" s="365"/>
      <c r="R244" s="556">
        <f t="shared" si="35"/>
        <v>35571.249999999993</v>
      </c>
      <c r="S244" s="855">
        <f t="shared" si="37"/>
        <v>-9.3250112695386633E-4</v>
      </c>
      <c r="T244" s="333" t="str">
        <f t="shared" si="36"/>
        <v>USD</v>
      </c>
      <c r="U244" s="1014">
        <v>8759.2344083972221</v>
      </c>
      <c r="V244" s="333"/>
      <c r="W244" s="333">
        <f>U244*$W$1</f>
        <v>35571.25093250112</v>
      </c>
      <c r="X244" s="332"/>
      <c r="Y244" s="332"/>
      <c r="Z244" s="332"/>
      <c r="AA244" s="332"/>
      <c r="AB244" s="332"/>
      <c r="AC244" s="333"/>
      <c r="AD244" s="333"/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27"/>
      <c r="AR244" s="327"/>
      <c r="AS244" s="327"/>
      <c r="AT244" s="327"/>
      <c r="AU244" s="327"/>
      <c r="AV244" s="327"/>
      <c r="AW244" s="327"/>
      <c r="AX244" s="327"/>
      <c r="AY244" s="327"/>
      <c r="AZ244" s="327"/>
      <c r="BA244" s="327"/>
      <c r="BB244" s="358"/>
      <c r="BC244" s="327"/>
      <c r="BD244" s="327"/>
      <c r="BE244" s="332"/>
      <c r="BF244" s="332"/>
      <c r="BG244" s="332"/>
      <c r="BH244" s="332"/>
      <c r="BI244" s="332"/>
      <c r="BJ244" s="332"/>
      <c r="BK244" s="332"/>
      <c r="BL244" s="332"/>
      <c r="BM244" s="332"/>
      <c r="BN244" s="332"/>
      <c r="BO244" s="332"/>
      <c r="BP244" s="332"/>
      <c r="BQ244" s="332"/>
      <c r="BR244" s="332"/>
      <c r="BS244" s="332"/>
      <c r="BT244" s="332"/>
      <c r="BU244" s="332"/>
      <c r="BV244" s="332"/>
      <c r="BW244" s="332"/>
      <c r="BX244" s="332"/>
      <c r="BY244" s="332"/>
      <c r="BZ244" s="332"/>
      <c r="CA244" s="332"/>
      <c r="CB244" s="332"/>
      <c r="CC244" s="332"/>
      <c r="CD244" s="332"/>
      <c r="CE244" s="332"/>
      <c r="CF244" s="332"/>
      <c r="CG244" s="332"/>
      <c r="CH244" s="332"/>
      <c r="CI244" s="332"/>
      <c r="CJ244" s="332"/>
      <c r="CK244" s="332"/>
      <c r="CL244" s="332"/>
      <c r="CM244" s="332"/>
      <c r="CN244" s="332"/>
      <c r="CO244" s="332"/>
      <c r="CP244" s="332"/>
      <c r="CQ244" s="332"/>
      <c r="CR244" s="332"/>
      <c r="CS244" s="332"/>
      <c r="CT244" s="332"/>
      <c r="CU244" s="332"/>
      <c r="CV244" s="332"/>
      <c r="CW244" s="332"/>
      <c r="CX244" s="332"/>
      <c r="CY244" s="332"/>
      <c r="CZ244" s="332"/>
      <c r="DA244" s="332"/>
      <c r="DB244" s="332"/>
      <c r="DC244" s="332"/>
      <c r="DD244" s="332"/>
      <c r="DE244" s="332"/>
      <c r="DF244" s="332"/>
      <c r="DG244" s="332"/>
      <c r="DH244" s="332"/>
      <c r="DI244" s="332"/>
      <c r="DJ244" s="332"/>
      <c r="DK244" s="332"/>
      <c r="DL244" s="332"/>
      <c r="DM244" s="332"/>
      <c r="DN244" s="332"/>
      <c r="DO244" s="332"/>
      <c r="DP244" s="332"/>
      <c r="DQ244" s="332"/>
      <c r="DR244" s="332"/>
      <c r="DS244" s="332"/>
      <c r="DT244" s="332"/>
      <c r="DU244" s="332"/>
      <c r="DV244" s="332"/>
      <c r="DW244" s="332"/>
      <c r="DX244" s="332"/>
      <c r="DY244" s="332"/>
      <c r="DZ244" s="332"/>
      <c r="EA244" s="332"/>
      <c r="EB244" s="332"/>
      <c r="EC244" s="332"/>
      <c r="ED244" s="332"/>
      <c r="EE244" s="332"/>
      <c r="EF244" s="332"/>
      <c r="EG244" s="332"/>
      <c r="EH244" s="332"/>
      <c r="EI244" s="332"/>
      <c r="EJ244" s="332"/>
      <c r="EK244" s="332"/>
      <c r="EL244" s="332"/>
      <c r="EM244" s="332"/>
      <c r="EN244" s="332"/>
      <c r="EO244" s="332"/>
      <c r="EP244" s="332"/>
      <c r="EQ244" s="332"/>
      <c r="ER244" s="332"/>
      <c r="ES244" s="332"/>
      <c r="ET244" s="332"/>
      <c r="EU244" s="332"/>
      <c r="EV244" s="332"/>
      <c r="EW244" s="332"/>
      <c r="EX244" s="332"/>
      <c r="EY244" s="332"/>
      <c r="EZ244" s="332"/>
      <c r="FA244" s="332"/>
      <c r="FB244" s="332"/>
      <c r="FC244" s="332"/>
      <c r="FD244" s="332"/>
      <c r="FE244" s="332"/>
      <c r="FF244" s="332"/>
      <c r="FG244" s="332"/>
      <c r="FH244" s="332"/>
      <c r="FI244" s="332"/>
      <c r="IP244" s="326"/>
    </row>
    <row r="245" spans="1:250" s="334" customFormat="1" ht="15" customHeight="1" x14ac:dyDescent="0.3">
      <c r="A245" s="385">
        <v>4</v>
      </c>
      <c r="B245" s="391" t="s">
        <v>1419</v>
      </c>
      <c r="C245" s="374">
        <v>501178</v>
      </c>
      <c r="D245" s="375" t="s">
        <v>0</v>
      </c>
      <c r="E245" s="375"/>
      <c r="F245" s="397"/>
      <c r="G245" s="366">
        <v>14358.71000000005</v>
      </c>
      <c r="H245" s="440"/>
      <c r="I245" s="365"/>
      <c r="J245" s="366">
        <v>27.84</v>
      </c>
      <c r="K245" s="366">
        <v>72493.279999999999</v>
      </c>
      <c r="L245" s="365"/>
      <c r="M245" s="365"/>
      <c r="N245" s="366">
        <v>70854.95</v>
      </c>
      <c r="O245" s="366"/>
      <c r="P245" s="366"/>
      <c r="Q245" s="365"/>
      <c r="R245" s="556">
        <f t="shared" si="35"/>
        <v>16024.880000000048</v>
      </c>
      <c r="S245" s="855">
        <f t="shared" si="37"/>
        <v>1.105970804928802E-3</v>
      </c>
      <c r="T245" s="333" t="str">
        <f t="shared" si="36"/>
        <v>USD</v>
      </c>
      <c r="U245" s="1014">
        <v>3946.0425742499983</v>
      </c>
      <c r="V245" s="333"/>
      <c r="W245" s="333">
        <f>U245*$W$1</f>
        <v>16024.878894029243</v>
      </c>
      <c r="X245" s="332"/>
      <c r="Y245" s="332"/>
      <c r="Z245" s="332"/>
      <c r="AA245" s="332"/>
      <c r="AB245" s="332"/>
      <c r="AC245" s="333"/>
      <c r="AD245" s="333"/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27"/>
      <c r="AR245" s="327"/>
      <c r="AS245" s="327"/>
      <c r="AT245" s="327"/>
      <c r="AU245" s="327"/>
      <c r="AV245" s="327"/>
      <c r="AW245" s="327"/>
      <c r="AX245" s="327"/>
      <c r="AY245" s="327"/>
      <c r="AZ245" s="327"/>
      <c r="BA245" s="327"/>
      <c r="BB245" s="358"/>
      <c r="BC245" s="327"/>
      <c r="BD245" s="327"/>
      <c r="BE245" s="332"/>
      <c r="BF245" s="332"/>
      <c r="BG245" s="332"/>
      <c r="BH245" s="332"/>
      <c r="BI245" s="332"/>
      <c r="BJ245" s="332"/>
      <c r="BK245" s="332"/>
      <c r="BL245" s="332"/>
      <c r="BM245" s="332"/>
      <c r="BN245" s="332"/>
      <c r="BO245" s="332"/>
      <c r="BP245" s="332"/>
      <c r="BQ245" s="332"/>
      <c r="BR245" s="332"/>
      <c r="BS245" s="332"/>
      <c r="BT245" s="332"/>
      <c r="BU245" s="332"/>
      <c r="BV245" s="332"/>
      <c r="BW245" s="332"/>
      <c r="BX245" s="332"/>
      <c r="BY245" s="332"/>
      <c r="BZ245" s="332"/>
      <c r="CA245" s="332"/>
      <c r="CB245" s="332"/>
      <c r="CC245" s="332"/>
      <c r="CD245" s="332"/>
      <c r="CE245" s="332"/>
      <c r="CF245" s="332"/>
      <c r="CG245" s="332"/>
      <c r="CH245" s="332"/>
      <c r="CI245" s="332"/>
      <c r="CJ245" s="332"/>
      <c r="CK245" s="332"/>
      <c r="CL245" s="332"/>
      <c r="CM245" s="332"/>
      <c r="CN245" s="332"/>
      <c r="CO245" s="332"/>
      <c r="CP245" s="332"/>
      <c r="CQ245" s="332"/>
      <c r="CR245" s="332"/>
      <c r="CS245" s="332"/>
      <c r="CT245" s="332"/>
      <c r="CU245" s="332"/>
      <c r="CV245" s="332"/>
      <c r="CW245" s="332"/>
      <c r="CX245" s="332"/>
      <c r="CY245" s="332"/>
      <c r="CZ245" s="332"/>
      <c r="DA245" s="332"/>
      <c r="DB245" s="332"/>
      <c r="DC245" s="332"/>
      <c r="DD245" s="332"/>
      <c r="DE245" s="332"/>
      <c r="DF245" s="332"/>
      <c r="DG245" s="332"/>
      <c r="DH245" s="332"/>
      <c r="DI245" s="332"/>
      <c r="DJ245" s="332"/>
      <c r="DK245" s="332"/>
      <c r="DL245" s="332"/>
      <c r="DM245" s="332"/>
      <c r="DN245" s="332"/>
      <c r="DO245" s="332"/>
      <c r="DP245" s="332"/>
      <c r="DQ245" s="332"/>
      <c r="DR245" s="332"/>
      <c r="DS245" s="332"/>
      <c r="DT245" s="332"/>
      <c r="DU245" s="332"/>
      <c r="DV245" s="332"/>
      <c r="DW245" s="332"/>
      <c r="DX245" s="332"/>
      <c r="DY245" s="332"/>
      <c r="DZ245" s="332"/>
      <c r="EA245" s="332"/>
      <c r="EB245" s="332"/>
      <c r="EC245" s="332"/>
      <c r="ED245" s="332"/>
      <c r="EE245" s="332"/>
      <c r="EF245" s="332"/>
      <c r="EG245" s="332"/>
      <c r="EH245" s="332"/>
      <c r="EI245" s="332"/>
      <c r="EJ245" s="332"/>
      <c r="EK245" s="332"/>
      <c r="EL245" s="332"/>
      <c r="EM245" s="332"/>
      <c r="EN245" s="332"/>
      <c r="EO245" s="332"/>
      <c r="EP245" s="332"/>
      <c r="EQ245" s="332"/>
      <c r="ER245" s="332"/>
      <c r="ES245" s="332"/>
      <c r="ET245" s="332"/>
      <c r="EU245" s="332"/>
      <c r="EV245" s="332"/>
      <c r="EW245" s="332"/>
      <c r="EX245" s="332"/>
      <c r="EY245" s="332"/>
      <c r="EZ245" s="332"/>
      <c r="FA245" s="332"/>
      <c r="FB245" s="332"/>
      <c r="FC245" s="332"/>
      <c r="FD245" s="332"/>
      <c r="FE245" s="332"/>
      <c r="FF245" s="332"/>
      <c r="FG245" s="332"/>
      <c r="FH245" s="332"/>
      <c r="FI245" s="332"/>
      <c r="IP245" s="326"/>
    </row>
    <row r="246" spans="1:250" s="334" customFormat="1" ht="15" customHeight="1" x14ac:dyDescent="0.3">
      <c r="A246" s="385">
        <v>5</v>
      </c>
      <c r="B246" s="396" t="s">
        <v>1273</v>
      </c>
      <c r="C246" s="375">
        <v>501096</v>
      </c>
      <c r="D246" s="375" t="s">
        <v>0</v>
      </c>
      <c r="E246" s="375"/>
      <c r="F246" s="397"/>
      <c r="G246" s="421">
        <v>235250.22</v>
      </c>
      <c r="H246" s="440"/>
      <c r="I246" s="365"/>
      <c r="J246" s="366"/>
      <c r="K246" s="366">
        <v>148033.81</v>
      </c>
      <c r="L246" s="365"/>
      <c r="M246" s="365"/>
      <c r="N246" s="366">
        <v>264128.25</v>
      </c>
      <c r="O246" s="366"/>
      <c r="P246" s="366">
        <v>428.89</v>
      </c>
      <c r="Q246" s="365"/>
      <c r="R246" s="556">
        <f t="shared" si="35"/>
        <v>118726.89000000001</v>
      </c>
      <c r="S246" s="855">
        <f t="shared" si="37"/>
        <v>4.4905431714141741E-3</v>
      </c>
      <c r="T246" s="333" t="str">
        <f t="shared" si="36"/>
        <v>USD</v>
      </c>
      <c r="U246" s="1014">
        <v>29235.874294374993</v>
      </c>
      <c r="V246" s="333"/>
      <c r="W246" s="333">
        <f>U246*$W$1</f>
        <v>118726.88550945684</v>
      </c>
      <c r="X246" s="332"/>
      <c r="Y246" s="332"/>
      <c r="Z246" s="332"/>
      <c r="AA246" s="332"/>
      <c r="AB246" s="332"/>
      <c r="AC246" s="333"/>
      <c r="AD246" s="333"/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27"/>
      <c r="AR246" s="327"/>
      <c r="AS246" s="327"/>
      <c r="AT246" s="327"/>
      <c r="AU246" s="327"/>
      <c r="AV246" s="327"/>
      <c r="AW246" s="327"/>
      <c r="AX246" s="327"/>
      <c r="AY246" s="327"/>
      <c r="AZ246" s="327"/>
      <c r="BA246" s="327"/>
      <c r="BB246" s="358"/>
      <c r="BC246" s="327"/>
      <c r="BD246" s="327"/>
      <c r="BE246" s="332"/>
      <c r="BF246" s="332"/>
      <c r="BG246" s="332"/>
      <c r="BH246" s="332"/>
      <c r="BI246" s="332"/>
      <c r="BJ246" s="332"/>
      <c r="BK246" s="332"/>
      <c r="BL246" s="332"/>
      <c r="BM246" s="332"/>
      <c r="BN246" s="332"/>
      <c r="BO246" s="332"/>
      <c r="BP246" s="332"/>
      <c r="BQ246" s="332"/>
      <c r="BR246" s="332"/>
      <c r="BS246" s="332"/>
      <c r="BT246" s="332"/>
      <c r="BU246" s="332"/>
      <c r="BV246" s="332"/>
      <c r="BW246" s="332"/>
      <c r="BX246" s="332"/>
      <c r="BY246" s="332"/>
      <c r="BZ246" s="332"/>
      <c r="CA246" s="332"/>
      <c r="CB246" s="332"/>
      <c r="CC246" s="332"/>
      <c r="CD246" s="332"/>
      <c r="CE246" s="332"/>
      <c r="CF246" s="332"/>
      <c r="CG246" s="332"/>
      <c r="CH246" s="332"/>
      <c r="CI246" s="332"/>
      <c r="CJ246" s="332"/>
      <c r="CK246" s="332"/>
      <c r="CL246" s="332"/>
      <c r="CM246" s="332"/>
      <c r="CN246" s="332"/>
      <c r="CO246" s="332"/>
      <c r="CP246" s="332"/>
      <c r="CQ246" s="332"/>
      <c r="CR246" s="332"/>
      <c r="CS246" s="332"/>
      <c r="CT246" s="332"/>
      <c r="CU246" s="332"/>
      <c r="CV246" s="332"/>
      <c r="CW246" s="332"/>
      <c r="CX246" s="332"/>
      <c r="CY246" s="332"/>
      <c r="CZ246" s="332"/>
      <c r="DA246" s="332"/>
      <c r="DB246" s="332"/>
      <c r="DC246" s="332"/>
      <c r="DD246" s="332"/>
      <c r="DE246" s="332"/>
      <c r="DF246" s="332"/>
      <c r="DG246" s="332"/>
      <c r="DH246" s="332"/>
      <c r="DI246" s="332"/>
      <c r="DJ246" s="332"/>
      <c r="DK246" s="332"/>
      <c r="DL246" s="332"/>
      <c r="DM246" s="332"/>
      <c r="DN246" s="332"/>
      <c r="DO246" s="332"/>
      <c r="DP246" s="332"/>
      <c r="DQ246" s="332"/>
      <c r="DR246" s="332"/>
      <c r="DS246" s="332"/>
      <c r="DT246" s="332"/>
      <c r="DU246" s="332"/>
      <c r="DV246" s="332"/>
      <c r="DW246" s="332"/>
      <c r="DX246" s="332"/>
      <c r="DY246" s="332"/>
      <c r="DZ246" s="332"/>
      <c r="EA246" s="332"/>
      <c r="EB246" s="332"/>
      <c r="EC246" s="332"/>
      <c r="ED246" s="332"/>
      <c r="EE246" s="332"/>
      <c r="EF246" s="332"/>
      <c r="EG246" s="332"/>
      <c r="EH246" s="332"/>
      <c r="EI246" s="332"/>
      <c r="EJ246" s="332"/>
      <c r="EK246" s="332"/>
      <c r="EL246" s="332"/>
      <c r="EM246" s="332"/>
      <c r="EN246" s="332"/>
      <c r="EO246" s="332"/>
      <c r="EP246" s="332"/>
      <c r="EQ246" s="332"/>
      <c r="ER246" s="332"/>
      <c r="ES246" s="332"/>
      <c r="ET246" s="332"/>
      <c r="EU246" s="332"/>
      <c r="EV246" s="332"/>
      <c r="EW246" s="332"/>
      <c r="EX246" s="332"/>
      <c r="EY246" s="332"/>
      <c r="EZ246" s="332"/>
      <c r="FA246" s="332"/>
      <c r="FB246" s="332"/>
      <c r="FC246" s="332"/>
      <c r="FD246" s="332"/>
      <c r="FE246" s="332"/>
      <c r="FF246" s="332"/>
      <c r="FG246" s="332"/>
      <c r="FH246" s="332"/>
      <c r="FI246" s="332"/>
      <c r="IP246" s="326"/>
    </row>
    <row r="247" spans="1:250" s="334" customFormat="1" ht="15" hidden="1" customHeight="1" x14ac:dyDescent="0.3">
      <c r="A247" s="385">
        <v>3</v>
      </c>
      <c r="B247" s="396" t="s">
        <v>165</v>
      </c>
      <c r="C247" s="375">
        <v>501016</v>
      </c>
      <c r="D247" s="375" t="s">
        <v>4</v>
      </c>
      <c r="E247" s="375"/>
      <c r="F247" s="397"/>
      <c r="G247" s="421">
        <v>-4.718477139249444E-3</v>
      </c>
      <c r="H247" s="440"/>
      <c r="I247" s="365"/>
      <c r="J247" s="366"/>
      <c r="K247" s="366"/>
      <c r="L247" s="365"/>
      <c r="M247" s="365"/>
      <c r="N247" s="366"/>
      <c r="O247" s="366"/>
      <c r="P247" s="366"/>
      <c r="Q247" s="365"/>
      <c r="R247" s="556">
        <f t="shared" si="35"/>
        <v>-4.718477139249444E-3</v>
      </c>
      <c r="S247" s="855">
        <f t="shared" si="37"/>
        <v>-4.718477139249444E-3</v>
      </c>
      <c r="T247" s="333" t="str">
        <f t="shared" si="36"/>
        <v>AUD</v>
      </c>
      <c r="U247" s="327"/>
      <c r="V247" s="333"/>
      <c r="W247" s="333">
        <f>U247*Y2</f>
        <v>0</v>
      </c>
      <c r="X247" s="332"/>
      <c r="Y247" s="332"/>
      <c r="Z247" s="332"/>
      <c r="AA247" s="332"/>
      <c r="AB247" s="332"/>
      <c r="AC247" s="333">
        <f>I247+J247+K247+L247-N247-O247-P247-Q247</f>
        <v>0</v>
      </c>
      <c r="AD247" s="333">
        <f t="shared" ref="AD247:AD253" si="38">G247+I247+J247+K247+L247-N247-O247-P247-Q247</f>
        <v>-4.718477139249444E-3</v>
      </c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27"/>
      <c r="AR247" s="327"/>
      <c r="AS247" s="327"/>
      <c r="AT247" s="357"/>
      <c r="AU247" s="327"/>
      <c r="AV247" s="327"/>
      <c r="AW247" s="327"/>
      <c r="AX247" s="327"/>
      <c r="AY247" s="327"/>
      <c r="AZ247" s="327"/>
      <c r="BA247" s="327"/>
      <c r="BB247" s="358"/>
      <c r="BC247" s="327"/>
      <c r="BD247" s="327"/>
      <c r="BE247" s="332"/>
      <c r="BF247" s="332"/>
      <c r="BG247" s="332"/>
      <c r="BH247" s="332"/>
      <c r="BI247" s="332"/>
      <c r="BJ247" s="332"/>
      <c r="BK247" s="332"/>
      <c r="BL247" s="332"/>
      <c r="BM247" s="332"/>
      <c r="BN247" s="332"/>
      <c r="BO247" s="332"/>
      <c r="BP247" s="332"/>
      <c r="BQ247" s="332"/>
      <c r="BR247" s="332"/>
      <c r="BS247" s="332"/>
      <c r="BT247" s="332"/>
      <c r="BU247" s="332"/>
      <c r="BV247" s="332"/>
      <c r="BW247" s="332"/>
      <c r="BX247" s="332"/>
      <c r="BY247" s="332"/>
      <c r="BZ247" s="332"/>
      <c r="CA247" s="332"/>
      <c r="CB247" s="332"/>
      <c r="CC247" s="332"/>
      <c r="CD247" s="332"/>
      <c r="CE247" s="332"/>
      <c r="CF247" s="332"/>
      <c r="CG247" s="332"/>
      <c r="CH247" s="332"/>
      <c r="CI247" s="332"/>
      <c r="CJ247" s="332"/>
      <c r="CK247" s="332"/>
      <c r="CL247" s="332"/>
      <c r="CM247" s="332"/>
      <c r="CN247" s="332"/>
      <c r="CO247" s="332"/>
      <c r="CP247" s="332"/>
      <c r="CQ247" s="332"/>
      <c r="CR247" s="332"/>
      <c r="CS247" s="332"/>
      <c r="CT247" s="332"/>
      <c r="CU247" s="332"/>
      <c r="CV247" s="332"/>
      <c r="CW247" s="332"/>
      <c r="CX247" s="332"/>
      <c r="CY247" s="332"/>
      <c r="CZ247" s="332"/>
      <c r="DA247" s="332"/>
      <c r="DB247" s="332"/>
      <c r="DC247" s="332"/>
      <c r="DD247" s="332"/>
      <c r="DE247" s="332"/>
      <c r="DF247" s="332"/>
      <c r="DG247" s="332"/>
      <c r="DH247" s="332"/>
      <c r="DI247" s="332"/>
      <c r="DJ247" s="332"/>
      <c r="DK247" s="332"/>
      <c r="DL247" s="332"/>
      <c r="DM247" s="332"/>
      <c r="DN247" s="332"/>
      <c r="DO247" s="332"/>
      <c r="DP247" s="332"/>
      <c r="DQ247" s="332"/>
      <c r="DR247" s="332"/>
      <c r="DS247" s="332"/>
      <c r="DT247" s="332"/>
      <c r="DU247" s="332"/>
      <c r="DV247" s="332"/>
      <c r="DW247" s="332"/>
      <c r="DX247" s="332"/>
      <c r="DY247" s="332"/>
      <c r="DZ247" s="332"/>
      <c r="EA247" s="332"/>
      <c r="EB247" s="332"/>
      <c r="EC247" s="332"/>
      <c r="ED247" s="332"/>
      <c r="EE247" s="332"/>
      <c r="EF247" s="332"/>
      <c r="EG247" s="332"/>
      <c r="EH247" s="332"/>
      <c r="EI247" s="332"/>
      <c r="EJ247" s="332"/>
      <c r="EK247" s="332"/>
      <c r="EL247" s="332"/>
      <c r="EM247" s="332"/>
      <c r="EN247" s="332"/>
      <c r="EO247" s="332"/>
      <c r="EP247" s="332"/>
      <c r="EQ247" s="332"/>
      <c r="ER247" s="332"/>
      <c r="ES247" s="332"/>
      <c r="ET247" s="332"/>
      <c r="EU247" s="332"/>
      <c r="EV247" s="332"/>
      <c r="EW247" s="332"/>
      <c r="EX247" s="332"/>
      <c r="EY247" s="332"/>
      <c r="EZ247" s="332"/>
      <c r="FA247" s="332"/>
      <c r="FB247" s="332"/>
      <c r="FC247" s="332"/>
      <c r="FD247" s="332"/>
      <c r="FE247" s="332"/>
      <c r="FF247" s="332"/>
      <c r="FG247" s="332"/>
      <c r="FH247" s="332"/>
      <c r="FI247" s="332"/>
      <c r="IP247" s="326"/>
    </row>
    <row r="248" spans="1:250" s="334" customFormat="1" ht="15" hidden="1" customHeight="1" x14ac:dyDescent="0.3">
      <c r="A248" s="385">
        <v>5</v>
      </c>
      <c r="B248" s="396" t="s">
        <v>166</v>
      </c>
      <c r="C248" s="375">
        <v>501017</v>
      </c>
      <c r="D248" s="375" t="s">
        <v>0</v>
      </c>
      <c r="E248" s="375"/>
      <c r="F248" s="397"/>
      <c r="G248" s="421">
        <v>-2.3582792200613767E-3</v>
      </c>
      <c r="H248" s="440"/>
      <c r="I248" s="365"/>
      <c r="J248" s="366"/>
      <c r="K248" s="366"/>
      <c r="L248" s="365"/>
      <c r="M248" s="365"/>
      <c r="N248" s="366"/>
      <c r="O248" s="366"/>
      <c r="P248" s="366"/>
      <c r="Q248" s="365"/>
      <c r="R248" s="556">
        <f t="shared" si="35"/>
        <v>-2.3582792200613767E-3</v>
      </c>
      <c r="S248" s="855">
        <f t="shared" si="37"/>
        <v>-2.3582792200613767E-3</v>
      </c>
      <c r="T248" s="333" t="str">
        <f t="shared" si="36"/>
        <v>USD</v>
      </c>
      <c r="U248" s="327"/>
      <c r="V248" s="333"/>
      <c r="W248" s="333">
        <f>U248*$W$1</f>
        <v>0</v>
      </c>
      <c r="X248" s="332"/>
      <c r="Y248" s="332"/>
      <c r="Z248" s="332"/>
      <c r="AA248" s="332"/>
      <c r="AB248" s="332"/>
      <c r="AC248" s="333">
        <f>I248+J248+K248+L248-N248-O248-P248-Q248</f>
        <v>0</v>
      </c>
      <c r="AD248" s="333">
        <f t="shared" si="38"/>
        <v>-2.3582792200613767E-3</v>
      </c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27"/>
      <c r="AR248" s="327"/>
      <c r="AS248" s="327"/>
      <c r="AT248" s="327"/>
      <c r="AU248" s="327"/>
      <c r="AV248" s="327"/>
      <c r="AW248" s="327"/>
      <c r="AX248" s="327"/>
      <c r="AY248" s="327"/>
      <c r="AZ248" s="327"/>
      <c r="BA248" s="327"/>
      <c r="BB248" s="358"/>
      <c r="BC248" s="327"/>
      <c r="BD248" s="327"/>
      <c r="BE248" s="332"/>
      <c r="BF248" s="332"/>
      <c r="BG248" s="332"/>
      <c r="BH248" s="332"/>
      <c r="BI248" s="332"/>
      <c r="BJ248" s="332"/>
      <c r="BK248" s="332"/>
      <c r="BL248" s="332"/>
      <c r="BM248" s="332"/>
      <c r="BN248" s="332"/>
      <c r="BO248" s="332"/>
      <c r="BP248" s="332"/>
      <c r="BQ248" s="332"/>
      <c r="BR248" s="332"/>
      <c r="BS248" s="332"/>
      <c r="BT248" s="332"/>
      <c r="BU248" s="332"/>
      <c r="BV248" s="332"/>
      <c r="BW248" s="332"/>
      <c r="BX248" s="332"/>
      <c r="BY248" s="332"/>
      <c r="BZ248" s="332"/>
      <c r="CA248" s="332"/>
      <c r="CB248" s="332"/>
      <c r="CC248" s="332"/>
      <c r="CD248" s="332"/>
      <c r="CE248" s="332"/>
      <c r="CF248" s="332"/>
      <c r="CG248" s="332"/>
      <c r="CH248" s="332"/>
      <c r="CI248" s="332"/>
      <c r="CJ248" s="332"/>
      <c r="CK248" s="332"/>
      <c r="CL248" s="332"/>
      <c r="CM248" s="332"/>
      <c r="CN248" s="332"/>
      <c r="CO248" s="332"/>
      <c r="CP248" s="332"/>
      <c r="CQ248" s="332"/>
      <c r="CR248" s="332"/>
      <c r="CS248" s="332"/>
      <c r="CT248" s="332"/>
      <c r="CU248" s="332"/>
      <c r="CV248" s="332"/>
      <c r="CW248" s="332"/>
      <c r="CX248" s="332"/>
      <c r="CY248" s="332"/>
      <c r="CZ248" s="332"/>
      <c r="DA248" s="332"/>
      <c r="DB248" s="332"/>
      <c r="DC248" s="332"/>
      <c r="DD248" s="332"/>
      <c r="DE248" s="332"/>
      <c r="DF248" s="332"/>
      <c r="DG248" s="332"/>
      <c r="DH248" s="332"/>
      <c r="DI248" s="332"/>
      <c r="DJ248" s="332"/>
      <c r="DK248" s="332"/>
      <c r="DL248" s="332"/>
      <c r="DM248" s="332"/>
      <c r="DN248" s="332"/>
      <c r="DO248" s="332"/>
      <c r="DP248" s="332"/>
      <c r="DQ248" s="332"/>
      <c r="DR248" s="332"/>
      <c r="DS248" s="332"/>
      <c r="DT248" s="332"/>
      <c r="DU248" s="332"/>
      <c r="DV248" s="332"/>
      <c r="DW248" s="332"/>
      <c r="DX248" s="332"/>
      <c r="DY248" s="332"/>
      <c r="DZ248" s="332"/>
      <c r="EA248" s="332"/>
      <c r="EB248" s="332"/>
      <c r="EC248" s="332"/>
      <c r="ED248" s="332"/>
      <c r="EE248" s="332"/>
      <c r="EF248" s="332"/>
      <c r="EG248" s="332"/>
      <c r="EH248" s="332"/>
      <c r="EI248" s="332"/>
      <c r="EJ248" s="332"/>
      <c r="EK248" s="332"/>
      <c r="EL248" s="332"/>
      <c r="EM248" s="332"/>
      <c r="EN248" s="332"/>
      <c r="EO248" s="332"/>
      <c r="EP248" s="332"/>
      <c r="EQ248" s="332"/>
      <c r="ER248" s="332"/>
      <c r="ES248" s="332"/>
      <c r="ET248" s="332"/>
      <c r="EU248" s="332"/>
      <c r="EV248" s="332"/>
      <c r="EW248" s="332"/>
      <c r="EX248" s="332"/>
      <c r="EY248" s="332"/>
      <c r="EZ248" s="332"/>
      <c r="FA248" s="332"/>
      <c r="FB248" s="332"/>
      <c r="FC248" s="332"/>
      <c r="FD248" s="332"/>
      <c r="FE248" s="332"/>
      <c r="FF248" s="332"/>
      <c r="FG248" s="332"/>
      <c r="FH248" s="332"/>
      <c r="FI248" s="332"/>
      <c r="IP248" s="326"/>
    </row>
    <row r="249" spans="1:250" s="334" customFormat="1" ht="15" customHeight="1" x14ac:dyDescent="0.3">
      <c r="A249" s="385">
        <v>6</v>
      </c>
      <c r="B249" s="396" t="s">
        <v>75</v>
      </c>
      <c r="C249" s="375">
        <v>501049</v>
      </c>
      <c r="D249" s="375" t="s">
        <v>0</v>
      </c>
      <c r="E249" s="375"/>
      <c r="F249" s="397"/>
      <c r="G249" s="421">
        <v>126388.14999999758</v>
      </c>
      <c r="H249" s="440"/>
      <c r="I249" s="365"/>
      <c r="J249" s="366"/>
      <c r="K249" s="366">
        <v>347528.72</v>
      </c>
      <c r="L249" s="365"/>
      <c r="M249" s="365"/>
      <c r="N249" s="366">
        <v>340188.62</v>
      </c>
      <c r="O249" s="366"/>
      <c r="P249" s="366">
        <v>833.08</v>
      </c>
      <c r="Q249" s="365"/>
      <c r="R249" s="366">
        <f t="shared" si="35"/>
        <v>132895.16999999754</v>
      </c>
      <c r="S249" s="561">
        <f t="shared" si="37"/>
        <v>-3.0133842665236443E-3</v>
      </c>
      <c r="T249" s="333" t="str">
        <f t="shared" si="36"/>
        <v>USD</v>
      </c>
      <c r="U249" s="1014">
        <v>32724.740953799999</v>
      </c>
      <c r="V249" s="333"/>
      <c r="W249" s="333">
        <f>U249*$W$1</f>
        <v>132895.17301338181</v>
      </c>
      <c r="X249" s="332"/>
      <c r="Y249" s="332"/>
      <c r="Z249" s="332"/>
      <c r="AA249" s="332"/>
      <c r="AB249" s="332"/>
      <c r="AC249" s="333">
        <f>I249+J249+K249+L249-N249-O249-P249-Q249</f>
        <v>6507.0199999999768</v>
      </c>
      <c r="AD249" s="333">
        <f t="shared" si="38"/>
        <v>132895.16999999757</v>
      </c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27"/>
      <c r="AR249" s="327"/>
      <c r="AS249" s="327"/>
      <c r="AT249" s="327"/>
      <c r="AU249" s="327"/>
      <c r="AV249" s="327"/>
      <c r="AW249" s="327"/>
      <c r="AX249" s="327"/>
      <c r="AY249" s="327"/>
      <c r="AZ249" s="327"/>
      <c r="BA249" s="327"/>
      <c r="BB249" s="358"/>
      <c r="BC249" s="327"/>
      <c r="BD249" s="327"/>
      <c r="BE249" s="332"/>
      <c r="BF249" s="332"/>
      <c r="BG249" s="332"/>
      <c r="BH249" s="332"/>
      <c r="BI249" s="332"/>
      <c r="BJ249" s="332"/>
      <c r="BK249" s="332"/>
      <c r="BL249" s="332"/>
      <c r="BM249" s="332"/>
      <c r="BN249" s="332"/>
      <c r="BO249" s="332"/>
      <c r="BP249" s="332"/>
      <c r="BQ249" s="332"/>
      <c r="BR249" s="332"/>
      <c r="BS249" s="332"/>
      <c r="BT249" s="332"/>
      <c r="BU249" s="332"/>
      <c r="BV249" s="332"/>
      <c r="BW249" s="332"/>
      <c r="BX249" s="332"/>
      <c r="BY249" s="332"/>
      <c r="BZ249" s="332"/>
      <c r="CA249" s="332"/>
      <c r="CB249" s="332"/>
      <c r="CC249" s="332"/>
      <c r="CD249" s="332"/>
      <c r="CE249" s="332"/>
      <c r="CF249" s="332"/>
      <c r="CG249" s="332"/>
      <c r="CH249" s="332"/>
      <c r="CI249" s="332"/>
      <c r="CJ249" s="332"/>
      <c r="CK249" s="332"/>
      <c r="CL249" s="332"/>
      <c r="CM249" s="332"/>
      <c r="CN249" s="332"/>
      <c r="CO249" s="332"/>
      <c r="CP249" s="332"/>
      <c r="CQ249" s="332"/>
      <c r="CR249" s="332"/>
      <c r="CS249" s="332"/>
      <c r="CT249" s="332"/>
      <c r="CU249" s="332"/>
      <c r="CV249" s="332"/>
      <c r="CW249" s="332"/>
      <c r="CX249" s="332"/>
      <c r="CY249" s="332"/>
      <c r="CZ249" s="332"/>
      <c r="DA249" s="332"/>
      <c r="DB249" s="332"/>
      <c r="DC249" s="332"/>
      <c r="DD249" s="332"/>
      <c r="DE249" s="332"/>
      <c r="DF249" s="332"/>
      <c r="DG249" s="332"/>
      <c r="DH249" s="332"/>
      <c r="DI249" s="332"/>
      <c r="DJ249" s="332"/>
      <c r="DK249" s="332"/>
      <c r="DL249" s="332"/>
      <c r="DM249" s="332"/>
      <c r="DN249" s="332"/>
      <c r="DO249" s="332"/>
      <c r="DP249" s="332"/>
      <c r="DQ249" s="332"/>
      <c r="DR249" s="332"/>
      <c r="DS249" s="332"/>
      <c r="DT249" s="332"/>
      <c r="DU249" s="332"/>
      <c r="DV249" s="332"/>
      <c r="DW249" s="332"/>
      <c r="DX249" s="332"/>
      <c r="DY249" s="332"/>
      <c r="DZ249" s="332"/>
      <c r="EA249" s="332"/>
      <c r="EB249" s="332"/>
      <c r="EC249" s="332"/>
      <c r="ED249" s="332"/>
      <c r="EE249" s="332"/>
      <c r="EF249" s="332"/>
      <c r="EG249" s="332"/>
      <c r="EH249" s="332"/>
      <c r="EI249" s="332"/>
      <c r="EJ249" s="332"/>
      <c r="EK249" s="332"/>
      <c r="EL249" s="332"/>
      <c r="EM249" s="332"/>
      <c r="EN249" s="332"/>
      <c r="EO249" s="332"/>
      <c r="EP249" s="332"/>
      <c r="EQ249" s="332"/>
      <c r="ER249" s="332"/>
      <c r="ES249" s="332"/>
      <c r="ET249" s="332"/>
      <c r="EU249" s="332"/>
      <c r="EV249" s="332"/>
      <c r="EW249" s="332"/>
      <c r="EX249" s="332"/>
      <c r="EY249" s="332"/>
      <c r="EZ249" s="332"/>
      <c r="FA249" s="332"/>
      <c r="FB249" s="332"/>
      <c r="FC249" s="332"/>
      <c r="FD249" s="332"/>
      <c r="FE249" s="332"/>
      <c r="FF249" s="332"/>
      <c r="FG249" s="332"/>
      <c r="FH249" s="332"/>
      <c r="FI249" s="332"/>
      <c r="IP249" s="326"/>
    </row>
    <row r="250" spans="1:250" s="592" customFormat="1" ht="15" customHeight="1" thickBot="1" x14ac:dyDescent="0.35">
      <c r="A250" s="641"/>
      <c r="B250" s="642"/>
      <c r="C250" s="642"/>
      <c r="D250" s="642"/>
      <c r="E250" s="642"/>
      <c r="F250" s="642"/>
      <c r="G250" s="642"/>
      <c r="H250" s="642"/>
      <c r="I250" s="642"/>
      <c r="J250" s="642"/>
      <c r="K250" s="883"/>
      <c r="L250" s="642"/>
      <c r="M250" s="642"/>
      <c r="N250" s="883"/>
      <c r="O250" s="642"/>
      <c r="P250" s="642"/>
      <c r="Q250" s="642"/>
      <c r="R250" s="643"/>
      <c r="S250" s="856"/>
      <c r="T250" s="333"/>
      <c r="U250" s="327"/>
      <c r="V250" s="332"/>
      <c r="W250" s="332"/>
      <c r="X250" s="332"/>
      <c r="Y250" s="332"/>
      <c r="Z250" s="332"/>
      <c r="AA250" s="332"/>
      <c r="AB250" s="332"/>
      <c r="AC250" s="332"/>
      <c r="AD250" s="333">
        <f t="shared" si="38"/>
        <v>0</v>
      </c>
      <c r="AE250" s="642"/>
      <c r="AF250" s="642"/>
      <c r="AG250" s="642"/>
      <c r="AH250" s="642"/>
      <c r="AI250" s="642"/>
      <c r="AJ250" s="642"/>
      <c r="AK250" s="642"/>
      <c r="AL250" s="642"/>
      <c r="AM250" s="642"/>
      <c r="AN250" s="642"/>
      <c r="AO250" s="642"/>
      <c r="AP250" s="642"/>
      <c r="AQ250" s="642"/>
      <c r="AR250" s="642"/>
      <c r="AS250" s="642"/>
      <c r="AT250" s="642"/>
      <c r="AU250" s="642"/>
      <c r="AV250" s="642"/>
      <c r="AW250" s="642"/>
      <c r="AX250" s="642"/>
      <c r="AY250" s="642"/>
      <c r="AZ250" s="642"/>
      <c r="BA250" s="642"/>
      <c r="BB250" s="642"/>
      <c r="BC250" s="642"/>
      <c r="BD250" s="642"/>
      <c r="BE250" s="642"/>
      <c r="BF250" s="642"/>
      <c r="BG250" s="642"/>
      <c r="BH250" s="642"/>
      <c r="BI250" s="642"/>
      <c r="BJ250" s="642"/>
      <c r="BK250" s="642"/>
      <c r="BL250" s="642"/>
      <c r="BM250" s="642"/>
      <c r="BN250" s="642"/>
      <c r="BO250" s="642"/>
      <c r="BP250" s="642"/>
      <c r="BQ250" s="642"/>
      <c r="BR250" s="642"/>
      <c r="BS250" s="642"/>
      <c r="BT250" s="642"/>
      <c r="BU250" s="642"/>
      <c r="BV250" s="642"/>
      <c r="BW250" s="642"/>
      <c r="BX250" s="642"/>
      <c r="BY250" s="642"/>
      <c r="BZ250" s="642"/>
      <c r="CA250" s="642"/>
      <c r="CB250" s="642"/>
      <c r="CC250" s="642"/>
      <c r="CD250" s="642"/>
      <c r="CE250" s="642"/>
      <c r="CF250" s="642"/>
      <c r="CG250" s="642"/>
      <c r="CH250" s="642"/>
      <c r="CI250" s="642"/>
      <c r="CJ250" s="642"/>
      <c r="CK250" s="642"/>
      <c r="CL250" s="642"/>
      <c r="CM250" s="642"/>
      <c r="CN250" s="642"/>
      <c r="CO250" s="642"/>
      <c r="CP250" s="642"/>
      <c r="CQ250" s="642"/>
      <c r="CR250" s="642"/>
      <c r="CS250" s="642"/>
      <c r="CT250" s="642"/>
      <c r="CU250" s="642"/>
      <c r="CV250" s="642"/>
      <c r="CW250" s="642"/>
      <c r="CX250" s="642"/>
      <c r="CY250" s="642"/>
      <c r="CZ250" s="642"/>
      <c r="DA250" s="642"/>
      <c r="DB250" s="642"/>
      <c r="DC250" s="642"/>
      <c r="DD250" s="642"/>
      <c r="DE250" s="642"/>
      <c r="DF250" s="642"/>
      <c r="DG250" s="642"/>
      <c r="DH250" s="642"/>
      <c r="DI250" s="642"/>
      <c r="DJ250" s="642"/>
      <c r="DK250" s="642"/>
      <c r="DL250" s="642"/>
      <c r="DM250" s="642"/>
      <c r="DN250" s="642"/>
      <c r="DO250" s="642"/>
      <c r="DP250" s="642"/>
      <c r="DQ250" s="642"/>
      <c r="DR250" s="642"/>
      <c r="DS250" s="642"/>
      <c r="DT250" s="642"/>
      <c r="DU250" s="642"/>
      <c r="DV250" s="642"/>
      <c r="DW250" s="642"/>
      <c r="DX250" s="642"/>
      <c r="DY250" s="642"/>
      <c r="DZ250" s="642"/>
      <c r="EA250" s="642"/>
      <c r="EB250" s="642"/>
      <c r="EC250" s="642"/>
      <c r="ED250" s="642"/>
      <c r="EE250" s="642"/>
      <c r="EF250" s="642"/>
      <c r="EG250" s="642"/>
      <c r="EH250" s="642"/>
      <c r="EI250" s="642"/>
      <c r="EJ250" s="642"/>
      <c r="EK250" s="642"/>
      <c r="EL250" s="642"/>
      <c r="EM250" s="642"/>
      <c r="EN250" s="642"/>
      <c r="EO250" s="642"/>
      <c r="EP250" s="642"/>
      <c r="EQ250" s="642"/>
      <c r="ER250" s="642"/>
      <c r="ES250" s="642"/>
      <c r="ET250" s="642"/>
      <c r="EU250" s="642"/>
      <c r="EV250" s="642"/>
      <c r="EW250" s="642"/>
      <c r="EX250" s="642"/>
      <c r="EY250" s="642"/>
      <c r="EZ250" s="642"/>
      <c r="FA250" s="642"/>
      <c r="FB250" s="642"/>
      <c r="FC250" s="642"/>
      <c r="FD250" s="642"/>
      <c r="FE250" s="642"/>
      <c r="FF250" s="642"/>
      <c r="FG250" s="642"/>
      <c r="FH250" s="642"/>
      <c r="FI250" s="642"/>
      <c r="FJ250" s="642"/>
      <c r="FK250" s="642"/>
      <c r="FL250" s="642"/>
      <c r="FM250" s="642"/>
      <c r="FN250" s="642"/>
      <c r="FO250" s="642"/>
      <c r="FP250" s="642"/>
      <c r="FQ250" s="642"/>
      <c r="FR250" s="642"/>
      <c r="FS250" s="642"/>
      <c r="FT250" s="642"/>
      <c r="FU250" s="642"/>
      <c r="FV250" s="642"/>
      <c r="FW250" s="642"/>
      <c r="FX250" s="642"/>
      <c r="FY250" s="642"/>
      <c r="FZ250" s="642"/>
      <c r="GA250" s="642"/>
      <c r="GB250" s="642"/>
      <c r="GC250" s="642"/>
      <c r="GD250" s="642"/>
      <c r="GE250" s="642"/>
      <c r="GF250" s="642"/>
      <c r="GG250" s="642"/>
      <c r="GH250" s="642"/>
      <c r="GI250" s="642"/>
      <c r="GJ250" s="642"/>
      <c r="GK250" s="642"/>
      <c r="GL250" s="642"/>
      <c r="GM250" s="642"/>
      <c r="GN250" s="642"/>
      <c r="GO250" s="642"/>
      <c r="GP250" s="642"/>
      <c r="GQ250" s="642"/>
      <c r="GR250" s="642"/>
      <c r="GS250" s="642"/>
      <c r="GT250" s="642"/>
      <c r="GU250" s="642"/>
      <c r="GV250" s="642"/>
      <c r="GW250" s="642"/>
      <c r="GX250" s="642"/>
      <c r="GY250" s="642"/>
      <c r="GZ250" s="642"/>
      <c r="HA250" s="642"/>
      <c r="HB250" s="642"/>
      <c r="HC250" s="642"/>
      <c r="HD250" s="642"/>
      <c r="HE250" s="642"/>
      <c r="HF250" s="642"/>
      <c r="HG250" s="642"/>
      <c r="HH250" s="642"/>
      <c r="HI250" s="642"/>
      <c r="HJ250" s="642"/>
      <c r="HK250" s="642"/>
      <c r="HL250" s="642"/>
      <c r="HM250" s="642"/>
      <c r="HN250" s="642"/>
      <c r="HO250" s="642"/>
      <c r="HP250" s="642"/>
      <c r="HQ250" s="642"/>
      <c r="HR250" s="642"/>
      <c r="HS250" s="642"/>
      <c r="HT250" s="642"/>
      <c r="HU250" s="642"/>
      <c r="HV250" s="642"/>
      <c r="HW250" s="642"/>
      <c r="HX250" s="642"/>
      <c r="HY250" s="642"/>
      <c r="HZ250" s="642"/>
      <c r="IA250" s="642"/>
      <c r="IB250" s="642"/>
      <c r="IC250" s="642"/>
      <c r="ID250" s="642"/>
      <c r="IE250" s="642"/>
      <c r="IF250" s="642"/>
      <c r="IG250" s="642"/>
      <c r="IH250" s="642"/>
      <c r="II250" s="642"/>
      <c r="IJ250" s="642"/>
      <c r="IK250" s="642"/>
      <c r="IL250" s="642"/>
      <c r="IM250" s="642"/>
      <c r="IN250" s="642"/>
      <c r="IO250" s="642"/>
      <c r="IP250" s="642"/>
    </row>
    <row r="251" spans="1:250" s="334" customFormat="1" ht="15" customHeight="1" thickBot="1" x14ac:dyDescent="0.35">
      <c r="A251" s="602"/>
      <c r="B251" s="976" t="s">
        <v>167</v>
      </c>
      <c r="C251" s="977"/>
      <c r="D251" s="978"/>
      <c r="E251" s="603"/>
      <c r="F251" s="604"/>
      <c r="G251" s="605">
        <f t="shared" ref="G251:R251" si="39">SUM(G242:G249)</f>
        <v>538051.87281950039</v>
      </c>
      <c r="H251" s="605">
        <f t="shared" si="39"/>
        <v>0</v>
      </c>
      <c r="I251" s="606">
        <f t="shared" si="39"/>
        <v>0</v>
      </c>
      <c r="J251" s="606">
        <f t="shared" si="39"/>
        <v>27.84</v>
      </c>
      <c r="K251" s="606">
        <f t="shared" si="39"/>
        <v>912868.40999999992</v>
      </c>
      <c r="L251" s="606">
        <f t="shared" si="39"/>
        <v>0</v>
      </c>
      <c r="M251" s="606">
        <f t="shared" si="39"/>
        <v>0</v>
      </c>
      <c r="N251" s="606">
        <f t="shared" si="39"/>
        <v>989812.66</v>
      </c>
      <c r="O251" s="606">
        <f t="shared" si="39"/>
        <v>0</v>
      </c>
      <c r="P251" s="606">
        <f t="shared" si="39"/>
        <v>2091.91</v>
      </c>
      <c r="Q251" s="606">
        <f t="shared" si="39"/>
        <v>0</v>
      </c>
      <c r="R251" s="606">
        <f t="shared" si="39"/>
        <v>459043.55281950027</v>
      </c>
      <c r="S251" s="561"/>
      <c r="T251" s="333"/>
      <c r="U251" s="327"/>
      <c r="V251" s="333"/>
      <c r="W251" s="333"/>
      <c r="X251" s="332"/>
      <c r="Y251" s="332"/>
      <c r="Z251" s="332"/>
      <c r="AA251" s="332"/>
      <c r="AB251" s="332"/>
      <c r="AC251" s="332"/>
      <c r="AD251" s="333">
        <f t="shared" si="38"/>
        <v>459043.55281950027</v>
      </c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27"/>
      <c r="AR251" s="327"/>
      <c r="AS251" s="327"/>
      <c r="AT251" s="357"/>
      <c r="AU251" s="327"/>
      <c r="AV251" s="327"/>
      <c r="AW251" s="327"/>
      <c r="AX251" s="327"/>
      <c r="AY251" s="327"/>
      <c r="AZ251" s="327"/>
      <c r="BA251" s="327"/>
      <c r="BB251" s="358"/>
      <c r="BC251" s="327"/>
      <c r="BD251" s="327"/>
      <c r="BE251" s="332"/>
      <c r="BF251" s="332"/>
      <c r="BG251" s="332"/>
      <c r="BH251" s="332"/>
      <c r="BI251" s="332"/>
      <c r="BJ251" s="332"/>
      <c r="BK251" s="332"/>
      <c r="BL251" s="332"/>
      <c r="BM251" s="332"/>
      <c r="BN251" s="332"/>
      <c r="BO251" s="332"/>
      <c r="BP251" s="332"/>
      <c r="BQ251" s="332"/>
      <c r="BR251" s="332"/>
      <c r="BS251" s="332"/>
      <c r="BT251" s="332"/>
      <c r="BU251" s="332"/>
      <c r="BV251" s="332"/>
      <c r="BW251" s="332"/>
      <c r="BX251" s="332"/>
      <c r="BY251" s="332"/>
      <c r="BZ251" s="332"/>
      <c r="CA251" s="332"/>
      <c r="CB251" s="332"/>
      <c r="CC251" s="332"/>
      <c r="CD251" s="332"/>
      <c r="CE251" s="332"/>
      <c r="CF251" s="332"/>
      <c r="CG251" s="332"/>
      <c r="CH251" s="332"/>
      <c r="CI251" s="332"/>
      <c r="CJ251" s="332"/>
      <c r="CK251" s="332"/>
      <c r="CL251" s="332"/>
      <c r="CM251" s="332"/>
      <c r="CN251" s="332"/>
      <c r="CO251" s="332"/>
      <c r="CP251" s="332"/>
      <c r="CQ251" s="332"/>
      <c r="CR251" s="332"/>
      <c r="CS251" s="332"/>
      <c r="CT251" s="332"/>
      <c r="CU251" s="332"/>
      <c r="CV251" s="332"/>
      <c r="CW251" s="332"/>
      <c r="CX251" s="332"/>
      <c r="CY251" s="332"/>
      <c r="CZ251" s="332"/>
      <c r="DA251" s="332"/>
      <c r="DB251" s="332"/>
      <c r="DC251" s="332"/>
      <c r="DD251" s="332"/>
      <c r="DE251" s="332"/>
      <c r="DF251" s="332"/>
      <c r="DG251" s="332"/>
      <c r="DH251" s="332"/>
      <c r="DI251" s="332"/>
      <c r="DJ251" s="332"/>
      <c r="DK251" s="332"/>
      <c r="DL251" s="332"/>
      <c r="DM251" s="332"/>
      <c r="DN251" s="332"/>
      <c r="DO251" s="332"/>
      <c r="DP251" s="332"/>
      <c r="DQ251" s="332"/>
      <c r="DR251" s="332"/>
      <c r="DS251" s="332"/>
      <c r="DT251" s="332"/>
      <c r="DU251" s="332"/>
      <c r="DV251" s="332"/>
      <c r="DW251" s="332"/>
      <c r="DX251" s="332"/>
      <c r="DY251" s="332"/>
      <c r="DZ251" s="332"/>
      <c r="EA251" s="332"/>
      <c r="EB251" s="332"/>
      <c r="EC251" s="332"/>
      <c r="ED251" s="332"/>
      <c r="EE251" s="332"/>
      <c r="EF251" s="332"/>
      <c r="EG251" s="332"/>
      <c r="EH251" s="332"/>
      <c r="EI251" s="332"/>
      <c r="EJ251" s="332"/>
      <c r="EK251" s="332"/>
      <c r="EL251" s="332"/>
      <c r="EM251" s="332"/>
      <c r="EN251" s="332"/>
      <c r="EO251" s="332"/>
      <c r="EP251" s="332"/>
      <c r="EQ251" s="332"/>
      <c r="ER251" s="332"/>
      <c r="ES251" s="332"/>
      <c r="ET251" s="332"/>
      <c r="EU251" s="332"/>
      <c r="EV251" s="332"/>
      <c r="EW251" s="332"/>
      <c r="EX251" s="332"/>
      <c r="EY251" s="332"/>
      <c r="EZ251" s="332"/>
      <c r="FA251" s="332"/>
      <c r="FB251" s="332"/>
      <c r="FC251" s="332"/>
      <c r="FD251" s="332"/>
      <c r="FE251" s="332"/>
      <c r="FF251" s="332"/>
      <c r="FG251" s="332"/>
      <c r="FH251" s="332"/>
      <c r="FI251" s="332"/>
      <c r="IP251" s="326"/>
    </row>
    <row r="252" spans="1:250" s="334" customFormat="1" ht="15" customHeight="1" x14ac:dyDescent="0.3">
      <c r="A252" s="323"/>
      <c r="C252" s="324"/>
      <c r="D252" s="324"/>
      <c r="E252" s="324"/>
      <c r="F252" s="401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463"/>
      <c r="S252" s="561"/>
      <c r="T252" s="333"/>
      <c r="U252" s="327"/>
      <c r="V252" s="333"/>
      <c r="W252" s="333"/>
      <c r="X252" s="332"/>
      <c r="Y252" s="332"/>
      <c r="Z252" s="332"/>
      <c r="AA252" s="332"/>
      <c r="AB252" s="332"/>
      <c r="AC252" s="332"/>
      <c r="AD252" s="333">
        <f t="shared" si="38"/>
        <v>0</v>
      </c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27"/>
      <c r="AR252" s="327"/>
      <c r="AS252" s="327"/>
      <c r="AT252" s="357"/>
      <c r="AU252" s="327"/>
      <c r="AV252" s="327"/>
      <c r="AW252" s="327"/>
      <c r="AX252" s="327"/>
      <c r="AY252" s="327"/>
      <c r="AZ252" s="327"/>
      <c r="BA252" s="327"/>
      <c r="BB252" s="358"/>
      <c r="BC252" s="327"/>
      <c r="BD252" s="327"/>
      <c r="BE252" s="332"/>
      <c r="BF252" s="332"/>
      <c r="BG252" s="332"/>
      <c r="BH252" s="332"/>
      <c r="BI252" s="332"/>
      <c r="BJ252" s="332"/>
      <c r="BK252" s="332"/>
      <c r="BL252" s="332"/>
      <c r="BM252" s="332"/>
      <c r="BN252" s="332"/>
      <c r="BO252" s="332"/>
      <c r="BP252" s="332"/>
      <c r="BQ252" s="332"/>
      <c r="BR252" s="332"/>
      <c r="BS252" s="332"/>
      <c r="BT252" s="332"/>
      <c r="BU252" s="332"/>
      <c r="BV252" s="332"/>
      <c r="BW252" s="332"/>
      <c r="BX252" s="332"/>
      <c r="BY252" s="332"/>
      <c r="BZ252" s="332"/>
      <c r="CA252" s="332"/>
      <c r="CB252" s="332"/>
      <c r="CC252" s="332"/>
      <c r="CD252" s="332"/>
      <c r="CE252" s="332"/>
      <c r="CF252" s="332"/>
      <c r="CG252" s="332"/>
      <c r="CH252" s="332"/>
      <c r="CI252" s="332"/>
      <c r="CJ252" s="332"/>
      <c r="CK252" s="332"/>
      <c r="CL252" s="332"/>
      <c r="CM252" s="332"/>
      <c r="CN252" s="332"/>
      <c r="CO252" s="332"/>
      <c r="CP252" s="332"/>
      <c r="CQ252" s="332"/>
      <c r="CR252" s="332"/>
      <c r="CS252" s="332"/>
      <c r="CT252" s="332"/>
      <c r="CU252" s="332"/>
      <c r="CV252" s="332"/>
      <c r="CW252" s="332"/>
      <c r="CX252" s="332"/>
      <c r="CY252" s="332"/>
      <c r="CZ252" s="332"/>
      <c r="DA252" s="332"/>
      <c r="DB252" s="332"/>
      <c r="DC252" s="332"/>
      <c r="DD252" s="332"/>
      <c r="DE252" s="332"/>
      <c r="DF252" s="332"/>
      <c r="DG252" s="332"/>
      <c r="DH252" s="332"/>
      <c r="DI252" s="332"/>
      <c r="DJ252" s="332"/>
      <c r="DK252" s="332"/>
      <c r="DL252" s="332"/>
      <c r="DM252" s="332"/>
      <c r="DN252" s="332"/>
      <c r="DO252" s="332"/>
      <c r="DP252" s="332"/>
      <c r="DQ252" s="332"/>
      <c r="DR252" s="332"/>
      <c r="DS252" s="332"/>
      <c r="DT252" s="332"/>
      <c r="DU252" s="332"/>
      <c r="DV252" s="332"/>
      <c r="DW252" s="332"/>
      <c r="DX252" s="332"/>
      <c r="DY252" s="332"/>
      <c r="DZ252" s="332"/>
      <c r="EA252" s="332"/>
      <c r="EB252" s="332"/>
      <c r="EC252" s="332"/>
      <c r="ED252" s="332"/>
      <c r="EE252" s="332"/>
      <c r="EF252" s="332"/>
      <c r="EG252" s="332"/>
      <c r="EH252" s="332"/>
      <c r="EI252" s="332"/>
      <c r="EJ252" s="332"/>
      <c r="EK252" s="332"/>
      <c r="EL252" s="332"/>
      <c r="EM252" s="332"/>
      <c r="EN252" s="332"/>
      <c r="EO252" s="332"/>
      <c r="EP252" s="332"/>
      <c r="EQ252" s="332"/>
      <c r="ER252" s="332"/>
      <c r="ES252" s="332"/>
      <c r="ET252" s="332"/>
      <c r="EU252" s="332"/>
      <c r="EV252" s="332"/>
      <c r="EW252" s="332"/>
      <c r="EX252" s="332"/>
      <c r="EY252" s="332"/>
      <c r="EZ252" s="332"/>
      <c r="FA252" s="332"/>
      <c r="FB252" s="332"/>
      <c r="FC252" s="332"/>
      <c r="FD252" s="332"/>
      <c r="FE252" s="332"/>
      <c r="FF252" s="332"/>
      <c r="FG252" s="332"/>
      <c r="FH252" s="332"/>
      <c r="FI252" s="332"/>
      <c r="IP252" s="326"/>
    </row>
    <row r="253" spans="1:250" s="334" customFormat="1" ht="15" customHeight="1" x14ac:dyDescent="0.3">
      <c r="A253" s="323"/>
      <c r="B253" s="979" t="s">
        <v>168</v>
      </c>
      <c r="C253" s="979"/>
      <c r="D253" s="402"/>
      <c r="E253" s="324"/>
      <c r="F253" s="401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463"/>
      <c r="S253" s="561"/>
      <c r="T253" s="333"/>
      <c r="U253" s="327"/>
      <c r="V253" s="333"/>
      <c r="W253" s="333"/>
      <c r="X253" s="332"/>
      <c r="Y253" s="332"/>
      <c r="Z253" s="332"/>
      <c r="AA253" s="332"/>
      <c r="AB253" s="332"/>
      <c r="AC253" s="332"/>
      <c r="AD253" s="333">
        <f t="shared" si="38"/>
        <v>0</v>
      </c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27"/>
      <c r="AR253" s="327"/>
      <c r="AS253" s="327"/>
      <c r="AT253" s="327"/>
      <c r="AU253" s="327"/>
      <c r="AV253" s="327"/>
      <c r="AW253" s="327"/>
      <c r="AX253" s="327"/>
      <c r="AY253" s="327"/>
      <c r="AZ253" s="327"/>
      <c r="BA253" s="327"/>
      <c r="BB253" s="358"/>
      <c r="BC253" s="327"/>
      <c r="BD253" s="327"/>
      <c r="BE253" s="332"/>
      <c r="BF253" s="332"/>
      <c r="BG253" s="332"/>
      <c r="BH253" s="332"/>
      <c r="BI253" s="332"/>
      <c r="BJ253" s="332"/>
      <c r="BK253" s="332"/>
      <c r="BL253" s="332"/>
      <c r="BM253" s="332"/>
      <c r="BN253" s="332"/>
      <c r="BO253" s="332"/>
      <c r="BP253" s="332"/>
      <c r="BQ253" s="332"/>
      <c r="BR253" s="332"/>
      <c r="BS253" s="332"/>
      <c r="BT253" s="332"/>
      <c r="BU253" s="332"/>
      <c r="BV253" s="332"/>
      <c r="BW253" s="332"/>
      <c r="BX253" s="332"/>
      <c r="BY253" s="332"/>
      <c r="BZ253" s="332"/>
      <c r="CA253" s="332"/>
      <c r="CB253" s="332"/>
      <c r="CC253" s="332"/>
      <c r="CD253" s="332"/>
      <c r="CE253" s="332"/>
      <c r="CF253" s="332"/>
      <c r="CG253" s="332"/>
      <c r="CH253" s="332"/>
      <c r="CI253" s="332"/>
      <c r="CJ253" s="332"/>
      <c r="CK253" s="332"/>
      <c r="CL253" s="332"/>
      <c r="CM253" s="332"/>
      <c r="CN253" s="332"/>
      <c r="CO253" s="332"/>
      <c r="CP253" s="332"/>
      <c r="CQ253" s="332"/>
      <c r="CR253" s="332"/>
      <c r="CS253" s="332"/>
      <c r="CT253" s="332"/>
      <c r="CU253" s="332"/>
      <c r="CV253" s="332"/>
      <c r="CW253" s="332"/>
      <c r="CX253" s="332"/>
      <c r="CY253" s="332"/>
      <c r="CZ253" s="332"/>
      <c r="DA253" s="332"/>
      <c r="DB253" s="332"/>
      <c r="DC253" s="332"/>
      <c r="DD253" s="332"/>
      <c r="DE253" s="332"/>
      <c r="DF253" s="332"/>
      <c r="DG253" s="332"/>
      <c r="DH253" s="332"/>
      <c r="DI253" s="332"/>
      <c r="DJ253" s="332"/>
      <c r="DK253" s="332"/>
      <c r="DL253" s="332"/>
      <c r="DM253" s="332"/>
      <c r="DN253" s="332"/>
      <c r="DO253" s="332"/>
      <c r="DP253" s="332"/>
      <c r="DQ253" s="332"/>
      <c r="DR253" s="332"/>
      <c r="DS253" s="332"/>
      <c r="DT253" s="332"/>
      <c r="DU253" s="332"/>
      <c r="DV253" s="332"/>
      <c r="DW253" s="332"/>
      <c r="DX253" s="332"/>
      <c r="DY253" s="332"/>
      <c r="DZ253" s="332"/>
      <c r="EA253" s="332"/>
      <c r="EB253" s="332"/>
      <c r="EC253" s="332"/>
      <c r="ED253" s="332"/>
      <c r="EE253" s="332"/>
      <c r="EF253" s="332"/>
      <c r="EG253" s="332"/>
      <c r="EH253" s="332"/>
      <c r="EI253" s="332"/>
      <c r="EJ253" s="332"/>
      <c r="EK253" s="332"/>
      <c r="EL253" s="332"/>
      <c r="EM253" s="332"/>
      <c r="EN253" s="332"/>
      <c r="EO253" s="332"/>
      <c r="EP253" s="332"/>
      <c r="EQ253" s="332"/>
      <c r="ER253" s="332"/>
      <c r="ES253" s="332"/>
      <c r="ET253" s="332"/>
      <c r="EU253" s="332"/>
      <c r="EV253" s="332"/>
      <c r="EW253" s="332"/>
      <c r="EX253" s="332"/>
      <c r="EY253" s="332"/>
      <c r="EZ253" s="332"/>
      <c r="FA253" s="332"/>
      <c r="FB253" s="332"/>
      <c r="FC253" s="332"/>
      <c r="FD253" s="332"/>
      <c r="FE253" s="332"/>
      <c r="FF253" s="332"/>
      <c r="FG253" s="332"/>
      <c r="FH253" s="332"/>
      <c r="FI253" s="332"/>
      <c r="IP253" s="326"/>
    </row>
    <row r="254" spans="1:250" s="334" customFormat="1" ht="15" customHeight="1" x14ac:dyDescent="0.3">
      <c r="A254" s="385">
        <v>1</v>
      </c>
      <c r="B254" s="396" t="s">
        <v>1447</v>
      </c>
      <c r="C254" s="375">
        <v>501180</v>
      </c>
      <c r="D254" s="392" t="s">
        <v>26</v>
      </c>
      <c r="E254" s="375"/>
      <c r="F254" s="397"/>
      <c r="G254" s="366">
        <v>8336.7800000000061</v>
      </c>
      <c r="H254" s="366"/>
      <c r="I254" s="366"/>
      <c r="J254" s="366"/>
      <c r="K254" s="366">
        <v>15987.38</v>
      </c>
      <c r="L254" s="366"/>
      <c r="M254" s="366"/>
      <c r="N254" s="366">
        <v>15631.51</v>
      </c>
      <c r="O254" s="366"/>
      <c r="P254" s="366"/>
      <c r="Q254" s="366"/>
      <c r="R254" s="559">
        <f>G254+H254+J254+K254+I254-M254-O254-P254-Q254-N254</f>
        <v>8692.6500000000033</v>
      </c>
      <c r="S254" s="924">
        <f>R254-W254</f>
        <v>-2.6469726026334683E-2</v>
      </c>
      <c r="T254" s="333" t="str">
        <f>D254</f>
        <v>MYR</v>
      </c>
      <c r="U254" s="327">
        <v>8692.6764697260296</v>
      </c>
      <c r="V254" s="333"/>
      <c r="W254" s="333">
        <f>U254</f>
        <v>8692.6764697260296</v>
      </c>
      <c r="X254" s="332"/>
      <c r="Y254" s="332"/>
      <c r="Z254" s="332"/>
      <c r="AA254" s="332"/>
      <c r="AB254" s="332"/>
      <c r="AC254" s="332"/>
      <c r="AD254" s="333"/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27"/>
      <c r="AR254" s="327"/>
      <c r="AS254" s="327"/>
      <c r="AT254" s="327"/>
      <c r="AU254" s="327"/>
      <c r="AV254" s="327"/>
      <c r="AW254" s="327"/>
      <c r="AX254" s="327"/>
      <c r="AY254" s="327"/>
      <c r="AZ254" s="327"/>
      <c r="BA254" s="327"/>
      <c r="BB254" s="358"/>
      <c r="BC254" s="327"/>
      <c r="BD254" s="327"/>
      <c r="BE254" s="332"/>
      <c r="BF254" s="332"/>
      <c r="BG254" s="332"/>
      <c r="BH254" s="332"/>
      <c r="BI254" s="332"/>
      <c r="BJ254" s="332"/>
      <c r="BK254" s="332"/>
      <c r="BL254" s="332"/>
      <c r="BM254" s="332"/>
      <c r="BN254" s="332"/>
      <c r="BO254" s="332"/>
      <c r="BP254" s="332"/>
      <c r="BQ254" s="332"/>
      <c r="BR254" s="332"/>
      <c r="BS254" s="332"/>
      <c r="BT254" s="332"/>
      <c r="BU254" s="332"/>
      <c r="BV254" s="332"/>
      <c r="BW254" s="332"/>
      <c r="BX254" s="332"/>
      <c r="BY254" s="332"/>
      <c r="BZ254" s="332"/>
      <c r="CA254" s="332"/>
      <c r="CB254" s="332"/>
      <c r="CC254" s="332"/>
      <c r="CD254" s="332"/>
      <c r="CE254" s="332"/>
      <c r="CF254" s="332"/>
      <c r="CG254" s="332"/>
      <c r="CH254" s="332"/>
      <c r="CI254" s="332"/>
      <c r="CJ254" s="332"/>
      <c r="CK254" s="332"/>
      <c r="CL254" s="332"/>
      <c r="CM254" s="332"/>
      <c r="CN254" s="332"/>
      <c r="CO254" s="332"/>
      <c r="CP254" s="332"/>
      <c r="CQ254" s="332"/>
      <c r="CR254" s="332"/>
      <c r="CS254" s="332"/>
      <c r="CT254" s="332"/>
      <c r="CU254" s="332"/>
      <c r="CV254" s="332"/>
      <c r="CW254" s="332"/>
      <c r="CX254" s="332"/>
      <c r="CY254" s="332"/>
      <c r="CZ254" s="332"/>
      <c r="DA254" s="332"/>
      <c r="DB254" s="332"/>
      <c r="DC254" s="332"/>
      <c r="DD254" s="332"/>
      <c r="DE254" s="332"/>
      <c r="DF254" s="332"/>
      <c r="DG254" s="332"/>
      <c r="DH254" s="332"/>
      <c r="DI254" s="332"/>
      <c r="DJ254" s="332"/>
      <c r="DK254" s="332"/>
      <c r="DL254" s="332"/>
      <c r="DM254" s="332"/>
      <c r="DN254" s="332"/>
      <c r="DO254" s="332"/>
      <c r="DP254" s="332"/>
      <c r="DQ254" s="332"/>
      <c r="DR254" s="332"/>
      <c r="DS254" s="332"/>
      <c r="DT254" s="332"/>
      <c r="DU254" s="332"/>
      <c r="DV254" s="332"/>
      <c r="DW254" s="332"/>
      <c r="DX254" s="332"/>
      <c r="DY254" s="332"/>
      <c r="DZ254" s="332"/>
      <c r="EA254" s="332"/>
      <c r="EB254" s="332"/>
      <c r="EC254" s="332"/>
      <c r="ED254" s="332"/>
      <c r="EE254" s="332"/>
      <c r="EF254" s="332"/>
      <c r="EG254" s="332"/>
      <c r="EH254" s="332"/>
      <c r="EI254" s="332"/>
      <c r="EJ254" s="332"/>
      <c r="EK254" s="332"/>
      <c r="EL254" s="332"/>
      <c r="EM254" s="332"/>
      <c r="EN254" s="332"/>
      <c r="EO254" s="332"/>
      <c r="EP254" s="332"/>
      <c r="EQ254" s="332"/>
      <c r="ER254" s="332"/>
      <c r="ES254" s="332"/>
      <c r="ET254" s="332"/>
      <c r="EU254" s="332"/>
      <c r="EV254" s="332"/>
      <c r="EW254" s="332"/>
      <c r="EX254" s="332"/>
      <c r="EY254" s="332"/>
      <c r="EZ254" s="332"/>
      <c r="FA254" s="332"/>
      <c r="FB254" s="332"/>
      <c r="FC254" s="332"/>
      <c r="FD254" s="332"/>
      <c r="FE254" s="332"/>
      <c r="FF254" s="332"/>
      <c r="FG254" s="332"/>
      <c r="FH254" s="332"/>
      <c r="FI254" s="332"/>
      <c r="IP254" s="326"/>
    </row>
    <row r="255" spans="1:250" s="334" customFormat="1" ht="15" hidden="1" customHeight="1" x14ac:dyDescent="0.3">
      <c r="A255" s="385">
        <v>2</v>
      </c>
      <c r="B255" s="396" t="s">
        <v>198</v>
      </c>
      <c r="C255" s="375">
        <v>501116</v>
      </c>
      <c r="D255" s="375" t="s">
        <v>26</v>
      </c>
      <c r="E255" s="375"/>
      <c r="F255" s="397"/>
      <c r="G255" s="366">
        <v>-1.1641532182693481E-10</v>
      </c>
      <c r="H255" s="366"/>
      <c r="I255" s="366"/>
      <c r="J255" s="366"/>
      <c r="K255" s="366"/>
      <c r="L255" s="366"/>
      <c r="M255" s="366"/>
      <c r="N255" s="366"/>
      <c r="O255" s="366"/>
      <c r="P255" s="366"/>
      <c r="Q255" s="366"/>
      <c r="R255" s="559">
        <f t="shared" ref="R255:R319" si="40">G255+H255+J255+K255+I255-M255-O255-P255-Q255-N255</f>
        <v>-1.1641532182693481E-10</v>
      </c>
      <c r="S255" s="924">
        <f t="shared" ref="S255:S257" si="41">R255-W255</f>
        <v>-1.1641532182693481E-10</v>
      </c>
      <c r="T255" s="333" t="str">
        <f>D255</f>
        <v>MYR</v>
      </c>
      <c r="U255" s="327"/>
      <c r="V255" s="333"/>
      <c r="W255" s="333">
        <f>U255</f>
        <v>0</v>
      </c>
      <c r="X255" s="332"/>
      <c r="Y255" s="332"/>
      <c r="Z255" s="332"/>
      <c r="AA255" s="332"/>
      <c r="AB255" s="332"/>
      <c r="AC255" s="332"/>
      <c r="AD255" s="333"/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27"/>
      <c r="AR255" s="327"/>
      <c r="AS255" s="327"/>
      <c r="AT255" s="327"/>
      <c r="AU255" s="327"/>
      <c r="AV255" s="327"/>
      <c r="AW255" s="327"/>
      <c r="AX255" s="327"/>
      <c r="AY255" s="327"/>
      <c r="AZ255" s="327"/>
      <c r="BA255" s="327"/>
      <c r="BB255" s="358"/>
      <c r="BC255" s="327"/>
      <c r="BD255" s="327"/>
      <c r="BE255" s="332"/>
      <c r="BF255" s="332"/>
      <c r="BG255" s="332"/>
      <c r="BH255" s="332"/>
      <c r="BI255" s="332"/>
      <c r="BJ255" s="332"/>
      <c r="BK255" s="332"/>
      <c r="BL255" s="332"/>
      <c r="BM255" s="332"/>
      <c r="BN255" s="332"/>
      <c r="BO255" s="332"/>
      <c r="BP255" s="332"/>
      <c r="BQ255" s="332"/>
      <c r="BR255" s="332"/>
      <c r="BS255" s="332"/>
      <c r="BT255" s="332"/>
      <c r="BU255" s="332"/>
      <c r="BV255" s="332"/>
      <c r="BW255" s="332"/>
      <c r="BX255" s="332"/>
      <c r="BY255" s="332"/>
      <c r="BZ255" s="332"/>
      <c r="CA255" s="332"/>
      <c r="CB255" s="332"/>
      <c r="CC255" s="332"/>
      <c r="CD255" s="332"/>
      <c r="CE255" s="332"/>
      <c r="CF255" s="332"/>
      <c r="CG255" s="332"/>
      <c r="CH255" s="332"/>
      <c r="CI255" s="332"/>
      <c r="CJ255" s="332"/>
      <c r="CK255" s="332"/>
      <c r="CL255" s="332"/>
      <c r="CM255" s="332"/>
      <c r="CN255" s="332"/>
      <c r="CO255" s="332"/>
      <c r="CP255" s="332"/>
      <c r="CQ255" s="332"/>
      <c r="CR255" s="332"/>
      <c r="CS255" s="332"/>
      <c r="CT255" s="332"/>
      <c r="CU255" s="332"/>
      <c r="CV255" s="332"/>
      <c r="CW255" s="332"/>
      <c r="CX255" s="332"/>
      <c r="CY255" s="332"/>
      <c r="CZ255" s="332"/>
      <c r="DA255" s="332"/>
      <c r="DB255" s="332"/>
      <c r="DC255" s="332"/>
      <c r="DD255" s="332"/>
      <c r="DE255" s="332"/>
      <c r="DF255" s="332"/>
      <c r="DG255" s="332"/>
      <c r="DH255" s="332"/>
      <c r="DI255" s="332"/>
      <c r="DJ255" s="332"/>
      <c r="DK255" s="332"/>
      <c r="DL255" s="332"/>
      <c r="DM255" s="332"/>
      <c r="DN255" s="332"/>
      <c r="DO255" s="332"/>
      <c r="DP255" s="332"/>
      <c r="DQ255" s="332"/>
      <c r="DR255" s="332"/>
      <c r="DS255" s="332"/>
      <c r="DT255" s="332"/>
      <c r="DU255" s="332"/>
      <c r="DV255" s="332"/>
      <c r="DW255" s="332"/>
      <c r="DX255" s="332"/>
      <c r="DY255" s="332"/>
      <c r="DZ255" s="332"/>
      <c r="EA255" s="332"/>
      <c r="EB255" s="332"/>
      <c r="EC255" s="332"/>
      <c r="ED255" s="332"/>
      <c r="EE255" s="332"/>
      <c r="EF255" s="332"/>
      <c r="EG255" s="332"/>
      <c r="EH255" s="332"/>
      <c r="EI255" s="332"/>
      <c r="EJ255" s="332"/>
      <c r="EK255" s="332"/>
      <c r="EL255" s="332"/>
      <c r="EM255" s="332"/>
      <c r="EN255" s="332"/>
      <c r="EO255" s="332"/>
      <c r="EP255" s="332"/>
      <c r="EQ255" s="332"/>
      <c r="ER255" s="332"/>
      <c r="ES255" s="332"/>
      <c r="ET255" s="332"/>
      <c r="EU255" s="332"/>
      <c r="EV255" s="332"/>
      <c r="EW255" s="332"/>
      <c r="EX255" s="332"/>
      <c r="EY255" s="332"/>
      <c r="EZ255" s="332"/>
      <c r="FA255" s="332"/>
      <c r="FB255" s="332"/>
      <c r="FC255" s="332"/>
      <c r="FD255" s="332"/>
      <c r="FE255" s="332"/>
      <c r="FF255" s="332"/>
      <c r="FG255" s="332"/>
      <c r="FH255" s="332"/>
      <c r="FI255" s="332"/>
      <c r="IP255" s="326"/>
    </row>
    <row r="256" spans="1:250" s="334" customFormat="1" ht="15" customHeight="1" x14ac:dyDescent="0.3">
      <c r="A256" s="385">
        <v>2</v>
      </c>
      <c r="B256" s="396" t="s">
        <v>1598</v>
      </c>
      <c r="C256" s="375">
        <v>501173</v>
      </c>
      <c r="D256" s="375" t="s">
        <v>26</v>
      </c>
      <c r="E256" s="375"/>
      <c r="F256" s="397"/>
      <c r="G256" s="366">
        <v>629.29999999999836</v>
      </c>
      <c r="H256" s="366"/>
      <c r="I256" s="366"/>
      <c r="J256" s="366"/>
      <c r="K256" s="366">
        <v>4861.58</v>
      </c>
      <c r="L256" s="366"/>
      <c r="M256" s="366"/>
      <c r="N256" s="366">
        <v>4719.84</v>
      </c>
      <c r="O256" s="366"/>
      <c r="P256" s="366"/>
      <c r="Q256" s="366"/>
      <c r="R256" s="559">
        <f t="shared" si="40"/>
        <v>771.03999999999814</v>
      </c>
      <c r="S256" s="924">
        <f t="shared" si="41"/>
        <v>-1.0150684933364573E-2</v>
      </c>
      <c r="T256" s="333" t="s">
        <v>26</v>
      </c>
      <c r="U256" s="327">
        <v>771.05015068493151</v>
      </c>
      <c r="V256" s="333"/>
      <c r="W256" s="333">
        <f>U256</f>
        <v>771.05015068493151</v>
      </c>
      <c r="X256" s="332"/>
      <c r="Y256" s="332"/>
      <c r="Z256" s="332"/>
      <c r="AA256" s="332"/>
      <c r="AB256" s="332"/>
      <c r="AC256" s="332">
        <v>0</v>
      </c>
      <c r="AD256" s="333">
        <v>802.04999999999836</v>
      </c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27"/>
      <c r="AR256" s="327"/>
      <c r="AS256" s="327"/>
      <c r="AT256" s="327"/>
      <c r="AU256" s="327"/>
      <c r="AV256" s="327"/>
      <c r="AW256" s="327"/>
      <c r="AX256" s="327"/>
      <c r="AY256" s="327"/>
      <c r="AZ256" s="327"/>
      <c r="BA256" s="327"/>
      <c r="BB256" s="358"/>
      <c r="BC256" s="327"/>
      <c r="BD256" s="327"/>
      <c r="BE256" s="332"/>
      <c r="BF256" s="332"/>
      <c r="BG256" s="332"/>
      <c r="BH256" s="332"/>
      <c r="BI256" s="332"/>
      <c r="BJ256" s="332"/>
      <c r="BK256" s="332"/>
      <c r="BL256" s="332"/>
      <c r="BM256" s="332"/>
      <c r="BN256" s="332"/>
      <c r="BO256" s="332"/>
      <c r="BP256" s="332"/>
      <c r="BQ256" s="332"/>
      <c r="BR256" s="332"/>
      <c r="BS256" s="332"/>
      <c r="BT256" s="332"/>
      <c r="BU256" s="332"/>
      <c r="BV256" s="332"/>
      <c r="BW256" s="332"/>
      <c r="BX256" s="332"/>
      <c r="BY256" s="332"/>
      <c r="BZ256" s="332"/>
      <c r="CA256" s="332"/>
      <c r="CB256" s="332"/>
      <c r="CC256" s="332"/>
      <c r="CD256" s="332"/>
      <c r="CE256" s="332"/>
      <c r="CF256" s="332"/>
      <c r="CG256" s="332"/>
      <c r="CH256" s="332"/>
      <c r="CI256" s="332"/>
      <c r="CJ256" s="332"/>
      <c r="CK256" s="332"/>
      <c r="CL256" s="332"/>
      <c r="CM256" s="332"/>
      <c r="CN256" s="332"/>
      <c r="CO256" s="332"/>
      <c r="CP256" s="332"/>
      <c r="CQ256" s="332"/>
      <c r="CR256" s="332"/>
      <c r="CS256" s="332"/>
      <c r="CT256" s="332"/>
      <c r="CU256" s="332"/>
      <c r="CV256" s="332"/>
      <c r="CW256" s="332"/>
      <c r="CX256" s="332"/>
      <c r="CY256" s="332"/>
      <c r="CZ256" s="332"/>
      <c r="DA256" s="332"/>
      <c r="DB256" s="332"/>
      <c r="DC256" s="332"/>
      <c r="DD256" s="332"/>
      <c r="DE256" s="332"/>
      <c r="DF256" s="332"/>
      <c r="DG256" s="332"/>
      <c r="DH256" s="332"/>
      <c r="DI256" s="332"/>
      <c r="DJ256" s="332"/>
      <c r="DK256" s="332"/>
      <c r="DL256" s="332"/>
      <c r="DM256" s="332"/>
      <c r="DN256" s="332"/>
      <c r="DO256" s="332"/>
      <c r="DP256" s="332"/>
      <c r="DQ256" s="332"/>
      <c r="DR256" s="332"/>
      <c r="DS256" s="332"/>
      <c r="DT256" s="332"/>
      <c r="DU256" s="332"/>
      <c r="DV256" s="332"/>
      <c r="DW256" s="332"/>
      <c r="DX256" s="332"/>
      <c r="DY256" s="332"/>
      <c r="DZ256" s="332"/>
      <c r="EA256" s="332"/>
      <c r="EB256" s="332"/>
      <c r="EC256" s="332"/>
      <c r="ED256" s="332"/>
      <c r="EE256" s="332"/>
      <c r="EF256" s="332"/>
      <c r="EG256" s="332"/>
      <c r="EH256" s="332"/>
      <c r="EI256" s="332"/>
      <c r="EJ256" s="332"/>
      <c r="EK256" s="332"/>
      <c r="EL256" s="332"/>
      <c r="EM256" s="332"/>
      <c r="EN256" s="332"/>
      <c r="EO256" s="332"/>
      <c r="EP256" s="332"/>
      <c r="EQ256" s="332"/>
      <c r="ER256" s="332"/>
      <c r="ES256" s="332"/>
      <c r="ET256" s="332"/>
      <c r="EU256" s="332"/>
      <c r="EV256" s="332"/>
      <c r="EW256" s="332"/>
      <c r="EX256" s="332"/>
      <c r="EY256" s="332"/>
      <c r="EZ256" s="332"/>
      <c r="FA256" s="332"/>
      <c r="FB256" s="332"/>
      <c r="FC256" s="332"/>
      <c r="FD256" s="332"/>
      <c r="FE256" s="332"/>
      <c r="FF256" s="332"/>
      <c r="FG256" s="332"/>
      <c r="FH256" s="332"/>
      <c r="FI256" s="332"/>
      <c r="IP256" s="326"/>
    </row>
    <row r="257" spans="1:250" s="334" customFormat="1" ht="15" customHeight="1" x14ac:dyDescent="0.3">
      <c r="A257" s="385">
        <v>3</v>
      </c>
      <c r="B257" s="396" t="s">
        <v>1599</v>
      </c>
      <c r="C257" s="375">
        <v>501288</v>
      </c>
      <c r="D257" s="375" t="s">
        <v>26</v>
      </c>
      <c r="E257" s="375"/>
      <c r="F257" s="397"/>
      <c r="G257" s="366">
        <v>2373.2099999999996</v>
      </c>
      <c r="H257" s="366"/>
      <c r="I257" s="366"/>
      <c r="J257" s="366"/>
      <c r="K257" s="366">
        <v>5793.95</v>
      </c>
      <c r="L257" s="366"/>
      <c r="M257" s="366"/>
      <c r="N257" s="366">
        <v>3390.29</v>
      </c>
      <c r="O257" s="366"/>
      <c r="P257" s="366"/>
      <c r="Q257" s="366"/>
      <c r="R257" s="559">
        <f t="shared" si="40"/>
        <v>4776.87</v>
      </c>
      <c r="S257" s="924">
        <f t="shared" si="41"/>
        <v>5.8684931500465609E-3</v>
      </c>
      <c r="T257" s="333" t="s">
        <v>26</v>
      </c>
      <c r="U257" s="327">
        <v>4776.8641315068498</v>
      </c>
      <c r="V257" s="333"/>
      <c r="W257" s="333">
        <f>U257</f>
        <v>4776.8641315068498</v>
      </c>
      <c r="X257" s="332"/>
      <c r="Y257" s="332"/>
      <c r="Z257" s="332"/>
      <c r="AA257" s="332"/>
      <c r="AB257" s="332"/>
      <c r="AC257" s="332">
        <v>0</v>
      </c>
      <c r="AD257" s="333">
        <v>2523.8399999999997</v>
      </c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27"/>
      <c r="AR257" s="327"/>
      <c r="AS257" s="327"/>
      <c r="AT257" s="327"/>
      <c r="AU257" s="327"/>
      <c r="AV257" s="327"/>
      <c r="AW257" s="327"/>
      <c r="AX257" s="327"/>
      <c r="AY257" s="327"/>
      <c r="AZ257" s="327"/>
      <c r="BA257" s="327"/>
      <c r="BB257" s="358"/>
      <c r="BC257" s="327"/>
      <c r="BD257" s="327"/>
      <c r="BE257" s="332"/>
      <c r="BF257" s="332"/>
      <c r="BG257" s="332"/>
      <c r="BH257" s="332"/>
      <c r="BI257" s="332"/>
      <c r="BJ257" s="332"/>
      <c r="BK257" s="332"/>
      <c r="BL257" s="332"/>
      <c r="BM257" s="332"/>
      <c r="BN257" s="332"/>
      <c r="BO257" s="332"/>
      <c r="BP257" s="332"/>
      <c r="BQ257" s="332"/>
      <c r="BR257" s="332"/>
      <c r="BS257" s="332"/>
      <c r="BT257" s="332"/>
      <c r="BU257" s="332"/>
      <c r="BV257" s="332"/>
      <c r="BW257" s="332"/>
      <c r="BX257" s="332"/>
      <c r="BY257" s="332"/>
      <c r="BZ257" s="332"/>
      <c r="CA257" s="332"/>
      <c r="CB257" s="332"/>
      <c r="CC257" s="332"/>
      <c r="CD257" s="332"/>
      <c r="CE257" s="332"/>
      <c r="CF257" s="332"/>
      <c r="CG257" s="332"/>
      <c r="CH257" s="332"/>
      <c r="CI257" s="332"/>
      <c r="CJ257" s="332"/>
      <c r="CK257" s="332"/>
      <c r="CL257" s="332"/>
      <c r="CM257" s="332"/>
      <c r="CN257" s="332"/>
      <c r="CO257" s="332"/>
      <c r="CP257" s="332"/>
      <c r="CQ257" s="332"/>
      <c r="CR257" s="332"/>
      <c r="CS257" s="332"/>
      <c r="CT257" s="332"/>
      <c r="CU257" s="332"/>
      <c r="CV257" s="332"/>
      <c r="CW257" s="332"/>
      <c r="CX257" s="332"/>
      <c r="CY257" s="332"/>
      <c r="CZ257" s="332"/>
      <c r="DA257" s="332"/>
      <c r="DB257" s="332"/>
      <c r="DC257" s="332"/>
      <c r="DD257" s="332"/>
      <c r="DE257" s="332"/>
      <c r="DF257" s="332"/>
      <c r="DG257" s="332"/>
      <c r="DH257" s="332"/>
      <c r="DI257" s="332"/>
      <c r="DJ257" s="332"/>
      <c r="DK257" s="332"/>
      <c r="DL257" s="332"/>
      <c r="DM257" s="332"/>
      <c r="DN257" s="332"/>
      <c r="DO257" s="332"/>
      <c r="DP257" s="332"/>
      <c r="DQ257" s="332"/>
      <c r="DR257" s="332"/>
      <c r="DS257" s="332"/>
      <c r="DT257" s="332"/>
      <c r="DU257" s="332"/>
      <c r="DV257" s="332"/>
      <c r="DW257" s="332"/>
      <c r="DX257" s="332"/>
      <c r="DY257" s="332"/>
      <c r="DZ257" s="332"/>
      <c r="EA257" s="332"/>
      <c r="EB257" s="332"/>
      <c r="EC257" s="332"/>
      <c r="ED257" s="332"/>
      <c r="EE257" s="332"/>
      <c r="EF257" s="332"/>
      <c r="EG257" s="332"/>
      <c r="EH257" s="332"/>
      <c r="EI257" s="332"/>
      <c r="EJ257" s="332"/>
      <c r="EK257" s="332"/>
      <c r="EL257" s="332"/>
      <c r="EM257" s="332"/>
      <c r="EN257" s="332"/>
      <c r="EO257" s="332"/>
      <c r="EP257" s="332"/>
      <c r="EQ257" s="332"/>
      <c r="ER257" s="332"/>
      <c r="ES257" s="332"/>
      <c r="ET257" s="332"/>
      <c r="EU257" s="332"/>
      <c r="EV257" s="332"/>
      <c r="EW257" s="332"/>
      <c r="EX257" s="332"/>
      <c r="EY257" s="332"/>
      <c r="EZ257" s="332"/>
      <c r="FA257" s="332"/>
      <c r="FB257" s="332"/>
      <c r="FC257" s="332"/>
      <c r="FD257" s="332"/>
      <c r="FE257" s="332"/>
      <c r="FF257" s="332"/>
      <c r="FG257" s="332"/>
      <c r="FH257" s="332"/>
      <c r="FI257" s="332"/>
      <c r="IP257" s="326"/>
    </row>
    <row r="258" spans="1:250" s="334" customFormat="1" ht="15" customHeight="1" x14ac:dyDescent="0.3">
      <c r="A258" s="385">
        <v>4</v>
      </c>
      <c r="B258" s="396" t="s">
        <v>1290</v>
      </c>
      <c r="C258" s="375">
        <v>501114</v>
      </c>
      <c r="D258" s="375" t="s">
        <v>26</v>
      </c>
      <c r="E258" s="375"/>
      <c r="F258" s="397"/>
      <c r="G258" s="366">
        <v>889.47999999999593</v>
      </c>
      <c r="H258" s="366"/>
      <c r="I258" s="366"/>
      <c r="J258" s="366"/>
      <c r="K258" s="366">
        <f>5488.01+84.99</f>
        <v>5573</v>
      </c>
      <c r="L258" s="366"/>
      <c r="M258" s="366"/>
      <c r="N258" s="366">
        <v>5336.9</v>
      </c>
      <c r="O258" s="366"/>
      <c r="P258" s="366"/>
      <c r="Q258" s="366"/>
      <c r="R258" s="559">
        <f t="shared" si="40"/>
        <v>1125.5799999999963</v>
      </c>
      <c r="S258" s="561">
        <f>R258-W258</f>
        <v>-3.637978807091713E-12</v>
      </c>
      <c r="T258" s="333" t="str">
        <f t="shared" ref="T258:T297" si="42">D258</f>
        <v>MYR</v>
      </c>
      <c r="U258" s="327">
        <v>1125.58</v>
      </c>
      <c r="V258" s="333"/>
      <c r="W258" s="333">
        <f>U258</f>
        <v>1125.58</v>
      </c>
      <c r="X258" s="332"/>
      <c r="Y258" s="332"/>
      <c r="Z258" s="332"/>
      <c r="AA258" s="332"/>
      <c r="AB258" s="332"/>
      <c r="AC258" s="332"/>
      <c r="AD258" s="333"/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27"/>
      <c r="AR258" s="327"/>
      <c r="AS258" s="327"/>
      <c r="AT258" s="327"/>
      <c r="AU258" s="327"/>
      <c r="AV258" s="327"/>
      <c r="AW258" s="327"/>
      <c r="AX258" s="327"/>
      <c r="AY258" s="327"/>
      <c r="AZ258" s="327"/>
      <c r="BA258" s="327"/>
      <c r="BB258" s="358"/>
      <c r="BC258" s="327"/>
      <c r="BD258" s="327"/>
      <c r="BE258" s="332"/>
      <c r="BF258" s="332"/>
      <c r="BG258" s="332"/>
      <c r="BH258" s="332"/>
      <c r="BI258" s="332"/>
      <c r="BJ258" s="332"/>
      <c r="BK258" s="332"/>
      <c r="BL258" s="332"/>
      <c r="BM258" s="332"/>
      <c r="BN258" s="332"/>
      <c r="BO258" s="332"/>
      <c r="BP258" s="332"/>
      <c r="BQ258" s="332"/>
      <c r="BR258" s="332"/>
      <c r="BS258" s="332"/>
      <c r="BT258" s="332"/>
      <c r="BU258" s="332"/>
      <c r="BV258" s="332"/>
      <c r="BW258" s="332"/>
      <c r="BX258" s="332"/>
      <c r="BY258" s="332"/>
      <c r="BZ258" s="332"/>
      <c r="CA258" s="332"/>
      <c r="CB258" s="332"/>
      <c r="CC258" s="332"/>
      <c r="CD258" s="332"/>
      <c r="CE258" s="332"/>
      <c r="CF258" s="332"/>
      <c r="CG258" s="332"/>
      <c r="CH258" s="332"/>
      <c r="CI258" s="332"/>
      <c r="CJ258" s="332"/>
      <c r="CK258" s="332"/>
      <c r="CL258" s="332"/>
      <c r="CM258" s="332"/>
      <c r="CN258" s="332"/>
      <c r="CO258" s="332"/>
      <c r="CP258" s="332"/>
      <c r="CQ258" s="332"/>
      <c r="CR258" s="332"/>
      <c r="CS258" s="332"/>
      <c r="CT258" s="332"/>
      <c r="CU258" s="332"/>
      <c r="CV258" s="332"/>
      <c r="CW258" s="332"/>
      <c r="CX258" s="332"/>
      <c r="CY258" s="332"/>
      <c r="CZ258" s="332"/>
      <c r="DA258" s="332"/>
      <c r="DB258" s="332"/>
      <c r="DC258" s="332"/>
      <c r="DD258" s="332"/>
      <c r="DE258" s="332"/>
      <c r="DF258" s="332"/>
      <c r="DG258" s="332"/>
      <c r="DH258" s="332"/>
      <c r="DI258" s="332"/>
      <c r="DJ258" s="332"/>
      <c r="DK258" s="332"/>
      <c r="DL258" s="332"/>
      <c r="DM258" s="332"/>
      <c r="DN258" s="332"/>
      <c r="DO258" s="332"/>
      <c r="DP258" s="332"/>
      <c r="DQ258" s="332"/>
      <c r="DR258" s="332"/>
      <c r="DS258" s="332"/>
      <c r="DT258" s="332"/>
      <c r="DU258" s="332"/>
      <c r="DV258" s="332"/>
      <c r="DW258" s="332"/>
      <c r="DX258" s="332"/>
      <c r="DY258" s="332"/>
      <c r="DZ258" s="332"/>
      <c r="EA258" s="332"/>
      <c r="EB258" s="332"/>
      <c r="EC258" s="332"/>
      <c r="ED258" s="332"/>
      <c r="EE258" s="332"/>
      <c r="EF258" s="332"/>
      <c r="EG258" s="332"/>
      <c r="EH258" s="332"/>
      <c r="EI258" s="332"/>
      <c r="EJ258" s="332"/>
      <c r="EK258" s="332"/>
      <c r="EL258" s="332"/>
      <c r="EM258" s="332"/>
      <c r="EN258" s="332"/>
      <c r="EO258" s="332"/>
      <c r="EP258" s="332"/>
      <c r="EQ258" s="332"/>
      <c r="ER258" s="332"/>
      <c r="ES258" s="332"/>
      <c r="ET258" s="332"/>
      <c r="EU258" s="332"/>
      <c r="EV258" s="332"/>
      <c r="EW258" s="332"/>
      <c r="EX258" s="332"/>
      <c r="EY258" s="332"/>
      <c r="EZ258" s="332"/>
      <c r="FA258" s="332"/>
      <c r="FB258" s="332"/>
      <c r="FC258" s="332"/>
      <c r="FD258" s="332"/>
      <c r="FE258" s="332"/>
      <c r="FF258" s="332"/>
      <c r="FG258" s="332"/>
      <c r="FH258" s="332"/>
      <c r="FI258" s="332"/>
      <c r="IP258" s="326"/>
    </row>
    <row r="259" spans="1:250" s="334" customFormat="1" ht="15" customHeight="1" x14ac:dyDescent="0.3">
      <c r="A259" s="385">
        <v>5</v>
      </c>
      <c r="B259" s="396" t="s">
        <v>1280</v>
      </c>
      <c r="C259" s="375">
        <v>501106</v>
      </c>
      <c r="D259" s="392" t="s">
        <v>26</v>
      </c>
      <c r="E259" s="324"/>
      <c r="F259" s="401"/>
      <c r="G259" s="430">
        <v>6082.7499999999991</v>
      </c>
      <c r="H259" s="435"/>
      <c r="I259" s="381"/>
      <c r="J259" s="381"/>
      <c r="K259" s="413">
        <v>7074.82</v>
      </c>
      <c r="L259" s="381"/>
      <c r="M259" s="381"/>
      <c r="N259" s="413">
        <v>7018.56</v>
      </c>
      <c r="O259" s="381"/>
      <c r="P259" s="381"/>
      <c r="Q259" s="381"/>
      <c r="R259" s="559">
        <f t="shared" si="40"/>
        <v>6139.0099999999993</v>
      </c>
      <c r="S259" s="561">
        <f>R259-U259</f>
        <v>3.1426350687979721E-3</v>
      </c>
      <c r="T259" s="333" t="str">
        <f t="shared" si="42"/>
        <v>MYR</v>
      </c>
      <c r="U259" s="327">
        <v>6139.0068573649305</v>
      </c>
      <c r="V259" s="333"/>
      <c r="W259" s="333">
        <f>U259*$W$1</f>
        <v>24930.506847758981</v>
      </c>
      <c r="X259" s="332"/>
      <c r="Y259" s="332"/>
      <c r="Z259" s="332"/>
      <c r="AA259" s="332"/>
      <c r="AB259" s="332"/>
      <c r="AC259" s="332"/>
      <c r="AD259" s="333"/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27"/>
      <c r="AR259" s="327"/>
      <c r="AS259" s="327"/>
      <c r="AT259" s="327"/>
      <c r="AU259" s="327"/>
      <c r="AV259" s="327"/>
      <c r="AW259" s="327"/>
      <c r="AX259" s="327"/>
      <c r="AY259" s="327"/>
      <c r="AZ259" s="327"/>
      <c r="BA259" s="327"/>
      <c r="BB259" s="358"/>
      <c r="BC259" s="327"/>
      <c r="BD259" s="327"/>
      <c r="BE259" s="332"/>
      <c r="BF259" s="332"/>
      <c r="BG259" s="332"/>
      <c r="BH259" s="332"/>
      <c r="BI259" s="332"/>
      <c r="BJ259" s="332"/>
      <c r="BK259" s="332"/>
      <c r="BL259" s="332"/>
      <c r="BM259" s="332"/>
      <c r="BN259" s="332"/>
      <c r="BO259" s="332"/>
      <c r="BP259" s="332"/>
      <c r="BQ259" s="332"/>
      <c r="BR259" s="332"/>
      <c r="BS259" s="332"/>
      <c r="BT259" s="332"/>
      <c r="BU259" s="332"/>
      <c r="BV259" s="332"/>
      <c r="BW259" s="332"/>
      <c r="BX259" s="332"/>
      <c r="BY259" s="332"/>
      <c r="BZ259" s="332"/>
      <c r="CA259" s="332"/>
      <c r="CB259" s="332"/>
      <c r="CC259" s="332"/>
      <c r="CD259" s="332"/>
      <c r="CE259" s="332"/>
      <c r="CF259" s="332"/>
      <c r="CG259" s="332"/>
      <c r="CH259" s="332"/>
      <c r="CI259" s="332"/>
      <c r="CJ259" s="332"/>
      <c r="CK259" s="332"/>
      <c r="CL259" s="332"/>
      <c r="CM259" s="332"/>
      <c r="CN259" s="332"/>
      <c r="CO259" s="332"/>
      <c r="CP259" s="332"/>
      <c r="CQ259" s="332"/>
      <c r="CR259" s="332"/>
      <c r="CS259" s="332"/>
      <c r="CT259" s="332"/>
      <c r="CU259" s="332"/>
      <c r="CV259" s="332"/>
      <c r="CW259" s="332"/>
      <c r="CX259" s="332"/>
      <c r="CY259" s="332"/>
      <c r="CZ259" s="332"/>
      <c r="DA259" s="332"/>
      <c r="DB259" s="332"/>
      <c r="DC259" s="332"/>
      <c r="DD259" s="332"/>
      <c r="DE259" s="332"/>
      <c r="DF259" s="332"/>
      <c r="DG259" s="332"/>
      <c r="DH259" s="332"/>
      <c r="DI259" s="332"/>
      <c r="DJ259" s="332"/>
      <c r="DK259" s="332"/>
      <c r="DL259" s="332"/>
      <c r="DM259" s="332"/>
      <c r="DN259" s="332"/>
      <c r="DO259" s="332"/>
      <c r="DP259" s="332"/>
      <c r="DQ259" s="332"/>
      <c r="DR259" s="332"/>
      <c r="DS259" s="332"/>
      <c r="DT259" s="332"/>
      <c r="DU259" s="332"/>
      <c r="DV259" s="332"/>
      <c r="DW259" s="332"/>
      <c r="DX259" s="332"/>
      <c r="DY259" s="332"/>
      <c r="DZ259" s="332"/>
      <c r="EA259" s="332"/>
      <c r="EB259" s="332"/>
      <c r="EC259" s="332"/>
      <c r="ED259" s="332"/>
      <c r="EE259" s="332"/>
      <c r="EF259" s="332"/>
      <c r="EG259" s="332"/>
      <c r="EH259" s="332"/>
      <c r="EI259" s="332"/>
      <c r="EJ259" s="332"/>
      <c r="EK259" s="332"/>
      <c r="EL259" s="332"/>
      <c r="EM259" s="332"/>
      <c r="EN259" s="332"/>
      <c r="EO259" s="332"/>
      <c r="EP259" s="332"/>
      <c r="EQ259" s="332"/>
      <c r="ER259" s="332"/>
      <c r="ES259" s="332"/>
      <c r="ET259" s="332"/>
      <c r="EU259" s="332"/>
      <c r="EV259" s="332"/>
      <c r="EW259" s="332"/>
      <c r="EX259" s="332"/>
      <c r="EY259" s="332"/>
      <c r="EZ259" s="332"/>
      <c r="FA259" s="332"/>
      <c r="FB259" s="332"/>
      <c r="FC259" s="332"/>
      <c r="FD259" s="332"/>
      <c r="FE259" s="332"/>
      <c r="FF259" s="332"/>
      <c r="FG259" s="332"/>
      <c r="FH259" s="332"/>
      <c r="FI259" s="332"/>
      <c r="IP259" s="326"/>
    </row>
    <row r="260" spans="1:250" s="334" customFormat="1" ht="15" customHeight="1" x14ac:dyDescent="0.3">
      <c r="A260" s="385">
        <v>6</v>
      </c>
      <c r="B260" s="396" t="s">
        <v>1281</v>
      </c>
      <c r="C260" s="375">
        <v>501107</v>
      </c>
      <c r="D260" s="392" t="s">
        <v>26</v>
      </c>
      <c r="E260" s="324"/>
      <c r="F260" s="401"/>
      <c r="G260" s="421">
        <v>6048.7900000000045</v>
      </c>
      <c r="H260" s="440"/>
      <c r="I260" s="365"/>
      <c r="J260" s="365"/>
      <c r="K260" s="366">
        <v>7035.29</v>
      </c>
      <c r="L260" s="365"/>
      <c r="M260" s="365"/>
      <c r="N260" s="366">
        <v>6979.35</v>
      </c>
      <c r="O260" s="365"/>
      <c r="P260" s="365"/>
      <c r="Q260" s="365"/>
      <c r="R260" s="559">
        <f t="shared" si="40"/>
        <v>6104.730000000005</v>
      </c>
      <c r="S260" s="561">
        <f>R260-U260</f>
        <v>1.9293357127935451E-2</v>
      </c>
      <c r="T260" s="333" t="str">
        <f t="shared" si="42"/>
        <v>MYR</v>
      </c>
      <c r="U260" s="327">
        <v>6104.7107066428771</v>
      </c>
      <c r="V260" s="333"/>
      <c r="W260" s="333">
        <f>U260*$W$1</f>
        <v>24791.230179676724</v>
      </c>
      <c r="X260" s="332"/>
      <c r="Y260" s="332"/>
      <c r="Z260" s="332"/>
      <c r="AA260" s="332"/>
      <c r="AB260" s="332"/>
      <c r="AC260" s="332"/>
      <c r="AD260" s="333"/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27"/>
      <c r="AR260" s="327"/>
      <c r="AS260" s="327"/>
      <c r="AT260" s="327"/>
      <c r="AU260" s="327"/>
      <c r="AV260" s="327"/>
      <c r="AW260" s="327"/>
      <c r="AX260" s="327"/>
      <c r="AY260" s="327"/>
      <c r="AZ260" s="327"/>
      <c r="BA260" s="327"/>
      <c r="BB260" s="358"/>
      <c r="BC260" s="327"/>
      <c r="BD260" s="327"/>
      <c r="BE260" s="332"/>
      <c r="BF260" s="332"/>
      <c r="BG260" s="332"/>
      <c r="BH260" s="332"/>
      <c r="BI260" s="332"/>
      <c r="BJ260" s="332"/>
      <c r="BK260" s="332"/>
      <c r="BL260" s="332"/>
      <c r="BM260" s="332"/>
      <c r="BN260" s="332"/>
      <c r="BO260" s="332"/>
      <c r="BP260" s="332"/>
      <c r="BQ260" s="332"/>
      <c r="BR260" s="332"/>
      <c r="BS260" s="332"/>
      <c r="BT260" s="332"/>
      <c r="BU260" s="332"/>
      <c r="BV260" s="332"/>
      <c r="BW260" s="332"/>
      <c r="BX260" s="332"/>
      <c r="BY260" s="332"/>
      <c r="BZ260" s="332"/>
      <c r="CA260" s="332"/>
      <c r="CB260" s="332"/>
      <c r="CC260" s="332"/>
      <c r="CD260" s="332"/>
      <c r="CE260" s="332"/>
      <c r="CF260" s="332"/>
      <c r="CG260" s="332"/>
      <c r="CH260" s="332"/>
      <c r="CI260" s="332"/>
      <c r="CJ260" s="332"/>
      <c r="CK260" s="332"/>
      <c r="CL260" s="332"/>
      <c r="CM260" s="332"/>
      <c r="CN260" s="332"/>
      <c r="CO260" s="332"/>
      <c r="CP260" s="332"/>
      <c r="CQ260" s="332"/>
      <c r="CR260" s="332"/>
      <c r="CS260" s="332"/>
      <c r="CT260" s="332"/>
      <c r="CU260" s="332"/>
      <c r="CV260" s="332"/>
      <c r="CW260" s="332"/>
      <c r="CX260" s="332"/>
      <c r="CY260" s="332"/>
      <c r="CZ260" s="332"/>
      <c r="DA260" s="332"/>
      <c r="DB260" s="332"/>
      <c r="DC260" s="332"/>
      <c r="DD260" s="332"/>
      <c r="DE260" s="332"/>
      <c r="DF260" s="332"/>
      <c r="DG260" s="332"/>
      <c r="DH260" s="332"/>
      <c r="DI260" s="332"/>
      <c r="DJ260" s="332"/>
      <c r="DK260" s="332"/>
      <c r="DL260" s="332"/>
      <c r="DM260" s="332"/>
      <c r="DN260" s="332"/>
      <c r="DO260" s="332"/>
      <c r="DP260" s="332"/>
      <c r="DQ260" s="332"/>
      <c r="DR260" s="332"/>
      <c r="DS260" s="332"/>
      <c r="DT260" s="332"/>
      <c r="DU260" s="332"/>
      <c r="DV260" s="332"/>
      <c r="DW260" s="332"/>
      <c r="DX260" s="332"/>
      <c r="DY260" s="332"/>
      <c r="DZ260" s="332"/>
      <c r="EA260" s="332"/>
      <c r="EB260" s="332"/>
      <c r="EC260" s="332"/>
      <c r="ED260" s="332"/>
      <c r="EE260" s="332"/>
      <c r="EF260" s="332"/>
      <c r="EG260" s="332"/>
      <c r="EH260" s="332"/>
      <c r="EI260" s="332"/>
      <c r="EJ260" s="332"/>
      <c r="EK260" s="332"/>
      <c r="EL260" s="332"/>
      <c r="EM260" s="332"/>
      <c r="EN260" s="332"/>
      <c r="EO260" s="332"/>
      <c r="EP260" s="332"/>
      <c r="EQ260" s="332"/>
      <c r="ER260" s="332"/>
      <c r="ES260" s="332"/>
      <c r="ET260" s="332"/>
      <c r="EU260" s="332"/>
      <c r="EV260" s="332"/>
      <c r="EW260" s="332"/>
      <c r="EX260" s="332"/>
      <c r="EY260" s="332"/>
      <c r="EZ260" s="332"/>
      <c r="FA260" s="332"/>
      <c r="FB260" s="332"/>
      <c r="FC260" s="332"/>
      <c r="FD260" s="332"/>
      <c r="FE260" s="332"/>
      <c r="FF260" s="332"/>
      <c r="FG260" s="332"/>
      <c r="FH260" s="332"/>
      <c r="FI260" s="332"/>
      <c r="IP260" s="326"/>
    </row>
    <row r="261" spans="1:250" s="334" customFormat="1" ht="15" customHeight="1" x14ac:dyDescent="0.3">
      <c r="A261" s="385">
        <v>7</v>
      </c>
      <c r="B261" s="396" t="s">
        <v>1282</v>
      </c>
      <c r="C261" s="375">
        <v>501108</v>
      </c>
      <c r="D261" s="392" t="s">
        <v>26</v>
      </c>
      <c r="E261" s="324"/>
      <c r="F261" s="401"/>
      <c r="G261" s="421">
        <v>2310.7599999999966</v>
      </c>
      <c r="H261" s="440"/>
      <c r="I261" s="365"/>
      <c r="J261" s="365"/>
      <c r="K261" s="366">
        <v>2687.64</v>
      </c>
      <c r="L261" s="365"/>
      <c r="M261" s="365"/>
      <c r="N261" s="366">
        <v>2666.27</v>
      </c>
      <c r="O261" s="365"/>
      <c r="P261" s="365"/>
      <c r="Q261" s="365"/>
      <c r="R261" s="559">
        <f t="shared" si="40"/>
        <v>2332.129999999996</v>
      </c>
      <c r="S261" s="561">
        <f>R261-U261</f>
        <v>-6.7943175381515175E-3</v>
      </c>
      <c r="T261" s="333" t="str">
        <f t="shared" si="42"/>
        <v>MYR</v>
      </c>
      <c r="U261" s="327">
        <v>2332.1367943175342</v>
      </c>
      <c r="V261" s="333"/>
      <c r="W261" s="333">
        <f>U261*$W$1</f>
        <v>9470.8075217235055</v>
      </c>
      <c r="X261" s="332"/>
      <c r="Y261" s="332"/>
      <c r="Z261" s="332"/>
      <c r="AA261" s="332"/>
      <c r="AB261" s="332"/>
      <c r="AC261" s="332"/>
      <c r="AD261" s="333"/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27"/>
      <c r="AR261" s="327"/>
      <c r="AS261" s="327"/>
      <c r="AT261" s="327"/>
      <c r="AU261" s="327"/>
      <c r="AV261" s="327"/>
      <c r="AW261" s="327"/>
      <c r="AX261" s="327"/>
      <c r="AY261" s="327"/>
      <c r="AZ261" s="327"/>
      <c r="BA261" s="327"/>
      <c r="BB261" s="358"/>
      <c r="BC261" s="327"/>
      <c r="BD261" s="327"/>
      <c r="BE261" s="332"/>
      <c r="BF261" s="332"/>
      <c r="BG261" s="332"/>
      <c r="BH261" s="332"/>
      <c r="BI261" s="332"/>
      <c r="BJ261" s="332"/>
      <c r="BK261" s="332"/>
      <c r="BL261" s="332"/>
      <c r="BM261" s="332"/>
      <c r="BN261" s="332"/>
      <c r="BO261" s="332"/>
      <c r="BP261" s="332"/>
      <c r="BQ261" s="332"/>
      <c r="BR261" s="332"/>
      <c r="BS261" s="332"/>
      <c r="BT261" s="332"/>
      <c r="BU261" s="332"/>
      <c r="BV261" s="332"/>
      <c r="BW261" s="332"/>
      <c r="BX261" s="332"/>
      <c r="BY261" s="332"/>
      <c r="BZ261" s="332"/>
      <c r="CA261" s="332"/>
      <c r="CB261" s="332"/>
      <c r="CC261" s="332"/>
      <c r="CD261" s="332"/>
      <c r="CE261" s="332"/>
      <c r="CF261" s="332"/>
      <c r="CG261" s="332"/>
      <c r="CH261" s="332"/>
      <c r="CI261" s="332"/>
      <c r="CJ261" s="332"/>
      <c r="CK261" s="332"/>
      <c r="CL261" s="332"/>
      <c r="CM261" s="332"/>
      <c r="CN261" s="332"/>
      <c r="CO261" s="332"/>
      <c r="CP261" s="332"/>
      <c r="CQ261" s="332"/>
      <c r="CR261" s="332"/>
      <c r="CS261" s="332"/>
      <c r="CT261" s="332"/>
      <c r="CU261" s="332"/>
      <c r="CV261" s="332"/>
      <c r="CW261" s="332"/>
      <c r="CX261" s="332"/>
      <c r="CY261" s="332"/>
      <c r="CZ261" s="332"/>
      <c r="DA261" s="332"/>
      <c r="DB261" s="332"/>
      <c r="DC261" s="332"/>
      <c r="DD261" s="332"/>
      <c r="DE261" s="332"/>
      <c r="DF261" s="332"/>
      <c r="DG261" s="332"/>
      <c r="DH261" s="332"/>
      <c r="DI261" s="332"/>
      <c r="DJ261" s="332"/>
      <c r="DK261" s="332"/>
      <c r="DL261" s="332"/>
      <c r="DM261" s="332"/>
      <c r="DN261" s="332"/>
      <c r="DO261" s="332"/>
      <c r="DP261" s="332"/>
      <c r="DQ261" s="332"/>
      <c r="DR261" s="332"/>
      <c r="DS261" s="332"/>
      <c r="DT261" s="332"/>
      <c r="DU261" s="332"/>
      <c r="DV261" s="332"/>
      <c r="DW261" s="332"/>
      <c r="DX261" s="332"/>
      <c r="DY261" s="332"/>
      <c r="DZ261" s="332"/>
      <c r="EA261" s="332"/>
      <c r="EB261" s="332"/>
      <c r="EC261" s="332"/>
      <c r="ED261" s="332"/>
      <c r="EE261" s="332"/>
      <c r="EF261" s="332"/>
      <c r="EG261" s="332"/>
      <c r="EH261" s="332"/>
      <c r="EI261" s="332"/>
      <c r="EJ261" s="332"/>
      <c r="EK261" s="332"/>
      <c r="EL261" s="332"/>
      <c r="EM261" s="332"/>
      <c r="EN261" s="332"/>
      <c r="EO261" s="332"/>
      <c r="EP261" s="332"/>
      <c r="EQ261" s="332"/>
      <c r="ER261" s="332"/>
      <c r="ES261" s="332"/>
      <c r="ET261" s="332"/>
      <c r="EU261" s="332"/>
      <c r="EV261" s="332"/>
      <c r="EW261" s="332"/>
      <c r="EX261" s="332"/>
      <c r="EY261" s="332"/>
      <c r="EZ261" s="332"/>
      <c r="FA261" s="332"/>
      <c r="FB261" s="332"/>
      <c r="FC261" s="332"/>
      <c r="FD261" s="332"/>
      <c r="FE261" s="332"/>
      <c r="FF261" s="332"/>
      <c r="FG261" s="332"/>
      <c r="FH261" s="332"/>
      <c r="FI261" s="332"/>
      <c r="IP261" s="326"/>
    </row>
    <row r="262" spans="1:250" s="334" customFormat="1" ht="15" customHeight="1" x14ac:dyDescent="0.3">
      <c r="A262" s="385">
        <v>8</v>
      </c>
      <c r="B262" s="396" t="s">
        <v>1283</v>
      </c>
      <c r="C262" s="375">
        <v>501109</v>
      </c>
      <c r="D262" s="392" t="s">
        <v>26</v>
      </c>
      <c r="E262" s="324"/>
      <c r="F262" s="401"/>
      <c r="G262" s="421">
        <v>6362.2199999999993</v>
      </c>
      <c r="H262" s="440"/>
      <c r="I262" s="365"/>
      <c r="J262" s="365"/>
      <c r="K262" s="366">
        <v>7419.57</v>
      </c>
      <c r="L262" s="365"/>
      <c r="M262" s="365"/>
      <c r="N262" s="366">
        <v>7341</v>
      </c>
      <c r="O262" s="365"/>
      <c r="P262" s="365"/>
      <c r="Q262" s="365"/>
      <c r="R262" s="559">
        <f t="shared" si="40"/>
        <v>6440.7899999999991</v>
      </c>
      <c r="S262" s="924">
        <f>R262-U262</f>
        <v>1.9275866299722111E-2</v>
      </c>
      <c r="T262" s="333" t="str">
        <f t="shared" si="42"/>
        <v>MYR</v>
      </c>
      <c r="U262" s="327">
        <v>6440.7707241336993</v>
      </c>
      <c r="V262" s="333"/>
      <c r="W262" s="333">
        <f>U262*$W$1</f>
        <v>26155.969910706954</v>
      </c>
      <c r="X262" s="332"/>
      <c r="Y262" s="332"/>
      <c r="Z262" s="332"/>
      <c r="AA262" s="332"/>
      <c r="AB262" s="332"/>
      <c r="AC262" s="332"/>
      <c r="AD262" s="333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27"/>
      <c r="AR262" s="327"/>
      <c r="AS262" s="327"/>
      <c r="AT262" s="327"/>
      <c r="AU262" s="327"/>
      <c r="AV262" s="327"/>
      <c r="AW262" s="327"/>
      <c r="AX262" s="327"/>
      <c r="AY262" s="327"/>
      <c r="AZ262" s="327"/>
      <c r="BA262" s="327"/>
      <c r="BB262" s="358"/>
      <c r="BC262" s="327"/>
      <c r="BD262" s="327"/>
      <c r="BE262" s="332"/>
      <c r="BF262" s="332"/>
      <c r="BG262" s="332"/>
      <c r="BH262" s="332"/>
      <c r="BI262" s="332"/>
      <c r="BJ262" s="332"/>
      <c r="BK262" s="332"/>
      <c r="BL262" s="332"/>
      <c r="BM262" s="332"/>
      <c r="BN262" s="332"/>
      <c r="BO262" s="332"/>
      <c r="BP262" s="332"/>
      <c r="BQ262" s="332"/>
      <c r="BR262" s="332"/>
      <c r="BS262" s="332"/>
      <c r="BT262" s="332"/>
      <c r="BU262" s="332"/>
      <c r="BV262" s="332"/>
      <c r="BW262" s="332"/>
      <c r="BX262" s="332"/>
      <c r="BY262" s="332"/>
      <c r="BZ262" s="332"/>
      <c r="CA262" s="332"/>
      <c r="CB262" s="332"/>
      <c r="CC262" s="332"/>
      <c r="CD262" s="332"/>
      <c r="CE262" s="332"/>
      <c r="CF262" s="332"/>
      <c r="CG262" s="332"/>
      <c r="CH262" s="332"/>
      <c r="CI262" s="332"/>
      <c r="CJ262" s="332"/>
      <c r="CK262" s="332"/>
      <c r="CL262" s="332"/>
      <c r="CM262" s="332"/>
      <c r="CN262" s="332"/>
      <c r="CO262" s="332"/>
      <c r="CP262" s="332"/>
      <c r="CQ262" s="332"/>
      <c r="CR262" s="332"/>
      <c r="CS262" s="332"/>
      <c r="CT262" s="332"/>
      <c r="CU262" s="332"/>
      <c r="CV262" s="332"/>
      <c r="CW262" s="332"/>
      <c r="CX262" s="332"/>
      <c r="CY262" s="332"/>
      <c r="CZ262" s="332"/>
      <c r="DA262" s="332"/>
      <c r="DB262" s="332"/>
      <c r="DC262" s="332"/>
      <c r="DD262" s="332"/>
      <c r="DE262" s="332"/>
      <c r="DF262" s="332"/>
      <c r="DG262" s="332"/>
      <c r="DH262" s="332"/>
      <c r="DI262" s="332"/>
      <c r="DJ262" s="332"/>
      <c r="DK262" s="332"/>
      <c r="DL262" s="332"/>
      <c r="DM262" s="332"/>
      <c r="DN262" s="332"/>
      <c r="DO262" s="332"/>
      <c r="DP262" s="332"/>
      <c r="DQ262" s="332"/>
      <c r="DR262" s="332"/>
      <c r="DS262" s="332"/>
      <c r="DT262" s="332"/>
      <c r="DU262" s="332"/>
      <c r="DV262" s="332"/>
      <c r="DW262" s="332"/>
      <c r="DX262" s="332"/>
      <c r="DY262" s="332"/>
      <c r="DZ262" s="332"/>
      <c r="EA262" s="332"/>
      <c r="EB262" s="332"/>
      <c r="EC262" s="332"/>
      <c r="ED262" s="332"/>
      <c r="EE262" s="332"/>
      <c r="EF262" s="332"/>
      <c r="EG262" s="332"/>
      <c r="EH262" s="332"/>
      <c r="EI262" s="332"/>
      <c r="EJ262" s="332"/>
      <c r="EK262" s="332"/>
      <c r="EL262" s="332"/>
      <c r="EM262" s="332"/>
      <c r="EN262" s="332"/>
      <c r="EO262" s="332"/>
      <c r="EP262" s="332"/>
      <c r="EQ262" s="332"/>
      <c r="ER262" s="332"/>
      <c r="ES262" s="332"/>
      <c r="ET262" s="332"/>
      <c r="EU262" s="332"/>
      <c r="EV262" s="332"/>
      <c r="EW262" s="332"/>
      <c r="EX262" s="332"/>
      <c r="EY262" s="332"/>
      <c r="EZ262" s="332"/>
      <c r="FA262" s="332"/>
      <c r="FB262" s="332"/>
      <c r="FC262" s="332"/>
      <c r="FD262" s="332"/>
      <c r="FE262" s="332"/>
      <c r="FF262" s="332"/>
      <c r="FG262" s="332"/>
      <c r="FH262" s="332"/>
      <c r="FI262" s="332"/>
      <c r="IP262" s="326"/>
    </row>
    <row r="263" spans="1:250" s="334" customFormat="1" ht="15" customHeight="1" x14ac:dyDescent="0.3">
      <c r="A263" s="385">
        <v>9</v>
      </c>
      <c r="B263" s="396" t="s">
        <v>1402</v>
      </c>
      <c r="C263" s="375">
        <v>501159</v>
      </c>
      <c r="D263" s="392" t="s">
        <v>0</v>
      </c>
      <c r="E263" s="324"/>
      <c r="F263" s="401"/>
      <c r="G263" s="421">
        <v>1309990.6200000001</v>
      </c>
      <c r="H263" s="440"/>
      <c r="I263" s="365"/>
      <c r="J263" s="365"/>
      <c r="K263" s="366">
        <v>384929.11</v>
      </c>
      <c r="L263" s="365"/>
      <c r="M263" s="365"/>
      <c r="N263" s="366">
        <v>1337969.3799999999</v>
      </c>
      <c r="O263" s="365"/>
      <c r="P263" s="365">
        <v>963.91</v>
      </c>
      <c r="Q263" s="365"/>
      <c r="R263" s="559">
        <f t="shared" si="40"/>
        <v>355986.44000000018</v>
      </c>
      <c r="S263" s="855">
        <f>R263-W263</f>
        <v>-1.0316665284335613E-3</v>
      </c>
      <c r="T263" s="333" t="str">
        <f t="shared" si="42"/>
        <v>USD</v>
      </c>
      <c r="U263" s="327">
        <v>87659.79833333334</v>
      </c>
      <c r="V263" s="333"/>
      <c r="W263" s="333">
        <f>U263*$W$1</f>
        <v>355986.44103166671</v>
      </c>
      <c r="X263" s="332"/>
      <c r="Y263" s="332"/>
      <c r="Z263" s="332"/>
      <c r="AA263" s="332"/>
      <c r="AB263" s="332"/>
      <c r="AC263" s="332"/>
      <c r="AD263" s="333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27"/>
      <c r="AR263" s="327"/>
      <c r="AS263" s="327"/>
      <c r="AT263" s="327"/>
      <c r="AU263" s="327"/>
      <c r="AV263" s="327"/>
      <c r="AW263" s="327"/>
      <c r="AX263" s="327"/>
      <c r="AY263" s="327"/>
      <c r="AZ263" s="327"/>
      <c r="BA263" s="327"/>
      <c r="BB263" s="358"/>
      <c r="BC263" s="327"/>
      <c r="BD263" s="327"/>
      <c r="BE263" s="332"/>
      <c r="BF263" s="332"/>
      <c r="BG263" s="332"/>
      <c r="BH263" s="332"/>
      <c r="BI263" s="332"/>
      <c r="BJ263" s="332"/>
      <c r="BK263" s="332"/>
      <c r="BL263" s="332"/>
      <c r="BM263" s="332"/>
      <c r="BN263" s="332"/>
      <c r="BO263" s="332"/>
      <c r="BP263" s="332"/>
      <c r="BQ263" s="332"/>
      <c r="BR263" s="332"/>
      <c r="BS263" s="332"/>
      <c r="BT263" s="332"/>
      <c r="BU263" s="332"/>
      <c r="BV263" s="332"/>
      <c r="BW263" s="332"/>
      <c r="BX263" s="332"/>
      <c r="BY263" s="332"/>
      <c r="BZ263" s="332"/>
      <c r="CA263" s="332"/>
      <c r="CB263" s="332"/>
      <c r="CC263" s="332"/>
      <c r="CD263" s="332"/>
      <c r="CE263" s="332"/>
      <c r="CF263" s="332"/>
      <c r="CG263" s="332"/>
      <c r="CH263" s="332"/>
      <c r="CI263" s="332"/>
      <c r="CJ263" s="332"/>
      <c r="CK263" s="332"/>
      <c r="CL263" s="332"/>
      <c r="CM263" s="332"/>
      <c r="CN263" s="332"/>
      <c r="CO263" s="332"/>
      <c r="CP263" s="332"/>
      <c r="CQ263" s="332"/>
      <c r="CR263" s="332"/>
      <c r="CS263" s="332"/>
      <c r="CT263" s="332"/>
      <c r="CU263" s="332"/>
      <c r="CV263" s="332"/>
      <c r="CW263" s="332"/>
      <c r="CX263" s="332"/>
      <c r="CY263" s="332"/>
      <c r="CZ263" s="332"/>
      <c r="DA263" s="332"/>
      <c r="DB263" s="332"/>
      <c r="DC263" s="332"/>
      <c r="DD263" s="332"/>
      <c r="DE263" s="332"/>
      <c r="DF263" s="332"/>
      <c r="DG263" s="332"/>
      <c r="DH263" s="332"/>
      <c r="DI263" s="332"/>
      <c r="DJ263" s="332"/>
      <c r="DK263" s="332"/>
      <c r="DL263" s="332"/>
      <c r="DM263" s="332"/>
      <c r="DN263" s="332"/>
      <c r="DO263" s="332"/>
      <c r="DP263" s="332"/>
      <c r="DQ263" s="332"/>
      <c r="DR263" s="332"/>
      <c r="DS263" s="332"/>
      <c r="DT263" s="332"/>
      <c r="DU263" s="332"/>
      <c r="DV263" s="332"/>
      <c r="DW263" s="332"/>
      <c r="DX263" s="332"/>
      <c r="DY263" s="332"/>
      <c r="DZ263" s="332"/>
      <c r="EA263" s="332"/>
      <c r="EB263" s="332"/>
      <c r="EC263" s="332"/>
      <c r="ED263" s="332"/>
      <c r="EE263" s="332"/>
      <c r="EF263" s="332"/>
      <c r="EG263" s="332"/>
      <c r="EH263" s="332"/>
      <c r="EI263" s="332"/>
      <c r="EJ263" s="332"/>
      <c r="EK263" s="332"/>
      <c r="EL263" s="332"/>
      <c r="EM263" s="332"/>
      <c r="EN263" s="332"/>
      <c r="EO263" s="332"/>
      <c r="EP263" s="332"/>
      <c r="EQ263" s="332"/>
      <c r="ER263" s="332"/>
      <c r="ES263" s="332"/>
      <c r="ET263" s="332"/>
      <c r="EU263" s="332"/>
      <c r="EV263" s="332"/>
      <c r="EW263" s="332"/>
      <c r="EX263" s="332"/>
      <c r="EY263" s="332"/>
      <c r="EZ263" s="332"/>
      <c r="FA263" s="332"/>
      <c r="FB263" s="332"/>
      <c r="FC263" s="332"/>
      <c r="FD263" s="332"/>
      <c r="FE263" s="332"/>
      <c r="FF263" s="332"/>
      <c r="FG263" s="332"/>
      <c r="FH263" s="332"/>
      <c r="FI263" s="332"/>
      <c r="IP263" s="326"/>
    </row>
    <row r="264" spans="1:250" s="334" customFormat="1" ht="15" customHeight="1" x14ac:dyDescent="0.3">
      <c r="A264" s="385">
        <v>10</v>
      </c>
      <c r="B264" s="396" t="s">
        <v>1491</v>
      </c>
      <c r="C264" s="375">
        <v>501233</v>
      </c>
      <c r="D264" s="392" t="s">
        <v>26</v>
      </c>
      <c r="E264" s="324"/>
      <c r="F264" s="401"/>
      <c r="G264" s="421">
        <v>22954.69</v>
      </c>
      <c r="H264" s="440"/>
      <c r="I264" s="365"/>
      <c r="J264" s="365"/>
      <c r="K264" s="366">
        <v>24298.7</v>
      </c>
      <c r="L264" s="365"/>
      <c r="M264" s="365"/>
      <c r="N264" s="366">
        <v>23746.22</v>
      </c>
      <c r="O264" s="365"/>
      <c r="P264" s="365"/>
      <c r="Q264" s="365"/>
      <c r="R264" s="559">
        <f t="shared" si="40"/>
        <v>23507.17</v>
      </c>
      <c r="S264" s="855">
        <f>R264-W264</f>
        <v>6.8188493096386082E-3</v>
      </c>
      <c r="T264" s="333" t="str">
        <f t="shared" si="42"/>
        <v>MYR</v>
      </c>
      <c r="U264" s="327">
        <v>23507.163181150689</v>
      </c>
      <c r="V264" s="333"/>
      <c r="W264" s="333">
        <f>U264</f>
        <v>23507.163181150689</v>
      </c>
      <c r="X264" s="332"/>
      <c r="Y264" s="332"/>
      <c r="Z264" s="332"/>
      <c r="AA264" s="332"/>
      <c r="AB264" s="332"/>
      <c r="AC264" s="332"/>
      <c r="AD264" s="333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27"/>
      <c r="AR264" s="327"/>
      <c r="AS264" s="327"/>
      <c r="AT264" s="327"/>
      <c r="AU264" s="327"/>
      <c r="AV264" s="327"/>
      <c r="AW264" s="327"/>
      <c r="AX264" s="327"/>
      <c r="AY264" s="327"/>
      <c r="AZ264" s="327"/>
      <c r="BA264" s="327"/>
      <c r="BB264" s="358"/>
      <c r="BC264" s="327"/>
      <c r="BD264" s="327"/>
      <c r="BE264" s="332"/>
      <c r="BF264" s="332"/>
      <c r="BG264" s="332"/>
      <c r="BH264" s="332"/>
      <c r="BI264" s="332"/>
      <c r="BJ264" s="332"/>
      <c r="BK264" s="332"/>
      <c r="BL264" s="332"/>
      <c r="BM264" s="332"/>
      <c r="BN264" s="332"/>
      <c r="BO264" s="332"/>
      <c r="BP264" s="332"/>
      <c r="BQ264" s="332"/>
      <c r="BR264" s="332"/>
      <c r="BS264" s="332"/>
      <c r="BT264" s="332"/>
      <c r="BU264" s="332"/>
      <c r="BV264" s="332"/>
      <c r="BW264" s="332"/>
      <c r="BX264" s="332"/>
      <c r="BY264" s="332"/>
      <c r="BZ264" s="332"/>
      <c r="CA264" s="332"/>
      <c r="CB264" s="332"/>
      <c r="CC264" s="332"/>
      <c r="CD264" s="332"/>
      <c r="CE264" s="332"/>
      <c r="CF264" s="332"/>
      <c r="CG264" s="332"/>
      <c r="CH264" s="332"/>
      <c r="CI264" s="332"/>
      <c r="CJ264" s="332"/>
      <c r="CK264" s="332"/>
      <c r="CL264" s="332"/>
      <c r="CM264" s="332"/>
      <c r="CN264" s="332"/>
      <c r="CO264" s="332"/>
      <c r="CP264" s="332"/>
      <c r="CQ264" s="332"/>
      <c r="CR264" s="332"/>
      <c r="CS264" s="332"/>
      <c r="CT264" s="332"/>
      <c r="CU264" s="332"/>
      <c r="CV264" s="332"/>
      <c r="CW264" s="332"/>
      <c r="CX264" s="332"/>
      <c r="CY264" s="332"/>
      <c r="CZ264" s="332"/>
      <c r="DA264" s="332"/>
      <c r="DB264" s="332"/>
      <c r="DC264" s="332"/>
      <c r="DD264" s="332"/>
      <c r="DE264" s="332"/>
      <c r="DF264" s="332"/>
      <c r="DG264" s="332"/>
      <c r="DH264" s="332"/>
      <c r="DI264" s="332"/>
      <c r="DJ264" s="332"/>
      <c r="DK264" s="332"/>
      <c r="DL264" s="332"/>
      <c r="DM264" s="332"/>
      <c r="DN264" s="332"/>
      <c r="DO264" s="332"/>
      <c r="DP264" s="332"/>
      <c r="DQ264" s="332"/>
      <c r="DR264" s="332"/>
      <c r="DS264" s="332"/>
      <c r="DT264" s="332"/>
      <c r="DU264" s="332"/>
      <c r="DV264" s="332"/>
      <c r="DW264" s="332"/>
      <c r="DX264" s="332"/>
      <c r="DY264" s="332"/>
      <c r="DZ264" s="332"/>
      <c r="EA264" s="332"/>
      <c r="EB264" s="332"/>
      <c r="EC264" s="332"/>
      <c r="ED264" s="332"/>
      <c r="EE264" s="332"/>
      <c r="EF264" s="332"/>
      <c r="EG264" s="332"/>
      <c r="EH264" s="332"/>
      <c r="EI264" s="332"/>
      <c r="EJ264" s="332"/>
      <c r="EK264" s="332"/>
      <c r="EL264" s="332"/>
      <c r="EM264" s="332"/>
      <c r="EN264" s="332"/>
      <c r="EO264" s="332"/>
      <c r="EP264" s="332"/>
      <c r="EQ264" s="332"/>
      <c r="ER264" s="332"/>
      <c r="ES264" s="332"/>
      <c r="ET264" s="332"/>
      <c r="EU264" s="332"/>
      <c r="EV264" s="332"/>
      <c r="EW264" s="332"/>
      <c r="EX264" s="332"/>
      <c r="EY264" s="332"/>
      <c r="EZ264" s="332"/>
      <c r="FA264" s="332"/>
      <c r="FB264" s="332"/>
      <c r="FC264" s="332"/>
      <c r="FD264" s="332"/>
      <c r="FE264" s="332"/>
      <c r="FF264" s="332"/>
      <c r="FG264" s="332"/>
      <c r="FH264" s="332"/>
      <c r="FI264" s="332"/>
      <c r="IP264" s="326"/>
    </row>
    <row r="265" spans="1:250" s="334" customFormat="1" ht="15" customHeight="1" x14ac:dyDescent="0.3">
      <c r="A265" s="385">
        <v>11</v>
      </c>
      <c r="B265" s="396" t="s">
        <v>1465</v>
      </c>
      <c r="C265" s="375">
        <v>501219</v>
      </c>
      <c r="D265" s="392" t="s">
        <v>0</v>
      </c>
      <c r="E265" s="324"/>
      <c r="F265" s="401"/>
      <c r="G265" s="421">
        <v>402878.6399999999</v>
      </c>
      <c r="H265" s="440"/>
      <c r="I265" s="365"/>
      <c r="J265" s="365">
        <v>5849.37</v>
      </c>
      <c r="K265" s="366">
        <v>747431.96</v>
      </c>
      <c r="L265" s="365"/>
      <c r="M265" s="365"/>
      <c r="N265" s="366">
        <v>734927.85</v>
      </c>
      <c r="O265" s="365"/>
      <c r="P265" s="365"/>
      <c r="Q265" s="365"/>
      <c r="R265" s="559">
        <f t="shared" si="40"/>
        <v>421232.11999999976</v>
      </c>
      <c r="S265" s="855">
        <f>R265-W265</f>
        <v>-2.4935114779509604E-3</v>
      </c>
      <c r="T265" s="333" t="str">
        <f t="shared" si="42"/>
        <v>USD</v>
      </c>
      <c r="U265" s="327">
        <v>103726.20598215003</v>
      </c>
      <c r="V265" s="333"/>
      <c r="W265" s="333">
        <f t="shared" ref="W265:W271" si="43">U265*$W$1</f>
        <v>421232.12249351124</v>
      </c>
      <c r="X265" s="332"/>
      <c r="Y265" s="332"/>
      <c r="Z265" s="332"/>
      <c r="AA265" s="332"/>
      <c r="AB265" s="332"/>
      <c r="AC265" s="332"/>
      <c r="AD265" s="333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27"/>
      <c r="AR265" s="327"/>
      <c r="AS265" s="327"/>
      <c r="AT265" s="327"/>
      <c r="AU265" s="327"/>
      <c r="AV265" s="327"/>
      <c r="AW265" s="327"/>
      <c r="AX265" s="327"/>
      <c r="AY265" s="327"/>
      <c r="AZ265" s="327"/>
      <c r="BA265" s="327"/>
      <c r="BB265" s="358"/>
      <c r="BC265" s="327"/>
      <c r="BD265" s="327"/>
      <c r="BE265" s="332"/>
      <c r="BF265" s="332"/>
      <c r="BG265" s="332"/>
      <c r="BH265" s="332"/>
      <c r="BI265" s="332"/>
      <c r="BJ265" s="332"/>
      <c r="BK265" s="332"/>
      <c r="BL265" s="332"/>
      <c r="BM265" s="332"/>
      <c r="BN265" s="332"/>
      <c r="BO265" s="332"/>
      <c r="BP265" s="332"/>
      <c r="BQ265" s="332"/>
      <c r="BR265" s="332"/>
      <c r="BS265" s="332"/>
      <c r="BT265" s="332"/>
      <c r="BU265" s="332"/>
      <c r="BV265" s="332"/>
      <c r="BW265" s="332"/>
      <c r="BX265" s="332"/>
      <c r="BY265" s="332"/>
      <c r="BZ265" s="332"/>
      <c r="CA265" s="332"/>
      <c r="CB265" s="332"/>
      <c r="CC265" s="332"/>
      <c r="CD265" s="332"/>
      <c r="CE265" s="332"/>
      <c r="CF265" s="332"/>
      <c r="CG265" s="332"/>
      <c r="CH265" s="332"/>
      <c r="CI265" s="332"/>
      <c r="CJ265" s="332"/>
      <c r="CK265" s="332"/>
      <c r="CL265" s="332"/>
      <c r="CM265" s="332"/>
      <c r="CN265" s="332"/>
      <c r="CO265" s="332"/>
      <c r="CP265" s="332"/>
      <c r="CQ265" s="332"/>
      <c r="CR265" s="332"/>
      <c r="CS265" s="332"/>
      <c r="CT265" s="332"/>
      <c r="CU265" s="332"/>
      <c r="CV265" s="332"/>
      <c r="CW265" s="332"/>
      <c r="CX265" s="332"/>
      <c r="CY265" s="332"/>
      <c r="CZ265" s="332"/>
      <c r="DA265" s="332"/>
      <c r="DB265" s="332"/>
      <c r="DC265" s="332"/>
      <c r="DD265" s="332"/>
      <c r="DE265" s="332"/>
      <c r="DF265" s="332"/>
      <c r="DG265" s="332"/>
      <c r="DH265" s="332"/>
      <c r="DI265" s="332"/>
      <c r="DJ265" s="332"/>
      <c r="DK265" s="332"/>
      <c r="DL265" s="332"/>
      <c r="DM265" s="332"/>
      <c r="DN265" s="332"/>
      <c r="DO265" s="332"/>
      <c r="DP265" s="332"/>
      <c r="DQ265" s="332"/>
      <c r="DR265" s="332"/>
      <c r="DS265" s="332"/>
      <c r="DT265" s="332"/>
      <c r="DU265" s="332"/>
      <c r="DV265" s="332"/>
      <c r="DW265" s="332"/>
      <c r="DX265" s="332"/>
      <c r="DY265" s="332"/>
      <c r="DZ265" s="332"/>
      <c r="EA265" s="332"/>
      <c r="EB265" s="332"/>
      <c r="EC265" s="332"/>
      <c r="ED265" s="332"/>
      <c r="EE265" s="332"/>
      <c r="EF265" s="332"/>
      <c r="EG265" s="332"/>
      <c r="EH265" s="332"/>
      <c r="EI265" s="332"/>
      <c r="EJ265" s="332"/>
      <c r="EK265" s="332"/>
      <c r="EL265" s="332"/>
      <c r="EM265" s="332"/>
      <c r="EN265" s="332"/>
      <c r="EO265" s="332"/>
      <c r="EP265" s="332"/>
      <c r="EQ265" s="332"/>
      <c r="ER265" s="332"/>
      <c r="ES265" s="332"/>
      <c r="ET265" s="332"/>
      <c r="EU265" s="332"/>
      <c r="EV265" s="332"/>
      <c r="EW265" s="332"/>
      <c r="EX265" s="332"/>
      <c r="EY265" s="332"/>
      <c r="EZ265" s="332"/>
      <c r="FA265" s="332"/>
      <c r="FB265" s="332"/>
      <c r="FC265" s="332"/>
      <c r="FD265" s="332"/>
      <c r="FE265" s="332"/>
      <c r="FF265" s="332"/>
      <c r="FG265" s="332"/>
      <c r="FH265" s="332"/>
      <c r="FI265" s="332"/>
      <c r="IP265" s="326"/>
    </row>
    <row r="266" spans="1:250" s="334" customFormat="1" ht="15" hidden="1" customHeight="1" x14ac:dyDescent="0.3">
      <c r="A266" s="385">
        <v>10</v>
      </c>
      <c r="B266" s="396" t="s">
        <v>1400</v>
      </c>
      <c r="C266" s="375">
        <v>501162</v>
      </c>
      <c r="D266" s="392" t="s">
        <v>26</v>
      </c>
      <c r="E266" s="324"/>
      <c r="F266" s="401"/>
      <c r="G266" s="421">
        <v>0</v>
      </c>
      <c r="H266" s="440"/>
      <c r="I266" s="365"/>
      <c r="J266" s="365"/>
      <c r="K266" s="366"/>
      <c r="L266" s="365"/>
      <c r="M266" s="365"/>
      <c r="N266" s="366"/>
      <c r="O266" s="365"/>
      <c r="P266" s="365"/>
      <c r="Q266" s="365"/>
      <c r="R266" s="559">
        <f t="shared" si="40"/>
        <v>0</v>
      </c>
      <c r="S266" s="561"/>
      <c r="T266" s="333" t="str">
        <f t="shared" si="42"/>
        <v>MYR</v>
      </c>
      <c r="U266" s="327"/>
      <c r="V266" s="333"/>
      <c r="W266" s="333">
        <f t="shared" si="43"/>
        <v>0</v>
      </c>
      <c r="X266" s="332"/>
      <c r="Y266" s="332"/>
      <c r="Z266" s="332"/>
      <c r="AA266" s="332"/>
      <c r="AB266" s="332"/>
      <c r="AC266" s="332"/>
      <c r="AD266" s="333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27"/>
      <c r="AR266" s="327"/>
      <c r="AS266" s="327"/>
      <c r="AT266" s="327"/>
      <c r="AU266" s="327"/>
      <c r="AV266" s="327"/>
      <c r="AW266" s="327"/>
      <c r="AX266" s="327"/>
      <c r="AY266" s="327"/>
      <c r="AZ266" s="327"/>
      <c r="BA266" s="327"/>
      <c r="BB266" s="358"/>
      <c r="BC266" s="327"/>
      <c r="BD266" s="327"/>
      <c r="BE266" s="332"/>
      <c r="BF266" s="332"/>
      <c r="BG266" s="332"/>
      <c r="BH266" s="332"/>
      <c r="BI266" s="332"/>
      <c r="BJ266" s="332"/>
      <c r="BK266" s="332"/>
      <c r="BL266" s="332"/>
      <c r="BM266" s="332"/>
      <c r="BN266" s="332"/>
      <c r="BO266" s="332"/>
      <c r="BP266" s="332"/>
      <c r="BQ266" s="332"/>
      <c r="BR266" s="332"/>
      <c r="BS266" s="332"/>
      <c r="BT266" s="332"/>
      <c r="BU266" s="332"/>
      <c r="BV266" s="332"/>
      <c r="BW266" s="332"/>
      <c r="BX266" s="332"/>
      <c r="BY266" s="332"/>
      <c r="BZ266" s="332"/>
      <c r="CA266" s="332"/>
      <c r="CB266" s="332"/>
      <c r="CC266" s="332"/>
      <c r="CD266" s="332"/>
      <c r="CE266" s="332"/>
      <c r="CF266" s="332"/>
      <c r="CG266" s="332"/>
      <c r="CH266" s="332"/>
      <c r="CI266" s="332"/>
      <c r="CJ266" s="332"/>
      <c r="CK266" s="332"/>
      <c r="CL266" s="332"/>
      <c r="CM266" s="332"/>
      <c r="CN266" s="332"/>
      <c r="CO266" s="332"/>
      <c r="CP266" s="332"/>
      <c r="CQ266" s="332"/>
      <c r="CR266" s="332"/>
      <c r="CS266" s="332"/>
      <c r="CT266" s="332"/>
      <c r="CU266" s="332"/>
      <c r="CV266" s="332"/>
      <c r="CW266" s="332"/>
      <c r="CX266" s="332"/>
      <c r="CY266" s="332"/>
      <c r="CZ266" s="332"/>
      <c r="DA266" s="332"/>
      <c r="DB266" s="332"/>
      <c r="DC266" s="332"/>
      <c r="DD266" s="332"/>
      <c r="DE266" s="332"/>
      <c r="DF266" s="332"/>
      <c r="DG266" s="332"/>
      <c r="DH266" s="332"/>
      <c r="DI266" s="332"/>
      <c r="DJ266" s="332"/>
      <c r="DK266" s="332"/>
      <c r="DL266" s="332"/>
      <c r="DM266" s="332"/>
      <c r="DN266" s="332"/>
      <c r="DO266" s="332"/>
      <c r="DP266" s="332"/>
      <c r="DQ266" s="332"/>
      <c r="DR266" s="332"/>
      <c r="DS266" s="332"/>
      <c r="DT266" s="332"/>
      <c r="DU266" s="332"/>
      <c r="DV266" s="332"/>
      <c r="DW266" s="332"/>
      <c r="DX266" s="332"/>
      <c r="DY266" s="332"/>
      <c r="DZ266" s="332"/>
      <c r="EA266" s="332"/>
      <c r="EB266" s="332"/>
      <c r="EC266" s="332"/>
      <c r="ED266" s="332"/>
      <c r="EE266" s="332"/>
      <c r="EF266" s="332"/>
      <c r="EG266" s="332"/>
      <c r="EH266" s="332"/>
      <c r="EI266" s="332"/>
      <c r="EJ266" s="332"/>
      <c r="EK266" s="332"/>
      <c r="EL266" s="332"/>
      <c r="EM266" s="332"/>
      <c r="EN266" s="332"/>
      <c r="EO266" s="332"/>
      <c r="EP266" s="332"/>
      <c r="EQ266" s="332"/>
      <c r="ER266" s="332"/>
      <c r="ES266" s="332"/>
      <c r="ET266" s="332"/>
      <c r="EU266" s="332"/>
      <c r="EV266" s="332"/>
      <c r="EW266" s="332"/>
      <c r="EX266" s="332"/>
      <c r="EY266" s="332"/>
      <c r="EZ266" s="332"/>
      <c r="FA266" s="332"/>
      <c r="FB266" s="332"/>
      <c r="FC266" s="332"/>
      <c r="FD266" s="332"/>
      <c r="FE266" s="332"/>
      <c r="FF266" s="332"/>
      <c r="FG266" s="332"/>
      <c r="FH266" s="332"/>
      <c r="FI266" s="332"/>
      <c r="IP266" s="326"/>
    </row>
    <row r="267" spans="1:250" s="334" customFormat="1" ht="15" customHeight="1" x14ac:dyDescent="0.3">
      <c r="A267" s="385">
        <v>12</v>
      </c>
      <c r="B267" s="396" t="s">
        <v>99</v>
      </c>
      <c r="C267" s="375">
        <v>501018</v>
      </c>
      <c r="D267" s="375" t="s">
        <v>0</v>
      </c>
      <c r="E267" s="324"/>
      <c r="F267" s="401"/>
      <c r="G267" s="421">
        <v>0</v>
      </c>
      <c r="H267" s="440"/>
      <c r="I267" s="366">
        <v>10086372.220000001</v>
      </c>
      <c r="J267" s="365"/>
      <c r="K267" s="366"/>
      <c r="L267" s="365"/>
      <c r="M267" s="365"/>
      <c r="N267" s="366">
        <v>1147322.32</v>
      </c>
      <c r="O267" s="365"/>
      <c r="P267" s="365">
        <v>3968.91</v>
      </c>
      <c r="Q267" s="365"/>
      <c r="R267" s="559">
        <f t="shared" si="40"/>
        <v>8935080.9900000002</v>
      </c>
      <c r="S267" s="855">
        <f>R267-W267</f>
        <v>-3.3400002866983414E-3</v>
      </c>
      <c r="T267" s="333" t="str">
        <f t="shared" si="42"/>
        <v>USD</v>
      </c>
      <c r="U267" s="327">
        <v>2200216.94</v>
      </c>
      <c r="V267" s="333"/>
      <c r="W267" s="333">
        <f t="shared" si="43"/>
        <v>8935080.9933400005</v>
      </c>
      <c r="X267" s="332"/>
      <c r="Y267" s="332"/>
      <c r="Z267" s="332"/>
      <c r="AA267" s="332"/>
      <c r="AB267" s="332"/>
      <c r="AC267" s="332"/>
      <c r="AD267" s="333"/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27"/>
      <c r="AR267" s="327"/>
      <c r="AS267" s="327"/>
      <c r="AT267" s="327"/>
      <c r="AU267" s="327"/>
      <c r="AV267" s="327"/>
      <c r="AW267" s="327"/>
      <c r="AX267" s="327"/>
      <c r="AY267" s="327"/>
      <c r="AZ267" s="327"/>
      <c r="BA267" s="327"/>
      <c r="BB267" s="358"/>
      <c r="BC267" s="327"/>
      <c r="BD267" s="327"/>
      <c r="BE267" s="332"/>
      <c r="BF267" s="332"/>
      <c r="BG267" s="332"/>
      <c r="BH267" s="332"/>
      <c r="BI267" s="332"/>
      <c r="BJ267" s="332"/>
      <c r="BK267" s="332"/>
      <c r="BL267" s="332"/>
      <c r="BM267" s="332"/>
      <c r="BN267" s="332"/>
      <c r="BO267" s="332"/>
      <c r="BP267" s="332"/>
      <c r="BQ267" s="332"/>
      <c r="BR267" s="332"/>
      <c r="BS267" s="332"/>
      <c r="BT267" s="332"/>
      <c r="BU267" s="332"/>
      <c r="BV267" s="332"/>
      <c r="BW267" s="332"/>
      <c r="BX267" s="332"/>
      <c r="BY267" s="332"/>
      <c r="BZ267" s="332"/>
      <c r="CA267" s="332"/>
      <c r="CB267" s="332"/>
      <c r="CC267" s="332"/>
      <c r="CD267" s="332"/>
      <c r="CE267" s="332"/>
      <c r="CF267" s="332"/>
      <c r="CG267" s="332"/>
      <c r="CH267" s="332"/>
      <c r="CI267" s="332"/>
      <c r="CJ267" s="332"/>
      <c r="CK267" s="332"/>
      <c r="CL267" s="332"/>
      <c r="CM267" s="332"/>
      <c r="CN267" s="332"/>
      <c r="CO267" s="332"/>
      <c r="CP267" s="332"/>
      <c r="CQ267" s="332"/>
      <c r="CR267" s="332"/>
      <c r="CS267" s="332"/>
      <c r="CT267" s="332"/>
      <c r="CU267" s="332"/>
      <c r="CV267" s="332"/>
      <c r="CW267" s="332"/>
      <c r="CX267" s="332"/>
      <c r="CY267" s="332"/>
      <c r="CZ267" s="332"/>
      <c r="DA267" s="332"/>
      <c r="DB267" s="332"/>
      <c r="DC267" s="332"/>
      <c r="DD267" s="332"/>
      <c r="DE267" s="332"/>
      <c r="DF267" s="332"/>
      <c r="DG267" s="332"/>
      <c r="DH267" s="332"/>
      <c r="DI267" s="332"/>
      <c r="DJ267" s="332"/>
      <c r="DK267" s="332"/>
      <c r="DL267" s="332"/>
      <c r="DM267" s="332"/>
      <c r="DN267" s="332"/>
      <c r="DO267" s="332"/>
      <c r="DP267" s="332"/>
      <c r="DQ267" s="332"/>
      <c r="DR267" s="332"/>
      <c r="DS267" s="332"/>
      <c r="DT267" s="332"/>
      <c r="DU267" s="332"/>
      <c r="DV267" s="332"/>
      <c r="DW267" s="332"/>
      <c r="DX267" s="332"/>
      <c r="DY267" s="332"/>
      <c r="DZ267" s="332"/>
      <c r="EA267" s="332"/>
      <c r="EB267" s="332"/>
      <c r="EC267" s="332"/>
      <c r="ED267" s="332"/>
      <c r="EE267" s="332"/>
      <c r="EF267" s="332"/>
      <c r="EG267" s="332"/>
      <c r="EH267" s="332"/>
      <c r="EI267" s="332"/>
      <c r="EJ267" s="332"/>
      <c r="EK267" s="332"/>
      <c r="EL267" s="332"/>
      <c r="EM267" s="332"/>
      <c r="EN267" s="332"/>
      <c r="EO267" s="332"/>
      <c r="EP267" s="332"/>
      <c r="EQ267" s="332"/>
      <c r="ER267" s="332"/>
      <c r="ES267" s="332"/>
      <c r="ET267" s="332"/>
      <c r="EU267" s="332"/>
      <c r="EV267" s="332"/>
      <c r="EW267" s="332"/>
      <c r="EX267" s="332"/>
      <c r="EY267" s="332"/>
      <c r="EZ267" s="332"/>
      <c r="FA267" s="332"/>
      <c r="FB267" s="332"/>
      <c r="FC267" s="332"/>
      <c r="FD267" s="332"/>
      <c r="FE267" s="332"/>
      <c r="FF267" s="332"/>
      <c r="FG267" s="332"/>
      <c r="FH267" s="332"/>
      <c r="FI267" s="332"/>
      <c r="IP267" s="326"/>
    </row>
    <row r="268" spans="1:250" s="334" customFormat="1" ht="15" customHeight="1" x14ac:dyDescent="0.3">
      <c r="A268" s="385">
        <v>13</v>
      </c>
      <c r="B268" s="396" t="s">
        <v>1366</v>
      </c>
      <c r="C268" s="375">
        <v>501141</v>
      </c>
      <c r="D268" s="392" t="s">
        <v>26</v>
      </c>
      <c r="E268" s="324"/>
      <c r="F268" s="401"/>
      <c r="G268" s="421">
        <v>2892.7999999999993</v>
      </c>
      <c r="H268" s="440"/>
      <c r="I268" s="365"/>
      <c r="J268" s="365"/>
      <c r="K268" s="366">
        <v>8901.07</v>
      </c>
      <c r="L268" s="365"/>
      <c r="M268" s="365"/>
      <c r="N268" s="366">
        <v>8631.9699999999993</v>
      </c>
      <c r="O268" s="365"/>
      <c r="P268" s="365"/>
      <c r="Q268" s="365"/>
      <c r="R268" s="559">
        <f t="shared" si="40"/>
        <v>3161.8999999999996</v>
      </c>
      <c r="S268" s="924">
        <f>R268-U268</f>
        <v>-5.3740482192097261E-2</v>
      </c>
      <c r="T268" s="333" t="str">
        <f t="shared" si="42"/>
        <v>MYR</v>
      </c>
      <c r="U268" s="327">
        <v>3161.9537404821917</v>
      </c>
      <c r="V268" s="333"/>
      <c r="W268" s="333">
        <f t="shared" si="43"/>
        <v>12840.69414009818</v>
      </c>
      <c r="X268" s="332"/>
      <c r="Y268" s="332"/>
      <c r="Z268" s="332"/>
      <c r="AA268" s="332"/>
      <c r="AB268" s="332"/>
      <c r="AC268" s="332"/>
      <c r="AD268" s="333"/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27"/>
      <c r="AR268" s="327"/>
      <c r="AS268" s="327"/>
      <c r="AT268" s="327"/>
      <c r="AU268" s="327"/>
      <c r="AV268" s="327"/>
      <c r="AW268" s="327"/>
      <c r="AX268" s="327"/>
      <c r="AY268" s="327"/>
      <c r="AZ268" s="327"/>
      <c r="BA268" s="327"/>
      <c r="BB268" s="358"/>
      <c r="BC268" s="327"/>
      <c r="BD268" s="327"/>
      <c r="BE268" s="332"/>
      <c r="BF268" s="332"/>
      <c r="BG268" s="332"/>
      <c r="BH268" s="332"/>
      <c r="BI268" s="332"/>
      <c r="BJ268" s="332"/>
      <c r="BK268" s="332"/>
      <c r="BL268" s="332"/>
      <c r="BM268" s="332"/>
      <c r="BN268" s="332"/>
      <c r="BO268" s="332"/>
      <c r="BP268" s="332"/>
      <c r="BQ268" s="332"/>
      <c r="BR268" s="332"/>
      <c r="BS268" s="332"/>
      <c r="BT268" s="332"/>
      <c r="BU268" s="332"/>
      <c r="BV268" s="332"/>
      <c r="BW268" s="332"/>
      <c r="BX268" s="332"/>
      <c r="BY268" s="332"/>
      <c r="BZ268" s="332"/>
      <c r="CA268" s="332"/>
      <c r="CB268" s="332"/>
      <c r="CC268" s="332"/>
      <c r="CD268" s="332"/>
      <c r="CE268" s="332"/>
      <c r="CF268" s="332"/>
      <c r="CG268" s="332"/>
      <c r="CH268" s="332"/>
      <c r="CI268" s="332"/>
      <c r="CJ268" s="332"/>
      <c r="CK268" s="332"/>
      <c r="CL268" s="332"/>
      <c r="CM268" s="332"/>
      <c r="CN268" s="332"/>
      <c r="CO268" s="332"/>
      <c r="CP268" s="332"/>
      <c r="CQ268" s="332"/>
      <c r="CR268" s="332"/>
      <c r="CS268" s="332"/>
      <c r="CT268" s="332"/>
      <c r="CU268" s="332"/>
      <c r="CV268" s="332"/>
      <c r="CW268" s="332"/>
      <c r="CX268" s="332"/>
      <c r="CY268" s="332"/>
      <c r="CZ268" s="332"/>
      <c r="DA268" s="332"/>
      <c r="DB268" s="332"/>
      <c r="DC268" s="332"/>
      <c r="DD268" s="332"/>
      <c r="DE268" s="332"/>
      <c r="DF268" s="332"/>
      <c r="DG268" s="332"/>
      <c r="DH268" s="332"/>
      <c r="DI268" s="332"/>
      <c r="DJ268" s="332"/>
      <c r="DK268" s="332"/>
      <c r="DL268" s="332"/>
      <c r="DM268" s="332"/>
      <c r="DN268" s="332"/>
      <c r="DO268" s="332"/>
      <c r="DP268" s="332"/>
      <c r="DQ268" s="332"/>
      <c r="DR268" s="332"/>
      <c r="DS268" s="332"/>
      <c r="DT268" s="332"/>
      <c r="DU268" s="332"/>
      <c r="DV268" s="332"/>
      <c r="DW268" s="332"/>
      <c r="DX268" s="332"/>
      <c r="DY268" s="332"/>
      <c r="DZ268" s="332"/>
      <c r="EA268" s="332"/>
      <c r="EB268" s="332"/>
      <c r="EC268" s="332"/>
      <c r="ED268" s="332"/>
      <c r="EE268" s="332"/>
      <c r="EF268" s="332"/>
      <c r="EG268" s="332"/>
      <c r="EH268" s="332"/>
      <c r="EI268" s="332"/>
      <c r="EJ268" s="332"/>
      <c r="EK268" s="332"/>
      <c r="EL268" s="332"/>
      <c r="EM268" s="332"/>
      <c r="EN268" s="332"/>
      <c r="EO268" s="332"/>
      <c r="EP268" s="332"/>
      <c r="EQ268" s="332"/>
      <c r="ER268" s="332"/>
      <c r="ES268" s="332"/>
      <c r="ET268" s="332"/>
      <c r="EU268" s="332"/>
      <c r="EV268" s="332"/>
      <c r="EW268" s="332"/>
      <c r="EX268" s="332"/>
      <c r="EY268" s="332"/>
      <c r="EZ268" s="332"/>
      <c r="FA268" s="332"/>
      <c r="FB268" s="332"/>
      <c r="FC268" s="332"/>
      <c r="FD268" s="332"/>
      <c r="FE268" s="332"/>
      <c r="FF268" s="332"/>
      <c r="FG268" s="332"/>
      <c r="FH268" s="332"/>
      <c r="FI268" s="332"/>
      <c r="IP268" s="326"/>
    </row>
    <row r="269" spans="1:250" s="334" customFormat="1" ht="15" customHeight="1" x14ac:dyDescent="0.3">
      <c r="A269" s="385">
        <v>14</v>
      </c>
      <c r="B269" s="396" t="s">
        <v>1350</v>
      </c>
      <c r="C269" s="375">
        <v>501130</v>
      </c>
      <c r="D269" s="392" t="s">
        <v>26</v>
      </c>
      <c r="E269" s="324"/>
      <c r="F269" s="401"/>
      <c r="G269" s="421">
        <v>9890.6100000000133</v>
      </c>
      <c r="H269" s="440"/>
      <c r="I269" s="365"/>
      <c r="J269" s="365"/>
      <c r="K269" s="366">
        <v>11173.72</v>
      </c>
      <c r="L269" s="365"/>
      <c r="M269" s="365"/>
      <c r="N269" s="366">
        <v>11412.28</v>
      </c>
      <c r="O269" s="365"/>
      <c r="P269" s="365"/>
      <c r="Q269" s="365"/>
      <c r="R269" s="559">
        <f t="shared" si="40"/>
        <v>9652.050000000012</v>
      </c>
      <c r="S269" s="561">
        <f>R269-U269</f>
        <v>-2.7372920536436141E-2</v>
      </c>
      <c r="T269" s="333" t="str">
        <f t="shared" si="42"/>
        <v>MYR</v>
      </c>
      <c r="U269" s="327">
        <v>9652.0773729205484</v>
      </c>
      <c r="V269" s="333"/>
      <c r="W269" s="333">
        <f t="shared" si="43"/>
        <v>39197.086211430345</v>
      </c>
      <c r="X269" s="332"/>
      <c r="Y269" s="332"/>
      <c r="Z269" s="332"/>
      <c r="AA269" s="332"/>
      <c r="AB269" s="332"/>
      <c r="AC269" s="332"/>
      <c r="AD269" s="333"/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27"/>
      <c r="AR269" s="327"/>
      <c r="AS269" s="327"/>
      <c r="AT269" s="327"/>
      <c r="AU269" s="327"/>
      <c r="AV269" s="327"/>
      <c r="AW269" s="327"/>
      <c r="AX269" s="327"/>
      <c r="AY269" s="327"/>
      <c r="AZ269" s="327"/>
      <c r="BA269" s="327"/>
      <c r="BB269" s="358"/>
      <c r="BC269" s="327"/>
      <c r="BD269" s="327"/>
      <c r="BE269" s="332"/>
      <c r="BF269" s="332"/>
      <c r="BG269" s="332"/>
      <c r="BH269" s="332"/>
      <c r="BI269" s="332"/>
      <c r="BJ269" s="332"/>
      <c r="BK269" s="332"/>
      <c r="BL269" s="332"/>
      <c r="BM269" s="332"/>
      <c r="BN269" s="332"/>
      <c r="BO269" s="332"/>
      <c r="BP269" s="332"/>
      <c r="BQ269" s="332"/>
      <c r="BR269" s="332"/>
      <c r="BS269" s="332"/>
      <c r="BT269" s="332"/>
      <c r="BU269" s="332"/>
      <c r="BV269" s="332"/>
      <c r="BW269" s="332"/>
      <c r="BX269" s="332"/>
      <c r="BY269" s="332"/>
      <c r="BZ269" s="332"/>
      <c r="CA269" s="332"/>
      <c r="CB269" s="332"/>
      <c r="CC269" s="332"/>
      <c r="CD269" s="332"/>
      <c r="CE269" s="332"/>
      <c r="CF269" s="332"/>
      <c r="CG269" s="332"/>
      <c r="CH269" s="332"/>
      <c r="CI269" s="332"/>
      <c r="CJ269" s="332"/>
      <c r="CK269" s="332"/>
      <c r="CL269" s="332"/>
      <c r="CM269" s="332"/>
      <c r="CN269" s="332"/>
      <c r="CO269" s="332"/>
      <c r="CP269" s="332"/>
      <c r="CQ269" s="332"/>
      <c r="CR269" s="332"/>
      <c r="CS269" s="332"/>
      <c r="CT269" s="332"/>
      <c r="CU269" s="332"/>
      <c r="CV269" s="332"/>
      <c r="CW269" s="332"/>
      <c r="CX269" s="332"/>
      <c r="CY269" s="332"/>
      <c r="CZ269" s="332"/>
      <c r="DA269" s="332"/>
      <c r="DB269" s="332"/>
      <c r="DC269" s="332"/>
      <c r="DD269" s="332"/>
      <c r="DE269" s="332"/>
      <c r="DF269" s="332"/>
      <c r="DG269" s="332"/>
      <c r="DH269" s="332"/>
      <c r="DI269" s="332"/>
      <c r="DJ269" s="332"/>
      <c r="DK269" s="332"/>
      <c r="DL269" s="332"/>
      <c r="DM269" s="332"/>
      <c r="DN269" s="332"/>
      <c r="DO269" s="332"/>
      <c r="DP269" s="332"/>
      <c r="DQ269" s="332"/>
      <c r="DR269" s="332"/>
      <c r="DS269" s="332"/>
      <c r="DT269" s="332"/>
      <c r="DU269" s="332"/>
      <c r="DV269" s="332"/>
      <c r="DW269" s="332"/>
      <c r="DX269" s="332"/>
      <c r="DY269" s="332"/>
      <c r="DZ269" s="332"/>
      <c r="EA269" s="332"/>
      <c r="EB269" s="332"/>
      <c r="EC269" s="332"/>
      <c r="ED269" s="332"/>
      <c r="EE269" s="332"/>
      <c r="EF269" s="332"/>
      <c r="EG269" s="332"/>
      <c r="EH269" s="332"/>
      <c r="EI269" s="332"/>
      <c r="EJ269" s="332"/>
      <c r="EK269" s="332"/>
      <c r="EL269" s="332"/>
      <c r="EM269" s="332"/>
      <c r="EN269" s="332"/>
      <c r="EO269" s="332"/>
      <c r="EP269" s="332"/>
      <c r="EQ269" s="332"/>
      <c r="ER269" s="332"/>
      <c r="ES269" s="332"/>
      <c r="ET269" s="332"/>
      <c r="EU269" s="332"/>
      <c r="EV269" s="332"/>
      <c r="EW269" s="332"/>
      <c r="EX269" s="332"/>
      <c r="EY269" s="332"/>
      <c r="EZ269" s="332"/>
      <c r="FA269" s="332"/>
      <c r="FB269" s="332"/>
      <c r="FC269" s="332"/>
      <c r="FD269" s="332"/>
      <c r="FE269" s="332"/>
      <c r="FF269" s="332"/>
      <c r="FG269" s="332"/>
      <c r="FH269" s="332"/>
      <c r="FI269" s="332"/>
      <c r="IP269" s="326"/>
    </row>
    <row r="270" spans="1:250" s="334" customFormat="1" ht="15" customHeight="1" x14ac:dyDescent="0.3">
      <c r="A270" s="385">
        <v>15</v>
      </c>
      <c r="B270" s="396" t="s">
        <v>1446</v>
      </c>
      <c r="C270" s="375">
        <v>501210</v>
      </c>
      <c r="D270" s="392" t="s">
        <v>0</v>
      </c>
      <c r="E270" s="324"/>
      <c r="F270" s="401"/>
      <c r="G270" s="421">
        <v>45215.280000000028</v>
      </c>
      <c r="H270" s="440"/>
      <c r="I270" s="365"/>
      <c r="J270" s="365"/>
      <c r="K270" s="366">
        <v>228310.64</v>
      </c>
      <c r="L270" s="365"/>
      <c r="M270" s="365"/>
      <c r="N270" s="366">
        <v>221560.88</v>
      </c>
      <c r="O270" s="365"/>
      <c r="P270" s="365">
        <v>1472.37</v>
      </c>
      <c r="Q270" s="365"/>
      <c r="R270" s="559">
        <f t="shared" si="40"/>
        <v>50492.670000000042</v>
      </c>
      <c r="S270" s="855">
        <f>R270-W270</f>
        <v>-2.0336435482022353E-3</v>
      </c>
      <c r="T270" s="333" t="str">
        <f t="shared" si="42"/>
        <v>USD</v>
      </c>
      <c r="U270" s="327">
        <v>12433.556275213887</v>
      </c>
      <c r="V270" s="333"/>
      <c r="W270" s="333">
        <f t="shared" si="43"/>
        <v>50492.67203364359</v>
      </c>
      <c r="X270" s="332"/>
      <c r="Y270" s="332"/>
      <c r="Z270" s="332"/>
      <c r="AA270" s="332"/>
      <c r="AB270" s="332"/>
      <c r="AC270" s="332"/>
      <c r="AD270" s="333"/>
      <c r="AE270" s="331"/>
      <c r="AF270" s="331"/>
      <c r="AG270" s="331"/>
      <c r="AH270" s="331"/>
      <c r="AI270" s="331"/>
      <c r="AJ270" s="331"/>
      <c r="AK270" s="331"/>
      <c r="AL270" s="331"/>
      <c r="AM270" s="331"/>
      <c r="AN270" s="331"/>
      <c r="AO270" s="331"/>
      <c r="AP270" s="331"/>
      <c r="AQ270" s="327"/>
      <c r="AR270" s="327"/>
      <c r="AS270" s="327"/>
      <c r="AT270" s="327"/>
      <c r="AU270" s="327"/>
      <c r="AV270" s="327"/>
      <c r="AW270" s="327"/>
      <c r="AX270" s="327"/>
      <c r="AY270" s="327"/>
      <c r="AZ270" s="327"/>
      <c r="BA270" s="327"/>
      <c r="BB270" s="358"/>
      <c r="BC270" s="327"/>
      <c r="BD270" s="327"/>
      <c r="BE270" s="332"/>
      <c r="BF270" s="332"/>
      <c r="BG270" s="332"/>
      <c r="BH270" s="332"/>
      <c r="BI270" s="332"/>
      <c r="BJ270" s="332"/>
      <c r="BK270" s="332"/>
      <c r="BL270" s="332"/>
      <c r="BM270" s="332"/>
      <c r="BN270" s="332"/>
      <c r="BO270" s="332"/>
      <c r="BP270" s="332"/>
      <c r="BQ270" s="332"/>
      <c r="BR270" s="332"/>
      <c r="BS270" s="332"/>
      <c r="BT270" s="332"/>
      <c r="BU270" s="332"/>
      <c r="BV270" s="332"/>
      <c r="BW270" s="332"/>
      <c r="BX270" s="332"/>
      <c r="BY270" s="332"/>
      <c r="BZ270" s="332"/>
      <c r="CA270" s="332"/>
      <c r="CB270" s="332"/>
      <c r="CC270" s="332"/>
      <c r="CD270" s="332"/>
      <c r="CE270" s="332"/>
      <c r="CF270" s="332"/>
      <c r="CG270" s="332"/>
      <c r="CH270" s="332"/>
      <c r="CI270" s="332"/>
      <c r="CJ270" s="332"/>
      <c r="CK270" s="332"/>
      <c r="CL270" s="332"/>
      <c r="CM270" s="332"/>
      <c r="CN270" s="332"/>
      <c r="CO270" s="332"/>
      <c r="CP270" s="332"/>
      <c r="CQ270" s="332"/>
      <c r="CR270" s="332"/>
      <c r="CS270" s="332"/>
      <c r="CT270" s="332"/>
      <c r="CU270" s="332"/>
      <c r="CV270" s="332"/>
      <c r="CW270" s="332"/>
      <c r="CX270" s="332"/>
      <c r="CY270" s="332"/>
      <c r="CZ270" s="332"/>
      <c r="DA270" s="332"/>
      <c r="DB270" s="332"/>
      <c r="DC270" s="332"/>
      <c r="DD270" s="332"/>
      <c r="DE270" s="332"/>
      <c r="DF270" s="332"/>
      <c r="DG270" s="332"/>
      <c r="DH270" s="332"/>
      <c r="DI270" s="332"/>
      <c r="DJ270" s="332"/>
      <c r="DK270" s="332"/>
      <c r="DL270" s="332"/>
      <c r="DM270" s="332"/>
      <c r="DN270" s="332"/>
      <c r="DO270" s="332"/>
      <c r="DP270" s="332"/>
      <c r="DQ270" s="332"/>
      <c r="DR270" s="332"/>
      <c r="DS270" s="332"/>
      <c r="DT270" s="332"/>
      <c r="DU270" s="332"/>
      <c r="DV270" s="332"/>
      <c r="DW270" s="332"/>
      <c r="DX270" s="332"/>
      <c r="DY270" s="332"/>
      <c r="DZ270" s="332"/>
      <c r="EA270" s="332"/>
      <c r="EB270" s="332"/>
      <c r="EC270" s="332"/>
      <c r="ED270" s="332"/>
      <c r="EE270" s="332"/>
      <c r="EF270" s="332"/>
      <c r="EG270" s="332"/>
      <c r="EH270" s="332"/>
      <c r="EI270" s="332"/>
      <c r="EJ270" s="332"/>
      <c r="EK270" s="332"/>
      <c r="EL270" s="332"/>
      <c r="EM270" s="332"/>
      <c r="EN270" s="332"/>
      <c r="EO270" s="332"/>
      <c r="EP270" s="332"/>
      <c r="EQ270" s="332"/>
      <c r="ER270" s="332"/>
      <c r="ES270" s="332"/>
      <c r="ET270" s="332"/>
      <c r="EU270" s="332"/>
      <c r="EV270" s="332"/>
      <c r="EW270" s="332"/>
      <c r="EX270" s="332"/>
      <c r="EY270" s="332"/>
      <c r="EZ270" s="332"/>
      <c r="FA270" s="332"/>
      <c r="FB270" s="332"/>
      <c r="FC270" s="332"/>
      <c r="FD270" s="332"/>
      <c r="FE270" s="332"/>
      <c r="FF270" s="332"/>
      <c r="FG270" s="332"/>
      <c r="FH270" s="332"/>
      <c r="FI270" s="332"/>
      <c r="IP270" s="326"/>
    </row>
    <row r="271" spans="1:250" s="334" customFormat="1" ht="15" customHeight="1" x14ac:dyDescent="0.3">
      <c r="A271" s="385">
        <v>16</v>
      </c>
      <c r="B271" s="391" t="s">
        <v>1490</v>
      </c>
      <c r="C271" s="374">
        <v>501179</v>
      </c>
      <c r="D271" s="375" t="s">
        <v>0</v>
      </c>
      <c r="E271" s="324"/>
      <c r="F271" s="401"/>
      <c r="G271" s="421">
        <v>8567.0299999999988</v>
      </c>
      <c r="H271" s="440"/>
      <c r="I271" s="365"/>
      <c r="J271" s="365">
        <v>16.59</v>
      </c>
      <c r="K271" s="366">
        <v>43251.27</v>
      </c>
      <c r="L271" s="365"/>
      <c r="M271" s="365"/>
      <c r="N271" s="366">
        <v>42275.14</v>
      </c>
      <c r="O271" s="365"/>
      <c r="P271" s="365"/>
      <c r="Q271" s="365"/>
      <c r="R271" s="559">
        <f t="shared" si="40"/>
        <v>9559.75</v>
      </c>
      <c r="S271" s="855">
        <f>R271-W271</f>
        <v>3.5740198982239235E-3</v>
      </c>
      <c r="T271" s="333" t="str">
        <f t="shared" si="42"/>
        <v>USD</v>
      </c>
      <c r="U271" s="327">
        <v>2354.0375341000004</v>
      </c>
      <c r="V271" s="333"/>
      <c r="W271" s="333">
        <f t="shared" si="43"/>
        <v>9559.7464259801018</v>
      </c>
      <c r="X271" s="332"/>
      <c r="Y271" s="332"/>
      <c r="Z271" s="332"/>
      <c r="AA271" s="332"/>
      <c r="AB271" s="332"/>
      <c r="AC271" s="332"/>
      <c r="AD271" s="333"/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27"/>
      <c r="AR271" s="327"/>
      <c r="AS271" s="327"/>
      <c r="AT271" s="327"/>
      <c r="AU271" s="327"/>
      <c r="AV271" s="327"/>
      <c r="AW271" s="327"/>
      <c r="AX271" s="327"/>
      <c r="AY271" s="327"/>
      <c r="AZ271" s="327"/>
      <c r="BA271" s="327"/>
      <c r="BB271" s="358"/>
      <c r="BC271" s="327"/>
      <c r="BD271" s="327"/>
      <c r="BE271" s="332"/>
      <c r="BF271" s="332"/>
      <c r="BG271" s="332"/>
      <c r="BH271" s="332"/>
      <c r="BI271" s="332"/>
      <c r="BJ271" s="332"/>
      <c r="BK271" s="332"/>
      <c r="BL271" s="332"/>
      <c r="BM271" s="332"/>
      <c r="BN271" s="332"/>
      <c r="BO271" s="332"/>
      <c r="BP271" s="332"/>
      <c r="BQ271" s="332"/>
      <c r="BR271" s="332"/>
      <c r="BS271" s="332"/>
      <c r="BT271" s="332"/>
      <c r="BU271" s="332"/>
      <c r="BV271" s="332"/>
      <c r="BW271" s="332"/>
      <c r="BX271" s="332"/>
      <c r="BY271" s="332"/>
      <c r="BZ271" s="332"/>
      <c r="CA271" s="332"/>
      <c r="CB271" s="332"/>
      <c r="CC271" s="332"/>
      <c r="CD271" s="332"/>
      <c r="CE271" s="332"/>
      <c r="CF271" s="332"/>
      <c r="CG271" s="332"/>
      <c r="CH271" s="332"/>
      <c r="CI271" s="332"/>
      <c r="CJ271" s="332"/>
      <c r="CK271" s="332"/>
      <c r="CL271" s="332"/>
      <c r="CM271" s="332"/>
      <c r="CN271" s="332"/>
      <c r="CO271" s="332"/>
      <c r="CP271" s="332"/>
      <c r="CQ271" s="332"/>
      <c r="CR271" s="332"/>
      <c r="CS271" s="332"/>
      <c r="CT271" s="332"/>
      <c r="CU271" s="332"/>
      <c r="CV271" s="332"/>
      <c r="CW271" s="332"/>
      <c r="CX271" s="332"/>
      <c r="CY271" s="332"/>
      <c r="CZ271" s="332"/>
      <c r="DA271" s="332"/>
      <c r="DB271" s="332"/>
      <c r="DC271" s="332"/>
      <c r="DD271" s="332"/>
      <c r="DE271" s="332"/>
      <c r="DF271" s="332"/>
      <c r="DG271" s="332"/>
      <c r="DH271" s="332"/>
      <c r="DI271" s="332"/>
      <c r="DJ271" s="332"/>
      <c r="DK271" s="332"/>
      <c r="DL271" s="332"/>
      <c r="DM271" s="332"/>
      <c r="DN271" s="332"/>
      <c r="DO271" s="332"/>
      <c r="DP271" s="332"/>
      <c r="DQ271" s="332"/>
      <c r="DR271" s="332"/>
      <c r="DS271" s="332"/>
      <c r="DT271" s="332"/>
      <c r="DU271" s="332"/>
      <c r="DV271" s="332"/>
      <c r="DW271" s="332"/>
      <c r="DX271" s="332"/>
      <c r="DY271" s="332"/>
      <c r="DZ271" s="332"/>
      <c r="EA271" s="332"/>
      <c r="EB271" s="332"/>
      <c r="EC271" s="332"/>
      <c r="ED271" s="332"/>
      <c r="EE271" s="332"/>
      <c r="EF271" s="332"/>
      <c r="EG271" s="332"/>
      <c r="EH271" s="332"/>
      <c r="EI271" s="332"/>
      <c r="EJ271" s="332"/>
      <c r="EK271" s="332"/>
      <c r="EL271" s="332"/>
      <c r="EM271" s="332"/>
      <c r="EN271" s="332"/>
      <c r="EO271" s="332"/>
      <c r="EP271" s="332"/>
      <c r="EQ271" s="332"/>
      <c r="ER271" s="332"/>
      <c r="ES271" s="332"/>
      <c r="ET271" s="332"/>
      <c r="EU271" s="332"/>
      <c r="EV271" s="332"/>
      <c r="EW271" s="332"/>
      <c r="EX271" s="332"/>
      <c r="EY271" s="332"/>
      <c r="EZ271" s="332"/>
      <c r="FA271" s="332"/>
      <c r="FB271" s="332"/>
      <c r="FC271" s="332"/>
      <c r="FD271" s="332"/>
      <c r="FE271" s="332"/>
      <c r="FF271" s="332"/>
      <c r="FG271" s="332"/>
      <c r="FH271" s="332"/>
      <c r="FI271" s="332"/>
      <c r="IP271" s="326"/>
    </row>
    <row r="272" spans="1:250" s="334" customFormat="1" ht="15" customHeight="1" x14ac:dyDescent="0.3">
      <c r="A272" s="385">
        <v>17</v>
      </c>
      <c r="B272" s="396" t="s">
        <v>1431</v>
      </c>
      <c r="C272" s="375">
        <v>501191</v>
      </c>
      <c r="D272" s="392" t="s">
        <v>26</v>
      </c>
      <c r="E272" s="324"/>
      <c r="F272" s="401"/>
      <c r="G272" s="366">
        <v>6451.5500000000175</v>
      </c>
      <c r="H272" s="440"/>
      <c r="I272" s="365"/>
      <c r="J272" s="365"/>
      <c r="K272" s="366">
        <v>40091.25</v>
      </c>
      <c r="L272" s="365"/>
      <c r="M272" s="365"/>
      <c r="N272" s="366">
        <v>38709.56</v>
      </c>
      <c r="O272" s="365"/>
      <c r="P272" s="365"/>
      <c r="Q272" s="365"/>
      <c r="R272" s="559">
        <f t="shared" si="40"/>
        <v>7833.2400000000198</v>
      </c>
      <c r="S272" s="561">
        <f>R272-U272</f>
        <v>-5.0030334226903506E-2</v>
      </c>
      <c r="T272" s="333" t="str">
        <f t="shared" si="42"/>
        <v>MYR</v>
      </c>
      <c r="U272" s="327">
        <v>7833.2900303342467</v>
      </c>
      <c r="V272" s="333"/>
      <c r="W272" s="333">
        <f t="shared" ref="W272:W281" si="44">U272</f>
        <v>7833.2900303342467</v>
      </c>
      <c r="X272" s="332"/>
      <c r="Y272" s="332"/>
      <c r="Z272" s="332"/>
      <c r="AA272" s="332"/>
      <c r="AB272" s="332"/>
      <c r="AC272" s="332"/>
      <c r="AD272" s="333"/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27"/>
      <c r="AR272" s="327"/>
      <c r="AS272" s="327"/>
      <c r="AT272" s="327"/>
      <c r="AU272" s="327"/>
      <c r="AV272" s="327"/>
      <c r="AW272" s="327"/>
      <c r="AX272" s="327"/>
      <c r="AY272" s="327"/>
      <c r="AZ272" s="327"/>
      <c r="BA272" s="327"/>
      <c r="BB272" s="358"/>
      <c r="BC272" s="327"/>
      <c r="BD272" s="327"/>
      <c r="BE272" s="332"/>
      <c r="BF272" s="332"/>
      <c r="BG272" s="332"/>
      <c r="BH272" s="332"/>
      <c r="BI272" s="332"/>
      <c r="BJ272" s="332"/>
      <c r="BK272" s="332"/>
      <c r="BL272" s="332"/>
      <c r="BM272" s="332"/>
      <c r="BN272" s="332"/>
      <c r="BO272" s="332"/>
      <c r="BP272" s="332"/>
      <c r="BQ272" s="332"/>
      <c r="BR272" s="332"/>
      <c r="BS272" s="332"/>
      <c r="BT272" s="332"/>
      <c r="BU272" s="332"/>
      <c r="BV272" s="332"/>
      <c r="BW272" s="332"/>
      <c r="BX272" s="332"/>
      <c r="BY272" s="332"/>
      <c r="BZ272" s="332"/>
      <c r="CA272" s="332"/>
      <c r="CB272" s="332"/>
      <c r="CC272" s="332"/>
      <c r="CD272" s="332"/>
      <c r="CE272" s="332"/>
      <c r="CF272" s="332"/>
      <c r="CG272" s="332"/>
      <c r="CH272" s="332"/>
      <c r="CI272" s="332"/>
      <c r="CJ272" s="332"/>
      <c r="CK272" s="332"/>
      <c r="CL272" s="332"/>
      <c r="CM272" s="332"/>
      <c r="CN272" s="332"/>
      <c r="CO272" s="332"/>
      <c r="CP272" s="332"/>
      <c r="CQ272" s="332"/>
      <c r="CR272" s="332"/>
      <c r="CS272" s="332"/>
      <c r="CT272" s="332"/>
      <c r="CU272" s="332"/>
      <c r="CV272" s="332"/>
      <c r="CW272" s="332"/>
      <c r="CX272" s="332"/>
      <c r="CY272" s="332"/>
      <c r="CZ272" s="332"/>
      <c r="DA272" s="332"/>
      <c r="DB272" s="332"/>
      <c r="DC272" s="332"/>
      <c r="DD272" s="332"/>
      <c r="DE272" s="332"/>
      <c r="DF272" s="332"/>
      <c r="DG272" s="332"/>
      <c r="DH272" s="332"/>
      <c r="DI272" s="332"/>
      <c r="DJ272" s="332"/>
      <c r="DK272" s="332"/>
      <c r="DL272" s="332"/>
      <c r="DM272" s="332"/>
      <c r="DN272" s="332"/>
      <c r="DO272" s="332"/>
      <c r="DP272" s="332"/>
      <c r="DQ272" s="332"/>
      <c r="DR272" s="332"/>
      <c r="DS272" s="332"/>
      <c r="DT272" s="332"/>
      <c r="DU272" s="332"/>
      <c r="DV272" s="332"/>
      <c r="DW272" s="332"/>
      <c r="DX272" s="332"/>
      <c r="DY272" s="332"/>
      <c r="DZ272" s="332"/>
      <c r="EA272" s="332"/>
      <c r="EB272" s="332"/>
      <c r="EC272" s="332"/>
      <c r="ED272" s="332"/>
      <c r="EE272" s="332"/>
      <c r="EF272" s="332"/>
      <c r="EG272" s="332"/>
      <c r="EH272" s="332"/>
      <c r="EI272" s="332"/>
      <c r="EJ272" s="332"/>
      <c r="EK272" s="332"/>
      <c r="EL272" s="332"/>
      <c r="EM272" s="332"/>
      <c r="EN272" s="332"/>
      <c r="EO272" s="332"/>
      <c r="EP272" s="332"/>
      <c r="EQ272" s="332"/>
      <c r="ER272" s="332"/>
      <c r="ES272" s="332"/>
      <c r="ET272" s="332"/>
      <c r="EU272" s="332"/>
      <c r="EV272" s="332"/>
      <c r="EW272" s="332"/>
      <c r="EX272" s="332"/>
      <c r="EY272" s="332"/>
      <c r="EZ272" s="332"/>
      <c r="FA272" s="332"/>
      <c r="FB272" s="332"/>
      <c r="FC272" s="332"/>
      <c r="FD272" s="332"/>
      <c r="FE272" s="332"/>
      <c r="FF272" s="332"/>
      <c r="FG272" s="332"/>
      <c r="FH272" s="332"/>
      <c r="FI272" s="332"/>
      <c r="IP272" s="326"/>
    </row>
    <row r="273" spans="1:250" s="334" customFormat="1" ht="15" customHeight="1" x14ac:dyDescent="0.3">
      <c r="A273" s="385">
        <v>18</v>
      </c>
      <c r="B273" s="396" t="s">
        <v>1432</v>
      </c>
      <c r="C273" s="375">
        <v>501192</v>
      </c>
      <c r="D273" s="392" t="s">
        <v>26</v>
      </c>
      <c r="E273" s="324"/>
      <c r="F273" s="401"/>
      <c r="G273" s="366">
        <v>12088.679999999993</v>
      </c>
      <c r="H273" s="440"/>
      <c r="I273" s="365"/>
      <c r="J273" s="365"/>
      <c r="K273" s="366">
        <v>75053.17</v>
      </c>
      <c r="L273" s="365"/>
      <c r="M273" s="365"/>
      <c r="N273" s="366">
        <v>72532.19</v>
      </c>
      <c r="O273" s="365"/>
      <c r="P273" s="365"/>
      <c r="Q273" s="365"/>
      <c r="R273" s="559">
        <f t="shared" si="40"/>
        <v>14609.659999999989</v>
      </c>
      <c r="S273" s="924">
        <f>R273-U273</f>
        <v>-2.4464569873089204E-2</v>
      </c>
      <c r="T273" s="333" t="str">
        <f t="shared" si="42"/>
        <v>MYR</v>
      </c>
      <c r="U273" s="327">
        <v>14609.684464569862</v>
      </c>
      <c r="V273" s="333"/>
      <c r="W273" s="333">
        <f t="shared" si="44"/>
        <v>14609.684464569862</v>
      </c>
      <c r="X273" s="332"/>
      <c r="Y273" s="332"/>
      <c r="Z273" s="332"/>
      <c r="AA273" s="332"/>
      <c r="AB273" s="332"/>
      <c r="AC273" s="332"/>
      <c r="AD273" s="333"/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27"/>
      <c r="AR273" s="327"/>
      <c r="AS273" s="327"/>
      <c r="AT273" s="327"/>
      <c r="AU273" s="327"/>
      <c r="AV273" s="327"/>
      <c r="AW273" s="327"/>
      <c r="AX273" s="327"/>
      <c r="AY273" s="327"/>
      <c r="AZ273" s="327"/>
      <c r="BA273" s="327"/>
      <c r="BB273" s="358"/>
      <c r="BC273" s="327"/>
      <c r="BD273" s="327"/>
      <c r="BE273" s="332"/>
      <c r="BF273" s="332"/>
      <c r="BG273" s="332"/>
      <c r="BH273" s="332"/>
      <c r="BI273" s="332"/>
      <c r="BJ273" s="332"/>
      <c r="BK273" s="332"/>
      <c r="BL273" s="332"/>
      <c r="BM273" s="332"/>
      <c r="BN273" s="332"/>
      <c r="BO273" s="332"/>
      <c r="BP273" s="332"/>
      <c r="BQ273" s="332"/>
      <c r="BR273" s="332"/>
      <c r="BS273" s="332"/>
      <c r="BT273" s="332"/>
      <c r="BU273" s="332"/>
      <c r="BV273" s="332"/>
      <c r="BW273" s="332"/>
      <c r="BX273" s="332"/>
      <c r="BY273" s="332"/>
      <c r="BZ273" s="332"/>
      <c r="CA273" s="332"/>
      <c r="CB273" s="332"/>
      <c r="CC273" s="332"/>
      <c r="CD273" s="332"/>
      <c r="CE273" s="332"/>
      <c r="CF273" s="332"/>
      <c r="CG273" s="332"/>
      <c r="CH273" s="332"/>
      <c r="CI273" s="332"/>
      <c r="CJ273" s="332"/>
      <c r="CK273" s="332"/>
      <c r="CL273" s="332"/>
      <c r="CM273" s="332"/>
      <c r="CN273" s="332"/>
      <c r="CO273" s="332"/>
      <c r="CP273" s="332"/>
      <c r="CQ273" s="332"/>
      <c r="CR273" s="332"/>
      <c r="CS273" s="332"/>
      <c r="CT273" s="332"/>
      <c r="CU273" s="332"/>
      <c r="CV273" s="332"/>
      <c r="CW273" s="332"/>
      <c r="CX273" s="332"/>
      <c r="CY273" s="332"/>
      <c r="CZ273" s="332"/>
      <c r="DA273" s="332"/>
      <c r="DB273" s="332"/>
      <c r="DC273" s="332"/>
      <c r="DD273" s="332"/>
      <c r="DE273" s="332"/>
      <c r="DF273" s="332"/>
      <c r="DG273" s="332"/>
      <c r="DH273" s="332"/>
      <c r="DI273" s="332"/>
      <c r="DJ273" s="332"/>
      <c r="DK273" s="332"/>
      <c r="DL273" s="332"/>
      <c r="DM273" s="332"/>
      <c r="DN273" s="332"/>
      <c r="DO273" s="332"/>
      <c r="DP273" s="332"/>
      <c r="DQ273" s="332"/>
      <c r="DR273" s="332"/>
      <c r="DS273" s="332"/>
      <c r="DT273" s="332"/>
      <c r="DU273" s="332"/>
      <c r="DV273" s="332"/>
      <c r="DW273" s="332"/>
      <c r="DX273" s="332"/>
      <c r="DY273" s="332"/>
      <c r="DZ273" s="332"/>
      <c r="EA273" s="332"/>
      <c r="EB273" s="332"/>
      <c r="EC273" s="332"/>
      <c r="ED273" s="332"/>
      <c r="EE273" s="332"/>
      <c r="EF273" s="332"/>
      <c r="EG273" s="332"/>
      <c r="EH273" s="332"/>
      <c r="EI273" s="332"/>
      <c r="EJ273" s="332"/>
      <c r="EK273" s="332"/>
      <c r="EL273" s="332"/>
      <c r="EM273" s="332"/>
      <c r="EN273" s="332"/>
      <c r="EO273" s="332"/>
      <c r="EP273" s="332"/>
      <c r="EQ273" s="332"/>
      <c r="ER273" s="332"/>
      <c r="ES273" s="332"/>
      <c r="ET273" s="332"/>
      <c r="EU273" s="332"/>
      <c r="EV273" s="332"/>
      <c r="EW273" s="332"/>
      <c r="EX273" s="332"/>
      <c r="EY273" s="332"/>
      <c r="EZ273" s="332"/>
      <c r="FA273" s="332"/>
      <c r="FB273" s="332"/>
      <c r="FC273" s="332"/>
      <c r="FD273" s="332"/>
      <c r="FE273" s="332"/>
      <c r="FF273" s="332"/>
      <c r="FG273" s="332"/>
      <c r="FH273" s="332"/>
      <c r="FI273" s="332"/>
      <c r="IP273" s="326"/>
    </row>
    <row r="274" spans="1:250" s="334" customFormat="1" ht="15" hidden="1" customHeight="1" x14ac:dyDescent="0.3">
      <c r="A274" s="385">
        <v>17</v>
      </c>
      <c r="B274" s="396" t="s">
        <v>169</v>
      </c>
      <c r="C274" s="375">
        <v>500633</v>
      </c>
      <c r="D274" s="375" t="s">
        <v>0</v>
      </c>
      <c r="E274" s="375"/>
      <c r="F274" s="397"/>
      <c r="G274" s="421">
        <v>-1.2357229825283866E-3</v>
      </c>
      <c r="H274" s="440"/>
      <c r="I274" s="365"/>
      <c r="J274" s="365"/>
      <c r="K274" s="366"/>
      <c r="L274" s="365"/>
      <c r="M274" s="365"/>
      <c r="N274" s="366"/>
      <c r="O274" s="365"/>
      <c r="P274" s="365"/>
      <c r="Q274" s="365"/>
      <c r="R274" s="559">
        <f t="shared" si="40"/>
        <v>-1.2357229825283866E-3</v>
      </c>
      <c r="S274" s="855">
        <f>R274-W274</f>
        <v>-1.2357229825283866E-3</v>
      </c>
      <c r="T274" s="333" t="str">
        <f t="shared" si="42"/>
        <v>USD</v>
      </c>
      <c r="U274" s="327"/>
      <c r="V274" s="333"/>
      <c r="W274" s="333">
        <f t="shared" si="44"/>
        <v>0</v>
      </c>
      <c r="X274" s="332"/>
      <c r="Y274" s="332"/>
      <c r="Z274" s="332"/>
      <c r="AA274" s="332"/>
      <c r="AB274" s="332"/>
      <c r="AC274" s="333">
        <f>I274+J274+K274+L274-N274-O274-P274-Q274</f>
        <v>0</v>
      </c>
      <c r="AD274" s="333">
        <f t="shared" ref="AD274:AD281" si="45">G274+I274+J274+K274+L274-N274-O274-P274-Q274</f>
        <v>-1.2357229825283866E-3</v>
      </c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27"/>
      <c r="AR274" s="327"/>
      <c r="AS274" s="327"/>
      <c r="AT274" s="357"/>
      <c r="AU274" s="327"/>
      <c r="AV274" s="327"/>
      <c r="AW274" s="327"/>
      <c r="AX274" s="327"/>
      <c r="AY274" s="327"/>
      <c r="AZ274" s="327"/>
      <c r="BA274" s="327"/>
      <c r="BB274" s="358"/>
      <c r="BC274" s="327"/>
      <c r="BD274" s="327"/>
      <c r="BE274" s="332"/>
      <c r="BF274" s="332"/>
      <c r="BG274" s="332"/>
      <c r="BH274" s="332"/>
      <c r="BI274" s="332"/>
      <c r="BJ274" s="332"/>
      <c r="BK274" s="332"/>
      <c r="BL274" s="332"/>
      <c r="BM274" s="332"/>
      <c r="BN274" s="332"/>
      <c r="BO274" s="332"/>
      <c r="BP274" s="332"/>
      <c r="BQ274" s="332"/>
      <c r="BR274" s="332"/>
      <c r="BS274" s="332"/>
      <c r="BT274" s="332"/>
      <c r="BU274" s="332"/>
      <c r="BV274" s="332"/>
      <c r="BW274" s="332"/>
      <c r="BX274" s="332"/>
      <c r="BY274" s="332"/>
      <c r="BZ274" s="332"/>
      <c r="CA274" s="332"/>
      <c r="CB274" s="332"/>
      <c r="CC274" s="332"/>
      <c r="CD274" s="332"/>
      <c r="CE274" s="332"/>
      <c r="CF274" s="332"/>
      <c r="CG274" s="332"/>
      <c r="CH274" s="332"/>
      <c r="CI274" s="332"/>
      <c r="CJ274" s="332"/>
      <c r="CK274" s="332"/>
      <c r="CL274" s="332"/>
      <c r="CM274" s="332"/>
      <c r="CN274" s="332"/>
      <c r="CO274" s="332"/>
      <c r="CP274" s="332"/>
      <c r="CQ274" s="332"/>
      <c r="CR274" s="332"/>
      <c r="CS274" s="332"/>
      <c r="CT274" s="332"/>
      <c r="CU274" s="332"/>
      <c r="CV274" s="332"/>
      <c r="CW274" s="332"/>
      <c r="CX274" s="332"/>
      <c r="CY274" s="332"/>
      <c r="CZ274" s="332"/>
      <c r="DA274" s="332"/>
      <c r="DB274" s="332"/>
      <c r="DC274" s="332"/>
      <c r="DD274" s="332"/>
      <c r="DE274" s="332"/>
      <c r="DF274" s="332"/>
      <c r="DG274" s="332"/>
      <c r="DH274" s="332"/>
      <c r="DI274" s="332"/>
      <c r="DJ274" s="332"/>
      <c r="DK274" s="332"/>
      <c r="DL274" s="332"/>
      <c r="DM274" s="332"/>
      <c r="DN274" s="332"/>
      <c r="DO274" s="332"/>
      <c r="DP274" s="332"/>
      <c r="DQ274" s="332"/>
      <c r="DR274" s="332"/>
      <c r="DS274" s="332"/>
      <c r="DT274" s="332"/>
      <c r="DU274" s="332"/>
      <c r="DV274" s="332"/>
      <c r="DW274" s="332"/>
      <c r="DX274" s="332"/>
      <c r="DY274" s="332"/>
      <c r="DZ274" s="332"/>
      <c r="EA274" s="332"/>
      <c r="EB274" s="332"/>
      <c r="EC274" s="332"/>
      <c r="ED274" s="332"/>
      <c r="EE274" s="332"/>
      <c r="EF274" s="332"/>
      <c r="EG274" s="332"/>
      <c r="EH274" s="332"/>
      <c r="EI274" s="332"/>
      <c r="EJ274" s="332"/>
      <c r="EK274" s="332"/>
      <c r="EL274" s="332"/>
      <c r="EM274" s="332"/>
      <c r="EN274" s="332"/>
      <c r="EO274" s="332"/>
      <c r="EP274" s="332"/>
      <c r="EQ274" s="332"/>
      <c r="ER274" s="332"/>
      <c r="ES274" s="332"/>
      <c r="ET274" s="332"/>
      <c r="EU274" s="332"/>
      <c r="EV274" s="332"/>
      <c r="EW274" s="332"/>
      <c r="EX274" s="332"/>
      <c r="EY274" s="332"/>
      <c r="EZ274" s="332"/>
      <c r="FA274" s="332"/>
      <c r="FB274" s="332"/>
      <c r="FC274" s="332"/>
      <c r="FD274" s="332"/>
      <c r="FE274" s="332"/>
      <c r="FF274" s="332"/>
      <c r="FG274" s="332"/>
      <c r="FH274" s="332"/>
      <c r="FI274" s="332"/>
      <c r="IP274" s="326"/>
    </row>
    <row r="275" spans="1:250" s="334" customFormat="1" ht="15" hidden="1" customHeight="1" x14ac:dyDescent="0.3">
      <c r="A275" s="385">
        <v>2</v>
      </c>
      <c r="B275" s="396" t="s">
        <v>170</v>
      </c>
      <c r="C275" s="375">
        <v>500799</v>
      </c>
      <c r="D275" s="375" t="s">
        <v>3</v>
      </c>
      <c r="E275" s="375"/>
      <c r="F275" s="397"/>
      <c r="G275" s="421">
        <v>-3.1507059466093779E-3</v>
      </c>
      <c r="H275" s="440"/>
      <c r="I275" s="365"/>
      <c r="J275" s="366"/>
      <c r="K275" s="366"/>
      <c r="L275" s="365"/>
      <c r="M275" s="365"/>
      <c r="N275" s="366"/>
      <c r="O275" s="366"/>
      <c r="P275" s="366"/>
      <c r="Q275" s="372"/>
      <c r="R275" s="559">
        <f t="shared" si="40"/>
        <v>-3.1507059466093779E-3</v>
      </c>
      <c r="S275" s="855">
        <f>R275-W275</f>
        <v>-3.1507059466093779E-3</v>
      </c>
      <c r="T275" s="333" t="str">
        <f t="shared" si="42"/>
        <v>GBP</v>
      </c>
      <c r="U275" s="327"/>
      <c r="V275" s="333"/>
      <c r="W275" s="333">
        <f t="shared" si="44"/>
        <v>0</v>
      </c>
      <c r="X275" s="332"/>
      <c r="Y275" s="332"/>
      <c r="Z275" s="332"/>
      <c r="AA275" s="332"/>
      <c r="AB275" s="332"/>
      <c r="AC275" s="333">
        <f>I275+J275+K275+L275-N275-O275-P275-Q275</f>
        <v>0</v>
      </c>
      <c r="AD275" s="333">
        <f t="shared" si="45"/>
        <v>-3.1507059466093779E-3</v>
      </c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27"/>
      <c r="AR275" s="327"/>
      <c r="AS275" s="327"/>
      <c r="AT275" s="327"/>
      <c r="AU275" s="327"/>
      <c r="AV275" s="327"/>
      <c r="AW275" s="327"/>
      <c r="AX275" s="327"/>
      <c r="AY275" s="327"/>
      <c r="AZ275" s="327"/>
      <c r="BA275" s="327"/>
      <c r="BB275" s="358"/>
      <c r="BC275" s="327"/>
      <c r="BD275" s="327"/>
      <c r="BE275" s="332"/>
      <c r="BF275" s="332"/>
      <c r="BG275" s="332"/>
      <c r="BH275" s="332"/>
      <c r="BI275" s="332"/>
      <c r="BJ275" s="332"/>
      <c r="BK275" s="332"/>
      <c r="BL275" s="332"/>
      <c r="BM275" s="332"/>
      <c r="BN275" s="332"/>
      <c r="BO275" s="332"/>
      <c r="BP275" s="332"/>
      <c r="BQ275" s="332"/>
      <c r="BR275" s="332"/>
      <c r="BS275" s="332"/>
      <c r="BT275" s="332"/>
      <c r="BU275" s="332"/>
      <c r="BV275" s="332"/>
      <c r="BW275" s="332"/>
      <c r="BX275" s="332"/>
      <c r="BY275" s="332"/>
      <c r="BZ275" s="332"/>
      <c r="CA275" s="332"/>
      <c r="CB275" s="332"/>
      <c r="CC275" s="332"/>
      <c r="CD275" s="332"/>
      <c r="CE275" s="332"/>
      <c r="CF275" s="332"/>
      <c r="CG275" s="332"/>
      <c r="CH275" s="332"/>
      <c r="CI275" s="332"/>
      <c r="CJ275" s="332"/>
      <c r="CK275" s="332"/>
      <c r="CL275" s="332"/>
      <c r="CM275" s="332"/>
      <c r="CN275" s="332"/>
      <c r="CO275" s="332"/>
      <c r="CP275" s="332"/>
      <c r="CQ275" s="332"/>
      <c r="CR275" s="332"/>
      <c r="CS275" s="332"/>
      <c r="CT275" s="332"/>
      <c r="CU275" s="332"/>
      <c r="CV275" s="332"/>
      <c r="CW275" s="332"/>
      <c r="CX275" s="332"/>
      <c r="CY275" s="332"/>
      <c r="CZ275" s="332"/>
      <c r="DA275" s="332"/>
      <c r="DB275" s="332"/>
      <c r="DC275" s="332"/>
      <c r="DD275" s="332"/>
      <c r="DE275" s="332"/>
      <c r="DF275" s="332"/>
      <c r="DG275" s="332"/>
      <c r="DH275" s="332"/>
      <c r="DI275" s="332"/>
      <c r="DJ275" s="332"/>
      <c r="DK275" s="332"/>
      <c r="DL275" s="332"/>
      <c r="DM275" s="332"/>
      <c r="DN275" s="332"/>
      <c r="DO275" s="332"/>
      <c r="DP275" s="332"/>
      <c r="DQ275" s="332"/>
      <c r="DR275" s="332"/>
      <c r="DS275" s="332"/>
      <c r="DT275" s="332"/>
      <c r="DU275" s="332"/>
      <c r="DV275" s="332"/>
      <c r="DW275" s="332"/>
      <c r="DX275" s="332"/>
      <c r="DY275" s="332"/>
      <c r="DZ275" s="332"/>
      <c r="EA275" s="332"/>
      <c r="EB275" s="332"/>
      <c r="EC275" s="332"/>
      <c r="ED275" s="332"/>
      <c r="EE275" s="332"/>
      <c r="EF275" s="332"/>
      <c r="EG275" s="332"/>
      <c r="EH275" s="332"/>
      <c r="EI275" s="332"/>
      <c r="EJ275" s="332"/>
      <c r="EK275" s="332"/>
      <c r="EL275" s="332"/>
      <c r="EM275" s="332"/>
      <c r="EN275" s="332"/>
      <c r="EO275" s="332"/>
      <c r="EP275" s="332"/>
      <c r="EQ275" s="332"/>
      <c r="ER275" s="332"/>
      <c r="ES275" s="332"/>
      <c r="ET275" s="332"/>
      <c r="EU275" s="332"/>
      <c r="EV275" s="332"/>
      <c r="EW275" s="332"/>
      <c r="EX275" s="332"/>
      <c r="EY275" s="332"/>
      <c r="EZ275" s="332"/>
      <c r="FA275" s="332"/>
      <c r="FB275" s="332"/>
      <c r="FC275" s="332"/>
      <c r="FD275" s="332"/>
      <c r="FE275" s="332"/>
      <c r="FF275" s="332"/>
      <c r="FG275" s="332"/>
      <c r="FH275" s="332"/>
      <c r="FI275" s="332"/>
      <c r="IP275" s="326"/>
    </row>
    <row r="276" spans="1:250" s="334" customFormat="1" ht="15" hidden="1" customHeight="1" x14ac:dyDescent="0.3">
      <c r="A276" s="385">
        <v>3</v>
      </c>
      <c r="B276" s="396" t="s">
        <v>171</v>
      </c>
      <c r="C276" s="375">
        <v>500809</v>
      </c>
      <c r="D276" s="375" t="s">
        <v>0</v>
      </c>
      <c r="E276" s="375"/>
      <c r="F276" s="397"/>
      <c r="G276" s="460">
        <v>-1.0030840394392726E-3</v>
      </c>
      <c r="H276" s="461"/>
      <c r="I276" s="372"/>
      <c r="J276" s="388"/>
      <c r="K276" s="388"/>
      <c r="L276" s="372"/>
      <c r="M276" s="372"/>
      <c r="N276" s="388"/>
      <c r="O276" s="388"/>
      <c r="P276" s="388"/>
      <c r="Q276" s="372"/>
      <c r="R276" s="559">
        <f t="shared" si="40"/>
        <v>-1.0030840394392726E-3</v>
      </c>
      <c r="S276" s="561">
        <f>R276-W276</f>
        <v>-1.0030840394392726E-3</v>
      </c>
      <c r="T276" s="333" t="str">
        <f t="shared" si="42"/>
        <v>USD</v>
      </c>
      <c r="U276" s="327"/>
      <c r="V276" s="333"/>
      <c r="W276" s="333">
        <f t="shared" si="44"/>
        <v>0</v>
      </c>
      <c r="X276" s="332"/>
      <c r="Y276" s="332"/>
      <c r="Z276" s="332"/>
      <c r="AA276" s="332"/>
      <c r="AB276" s="332"/>
      <c r="AC276" s="333">
        <f>I276+J276+K276+L276-N276-O276-P276-Q276</f>
        <v>0</v>
      </c>
      <c r="AD276" s="333">
        <f t="shared" si="45"/>
        <v>-1.0030840394392726E-3</v>
      </c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27"/>
      <c r="AR276" s="327"/>
      <c r="AS276" s="327"/>
      <c r="AT276" s="327"/>
      <c r="AU276" s="327"/>
      <c r="AV276" s="327"/>
      <c r="AW276" s="327"/>
      <c r="AX276" s="327"/>
      <c r="AY276" s="327"/>
      <c r="AZ276" s="327"/>
      <c r="BA276" s="327"/>
      <c r="BB276" s="358"/>
      <c r="BC276" s="327"/>
      <c r="BD276" s="327"/>
      <c r="BE276" s="332"/>
      <c r="BF276" s="332"/>
      <c r="BG276" s="332"/>
      <c r="BH276" s="332"/>
      <c r="BI276" s="332"/>
      <c r="BJ276" s="332"/>
      <c r="BK276" s="332"/>
      <c r="BL276" s="332"/>
      <c r="BM276" s="332"/>
      <c r="BN276" s="332"/>
      <c r="BO276" s="332"/>
      <c r="BP276" s="332"/>
      <c r="BQ276" s="332"/>
      <c r="BR276" s="332"/>
      <c r="BS276" s="332"/>
      <c r="BT276" s="332"/>
      <c r="BU276" s="332"/>
      <c r="BV276" s="332"/>
      <c r="BW276" s="332"/>
      <c r="BX276" s="332"/>
      <c r="BY276" s="332"/>
      <c r="BZ276" s="332"/>
      <c r="CA276" s="332"/>
      <c r="CB276" s="332"/>
      <c r="CC276" s="332"/>
      <c r="CD276" s="332"/>
      <c r="CE276" s="332"/>
      <c r="CF276" s="332"/>
      <c r="CG276" s="332"/>
      <c r="CH276" s="332"/>
      <c r="CI276" s="332"/>
      <c r="CJ276" s="332"/>
      <c r="CK276" s="332"/>
      <c r="CL276" s="332"/>
      <c r="CM276" s="332"/>
      <c r="CN276" s="332"/>
      <c r="CO276" s="332"/>
      <c r="CP276" s="332"/>
      <c r="CQ276" s="332"/>
      <c r="CR276" s="332"/>
      <c r="CS276" s="332"/>
      <c r="CT276" s="332"/>
      <c r="CU276" s="332"/>
      <c r="CV276" s="332"/>
      <c r="CW276" s="332"/>
      <c r="CX276" s="332"/>
      <c r="CY276" s="332"/>
      <c r="CZ276" s="332"/>
      <c r="DA276" s="332"/>
      <c r="DB276" s="332"/>
      <c r="DC276" s="332"/>
      <c r="DD276" s="332"/>
      <c r="DE276" s="332"/>
      <c r="DF276" s="332"/>
      <c r="DG276" s="332"/>
      <c r="DH276" s="332"/>
      <c r="DI276" s="332"/>
      <c r="DJ276" s="332"/>
      <c r="DK276" s="332"/>
      <c r="DL276" s="332"/>
      <c r="DM276" s="332"/>
      <c r="DN276" s="332"/>
      <c r="DO276" s="332"/>
      <c r="DP276" s="332"/>
      <c r="DQ276" s="332"/>
      <c r="DR276" s="332"/>
      <c r="DS276" s="332"/>
      <c r="DT276" s="332"/>
      <c r="DU276" s="332"/>
      <c r="DV276" s="332"/>
      <c r="DW276" s="332"/>
      <c r="DX276" s="332"/>
      <c r="DY276" s="332"/>
      <c r="DZ276" s="332"/>
      <c r="EA276" s="332"/>
      <c r="EB276" s="332"/>
      <c r="EC276" s="332"/>
      <c r="ED276" s="332"/>
      <c r="EE276" s="332"/>
      <c r="EF276" s="332"/>
      <c r="EG276" s="332"/>
      <c r="EH276" s="332"/>
      <c r="EI276" s="332"/>
      <c r="EJ276" s="332"/>
      <c r="EK276" s="332"/>
      <c r="EL276" s="332"/>
      <c r="EM276" s="332"/>
      <c r="EN276" s="332"/>
      <c r="EO276" s="332"/>
      <c r="EP276" s="332"/>
      <c r="EQ276" s="332"/>
      <c r="ER276" s="332"/>
      <c r="ES276" s="332"/>
      <c r="ET276" s="332"/>
      <c r="EU276" s="332"/>
      <c r="EV276" s="332"/>
      <c r="EW276" s="332"/>
      <c r="EX276" s="332"/>
      <c r="EY276" s="332"/>
      <c r="EZ276" s="332"/>
      <c r="FA276" s="332"/>
      <c r="FB276" s="332"/>
      <c r="FC276" s="332"/>
      <c r="FD276" s="332"/>
      <c r="FE276" s="332"/>
      <c r="FF276" s="332"/>
      <c r="FG276" s="332"/>
      <c r="FH276" s="332"/>
      <c r="FI276" s="332"/>
      <c r="IP276" s="326"/>
    </row>
    <row r="277" spans="1:250" s="334" customFormat="1" ht="15" hidden="1" customHeight="1" x14ac:dyDescent="0.3">
      <c r="A277" s="385">
        <v>4</v>
      </c>
      <c r="B277" s="396" t="s">
        <v>172</v>
      </c>
      <c r="C277" s="375">
        <v>500810</v>
      </c>
      <c r="D277" s="375" t="s">
        <v>0</v>
      </c>
      <c r="E277" s="375"/>
      <c r="F277" s="397"/>
      <c r="G277" s="460">
        <v>-4.0000977351155598E-3</v>
      </c>
      <c r="H277" s="461"/>
      <c r="I277" s="372"/>
      <c r="J277" s="388"/>
      <c r="K277" s="388"/>
      <c r="L277" s="372"/>
      <c r="M277" s="372"/>
      <c r="N277" s="388"/>
      <c r="O277" s="388"/>
      <c r="P277" s="388"/>
      <c r="Q277" s="372"/>
      <c r="R277" s="559">
        <f t="shared" si="40"/>
        <v>-4.0000977351155598E-3</v>
      </c>
      <c r="S277" s="561">
        <f>R277-W277</f>
        <v>-4.0000977351155598E-3</v>
      </c>
      <c r="T277" s="333" t="str">
        <f t="shared" si="42"/>
        <v>USD</v>
      </c>
      <c r="U277" s="327"/>
      <c r="V277" s="333"/>
      <c r="W277" s="333">
        <f t="shared" si="44"/>
        <v>0</v>
      </c>
      <c r="X277" s="332"/>
      <c r="Y277" s="332"/>
      <c r="Z277" s="332"/>
      <c r="AA277" s="332"/>
      <c r="AB277" s="332"/>
      <c r="AC277" s="333">
        <f>I277+J277+K277+L277-N277-O277-P277-Q277</f>
        <v>0</v>
      </c>
      <c r="AD277" s="333">
        <f t="shared" si="45"/>
        <v>-4.0000977351155598E-3</v>
      </c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27"/>
      <c r="AR277" s="327"/>
      <c r="AS277" s="327"/>
      <c r="AT277" s="327"/>
      <c r="AU277" s="327"/>
      <c r="AV277" s="327"/>
      <c r="AW277" s="327"/>
      <c r="AX277" s="327"/>
      <c r="AY277" s="327"/>
      <c r="AZ277" s="327"/>
      <c r="BA277" s="327"/>
      <c r="BB277" s="358"/>
      <c r="BC277" s="327"/>
      <c r="BD277" s="327"/>
      <c r="BE277" s="332"/>
      <c r="BF277" s="332"/>
      <c r="BG277" s="332"/>
      <c r="BH277" s="332"/>
      <c r="BI277" s="332"/>
      <c r="BJ277" s="332"/>
      <c r="BK277" s="332"/>
      <c r="BL277" s="332"/>
      <c r="BM277" s="332"/>
      <c r="BN277" s="332"/>
      <c r="BO277" s="332"/>
      <c r="BP277" s="332"/>
      <c r="BQ277" s="332"/>
      <c r="BR277" s="332"/>
      <c r="BS277" s="332"/>
      <c r="BT277" s="332"/>
      <c r="BU277" s="332"/>
      <c r="BV277" s="332"/>
      <c r="BW277" s="332"/>
      <c r="BX277" s="332"/>
      <c r="BY277" s="332"/>
      <c r="BZ277" s="332"/>
      <c r="CA277" s="332"/>
      <c r="CB277" s="332"/>
      <c r="CC277" s="332"/>
      <c r="CD277" s="332"/>
      <c r="CE277" s="332"/>
      <c r="CF277" s="332"/>
      <c r="CG277" s="332"/>
      <c r="CH277" s="332"/>
      <c r="CI277" s="332"/>
      <c r="CJ277" s="332"/>
      <c r="CK277" s="332"/>
      <c r="CL277" s="332"/>
      <c r="CM277" s="332"/>
      <c r="CN277" s="332"/>
      <c r="CO277" s="332"/>
      <c r="CP277" s="332"/>
      <c r="CQ277" s="332"/>
      <c r="CR277" s="332"/>
      <c r="CS277" s="332"/>
      <c r="CT277" s="332"/>
      <c r="CU277" s="332"/>
      <c r="CV277" s="332"/>
      <c r="CW277" s="332"/>
      <c r="CX277" s="332"/>
      <c r="CY277" s="332"/>
      <c r="CZ277" s="332"/>
      <c r="DA277" s="332"/>
      <c r="DB277" s="332"/>
      <c r="DC277" s="332"/>
      <c r="DD277" s="332"/>
      <c r="DE277" s="332"/>
      <c r="DF277" s="332"/>
      <c r="DG277" s="332"/>
      <c r="DH277" s="332"/>
      <c r="DI277" s="332"/>
      <c r="DJ277" s="332"/>
      <c r="DK277" s="332"/>
      <c r="DL277" s="332"/>
      <c r="DM277" s="332"/>
      <c r="DN277" s="332"/>
      <c r="DO277" s="332"/>
      <c r="DP277" s="332"/>
      <c r="DQ277" s="332"/>
      <c r="DR277" s="332"/>
      <c r="DS277" s="332"/>
      <c r="DT277" s="332"/>
      <c r="DU277" s="332"/>
      <c r="DV277" s="332"/>
      <c r="DW277" s="332"/>
      <c r="DX277" s="332"/>
      <c r="DY277" s="332"/>
      <c r="DZ277" s="332"/>
      <c r="EA277" s="332"/>
      <c r="EB277" s="332"/>
      <c r="EC277" s="332"/>
      <c r="ED277" s="332"/>
      <c r="EE277" s="332"/>
      <c r="EF277" s="332"/>
      <c r="EG277" s="332"/>
      <c r="EH277" s="332"/>
      <c r="EI277" s="332"/>
      <c r="EJ277" s="332"/>
      <c r="EK277" s="332"/>
      <c r="EL277" s="332"/>
      <c r="EM277" s="332"/>
      <c r="EN277" s="332"/>
      <c r="EO277" s="332"/>
      <c r="EP277" s="332"/>
      <c r="EQ277" s="332"/>
      <c r="ER277" s="332"/>
      <c r="ES277" s="332"/>
      <c r="ET277" s="332"/>
      <c r="EU277" s="332"/>
      <c r="EV277" s="332"/>
      <c r="EW277" s="332"/>
      <c r="EX277" s="332"/>
      <c r="EY277" s="332"/>
      <c r="EZ277" s="332"/>
      <c r="FA277" s="332"/>
      <c r="FB277" s="332"/>
      <c r="FC277" s="332"/>
      <c r="FD277" s="332"/>
      <c r="FE277" s="332"/>
      <c r="FF277" s="332"/>
      <c r="FG277" s="332"/>
      <c r="FH277" s="332"/>
      <c r="FI277" s="332"/>
      <c r="IP277" s="326"/>
    </row>
    <row r="278" spans="1:250" s="334" customFormat="1" ht="15" customHeight="1" x14ac:dyDescent="0.3">
      <c r="A278" s="385">
        <v>19</v>
      </c>
      <c r="B278" s="391" t="s">
        <v>1587</v>
      </c>
      <c r="C278" s="393">
        <v>501292</v>
      </c>
      <c r="D278" s="392" t="s">
        <v>26</v>
      </c>
      <c r="E278" s="375"/>
      <c r="F278" s="397"/>
      <c r="G278" s="622">
        <v>2518.4799999999959</v>
      </c>
      <c r="H278" s="461"/>
      <c r="I278" s="372"/>
      <c r="J278" s="388"/>
      <c r="K278" s="388">
        <v>78126.429999999993</v>
      </c>
      <c r="L278" s="372"/>
      <c r="M278" s="372"/>
      <c r="N278" s="388">
        <v>78072.850000000006</v>
      </c>
      <c r="O278" s="388"/>
      <c r="P278" s="388"/>
      <c r="Q278" s="372"/>
      <c r="R278" s="559">
        <f t="shared" si="40"/>
        <v>2572.0599999999831</v>
      </c>
      <c r="S278" s="561">
        <f>R278-W278</f>
        <v>-3.5616438522083627E-3</v>
      </c>
      <c r="T278" s="333" t="str">
        <f t="shared" si="42"/>
        <v>MYR</v>
      </c>
      <c r="U278" s="327">
        <v>2572.0635616438353</v>
      </c>
      <c r="V278" s="333"/>
      <c r="W278" s="333">
        <f t="shared" si="44"/>
        <v>2572.0635616438353</v>
      </c>
      <c r="X278" s="332"/>
      <c r="Y278" s="332"/>
      <c r="Z278" s="332"/>
      <c r="AA278" s="332"/>
      <c r="AB278" s="332"/>
      <c r="AC278" s="333"/>
      <c r="AD278" s="333">
        <f t="shared" si="45"/>
        <v>2572.0599999999831</v>
      </c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27"/>
      <c r="AR278" s="327"/>
      <c r="AS278" s="327"/>
      <c r="AT278" s="327"/>
      <c r="AU278" s="327"/>
      <c r="AV278" s="327"/>
      <c r="AW278" s="327"/>
      <c r="AX278" s="327"/>
      <c r="AY278" s="327"/>
      <c r="AZ278" s="327"/>
      <c r="BA278" s="327"/>
      <c r="BB278" s="358"/>
      <c r="BC278" s="327"/>
      <c r="BD278" s="327"/>
      <c r="BE278" s="332"/>
      <c r="BF278" s="332"/>
      <c r="BG278" s="332"/>
      <c r="BH278" s="332"/>
      <c r="BI278" s="332"/>
      <c r="BJ278" s="332"/>
      <c r="BK278" s="332"/>
      <c r="BL278" s="332"/>
      <c r="BM278" s="332"/>
      <c r="BN278" s="332"/>
      <c r="BO278" s="332"/>
      <c r="BP278" s="332"/>
      <c r="BQ278" s="332"/>
      <c r="BR278" s="332"/>
      <c r="BS278" s="332"/>
      <c r="BT278" s="332"/>
      <c r="BU278" s="332"/>
      <c r="BV278" s="332"/>
      <c r="BW278" s="332"/>
      <c r="BX278" s="332"/>
      <c r="BY278" s="332"/>
      <c r="BZ278" s="332"/>
      <c r="CA278" s="332"/>
      <c r="CB278" s="332"/>
      <c r="CC278" s="332"/>
      <c r="CD278" s="332"/>
      <c r="CE278" s="332"/>
      <c r="CF278" s="332"/>
      <c r="CG278" s="332"/>
      <c r="CH278" s="332"/>
      <c r="CI278" s="332"/>
      <c r="CJ278" s="332"/>
      <c r="CK278" s="332"/>
      <c r="CL278" s="332"/>
      <c r="CM278" s="332"/>
      <c r="CN278" s="332"/>
      <c r="CO278" s="332"/>
      <c r="CP278" s="332"/>
      <c r="CQ278" s="332"/>
      <c r="CR278" s="332"/>
      <c r="CS278" s="332"/>
      <c r="CT278" s="332"/>
      <c r="CU278" s="332"/>
      <c r="CV278" s="332"/>
      <c r="CW278" s="332"/>
      <c r="CX278" s="332"/>
      <c r="CY278" s="332"/>
      <c r="CZ278" s="332"/>
      <c r="DA278" s="332"/>
      <c r="DB278" s="332"/>
      <c r="DC278" s="332"/>
      <c r="DD278" s="332"/>
      <c r="DE278" s="332"/>
      <c r="DF278" s="332"/>
      <c r="DG278" s="332"/>
      <c r="DH278" s="332"/>
      <c r="DI278" s="332"/>
      <c r="DJ278" s="332"/>
      <c r="DK278" s="332"/>
      <c r="DL278" s="332"/>
      <c r="DM278" s="332"/>
      <c r="DN278" s="332"/>
      <c r="DO278" s="332"/>
      <c r="DP278" s="332"/>
      <c r="DQ278" s="332"/>
      <c r="DR278" s="332"/>
      <c r="DS278" s="332"/>
      <c r="DT278" s="332"/>
      <c r="DU278" s="332"/>
      <c r="DV278" s="332"/>
      <c r="DW278" s="332"/>
      <c r="DX278" s="332"/>
      <c r="DY278" s="332"/>
      <c r="DZ278" s="332"/>
      <c r="EA278" s="332"/>
      <c r="EB278" s="332"/>
      <c r="EC278" s="332"/>
      <c r="ED278" s="332"/>
      <c r="EE278" s="332"/>
      <c r="EF278" s="332"/>
      <c r="EG278" s="332"/>
      <c r="EH278" s="332"/>
      <c r="EI278" s="332"/>
      <c r="EJ278" s="332"/>
      <c r="EK278" s="332"/>
      <c r="EL278" s="332"/>
      <c r="EM278" s="332"/>
      <c r="EN278" s="332"/>
      <c r="EO278" s="332"/>
      <c r="EP278" s="332"/>
      <c r="EQ278" s="332"/>
      <c r="ER278" s="332"/>
      <c r="ES278" s="332"/>
      <c r="ET278" s="332"/>
      <c r="EU278" s="332"/>
      <c r="EV278" s="332"/>
      <c r="EW278" s="332"/>
      <c r="EX278" s="332"/>
      <c r="EY278" s="332"/>
      <c r="EZ278" s="332"/>
      <c r="FA278" s="332"/>
      <c r="FB278" s="332"/>
      <c r="FC278" s="332"/>
      <c r="FD278" s="332"/>
      <c r="FE278" s="332"/>
      <c r="FF278" s="332"/>
      <c r="FG278" s="332"/>
      <c r="FH278" s="332"/>
      <c r="FI278" s="332"/>
      <c r="IP278" s="326"/>
    </row>
    <row r="279" spans="1:250" s="334" customFormat="1" ht="15" customHeight="1" x14ac:dyDescent="0.3">
      <c r="A279" s="385">
        <v>20</v>
      </c>
      <c r="B279" s="391" t="s">
        <v>1613</v>
      </c>
      <c r="C279" s="393">
        <v>501315</v>
      </c>
      <c r="D279" s="392" t="s">
        <v>26</v>
      </c>
      <c r="E279" s="375"/>
      <c r="F279" s="397"/>
      <c r="G279" s="622">
        <v>0</v>
      </c>
      <c r="H279" s="461"/>
      <c r="I279" s="372"/>
      <c r="J279" s="388"/>
      <c r="K279" s="388">
        <v>4321.07</v>
      </c>
      <c r="L279" s="372"/>
      <c r="M279" s="372"/>
      <c r="N279" s="388"/>
      <c r="O279" s="388"/>
      <c r="P279" s="388"/>
      <c r="Q279" s="372"/>
      <c r="R279" s="559">
        <f t="shared" si="40"/>
        <v>4321.07</v>
      </c>
      <c r="S279" s="561">
        <f>R279-W279</f>
        <v>3.216438356503204E-3</v>
      </c>
      <c r="T279" s="333" t="str">
        <f t="shared" si="42"/>
        <v>MYR</v>
      </c>
      <c r="U279" s="327">
        <v>4321.0667835616432</v>
      </c>
      <c r="V279" s="333"/>
      <c r="W279" s="333">
        <f t="shared" si="44"/>
        <v>4321.0667835616432</v>
      </c>
      <c r="X279" s="332"/>
      <c r="Y279" s="332"/>
      <c r="Z279" s="332"/>
      <c r="AA279" s="332"/>
      <c r="AB279" s="332"/>
      <c r="AC279" s="333"/>
      <c r="AD279" s="333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27"/>
      <c r="AR279" s="327"/>
      <c r="AS279" s="327"/>
      <c r="AT279" s="327"/>
      <c r="AU279" s="327"/>
      <c r="AV279" s="327"/>
      <c r="AW279" s="327"/>
      <c r="AX279" s="327"/>
      <c r="AY279" s="327"/>
      <c r="AZ279" s="327"/>
      <c r="BA279" s="327"/>
      <c r="BB279" s="358"/>
      <c r="BC279" s="327"/>
      <c r="BD279" s="327"/>
      <c r="BE279" s="332"/>
      <c r="BF279" s="332"/>
      <c r="BG279" s="332"/>
      <c r="BH279" s="332"/>
      <c r="BI279" s="332"/>
      <c r="BJ279" s="332"/>
      <c r="BK279" s="332"/>
      <c r="BL279" s="332"/>
      <c r="BM279" s="332"/>
      <c r="BN279" s="332"/>
      <c r="BO279" s="332"/>
      <c r="BP279" s="332"/>
      <c r="BQ279" s="332"/>
      <c r="BR279" s="332"/>
      <c r="BS279" s="332"/>
      <c r="BT279" s="332"/>
      <c r="BU279" s="332"/>
      <c r="BV279" s="332"/>
      <c r="BW279" s="332"/>
      <c r="BX279" s="332"/>
      <c r="BY279" s="332"/>
      <c r="BZ279" s="332"/>
      <c r="CA279" s="332"/>
      <c r="CB279" s="332"/>
      <c r="CC279" s="332"/>
      <c r="CD279" s="332"/>
      <c r="CE279" s="332"/>
      <c r="CF279" s="332"/>
      <c r="CG279" s="332"/>
      <c r="CH279" s="332"/>
      <c r="CI279" s="332"/>
      <c r="CJ279" s="332"/>
      <c r="CK279" s="332"/>
      <c r="CL279" s="332"/>
      <c r="CM279" s="332"/>
      <c r="CN279" s="332"/>
      <c r="CO279" s="332"/>
      <c r="CP279" s="332"/>
      <c r="CQ279" s="332"/>
      <c r="CR279" s="332"/>
      <c r="CS279" s="332"/>
      <c r="CT279" s="332"/>
      <c r="CU279" s="332"/>
      <c r="CV279" s="332"/>
      <c r="CW279" s="332"/>
      <c r="CX279" s="332"/>
      <c r="CY279" s="332"/>
      <c r="CZ279" s="332"/>
      <c r="DA279" s="332"/>
      <c r="DB279" s="332"/>
      <c r="DC279" s="332"/>
      <c r="DD279" s="332"/>
      <c r="DE279" s="332"/>
      <c r="DF279" s="332"/>
      <c r="DG279" s="332"/>
      <c r="DH279" s="332"/>
      <c r="DI279" s="332"/>
      <c r="DJ279" s="332"/>
      <c r="DK279" s="332"/>
      <c r="DL279" s="332"/>
      <c r="DM279" s="332"/>
      <c r="DN279" s="332"/>
      <c r="DO279" s="332"/>
      <c r="DP279" s="332"/>
      <c r="DQ279" s="332"/>
      <c r="DR279" s="332"/>
      <c r="DS279" s="332"/>
      <c r="DT279" s="332"/>
      <c r="DU279" s="332"/>
      <c r="DV279" s="332"/>
      <c r="DW279" s="332"/>
      <c r="DX279" s="332"/>
      <c r="DY279" s="332"/>
      <c r="DZ279" s="332"/>
      <c r="EA279" s="332"/>
      <c r="EB279" s="332"/>
      <c r="EC279" s="332"/>
      <c r="ED279" s="332"/>
      <c r="EE279" s="332"/>
      <c r="EF279" s="332"/>
      <c r="EG279" s="332"/>
      <c r="EH279" s="332"/>
      <c r="EI279" s="332"/>
      <c r="EJ279" s="332"/>
      <c r="EK279" s="332"/>
      <c r="EL279" s="332"/>
      <c r="EM279" s="332"/>
      <c r="EN279" s="332"/>
      <c r="EO279" s="332"/>
      <c r="EP279" s="332"/>
      <c r="EQ279" s="332"/>
      <c r="ER279" s="332"/>
      <c r="ES279" s="332"/>
      <c r="ET279" s="332"/>
      <c r="EU279" s="332"/>
      <c r="EV279" s="332"/>
      <c r="EW279" s="332"/>
      <c r="EX279" s="332"/>
      <c r="EY279" s="332"/>
      <c r="EZ279" s="332"/>
      <c r="FA279" s="332"/>
      <c r="FB279" s="332"/>
      <c r="FC279" s="332"/>
      <c r="FD279" s="332"/>
      <c r="FE279" s="332"/>
      <c r="FF279" s="332"/>
      <c r="FG279" s="332"/>
      <c r="FH279" s="332"/>
      <c r="FI279" s="332"/>
      <c r="IP279" s="326"/>
    </row>
    <row r="280" spans="1:250" s="334" customFormat="1" ht="15" customHeight="1" x14ac:dyDescent="0.3">
      <c r="A280" s="385">
        <v>21</v>
      </c>
      <c r="B280" s="391" t="s">
        <v>1612</v>
      </c>
      <c r="C280" s="393">
        <v>501316</v>
      </c>
      <c r="D280" s="392" t="s">
        <v>26</v>
      </c>
      <c r="E280" s="375"/>
      <c r="F280" s="397"/>
      <c r="G280" s="622">
        <v>0</v>
      </c>
      <c r="H280" s="461"/>
      <c r="I280" s="372"/>
      <c r="J280" s="388"/>
      <c r="K280" s="388">
        <v>6481.6</v>
      </c>
      <c r="L280" s="372"/>
      <c r="M280" s="372"/>
      <c r="N280" s="388"/>
      <c r="O280" s="388"/>
      <c r="P280" s="388"/>
      <c r="Q280" s="372"/>
      <c r="R280" s="559">
        <f t="shared" si="40"/>
        <v>6481.6</v>
      </c>
      <c r="S280" s="561">
        <f>R280-W280</f>
        <v>-1.7534246489958605E-4</v>
      </c>
      <c r="T280" s="333" t="str">
        <f t="shared" si="42"/>
        <v>MYR</v>
      </c>
      <c r="U280" s="327">
        <v>6481.6001753424653</v>
      </c>
      <c r="V280" s="333"/>
      <c r="W280" s="333">
        <f t="shared" si="44"/>
        <v>6481.6001753424653</v>
      </c>
      <c r="X280" s="332"/>
      <c r="Y280" s="332"/>
      <c r="Z280" s="332"/>
      <c r="AA280" s="332"/>
      <c r="AB280" s="332"/>
      <c r="AC280" s="333"/>
      <c r="AD280" s="333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27"/>
      <c r="AR280" s="327"/>
      <c r="AS280" s="327"/>
      <c r="AT280" s="327"/>
      <c r="AU280" s="327"/>
      <c r="AV280" s="327"/>
      <c r="AW280" s="327"/>
      <c r="AX280" s="327"/>
      <c r="AY280" s="327"/>
      <c r="AZ280" s="327"/>
      <c r="BA280" s="327"/>
      <c r="BB280" s="358"/>
      <c r="BC280" s="327"/>
      <c r="BD280" s="327"/>
      <c r="BE280" s="332"/>
      <c r="BF280" s="332"/>
      <c r="BG280" s="332"/>
      <c r="BH280" s="332"/>
      <c r="BI280" s="332"/>
      <c r="BJ280" s="332"/>
      <c r="BK280" s="332"/>
      <c r="BL280" s="332"/>
      <c r="BM280" s="332"/>
      <c r="BN280" s="332"/>
      <c r="BO280" s="332"/>
      <c r="BP280" s="332"/>
      <c r="BQ280" s="332"/>
      <c r="BR280" s="332"/>
      <c r="BS280" s="332"/>
      <c r="BT280" s="332"/>
      <c r="BU280" s="332"/>
      <c r="BV280" s="332"/>
      <c r="BW280" s="332"/>
      <c r="BX280" s="332"/>
      <c r="BY280" s="332"/>
      <c r="BZ280" s="332"/>
      <c r="CA280" s="332"/>
      <c r="CB280" s="332"/>
      <c r="CC280" s="332"/>
      <c r="CD280" s="332"/>
      <c r="CE280" s="332"/>
      <c r="CF280" s="332"/>
      <c r="CG280" s="332"/>
      <c r="CH280" s="332"/>
      <c r="CI280" s="332"/>
      <c r="CJ280" s="332"/>
      <c r="CK280" s="332"/>
      <c r="CL280" s="332"/>
      <c r="CM280" s="332"/>
      <c r="CN280" s="332"/>
      <c r="CO280" s="332"/>
      <c r="CP280" s="332"/>
      <c r="CQ280" s="332"/>
      <c r="CR280" s="332"/>
      <c r="CS280" s="332"/>
      <c r="CT280" s="332"/>
      <c r="CU280" s="332"/>
      <c r="CV280" s="332"/>
      <c r="CW280" s="332"/>
      <c r="CX280" s="332"/>
      <c r="CY280" s="332"/>
      <c r="CZ280" s="332"/>
      <c r="DA280" s="332"/>
      <c r="DB280" s="332"/>
      <c r="DC280" s="332"/>
      <c r="DD280" s="332"/>
      <c r="DE280" s="332"/>
      <c r="DF280" s="332"/>
      <c r="DG280" s="332"/>
      <c r="DH280" s="332"/>
      <c r="DI280" s="332"/>
      <c r="DJ280" s="332"/>
      <c r="DK280" s="332"/>
      <c r="DL280" s="332"/>
      <c r="DM280" s="332"/>
      <c r="DN280" s="332"/>
      <c r="DO280" s="332"/>
      <c r="DP280" s="332"/>
      <c r="DQ280" s="332"/>
      <c r="DR280" s="332"/>
      <c r="DS280" s="332"/>
      <c r="DT280" s="332"/>
      <c r="DU280" s="332"/>
      <c r="DV280" s="332"/>
      <c r="DW280" s="332"/>
      <c r="DX280" s="332"/>
      <c r="DY280" s="332"/>
      <c r="DZ280" s="332"/>
      <c r="EA280" s="332"/>
      <c r="EB280" s="332"/>
      <c r="EC280" s="332"/>
      <c r="ED280" s="332"/>
      <c r="EE280" s="332"/>
      <c r="EF280" s="332"/>
      <c r="EG280" s="332"/>
      <c r="EH280" s="332"/>
      <c r="EI280" s="332"/>
      <c r="EJ280" s="332"/>
      <c r="EK280" s="332"/>
      <c r="EL280" s="332"/>
      <c r="EM280" s="332"/>
      <c r="EN280" s="332"/>
      <c r="EO280" s="332"/>
      <c r="EP280" s="332"/>
      <c r="EQ280" s="332"/>
      <c r="ER280" s="332"/>
      <c r="ES280" s="332"/>
      <c r="ET280" s="332"/>
      <c r="EU280" s="332"/>
      <c r="EV280" s="332"/>
      <c r="EW280" s="332"/>
      <c r="EX280" s="332"/>
      <c r="EY280" s="332"/>
      <c r="EZ280" s="332"/>
      <c r="FA280" s="332"/>
      <c r="FB280" s="332"/>
      <c r="FC280" s="332"/>
      <c r="FD280" s="332"/>
      <c r="FE280" s="332"/>
      <c r="FF280" s="332"/>
      <c r="FG280" s="332"/>
      <c r="FH280" s="332"/>
      <c r="FI280" s="332"/>
      <c r="IP280" s="326"/>
    </row>
    <row r="281" spans="1:250" s="334" customFormat="1" ht="15" customHeight="1" x14ac:dyDescent="0.3">
      <c r="A281" s="385">
        <v>22</v>
      </c>
      <c r="B281" s="386" t="s">
        <v>1459</v>
      </c>
      <c r="C281" s="374">
        <v>501215</v>
      </c>
      <c r="D281" s="375" t="s">
        <v>26</v>
      </c>
      <c r="E281" s="375"/>
      <c r="F281" s="397"/>
      <c r="G281" s="622">
        <v>14786.600000000002</v>
      </c>
      <c r="H281" s="461"/>
      <c r="I281" s="372"/>
      <c r="J281" s="388"/>
      <c r="K281" s="388">
        <v>13165.21</v>
      </c>
      <c r="L281" s="372"/>
      <c r="M281" s="372"/>
      <c r="N281" s="388">
        <v>13483.93</v>
      </c>
      <c r="O281" s="388"/>
      <c r="P281" s="388"/>
      <c r="Q281" s="372"/>
      <c r="R281" s="559">
        <f t="shared" si="40"/>
        <v>14467.880000000001</v>
      </c>
      <c r="S281" s="561">
        <f>R281-U281</f>
        <v>-1.7088898628571769E-2</v>
      </c>
      <c r="T281" s="333" t="str">
        <f t="shared" si="42"/>
        <v>MYR</v>
      </c>
      <c r="U281" s="327">
        <v>14467.89708889863</v>
      </c>
      <c r="V281" s="333"/>
      <c r="W281" s="333">
        <f t="shared" si="44"/>
        <v>14467.89708889863</v>
      </c>
      <c r="X281" s="332"/>
      <c r="Y281" s="332"/>
      <c r="Z281" s="332"/>
      <c r="AA281" s="332"/>
      <c r="AB281" s="332"/>
      <c r="AC281" s="333"/>
      <c r="AD281" s="333">
        <f t="shared" si="45"/>
        <v>14467.880000000001</v>
      </c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27"/>
      <c r="AR281" s="327"/>
      <c r="AS281" s="327"/>
      <c r="AT281" s="327"/>
      <c r="AU281" s="327"/>
      <c r="AV281" s="327"/>
      <c r="AW281" s="327"/>
      <c r="AX281" s="327"/>
      <c r="AY281" s="327"/>
      <c r="AZ281" s="327"/>
      <c r="BA281" s="327"/>
      <c r="BB281" s="358"/>
      <c r="BC281" s="327"/>
      <c r="BD281" s="327"/>
      <c r="BE281" s="332"/>
      <c r="BF281" s="332"/>
      <c r="BG281" s="332"/>
      <c r="BH281" s="332"/>
      <c r="BI281" s="332"/>
      <c r="BJ281" s="332"/>
      <c r="BK281" s="332"/>
      <c r="BL281" s="332"/>
      <c r="BM281" s="332"/>
      <c r="BN281" s="332"/>
      <c r="BO281" s="332"/>
      <c r="BP281" s="332"/>
      <c r="BQ281" s="332"/>
      <c r="BR281" s="332"/>
      <c r="BS281" s="332"/>
      <c r="BT281" s="332"/>
      <c r="BU281" s="332"/>
      <c r="BV281" s="332"/>
      <c r="BW281" s="332"/>
      <c r="BX281" s="332"/>
      <c r="BY281" s="332"/>
      <c r="BZ281" s="332"/>
      <c r="CA281" s="332"/>
      <c r="CB281" s="332"/>
      <c r="CC281" s="332"/>
      <c r="CD281" s="332"/>
      <c r="CE281" s="332"/>
      <c r="CF281" s="332"/>
      <c r="CG281" s="332"/>
      <c r="CH281" s="332"/>
      <c r="CI281" s="332"/>
      <c r="CJ281" s="332"/>
      <c r="CK281" s="332"/>
      <c r="CL281" s="332"/>
      <c r="CM281" s="332"/>
      <c r="CN281" s="332"/>
      <c r="CO281" s="332"/>
      <c r="CP281" s="332"/>
      <c r="CQ281" s="332"/>
      <c r="CR281" s="332"/>
      <c r="CS281" s="332"/>
      <c r="CT281" s="332"/>
      <c r="CU281" s="332"/>
      <c r="CV281" s="332"/>
      <c r="CW281" s="332"/>
      <c r="CX281" s="332"/>
      <c r="CY281" s="332"/>
      <c r="CZ281" s="332"/>
      <c r="DA281" s="332"/>
      <c r="DB281" s="332"/>
      <c r="DC281" s="332"/>
      <c r="DD281" s="332"/>
      <c r="DE281" s="332"/>
      <c r="DF281" s="332"/>
      <c r="DG281" s="332"/>
      <c r="DH281" s="332"/>
      <c r="DI281" s="332"/>
      <c r="DJ281" s="332"/>
      <c r="DK281" s="332"/>
      <c r="DL281" s="332"/>
      <c r="DM281" s="332"/>
      <c r="DN281" s="332"/>
      <c r="DO281" s="332"/>
      <c r="DP281" s="332"/>
      <c r="DQ281" s="332"/>
      <c r="DR281" s="332"/>
      <c r="DS281" s="332"/>
      <c r="DT281" s="332"/>
      <c r="DU281" s="332"/>
      <c r="DV281" s="332"/>
      <c r="DW281" s="332"/>
      <c r="DX281" s="332"/>
      <c r="DY281" s="332"/>
      <c r="DZ281" s="332"/>
      <c r="EA281" s="332"/>
      <c r="EB281" s="332"/>
      <c r="EC281" s="332"/>
      <c r="ED281" s="332"/>
      <c r="EE281" s="332"/>
      <c r="EF281" s="332"/>
      <c r="EG281" s="332"/>
      <c r="EH281" s="332"/>
      <c r="EI281" s="332"/>
      <c r="EJ281" s="332"/>
      <c r="EK281" s="332"/>
      <c r="EL281" s="332"/>
      <c r="EM281" s="332"/>
      <c r="EN281" s="332"/>
      <c r="EO281" s="332"/>
      <c r="EP281" s="332"/>
      <c r="EQ281" s="332"/>
      <c r="ER281" s="332"/>
      <c r="ES281" s="332"/>
      <c r="ET281" s="332"/>
      <c r="EU281" s="332"/>
      <c r="EV281" s="332"/>
      <c r="EW281" s="332"/>
      <c r="EX281" s="332"/>
      <c r="EY281" s="332"/>
      <c r="EZ281" s="332"/>
      <c r="FA281" s="332"/>
      <c r="FB281" s="332"/>
      <c r="FC281" s="332"/>
      <c r="FD281" s="332"/>
      <c r="FE281" s="332"/>
      <c r="FF281" s="332"/>
      <c r="FG281" s="332"/>
      <c r="FH281" s="332"/>
      <c r="FI281" s="332"/>
      <c r="IP281" s="326"/>
    </row>
    <row r="282" spans="1:250" s="334" customFormat="1" ht="15" customHeight="1" x14ac:dyDescent="0.3">
      <c r="A282" s="385">
        <v>23</v>
      </c>
      <c r="B282" s="391" t="s">
        <v>1272</v>
      </c>
      <c r="C282" s="393">
        <v>501099</v>
      </c>
      <c r="D282" s="392" t="s">
        <v>4</v>
      </c>
      <c r="E282" s="375"/>
      <c r="F282" s="397"/>
      <c r="G282" s="622">
        <v>45504.589999999938</v>
      </c>
      <c r="H282" s="461"/>
      <c r="I282" s="372"/>
      <c r="J282" s="388">
        <v>580.12</v>
      </c>
      <c r="K282" s="388">
        <v>90215.72</v>
      </c>
      <c r="L282" s="372"/>
      <c r="M282" s="372"/>
      <c r="N282" s="388">
        <v>86195.39</v>
      </c>
      <c r="O282" s="388"/>
      <c r="P282" s="388"/>
      <c r="Q282" s="372"/>
      <c r="R282" s="559">
        <f t="shared" si="40"/>
        <v>50105.039999999935</v>
      </c>
      <c r="S282" s="561">
        <f>R282-W282</f>
        <v>-1.4222222889657132E-3</v>
      </c>
      <c r="T282" s="333" t="str">
        <f t="shared" si="42"/>
        <v>AUD</v>
      </c>
      <c r="U282" s="327">
        <v>18465.777777777777</v>
      </c>
      <c r="V282" s="333"/>
      <c r="W282" s="333">
        <f>U282*$Y$2</f>
        <v>50105.041422222224</v>
      </c>
      <c r="X282" s="332"/>
      <c r="Y282" s="332"/>
      <c r="Z282" s="332"/>
      <c r="AA282" s="332"/>
      <c r="AB282" s="332"/>
      <c r="AC282" s="333"/>
      <c r="AD282" s="333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27"/>
      <c r="AR282" s="327"/>
      <c r="AS282" s="327"/>
      <c r="AT282" s="327"/>
      <c r="AU282" s="327"/>
      <c r="AV282" s="327"/>
      <c r="AW282" s="327"/>
      <c r="AX282" s="327"/>
      <c r="AY282" s="327"/>
      <c r="AZ282" s="327"/>
      <c r="BA282" s="327"/>
      <c r="BB282" s="358"/>
      <c r="BC282" s="327"/>
      <c r="BD282" s="327"/>
      <c r="BE282" s="332"/>
      <c r="BF282" s="332"/>
      <c r="BG282" s="332"/>
      <c r="BH282" s="332"/>
      <c r="BI282" s="332"/>
      <c r="BJ282" s="332"/>
      <c r="BK282" s="332"/>
      <c r="BL282" s="332"/>
      <c r="BM282" s="332"/>
      <c r="BN282" s="332"/>
      <c r="BO282" s="332"/>
      <c r="BP282" s="332"/>
      <c r="BQ282" s="332"/>
      <c r="BR282" s="332"/>
      <c r="BS282" s="332"/>
      <c r="BT282" s="332"/>
      <c r="BU282" s="332"/>
      <c r="BV282" s="332"/>
      <c r="BW282" s="332"/>
      <c r="BX282" s="332"/>
      <c r="BY282" s="332"/>
      <c r="BZ282" s="332"/>
      <c r="CA282" s="332"/>
      <c r="CB282" s="332"/>
      <c r="CC282" s="332"/>
      <c r="CD282" s="332"/>
      <c r="CE282" s="332"/>
      <c r="CF282" s="332"/>
      <c r="CG282" s="332"/>
      <c r="CH282" s="332"/>
      <c r="CI282" s="332"/>
      <c r="CJ282" s="332"/>
      <c r="CK282" s="332"/>
      <c r="CL282" s="332"/>
      <c r="CM282" s="332"/>
      <c r="CN282" s="332"/>
      <c r="CO282" s="332"/>
      <c r="CP282" s="332"/>
      <c r="CQ282" s="332"/>
      <c r="CR282" s="332"/>
      <c r="CS282" s="332"/>
      <c r="CT282" s="332"/>
      <c r="CU282" s="332"/>
      <c r="CV282" s="332"/>
      <c r="CW282" s="332"/>
      <c r="CX282" s="332"/>
      <c r="CY282" s="332"/>
      <c r="CZ282" s="332"/>
      <c r="DA282" s="332"/>
      <c r="DB282" s="332"/>
      <c r="DC282" s="332"/>
      <c r="DD282" s="332"/>
      <c r="DE282" s="332"/>
      <c r="DF282" s="332"/>
      <c r="DG282" s="332"/>
      <c r="DH282" s="332"/>
      <c r="DI282" s="332"/>
      <c r="DJ282" s="332"/>
      <c r="DK282" s="332"/>
      <c r="DL282" s="332"/>
      <c r="DM282" s="332"/>
      <c r="DN282" s="332"/>
      <c r="DO282" s="332"/>
      <c r="DP282" s="332"/>
      <c r="DQ282" s="332"/>
      <c r="DR282" s="332"/>
      <c r="DS282" s="332"/>
      <c r="DT282" s="332"/>
      <c r="DU282" s="332"/>
      <c r="DV282" s="332"/>
      <c r="DW282" s="332"/>
      <c r="DX282" s="332"/>
      <c r="DY282" s="332"/>
      <c r="DZ282" s="332"/>
      <c r="EA282" s="332"/>
      <c r="EB282" s="332"/>
      <c r="EC282" s="332"/>
      <c r="ED282" s="332"/>
      <c r="EE282" s="332"/>
      <c r="EF282" s="332"/>
      <c r="EG282" s="332"/>
      <c r="EH282" s="332"/>
      <c r="EI282" s="332"/>
      <c r="EJ282" s="332"/>
      <c r="EK282" s="332"/>
      <c r="EL282" s="332"/>
      <c r="EM282" s="332"/>
      <c r="EN282" s="332"/>
      <c r="EO282" s="332"/>
      <c r="EP282" s="332"/>
      <c r="EQ282" s="332"/>
      <c r="ER282" s="332"/>
      <c r="ES282" s="332"/>
      <c r="ET282" s="332"/>
      <c r="EU282" s="332"/>
      <c r="EV282" s="332"/>
      <c r="EW282" s="332"/>
      <c r="EX282" s="332"/>
      <c r="EY282" s="332"/>
      <c r="EZ282" s="332"/>
      <c r="FA282" s="332"/>
      <c r="FB282" s="332"/>
      <c r="FC282" s="332"/>
      <c r="FD282" s="332"/>
      <c r="FE282" s="332"/>
      <c r="FF282" s="332"/>
      <c r="FG282" s="332"/>
      <c r="FH282" s="332"/>
      <c r="FI282" s="332"/>
      <c r="IP282" s="326"/>
    </row>
    <row r="283" spans="1:250" s="334" customFormat="1" ht="15" customHeight="1" x14ac:dyDescent="0.3">
      <c r="A283" s="385">
        <v>24</v>
      </c>
      <c r="B283" s="391" t="s">
        <v>173</v>
      </c>
      <c r="C283" s="393">
        <v>501027</v>
      </c>
      <c r="D283" s="392" t="s">
        <v>26</v>
      </c>
      <c r="E283" s="375"/>
      <c r="F283" s="397"/>
      <c r="G283" s="622">
        <v>468.19000000000187</v>
      </c>
      <c r="H283" s="461"/>
      <c r="I283" s="372"/>
      <c r="J283" s="388"/>
      <c r="K283" s="366">
        <v>82.77</v>
      </c>
      <c r="L283" s="366"/>
      <c r="M283" s="366"/>
      <c r="N283" s="366">
        <v>197.81</v>
      </c>
      <c r="O283" s="388"/>
      <c r="P283" s="388"/>
      <c r="Q283" s="372"/>
      <c r="R283" s="559">
        <f t="shared" si="40"/>
        <v>353.15000000000185</v>
      </c>
      <c r="S283" s="561">
        <f>R283-U283</f>
        <v>3.0232876713682799E-2</v>
      </c>
      <c r="T283" s="333" t="str">
        <f t="shared" si="42"/>
        <v>MYR</v>
      </c>
      <c r="U283" s="327">
        <v>353.11976712328817</v>
      </c>
      <c r="V283" s="333"/>
      <c r="W283" s="333">
        <f t="shared" ref="W283:W285" si="46">U283*$Y$2</f>
        <v>958.15517611233008</v>
      </c>
      <c r="X283" s="332"/>
      <c r="Y283" s="332"/>
      <c r="Z283" s="332"/>
      <c r="AA283" s="332"/>
      <c r="AB283" s="332"/>
      <c r="AC283" s="333"/>
      <c r="AD283" s="333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27"/>
      <c r="AR283" s="327"/>
      <c r="AS283" s="327"/>
      <c r="AT283" s="327"/>
      <c r="AU283" s="327"/>
      <c r="AV283" s="327"/>
      <c r="AW283" s="327"/>
      <c r="AX283" s="327"/>
      <c r="AY283" s="327"/>
      <c r="AZ283" s="327"/>
      <c r="BA283" s="327"/>
      <c r="BB283" s="358"/>
      <c r="BC283" s="327"/>
      <c r="BD283" s="327"/>
      <c r="BE283" s="332"/>
      <c r="BF283" s="332"/>
      <c r="BG283" s="332"/>
      <c r="BH283" s="332"/>
      <c r="BI283" s="332"/>
      <c r="BJ283" s="332"/>
      <c r="BK283" s="332"/>
      <c r="BL283" s="332"/>
      <c r="BM283" s="332"/>
      <c r="BN283" s="332"/>
      <c r="BO283" s="332"/>
      <c r="BP283" s="332"/>
      <c r="BQ283" s="332"/>
      <c r="BR283" s="332"/>
      <c r="BS283" s="332"/>
      <c r="BT283" s="332"/>
      <c r="BU283" s="332"/>
      <c r="BV283" s="332"/>
      <c r="BW283" s="332"/>
      <c r="BX283" s="332"/>
      <c r="BY283" s="332"/>
      <c r="BZ283" s="332"/>
      <c r="CA283" s="332"/>
      <c r="CB283" s="332"/>
      <c r="CC283" s="332"/>
      <c r="CD283" s="332"/>
      <c r="CE283" s="332"/>
      <c r="CF283" s="332"/>
      <c r="CG283" s="332"/>
      <c r="CH283" s="332"/>
      <c r="CI283" s="332"/>
      <c r="CJ283" s="332"/>
      <c r="CK283" s="332"/>
      <c r="CL283" s="332"/>
      <c r="CM283" s="332"/>
      <c r="CN283" s="332"/>
      <c r="CO283" s="332"/>
      <c r="CP283" s="332"/>
      <c r="CQ283" s="332"/>
      <c r="CR283" s="332"/>
      <c r="CS283" s="332"/>
      <c r="CT283" s="332"/>
      <c r="CU283" s="332"/>
      <c r="CV283" s="332"/>
      <c r="CW283" s="332"/>
      <c r="CX283" s="332"/>
      <c r="CY283" s="332"/>
      <c r="CZ283" s="332"/>
      <c r="DA283" s="332"/>
      <c r="DB283" s="332"/>
      <c r="DC283" s="332"/>
      <c r="DD283" s="332"/>
      <c r="DE283" s="332"/>
      <c r="DF283" s="332"/>
      <c r="DG283" s="332"/>
      <c r="DH283" s="332"/>
      <c r="DI283" s="332"/>
      <c r="DJ283" s="332"/>
      <c r="DK283" s="332"/>
      <c r="DL283" s="332"/>
      <c r="DM283" s="332"/>
      <c r="DN283" s="332"/>
      <c r="DO283" s="332"/>
      <c r="DP283" s="332"/>
      <c r="DQ283" s="332"/>
      <c r="DR283" s="332"/>
      <c r="DS283" s="332"/>
      <c r="DT283" s="332"/>
      <c r="DU283" s="332"/>
      <c r="DV283" s="332"/>
      <c r="DW283" s="332"/>
      <c r="DX283" s="332"/>
      <c r="DY283" s="332"/>
      <c r="DZ283" s="332"/>
      <c r="EA283" s="332"/>
      <c r="EB283" s="332"/>
      <c r="EC283" s="332"/>
      <c r="ED283" s="332"/>
      <c r="EE283" s="332"/>
      <c r="EF283" s="332"/>
      <c r="EG283" s="332"/>
      <c r="EH283" s="332"/>
      <c r="EI283" s="332"/>
      <c r="EJ283" s="332"/>
      <c r="EK283" s="332"/>
      <c r="EL283" s="332"/>
      <c r="EM283" s="332"/>
      <c r="EN283" s="332"/>
      <c r="EO283" s="332"/>
      <c r="EP283" s="332"/>
      <c r="EQ283" s="332"/>
      <c r="ER283" s="332"/>
      <c r="ES283" s="332"/>
      <c r="ET283" s="332"/>
      <c r="EU283" s="332"/>
      <c r="EV283" s="332"/>
      <c r="EW283" s="332"/>
      <c r="EX283" s="332"/>
      <c r="EY283" s="332"/>
      <c r="EZ283" s="332"/>
      <c r="FA283" s="332"/>
      <c r="FB283" s="332"/>
      <c r="FC283" s="332"/>
      <c r="FD283" s="332"/>
      <c r="FE283" s="332"/>
      <c r="FF283" s="332"/>
      <c r="FG283" s="332"/>
      <c r="FH283" s="332"/>
      <c r="FI283" s="332"/>
      <c r="IP283" s="326"/>
    </row>
    <row r="284" spans="1:250" s="334" customFormat="1" ht="15" customHeight="1" x14ac:dyDescent="0.3">
      <c r="A284" s="385">
        <v>25</v>
      </c>
      <c r="B284" s="391" t="s">
        <v>220</v>
      </c>
      <c r="C284" s="393">
        <v>501060</v>
      </c>
      <c r="D284" s="392" t="s">
        <v>26</v>
      </c>
      <c r="E284" s="375"/>
      <c r="F284" s="397"/>
      <c r="G284" s="622">
        <v>22680.560000000034</v>
      </c>
      <c r="H284" s="461"/>
      <c r="I284" s="372"/>
      <c r="J284" s="388"/>
      <c r="K284" s="388">
        <v>14257.08</v>
      </c>
      <c r="L284" s="372"/>
      <c r="M284" s="372"/>
      <c r="N284" s="388">
        <v>14220.97</v>
      </c>
      <c r="O284" s="388"/>
      <c r="P284" s="388"/>
      <c r="Q284" s="372"/>
      <c r="R284" s="559">
        <f t="shared" si="40"/>
        <v>22716.670000000035</v>
      </c>
      <c r="S284" s="561">
        <f>R284-U284</f>
        <v>-2.4057473936409224E-2</v>
      </c>
      <c r="T284" s="333" t="str">
        <f t="shared" si="42"/>
        <v>MYR</v>
      </c>
      <c r="U284" s="327">
        <v>22716.694057473971</v>
      </c>
      <c r="V284" s="333"/>
      <c r="W284" s="333">
        <f t="shared" si="46"/>
        <v>61639.477655549876</v>
      </c>
      <c r="X284" s="332"/>
      <c r="Y284" s="332"/>
      <c r="Z284" s="332"/>
      <c r="AA284" s="332"/>
      <c r="AB284" s="332"/>
      <c r="AC284" s="333"/>
      <c r="AD284" s="333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27"/>
      <c r="AR284" s="327"/>
      <c r="AS284" s="327"/>
      <c r="AT284" s="327"/>
      <c r="AU284" s="327"/>
      <c r="AV284" s="327"/>
      <c r="AW284" s="327"/>
      <c r="AX284" s="327"/>
      <c r="AY284" s="327"/>
      <c r="AZ284" s="327"/>
      <c r="BA284" s="327"/>
      <c r="BB284" s="358"/>
      <c r="BC284" s="327"/>
      <c r="BD284" s="327"/>
      <c r="BE284" s="332"/>
      <c r="BF284" s="332"/>
      <c r="BG284" s="332"/>
      <c r="BH284" s="332"/>
      <c r="BI284" s="332"/>
      <c r="BJ284" s="332"/>
      <c r="BK284" s="332"/>
      <c r="BL284" s="332"/>
      <c r="BM284" s="332"/>
      <c r="BN284" s="332"/>
      <c r="BO284" s="332"/>
      <c r="BP284" s="332"/>
      <c r="BQ284" s="332"/>
      <c r="BR284" s="332"/>
      <c r="BS284" s="332"/>
      <c r="BT284" s="332"/>
      <c r="BU284" s="332"/>
      <c r="BV284" s="332"/>
      <c r="BW284" s="332"/>
      <c r="BX284" s="332"/>
      <c r="BY284" s="332"/>
      <c r="BZ284" s="332"/>
      <c r="CA284" s="332"/>
      <c r="CB284" s="332"/>
      <c r="CC284" s="332"/>
      <c r="CD284" s="332"/>
      <c r="CE284" s="332"/>
      <c r="CF284" s="332"/>
      <c r="CG284" s="332"/>
      <c r="CH284" s="332"/>
      <c r="CI284" s="332"/>
      <c r="CJ284" s="332"/>
      <c r="CK284" s="332"/>
      <c r="CL284" s="332"/>
      <c r="CM284" s="332"/>
      <c r="CN284" s="332"/>
      <c r="CO284" s="332"/>
      <c r="CP284" s="332"/>
      <c r="CQ284" s="332"/>
      <c r="CR284" s="332"/>
      <c r="CS284" s="332"/>
      <c r="CT284" s="332"/>
      <c r="CU284" s="332"/>
      <c r="CV284" s="332"/>
      <c r="CW284" s="332"/>
      <c r="CX284" s="332"/>
      <c r="CY284" s="332"/>
      <c r="CZ284" s="332"/>
      <c r="DA284" s="332"/>
      <c r="DB284" s="332"/>
      <c r="DC284" s="332"/>
      <c r="DD284" s="332"/>
      <c r="DE284" s="332"/>
      <c r="DF284" s="332"/>
      <c r="DG284" s="332"/>
      <c r="DH284" s="332"/>
      <c r="DI284" s="332"/>
      <c r="DJ284" s="332"/>
      <c r="DK284" s="332"/>
      <c r="DL284" s="332"/>
      <c r="DM284" s="332"/>
      <c r="DN284" s="332"/>
      <c r="DO284" s="332"/>
      <c r="DP284" s="332"/>
      <c r="DQ284" s="332"/>
      <c r="DR284" s="332"/>
      <c r="DS284" s="332"/>
      <c r="DT284" s="332"/>
      <c r="DU284" s="332"/>
      <c r="DV284" s="332"/>
      <c r="DW284" s="332"/>
      <c r="DX284" s="332"/>
      <c r="DY284" s="332"/>
      <c r="DZ284" s="332"/>
      <c r="EA284" s="332"/>
      <c r="EB284" s="332"/>
      <c r="EC284" s="332"/>
      <c r="ED284" s="332"/>
      <c r="EE284" s="332"/>
      <c r="EF284" s="332"/>
      <c r="EG284" s="332"/>
      <c r="EH284" s="332"/>
      <c r="EI284" s="332"/>
      <c r="EJ284" s="332"/>
      <c r="EK284" s="332"/>
      <c r="EL284" s="332"/>
      <c r="EM284" s="332"/>
      <c r="EN284" s="332"/>
      <c r="EO284" s="332"/>
      <c r="EP284" s="332"/>
      <c r="EQ284" s="332"/>
      <c r="ER284" s="332"/>
      <c r="ES284" s="332"/>
      <c r="ET284" s="332"/>
      <c r="EU284" s="332"/>
      <c r="EV284" s="332"/>
      <c r="EW284" s="332"/>
      <c r="EX284" s="332"/>
      <c r="EY284" s="332"/>
      <c r="EZ284" s="332"/>
      <c r="FA284" s="332"/>
      <c r="FB284" s="332"/>
      <c r="FC284" s="332"/>
      <c r="FD284" s="332"/>
      <c r="FE284" s="332"/>
      <c r="FF284" s="332"/>
      <c r="FG284" s="332"/>
      <c r="FH284" s="332"/>
      <c r="FI284" s="332"/>
      <c r="IP284" s="326"/>
    </row>
    <row r="285" spans="1:250" s="334" customFormat="1" ht="15" customHeight="1" x14ac:dyDescent="0.3">
      <c r="A285" s="385">
        <v>26</v>
      </c>
      <c r="B285" s="391" t="s">
        <v>221</v>
      </c>
      <c r="C285" s="393">
        <v>501061</v>
      </c>
      <c r="D285" s="392" t="s">
        <v>26</v>
      </c>
      <c r="E285" s="375"/>
      <c r="F285" s="397"/>
      <c r="G285" s="622">
        <v>21413.819999999978</v>
      </c>
      <c r="H285" s="461"/>
      <c r="I285" s="372"/>
      <c r="J285" s="388"/>
      <c r="K285" s="388">
        <v>6761.75</v>
      </c>
      <c r="L285" s="372"/>
      <c r="M285" s="372"/>
      <c r="N285" s="388">
        <v>7064.98</v>
      </c>
      <c r="O285" s="388"/>
      <c r="P285" s="388"/>
      <c r="Q285" s="372"/>
      <c r="R285" s="559">
        <f t="shared" si="40"/>
        <v>21110.589999999978</v>
      </c>
      <c r="S285" s="561">
        <f>R285-U285</f>
        <v>-3.6218673991243122E-2</v>
      </c>
      <c r="T285" s="333" t="str">
        <f t="shared" si="42"/>
        <v>MYR</v>
      </c>
      <c r="U285" s="327">
        <v>21110.62621867397</v>
      </c>
      <c r="V285" s="333"/>
      <c r="W285" s="333">
        <f t="shared" si="46"/>
        <v>57281.573181749947</v>
      </c>
      <c r="X285" s="332"/>
      <c r="Y285" s="332"/>
      <c r="Z285" s="332"/>
      <c r="AA285" s="332"/>
      <c r="AB285" s="332"/>
      <c r="AC285" s="333"/>
      <c r="AD285" s="333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27"/>
      <c r="AR285" s="327"/>
      <c r="AS285" s="327"/>
      <c r="AT285" s="327"/>
      <c r="AU285" s="327"/>
      <c r="AV285" s="327"/>
      <c r="AW285" s="327"/>
      <c r="AX285" s="327"/>
      <c r="AY285" s="327"/>
      <c r="AZ285" s="327"/>
      <c r="BA285" s="327"/>
      <c r="BB285" s="358"/>
      <c r="BC285" s="327"/>
      <c r="BD285" s="327"/>
      <c r="BE285" s="332"/>
      <c r="BF285" s="332"/>
      <c r="BG285" s="332"/>
      <c r="BH285" s="332"/>
      <c r="BI285" s="332"/>
      <c r="BJ285" s="332"/>
      <c r="BK285" s="332"/>
      <c r="BL285" s="332"/>
      <c r="BM285" s="332"/>
      <c r="BN285" s="332"/>
      <c r="BO285" s="332"/>
      <c r="BP285" s="332"/>
      <c r="BQ285" s="332"/>
      <c r="BR285" s="332"/>
      <c r="BS285" s="332"/>
      <c r="BT285" s="332"/>
      <c r="BU285" s="332"/>
      <c r="BV285" s="332"/>
      <c r="BW285" s="332"/>
      <c r="BX285" s="332"/>
      <c r="BY285" s="332"/>
      <c r="BZ285" s="332"/>
      <c r="CA285" s="332"/>
      <c r="CB285" s="332"/>
      <c r="CC285" s="332"/>
      <c r="CD285" s="332"/>
      <c r="CE285" s="332"/>
      <c r="CF285" s="332"/>
      <c r="CG285" s="332"/>
      <c r="CH285" s="332"/>
      <c r="CI285" s="332"/>
      <c r="CJ285" s="332"/>
      <c r="CK285" s="332"/>
      <c r="CL285" s="332"/>
      <c r="CM285" s="332"/>
      <c r="CN285" s="332"/>
      <c r="CO285" s="332"/>
      <c r="CP285" s="332"/>
      <c r="CQ285" s="332"/>
      <c r="CR285" s="332"/>
      <c r="CS285" s="332"/>
      <c r="CT285" s="332"/>
      <c r="CU285" s="332"/>
      <c r="CV285" s="332"/>
      <c r="CW285" s="332"/>
      <c r="CX285" s="332"/>
      <c r="CY285" s="332"/>
      <c r="CZ285" s="332"/>
      <c r="DA285" s="332"/>
      <c r="DB285" s="332"/>
      <c r="DC285" s="332"/>
      <c r="DD285" s="332"/>
      <c r="DE285" s="332"/>
      <c r="DF285" s="332"/>
      <c r="DG285" s="332"/>
      <c r="DH285" s="332"/>
      <c r="DI285" s="332"/>
      <c r="DJ285" s="332"/>
      <c r="DK285" s="332"/>
      <c r="DL285" s="332"/>
      <c r="DM285" s="332"/>
      <c r="DN285" s="332"/>
      <c r="DO285" s="332"/>
      <c r="DP285" s="332"/>
      <c r="DQ285" s="332"/>
      <c r="DR285" s="332"/>
      <c r="DS285" s="332"/>
      <c r="DT285" s="332"/>
      <c r="DU285" s="332"/>
      <c r="DV285" s="332"/>
      <c r="DW285" s="332"/>
      <c r="DX285" s="332"/>
      <c r="DY285" s="332"/>
      <c r="DZ285" s="332"/>
      <c r="EA285" s="332"/>
      <c r="EB285" s="332"/>
      <c r="EC285" s="332"/>
      <c r="ED285" s="332"/>
      <c r="EE285" s="332"/>
      <c r="EF285" s="332"/>
      <c r="EG285" s="332"/>
      <c r="EH285" s="332"/>
      <c r="EI285" s="332"/>
      <c r="EJ285" s="332"/>
      <c r="EK285" s="332"/>
      <c r="EL285" s="332"/>
      <c r="EM285" s="332"/>
      <c r="EN285" s="332"/>
      <c r="EO285" s="332"/>
      <c r="EP285" s="332"/>
      <c r="EQ285" s="332"/>
      <c r="ER285" s="332"/>
      <c r="ES285" s="332"/>
      <c r="ET285" s="332"/>
      <c r="EU285" s="332"/>
      <c r="EV285" s="332"/>
      <c r="EW285" s="332"/>
      <c r="EX285" s="332"/>
      <c r="EY285" s="332"/>
      <c r="EZ285" s="332"/>
      <c r="FA285" s="332"/>
      <c r="FB285" s="332"/>
      <c r="FC285" s="332"/>
      <c r="FD285" s="332"/>
      <c r="FE285" s="332"/>
      <c r="FF285" s="332"/>
      <c r="FG285" s="332"/>
      <c r="FH285" s="332"/>
      <c r="FI285" s="332"/>
      <c r="IP285" s="326"/>
    </row>
    <row r="286" spans="1:250" s="334" customFormat="1" ht="15" customHeight="1" x14ac:dyDescent="0.3">
      <c r="A286" s="385">
        <v>27</v>
      </c>
      <c r="B286" s="391" t="s">
        <v>1365</v>
      </c>
      <c r="C286" s="393">
        <v>501146</v>
      </c>
      <c r="D286" s="392" t="s">
        <v>26</v>
      </c>
      <c r="E286" s="375"/>
      <c r="F286" s="397"/>
      <c r="G286" s="622">
        <v>632241.86000000057</v>
      </c>
      <c r="H286" s="461"/>
      <c r="I286" s="372"/>
      <c r="J286" s="388"/>
      <c r="K286" s="388">
        <v>1236826.96</v>
      </c>
      <c r="L286" s="372"/>
      <c r="M286" s="372"/>
      <c r="N286" s="388">
        <v>1185453.45</v>
      </c>
      <c r="O286" s="388"/>
      <c r="P286" s="388"/>
      <c r="Q286" s="372"/>
      <c r="R286" s="559">
        <f t="shared" si="40"/>
        <v>683615.37000000058</v>
      </c>
      <c r="S286" s="561">
        <f>R286-U286</f>
        <v>2.4246576009318233E-2</v>
      </c>
      <c r="T286" s="333" t="str">
        <f t="shared" si="42"/>
        <v>MYR</v>
      </c>
      <c r="U286" s="327">
        <v>683615.34575342457</v>
      </c>
      <c r="V286" s="333"/>
      <c r="W286" s="333">
        <f>U286</f>
        <v>683615.34575342457</v>
      </c>
      <c r="X286" s="332"/>
      <c r="Y286" s="332"/>
      <c r="Z286" s="332"/>
      <c r="AA286" s="332"/>
      <c r="AB286" s="332"/>
      <c r="AC286" s="333"/>
      <c r="AD286" s="333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27"/>
      <c r="AR286" s="327"/>
      <c r="AS286" s="327"/>
      <c r="AT286" s="327"/>
      <c r="AU286" s="327"/>
      <c r="AV286" s="327"/>
      <c r="AW286" s="327"/>
      <c r="AX286" s="327"/>
      <c r="AY286" s="327"/>
      <c r="AZ286" s="327"/>
      <c r="BA286" s="327"/>
      <c r="BB286" s="358"/>
      <c r="BC286" s="327"/>
      <c r="BD286" s="327"/>
      <c r="BE286" s="332"/>
      <c r="BF286" s="332"/>
      <c r="BG286" s="332"/>
      <c r="BH286" s="332"/>
      <c r="BI286" s="332"/>
      <c r="BJ286" s="332"/>
      <c r="BK286" s="332"/>
      <c r="BL286" s="332"/>
      <c r="BM286" s="332"/>
      <c r="BN286" s="332"/>
      <c r="BO286" s="332"/>
      <c r="BP286" s="332"/>
      <c r="BQ286" s="332"/>
      <c r="BR286" s="332"/>
      <c r="BS286" s="332"/>
      <c r="BT286" s="332"/>
      <c r="BU286" s="332"/>
      <c r="BV286" s="332"/>
      <c r="BW286" s="332"/>
      <c r="BX286" s="332"/>
      <c r="BY286" s="332"/>
      <c r="BZ286" s="332"/>
      <c r="CA286" s="332"/>
      <c r="CB286" s="332"/>
      <c r="CC286" s="332"/>
      <c r="CD286" s="332"/>
      <c r="CE286" s="332"/>
      <c r="CF286" s="332"/>
      <c r="CG286" s="332"/>
      <c r="CH286" s="332"/>
      <c r="CI286" s="332"/>
      <c r="CJ286" s="332"/>
      <c r="CK286" s="332"/>
      <c r="CL286" s="332"/>
      <c r="CM286" s="332"/>
      <c r="CN286" s="332"/>
      <c r="CO286" s="332"/>
      <c r="CP286" s="332"/>
      <c r="CQ286" s="332"/>
      <c r="CR286" s="332"/>
      <c r="CS286" s="332"/>
      <c r="CT286" s="332"/>
      <c r="CU286" s="332"/>
      <c r="CV286" s="332"/>
      <c r="CW286" s="332"/>
      <c r="CX286" s="332"/>
      <c r="CY286" s="332"/>
      <c r="CZ286" s="332"/>
      <c r="DA286" s="332"/>
      <c r="DB286" s="332"/>
      <c r="DC286" s="332"/>
      <c r="DD286" s="332"/>
      <c r="DE286" s="332"/>
      <c r="DF286" s="332"/>
      <c r="DG286" s="332"/>
      <c r="DH286" s="332"/>
      <c r="DI286" s="332"/>
      <c r="DJ286" s="332"/>
      <c r="DK286" s="332"/>
      <c r="DL286" s="332"/>
      <c r="DM286" s="332"/>
      <c r="DN286" s="332"/>
      <c r="DO286" s="332"/>
      <c r="DP286" s="332"/>
      <c r="DQ286" s="332"/>
      <c r="DR286" s="332"/>
      <c r="DS286" s="332"/>
      <c r="DT286" s="332"/>
      <c r="DU286" s="332"/>
      <c r="DV286" s="332"/>
      <c r="DW286" s="332"/>
      <c r="DX286" s="332"/>
      <c r="DY286" s="332"/>
      <c r="DZ286" s="332"/>
      <c r="EA286" s="332"/>
      <c r="EB286" s="332"/>
      <c r="EC286" s="332"/>
      <c r="ED286" s="332"/>
      <c r="EE286" s="332"/>
      <c r="EF286" s="332"/>
      <c r="EG286" s="332"/>
      <c r="EH286" s="332"/>
      <c r="EI286" s="332"/>
      <c r="EJ286" s="332"/>
      <c r="EK286" s="332"/>
      <c r="EL286" s="332"/>
      <c r="EM286" s="332"/>
      <c r="EN286" s="332"/>
      <c r="EO286" s="332"/>
      <c r="EP286" s="332"/>
      <c r="EQ286" s="332"/>
      <c r="ER286" s="332"/>
      <c r="ES286" s="332"/>
      <c r="ET286" s="332"/>
      <c r="EU286" s="332"/>
      <c r="EV286" s="332"/>
      <c r="EW286" s="332"/>
      <c r="EX286" s="332"/>
      <c r="EY286" s="332"/>
      <c r="EZ286" s="332"/>
      <c r="FA286" s="332"/>
      <c r="FB286" s="332"/>
      <c r="FC286" s="332"/>
      <c r="FD286" s="332"/>
      <c r="FE286" s="332"/>
      <c r="FF286" s="332"/>
      <c r="FG286" s="332"/>
      <c r="FH286" s="332"/>
      <c r="FI286" s="332"/>
      <c r="IP286" s="326"/>
    </row>
    <row r="287" spans="1:250" s="334" customFormat="1" ht="15" customHeight="1" x14ac:dyDescent="0.3">
      <c r="A287" s="385">
        <v>28</v>
      </c>
      <c r="B287" s="391" t="s">
        <v>1378</v>
      </c>
      <c r="C287" s="393">
        <v>501150</v>
      </c>
      <c r="D287" s="392" t="s">
        <v>26</v>
      </c>
      <c r="E287" s="375"/>
      <c r="F287" s="397"/>
      <c r="G287" s="421">
        <v>3406.369999999999</v>
      </c>
      <c r="H287" s="440"/>
      <c r="I287" s="365"/>
      <c r="J287" s="366"/>
      <c r="K287" s="366">
        <v>6564.39</v>
      </c>
      <c r="L287" s="365"/>
      <c r="M287" s="365"/>
      <c r="N287" s="366">
        <v>6333.45</v>
      </c>
      <c r="O287" s="366"/>
      <c r="P287" s="366"/>
      <c r="Q287" s="365"/>
      <c r="R287" s="559">
        <f t="shared" si="40"/>
        <v>3637.3099999999986</v>
      </c>
      <c r="S287" s="561">
        <f t="shared" ref="S287:S323" si="47">R287-W287</f>
        <v>-1.4910356176187634E-3</v>
      </c>
      <c r="T287" s="333" t="str">
        <f t="shared" si="42"/>
        <v>MYR</v>
      </c>
      <c r="U287" s="327">
        <v>3637.3114910356162</v>
      </c>
      <c r="V287" s="333"/>
      <c r="W287" s="333">
        <f>U287</f>
        <v>3637.3114910356162</v>
      </c>
      <c r="X287" s="332"/>
      <c r="Y287" s="332"/>
      <c r="Z287" s="332"/>
      <c r="AA287" s="332"/>
      <c r="AB287" s="332"/>
      <c r="AC287" s="333"/>
      <c r="AD287" s="333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27"/>
      <c r="AR287" s="327"/>
      <c r="AS287" s="327"/>
      <c r="AT287" s="327"/>
      <c r="AU287" s="327"/>
      <c r="AV287" s="327"/>
      <c r="AW287" s="327"/>
      <c r="AX287" s="327"/>
      <c r="AY287" s="327"/>
      <c r="AZ287" s="327"/>
      <c r="BA287" s="327"/>
      <c r="BB287" s="358"/>
      <c r="BC287" s="327"/>
      <c r="BD287" s="327"/>
      <c r="BE287" s="332"/>
      <c r="BF287" s="332"/>
      <c r="BG287" s="332"/>
      <c r="BH287" s="332"/>
      <c r="BI287" s="332"/>
      <c r="BJ287" s="332"/>
      <c r="BK287" s="332"/>
      <c r="BL287" s="332"/>
      <c r="BM287" s="332"/>
      <c r="BN287" s="332"/>
      <c r="BO287" s="332"/>
      <c r="BP287" s="332"/>
      <c r="BQ287" s="332"/>
      <c r="BR287" s="332"/>
      <c r="BS287" s="332"/>
      <c r="BT287" s="332"/>
      <c r="BU287" s="332"/>
      <c r="BV287" s="332"/>
      <c r="BW287" s="332"/>
      <c r="BX287" s="332"/>
      <c r="BY287" s="332"/>
      <c r="BZ287" s="332"/>
      <c r="CA287" s="332"/>
      <c r="CB287" s="332"/>
      <c r="CC287" s="332"/>
      <c r="CD287" s="332"/>
      <c r="CE287" s="332"/>
      <c r="CF287" s="332"/>
      <c r="CG287" s="332"/>
      <c r="CH287" s="332"/>
      <c r="CI287" s="332"/>
      <c r="CJ287" s="332"/>
      <c r="CK287" s="332"/>
      <c r="CL287" s="332"/>
      <c r="CM287" s="332"/>
      <c r="CN287" s="332"/>
      <c r="CO287" s="332"/>
      <c r="CP287" s="332"/>
      <c r="CQ287" s="332"/>
      <c r="CR287" s="332"/>
      <c r="CS287" s="332"/>
      <c r="CT287" s="332"/>
      <c r="CU287" s="332"/>
      <c r="CV287" s="332"/>
      <c r="CW287" s="332"/>
      <c r="CX287" s="332"/>
      <c r="CY287" s="332"/>
      <c r="CZ287" s="332"/>
      <c r="DA287" s="332"/>
      <c r="DB287" s="332"/>
      <c r="DC287" s="332"/>
      <c r="DD287" s="332"/>
      <c r="DE287" s="332"/>
      <c r="DF287" s="332"/>
      <c r="DG287" s="332"/>
      <c r="DH287" s="332"/>
      <c r="DI287" s="332"/>
      <c r="DJ287" s="332"/>
      <c r="DK287" s="332"/>
      <c r="DL287" s="332"/>
      <c r="DM287" s="332"/>
      <c r="DN287" s="332"/>
      <c r="DO287" s="332"/>
      <c r="DP287" s="332"/>
      <c r="DQ287" s="332"/>
      <c r="DR287" s="332"/>
      <c r="DS287" s="332"/>
      <c r="DT287" s="332"/>
      <c r="DU287" s="332"/>
      <c r="DV287" s="332"/>
      <c r="DW287" s="332"/>
      <c r="DX287" s="332"/>
      <c r="DY287" s="332"/>
      <c r="DZ287" s="332"/>
      <c r="EA287" s="332"/>
      <c r="EB287" s="332"/>
      <c r="EC287" s="332"/>
      <c r="ED287" s="332"/>
      <c r="EE287" s="332"/>
      <c r="EF287" s="332"/>
      <c r="EG287" s="332"/>
      <c r="EH287" s="332"/>
      <c r="EI287" s="332"/>
      <c r="EJ287" s="332"/>
      <c r="EK287" s="332"/>
      <c r="EL287" s="332"/>
      <c r="EM287" s="332"/>
      <c r="EN287" s="332"/>
      <c r="EO287" s="332"/>
      <c r="EP287" s="332"/>
      <c r="EQ287" s="332"/>
      <c r="ER287" s="332"/>
      <c r="ES287" s="332"/>
      <c r="ET287" s="332"/>
      <c r="EU287" s="332"/>
      <c r="EV287" s="332"/>
      <c r="EW287" s="332"/>
      <c r="EX287" s="332"/>
      <c r="EY287" s="332"/>
      <c r="EZ287" s="332"/>
      <c r="FA287" s="332"/>
      <c r="FB287" s="332"/>
      <c r="FC287" s="332"/>
      <c r="FD287" s="332"/>
      <c r="FE287" s="332"/>
      <c r="FF287" s="332"/>
      <c r="FG287" s="332"/>
      <c r="FH287" s="332"/>
      <c r="FI287" s="332"/>
      <c r="IP287" s="326"/>
    </row>
    <row r="288" spans="1:250" s="334" customFormat="1" ht="15" hidden="1" customHeight="1" x14ac:dyDescent="0.3">
      <c r="A288" s="385">
        <v>20</v>
      </c>
      <c r="B288" s="396" t="s">
        <v>177</v>
      </c>
      <c r="C288" s="375">
        <v>500860</v>
      </c>
      <c r="D288" s="375" t="s">
        <v>26</v>
      </c>
      <c r="E288" s="375"/>
      <c r="F288" s="397"/>
      <c r="G288" s="453">
        <v>4.2749424701469252E-3</v>
      </c>
      <c r="H288" s="421"/>
      <c r="I288" s="421"/>
      <c r="J288" s="416"/>
      <c r="K288" s="416"/>
      <c r="L288" s="421"/>
      <c r="M288" s="421"/>
      <c r="N288" s="416"/>
      <c r="O288" s="416"/>
      <c r="P288" s="416"/>
      <c r="Q288" s="421"/>
      <c r="R288" s="559">
        <f t="shared" si="40"/>
        <v>4.2749424701469252E-3</v>
      </c>
      <c r="S288" s="561">
        <f t="shared" si="47"/>
        <v>4.2749424701469252E-3</v>
      </c>
      <c r="T288" s="333" t="str">
        <f t="shared" si="42"/>
        <v>MYR</v>
      </c>
      <c r="U288" s="327"/>
      <c r="V288" s="333"/>
      <c r="W288" s="333">
        <f>U288</f>
        <v>0</v>
      </c>
      <c r="X288" s="332"/>
      <c r="Y288" s="332"/>
      <c r="Z288" s="332"/>
      <c r="AA288" s="332"/>
      <c r="AB288" s="332"/>
      <c r="AC288" s="333">
        <f>I288+J288+K288+L288-N288-O288-P288-Q288</f>
        <v>0</v>
      </c>
      <c r="AD288" s="333">
        <f>G288+I288+J288+K288+L288-N288-O288-P288-Q288</f>
        <v>4.2749424701469252E-3</v>
      </c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27"/>
      <c r="AR288" s="327"/>
      <c r="AS288" s="327"/>
      <c r="AT288" s="327"/>
      <c r="AU288" s="327"/>
      <c r="AV288" s="327"/>
      <c r="AW288" s="327"/>
      <c r="AX288" s="327"/>
      <c r="AY288" s="327"/>
      <c r="AZ288" s="327"/>
      <c r="BA288" s="327"/>
      <c r="BB288" s="358"/>
      <c r="BC288" s="327"/>
      <c r="BD288" s="327"/>
      <c r="BE288" s="332"/>
      <c r="BF288" s="332"/>
      <c r="BG288" s="332"/>
      <c r="BH288" s="332"/>
      <c r="BI288" s="332"/>
      <c r="BJ288" s="332"/>
      <c r="BK288" s="332"/>
      <c r="BL288" s="332"/>
      <c r="BM288" s="332"/>
      <c r="BN288" s="332"/>
      <c r="BO288" s="332"/>
      <c r="BP288" s="332"/>
      <c r="BQ288" s="332"/>
      <c r="BR288" s="332"/>
      <c r="BS288" s="332"/>
      <c r="BT288" s="332"/>
      <c r="BU288" s="332"/>
      <c r="BV288" s="332"/>
      <c r="BW288" s="332"/>
      <c r="BX288" s="332"/>
      <c r="BY288" s="332"/>
      <c r="BZ288" s="332"/>
      <c r="CA288" s="332"/>
      <c r="CB288" s="332"/>
      <c r="CC288" s="332"/>
      <c r="CD288" s="332"/>
      <c r="CE288" s="332"/>
      <c r="CF288" s="332"/>
      <c r="CG288" s="332"/>
      <c r="CH288" s="332"/>
      <c r="CI288" s="332"/>
      <c r="CJ288" s="332"/>
      <c r="CK288" s="332"/>
      <c r="CL288" s="332"/>
      <c r="CM288" s="332"/>
      <c r="CN288" s="332"/>
      <c r="CO288" s="332"/>
      <c r="CP288" s="332"/>
      <c r="CQ288" s="332"/>
      <c r="CR288" s="332"/>
      <c r="CS288" s="332"/>
      <c r="CT288" s="332"/>
      <c r="CU288" s="332"/>
      <c r="CV288" s="332"/>
      <c r="CW288" s="332"/>
      <c r="CX288" s="332"/>
      <c r="CY288" s="332"/>
      <c r="CZ288" s="332"/>
      <c r="DA288" s="332"/>
      <c r="DB288" s="332"/>
      <c r="DC288" s="332"/>
      <c r="DD288" s="332"/>
      <c r="DE288" s="332"/>
      <c r="DF288" s="332"/>
      <c r="DG288" s="332"/>
      <c r="DH288" s="332"/>
      <c r="DI288" s="332"/>
      <c r="DJ288" s="332"/>
      <c r="DK288" s="332"/>
      <c r="DL288" s="332"/>
      <c r="DM288" s="332"/>
      <c r="DN288" s="332"/>
      <c r="DO288" s="332"/>
      <c r="DP288" s="332"/>
      <c r="DQ288" s="332"/>
      <c r="DR288" s="332"/>
      <c r="DS288" s="332"/>
      <c r="DT288" s="332"/>
      <c r="DU288" s="332"/>
      <c r="DV288" s="332"/>
      <c r="DW288" s="332"/>
      <c r="DX288" s="332"/>
      <c r="DY288" s="332"/>
      <c r="DZ288" s="332"/>
      <c r="EA288" s="332"/>
      <c r="EB288" s="332"/>
      <c r="EC288" s="332"/>
      <c r="ED288" s="332"/>
      <c r="EE288" s="332"/>
      <c r="EF288" s="332"/>
      <c r="EG288" s="332"/>
      <c r="EH288" s="332"/>
      <c r="EI288" s="332"/>
      <c r="EJ288" s="332"/>
      <c r="EK288" s="332"/>
      <c r="EL288" s="332"/>
      <c r="EM288" s="332"/>
      <c r="EN288" s="332"/>
      <c r="EO288" s="332"/>
      <c r="EP288" s="332"/>
      <c r="EQ288" s="332"/>
      <c r="ER288" s="332"/>
      <c r="ES288" s="332"/>
      <c r="ET288" s="332"/>
      <c r="EU288" s="332"/>
      <c r="EV288" s="332"/>
      <c r="EW288" s="332"/>
      <c r="EX288" s="332"/>
      <c r="EY288" s="332"/>
      <c r="EZ288" s="332"/>
      <c r="FA288" s="332"/>
      <c r="FB288" s="332"/>
      <c r="FC288" s="332"/>
      <c r="FD288" s="332"/>
      <c r="FE288" s="332"/>
      <c r="FF288" s="332"/>
      <c r="FG288" s="332"/>
      <c r="FH288" s="332"/>
      <c r="FI288" s="332"/>
      <c r="IP288" s="326"/>
    </row>
    <row r="289" spans="1:250" s="334" customFormat="1" ht="15" hidden="1" customHeight="1" x14ac:dyDescent="0.3">
      <c r="A289" s="385">
        <v>4</v>
      </c>
      <c r="B289" s="396" t="s">
        <v>178</v>
      </c>
      <c r="C289" s="375">
        <v>500899</v>
      </c>
      <c r="D289" s="375" t="s">
        <v>0</v>
      </c>
      <c r="E289" s="375"/>
      <c r="F289" s="397"/>
      <c r="G289" s="421">
        <v>-7.891370914876461E-4</v>
      </c>
      <c r="H289" s="440"/>
      <c r="I289" s="365"/>
      <c r="J289" s="366"/>
      <c r="K289" s="366"/>
      <c r="L289" s="365"/>
      <c r="M289" s="365"/>
      <c r="N289" s="366"/>
      <c r="O289" s="366"/>
      <c r="P289" s="366"/>
      <c r="Q289" s="365"/>
      <c r="R289" s="559">
        <f t="shared" si="40"/>
        <v>-7.891370914876461E-4</v>
      </c>
      <c r="S289" s="561">
        <f t="shared" si="47"/>
        <v>-7.891370914876461E-4</v>
      </c>
      <c r="T289" s="333" t="str">
        <f t="shared" si="42"/>
        <v>USD</v>
      </c>
      <c r="U289" s="327"/>
      <c r="V289" s="333"/>
      <c r="W289" s="333">
        <f>U289*$W$1</f>
        <v>0</v>
      </c>
      <c r="X289" s="332"/>
      <c r="Y289" s="332"/>
      <c r="Z289" s="332"/>
      <c r="AA289" s="332"/>
      <c r="AB289" s="332"/>
      <c r="AC289" s="333">
        <f>I289+J289+K289+L289-N289-O289-P289-Q289</f>
        <v>0</v>
      </c>
      <c r="AD289" s="333">
        <f>G289+I289+J289+K289+L289-N289-O289-P289-Q289</f>
        <v>-7.891370914876461E-4</v>
      </c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27"/>
      <c r="AR289" s="327"/>
      <c r="AS289" s="327"/>
      <c r="AT289" s="357"/>
      <c r="AU289" s="327"/>
      <c r="AV289" s="327"/>
      <c r="AW289" s="327"/>
      <c r="AX289" s="327"/>
      <c r="AY289" s="327"/>
      <c r="AZ289" s="327"/>
      <c r="BA289" s="327"/>
      <c r="BB289" s="358"/>
      <c r="BC289" s="327"/>
      <c r="BD289" s="327"/>
      <c r="BE289" s="332"/>
      <c r="BF289" s="332"/>
      <c r="BG289" s="332"/>
      <c r="BH289" s="332"/>
      <c r="BI289" s="332"/>
      <c r="BJ289" s="332"/>
      <c r="BK289" s="332"/>
      <c r="BL289" s="332"/>
      <c r="BM289" s="332"/>
      <c r="BN289" s="332"/>
      <c r="BO289" s="332"/>
      <c r="BP289" s="332"/>
      <c r="BQ289" s="332"/>
      <c r="BR289" s="332"/>
      <c r="BS289" s="332"/>
      <c r="BT289" s="332"/>
      <c r="BU289" s="332"/>
      <c r="BV289" s="332"/>
      <c r="BW289" s="332"/>
      <c r="BX289" s="332"/>
      <c r="BY289" s="332"/>
      <c r="BZ289" s="332"/>
      <c r="CA289" s="332"/>
      <c r="CB289" s="332"/>
      <c r="CC289" s="332"/>
      <c r="CD289" s="332"/>
      <c r="CE289" s="332"/>
      <c r="CF289" s="332"/>
      <c r="CG289" s="332"/>
      <c r="CH289" s="332"/>
      <c r="CI289" s="332"/>
      <c r="CJ289" s="332"/>
      <c r="CK289" s="332"/>
      <c r="CL289" s="332"/>
      <c r="CM289" s="332"/>
      <c r="CN289" s="332"/>
      <c r="CO289" s="332"/>
      <c r="CP289" s="332"/>
      <c r="CQ289" s="332"/>
      <c r="CR289" s="332"/>
      <c r="CS289" s="332"/>
      <c r="CT289" s="332"/>
      <c r="CU289" s="332"/>
      <c r="CV289" s="332"/>
      <c r="CW289" s="332"/>
      <c r="CX289" s="332"/>
      <c r="CY289" s="332"/>
      <c r="CZ289" s="332"/>
      <c r="DA289" s="332"/>
      <c r="DB289" s="332"/>
      <c r="DC289" s="332"/>
      <c r="DD289" s="332"/>
      <c r="DE289" s="332"/>
      <c r="DF289" s="332"/>
      <c r="DG289" s="332"/>
      <c r="DH289" s="332"/>
      <c r="DI289" s="332"/>
      <c r="DJ289" s="332"/>
      <c r="DK289" s="332"/>
      <c r="DL289" s="332"/>
      <c r="DM289" s="332"/>
      <c r="DN289" s="332"/>
      <c r="DO289" s="332"/>
      <c r="DP289" s="332"/>
      <c r="DQ289" s="332"/>
      <c r="DR289" s="332"/>
      <c r="DS289" s="332"/>
      <c r="DT289" s="332"/>
      <c r="DU289" s="332"/>
      <c r="DV289" s="332"/>
      <c r="DW289" s="332"/>
      <c r="DX289" s="332"/>
      <c r="DY289" s="332"/>
      <c r="DZ289" s="332"/>
      <c r="EA289" s="332"/>
      <c r="EB289" s="332"/>
      <c r="EC289" s="332"/>
      <c r="ED289" s="332"/>
      <c r="EE289" s="332"/>
      <c r="EF289" s="332"/>
      <c r="EG289" s="332"/>
      <c r="EH289" s="332"/>
      <c r="EI289" s="332"/>
      <c r="EJ289" s="332"/>
      <c r="EK289" s="332"/>
      <c r="EL289" s="332"/>
      <c r="EM289" s="332"/>
      <c r="EN289" s="332"/>
      <c r="EO289" s="332"/>
      <c r="EP289" s="332"/>
      <c r="EQ289" s="332"/>
      <c r="ER289" s="332"/>
      <c r="ES289" s="332"/>
      <c r="ET289" s="332"/>
      <c r="EU289" s="332"/>
      <c r="EV289" s="332"/>
      <c r="EW289" s="332"/>
      <c r="EX289" s="332"/>
      <c r="EY289" s="332"/>
      <c r="EZ289" s="332"/>
      <c r="FA289" s="332"/>
      <c r="FB289" s="332"/>
      <c r="FC289" s="332"/>
      <c r="FD289" s="332"/>
      <c r="FE289" s="332"/>
      <c r="FF289" s="332"/>
      <c r="FG289" s="332"/>
      <c r="FH289" s="332"/>
      <c r="FI289" s="332"/>
      <c r="IP289" s="326"/>
    </row>
    <row r="290" spans="1:250" s="334" customFormat="1" ht="15" hidden="1" customHeight="1" x14ac:dyDescent="0.3">
      <c r="A290" s="385">
        <v>6</v>
      </c>
      <c r="B290" s="396" t="s">
        <v>179</v>
      </c>
      <c r="C290" s="375">
        <v>500912</v>
      </c>
      <c r="D290" s="375" t="s">
        <v>26</v>
      </c>
      <c r="E290" s="375"/>
      <c r="F290" s="397"/>
      <c r="G290" s="434">
        <v>-2.0528438508335967E-3</v>
      </c>
      <c r="H290" s="435"/>
      <c r="I290" s="436"/>
      <c r="J290" s="395"/>
      <c r="K290" s="395"/>
      <c r="L290" s="436"/>
      <c r="M290" s="436"/>
      <c r="N290" s="395"/>
      <c r="O290" s="395"/>
      <c r="P290" s="395"/>
      <c r="Q290" s="436"/>
      <c r="R290" s="559">
        <f t="shared" si="40"/>
        <v>-2.0528438508335967E-3</v>
      </c>
      <c r="S290" s="567">
        <f t="shared" si="47"/>
        <v>-2.0528438508335967E-3</v>
      </c>
      <c r="T290" s="333" t="str">
        <f t="shared" si="42"/>
        <v>MYR</v>
      </c>
      <c r="U290" s="327"/>
      <c r="V290" s="333"/>
      <c r="W290" s="333">
        <f t="shared" ref="W290:W295" si="48">U290</f>
        <v>0</v>
      </c>
      <c r="X290" s="332"/>
      <c r="Y290" s="332"/>
      <c r="Z290" s="332"/>
      <c r="AA290" s="332"/>
      <c r="AB290" s="332"/>
      <c r="AC290" s="333">
        <f>I290+J290+K290+L290-N290-O290-P290-Q290</f>
        <v>0</v>
      </c>
      <c r="AD290" s="333">
        <f>G290+I290+J290+K290+L290-N290-O290-P290-Q290</f>
        <v>-2.0528438508335967E-3</v>
      </c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27"/>
      <c r="AR290" s="327"/>
      <c r="AS290" s="327"/>
      <c r="AT290" s="357"/>
      <c r="AU290" s="327"/>
      <c r="AV290" s="327"/>
      <c r="AW290" s="327"/>
      <c r="AX290" s="327"/>
      <c r="AY290" s="327"/>
      <c r="AZ290" s="327"/>
      <c r="BA290" s="327"/>
      <c r="BB290" s="358"/>
      <c r="BC290" s="327"/>
      <c r="BD290" s="327"/>
      <c r="BE290" s="332"/>
      <c r="BF290" s="332"/>
      <c r="BG290" s="332"/>
      <c r="BH290" s="332"/>
      <c r="BI290" s="332"/>
      <c r="BJ290" s="332"/>
      <c r="BK290" s="332"/>
      <c r="BL290" s="332"/>
      <c r="BM290" s="332"/>
      <c r="BN290" s="332"/>
      <c r="BO290" s="332"/>
      <c r="BP290" s="332"/>
      <c r="BQ290" s="332"/>
      <c r="BR290" s="332"/>
      <c r="BS290" s="332"/>
      <c r="BT290" s="332"/>
      <c r="BU290" s="332"/>
      <c r="BV290" s="332"/>
      <c r="BW290" s="332"/>
      <c r="BX290" s="332"/>
      <c r="BY290" s="332"/>
      <c r="BZ290" s="332"/>
      <c r="CA290" s="332"/>
      <c r="CB290" s="332"/>
      <c r="CC290" s="332"/>
      <c r="CD290" s="332"/>
      <c r="CE290" s="332"/>
      <c r="CF290" s="332"/>
      <c r="CG290" s="332"/>
      <c r="CH290" s="332"/>
      <c r="CI290" s="332"/>
      <c r="CJ290" s="332"/>
      <c r="CK290" s="332"/>
      <c r="CL290" s="332"/>
      <c r="CM290" s="332"/>
      <c r="CN290" s="332"/>
      <c r="CO290" s="332"/>
      <c r="CP290" s="332"/>
      <c r="CQ290" s="332"/>
      <c r="CR290" s="332"/>
      <c r="CS290" s="332"/>
      <c r="CT290" s="332"/>
      <c r="CU290" s="332"/>
      <c r="CV290" s="332"/>
      <c r="CW290" s="332"/>
      <c r="CX290" s="332"/>
      <c r="CY290" s="332"/>
      <c r="CZ290" s="332"/>
      <c r="DA290" s="332"/>
      <c r="DB290" s="332"/>
      <c r="DC290" s="332"/>
      <c r="DD290" s="332"/>
      <c r="DE290" s="332"/>
      <c r="DF290" s="332"/>
      <c r="DG290" s="332"/>
      <c r="DH290" s="332"/>
      <c r="DI290" s="332"/>
      <c r="DJ290" s="332"/>
      <c r="DK290" s="332"/>
      <c r="DL290" s="332"/>
      <c r="DM290" s="332"/>
      <c r="DN290" s="332"/>
      <c r="DO290" s="332"/>
      <c r="DP290" s="332"/>
      <c r="DQ290" s="332"/>
      <c r="DR290" s="332"/>
      <c r="DS290" s="332"/>
      <c r="DT290" s="332"/>
      <c r="DU290" s="332"/>
      <c r="DV290" s="332"/>
      <c r="DW290" s="332"/>
      <c r="DX290" s="332"/>
      <c r="DY290" s="332"/>
      <c r="DZ290" s="332"/>
      <c r="EA290" s="332"/>
      <c r="EB290" s="332"/>
      <c r="EC290" s="332"/>
      <c r="ED290" s="332"/>
      <c r="EE290" s="332"/>
      <c r="EF290" s="332"/>
      <c r="EG290" s="332"/>
      <c r="EH290" s="332"/>
      <c r="EI290" s="332"/>
      <c r="EJ290" s="332"/>
      <c r="EK290" s="332"/>
      <c r="EL290" s="332"/>
      <c r="EM290" s="332"/>
      <c r="EN290" s="332"/>
      <c r="EO290" s="332"/>
      <c r="EP290" s="332"/>
      <c r="EQ290" s="332"/>
      <c r="ER290" s="332"/>
      <c r="ES290" s="332"/>
      <c r="ET290" s="332"/>
      <c r="EU290" s="332"/>
      <c r="EV290" s="332"/>
      <c r="EW290" s="332"/>
      <c r="EX290" s="332"/>
      <c r="EY290" s="332"/>
      <c r="EZ290" s="332"/>
      <c r="FA290" s="332"/>
      <c r="FB290" s="332"/>
      <c r="FC290" s="332"/>
      <c r="FD290" s="332"/>
      <c r="FE290" s="332"/>
      <c r="FF290" s="332"/>
      <c r="FG290" s="332"/>
      <c r="FH290" s="332"/>
      <c r="FI290" s="332"/>
      <c r="IP290" s="326"/>
    </row>
    <row r="291" spans="1:250" s="334" customFormat="1" ht="15" customHeight="1" x14ac:dyDescent="0.3">
      <c r="A291" s="385">
        <v>29</v>
      </c>
      <c r="B291" s="396" t="s">
        <v>180</v>
      </c>
      <c r="C291" s="375">
        <v>501050</v>
      </c>
      <c r="D291" s="375" t="s">
        <v>26</v>
      </c>
      <c r="E291" s="375"/>
      <c r="F291" s="397"/>
      <c r="G291" s="434">
        <v>56552.839999999967</v>
      </c>
      <c r="H291" s="435"/>
      <c r="I291" s="436"/>
      <c r="J291" s="395"/>
      <c r="K291" s="395">
        <v>586229.79</v>
      </c>
      <c r="L291" s="436"/>
      <c r="M291" s="436"/>
      <c r="N291" s="395">
        <v>565528.44999999995</v>
      </c>
      <c r="O291" s="395"/>
      <c r="P291" s="395"/>
      <c r="Q291" s="436"/>
      <c r="R291" s="559">
        <f t="shared" si="40"/>
        <v>77254.180000000051</v>
      </c>
      <c r="S291" s="561">
        <f t="shared" si="47"/>
        <v>-1.3074761576717719E-2</v>
      </c>
      <c r="T291" s="333" t="str">
        <f t="shared" si="42"/>
        <v>MYR</v>
      </c>
      <c r="U291" s="327">
        <v>77254.193074761628</v>
      </c>
      <c r="V291" s="333"/>
      <c r="W291" s="333">
        <f t="shared" si="48"/>
        <v>77254.193074761628</v>
      </c>
      <c r="X291" s="332"/>
      <c r="Y291" s="332"/>
      <c r="Z291" s="332"/>
      <c r="AA291" s="332"/>
      <c r="AB291" s="332"/>
      <c r="AC291" s="333">
        <f>I291+J291+K291+L291-N291-O291-P291-Q291</f>
        <v>20701.340000000084</v>
      </c>
      <c r="AD291" s="333">
        <f>G291+I291+J291+K291+L291-N291-O291-P291-Q291</f>
        <v>77254.180000000051</v>
      </c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27"/>
      <c r="AR291" s="327"/>
      <c r="AS291" s="327"/>
      <c r="AT291" s="357"/>
      <c r="AU291" s="327"/>
      <c r="AV291" s="327"/>
      <c r="AW291" s="327"/>
      <c r="AX291" s="327"/>
      <c r="AY291" s="327"/>
      <c r="AZ291" s="327"/>
      <c r="BA291" s="327"/>
      <c r="BB291" s="358"/>
      <c r="BC291" s="327"/>
      <c r="BD291" s="327"/>
      <c r="BE291" s="332"/>
      <c r="BF291" s="332"/>
      <c r="BG291" s="332"/>
      <c r="BH291" s="332"/>
      <c r="BI291" s="332"/>
      <c r="BJ291" s="332"/>
      <c r="BK291" s="332"/>
      <c r="BL291" s="332"/>
      <c r="BM291" s="332"/>
      <c r="BN291" s="332"/>
      <c r="BO291" s="332"/>
      <c r="BP291" s="332"/>
      <c r="BQ291" s="332"/>
      <c r="BR291" s="332"/>
      <c r="BS291" s="332"/>
      <c r="BT291" s="332"/>
      <c r="BU291" s="332"/>
      <c r="BV291" s="332"/>
      <c r="BW291" s="332"/>
      <c r="BX291" s="332"/>
      <c r="BY291" s="332"/>
      <c r="BZ291" s="332"/>
      <c r="CA291" s="332"/>
      <c r="CB291" s="332"/>
      <c r="CC291" s="332"/>
      <c r="CD291" s="332"/>
      <c r="CE291" s="332"/>
      <c r="CF291" s="332"/>
      <c r="CG291" s="332"/>
      <c r="CH291" s="332"/>
      <c r="CI291" s="332"/>
      <c r="CJ291" s="332"/>
      <c r="CK291" s="332"/>
      <c r="CL291" s="332"/>
      <c r="CM291" s="332"/>
      <c r="CN291" s="332"/>
      <c r="CO291" s="332"/>
      <c r="CP291" s="332"/>
      <c r="CQ291" s="332"/>
      <c r="CR291" s="332"/>
      <c r="CS291" s="332"/>
      <c r="CT291" s="332"/>
      <c r="CU291" s="332"/>
      <c r="CV291" s="332"/>
      <c r="CW291" s="332"/>
      <c r="CX291" s="332"/>
      <c r="CY291" s="332"/>
      <c r="CZ291" s="332"/>
      <c r="DA291" s="332"/>
      <c r="DB291" s="332"/>
      <c r="DC291" s="332"/>
      <c r="DD291" s="332"/>
      <c r="DE291" s="332"/>
      <c r="DF291" s="332"/>
      <c r="DG291" s="332"/>
      <c r="DH291" s="332"/>
      <c r="DI291" s="332"/>
      <c r="DJ291" s="332"/>
      <c r="DK291" s="332"/>
      <c r="DL291" s="332"/>
      <c r="DM291" s="332"/>
      <c r="DN291" s="332"/>
      <c r="DO291" s="332"/>
      <c r="DP291" s="332"/>
      <c r="DQ291" s="332"/>
      <c r="DR291" s="332"/>
      <c r="DS291" s="332"/>
      <c r="DT291" s="332"/>
      <c r="DU291" s="332"/>
      <c r="DV291" s="332"/>
      <c r="DW291" s="332"/>
      <c r="DX291" s="332"/>
      <c r="DY291" s="332"/>
      <c r="DZ291" s="332"/>
      <c r="EA291" s="332"/>
      <c r="EB291" s="332"/>
      <c r="EC291" s="332"/>
      <c r="ED291" s="332"/>
      <c r="EE291" s="332"/>
      <c r="EF291" s="332"/>
      <c r="EG291" s="332"/>
      <c r="EH291" s="332"/>
      <c r="EI291" s="332"/>
      <c r="EJ291" s="332"/>
      <c r="EK291" s="332"/>
      <c r="EL291" s="332"/>
      <c r="EM291" s="332"/>
      <c r="EN291" s="332"/>
      <c r="EO291" s="332"/>
      <c r="EP291" s="332"/>
      <c r="EQ291" s="332"/>
      <c r="ER291" s="332"/>
      <c r="ES291" s="332"/>
      <c r="ET291" s="332"/>
      <c r="EU291" s="332"/>
      <c r="EV291" s="332"/>
      <c r="EW291" s="332"/>
      <c r="EX291" s="332"/>
      <c r="EY291" s="332"/>
      <c r="EZ291" s="332"/>
      <c r="FA291" s="332"/>
      <c r="FB291" s="332"/>
      <c r="FC291" s="332"/>
      <c r="FD291" s="332"/>
      <c r="FE291" s="332"/>
      <c r="FF291" s="332"/>
      <c r="FG291" s="332"/>
      <c r="FH291" s="332"/>
      <c r="FI291" s="332"/>
      <c r="IP291" s="326"/>
    </row>
    <row r="292" spans="1:250" s="334" customFormat="1" ht="15" hidden="1" customHeight="1" x14ac:dyDescent="0.3">
      <c r="A292" s="385">
        <v>15</v>
      </c>
      <c r="B292" s="396" t="s">
        <v>181</v>
      </c>
      <c r="C292" s="375">
        <v>500931</v>
      </c>
      <c r="D292" s="375" t="s">
        <v>26</v>
      </c>
      <c r="E292" s="375"/>
      <c r="F292" s="397"/>
      <c r="G292" s="434">
        <v>7.3898617119994015E-4</v>
      </c>
      <c r="H292" s="435"/>
      <c r="I292" s="436"/>
      <c r="J292" s="395"/>
      <c r="K292" s="395"/>
      <c r="L292" s="436"/>
      <c r="M292" s="436"/>
      <c r="N292" s="395"/>
      <c r="O292" s="395"/>
      <c r="P292" s="395"/>
      <c r="Q292" s="436"/>
      <c r="R292" s="559">
        <f t="shared" si="40"/>
        <v>7.3898617119994015E-4</v>
      </c>
      <c r="S292" s="561">
        <f t="shared" si="47"/>
        <v>7.3898617119994015E-4</v>
      </c>
      <c r="T292" s="333" t="str">
        <f t="shared" si="42"/>
        <v>MYR</v>
      </c>
      <c r="U292" s="327"/>
      <c r="V292" s="333"/>
      <c r="W292" s="333">
        <f t="shared" si="48"/>
        <v>0</v>
      </c>
      <c r="X292" s="332"/>
      <c r="Y292" s="332"/>
      <c r="Z292" s="332"/>
      <c r="AA292" s="332"/>
      <c r="AB292" s="332"/>
      <c r="AC292" s="333">
        <f>I292+J292+K292+L292-N292-O292-P292-Q292</f>
        <v>0</v>
      </c>
      <c r="AD292" s="333">
        <f>G292+I292+J292+K292+L292-N292-O292-P292-Q292</f>
        <v>7.3898617119994015E-4</v>
      </c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27"/>
      <c r="AR292" s="327"/>
      <c r="AS292" s="327"/>
      <c r="AT292" s="327"/>
      <c r="AU292" s="327"/>
      <c r="AV292" s="327"/>
      <c r="AW292" s="327"/>
      <c r="AX292" s="327"/>
      <c r="AY292" s="327"/>
      <c r="AZ292" s="327"/>
      <c r="BA292" s="327"/>
      <c r="BB292" s="358"/>
      <c r="BC292" s="327"/>
      <c r="BD292" s="327"/>
      <c r="BE292" s="332"/>
      <c r="BF292" s="332"/>
      <c r="BG292" s="332"/>
      <c r="BH292" s="332"/>
      <c r="BI292" s="332"/>
      <c r="BJ292" s="332"/>
      <c r="BK292" s="332"/>
      <c r="BL292" s="332"/>
      <c r="BM292" s="332"/>
      <c r="BN292" s="332"/>
      <c r="BO292" s="332"/>
      <c r="BP292" s="332"/>
      <c r="BQ292" s="332"/>
      <c r="BR292" s="332"/>
      <c r="BS292" s="332"/>
      <c r="BT292" s="332"/>
      <c r="BU292" s="332"/>
      <c r="BV292" s="332"/>
      <c r="BW292" s="332"/>
      <c r="BX292" s="332"/>
      <c r="BY292" s="332"/>
      <c r="BZ292" s="332"/>
      <c r="CA292" s="332"/>
      <c r="CB292" s="332"/>
      <c r="CC292" s="332"/>
      <c r="CD292" s="332"/>
      <c r="CE292" s="332"/>
      <c r="CF292" s="332"/>
      <c r="CG292" s="332"/>
      <c r="CH292" s="332"/>
      <c r="CI292" s="332"/>
      <c r="CJ292" s="332"/>
      <c r="CK292" s="332"/>
      <c r="CL292" s="332"/>
      <c r="CM292" s="332"/>
      <c r="CN292" s="332"/>
      <c r="CO292" s="332"/>
      <c r="CP292" s="332"/>
      <c r="CQ292" s="332"/>
      <c r="CR292" s="332"/>
      <c r="CS292" s="332"/>
      <c r="CT292" s="332"/>
      <c r="CU292" s="332"/>
      <c r="CV292" s="332"/>
      <c r="CW292" s="332"/>
      <c r="CX292" s="332"/>
      <c r="CY292" s="332"/>
      <c r="CZ292" s="332"/>
      <c r="DA292" s="332"/>
      <c r="DB292" s="332"/>
      <c r="DC292" s="332"/>
      <c r="DD292" s="332"/>
      <c r="DE292" s="332"/>
      <c r="DF292" s="332"/>
      <c r="DG292" s="332"/>
      <c r="DH292" s="332"/>
      <c r="DI292" s="332"/>
      <c r="DJ292" s="332"/>
      <c r="DK292" s="332"/>
      <c r="DL292" s="332"/>
      <c r="DM292" s="332"/>
      <c r="DN292" s="332"/>
      <c r="DO292" s="332"/>
      <c r="DP292" s="332"/>
      <c r="DQ292" s="332"/>
      <c r="DR292" s="332"/>
      <c r="DS292" s="332"/>
      <c r="DT292" s="332"/>
      <c r="DU292" s="332"/>
      <c r="DV292" s="332"/>
      <c r="DW292" s="332"/>
      <c r="DX292" s="332"/>
      <c r="DY292" s="332"/>
      <c r="DZ292" s="332"/>
      <c r="EA292" s="332"/>
      <c r="EB292" s="332"/>
      <c r="EC292" s="332"/>
      <c r="ED292" s="332"/>
      <c r="EE292" s="332"/>
      <c r="EF292" s="332"/>
      <c r="EG292" s="332"/>
      <c r="EH292" s="332"/>
      <c r="EI292" s="332"/>
      <c r="EJ292" s="332"/>
      <c r="EK292" s="332"/>
      <c r="EL292" s="332"/>
      <c r="EM292" s="332"/>
      <c r="EN292" s="332"/>
      <c r="EO292" s="332"/>
      <c r="EP292" s="332"/>
      <c r="EQ292" s="332"/>
      <c r="ER292" s="332"/>
      <c r="ES292" s="332"/>
      <c r="ET292" s="332"/>
      <c r="EU292" s="332"/>
      <c r="EV292" s="332"/>
      <c r="EW292" s="332"/>
      <c r="EX292" s="332"/>
      <c r="EY292" s="332"/>
      <c r="EZ292" s="332"/>
      <c r="FA292" s="332"/>
      <c r="FB292" s="332"/>
      <c r="FC292" s="332"/>
      <c r="FD292" s="332"/>
      <c r="FE292" s="332"/>
      <c r="FF292" s="332"/>
      <c r="FG292" s="332"/>
      <c r="FH292" s="332"/>
      <c r="FI292" s="332"/>
      <c r="IP292" s="326"/>
    </row>
    <row r="293" spans="1:250" s="334" customFormat="1" ht="15" customHeight="1" x14ac:dyDescent="0.3">
      <c r="A293" s="385">
        <v>30</v>
      </c>
      <c r="B293" s="391" t="s">
        <v>1427</v>
      </c>
      <c r="C293" s="375">
        <v>501176</v>
      </c>
      <c r="D293" s="375" t="s">
        <v>26</v>
      </c>
      <c r="E293" s="375"/>
      <c r="F293" s="397"/>
      <c r="G293" s="366">
        <v>1583.5200000000009</v>
      </c>
      <c r="H293" s="440"/>
      <c r="I293" s="365"/>
      <c r="J293" s="366"/>
      <c r="K293" s="366">
        <v>2967.32</v>
      </c>
      <c r="L293" s="365"/>
      <c r="M293" s="365"/>
      <c r="N293" s="366">
        <v>2969.07</v>
      </c>
      <c r="O293" s="366"/>
      <c r="P293" s="366"/>
      <c r="Q293" s="365"/>
      <c r="R293" s="559">
        <f t="shared" si="40"/>
        <v>1581.7700000000009</v>
      </c>
      <c r="S293" s="561">
        <f t="shared" si="47"/>
        <v>2.204890411053384E-2</v>
      </c>
      <c r="T293" s="333" t="str">
        <f t="shared" si="42"/>
        <v>MYR</v>
      </c>
      <c r="U293" s="327">
        <v>1581.7479510958904</v>
      </c>
      <c r="V293" s="333"/>
      <c r="W293" s="333">
        <f t="shared" si="48"/>
        <v>1581.7479510958904</v>
      </c>
      <c r="X293" s="332"/>
      <c r="Y293" s="332"/>
      <c r="Z293" s="332"/>
      <c r="AA293" s="332"/>
      <c r="AB293" s="332"/>
      <c r="AC293" s="333"/>
      <c r="AD293" s="333"/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27"/>
      <c r="AR293" s="327"/>
      <c r="AS293" s="327"/>
      <c r="AT293" s="327"/>
      <c r="AU293" s="327"/>
      <c r="AV293" s="327"/>
      <c r="AW293" s="327"/>
      <c r="AX293" s="327"/>
      <c r="AY293" s="327"/>
      <c r="AZ293" s="327"/>
      <c r="BA293" s="327"/>
      <c r="BB293" s="358"/>
      <c r="BC293" s="327"/>
      <c r="BD293" s="327"/>
      <c r="BE293" s="332"/>
      <c r="BF293" s="332"/>
      <c r="BG293" s="332"/>
      <c r="BH293" s="332"/>
      <c r="BI293" s="332"/>
      <c r="BJ293" s="332"/>
      <c r="BK293" s="332"/>
      <c r="BL293" s="332"/>
      <c r="BM293" s="332"/>
      <c r="BN293" s="332"/>
      <c r="BO293" s="332"/>
      <c r="BP293" s="332"/>
      <c r="BQ293" s="332"/>
      <c r="BR293" s="332"/>
      <c r="BS293" s="332"/>
      <c r="BT293" s="332"/>
      <c r="BU293" s="332"/>
      <c r="BV293" s="332"/>
      <c r="BW293" s="332"/>
      <c r="BX293" s="332"/>
      <c r="BY293" s="332"/>
      <c r="BZ293" s="332"/>
      <c r="CA293" s="332"/>
      <c r="CB293" s="332"/>
      <c r="CC293" s="332"/>
      <c r="CD293" s="332"/>
      <c r="CE293" s="332"/>
      <c r="CF293" s="332"/>
      <c r="CG293" s="332"/>
      <c r="CH293" s="332"/>
      <c r="CI293" s="332"/>
      <c r="CJ293" s="332"/>
      <c r="CK293" s="332"/>
      <c r="CL293" s="332"/>
      <c r="CM293" s="332"/>
      <c r="CN293" s="332"/>
      <c r="CO293" s="332"/>
      <c r="CP293" s="332"/>
      <c r="CQ293" s="332"/>
      <c r="CR293" s="332"/>
      <c r="CS293" s="332"/>
      <c r="CT293" s="332"/>
      <c r="CU293" s="332"/>
      <c r="CV293" s="332"/>
      <c r="CW293" s="332"/>
      <c r="CX293" s="332"/>
      <c r="CY293" s="332"/>
      <c r="CZ293" s="332"/>
      <c r="DA293" s="332"/>
      <c r="DB293" s="332"/>
      <c r="DC293" s="332"/>
      <c r="DD293" s="332"/>
      <c r="DE293" s="332"/>
      <c r="DF293" s="332"/>
      <c r="DG293" s="332"/>
      <c r="DH293" s="332"/>
      <c r="DI293" s="332"/>
      <c r="DJ293" s="332"/>
      <c r="DK293" s="332"/>
      <c r="DL293" s="332"/>
      <c r="DM293" s="332"/>
      <c r="DN293" s="332"/>
      <c r="DO293" s="332"/>
      <c r="DP293" s="332"/>
      <c r="DQ293" s="332"/>
      <c r="DR293" s="332"/>
      <c r="DS293" s="332"/>
      <c r="DT293" s="332"/>
      <c r="DU293" s="332"/>
      <c r="DV293" s="332"/>
      <c r="DW293" s="332"/>
      <c r="DX293" s="332"/>
      <c r="DY293" s="332"/>
      <c r="DZ293" s="332"/>
      <c r="EA293" s="332"/>
      <c r="EB293" s="332"/>
      <c r="EC293" s="332"/>
      <c r="ED293" s="332"/>
      <c r="EE293" s="332"/>
      <c r="EF293" s="332"/>
      <c r="EG293" s="332"/>
      <c r="EH293" s="332"/>
      <c r="EI293" s="332"/>
      <c r="EJ293" s="332"/>
      <c r="EK293" s="332"/>
      <c r="EL293" s="332"/>
      <c r="EM293" s="332"/>
      <c r="EN293" s="332"/>
      <c r="EO293" s="332"/>
      <c r="EP293" s="332"/>
      <c r="EQ293" s="332"/>
      <c r="ER293" s="332"/>
      <c r="ES293" s="332"/>
      <c r="ET293" s="332"/>
      <c r="EU293" s="332"/>
      <c r="EV293" s="332"/>
      <c r="EW293" s="332"/>
      <c r="EX293" s="332"/>
      <c r="EY293" s="332"/>
      <c r="EZ293" s="332"/>
      <c r="FA293" s="332"/>
      <c r="FB293" s="332"/>
      <c r="FC293" s="332"/>
      <c r="FD293" s="332"/>
      <c r="FE293" s="332"/>
      <c r="FF293" s="332"/>
      <c r="FG293" s="332"/>
      <c r="FH293" s="332"/>
      <c r="FI293" s="332"/>
      <c r="IP293" s="326"/>
    </row>
    <row r="294" spans="1:250" s="334" customFormat="1" ht="15" customHeight="1" x14ac:dyDescent="0.3">
      <c r="A294" s="385">
        <v>31</v>
      </c>
      <c r="B294" s="391" t="s">
        <v>1428</v>
      </c>
      <c r="C294" s="375">
        <v>501186</v>
      </c>
      <c r="D294" s="375" t="s">
        <v>26</v>
      </c>
      <c r="E294" s="375"/>
      <c r="F294" s="397"/>
      <c r="G294" s="366">
        <v>1583.5200000000009</v>
      </c>
      <c r="H294" s="440"/>
      <c r="I294" s="365"/>
      <c r="J294" s="366"/>
      <c r="K294" s="366">
        <v>2967.32</v>
      </c>
      <c r="L294" s="365"/>
      <c r="M294" s="365"/>
      <c r="N294" s="366">
        <v>2969.07</v>
      </c>
      <c r="O294" s="366"/>
      <c r="P294" s="366"/>
      <c r="Q294" s="365"/>
      <c r="R294" s="559">
        <f t="shared" si="40"/>
        <v>1581.7700000000009</v>
      </c>
      <c r="S294" s="561">
        <f t="shared" si="47"/>
        <v>2.204890411053384E-2</v>
      </c>
      <c r="T294" s="333" t="str">
        <f t="shared" si="42"/>
        <v>MYR</v>
      </c>
      <c r="U294" s="327">
        <v>1581.7479510958904</v>
      </c>
      <c r="V294" s="333"/>
      <c r="W294" s="333">
        <f t="shared" si="48"/>
        <v>1581.7479510958904</v>
      </c>
      <c r="X294" s="332"/>
      <c r="Y294" s="332"/>
      <c r="Z294" s="332"/>
      <c r="AA294" s="332"/>
      <c r="AB294" s="332"/>
      <c r="AC294" s="333"/>
      <c r="AD294" s="333"/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27"/>
      <c r="AR294" s="327"/>
      <c r="AS294" s="327"/>
      <c r="AT294" s="327"/>
      <c r="AU294" s="327"/>
      <c r="AV294" s="327"/>
      <c r="AW294" s="327"/>
      <c r="AX294" s="327"/>
      <c r="AY294" s="327"/>
      <c r="AZ294" s="327"/>
      <c r="BA294" s="327"/>
      <c r="BB294" s="358"/>
      <c r="BC294" s="327"/>
      <c r="BD294" s="327"/>
      <c r="BE294" s="332"/>
      <c r="BF294" s="332"/>
      <c r="BG294" s="332"/>
      <c r="BH294" s="332"/>
      <c r="BI294" s="332"/>
      <c r="BJ294" s="332"/>
      <c r="BK294" s="332"/>
      <c r="BL294" s="332"/>
      <c r="BM294" s="332"/>
      <c r="BN294" s="332"/>
      <c r="BO294" s="332"/>
      <c r="BP294" s="332"/>
      <c r="BQ294" s="332"/>
      <c r="BR294" s="332"/>
      <c r="BS294" s="332"/>
      <c r="BT294" s="332"/>
      <c r="BU294" s="332"/>
      <c r="BV294" s="332"/>
      <c r="BW294" s="332"/>
      <c r="BX294" s="332"/>
      <c r="BY294" s="332"/>
      <c r="BZ294" s="332"/>
      <c r="CA294" s="332"/>
      <c r="CB294" s="332"/>
      <c r="CC294" s="332"/>
      <c r="CD294" s="332"/>
      <c r="CE294" s="332"/>
      <c r="CF294" s="332"/>
      <c r="CG294" s="332"/>
      <c r="CH294" s="332"/>
      <c r="CI294" s="332"/>
      <c r="CJ294" s="332"/>
      <c r="CK294" s="332"/>
      <c r="CL294" s="332"/>
      <c r="CM294" s="332"/>
      <c r="CN294" s="332"/>
      <c r="CO294" s="332"/>
      <c r="CP294" s="332"/>
      <c r="CQ294" s="332"/>
      <c r="CR294" s="332"/>
      <c r="CS294" s="332"/>
      <c r="CT294" s="332"/>
      <c r="CU294" s="332"/>
      <c r="CV294" s="332"/>
      <c r="CW294" s="332"/>
      <c r="CX294" s="332"/>
      <c r="CY294" s="332"/>
      <c r="CZ294" s="332"/>
      <c r="DA294" s="332"/>
      <c r="DB294" s="332"/>
      <c r="DC294" s="332"/>
      <c r="DD294" s="332"/>
      <c r="DE294" s="332"/>
      <c r="DF294" s="332"/>
      <c r="DG294" s="332"/>
      <c r="DH294" s="332"/>
      <c r="DI294" s="332"/>
      <c r="DJ294" s="332"/>
      <c r="DK294" s="332"/>
      <c r="DL294" s="332"/>
      <c r="DM294" s="332"/>
      <c r="DN294" s="332"/>
      <c r="DO294" s="332"/>
      <c r="DP294" s="332"/>
      <c r="DQ294" s="332"/>
      <c r="DR294" s="332"/>
      <c r="DS294" s="332"/>
      <c r="DT294" s="332"/>
      <c r="DU294" s="332"/>
      <c r="DV294" s="332"/>
      <c r="DW294" s="332"/>
      <c r="DX294" s="332"/>
      <c r="DY294" s="332"/>
      <c r="DZ294" s="332"/>
      <c r="EA294" s="332"/>
      <c r="EB294" s="332"/>
      <c r="EC294" s="332"/>
      <c r="ED294" s="332"/>
      <c r="EE294" s="332"/>
      <c r="EF294" s="332"/>
      <c r="EG294" s="332"/>
      <c r="EH294" s="332"/>
      <c r="EI294" s="332"/>
      <c r="EJ294" s="332"/>
      <c r="EK294" s="332"/>
      <c r="EL294" s="332"/>
      <c r="EM294" s="332"/>
      <c r="EN294" s="332"/>
      <c r="EO294" s="332"/>
      <c r="EP294" s="332"/>
      <c r="EQ294" s="332"/>
      <c r="ER294" s="332"/>
      <c r="ES294" s="332"/>
      <c r="ET294" s="332"/>
      <c r="EU294" s="332"/>
      <c r="EV294" s="332"/>
      <c r="EW294" s="332"/>
      <c r="EX294" s="332"/>
      <c r="EY294" s="332"/>
      <c r="EZ294" s="332"/>
      <c r="FA294" s="332"/>
      <c r="FB294" s="332"/>
      <c r="FC294" s="332"/>
      <c r="FD294" s="332"/>
      <c r="FE294" s="332"/>
      <c r="FF294" s="332"/>
      <c r="FG294" s="332"/>
      <c r="FH294" s="332"/>
      <c r="FI294" s="332"/>
      <c r="IP294" s="326"/>
    </row>
    <row r="295" spans="1:250" s="334" customFormat="1" ht="15" customHeight="1" x14ac:dyDescent="0.3">
      <c r="A295" s="385">
        <v>32</v>
      </c>
      <c r="B295" s="391" t="s">
        <v>1429</v>
      </c>
      <c r="C295" s="375">
        <v>501187</v>
      </c>
      <c r="D295" s="375" t="s">
        <v>26</v>
      </c>
      <c r="E295" s="375"/>
      <c r="F295" s="397"/>
      <c r="G295" s="366">
        <v>1583.5200000000009</v>
      </c>
      <c r="H295" s="440"/>
      <c r="I295" s="365"/>
      <c r="J295" s="366"/>
      <c r="K295" s="366">
        <v>2967.32</v>
      </c>
      <c r="L295" s="365"/>
      <c r="M295" s="365"/>
      <c r="N295" s="366">
        <v>2969.07</v>
      </c>
      <c r="O295" s="366"/>
      <c r="P295" s="366"/>
      <c r="Q295" s="365"/>
      <c r="R295" s="559">
        <f t="shared" si="40"/>
        <v>1581.7700000000009</v>
      </c>
      <c r="S295" s="561">
        <f t="shared" si="47"/>
        <v>2.204890411053384E-2</v>
      </c>
      <c r="T295" s="333" t="str">
        <f t="shared" si="42"/>
        <v>MYR</v>
      </c>
      <c r="U295" s="327">
        <v>1581.7479510958904</v>
      </c>
      <c r="V295" s="333"/>
      <c r="W295" s="333">
        <f t="shared" si="48"/>
        <v>1581.7479510958904</v>
      </c>
      <c r="X295" s="332"/>
      <c r="Y295" s="332"/>
      <c r="Z295" s="332"/>
      <c r="AA295" s="332"/>
      <c r="AB295" s="332"/>
      <c r="AC295" s="333"/>
      <c r="AD295" s="333"/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27"/>
      <c r="AR295" s="327"/>
      <c r="AS295" s="327"/>
      <c r="AT295" s="327"/>
      <c r="AU295" s="327"/>
      <c r="AV295" s="327"/>
      <c r="AW295" s="327"/>
      <c r="AX295" s="327"/>
      <c r="AY295" s="327"/>
      <c r="AZ295" s="327"/>
      <c r="BA295" s="327"/>
      <c r="BB295" s="358"/>
      <c r="BC295" s="327"/>
      <c r="BD295" s="327"/>
      <c r="BE295" s="332"/>
      <c r="BF295" s="332"/>
      <c r="BG295" s="332"/>
      <c r="BH295" s="332"/>
      <c r="BI295" s="332"/>
      <c r="BJ295" s="332"/>
      <c r="BK295" s="332"/>
      <c r="BL295" s="332"/>
      <c r="BM295" s="332"/>
      <c r="BN295" s="332"/>
      <c r="BO295" s="332"/>
      <c r="BP295" s="332"/>
      <c r="BQ295" s="332"/>
      <c r="BR295" s="332"/>
      <c r="BS295" s="332"/>
      <c r="BT295" s="332"/>
      <c r="BU295" s="332"/>
      <c r="BV295" s="332"/>
      <c r="BW295" s="332"/>
      <c r="BX295" s="332"/>
      <c r="BY295" s="332"/>
      <c r="BZ295" s="332"/>
      <c r="CA295" s="332"/>
      <c r="CB295" s="332"/>
      <c r="CC295" s="332"/>
      <c r="CD295" s="332"/>
      <c r="CE295" s="332"/>
      <c r="CF295" s="332"/>
      <c r="CG295" s="332"/>
      <c r="CH295" s="332"/>
      <c r="CI295" s="332"/>
      <c r="CJ295" s="332"/>
      <c r="CK295" s="332"/>
      <c r="CL295" s="332"/>
      <c r="CM295" s="332"/>
      <c r="CN295" s="332"/>
      <c r="CO295" s="332"/>
      <c r="CP295" s="332"/>
      <c r="CQ295" s="332"/>
      <c r="CR295" s="332"/>
      <c r="CS295" s="332"/>
      <c r="CT295" s="332"/>
      <c r="CU295" s="332"/>
      <c r="CV295" s="332"/>
      <c r="CW295" s="332"/>
      <c r="CX295" s="332"/>
      <c r="CY295" s="332"/>
      <c r="CZ295" s="332"/>
      <c r="DA295" s="332"/>
      <c r="DB295" s="332"/>
      <c r="DC295" s="332"/>
      <c r="DD295" s="332"/>
      <c r="DE295" s="332"/>
      <c r="DF295" s="332"/>
      <c r="DG295" s="332"/>
      <c r="DH295" s="332"/>
      <c r="DI295" s="332"/>
      <c r="DJ295" s="332"/>
      <c r="DK295" s="332"/>
      <c r="DL295" s="332"/>
      <c r="DM295" s="332"/>
      <c r="DN295" s="332"/>
      <c r="DO295" s="332"/>
      <c r="DP295" s="332"/>
      <c r="DQ295" s="332"/>
      <c r="DR295" s="332"/>
      <c r="DS295" s="332"/>
      <c r="DT295" s="332"/>
      <c r="DU295" s="332"/>
      <c r="DV295" s="332"/>
      <c r="DW295" s="332"/>
      <c r="DX295" s="332"/>
      <c r="DY295" s="332"/>
      <c r="DZ295" s="332"/>
      <c r="EA295" s="332"/>
      <c r="EB295" s="332"/>
      <c r="EC295" s="332"/>
      <c r="ED295" s="332"/>
      <c r="EE295" s="332"/>
      <c r="EF295" s="332"/>
      <c r="EG295" s="332"/>
      <c r="EH295" s="332"/>
      <c r="EI295" s="332"/>
      <c r="EJ295" s="332"/>
      <c r="EK295" s="332"/>
      <c r="EL295" s="332"/>
      <c r="EM295" s="332"/>
      <c r="EN295" s="332"/>
      <c r="EO295" s="332"/>
      <c r="EP295" s="332"/>
      <c r="EQ295" s="332"/>
      <c r="ER295" s="332"/>
      <c r="ES295" s="332"/>
      <c r="ET295" s="332"/>
      <c r="EU295" s="332"/>
      <c r="EV295" s="332"/>
      <c r="EW295" s="332"/>
      <c r="EX295" s="332"/>
      <c r="EY295" s="332"/>
      <c r="EZ295" s="332"/>
      <c r="FA295" s="332"/>
      <c r="FB295" s="332"/>
      <c r="FC295" s="332"/>
      <c r="FD295" s="332"/>
      <c r="FE295" s="332"/>
      <c r="FF295" s="332"/>
      <c r="FG295" s="332"/>
      <c r="FH295" s="332"/>
      <c r="FI295" s="332"/>
      <c r="IP295" s="326"/>
    </row>
    <row r="296" spans="1:250" s="334" customFormat="1" ht="15" customHeight="1" x14ac:dyDescent="0.3">
      <c r="A296" s="385">
        <v>33</v>
      </c>
      <c r="B296" s="391" t="s">
        <v>1449</v>
      </c>
      <c r="C296" s="393">
        <v>501204</v>
      </c>
      <c r="D296" s="392" t="s">
        <v>26</v>
      </c>
      <c r="E296" s="375"/>
      <c r="F296" s="397"/>
      <c r="G296" s="366">
        <v>1711.4800000000014</v>
      </c>
      <c r="H296" s="440"/>
      <c r="I296" s="365"/>
      <c r="J296" s="366"/>
      <c r="K296" s="366">
        <v>3218.99</v>
      </c>
      <c r="L296" s="365"/>
      <c r="M296" s="365"/>
      <c r="N296" s="366">
        <v>3209.03</v>
      </c>
      <c r="O296" s="366"/>
      <c r="P296" s="366"/>
      <c r="Q296" s="365"/>
      <c r="R296" s="559">
        <f t="shared" si="40"/>
        <v>1721.440000000001</v>
      </c>
      <c r="S296" s="561">
        <f t="shared" si="47"/>
        <v>3.3411178094411298E-3</v>
      </c>
      <c r="T296" s="333" t="str">
        <f t="shared" si="42"/>
        <v>MYR</v>
      </c>
      <c r="U296" s="327">
        <v>1721.4366588821915</v>
      </c>
      <c r="V296" s="333"/>
      <c r="W296" s="333">
        <f t="shared" ref="W296:W297" si="49">U296</f>
        <v>1721.4366588821915</v>
      </c>
      <c r="X296" s="332"/>
      <c r="Y296" s="332"/>
      <c r="Z296" s="332"/>
      <c r="AA296" s="332"/>
      <c r="AB296" s="332"/>
      <c r="AC296" s="333"/>
      <c r="AD296" s="333"/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27"/>
      <c r="AR296" s="327"/>
      <c r="AS296" s="327"/>
      <c r="AT296" s="327"/>
      <c r="AU296" s="327"/>
      <c r="AV296" s="327"/>
      <c r="AW296" s="327"/>
      <c r="AX296" s="327"/>
      <c r="AY296" s="327"/>
      <c r="AZ296" s="327"/>
      <c r="BA296" s="327"/>
      <c r="BB296" s="358"/>
      <c r="BC296" s="327"/>
      <c r="BD296" s="327"/>
      <c r="BE296" s="332"/>
      <c r="BF296" s="332"/>
      <c r="BG296" s="332"/>
      <c r="BH296" s="332"/>
      <c r="BI296" s="332"/>
      <c r="BJ296" s="332"/>
      <c r="BK296" s="332"/>
      <c r="BL296" s="332"/>
      <c r="BM296" s="332"/>
      <c r="BN296" s="332"/>
      <c r="BO296" s="332"/>
      <c r="BP296" s="332"/>
      <c r="BQ296" s="332"/>
      <c r="BR296" s="332"/>
      <c r="BS296" s="332"/>
      <c r="BT296" s="332"/>
      <c r="BU296" s="332"/>
      <c r="BV296" s="332"/>
      <c r="BW296" s="332"/>
      <c r="BX296" s="332"/>
      <c r="BY296" s="332"/>
      <c r="BZ296" s="332"/>
      <c r="CA296" s="332"/>
      <c r="CB296" s="332"/>
      <c r="CC296" s="332"/>
      <c r="CD296" s="332"/>
      <c r="CE296" s="332"/>
      <c r="CF296" s="332"/>
      <c r="CG296" s="332"/>
      <c r="CH296" s="332"/>
      <c r="CI296" s="332"/>
      <c r="CJ296" s="332"/>
      <c r="CK296" s="332"/>
      <c r="CL296" s="332"/>
      <c r="CM296" s="332"/>
      <c r="CN296" s="332"/>
      <c r="CO296" s="332"/>
      <c r="CP296" s="332"/>
      <c r="CQ296" s="332"/>
      <c r="CR296" s="332"/>
      <c r="CS296" s="332"/>
      <c r="CT296" s="332"/>
      <c r="CU296" s="332"/>
      <c r="CV296" s="332"/>
      <c r="CW296" s="332"/>
      <c r="CX296" s="332"/>
      <c r="CY296" s="332"/>
      <c r="CZ296" s="332"/>
      <c r="DA296" s="332"/>
      <c r="DB296" s="332"/>
      <c r="DC296" s="332"/>
      <c r="DD296" s="332"/>
      <c r="DE296" s="332"/>
      <c r="DF296" s="332"/>
      <c r="DG296" s="332"/>
      <c r="DH296" s="332"/>
      <c r="DI296" s="332"/>
      <c r="DJ296" s="332"/>
      <c r="DK296" s="332"/>
      <c r="DL296" s="332"/>
      <c r="DM296" s="332"/>
      <c r="DN296" s="332"/>
      <c r="DO296" s="332"/>
      <c r="DP296" s="332"/>
      <c r="DQ296" s="332"/>
      <c r="DR296" s="332"/>
      <c r="DS296" s="332"/>
      <c r="DT296" s="332"/>
      <c r="DU296" s="332"/>
      <c r="DV296" s="332"/>
      <c r="DW296" s="332"/>
      <c r="DX296" s="332"/>
      <c r="DY296" s="332"/>
      <c r="DZ296" s="332"/>
      <c r="EA296" s="332"/>
      <c r="EB296" s="332"/>
      <c r="EC296" s="332"/>
      <c r="ED296" s="332"/>
      <c r="EE296" s="332"/>
      <c r="EF296" s="332"/>
      <c r="EG296" s="332"/>
      <c r="EH296" s="332"/>
      <c r="EI296" s="332"/>
      <c r="EJ296" s="332"/>
      <c r="EK296" s="332"/>
      <c r="EL296" s="332"/>
      <c r="EM296" s="332"/>
      <c r="EN296" s="332"/>
      <c r="EO296" s="332"/>
      <c r="EP296" s="332"/>
      <c r="EQ296" s="332"/>
      <c r="ER296" s="332"/>
      <c r="ES296" s="332"/>
      <c r="ET296" s="332"/>
      <c r="EU296" s="332"/>
      <c r="EV296" s="332"/>
      <c r="EW296" s="332"/>
      <c r="EX296" s="332"/>
      <c r="EY296" s="332"/>
      <c r="EZ296" s="332"/>
      <c r="FA296" s="332"/>
      <c r="FB296" s="332"/>
      <c r="FC296" s="332"/>
      <c r="FD296" s="332"/>
      <c r="FE296" s="332"/>
      <c r="FF296" s="332"/>
      <c r="FG296" s="332"/>
      <c r="FH296" s="332"/>
      <c r="FI296" s="332"/>
      <c r="IP296" s="326"/>
    </row>
    <row r="297" spans="1:250" s="334" customFormat="1" ht="15" customHeight="1" x14ac:dyDescent="0.3">
      <c r="A297" s="385">
        <v>34</v>
      </c>
      <c r="B297" s="391" t="s">
        <v>1450</v>
      </c>
      <c r="C297" s="393">
        <v>501205</v>
      </c>
      <c r="D297" s="392" t="s">
        <v>26</v>
      </c>
      <c r="E297" s="375"/>
      <c r="F297" s="397"/>
      <c r="G297" s="366">
        <v>1711.4800000000014</v>
      </c>
      <c r="H297" s="440"/>
      <c r="I297" s="365"/>
      <c r="J297" s="366"/>
      <c r="K297" s="366">
        <v>3218.99</v>
      </c>
      <c r="L297" s="365"/>
      <c r="M297" s="365"/>
      <c r="N297" s="366">
        <v>3209.03</v>
      </c>
      <c r="O297" s="366"/>
      <c r="P297" s="366"/>
      <c r="Q297" s="365"/>
      <c r="R297" s="559">
        <f t="shared" si="40"/>
        <v>1721.440000000001</v>
      </c>
      <c r="S297" s="561">
        <f t="shared" si="47"/>
        <v>3.3411178094411298E-3</v>
      </c>
      <c r="T297" s="333" t="str">
        <f t="shared" si="42"/>
        <v>MYR</v>
      </c>
      <c r="U297" s="327">
        <v>1721.4366588821915</v>
      </c>
      <c r="V297" s="333"/>
      <c r="W297" s="333">
        <f t="shared" si="49"/>
        <v>1721.4366588821915</v>
      </c>
      <c r="X297" s="332"/>
      <c r="Y297" s="332"/>
      <c r="Z297" s="332"/>
      <c r="AA297" s="332"/>
      <c r="AB297" s="332"/>
      <c r="AC297" s="333"/>
      <c r="AD297" s="333"/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27"/>
      <c r="AR297" s="327"/>
      <c r="AS297" s="327"/>
      <c r="AT297" s="327"/>
      <c r="AU297" s="327"/>
      <c r="AV297" s="327"/>
      <c r="AW297" s="327"/>
      <c r="AX297" s="327"/>
      <c r="AY297" s="327"/>
      <c r="AZ297" s="327"/>
      <c r="BA297" s="327"/>
      <c r="BB297" s="358"/>
      <c r="BC297" s="327"/>
      <c r="BD297" s="327"/>
      <c r="BE297" s="332"/>
      <c r="BF297" s="332"/>
      <c r="BG297" s="332"/>
      <c r="BH297" s="332"/>
      <c r="BI297" s="332"/>
      <c r="BJ297" s="332"/>
      <c r="BK297" s="332"/>
      <c r="BL297" s="332"/>
      <c r="BM297" s="332"/>
      <c r="BN297" s="332"/>
      <c r="BO297" s="332"/>
      <c r="BP297" s="332"/>
      <c r="BQ297" s="332"/>
      <c r="BR297" s="332"/>
      <c r="BS297" s="332"/>
      <c r="BT297" s="332"/>
      <c r="BU297" s="332"/>
      <c r="BV297" s="332"/>
      <c r="BW297" s="332"/>
      <c r="BX297" s="332"/>
      <c r="BY297" s="332"/>
      <c r="BZ297" s="332"/>
      <c r="CA297" s="332"/>
      <c r="CB297" s="332"/>
      <c r="CC297" s="332"/>
      <c r="CD297" s="332"/>
      <c r="CE297" s="332"/>
      <c r="CF297" s="332"/>
      <c r="CG297" s="332"/>
      <c r="CH297" s="332"/>
      <c r="CI297" s="332"/>
      <c r="CJ297" s="332"/>
      <c r="CK297" s="332"/>
      <c r="CL297" s="332"/>
      <c r="CM297" s="332"/>
      <c r="CN297" s="332"/>
      <c r="CO297" s="332"/>
      <c r="CP297" s="332"/>
      <c r="CQ297" s="332"/>
      <c r="CR297" s="332"/>
      <c r="CS297" s="332"/>
      <c r="CT297" s="332"/>
      <c r="CU297" s="332"/>
      <c r="CV297" s="332"/>
      <c r="CW297" s="332"/>
      <c r="CX297" s="332"/>
      <c r="CY297" s="332"/>
      <c r="CZ297" s="332"/>
      <c r="DA297" s="332"/>
      <c r="DB297" s="332"/>
      <c r="DC297" s="332"/>
      <c r="DD297" s="332"/>
      <c r="DE297" s="332"/>
      <c r="DF297" s="332"/>
      <c r="DG297" s="332"/>
      <c r="DH297" s="332"/>
      <c r="DI297" s="332"/>
      <c r="DJ297" s="332"/>
      <c r="DK297" s="332"/>
      <c r="DL297" s="332"/>
      <c r="DM297" s="332"/>
      <c r="DN297" s="332"/>
      <c r="DO297" s="332"/>
      <c r="DP297" s="332"/>
      <c r="DQ297" s="332"/>
      <c r="DR297" s="332"/>
      <c r="DS297" s="332"/>
      <c r="DT297" s="332"/>
      <c r="DU297" s="332"/>
      <c r="DV297" s="332"/>
      <c r="DW297" s="332"/>
      <c r="DX297" s="332"/>
      <c r="DY297" s="332"/>
      <c r="DZ297" s="332"/>
      <c r="EA297" s="332"/>
      <c r="EB297" s="332"/>
      <c r="EC297" s="332"/>
      <c r="ED297" s="332"/>
      <c r="EE297" s="332"/>
      <c r="EF297" s="332"/>
      <c r="EG297" s="332"/>
      <c r="EH297" s="332"/>
      <c r="EI297" s="332"/>
      <c r="EJ297" s="332"/>
      <c r="EK297" s="332"/>
      <c r="EL297" s="332"/>
      <c r="EM297" s="332"/>
      <c r="EN297" s="332"/>
      <c r="EO297" s="332"/>
      <c r="EP297" s="332"/>
      <c r="EQ297" s="332"/>
      <c r="ER297" s="332"/>
      <c r="ES297" s="332"/>
      <c r="ET297" s="332"/>
      <c r="EU297" s="332"/>
      <c r="EV297" s="332"/>
      <c r="EW297" s="332"/>
      <c r="EX297" s="332"/>
      <c r="EY297" s="332"/>
      <c r="EZ297" s="332"/>
      <c r="FA297" s="332"/>
      <c r="FB297" s="332"/>
      <c r="FC297" s="332"/>
      <c r="FD297" s="332"/>
      <c r="FE297" s="332"/>
      <c r="FF297" s="332"/>
      <c r="FG297" s="332"/>
      <c r="FH297" s="332"/>
      <c r="FI297" s="332"/>
      <c r="IP297" s="326"/>
    </row>
    <row r="298" spans="1:250" s="334" customFormat="1" ht="15" customHeight="1" x14ac:dyDescent="0.3">
      <c r="A298" s="385">
        <v>35</v>
      </c>
      <c r="B298" s="922" t="s">
        <v>1496</v>
      </c>
      <c r="C298" s="362">
        <v>501248</v>
      </c>
      <c r="D298" s="375" t="s">
        <v>4</v>
      </c>
      <c r="E298" s="375"/>
      <c r="F298" s="397"/>
      <c r="G298" s="366">
        <v>1652.8600000000006</v>
      </c>
      <c r="H298" s="440"/>
      <c r="I298" s="365"/>
      <c r="J298" s="366">
        <v>12.22</v>
      </c>
      <c r="K298" s="366">
        <v>3269.73</v>
      </c>
      <c r="L298" s="365"/>
      <c r="M298" s="365"/>
      <c r="N298" s="366">
        <v>3122.01</v>
      </c>
      <c r="O298" s="366"/>
      <c r="P298" s="366"/>
      <c r="Q298" s="365"/>
      <c r="R298" s="559">
        <f t="shared" si="40"/>
        <v>1812.8000000000002</v>
      </c>
      <c r="S298" s="561">
        <f t="shared" si="47"/>
        <v>-4.836738263065854E-3</v>
      </c>
      <c r="T298" s="333" t="s">
        <v>4</v>
      </c>
      <c r="U298" s="327">
        <v>668.09347561666664</v>
      </c>
      <c r="V298" s="333"/>
      <c r="W298" s="333">
        <f t="shared" ref="W298:W307" si="50">U298*$Y$2</f>
        <v>1812.8048367382632</v>
      </c>
      <c r="X298" s="332"/>
      <c r="Y298" s="332"/>
      <c r="Z298" s="332"/>
      <c r="AA298" s="332"/>
      <c r="AB298" s="332"/>
      <c r="AC298" s="333"/>
      <c r="AD298" s="333"/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27"/>
      <c r="AR298" s="327"/>
      <c r="AS298" s="327"/>
      <c r="AT298" s="327"/>
      <c r="AU298" s="327"/>
      <c r="AV298" s="327"/>
      <c r="AW298" s="327"/>
      <c r="AX298" s="327"/>
      <c r="AY298" s="327"/>
      <c r="AZ298" s="327"/>
      <c r="BA298" s="327"/>
      <c r="BB298" s="358"/>
      <c r="BC298" s="327"/>
      <c r="BD298" s="327"/>
      <c r="BE298" s="332"/>
      <c r="BF298" s="332"/>
      <c r="BG298" s="332"/>
      <c r="BH298" s="332"/>
      <c r="BI298" s="332"/>
      <c r="BJ298" s="332"/>
      <c r="BK298" s="332"/>
      <c r="BL298" s="332"/>
      <c r="BM298" s="332"/>
      <c r="BN298" s="332"/>
      <c r="BO298" s="332"/>
      <c r="BP298" s="332"/>
      <c r="BQ298" s="332"/>
      <c r="BR298" s="332"/>
      <c r="BS298" s="332"/>
      <c r="BT298" s="332"/>
      <c r="BU298" s="332"/>
      <c r="BV298" s="332"/>
      <c r="BW298" s="332"/>
      <c r="BX298" s="332"/>
      <c r="BY298" s="332"/>
      <c r="BZ298" s="332"/>
      <c r="CA298" s="332"/>
      <c r="CB298" s="332"/>
      <c r="CC298" s="332"/>
      <c r="CD298" s="332"/>
      <c r="CE298" s="332"/>
      <c r="CF298" s="332"/>
      <c r="CG298" s="332"/>
      <c r="CH298" s="332"/>
      <c r="CI298" s="332"/>
      <c r="CJ298" s="332"/>
      <c r="CK298" s="332"/>
      <c r="CL298" s="332"/>
      <c r="CM298" s="332"/>
      <c r="CN298" s="332"/>
      <c r="CO298" s="332"/>
      <c r="CP298" s="332"/>
      <c r="CQ298" s="332"/>
      <c r="CR298" s="332"/>
      <c r="CS298" s="332"/>
      <c r="CT298" s="332"/>
      <c r="CU298" s="332"/>
      <c r="CV298" s="332"/>
      <c r="CW298" s="332"/>
      <c r="CX298" s="332"/>
      <c r="CY298" s="332"/>
      <c r="CZ298" s="332"/>
      <c r="DA298" s="332"/>
      <c r="DB298" s="332"/>
      <c r="DC298" s="332"/>
      <c r="DD298" s="332"/>
      <c r="DE298" s="332"/>
      <c r="DF298" s="332"/>
      <c r="DG298" s="332"/>
      <c r="DH298" s="332"/>
      <c r="DI298" s="332"/>
      <c r="DJ298" s="332"/>
      <c r="DK298" s="332"/>
      <c r="DL298" s="332"/>
      <c r="DM298" s="332"/>
      <c r="DN298" s="332"/>
      <c r="DO298" s="332"/>
      <c r="DP298" s="332"/>
      <c r="DQ298" s="332"/>
      <c r="DR298" s="332"/>
      <c r="DS298" s="332"/>
      <c r="DT298" s="332"/>
      <c r="DU298" s="332"/>
      <c r="DV298" s="332"/>
      <c r="DW298" s="332"/>
      <c r="DX298" s="332"/>
      <c r="DY298" s="332"/>
      <c r="DZ298" s="332"/>
      <c r="EA298" s="332"/>
      <c r="EB298" s="332"/>
      <c r="EC298" s="332"/>
      <c r="ED298" s="332"/>
      <c r="EE298" s="332"/>
      <c r="EF298" s="332"/>
      <c r="EG298" s="332"/>
      <c r="EH298" s="332"/>
      <c r="EI298" s="332"/>
      <c r="EJ298" s="332"/>
      <c r="EK298" s="332"/>
      <c r="EL298" s="332"/>
      <c r="EM298" s="332"/>
      <c r="EN298" s="332"/>
      <c r="EO298" s="332"/>
      <c r="EP298" s="332"/>
      <c r="EQ298" s="332"/>
      <c r="ER298" s="332"/>
      <c r="ES298" s="332"/>
      <c r="ET298" s="332"/>
      <c r="EU298" s="332"/>
      <c r="EV298" s="332"/>
      <c r="EW298" s="332"/>
      <c r="EX298" s="332"/>
      <c r="EY298" s="332"/>
      <c r="EZ298" s="332"/>
      <c r="FA298" s="332"/>
      <c r="FB298" s="332"/>
      <c r="FC298" s="332"/>
      <c r="FD298" s="332"/>
      <c r="FE298" s="332"/>
      <c r="FF298" s="332"/>
      <c r="FG298" s="332"/>
      <c r="FH298" s="332"/>
      <c r="FI298" s="332"/>
      <c r="IP298" s="326"/>
    </row>
    <row r="299" spans="1:250" s="334" customFormat="1" ht="15" customHeight="1" x14ac:dyDescent="0.3">
      <c r="A299" s="385">
        <v>36</v>
      </c>
      <c r="B299" s="922" t="s">
        <v>1497</v>
      </c>
      <c r="C299" s="362">
        <v>501249</v>
      </c>
      <c r="D299" s="375" t="s">
        <v>4</v>
      </c>
      <c r="E299" s="375"/>
      <c r="F299" s="397"/>
      <c r="G299" s="366">
        <v>1101.9099999999999</v>
      </c>
      <c r="H299" s="440"/>
      <c r="I299" s="365"/>
      <c r="J299" s="366">
        <v>8.14</v>
      </c>
      <c r="K299" s="366">
        <v>2179.81</v>
      </c>
      <c r="L299" s="365"/>
      <c r="M299" s="365"/>
      <c r="N299" s="366">
        <v>2081.34</v>
      </c>
      <c r="O299" s="366"/>
      <c r="P299" s="366"/>
      <c r="Q299" s="365"/>
      <c r="R299" s="559">
        <f t="shared" si="40"/>
        <v>1208.5199999999995</v>
      </c>
      <c r="S299" s="561">
        <f t="shared" si="47"/>
        <v>1.3157322262031812E-3</v>
      </c>
      <c r="T299" s="333" t="s">
        <v>4</v>
      </c>
      <c r="U299" s="327">
        <v>445.38906326666665</v>
      </c>
      <c r="V299" s="333"/>
      <c r="W299" s="333">
        <f t="shared" si="50"/>
        <v>1208.5186842677733</v>
      </c>
      <c r="X299" s="332"/>
      <c r="Y299" s="332"/>
      <c r="Z299" s="332"/>
      <c r="AA299" s="332"/>
      <c r="AB299" s="332"/>
      <c r="AC299" s="333"/>
      <c r="AD299" s="333"/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27"/>
      <c r="AR299" s="327"/>
      <c r="AS299" s="327"/>
      <c r="AT299" s="327"/>
      <c r="AU299" s="327"/>
      <c r="AV299" s="327"/>
      <c r="AW299" s="327"/>
      <c r="AX299" s="327"/>
      <c r="AY299" s="327"/>
      <c r="AZ299" s="327"/>
      <c r="BA299" s="327"/>
      <c r="BB299" s="358"/>
      <c r="BC299" s="327"/>
      <c r="BD299" s="327"/>
      <c r="BE299" s="332"/>
      <c r="BF299" s="332"/>
      <c r="BG299" s="332"/>
      <c r="BH299" s="332"/>
      <c r="BI299" s="332"/>
      <c r="BJ299" s="332"/>
      <c r="BK299" s="332"/>
      <c r="BL299" s="332"/>
      <c r="BM299" s="332"/>
      <c r="BN299" s="332"/>
      <c r="BO299" s="332"/>
      <c r="BP299" s="332"/>
      <c r="BQ299" s="332"/>
      <c r="BR299" s="332"/>
      <c r="BS299" s="332"/>
      <c r="BT299" s="332"/>
      <c r="BU299" s="332"/>
      <c r="BV299" s="332"/>
      <c r="BW299" s="332"/>
      <c r="BX299" s="332"/>
      <c r="BY299" s="332"/>
      <c r="BZ299" s="332"/>
      <c r="CA299" s="332"/>
      <c r="CB299" s="332"/>
      <c r="CC299" s="332"/>
      <c r="CD299" s="332"/>
      <c r="CE299" s="332"/>
      <c r="CF299" s="332"/>
      <c r="CG299" s="332"/>
      <c r="CH299" s="332"/>
      <c r="CI299" s="332"/>
      <c r="CJ299" s="332"/>
      <c r="CK299" s="332"/>
      <c r="CL299" s="332"/>
      <c r="CM299" s="332"/>
      <c r="CN299" s="332"/>
      <c r="CO299" s="332"/>
      <c r="CP299" s="332"/>
      <c r="CQ299" s="332"/>
      <c r="CR299" s="332"/>
      <c r="CS299" s="332"/>
      <c r="CT299" s="332"/>
      <c r="CU299" s="332"/>
      <c r="CV299" s="332"/>
      <c r="CW299" s="332"/>
      <c r="CX299" s="332"/>
      <c r="CY299" s="332"/>
      <c r="CZ299" s="332"/>
      <c r="DA299" s="332"/>
      <c r="DB299" s="332"/>
      <c r="DC299" s="332"/>
      <c r="DD299" s="332"/>
      <c r="DE299" s="332"/>
      <c r="DF299" s="332"/>
      <c r="DG299" s="332"/>
      <c r="DH299" s="332"/>
      <c r="DI299" s="332"/>
      <c r="DJ299" s="332"/>
      <c r="DK299" s="332"/>
      <c r="DL299" s="332"/>
      <c r="DM299" s="332"/>
      <c r="DN299" s="332"/>
      <c r="DO299" s="332"/>
      <c r="DP299" s="332"/>
      <c r="DQ299" s="332"/>
      <c r="DR299" s="332"/>
      <c r="DS299" s="332"/>
      <c r="DT299" s="332"/>
      <c r="DU299" s="332"/>
      <c r="DV299" s="332"/>
      <c r="DW299" s="332"/>
      <c r="DX299" s="332"/>
      <c r="DY299" s="332"/>
      <c r="DZ299" s="332"/>
      <c r="EA299" s="332"/>
      <c r="EB299" s="332"/>
      <c r="EC299" s="332"/>
      <c r="ED299" s="332"/>
      <c r="EE299" s="332"/>
      <c r="EF299" s="332"/>
      <c r="EG299" s="332"/>
      <c r="EH299" s="332"/>
      <c r="EI299" s="332"/>
      <c r="EJ299" s="332"/>
      <c r="EK299" s="332"/>
      <c r="EL299" s="332"/>
      <c r="EM299" s="332"/>
      <c r="EN299" s="332"/>
      <c r="EO299" s="332"/>
      <c r="EP299" s="332"/>
      <c r="EQ299" s="332"/>
      <c r="ER299" s="332"/>
      <c r="ES299" s="332"/>
      <c r="ET299" s="332"/>
      <c r="EU299" s="332"/>
      <c r="EV299" s="332"/>
      <c r="EW299" s="332"/>
      <c r="EX299" s="332"/>
      <c r="EY299" s="332"/>
      <c r="EZ299" s="332"/>
      <c r="FA299" s="332"/>
      <c r="FB299" s="332"/>
      <c r="FC299" s="332"/>
      <c r="FD299" s="332"/>
      <c r="FE299" s="332"/>
      <c r="FF299" s="332"/>
      <c r="FG299" s="332"/>
      <c r="FH299" s="332"/>
      <c r="FI299" s="332"/>
      <c r="IP299" s="326"/>
    </row>
    <row r="300" spans="1:250" s="334" customFormat="1" ht="15" customHeight="1" x14ac:dyDescent="0.3">
      <c r="A300" s="385">
        <v>37</v>
      </c>
      <c r="B300" s="922" t="s">
        <v>1560</v>
      </c>
      <c r="C300" s="362">
        <v>501250</v>
      </c>
      <c r="D300" s="375" t="s">
        <v>4</v>
      </c>
      <c r="E300" s="375"/>
      <c r="F300" s="397"/>
      <c r="G300" s="366">
        <v>3779.45</v>
      </c>
      <c r="H300" s="440"/>
      <c r="I300" s="365"/>
      <c r="J300" s="366">
        <v>27.9</v>
      </c>
      <c r="K300" s="366">
        <v>7476.75</v>
      </c>
      <c r="L300" s="365"/>
      <c r="M300" s="365"/>
      <c r="N300" s="366">
        <v>7138.82</v>
      </c>
      <c r="O300" s="366"/>
      <c r="P300" s="366"/>
      <c r="Q300" s="365"/>
      <c r="R300" s="559">
        <f t="shared" si="40"/>
        <v>4145.2800000000007</v>
      </c>
      <c r="S300" s="561">
        <f t="shared" si="47"/>
        <v>-3.813117599747784E-3</v>
      </c>
      <c r="T300" s="333" t="s">
        <v>4</v>
      </c>
      <c r="U300" s="327">
        <v>1527.7083412388886</v>
      </c>
      <c r="V300" s="333"/>
      <c r="W300" s="333">
        <f t="shared" si="50"/>
        <v>4145.2838131176004</v>
      </c>
      <c r="X300" s="332"/>
      <c r="Y300" s="332"/>
      <c r="Z300" s="332"/>
      <c r="AA300" s="332"/>
      <c r="AB300" s="332"/>
      <c r="AC300" s="333"/>
      <c r="AD300" s="333"/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27"/>
      <c r="AR300" s="327"/>
      <c r="AS300" s="327"/>
      <c r="AT300" s="327"/>
      <c r="AU300" s="327"/>
      <c r="AV300" s="327"/>
      <c r="AW300" s="327"/>
      <c r="AX300" s="327"/>
      <c r="AY300" s="327"/>
      <c r="AZ300" s="327"/>
      <c r="BA300" s="327"/>
      <c r="BB300" s="358"/>
      <c r="BC300" s="327"/>
      <c r="BD300" s="327"/>
      <c r="BE300" s="332"/>
      <c r="BF300" s="332"/>
      <c r="BG300" s="332"/>
      <c r="BH300" s="332"/>
      <c r="BI300" s="332"/>
      <c r="BJ300" s="332"/>
      <c r="BK300" s="332"/>
      <c r="BL300" s="332"/>
      <c r="BM300" s="332"/>
      <c r="BN300" s="332"/>
      <c r="BO300" s="332"/>
      <c r="BP300" s="332"/>
      <c r="BQ300" s="332"/>
      <c r="BR300" s="332"/>
      <c r="BS300" s="332"/>
      <c r="BT300" s="332"/>
      <c r="BU300" s="332"/>
      <c r="BV300" s="332"/>
      <c r="BW300" s="332"/>
      <c r="BX300" s="332"/>
      <c r="BY300" s="332"/>
      <c r="BZ300" s="332"/>
      <c r="CA300" s="332"/>
      <c r="CB300" s="332"/>
      <c r="CC300" s="332"/>
      <c r="CD300" s="332"/>
      <c r="CE300" s="332"/>
      <c r="CF300" s="332"/>
      <c r="CG300" s="332"/>
      <c r="CH300" s="332"/>
      <c r="CI300" s="332"/>
      <c r="CJ300" s="332"/>
      <c r="CK300" s="332"/>
      <c r="CL300" s="332"/>
      <c r="CM300" s="332"/>
      <c r="CN300" s="332"/>
      <c r="CO300" s="332"/>
      <c r="CP300" s="332"/>
      <c r="CQ300" s="332"/>
      <c r="CR300" s="332"/>
      <c r="CS300" s="332"/>
      <c r="CT300" s="332"/>
      <c r="CU300" s="332"/>
      <c r="CV300" s="332"/>
      <c r="CW300" s="332"/>
      <c r="CX300" s="332"/>
      <c r="CY300" s="332"/>
      <c r="CZ300" s="332"/>
      <c r="DA300" s="332"/>
      <c r="DB300" s="332"/>
      <c r="DC300" s="332"/>
      <c r="DD300" s="332"/>
      <c r="DE300" s="332"/>
      <c r="DF300" s="332"/>
      <c r="DG300" s="332"/>
      <c r="DH300" s="332"/>
      <c r="DI300" s="332"/>
      <c r="DJ300" s="332"/>
      <c r="DK300" s="332"/>
      <c r="DL300" s="332"/>
      <c r="DM300" s="332"/>
      <c r="DN300" s="332"/>
      <c r="DO300" s="332"/>
      <c r="DP300" s="332"/>
      <c r="DQ300" s="332"/>
      <c r="DR300" s="332"/>
      <c r="DS300" s="332"/>
      <c r="DT300" s="332"/>
      <c r="DU300" s="332"/>
      <c r="DV300" s="332"/>
      <c r="DW300" s="332"/>
      <c r="DX300" s="332"/>
      <c r="DY300" s="332"/>
      <c r="DZ300" s="332"/>
      <c r="EA300" s="332"/>
      <c r="EB300" s="332"/>
      <c r="EC300" s="332"/>
      <c r="ED300" s="332"/>
      <c r="EE300" s="332"/>
      <c r="EF300" s="332"/>
      <c r="EG300" s="332"/>
      <c r="EH300" s="332"/>
      <c r="EI300" s="332"/>
      <c r="EJ300" s="332"/>
      <c r="EK300" s="332"/>
      <c r="EL300" s="332"/>
      <c r="EM300" s="332"/>
      <c r="EN300" s="332"/>
      <c r="EO300" s="332"/>
      <c r="EP300" s="332"/>
      <c r="EQ300" s="332"/>
      <c r="ER300" s="332"/>
      <c r="ES300" s="332"/>
      <c r="ET300" s="332"/>
      <c r="EU300" s="332"/>
      <c r="EV300" s="332"/>
      <c r="EW300" s="332"/>
      <c r="EX300" s="332"/>
      <c r="EY300" s="332"/>
      <c r="EZ300" s="332"/>
      <c r="FA300" s="332"/>
      <c r="FB300" s="332"/>
      <c r="FC300" s="332"/>
      <c r="FD300" s="332"/>
      <c r="FE300" s="332"/>
      <c r="FF300" s="332"/>
      <c r="FG300" s="332"/>
      <c r="FH300" s="332"/>
      <c r="FI300" s="332"/>
      <c r="IP300" s="326"/>
    </row>
    <row r="301" spans="1:250" s="334" customFormat="1" ht="15" customHeight="1" x14ac:dyDescent="0.3">
      <c r="A301" s="385">
        <v>38</v>
      </c>
      <c r="B301" s="922" t="s">
        <v>1561</v>
      </c>
      <c r="C301" s="362">
        <v>501271</v>
      </c>
      <c r="D301" s="375" t="s">
        <v>4</v>
      </c>
      <c r="E301" s="375"/>
      <c r="F301" s="397"/>
      <c r="G301" s="366">
        <v>3448.1400000000012</v>
      </c>
      <c r="H301" s="440"/>
      <c r="I301" s="365"/>
      <c r="J301" s="366">
        <v>25.48</v>
      </c>
      <c r="K301" s="366">
        <v>6821.32</v>
      </c>
      <c r="L301" s="365"/>
      <c r="M301" s="365"/>
      <c r="N301" s="366">
        <v>6513.03</v>
      </c>
      <c r="O301" s="366"/>
      <c r="P301" s="366"/>
      <c r="Q301" s="365"/>
      <c r="R301" s="559">
        <f t="shared" si="40"/>
        <v>3781.9100000000008</v>
      </c>
      <c r="S301" s="561">
        <f t="shared" si="47"/>
        <v>1.6353542928300158E-3</v>
      </c>
      <c r="T301" s="333" t="s">
        <v>4</v>
      </c>
      <c r="U301" s="327">
        <v>1393.7894761722223</v>
      </c>
      <c r="V301" s="333"/>
      <c r="W301" s="333">
        <f t="shared" si="50"/>
        <v>3781.9083646457079</v>
      </c>
      <c r="X301" s="332"/>
      <c r="Y301" s="332"/>
      <c r="Z301" s="332"/>
      <c r="AA301" s="332"/>
      <c r="AB301" s="332"/>
      <c r="AC301" s="333"/>
      <c r="AD301" s="333"/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27"/>
      <c r="AR301" s="327"/>
      <c r="AS301" s="327"/>
      <c r="AT301" s="327"/>
      <c r="AU301" s="327"/>
      <c r="AV301" s="327"/>
      <c r="AW301" s="327"/>
      <c r="AX301" s="327"/>
      <c r="AY301" s="327"/>
      <c r="AZ301" s="327"/>
      <c r="BA301" s="327"/>
      <c r="BB301" s="358"/>
      <c r="BC301" s="327"/>
      <c r="BD301" s="327"/>
      <c r="BE301" s="332"/>
      <c r="BF301" s="332"/>
      <c r="BG301" s="332"/>
      <c r="BH301" s="332"/>
      <c r="BI301" s="332"/>
      <c r="BJ301" s="332"/>
      <c r="BK301" s="332"/>
      <c r="BL301" s="332"/>
      <c r="BM301" s="332"/>
      <c r="BN301" s="332"/>
      <c r="BO301" s="332"/>
      <c r="BP301" s="332"/>
      <c r="BQ301" s="332"/>
      <c r="BR301" s="332"/>
      <c r="BS301" s="332"/>
      <c r="BT301" s="332"/>
      <c r="BU301" s="332"/>
      <c r="BV301" s="332"/>
      <c r="BW301" s="332"/>
      <c r="BX301" s="332"/>
      <c r="BY301" s="332"/>
      <c r="BZ301" s="332"/>
      <c r="CA301" s="332"/>
      <c r="CB301" s="332"/>
      <c r="CC301" s="332"/>
      <c r="CD301" s="332"/>
      <c r="CE301" s="332"/>
      <c r="CF301" s="332"/>
      <c r="CG301" s="332"/>
      <c r="CH301" s="332"/>
      <c r="CI301" s="332"/>
      <c r="CJ301" s="332"/>
      <c r="CK301" s="332"/>
      <c r="CL301" s="332"/>
      <c r="CM301" s="332"/>
      <c r="CN301" s="332"/>
      <c r="CO301" s="332"/>
      <c r="CP301" s="332"/>
      <c r="CQ301" s="332"/>
      <c r="CR301" s="332"/>
      <c r="CS301" s="332"/>
      <c r="CT301" s="332"/>
      <c r="CU301" s="332"/>
      <c r="CV301" s="332"/>
      <c r="CW301" s="332"/>
      <c r="CX301" s="332"/>
      <c r="CY301" s="332"/>
      <c r="CZ301" s="332"/>
      <c r="DA301" s="332"/>
      <c r="DB301" s="332"/>
      <c r="DC301" s="332"/>
      <c r="DD301" s="332"/>
      <c r="DE301" s="332"/>
      <c r="DF301" s="332"/>
      <c r="DG301" s="332"/>
      <c r="DH301" s="332"/>
      <c r="DI301" s="332"/>
      <c r="DJ301" s="332"/>
      <c r="DK301" s="332"/>
      <c r="DL301" s="332"/>
      <c r="DM301" s="332"/>
      <c r="DN301" s="332"/>
      <c r="DO301" s="332"/>
      <c r="DP301" s="332"/>
      <c r="DQ301" s="332"/>
      <c r="DR301" s="332"/>
      <c r="DS301" s="332"/>
      <c r="DT301" s="332"/>
      <c r="DU301" s="332"/>
      <c r="DV301" s="332"/>
      <c r="DW301" s="332"/>
      <c r="DX301" s="332"/>
      <c r="DY301" s="332"/>
      <c r="DZ301" s="332"/>
      <c r="EA301" s="332"/>
      <c r="EB301" s="332"/>
      <c r="EC301" s="332"/>
      <c r="ED301" s="332"/>
      <c r="EE301" s="332"/>
      <c r="EF301" s="332"/>
      <c r="EG301" s="332"/>
      <c r="EH301" s="332"/>
      <c r="EI301" s="332"/>
      <c r="EJ301" s="332"/>
      <c r="EK301" s="332"/>
      <c r="EL301" s="332"/>
      <c r="EM301" s="332"/>
      <c r="EN301" s="332"/>
      <c r="EO301" s="332"/>
      <c r="EP301" s="332"/>
      <c r="EQ301" s="332"/>
      <c r="ER301" s="332"/>
      <c r="ES301" s="332"/>
      <c r="ET301" s="332"/>
      <c r="EU301" s="332"/>
      <c r="EV301" s="332"/>
      <c r="EW301" s="332"/>
      <c r="EX301" s="332"/>
      <c r="EY301" s="332"/>
      <c r="EZ301" s="332"/>
      <c r="FA301" s="332"/>
      <c r="FB301" s="332"/>
      <c r="FC301" s="332"/>
      <c r="FD301" s="332"/>
      <c r="FE301" s="332"/>
      <c r="FF301" s="332"/>
      <c r="FG301" s="332"/>
      <c r="FH301" s="332"/>
      <c r="FI301" s="332"/>
      <c r="IP301" s="326"/>
    </row>
    <row r="302" spans="1:250" s="334" customFormat="1" ht="15" customHeight="1" x14ac:dyDescent="0.3">
      <c r="A302" s="385">
        <v>39</v>
      </c>
      <c r="B302" s="922" t="s">
        <v>1562</v>
      </c>
      <c r="C302" s="362">
        <v>501272</v>
      </c>
      <c r="D302" s="375" t="s">
        <v>4</v>
      </c>
      <c r="E302" s="375"/>
      <c r="F302" s="397"/>
      <c r="G302" s="366">
        <v>3779.4500000000016</v>
      </c>
      <c r="H302" s="440"/>
      <c r="I302" s="365"/>
      <c r="J302" s="366">
        <v>27.9</v>
      </c>
      <c r="K302" s="366">
        <v>7476.75</v>
      </c>
      <c r="L302" s="365"/>
      <c r="M302" s="365"/>
      <c r="N302" s="366">
        <v>7138.82</v>
      </c>
      <c r="O302" s="366"/>
      <c r="P302" s="366"/>
      <c r="Q302" s="365"/>
      <c r="R302" s="559">
        <f t="shared" si="40"/>
        <v>4145.2800000000025</v>
      </c>
      <c r="S302" s="561">
        <f t="shared" si="47"/>
        <v>-3.8131175979287946E-3</v>
      </c>
      <c r="T302" s="333" t="s">
        <v>4</v>
      </c>
      <c r="U302" s="327">
        <v>1527.7083412388886</v>
      </c>
      <c r="V302" s="333"/>
      <c r="W302" s="333">
        <f t="shared" si="50"/>
        <v>4145.2838131176004</v>
      </c>
      <c r="X302" s="332"/>
      <c r="Y302" s="332"/>
      <c r="Z302" s="332"/>
      <c r="AA302" s="332"/>
      <c r="AB302" s="332"/>
      <c r="AC302" s="333"/>
      <c r="AD302" s="333"/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27"/>
      <c r="AR302" s="327"/>
      <c r="AS302" s="327"/>
      <c r="AT302" s="327"/>
      <c r="AU302" s="327"/>
      <c r="AV302" s="327"/>
      <c r="AW302" s="327"/>
      <c r="AX302" s="327"/>
      <c r="AY302" s="327"/>
      <c r="AZ302" s="327"/>
      <c r="BA302" s="327"/>
      <c r="BB302" s="358"/>
      <c r="BC302" s="327"/>
      <c r="BD302" s="327"/>
      <c r="BE302" s="332"/>
      <c r="BF302" s="332"/>
      <c r="BG302" s="332"/>
      <c r="BH302" s="332"/>
      <c r="BI302" s="332"/>
      <c r="BJ302" s="332"/>
      <c r="BK302" s="332"/>
      <c r="BL302" s="332"/>
      <c r="BM302" s="332"/>
      <c r="BN302" s="332"/>
      <c r="BO302" s="332"/>
      <c r="BP302" s="332"/>
      <c r="BQ302" s="332"/>
      <c r="BR302" s="332"/>
      <c r="BS302" s="332"/>
      <c r="BT302" s="332"/>
      <c r="BU302" s="332"/>
      <c r="BV302" s="332"/>
      <c r="BW302" s="332"/>
      <c r="BX302" s="332"/>
      <c r="BY302" s="332"/>
      <c r="BZ302" s="332"/>
      <c r="CA302" s="332"/>
      <c r="CB302" s="332"/>
      <c r="CC302" s="332"/>
      <c r="CD302" s="332"/>
      <c r="CE302" s="332"/>
      <c r="CF302" s="332"/>
      <c r="CG302" s="332"/>
      <c r="CH302" s="332"/>
      <c r="CI302" s="332"/>
      <c r="CJ302" s="332"/>
      <c r="CK302" s="332"/>
      <c r="CL302" s="332"/>
      <c r="CM302" s="332"/>
      <c r="CN302" s="332"/>
      <c r="CO302" s="332"/>
      <c r="CP302" s="332"/>
      <c r="CQ302" s="332"/>
      <c r="CR302" s="332"/>
      <c r="CS302" s="332"/>
      <c r="CT302" s="332"/>
      <c r="CU302" s="332"/>
      <c r="CV302" s="332"/>
      <c r="CW302" s="332"/>
      <c r="CX302" s="332"/>
      <c r="CY302" s="332"/>
      <c r="CZ302" s="332"/>
      <c r="DA302" s="332"/>
      <c r="DB302" s="332"/>
      <c r="DC302" s="332"/>
      <c r="DD302" s="332"/>
      <c r="DE302" s="332"/>
      <c r="DF302" s="332"/>
      <c r="DG302" s="332"/>
      <c r="DH302" s="332"/>
      <c r="DI302" s="332"/>
      <c r="DJ302" s="332"/>
      <c r="DK302" s="332"/>
      <c r="DL302" s="332"/>
      <c r="DM302" s="332"/>
      <c r="DN302" s="332"/>
      <c r="DO302" s="332"/>
      <c r="DP302" s="332"/>
      <c r="DQ302" s="332"/>
      <c r="DR302" s="332"/>
      <c r="DS302" s="332"/>
      <c r="DT302" s="332"/>
      <c r="DU302" s="332"/>
      <c r="DV302" s="332"/>
      <c r="DW302" s="332"/>
      <c r="DX302" s="332"/>
      <c r="DY302" s="332"/>
      <c r="DZ302" s="332"/>
      <c r="EA302" s="332"/>
      <c r="EB302" s="332"/>
      <c r="EC302" s="332"/>
      <c r="ED302" s="332"/>
      <c r="EE302" s="332"/>
      <c r="EF302" s="332"/>
      <c r="EG302" s="332"/>
      <c r="EH302" s="332"/>
      <c r="EI302" s="332"/>
      <c r="EJ302" s="332"/>
      <c r="EK302" s="332"/>
      <c r="EL302" s="332"/>
      <c r="EM302" s="332"/>
      <c r="EN302" s="332"/>
      <c r="EO302" s="332"/>
      <c r="EP302" s="332"/>
      <c r="EQ302" s="332"/>
      <c r="ER302" s="332"/>
      <c r="ES302" s="332"/>
      <c r="ET302" s="332"/>
      <c r="EU302" s="332"/>
      <c r="EV302" s="332"/>
      <c r="EW302" s="332"/>
      <c r="EX302" s="332"/>
      <c r="EY302" s="332"/>
      <c r="EZ302" s="332"/>
      <c r="FA302" s="332"/>
      <c r="FB302" s="332"/>
      <c r="FC302" s="332"/>
      <c r="FD302" s="332"/>
      <c r="FE302" s="332"/>
      <c r="FF302" s="332"/>
      <c r="FG302" s="332"/>
      <c r="FH302" s="332"/>
      <c r="FI302" s="332"/>
      <c r="IP302" s="326"/>
    </row>
    <row r="303" spans="1:250" s="334" customFormat="1" ht="15" customHeight="1" x14ac:dyDescent="0.3">
      <c r="A303" s="385">
        <v>40</v>
      </c>
      <c r="B303" s="922" t="s">
        <v>1563</v>
      </c>
      <c r="C303" s="362">
        <v>501273</v>
      </c>
      <c r="D303" s="375" t="s">
        <v>4</v>
      </c>
      <c r="E303" s="375"/>
      <c r="F303" s="397"/>
      <c r="G303" s="366">
        <v>3779.45</v>
      </c>
      <c r="H303" s="440"/>
      <c r="I303" s="365"/>
      <c r="J303" s="366">
        <v>27.9</v>
      </c>
      <c r="K303" s="366">
        <v>7476.75</v>
      </c>
      <c r="L303" s="365"/>
      <c r="M303" s="365"/>
      <c r="N303" s="366">
        <v>7138.82</v>
      </c>
      <c r="O303" s="366"/>
      <c r="P303" s="366"/>
      <c r="Q303" s="365"/>
      <c r="R303" s="559">
        <f t="shared" si="40"/>
        <v>4145.2800000000007</v>
      </c>
      <c r="S303" s="561">
        <f t="shared" si="47"/>
        <v>-3.813117599747784E-3</v>
      </c>
      <c r="T303" s="333" t="s">
        <v>4</v>
      </c>
      <c r="U303" s="327">
        <v>1527.7083412388886</v>
      </c>
      <c r="V303" s="333"/>
      <c r="W303" s="333">
        <f t="shared" si="50"/>
        <v>4145.2838131176004</v>
      </c>
      <c r="X303" s="332"/>
      <c r="Y303" s="332"/>
      <c r="Z303" s="332"/>
      <c r="AA303" s="332"/>
      <c r="AB303" s="332"/>
      <c r="AC303" s="333"/>
      <c r="AD303" s="333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27"/>
      <c r="AR303" s="327"/>
      <c r="AS303" s="327"/>
      <c r="AT303" s="327"/>
      <c r="AU303" s="327"/>
      <c r="AV303" s="327"/>
      <c r="AW303" s="327"/>
      <c r="AX303" s="327"/>
      <c r="AY303" s="327"/>
      <c r="AZ303" s="327"/>
      <c r="BA303" s="327"/>
      <c r="BB303" s="358"/>
      <c r="BC303" s="327"/>
      <c r="BD303" s="327"/>
      <c r="BE303" s="332"/>
      <c r="BF303" s="332"/>
      <c r="BG303" s="332"/>
      <c r="BH303" s="332"/>
      <c r="BI303" s="332"/>
      <c r="BJ303" s="332"/>
      <c r="BK303" s="332"/>
      <c r="BL303" s="332"/>
      <c r="BM303" s="332"/>
      <c r="BN303" s="332"/>
      <c r="BO303" s="332"/>
      <c r="BP303" s="332"/>
      <c r="BQ303" s="332"/>
      <c r="BR303" s="332"/>
      <c r="BS303" s="332"/>
      <c r="BT303" s="332"/>
      <c r="BU303" s="332"/>
      <c r="BV303" s="332"/>
      <c r="BW303" s="332"/>
      <c r="BX303" s="332"/>
      <c r="BY303" s="332"/>
      <c r="BZ303" s="332"/>
      <c r="CA303" s="332"/>
      <c r="CB303" s="332"/>
      <c r="CC303" s="332"/>
      <c r="CD303" s="332"/>
      <c r="CE303" s="332"/>
      <c r="CF303" s="332"/>
      <c r="CG303" s="332"/>
      <c r="CH303" s="332"/>
      <c r="CI303" s="332"/>
      <c r="CJ303" s="332"/>
      <c r="CK303" s="332"/>
      <c r="CL303" s="332"/>
      <c r="CM303" s="332"/>
      <c r="CN303" s="332"/>
      <c r="CO303" s="332"/>
      <c r="CP303" s="332"/>
      <c r="CQ303" s="332"/>
      <c r="CR303" s="332"/>
      <c r="CS303" s="332"/>
      <c r="CT303" s="332"/>
      <c r="CU303" s="332"/>
      <c r="CV303" s="332"/>
      <c r="CW303" s="332"/>
      <c r="CX303" s="332"/>
      <c r="CY303" s="332"/>
      <c r="CZ303" s="332"/>
      <c r="DA303" s="332"/>
      <c r="DB303" s="332"/>
      <c r="DC303" s="332"/>
      <c r="DD303" s="332"/>
      <c r="DE303" s="332"/>
      <c r="DF303" s="332"/>
      <c r="DG303" s="332"/>
      <c r="DH303" s="332"/>
      <c r="DI303" s="332"/>
      <c r="DJ303" s="332"/>
      <c r="DK303" s="332"/>
      <c r="DL303" s="332"/>
      <c r="DM303" s="332"/>
      <c r="DN303" s="332"/>
      <c r="DO303" s="332"/>
      <c r="DP303" s="332"/>
      <c r="DQ303" s="332"/>
      <c r="DR303" s="332"/>
      <c r="DS303" s="332"/>
      <c r="DT303" s="332"/>
      <c r="DU303" s="332"/>
      <c r="DV303" s="332"/>
      <c r="DW303" s="332"/>
      <c r="DX303" s="332"/>
      <c r="DY303" s="332"/>
      <c r="DZ303" s="332"/>
      <c r="EA303" s="332"/>
      <c r="EB303" s="332"/>
      <c r="EC303" s="332"/>
      <c r="ED303" s="332"/>
      <c r="EE303" s="332"/>
      <c r="EF303" s="332"/>
      <c r="EG303" s="332"/>
      <c r="EH303" s="332"/>
      <c r="EI303" s="332"/>
      <c r="EJ303" s="332"/>
      <c r="EK303" s="332"/>
      <c r="EL303" s="332"/>
      <c r="EM303" s="332"/>
      <c r="EN303" s="332"/>
      <c r="EO303" s="332"/>
      <c r="EP303" s="332"/>
      <c r="EQ303" s="332"/>
      <c r="ER303" s="332"/>
      <c r="ES303" s="332"/>
      <c r="ET303" s="332"/>
      <c r="EU303" s="332"/>
      <c r="EV303" s="332"/>
      <c r="EW303" s="332"/>
      <c r="EX303" s="332"/>
      <c r="EY303" s="332"/>
      <c r="EZ303" s="332"/>
      <c r="FA303" s="332"/>
      <c r="FB303" s="332"/>
      <c r="FC303" s="332"/>
      <c r="FD303" s="332"/>
      <c r="FE303" s="332"/>
      <c r="FF303" s="332"/>
      <c r="FG303" s="332"/>
      <c r="FH303" s="332"/>
      <c r="FI303" s="332"/>
      <c r="IP303" s="326"/>
    </row>
    <row r="304" spans="1:250" s="334" customFormat="1" ht="15" customHeight="1" x14ac:dyDescent="0.3">
      <c r="A304" s="385">
        <v>41</v>
      </c>
      <c r="B304" s="922" t="s">
        <v>1564</v>
      </c>
      <c r="C304" s="362">
        <v>501274</v>
      </c>
      <c r="D304" s="375" t="s">
        <v>4</v>
      </c>
      <c r="E304" s="375"/>
      <c r="F304" s="397"/>
      <c r="G304" s="366">
        <v>2932.7499999999982</v>
      </c>
      <c r="H304" s="440"/>
      <c r="I304" s="365"/>
      <c r="J304" s="366">
        <v>21.68</v>
      </c>
      <c r="K304" s="366">
        <v>5801.74</v>
      </c>
      <c r="L304" s="365"/>
      <c r="M304" s="365"/>
      <c r="N304" s="366">
        <v>5539.54</v>
      </c>
      <c r="O304" s="366"/>
      <c r="P304" s="366"/>
      <c r="Q304" s="365"/>
      <c r="R304" s="559">
        <f t="shared" si="40"/>
        <v>3216.6299999999983</v>
      </c>
      <c r="S304" s="561">
        <f t="shared" si="47"/>
        <v>3.705056794842676E-3</v>
      </c>
      <c r="T304" s="333" t="s">
        <v>4</v>
      </c>
      <c r="U304" s="327">
        <v>1185.4596797166666</v>
      </c>
      <c r="V304" s="333"/>
      <c r="W304" s="333">
        <f t="shared" si="50"/>
        <v>3216.6262949432034</v>
      </c>
      <c r="X304" s="332"/>
      <c r="Y304" s="332"/>
      <c r="Z304" s="332"/>
      <c r="AA304" s="332"/>
      <c r="AB304" s="332"/>
      <c r="AC304" s="333"/>
      <c r="AD304" s="333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27"/>
      <c r="AR304" s="327"/>
      <c r="AS304" s="327"/>
      <c r="AT304" s="327"/>
      <c r="AU304" s="327"/>
      <c r="AV304" s="327"/>
      <c r="AW304" s="327"/>
      <c r="AX304" s="327"/>
      <c r="AY304" s="327"/>
      <c r="AZ304" s="327"/>
      <c r="BA304" s="327"/>
      <c r="BB304" s="358"/>
      <c r="BC304" s="327"/>
      <c r="BD304" s="327"/>
      <c r="BE304" s="332"/>
      <c r="BF304" s="332"/>
      <c r="BG304" s="332"/>
      <c r="BH304" s="332"/>
      <c r="BI304" s="332"/>
      <c r="BJ304" s="332"/>
      <c r="BK304" s="332"/>
      <c r="BL304" s="332"/>
      <c r="BM304" s="332"/>
      <c r="BN304" s="332"/>
      <c r="BO304" s="332"/>
      <c r="BP304" s="332"/>
      <c r="BQ304" s="332"/>
      <c r="BR304" s="332"/>
      <c r="BS304" s="332"/>
      <c r="BT304" s="332"/>
      <c r="BU304" s="332"/>
      <c r="BV304" s="332"/>
      <c r="BW304" s="332"/>
      <c r="BX304" s="332"/>
      <c r="BY304" s="332"/>
      <c r="BZ304" s="332"/>
      <c r="CA304" s="332"/>
      <c r="CB304" s="332"/>
      <c r="CC304" s="332"/>
      <c r="CD304" s="332"/>
      <c r="CE304" s="332"/>
      <c r="CF304" s="332"/>
      <c r="CG304" s="332"/>
      <c r="CH304" s="332"/>
      <c r="CI304" s="332"/>
      <c r="CJ304" s="332"/>
      <c r="CK304" s="332"/>
      <c r="CL304" s="332"/>
      <c r="CM304" s="332"/>
      <c r="CN304" s="332"/>
      <c r="CO304" s="332"/>
      <c r="CP304" s="332"/>
      <c r="CQ304" s="332"/>
      <c r="CR304" s="332"/>
      <c r="CS304" s="332"/>
      <c r="CT304" s="332"/>
      <c r="CU304" s="332"/>
      <c r="CV304" s="332"/>
      <c r="CW304" s="332"/>
      <c r="CX304" s="332"/>
      <c r="CY304" s="332"/>
      <c r="CZ304" s="332"/>
      <c r="DA304" s="332"/>
      <c r="DB304" s="332"/>
      <c r="DC304" s="332"/>
      <c r="DD304" s="332"/>
      <c r="DE304" s="332"/>
      <c r="DF304" s="332"/>
      <c r="DG304" s="332"/>
      <c r="DH304" s="332"/>
      <c r="DI304" s="332"/>
      <c r="DJ304" s="332"/>
      <c r="DK304" s="332"/>
      <c r="DL304" s="332"/>
      <c r="DM304" s="332"/>
      <c r="DN304" s="332"/>
      <c r="DO304" s="332"/>
      <c r="DP304" s="332"/>
      <c r="DQ304" s="332"/>
      <c r="DR304" s="332"/>
      <c r="DS304" s="332"/>
      <c r="DT304" s="332"/>
      <c r="DU304" s="332"/>
      <c r="DV304" s="332"/>
      <c r="DW304" s="332"/>
      <c r="DX304" s="332"/>
      <c r="DY304" s="332"/>
      <c r="DZ304" s="332"/>
      <c r="EA304" s="332"/>
      <c r="EB304" s="332"/>
      <c r="EC304" s="332"/>
      <c r="ED304" s="332"/>
      <c r="EE304" s="332"/>
      <c r="EF304" s="332"/>
      <c r="EG304" s="332"/>
      <c r="EH304" s="332"/>
      <c r="EI304" s="332"/>
      <c r="EJ304" s="332"/>
      <c r="EK304" s="332"/>
      <c r="EL304" s="332"/>
      <c r="EM304" s="332"/>
      <c r="EN304" s="332"/>
      <c r="EO304" s="332"/>
      <c r="EP304" s="332"/>
      <c r="EQ304" s="332"/>
      <c r="ER304" s="332"/>
      <c r="ES304" s="332"/>
      <c r="ET304" s="332"/>
      <c r="EU304" s="332"/>
      <c r="EV304" s="332"/>
      <c r="EW304" s="332"/>
      <c r="EX304" s="332"/>
      <c r="EY304" s="332"/>
      <c r="EZ304" s="332"/>
      <c r="FA304" s="332"/>
      <c r="FB304" s="332"/>
      <c r="FC304" s="332"/>
      <c r="FD304" s="332"/>
      <c r="FE304" s="332"/>
      <c r="FF304" s="332"/>
      <c r="FG304" s="332"/>
      <c r="FH304" s="332"/>
      <c r="FI304" s="332"/>
      <c r="IP304" s="326"/>
    </row>
    <row r="305" spans="1:250" s="334" customFormat="1" ht="15" customHeight="1" x14ac:dyDescent="0.3">
      <c r="A305" s="385">
        <v>42</v>
      </c>
      <c r="B305" s="922" t="s">
        <v>1494</v>
      </c>
      <c r="C305" s="362">
        <v>501251</v>
      </c>
      <c r="D305" s="375" t="s">
        <v>4</v>
      </c>
      <c r="E305" s="375"/>
      <c r="F305" s="397"/>
      <c r="G305" s="366">
        <v>2983.7299999999959</v>
      </c>
      <c r="H305" s="440"/>
      <c r="I305" s="365"/>
      <c r="J305" s="366">
        <v>22.04</v>
      </c>
      <c r="K305" s="366">
        <v>5902.46</v>
      </c>
      <c r="L305" s="365"/>
      <c r="M305" s="365"/>
      <c r="N305" s="366">
        <v>5635.81</v>
      </c>
      <c r="O305" s="366"/>
      <c r="P305" s="366"/>
      <c r="Q305" s="365"/>
      <c r="R305" s="559">
        <f t="shared" si="40"/>
        <v>3272.4199999999955</v>
      </c>
      <c r="S305" s="561">
        <f t="shared" si="47"/>
        <v>4.5371245400929183E-3</v>
      </c>
      <c r="T305" s="333" t="s">
        <v>4</v>
      </c>
      <c r="U305" s="327">
        <v>1206.0202929444445</v>
      </c>
      <c r="V305" s="333"/>
      <c r="W305" s="333">
        <f t="shared" si="50"/>
        <v>3272.4154628754554</v>
      </c>
      <c r="X305" s="332"/>
      <c r="Y305" s="332"/>
      <c r="Z305" s="332"/>
      <c r="AA305" s="332"/>
      <c r="AB305" s="332"/>
      <c r="AC305" s="333"/>
      <c r="AD305" s="333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27"/>
      <c r="AR305" s="327"/>
      <c r="AS305" s="327"/>
      <c r="AT305" s="327"/>
      <c r="AU305" s="327"/>
      <c r="AV305" s="327"/>
      <c r="AW305" s="327"/>
      <c r="AX305" s="327"/>
      <c r="AY305" s="327"/>
      <c r="AZ305" s="327"/>
      <c r="BA305" s="327"/>
      <c r="BB305" s="358"/>
      <c r="BC305" s="327"/>
      <c r="BD305" s="327"/>
      <c r="BE305" s="332"/>
      <c r="BF305" s="332"/>
      <c r="BG305" s="332"/>
      <c r="BH305" s="332"/>
      <c r="BI305" s="332"/>
      <c r="BJ305" s="332"/>
      <c r="BK305" s="332"/>
      <c r="BL305" s="332"/>
      <c r="BM305" s="332"/>
      <c r="BN305" s="332"/>
      <c r="BO305" s="332"/>
      <c r="BP305" s="332"/>
      <c r="BQ305" s="332"/>
      <c r="BR305" s="332"/>
      <c r="BS305" s="332"/>
      <c r="BT305" s="332"/>
      <c r="BU305" s="332"/>
      <c r="BV305" s="332"/>
      <c r="BW305" s="332"/>
      <c r="BX305" s="332"/>
      <c r="BY305" s="332"/>
      <c r="BZ305" s="332"/>
      <c r="CA305" s="332"/>
      <c r="CB305" s="332"/>
      <c r="CC305" s="332"/>
      <c r="CD305" s="332"/>
      <c r="CE305" s="332"/>
      <c r="CF305" s="332"/>
      <c r="CG305" s="332"/>
      <c r="CH305" s="332"/>
      <c r="CI305" s="332"/>
      <c r="CJ305" s="332"/>
      <c r="CK305" s="332"/>
      <c r="CL305" s="332"/>
      <c r="CM305" s="332"/>
      <c r="CN305" s="332"/>
      <c r="CO305" s="332"/>
      <c r="CP305" s="332"/>
      <c r="CQ305" s="332"/>
      <c r="CR305" s="332"/>
      <c r="CS305" s="332"/>
      <c r="CT305" s="332"/>
      <c r="CU305" s="332"/>
      <c r="CV305" s="332"/>
      <c r="CW305" s="332"/>
      <c r="CX305" s="332"/>
      <c r="CY305" s="332"/>
      <c r="CZ305" s="332"/>
      <c r="DA305" s="332"/>
      <c r="DB305" s="332"/>
      <c r="DC305" s="332"/>
      <c r="DD305" s="332"/>
      <c r="DE305" s="332"/>
      <c r="DF305" s="332"/>
      <c r="DG305" s="332"/>
      <c r="DH305" s="332"/>
      <c r="DI305" s="332"/>
      <c r="DJ305" s="332"/>
      <c r="DK305" s="332"/>
      <c r="DL305" s="332"/>
      <c r="DM305" s="332"/>
      <c r="DN305" s="332"/>
      <c r="DO305" s="332"/>
      <c r="DP305" s="332"/>
      <c r="DQ305" s="332"/>
      <c r="DR305" s="332"/>
      <c r="DS305" s="332"/>
      <c r="DT305" s="332"/>
      <c r="DU305" s="332"/>
      <c r="DV305" s="332"/>
      <c r="DW305" s="332"/>
      <c r="DX305" s="332"/>
      <c r="DY305" s="332"/>
      <c r="DZ305" s="332"/>
      <c r="EA305" s="332"/>
      <c r="EB305" s="332"/>
      <c r="EC305" s="332"/>
      <c r="ED305" s="332"/>
      <c r="EE305" s="332"/>
      <c r="EF305" s="332"/>
      <c r="EG305" s="332"/>
      <c r="EH305" s="332"/>
      <c r="EI305" s="332"/>
      <c r="EJ305" s="332"/>
      <c r="EK305" s="332"/>
      <c r="EL305" s="332"/>
      <c r="EM305" s="332"/>
      <c r="EN305" s="332"/>
      <c r="EO305" s="332"/>
      <c r="EP305" s="332"/>
      <c r="EQ305" s="332"/>
      <c r="ER305" s="332"/>
      <c r="ES305" s="332"/>
      <c r="ET305" s="332"/>
      <c r="EU305" s="332"/>
      <c r="EV305" s="332"/>
      <c r="EW305" s="332"/>
      <c r="EX305" s="332"/>
      <c r="EY305" s="332"/>
      <c r="EZ305" s="332"/>
      <c r="FA305" s="332"/>
      <c r="FB305" s="332"/>
      <c r="FC305" s="332"/>
      <c r="FD305" s="332"/>
      <c r="FE305" s="332"/>
      <c r="FF305" s="332"/>
      <c r="FG305" s="332"/>
      <c r="FH305" s="332"/>
      <c r="FI305" s="332"/>
      <c r="IP305" s="326"/>
    </row>
    <row r="306" spans="1:250" s="334" customFormat="1" ht="15" customHeight="1" x14ac:dyDescent="0.3">
      <c r="A306" s="385">
        <v>43</v>
      </c>
      <c r="B306" s="922" t="s">
        <v>1495</v>
      </c>
      <c r="C306" s="362">
        <v>501252</v>
      </c>
      <c r="D306" s="375" t="s">
        <v>4</v>
      </c>
      <c r="E306" s="375"/>
      <c r="F306" s="397"/>
      <c r="G306" s="366">
        <v>4127.91</v>
      </c>
      <c r="H306" s="440"/>
      <c r="I306" s="365"/>
      <c r="J306" s="366">
        <v>30.52</v>
      </c>
      <c r="K306" s="366">
        <v>8165.95</v>
      </c>
      <c r="L306" s="365"/>
      <c r="M306" s="365"/>
      <c r="N306" s="366">
        <v>7797.04</v>
      </c>
      <c r="O306" s="366"/>
      <c r="P306" s="366"/>
      <c r="Q306" s="365"/>
      <c r="R306" s="559">
        <f t="shared" si="40"/>
        <v>4527.3400000000011</v>
      </c>
      <c r="S306" s="561">
        <f t="shared" si="47"/>
        <v>-6.9737833109684289E-4</v>
      </c>
      <c r="T306" s="333" t="s">
        <v>4</v>
      </c>
      <c r="U306" s="327">
        <v>1668.5120871888892</v>
      </c>
      <c r="V306" s="333"/>
      <c r="W306" s="333">
        <f t="shared" si="50"/>
        <v>4527.3406973783322</v>
      </c>
      <c r="X306" s="332"/>
      <c r="Y306" s="332"/>
      <c r="Z306" s="332"/>
      <c r="AA306" s="332"/>
      <c r="AB306" s="332"/>
      <c r="AC306" s="333"/>
      <c r="AD306" s="333"/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27"/>
      <c r="AR306" s="327"/>
      <c r="AS306" s="327"/>
      <c r="AT306" s="327"/>
      <c r="AU306" s="327"/>
      <c r="AV306" s="327"/>
      <c r="AW306" s="327"/>
      <c r="AX306" s="327"/>
      <c r="AY306" s="327"/>
      <c r="AZ306" s="327"/>
      <c r="BA306" s="327"/>
      <c r="BB306" s="358"/>
      <c r="BC306" s="327"/>
      <c r="BD306" s="327"/>
      <c r="BE306" s="332"/>
      <c r="BF306" s="332"/>
      <c r="BG306" s="332"/>
      <c r="BH306" s="332"/>
      <c r="BI306" s="332"/>
      <c r="BJ306" s="332"/>
      <c r="BK306" s="332"/>
      <c r="BL306" s="332"/>
      <c r="BM306" s="332"/>
      <c r="BN306" s="332"/>
      <c r="BO306" s="332"/>
      <c r="BP306" s="332"/>
      <c r="BQ306" s="332"/>
      <c r="BR306" s="332"/>
      <c r="BS306" s="332"/>
      <c r="BT306" s="332"/>
      <c r="BU306" s="332"/>
      <c r="BV306" s="332"/>
      <c r="BW306" s="332"/>
      <c r="BX306" s="332"/>
      <c r="BY306" s="332"/>
      <c r="BZ306" s="332"/>
      <c r="CA306" s="332"/>
      <c r="CB306" s="332"/>
      <c r="CC306" s="332"/>
      <c r="CD306" s="332"/>
      <c r="CE306" s="332"/>
      <c r="CF306" s="332"/>
      <c r="CG306" s="332"/>
      <c r="CH306" s="332"/>
      <c r="CI306" s="332"/>
      <c r="CJ306" s="332"/>
      <c r="CK306" s="332"/>
      <c r="CL306" s="332"/>
      <c r="CM306" s="332"/>
      <c r="CN306" s="332"/>
      <c r="CO306" s="332"/>
      <c r="CP306" s="332"/>
      <c r="CQ306" s="332"/>
      <c r="CR306" s="332"/>
      <c r="CS306" s="332"/>
      <c r="CT306" s="332"/>
      <c r="CU306" s="332"/>
      <c r="CV306" s="332"/>
      <c r="CW306" s="332"/>
      <c r="CX306" s="332"/>
      <c r="CY306" s="332"/>
      <c r="CZ306" s="332"/>
      <c r="DA306" s="332"/>
      <c r="DB306" s="332"/>
      <c r="DC306" s="332"/>
      <c r="DD306" s="332"/>
      <c r="DE306" s="332"/>
      <c r="DF306" s="332"/>
      <c r="DG306" s="332"/>
      <c r="DH306" s="332"/>
      <c r="DI306" s="332"/>
      <c r="DJ306" s="332"/>
      <c r="DK306" s="332"/>
      <c r="DL306" s="332"/>
      <c r="DM306" s="332"/>
      <c r="DN306" s="332"/>
      <c r="DO306" s="332"/>
      <c r="DP306" s="332"/>
      <c r="DQ306" s="332"/>
      <c r="DR306" s="332"/>
      <c r="DS306" s="332"/>
      <c r="DT306" s="332"/>
      <c r="DU306" s="332"/>
      <c r="DV306" s="332"/>
      <c r="DW306" s="332"/>
      <c r="DX306" s="332"/>
      <c r="DY306" s="332"/>
      <c r="DZ306" s="332"/>
      <c r="EA306" s="332"/>
      <c r="EB306" s="332"/>
      <c r="EC306" s="332"/>
      <c r="ED306" s="332"/>
      <c r="EE306" s="332"/>
      <c r="EF306" s="332"/>
      <c r="EG306" s="332"/>
      <c r="EH306" s="332"/>
      <c r="EI306" s="332"/>
      <c r="EJ306" s="332"/>
      <c r="EK306" s="332"/>
      <c r="EL306" s="332"/>
      <c r="EM306" s="332"/>
      <c r="EN306" s="332"/>
      <c r="EO306" s="332"/>
      <c r="EP306" s="332"/>
      <c r="EQ306" s="332"/>
      <c r="ER306" s="332"/>
      <c r="ES306" s="332"/>
      <c r="ET306" s="332"/>
      <c r="EU306" s="332"/>
      <c r="EV306" s="332"/>
      <c r="EW306" s="332"/>
      <c r="EX306" s="332"/>
      <c r="EY306" s="332"/>
      <c r="EZ306" s="332"/>
      <c r="FA306" s="332"/>
      <c r="FB306" s="332"/>
      <c r="FC306" s="332"/>
      <c r="FD306" s="332"/>
      <c r="FE306" s="332"/>
      <c r="FF306" s="332"/>
      <c r="FG306" s="332"/>
      <c r="FH306" s="332"/>
      <c r="FI306" s="332"/>
      <c r="IP306" s="326"/>
    </row>
    <row r="307" spans="1:250" s="334" customFormat="1" ht="15" customHeight="1" x14ac:dyDescent="0.3">
      <c r="A307" s="385">
        <v>44</v>
      </c>
      <c r="B307" s="922" t="s">
        <v>1498</v>
      </c>
      <c r="C307" s="362">
        <v>501253</v>
      </c>
      <c r="D307" s="375" t="s">
        <v>4</v>
      </c>
      <c r="E307" s="375"/>
      <c r="F307" s="397"/>
      <c r="G307" s="366">
        <v>3871.6799999999994</v>
      </c>
      <c r="H307" s="440"/>
      <c r="I307" s="365"/>
      <c r="J307" s="366">
        <v>28.59</v>
      </c>
      <c r="K307" s="366">
        <v>7659.03</v>
      </c>
      <c r="L307" s="365"/>
      <c r="M307" s="365"/>
      <c r="N307" s="366">
        <v>7313.02</v>
      </c>
      <c r="O307" s="366"/>
      <c r="P307" s="366"/>
      <c r="Q307" s="365"/>
      <c r="R307" s="559">
        <f t="shared" si="40"/>
        <v>4246.2799999999988</v>
      </c>
      <c r="S307" s="561">
        <f t="shared" si="47"/>
        <v>-3.75030105078622E-3</v>
      </c>
      <c r="T307" s="333" t="s">
        <v>4</v>
      </c>
      <c r="U307" s="327">
        <v>1564.9309907499999</v>
      </c>
      <c r="V307" s="333"/>
      <c r="W307" s="333">
        <f t="shared" si="50"/>
        <v>4246.2837503010496</v>
      </c>
      <c r="X307" s="332"/>
      <c r="Y307" s="332"/>
      <c r="Z307" s="332"/>
      <c r="AA307" s="332"/>
      <c r="AB307" s="332"/>
      <c r="AC307" s="333"/>
      <c r="AD307" s="333"/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27"/>
      <c r="AR307" s="327"/>
      <c r="AS307" s="327"/>
      <c r="AT307" s="327"/>
      <c r="AU307" s="327"/>
      <c r="AV307" s="327"/>
      <c r="AW307" s="327"/>
      <c r="AX307" s="327"/>
      <c r="AY307" s="327"/>
      <c r="AZ307" s="327"/>
      <c r="BA307" s="327"/>
      <c r="BB307" s="358"/>
      <c r="BC307" s="327"/>
      <c r="BD307" s="327"/>
      <c r="BE307" s="332"/>
      <c r="BF307" s="332"/>
      <c r="BG307" s="332"/>
      <c r="BH307" s="332"/>
      <c r="BI307" s="332"/>
      <c r="BJ307" s="332"/>
      <c r="BK307" s="332"/>
      <c r="BL307" s="332"/>
      <c r="BM307" s="332"/>
      <c r="BN307" s="332"/>
      <c r="BO307" s="332"/>
      <c r="BP307" s="332"/>
      <c r="BQ307" s="332"/>
      <c r="BR307" s="332"/>
      <c r="BS307" s="332"/>
      <c r="BT307" s="332"/>
      <c r="BU307" s="332"/>
      <c r="BV307" s="332"/>
      <c r="BW307" s="332"/>
      <c r="BX307" s="332"/>
      <c r="BY307" s="332"/>
      <c r="BZ307" s="332"/>
      <c r="CA307" s="332"/>
      <c r="CB307" s="332"/>
      <c r="CC307" s="332"/>
      <c r="CD307" s="332"/>
      <c r="CE307" s="332"/>
      <c r="CF307" s="332"/>
      <c r="CG307" s="332"/>
      <c r="CH307" s="332"/>
      <c r="CI307" s="332"/>
      <c r="CJ307" s="332"/>
      <c r="CK307" s="332"/>
      <c r="CL307" s="332"/>
      <c r="CM307" s="332"/>
      <c r="CN307" s="332"/>
      <c r="CO307" s="332"/>
      <c r="CP307" s="332"/>
      <c r="CQ307" s="332"/>
      <c r="CR307" s="332"/>
      <c r="CS307" s="332"/>
      <c r="CT307" s="332"/>
      <c r="CU307" s="332"/>
      <c r="CV307" s="332"/>
      <c r="CW307" s="332"/>
      <c r="CX307" s="332"/>
      <c r="CY307" s="332"/>
      <c r="CZ307" s="332"/>
      <c r="DA307" s="332"/>
      <c r="DB307" s="332"/>
      <c r="DC307" s="332"/>
      <c r="DD307" s="332"/>
      <c r="DE307" s="332"/>
      <c r="DF307" s="332"/>
      <c r="DG307" s="332"/>
      <c r="DH307" s="332"/>
      <c r="DI307" s="332"/>
      <c r="DJ307" s="332"/>
      <c r="DK307" s="332"/>
      <c r="DL307" s="332"/>
      <c r="DM307" s="332"/>
      <c r="DN307" s="332"/>
      <c r="DO307" s="332"/>
      <c r="DP307" s="332"/>
      <c r="DQ307" s="332"/>
      <c r="DR307" s="332"/>
      <c r="DS307" s="332"/>
      <c r="DT307" s="332"/>
      <c r="DU307" s="332"/>
      <c r="DV307" s="332"/>
      <c r="DW307" s="332"/>
      <c r="DX307" s="332"/>
      <c r="DY307" s="332"/>
      <c r="DZ307" s="332"/>
      <c r="EA307" s="332"/>
      <c r="EB307" s="332"/>
      <c r="EC307" s="332"/>
      <c r="ED307" s="332"/>
      <c r="EE307" s="332"/>
      <c r="EF307" s="332"/>
      <c r="EG307" s="332"/>
      <c r="EH307" s="332"/>
      <c r="EI307" s="332"/>
      <c r="EJ307" s="332"/>
      <c r="EK307" s="332"/>
      <c r="EL307" s="332"/>
      <c r="EM307" s="332"/>
      <c r="EN307" s="332"/>
      <c r="EO307" s="332"/>
      <c r="EP307" s="332"/>
      <c r="EQ307" s="332"/>
      <c r="ER307" s="332"/>
      <c r="ES307" s="332"/>
      <c r="ET307" s="332"/>
      <c r="EU307" s="332"/>
      <c r="EV307" s="332"/>
      <c r="EW307" s="332"/>
      <c r="EX307" s="332"/>
      <c r="EY307" s="332"/>
      <c r="EZ307" s="332"/>
      <c r="FA307" s="332"/>
      <c r="FB307" s="332"/>
      <c r="FC307" s="332"/>
      <c r="FD307" s="332"/>
      <c r="FE307" s="332"/>
      <c r="FF307" s="332"/>
      <c r="FG307" s="332"/>
      <c r="FH307" s="332"/>
      <c r="FI307" s="332"/>
      <c r="IP307" s="326"/>
    </row>
    <row r="308" spans="1:250" s="334" customFormat="1" ht="15" customHeight="1" x14ac:dyDescent="0.3">
      <c r="A308" s="385">
        <v>45</v>
      </c>
      <c r="B308" s="1015" t="s">
        <v>1614</v>
      </c>
      <c r="C308" s="427">
        <v>501319</v>
      </c>
      <c r="D308" s="392" t="s">
        <v>0</v>
      </c>
      <c r="E308" s="375"/>
      <c r="F308" s="397"/>
      <c r="G308" s="366">
        <v>0</v>
      </c>
      <c r="H308" s="440"/>
      <c r="I308" s="365"/>
      <c r="J308" s="366"/>
      <c r="K308" s="366">
        <v>19397.650000000001</v>
      </c>
      <c r="L308" s="365"/>
      <c r="M308" s="365"/>
      <c r="N308" s="366"/>
      <c r="O308" s="366"/>
      <c r="P308" s="366"/>
      <c r="Q308" s="365"/>
      <c r="R308" s="559">
        <f t="shared" si="40"/>
        <v>19397.650000000001</v>
      </c>
      <c r="S308" s="561">
        <f t="shared" si="47"/>
        <v>5.1617222125059925E-3</v>
      </c>
      <c r="T308" s="333" t="str">
        <f>D308</f>
        <v>USD</v>
      </c>
      <c r="U308" s="327">
        <v>4776.5685393444446</v>
      </c>
      <c r="V308" s="333"/>
      <c r="W308" s="333">
        <f t="shared" ref="W308" si="51">U308*$W$1</f>
        <v>19397.644838277789</v>
      </c>
      <c r="X308" s="332"/>
      <c r="Y308" s="332"/>
      <c r="Z308" s="332"/>
      <c r="AA308" s="332"/>
      <c r="AB308" s="332"/>
      <c r="AC308" s="333"/>
      <c r="AD308" s="333"/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27"/>
      <c r="AR308" s="327"/>
      <c r="AS308" s="327"/>
      <c r="AT308" s="327"/>
      <c r="AU308" s="327"/>
      <c r="AV308" s="327"/>
      <c r="AW308" s="327"/>
      <c r="AX308" s="327"/>
      <c r="AY308" s="327"/>
      <c r="AZ308" s="327"/>
      <c r="BA308" s="327"/>
      <c r="BB308" s="358"/>
      <c r="BC308" s="327"/>
      <c r="BD308" s="327"/>
      <c r="BE308" s="332"/>
      <c r="BF308" s="332"/>
      <c r="BG308" s="332"/>
      <c r="BH308" s="332"/>
      <c r="BI308" s="332"/>
      <c r="BJ308" s="332"/>
      <c r="BK308" s="332"/>
      <c r="BL308" s="332"/>
      <c r="BM308" s="332"/>
      <c r="BN308" s="332"/>
      <c r="BO308" s="332"/>
      <c r="BP308" s="332"/>
      <c r="BQ308" s="332"/>
      <c r="BR308" s="332"/>
      <c r="BS308" s="332"/>
      <c r="BT308" s="332"/>
      <c r="BU308" s="332"/>
      <c r="BV308" s="332"/>
      <c r="BW308" s="332"/>
      <c r="BX308" s="332"/>
      <c r="BY308" s="332"/>
      <c r="BZ308" s="332"/>
      <c r="CA308" s="332"/>
      <c r="CB308" s="332"/>
      <c r="CC308" s="332"/>
      <c r="CD308" s="332"/>
      <c r="CE308" s="332"/>
      <c r="CF308" s="332"/>
      <c r="CG308" s="332"/>
      <c r="CH308" s="332"/>
      <c r="CI308" s="332"/>
      <c r="CJ308" s="332"/>
      <c r="CK308" s="332"/>
      <c r="CL308" s="332"/>
      <c r="CM308" s="332"/>
      <c r="CN308" s="332"/>
      <c r="CO308" s="332"/>
      <c r="CP308" s="332"/>
      <c r="CQ308" s="332"/>
      <c r="CR308" s="332"/>
      <c r="CS308" s="332"/>
      <c r="CT308" s="332"/>
      <c r="CU308" s="332"/>
      <c r="CV308" s="332"/>
      <c r="CW308" s="332"/>
      <c r="CX308" s="332"/>
      <c r="CY308" s="332"/>
      <c r="CZ308" s="332"/>
      <c r="DA308" s="332"/>
      <c r="DB308" s="332"/>
      <c r="DC308" s="332"/>
      <c r="DD308" s="332"/>
      <c r="DE308" s="332"/>
      <c r="DF308" s="332"/>
      <c r="DG308" s="332"/>
      <c r="DH308" s="332"/>
      <c r="DI308" s="332"/>
      <c r="DJ308" s="332"/>
      <c r="DK308" s="332"/>
      <c r="DL308" s="332"/>
      <c r="DM308" s="332"/>
      <c r="DN308" s="332"/>
      <c r="DO308" s="332"/>
      <c r="DP308" s="332"/>
      <c r="DQ308" s="332"/>
      <c r="DR308" s="332"/>
      <c r="DS308" s="332"/>
      <c r="DT308" s="332"/>
      <c r="DU308" s="332"/>
      <c r="DV308" s="332"/>
      <c r="DW308" s="332"/>
      <c r="DX308" s="332"/>
      <c r="DY308" s="332"/>
      <c r="DZ308" s="332"/>
      <c r="EA308" s="332"/>
      <c r="EB308" s="332"/>
      <c r="EC308" s="332"/>
      <c r="ED308" s="332"/>
      <c r="EE308" s="332"/>
      <c r="EF308" s="332"/>
      <c r="EG308" s="332"/>
      <c r="EH308" s="332"/>
      <c r="EI308" s="332"/>
      <c r="EJ308" s="332"/>
      <c r="EK308" s="332"/>
      <c r="EL308" s="332"/>
      <c r="EM308" s="332"/>
      <c r="EN308" s="332"/>
      <c r="EO308" s="332"/>
      <c r="EP308" s="332"/>
      <c r="EQ308" s="332"/>
      <c r="ER308" s="332"/>
      <c r="ES308" s="332"/>
      <c r="ET308" s="332"/>
      <c r="EU308" s="332"/>
      <c r="EV308" s="332"/>
      <c r="EW308" s="332"/>
      <c r="EX308" s="332"/>
      <c r="EY308" s="332"/>
      <c r="EZ308" s="332"/>
      <c r="FA308" s="332"/>
      <c r="FB308" s="332"/>
      <c r="FC308" s="332"/>
      <c r="FD308" s="332"/>
      <c r="FE308" s="332"/>
      <c r="FF308" s="332"/>
      <c r="FG308" s="332"/>
      <c r="FH308" s="332"/>
      <c r="FI308" s="332"/>
      <c r="IP308" s="326"/>
    </row>
    <row r="309" spans="1:250" s="334" customFormat="1" ht="15" customHeight="1" x14ac:dyDescent="0.3">
      <c r="A309" s="385">
        <v>46</v>
      </c>
      <c r="B309" s="391" t="s">
        <v>1448</v>
      </c>
      <c r="C309" s="393">
        <v>501174</v>
      </c>
      <c r="D309" s="392" t="s">
        <v>26</v>
      </c>
      <c r="E309" s="375"/>
      <c r="F309" s="397"/>
      <c r="G309" s="366">
        <v>7534.7600000000039</v>
      </c>
      <c r="H309" s="440"/>
      <c r="I309" s="365"/>
      <c r="J309" s="366"/>
      <c r="K309" s="366">
        <v>19504.099999999999</v>
      </c>
      <c r="L309" s="365"/>
      <c r="M309" s="365"/>
      <c r="N309" s="366">
        <v>16815.03</v>
      </c>
      <c r="O309" s="366"/>
      <c r="P309" s="366"/>
      <c r="Q309" s="365"/>
      <c r="R309" s="559">
        <f t="shared" si="40"/>
        <v>10223.830000000002</v>
      </c>
      <c r="S309" s="561">
        <f t="shared" si="47"/>
        <v>-1.0137978079001186E-2</v>
      </c>
      <c r="T309" s="333" t="str">
        <f t="shared" ref="T309:T319" si="52">D309</f>
        <v>MYR</v>
      </c>
      <c r="U309" s="327">
        <v>10223.840137978081</v>
      </c>
      <c r="V309" s="333"/>
      <c r="W309" s="333">
        <f t="shared" ref="W309" si="53">U309</f>
        <v>10223.840137978081</v>
      </c>
      <c r="X309" s="332"/>
      <c r="Y309" s="332"/>
      <c r="Z309" s="332"/>
      <c r="AA309" s="332"/>
      <c r="AB309" s="332"/>
      <c r="AC309" s="333"/>
      <c r="AD309" s="333"/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27"/>
      <c r="AR309" s="327"/>
      <c r="AS309" s="327"/>
      <c r="AT309" s="327"/>
      <c r="AU309" s="327"/>
      <c r="AV309" s="327"/>
      <c r="AW309" s="327"/>
      <c r="AX309" s="327"/>
      <c r="AY309" s="327"/>
      <c r="AZ309" s="327"/>
      <c r="BA309" s="327"/>
      <c r="BB309" s="358"/>
      <c r="BC309" s="327"/>
      <c r="BD309" s="327"/>
      <c r="BE309" s="332"/>
      <c r="BF309" s="332"/>
      <c r="BG309" s="332"/>
      <c r="BH309" s="332"/>
      <c r="BI309" s="332"/>
      <c r="BJ309" s="332"/>
      <c r="BK309" s="332"/>
      <c r="BL309" s="332"/>
      <c r="BM309" s="332"/>
      <c r="BN309" s="332"/>
      <c r="BO309" s="332"/>
      <c r="BP309" s="332"/>
      <c r="BQ309" s="332"/>
      <c r="BR309" s="332"/>
      <c r="BS309" s="332"/>
      <c r="BT309" s="332"/>
      <c r="BU309" s="332"/>
      <c r="BV309" s="332"/>
      <c r="BW309" s="332"/>
      <c r="BX309" s="332"/>
      <c r="BY309" s="332"/>
      <c r="BZ309" s="332"/>
      <c r="CA309" s="332"/>
      <c r="CB309" s="332"/>
      <c r="CC309" s="332"/>
      <c r="CD309" s="332"/>
      <c r="CE309" s="332"/>
      <c r="CF309" s="332"/>
      <c r="CG309" s="332"/>
      <c r="CH309" s="332"/>
      <c r="CI309" s="332"/>
      <c r="CJ309" s="332"/>
      <c r="CK309" s="332"/>
      <c r="CL309" s="332"/>
      <c r="CM309" s="332"/>
      <c r="CN309" s="332"/>
      <c r="CO309" s="332"/>
      <c r="CP309" s="332"/>
      <c r="CQ309" s="332"/>
      <c r="CR309" s="332"/>
      <c r="CS309" s="332"/>
      <c r="CT309" s="332"/>
      <c r="CU309" s="332"/>
      <c r="CV309" s="332"/>
      <c r="CW309" s="332"/>
      <c r="CX309" s="332"/>
      <c r="CY309" s="332"/>
      <c r="CZ309" s="332"/>
      <c r="DA309" s="332"/>
      <c r="DB309" s="332"/>
      <c r="DC309" s="332"/>
      <c r="DD309" s="332"/>
      <c r="DE309" s="332"/>
      <c r="DF309" s="332"/>
      <c r="DG309" s="332"/>
      <c r="DH309" s="332"/>
      <c r="DI309" s="332"/>
      <c r="DJ309" s="332"/>
      <c r="DK309" s="332"/>
      <c r="DL309" s="332"/>
      <c r="DM309" s="332"/>
      <c r="DN309" s="332"/>
      <c r="DO309" s="332"/>
      <c r="DP309" s="332"/>
      <c r="DQ309" s="332"/>
      <c r="DR309" s="332"/>
      <c r="DS309" s="332"/>
      <c r="DT309" s="332"/>
      <c r="DU309" s="332"/>
      <c r="DV309" s="332"/>
      <c r="DW309" s="332"/>
      <c r="DX309" s="332"/>
      <c r="DY309" s="332"/>
      <c r="DZ309" s="332"/>
      <c r="EA309" s="332"/>
      <c r="EB309" s="332"/>
      <c r="EC309" s="332"/>
      <c r="ED309" s="332"/>
      <c r="EE309" s="332"/>
      <c r="EF309" s="332"/>
      <c r="EG309" s="332"/>
      <c r="EH309" s="332"/>
      <c r="EI309" s="332"/>
      <c r="EJ309" s="332"/>
      <c r="EK309" s="332"/>
      <c r="EL309" s="332"/>
      <c r="EM309" s="332"/>
      <c r="EN309" s="332"/>
      <c r="EO309" s="332"/>
      <c r="EP309" s="332"/>
      <c r="EQ309" s="332"/>
      <c r="ER309" s="332"/>
      <c r="ES309" s="332"/>
      <c r="ET309" s="332"/>
      <c r="EU309" s="332"/>
      <c r="EV309" s="332"/>
      <c r="EW309" s="332"/>
      <c r="EX309" s="332"/>
      <c r="EY309" s="332"/>
      <c r="EZ309" s="332"/>
      <c r="FA309" s="332"/>
      <c r="FB309" s="332"/>
      <c r="FC309" s="332"/>
      <c r="FD309" s="332"/>
      <c r="FE309" s="332"/>
      <c r="FF309" s="332"/>
      <c r="FG309" s="332"/>
      <c r="FH309" s="332"/>
      <c r="FI309" s="332"/>
      <c r="IP309" s="326"/>
    </row>
    <row r="310" spans="1:250" s="334" customFormat="1" ht="15" customHeight="1" x14ac:dyDescent="0.3">
      <c r="A310" s="385">
        <v>47</v>
      </c>
      <c r="B310" s="391" t="s">
        <v>1437</v>
      </c>
      <c r="C310" s="375">
        <v>501188</v>
      </c>
      <c r="D310" s="375" t="s">
        <v>26</v>
      </c>
      <c r="E310" s="375"/>
      <c r="F310" s="397"/>
      <c r="G310" s="366">
        <v>1538.8099999999977</v>
      </c>
      <c r="H310" s="440"/>
      <c r="I310" s="365"/>
      <c r="J310" s="366"/>
      <c r="K310" s="366">
        <v>11923.11</v>
      </c>
      <c r="L310" s="365"/>
      <c r="M310" s="365"/>
      <c r="N310" s="366">
        <v>11541.04</v>
      </c>
      <c r="O310" s="366"/>
      <c r="P310" s="366"/>
      <c r="Q310" s="365"/>
      <c r="R310" s="559">
        <f t="shared" si="40"/>
        <v>1920.8799999999974</v>
      </c>
      <c r="S310" s="561">
        <f t="shared" si="47"/>
        <v>1.2938575339831004E-2</v>
      </c>
      <c r="T310" s="333" t="str">
        <f t="shared" si="52"/>
        <v>MYR</v>
      </c>
      <c r="U310" s="327">
        <v>1920.8670614246575</v>
      </c>
      <c r="V310" s="333"/>
      <c r="W310" s="333">
        <f t="shared" ref="W310:W316" si="54">U310</f>
        <v>1920.8670614246575</v>
      </c>
      <c r="X310" s="332"/>
      <c r="Y310" s="332"/>
      <c r="Z310" s="332"/>
      <c r="AA310" s="332"/>
      <c r="AB310" s="332"/>
      <c r="AC310" s="333"/>
      <c r="AD310" s="333"/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27"/>
      <c r="AR310" s="327"/>
      <c r="AS310" s="327"/>
      <c r="AT310" s="327"/>
      <c r="AU310" s="327"/>
      <c r="AV310" s="327"/>
      <c r="AW310" s="327"/>
      <c r="AX310" s="327"/>
      <c r="AY310" s="327"/>
      <c r="AZ310" s="327"/>
      <c r="BA310" s="327"/>
      <c r="BB310" s="358"/>
      <c r="BC310" s="327"/>
      <c r="BD310" s="327"/>
      <c r="BE310" s="332"/>
      <c r="BF310" s="332"/>
      <c r="BG310" s="332"/>
      <c r="BH310" s="332"/>
      <c r="BI310" s="332"/>
      <c r="BJ310" s="332"/>
      <c r="BK310" s="332"/>
      <c r="BL310" s="332"/>
      <c r="BM310" s="332"/>
      <c r="BN310" s="332"/>
      <c r="BO310" s="332"/>
      <c r="BP310" s="332"/>
      <c r="BQ310" s="332"/>
      <c r="BR310" s="332"/>
      <c r="BS310" s="332"/>
      <c r="BT310" s="332"/>
      <c r="BU310" s="332"/>
      <c r="BV310" s="332"/>
      <c r="BW310" s="332"/>
      <c r="BX310" s="332"/>
      <c r="BY310" s="332"/>
      <c r="BZ310" s="332"/>
      <c r="CA310" s="332"/>
      <c r="CB310" s="332"/>
      <c r="CC310" s="332"/>
      <c r="CD310" s="332"/>
      <c r="CE310" s="332"/>
      <c r="CF310" s="332"/>
      <c r="CG310" s="332"/>
      <c r="CH310" s="332"/>
      <c r="CI310" s="332"/>
      <c r="CJ310" s="332"/>
      <c r="CK310" s="332"/>
      <c r="CL310" s="332"/>
      <c r="CM310" s="332"/>
      <c r="CN310" s="332"/>
      <c r="CO310" s="332"/>
      <c r="CP310" s="332"/>
      <c r="CQ310" s="332"/>
      <c r="CR310" s="332"/>
      <c r="CS310" s="332"/>
      <c r="CT310" s="332"/>
      <c r="CU310" s="332"/>
      <c r="CV310" s="332"/>
      <c r="CW310" s="332"/>
      <c r="CX310" s="332"/>
      <c r="CY310" s="332"/>
      <c r="CZ310" s="332"/>
      <c r="DA310" s="332"/>
      <c r="DB310" s="332"/>
      <c r="DC310" s="332"/>
      <c r="DD310" s="332"/>
      <c r="DE310" s="332"/>
      <c r="DF310" s="332"/>
      <c r="DG310" s="332"/>
      <c r="DH310" s="332"/>
      <c r="DI310" s="332"/>
      <c r="DJ310" s="332"/>
      <c r="DK310" s="332"/>
      <c r="DL310" s="332"/>
      <c r="DM310" s="332"/>
      <c r="DN310" s="332"/>
      <c r="DO310" s="332"/>
      <c r="DP310" s="332"/>
      <c r="DQ310" s="332"/>
      <c r="DR310" s="332"/>
      <c r="DS310" s="332"/>
      <c r="DT310" s="332"/>
      <c r="DU310" s="332"/>
      <c r="DV310" s="332"/>
      <c r="DW310" s="332"/>
      <c r="DX310" s="332"/>
      <c r="DY310" s="332"/>
      <c r="DZ310" s="332"/>
      <c r="EA310" s="332"/>
      <c r="EB310" s="332"/>
      <c r="EC310" s="332"/>
      <c r="ED310" s="332"/>
      <c r="EE310" s="332"/>
      <c r="EF310" s="332"/>
      <c r="EG310" s="332"/>
      <c r="EH310" s="332"/>
      <c r="EI310" s="332"/>
      <c r="EJ310" s="332"/>
      <c r="EK310" s="332"/>
      <c r="EL310" s="332"/>
      <c r="EM310" s="332"/>
      <c r="EN310" s="332"/>
      <c r="EO310" s="332"/>
      <c r="EP310" s="332"/>
      <c r="EQ310" s="332"/>
      <c r="ER310" s="332"/>
      <c r="ES310" s="332"/>
      <c r="ET310" s="332"/>
      <c r="EU310" s="332"/>
      <c r="EV310" s="332"/>
      <c r="EW310" s="332"/>
      <c r="EX310" s="332"/>
      <c r="EY310" s="332"/>
      <c r="EZ310" s="332"/>
      <c r="FA310" s="332"/>
      <c r="FB310" s="332"/>
      <c r="FC310" s="332"/>
      <c r="FD310" s="332"/>
      <c r="FE310" s="332"/>
      <c r="FF310" s="332"/>
      <c r="FG310" s="332"/>
      <c r="FH310" s="332"/>
      <c r="FI310" s="332"/>
      <c r="IP310" s="326"/>
    </row>
    <row r="311" spans="1:250" s="334" customFormat="1" ht="15" customHeight="1" x14ac:dyDescent="0.3">
      <c r="A311" s="385">
        <v>48</v>
      </c>
      <c r="B311" s="391" t="s">
        <v>1615</v>
      </c>
      <c r="C311" s="375">
        <v>501254</v>
      </c>
      <c r="D311" s="375" t="s">
        <v>0</v>
      </c>
      <c r="E311" s="375"/>
      <c r="F311" s="397"/>
      <c r="G311" s="366">
        <v>0</v>
      </c>
      <c r="H311" s="440"/>
      <c r="I311" s="365"/>
      <c r="J311" s="366"/>
      <c r="K311" s="366">
        <v>22675.119999999999</v>
      </c>
      <c r="L311" s="365"/>
      <c r="M311" s="365"/>
      <c r="N311" s="366"/>
      <c r="O311" s="366"/>
      <c r="P311" s="366"/>
      <c r="Q311" s="365"/>
      <c r="R311" s="559">
        <f t="shared" si="40"/>
        <v>22675.119999999999</v>
      </c>
      <c r="S311" s="561">
        <f t="shared" si="47"/>
        <v>-1.0568039640929783E-2</v>
      </c>
      <c r="T311" s="333" t="str">
        <f>D311</f>
        <v>USD</v>
      </c>
      <c r="U311" s="327">
        <v>5583.6322501944451</v>
      </c>
      <c r="V311" s="333"/>
      <c r="W311" s="333">
        <f t="shared" ref="W311" si="55">U311*$W$1</f>
        <v>22675.13056803964</v>
      </c>
      <c r="X311" s="332"/>
      <c r="Y311" s="332"/>
      <c r="Z311" s="332"/>
      <c r="AA311" s="332"/>
      <c r="AB311" s="332"/>
      <c r="AC311" s="333"/>
      <c r="AD311" s="333"/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27"/>
      <c r="AR311" s="327"/>
      <c r="AS311" s="327"/>
      <c r="AT311" s="327"/>
      <c r="AU311" s="327"/>
      <c r="AV311" s="327"/>
      <c r="AW311" s="327"/>
      <c r="AX311" s="327"/>
      <c r="AY311" s="327"/>
      <c r="AZ311" s="327"/>
      <c r="BA311" s="327"/>
      <c r="BB311" s="358"/>
      <c r="BC311" s="327"/>
      <c r="BD311" s="327"/>
      <c r="BE311" s="332"/>
      <c r="BF311" s="332"/>
      <c r="BG311" s="332"/>
      <c r="BH311" s="332"/>
      <c r="BI311" s="332"/>
      <c r="BJ311" s="332"/>
      <c r="BK311" s="332"/>
      <c r="BL311" s="332"/>
      <c r="BM311" s="332"/>
      <c r="BN311" s="332"/>
      <c r="BO311" s="332"/>
      <c r="BP311" s="332"/>
      <c r="BQ311" s="332"/>
      <c r="BR311" s="332"/>
      <c r="BS311" s="332"/>
      <c r="BT311" s="332"/>
      <c r="BU311" s="332"/>
      <c r="BV311" s="332"/>
      <c r="BW311" s="332"/>
      <c r="BX311" s="332"/>
      <c r="BY311" s="332"/>
      <c r="BZ311" s="332"/>
      <c r="CA311" s="332"/>
      <c r="CB311" s="332"/>
      <c r="CC311" s="332"/>
      <c r="CD311" s="332"/>
      <c r="CE311" s="332"/>
      <c r="CF311" s="332"/>
      <c r="CG311" s="332"/>
      <c r="CH311" s="332"/>
      <c r="CI311" s="332"/>
      <c r="CJ311" s="332"/>
      <c r="CK311" s="332"/>
      <c r="CL311" s="332"/>
      <c r="CM311" s="332"/>
      <c r="CN311" s="332"/>
      <c r="CO311" s="332"/>
      <c r="CP311" s="332"/>
      <c r="CQ311" s="332"/>
      <c r="CR311" s="332"/>
      <c r="CS311" s="332"/>
      <c r="CT311" s="332"/>
      <c r="CU311" s="332"/>
      <c r="CV311" s="332"/>
      <c r="CW311" s="332"/>
      <c r="CX311" s="332"/>
      <c r="CY311" s="332"/>
      <c r="CZ311" s="332"/>
      <c r="DA311" s="332"/>
      <c r="DB311" s="332"/>
      <c r="DC311" s="332"/>
      <c r="DD311" s="332"/>
      <c r="DE311" s="332"/>
      <c r="DF311" s="332"/>
      <c r="DG311" s="332"/>
      <c r="DH311" s="332"/>
      <c r="DI311" s="332"/>
      <c r="DJ311" s="332"/>
      <c r="DK311" s="332"/>
      <c r="DL311" s="332"/>
      <c r="DM311" s="332"/>
      <c r="DN311" s="332"/>
      <c r="DO311" s="332"/>
      <c r="DP311" s="332"/>
      <c r="DQ311" s="332"/>
      <c r="DR311" s="332"/>
      <c r="DS311" s="332"/>
      <c r="DT311" s="332"/>
      <c r="DU311" s="332"/>
      <c r="DV311" s="332"/>
      <c r="DW311" s="332"/>
      <c r="DX311" s="332"/>
      <c r="DY311" s="332"/>
      <c r="DZ311" s="332"/>
      <c r="EA311" s="332"/>
      <c r="EB311" s="332"/>
      <c r="EC311" s="332"/>
      <c r="ED311" s="332"/>
      <c r="EE311" s="332"/>
      <c r="EF311" s="332"/>
      <c r="EG311" s="332"/>
      <c r="EH311" s="332"/>
      <c r="EI311" s="332"/>
      <c r="EJ311" s="332"/>
      <c r="EK311" s="332"/>
      <c r="EL311" s="332"/>
      <c r="EM311" s="332"/>
      <c r="EN311" s="332"/>
      <c r="EO311" s="332"/>
      <c r="EP311" s="332"/>
      <c r="EQ311" s="332"/>
      <c r="ER311" s="332"/>
      <c r="ES311" s="332"/>
      <c r="ET311" s="332"/>
      <c r="EU311" s="332"/>
      <c r="EV311" s="332"/>
      <c r="EW311" s="332"/>
      <c r="EX311" s="332"/>
      <c r="EY311" s="332"/>
      <c r="EZ311" s="332"/>
      <c r="FA311" s="332"/>
      <c r="FB311" s="332"/>
      <c r="FC311" s="332"/>
      <c r="FD311" s="332"/>
      <c r="FE311" s="332"/>
      <c r="FF311" s="332"/>
      <c r="FG311" s="332"/>
      <c r="FH311" s="332"/>
      <c r="FI311" s="332"/>
      <c r="IP311" s="326"/>
    </row>
    <row r="312" spans="1:250" s="334" customFormat="1" ht="15" customHeight="1" x14ac:dyDescent="0.3">
      <c r="A312" s="385">
        <v>49</v>
      </c>
      <c r="B312" s="396" t="s">
        <v>1417</v>
      </c>
      <c r="C312" s="375">
        <v>501170</v>
      </c>
      <c r="D312" s="375" t="s">
        <v>26</v>
      </c>
      <c r="E312" s="375"/>
      <c r="F312" s="397"/>
      <c r="G312" s="421">
        <v>1101.4299999999994</v>
      </c>
      <c r="H312" s="440"/>
      <c r="I312" s="365"/>
      <c r="J312" s="366"/>
      <c r="K312" s="366">
        <v>1684.83</v>
      </c>
      <c r="L312" s="365"/>
      <c r="M312" s="365"/>
      <c r="N312" s="366">
        <v>1652.15</v>
      </c>
      <c r="O312" s="366"/>
      <c r="P312" s="366"/>
      <c r="Q312" s="365"/>
      <c r="R312" s="559">
        <f t="shared" si="40"/>
        <v>1134.1099999999992</v>
      </c>
      <c r="S312" s="561">
        <f t="shared" si="47"/>
        <v>-4.0041095896867773E-3</v>
      </c>
      <c r="T312" s="333" t="str">
        <f t="shared" si="52"/>
        <v>MYR</v>
      </c>
      <c r="U312" s="327">
        <v>1134.1140041095889</v>
      </c>
      <c r="V312" s="333"/>
      <c r="W312" s="333">
        <f t="shared" si="54"/>
        <v>1134.1140041095889</v>
      </c>
      <c r="X312" s="332"/>
      <c r="Y312" s="332"/>
      <c r="Z312" s="332"/>
      <c r="AA312" s="332"/>
      <c r="AB312" s="332"/>
      <c r="AC312" s="333"/>
      <c r="AD312" s="333"/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27"/>
      <c r="AR312" s="327"/>
      <c r="AS312" s="327"/>
      <c r="AT312" s="327"/>
      <c r="AU312" s="327"/>
      <c r="AV312" s="327"/>
      <c r="AW312" s="327"/>
      <c r="AX312" s="327"/>
      <c r="AY312" s="327"/>
      <c r="AZ312" s="327"/>
      <c r="BA312" s="327"/>
      <c r="BB312" s="358"/>
      <c r="BC312" s="327"/>
      <c r="BD312" s="327"/>
      <c r="BE312" s="332"/>
      <c r="BF312" s="332"/>
      <c r="BG312" s="332"/>
      <c r="BH312" s="332"/>
      <c r="BI312" s="332"/>
      <c r="BJ312" s="332"/>
      <c r="BK312" s="332"/>
      <c r="BL312" s="332"/>
      <c r="BM312" s="332"/>
      <c r="BN312" s="332"/>
      <c r="BO312" s="332"/>
      <c r="BP312" s="332"/>
      <c r="BQ312" s="332"/>
      <c r="BR312" s="332"/>
      <c r="BS312" s="332"/>
      <c r="BT312" s="332"/>
      <c r="BU312" s="332"/>
      <c r="BV312" s="332"/>
      <c r="BW312" s="332"/>
      <c r="BX312" s="332"/>
      <c r="BY312" s="332"/>
      <c r="BZ312" s="332"/>
      <c r="CA312" s="332"/>
      <c r="CB312" s="332"/>
      <c r="CC312" s="332"/>
      <c r="CD312" s="332"/>
      <c r="CE312" s="332"/>
      <c r="CF312" s="332"/>
      <c r="CG312" s="332"/>
      <c r="CH312" s="332"/>
      <c r="CI312" s="332"/>
      <c r="CJ312" s="332"/>
      <c r="CK312" s="332"/>
      <c r="CL312" s="332"/>
      <c r="CM312" s="332"/>
      <c r="CN312" s="332"/>
      <c r="CO312" s="332"/>
      <c r="CP312" s="332"/>
      <c r="CQ312" s="332"/>
      <c r="CR312" s="332"/>
      <c r="CS312" s="332"/>
      <c r="CT312" s="332"/>
      <c r="CU312" s="332"/>
      <c r="CV312" s="332"/>
      <c r="CW312" s="332"/>
      <c r="CX312" s="332"/>
      <c r="CY312" s="332"/>
      <c r="CZ312" s="332"/>
      <c r="DA312" s="332"/>
      <c r="DB312" s="332"/>
      <c r="DC312" s="332"/>
      <c r="DD312" s="332"/>
      <c r="DE312" s="332"/>
      <c r="DF312" s="332"/>
      <c r="DG312" s="332"/>
      <c r="DH312" s="332"/>
      <c r="DI312" s="332"/>
      <c r="DJ312" s="332"/>
      <c r="DK312" s="332"/>
      <c r="DL312" s="332"/>
      <c r="DM312" s="332"/>
      <c r="DN312" s="332"/>
      <c r="DO312" s="332"/>
      <c r="DP312" s="332"/>
      <c r="DQ312" s="332"/>
      <c r="DR312" s="332"/>
      <c r="DS312" s="332"/>
      <c r="DT312" s="332"/>
      <c r="DU312" s="332"/>
      <c r="DV312" s="332"/>
      <c r="DW312" s="332"/>
      <c r="DX312" s="332"/>
      <c r="DY312" s="332"/>
      <c r="DZ312" s="332"/>
      <c r="EA312" s="332"/>
      <c r="EB312" s="332"/>
      <c r="EC312" s="332"/>
      <c r="ED312" s="332"/>
      <c r="EE312" s="332"/>
      <c r="EF312" s="332"/>
      <c r="EG312" s="332"/>
      <c r="EH312" s="332"/>
      <c r="EI312" s="332"/>
      <c r="EJ312" s="332"/>
      <c r="EK312" s="332"/>
      <c r="EL312" s="332"/>
      <c r="EM312" s="332"/>
      <c r="EN312" s="332"/>
      <c r="EO312" s="332"/>
      <c r="EP312" s="332"/>
      <c r="EQ312" s="332"/>
      <c r="ER312" s="332"/>
      <c r="ES312" s="332"/>
      <c r="ET312" s="332"/>
      <c r="EU312" s="332"/>
      <c r="EV312" s="332"/>
      <c r="EW312" s="332"/>
      <c r="EX312" s="332"/>
      <c r="EY312" s="332"/>
      <c r="EZ312" s="332"/>
      <c r="FA312" s="332"/>
      <c r="FB312" s="332"/>
      <c r="FC312" s="332"/>
      <c r="FD312" s="332"/>
      <c r="FE312" s="332"/>
      <c r="FF312" s="332"/>
      <c r="FG312" s="332"/>
      <c r="FH312" s="332"/>
      <c r="FI312" s="332"/>
      <c r="IP312" s="326"/>
    </row>
    <row r="313" spans="1:250" s="334" customFormat="1" ht="15" hidden="1" customHeight="1" x14ac:dyDescent="0.3">
      <c r="A313" s="385">
        <v>42</v>
      </c>
      <c r="B313" s="396" t="s">
        <v>182</v>
      </c>
      <c r="C313" s="375">
        <v>500941</v>
      </c>
      <c r="D313" s="375" t="s">
        <v>26</v>
      </c>
      <c r="E313" s="375"/>
      <c r="F313" s="397"/>
      <c r="G313" s="460">
        <v>3.0452066857833415E-4</v>
      </c>
      <c r="H313" s="461"/>
      <c r="I313" s="372"/>
      <c r="J313" s="388"/>
      <c r="K313" s="388"/>
      <c r="L313" s="372"/>
      <c r="M313" s="372"/>
      <c r="N313" s="388"/>
      <c r="O313" s="388"/>
      <c r="P313" s="388"/>
      <c r="Q313" s="372"/>
      <c r="R313" s="559">
        <f t="shared" si="40"/>
        <v>3.0452066857833415E-4</v>
      </c>
      <c r="S313" s="561">
        <f t="shared" si="47"/>
        <v>3.0452066857833415E-4</v>
      </c>
      <c r="T313" s="333" t="str">
        <f t="shared" si="52"/>
        <v>MYR</v>
      </c>
      <c r="U313" s="327"/>
      <c r="V313" s="333"/>
      <c r="W313" s="333">
        <f t="shared" si="54"/>
        <v>0</v>
      </c>
      <c r="X313" s="332"/>
      <c r="Y313" s="332"/>
      <c r="Z313" s="332"/>
      <c r="AA313" s="332"/>
      <c r="AB313" s="332"/>
      <c r="AC313" s="333">
        <f t="shared" ref="AC313:AC322" si="56">I313+J313+K313+L313-N313-O313-P313-Q313</f>
        <v>0</v>
      </c>
      <c r="AD313" s="333">
        <f t="shared" ref="AD313:AD322" si="57">G313+I313+J313+K313+L313-N313-O313-P313-Q313</f>
        <v>3.0452066857833415E-4</v>
      </c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27"/>
      <c r="AR313" s="327"/>
      <c r="AS313" s="327"/>
      <c r="AT313" s="327"/>
      <c r="AU313" s="327"/>
      <c r="AV313" s="327"/>
      <c r="AW313" s="327"/>
      <c r="AX313" s="327"/>
      <c r="AY313" s="327"/>
      <c r="AZ313" s="327"/>
      <c r="BA313" s="327"/>
      <c r="BB313" s="358"/>
      <c r="BC313" s="327"/>
      <c r="BD313" s="327"/>
      <c r="BE313" s="332"/>
      <c r="BF313" s="332"/>
      <c r="BG313" s="332"/>
      <c r="BH313" s="332"/>
      <c r="BI313" s="332"/>
      <c r="BJ313" s="332"/>
      <c r="BK313" s="332"/>
      <c r="BL313" s="332"/>
      <c r="BM313" s="332"/>
      <c r="BN313" s="332"/>
      <c r="BO313" s="332"/>
      <c r="BP313" s="332"/>
      <c r="BQ313" s="332"/>
      <c r="BR313" s="332"/>
      <c r="BS313" s="332"/>
      <c r="BT313" s="332"/>
      <c r="BU313" s="332"/>
      <c r="BV313" s="332"/>
      <c r="BW313" s="332"/>
      <c r="BX313" s="332"/>
      <c r="BY313" s="332"/>
      <c r="BZ313" s="332"/>
      <c r="CA313" s="332"/>
      <c r="CB313" s="332"/>
      <c r="CC313" s="332"/>
      <c r="CD313" s="332"/>
      <c r="CE313" s="332"/>
      <c r="CF313" s="332"/>
      <c r="CG313" s="332"/>
      <c r="CH313" s="332"/>
      <c r="CI313" s="332"/>
      <c r="CJ313" s="332"/>
      <c r="CK313" s="332"/>
      <c r="CL313" s="332"/>
      <c r="CM313" s="332"/>
      <c r="CN313" s="332"/>
      <c r="CO313" s="332"/>
      <c r="CP313" s="332"/>
      <c r="CQ313" s="332"/>
      <c r="CR313" s="332"/>
      <c r="CS313" s="332"/>
      <c r="CT313" s="332"/>
      <c r="CU313" s="332"/>
      <c r="CV313" s="332"/>
      <c r="CW313" s="332"/>
      <c r="CX313" s="332"/>
      <c r="CY313" s="332"/>
      <c r="CZ313" s="332"/>
      <c r="DA313" s="332"/>
      <c r="DB313" s="332"/>
      <c r="DC313" s="332"/>
      <c r="DD313" s="332"/>
      <c r="DE313" s="332"/>
      <c r="DF313" s="332"/>
      <c r="DG313" s="332"/>
      <c r="DH313" s="332"/>
      <c r="DI313" s="332"/>
      <c r="DJ313" s="332"/>
      <c r="DK313" s="332"/>
      <c r="DL313" s="332"/>
      <c r="DM313" s="332"/>
      <c r="DN313" s="332"/>
      <c r="DO313" s="332"/>
      <c r="DP313" s="332"/>
      <c r="DQ313" s="332"/>
      <c r="DR313" s="332"/>
      <c r="DS313" s="332"/>
      <c r="DT313" s="332"/>
      <c r="DU313" s="332"/>
      <c r="DV313" s="332"/>
      <c r="DW313" s="332"/>
      <c r="DX313" s="332"/>
      <c r="DY313" s="332"/>
      <c r="DZ313" s="332"/>
      <c r="EA313" s="332"/>
      <c r="EB313" s="332"/>
      <c r="EC313" s="332"/>
      <c r="ED313" s="332"/>
      <c r="EE313" s="332"/>
      <c r="EF313" s="332"/>
      <c r="EG313" s="332"/>
      <c r="EH313" s="332"/>
      <c r="EI313" s="332"/>
      <c r="EJ313" s="332"/>
      <c r="EK313" s="332"/>
      <c r="EL313" s="332"/>
      <c r="EM313" s="332"/>
      <c r="EN313" s="332"/>
      <c r="EO313" s="332"/>
      <c r="EP313" s="332"/>
      <c r="EQ313" s="332"/>
      <c r="ER313" s="332"/>
      <c r="ES313" s="332"/>
      <c r="ET313" s="332"/>
      <c r="EU313" s="332"/>
      <c r="EV313" s="332"/>
      <c r="EW313" s="332"/>
      <c r="EX313" s="332"/>
      <c r="EY313" s="332"/>
      <c r="EZ313" s="332"/>
      <c r="FA313" s="332"/>
      <c r="FB313" s="332"/>
      <c r="FC313" s="332"/>
      <c r="FD313" s="332"/>
      <c r="FE313" s="332"/>
      <c r="FF313" s="332"/>
      <c r="FG313" s="332"/>
      <c r="FH313" s="332"/>
      <c r="FI313" s="332"/>
      <c r="IP313" s="326"/>
    </row>
    <row r="314" spans="1:250" s="334" customFormat="1" ht="15" hidden="1" customHeight="1" x14ac:dyDescent="0.3">
      <c r="A314" s="385">
        <v>10</v>
      </c>
      <c r="B314" s="396" t="s">
        <v>183</v>
      </c>
      <c r="C314" s="375">
        <v>500942</v>
      </c>
      <c r="D314" s="375" t="s">
        <v>26</v>
      </c>
      <c r="E314" s="375"/>
      <c r="F314" s="397"/>
      <c r="G314" s="460">
        <v>-4.1632493503129808E-3</v>
      </c>
      <c r="H314" s="461"/>
      <c r="I314" s="372"/>
      <c r="J314" s="388"/>
      <c r="K314" s="388"/>
      <c r="L314" s="372"/>
      <c r="M314" s="372"/>
      <c r="N314" s="388"/>
      <c r="O314" s="388"/>
      <c r="P314" s="388"/>
      <c r="Q314" s="372"/>
      <c r="R314" s="559">
        <f t="shared" si="40"/>
        <v>-4.1632493503129808E-3</v>
      </c>
      <c r="S314" s="561">
        <f t="shared" si="47"/>
        <v>-4.1632493503129808E-3</v>
      </c>
      <c r="T314" s="333" t="str">
        <f t="shared" si="52"/>
        <v>MYR</v>
      </c>
      <c r="U314" s="327"/>
      <c r="V314" s="333"/>
      <c r="W314" s="333">
        <f t="shared" si="54"/>
        <v>0</v>
      </c>
      <c r="X314" s="332"/>
      <c r="Y314" s="332"/>
      <c r="Z314" s="332"/>
      <c r="AA314" s="332"/>
      <c r="AB314" s="332"/>
      <c r="AC314" s="333">
        <f t="shared" si="56"/>
        <v>0</v>
      </c>
      <c r="AD314" s="333">
        <f t="shared" si="57"/>
        <v>-4.1632493503129808E-3</v>
      </c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27"/>
      <c r="AR314" s="327"/>
      <c r="AS314" s="327"/>
      <c r="AT314" s="357"/>
      <c r="AU314" s="327"/>
      <c r="AV314" s="327"/>
      <c r="AW314" s="327"/>
      <c r="AX314" s="327"/>
      <c r="AY314" s="327"/>
      <c r="AZ314" s="327"/>
      <c r="BA314" s="327"/>
      <c r="BB314" s="358"/>
      <c r="BC314" s="327"/>
      <c r="BD314" s="327"/>
      <c r="BE314" s="332"/>
      <c r="BF314" s="332"/>
      <c r="BG314" s="332"/>
      <c r="BH314" s="332"/>
      <c r="BI314" s="332"/>
      <c r="BJ314" s="332"/>
      <c r="BK314" s="332"/>
      <c r="BL314" s="332"/>
      <c r="BM314" s="332"/>
      <c r="BN314" s="332"/>
      <c r="BO314" s="332"/>
      <c r="BP314" s="332"/>
      <c r="BQ314" s="332"/>
      <c r="BR314" s="332"/>
      <c r="BS314" s="332"/>
      <c r="BT314" s="332"/>
      <c r="BU314" s="332"/>
      <c r="BV314" s="332"/>
      <c r="BW314" s="332"/>
      <c r="BX314" s="332"/>
      <c r="BY314" s="332"/>
      <c r="BZ314" s="332"/>
      <c r="CA314" s="332"/>
      <c r="CB314" s="332"/>
      <c r="CC314" s="332"/>
      <c r="CD314" s="332"/>
      <c r="CE314" s="332"/>
      <c r="CF314" s="332"/>
      <c r="CG314" s="332"/>
      <c r="CH314" s="332"/>
      <c r="CI314" s="332"/>
      <c r="CJ314" s="332"/>
      <c r="CK314" s="332"/>
      <c r="CL314" s="332"/>
      <c r="CM314" s="332"/>
      <c r="CN314" s="332"/>
      <c r="CO314" s="332"/>
      <c r="CP314" s="332"/>
      <c r="CQ314" s="332"/>
      <c r="CR314" s="332"/>
      <c r="CS314" s="332"/>
      <c r="CT314" s="332"/>
      <c r="CU314" s="332"/>
      <c r="CV314" s="332"/>
      <c r="CW314" s="332"/>
      <c r="CX314" s="332"/>
      <c r="CY314" s="332"/>
      <c r="CZ314" s="332"/>
      <c r="DA314" s="332"/>
      <c r="DB314" s="332"/>
      <c r="DC314" s="332"/>
      <c r="DD314" s="332"/>
      <c r="DE314" s="332"/>
      <c r="DF314" s="332"/>
      <c r="DG314" s="332"/>
      <c r="DH314" s="332"/>
      <c r="DI314" s="332"/>
      <c r="DJ314" s="332"/>
      <c r="DK314" s="332"/>
      <c r="DL314" s="332"/>
      <c r="DM314" s="332"/>
      <c r="DN314" s="332"/>
      <c r="DO314" s="332"/>
      <c r="DP314" s="332"/>
      <c r="DQ314" s="332"/>
      <c r="DR314" s="332"/>
      <c r="DS314" s="332"/>
      <c r="DT314" s="332"/>
      <c r="DU314" s="332"/>
      <c r="DV314" s="332"/>
      <c r="DW314" s="332"/>
      <c r="DX314" s="332"/>
      <c r="DY314" s="332"/>
      <c r="DZ314" s="332"/>
      <c r="EA314" s="332"/>
      <c r="EB314" s="332"/>
      <c r="EC314" s="332"/>
      <c r="ED314" s="332"/>
      <c r="EE314" s="332"/>
      <c r="EF314" s="332"/>
      <c r="EG314" s="332"/>
      <c r="EH314" s="332"/>
      <c r="EI314" s="332"/>
      <c r="EJ314" s="332"/>
      <c r="EK314" s="332"/>
      <c r="EL314" s="332"/>
      <c r="EM314" s="332"/>
      <c r="EN314" s="332"/>
      <c r="EO314" s="332"/>
      <c r="EP314" s="332"/>
      <c r="EQ314" s="332"/>
      <c r="ER314" s="332"/>
      <c r="ES314" s="332"/>
      <c r="ET314" s="332"/>
      <c r="EU314" s="332"/>
      <c r="EV314" s="332"/>
      <c r="EW314" s="332"/>
      <c r="EX314" s="332"/>
      <c r="EY314" s="332"/>
      <c r="EZ314" s="332"/>
      <c r="FA314" s="332"/>
      <c r="FB314" s="332"/>
      <c r="FC314" s="332"/>
      <c r="FD314" s="332"/>
      <c r="FE314" s="332"/>
      <c r="FF314" s="332"/>
      <c r="FG314" s="332"/>
      <c r="FH314" s="332"/>
      <c r="FI314" s="332"/>
      <c r="IP314" s="326"/>
    </row>
    <row r="315" spans="1:250" s="334" customFormat="1" ht="15" customHeight="1" x14ac:dyDescent="0.3">
      <c r="A315" s="385">
        <v>50</v>
      </c>
      <c r="B315" s="396" t="s">
        <v>184</v>
      </c>
      <c r="C315" s="375">
        <v>500943</v>
      </c>
      <c r="D315" s="375" t="s">
        <v>26</v>
      </c>
      <c r="E315" s="375"/>
      <c r="F315" s="397"/>
      <c r="G315" s="460">
        <v>736884.80193210626</v>
      </c>
      <c r="H315" s="461"/>
      <c r="I315" s="372"/>
      <c r="J315" s="388"/>
      <c r="K315" s="388">
        <v>74742.87</v>
      </c>
      <c r="L315" s="372"/>
      <c r="M315" s="372"/>
      <c r="N315" s="388">
        <v>93142.32</v>
      </c>
      <c r="O315" s="388"/>
      <c r="P315" s="388"/>
      <c r="Q315" s="372"/>
      <c r="R315" s="559">
        <f t="shared" si="40"/>
        <v>718485.35193210631</v>
      </c>
      <c r="S315" s="567">
        <f t="shared" si="47"/>
        <v>2.4262132938019931E-2</v>
      </c>
      <c r="T315" s="333" t="str">
        <f t="shared" si="52"/>
        <v>MYR</v>
      </c>
      <c r="U315" s="327">
        <v>718485.32766997337</v>
      </c>
      <c r="V315" s="333"/>
      <c r="W315" s="333">
        <f t="shared" si="54"/>
        <v>718485.32766997337</v>
      </c>
      <c r="X315" s="332"/>
      <c r="Y315" s="332"/>
      <c r="Z315" s="332"/>
      <c r="AA315" s="332"/>
      <c r="AB315" s="332"/>
      <c r="AC315" s="333">
        <f t="shared" si="56"/>
        <v>-18399.450000000012</v>
      </c>
      <c r="AD315" s="333">
        <f t="shared" si="57"/>
        <v>718485.35193210631</v>
      </c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27"/>
      <c r="AR315" s="327"/>
      <c r="AS315" s="327"/>
      <c r="AT315" s="357"/>
      <c r="AU315" s="327"/>
      <c r="AV315" s="327"/>
      <c r="AW315" s="327"/>
      <c r="AX315" s="327"/>
      <c r="AY315" s="327"/>
      <c r="AZ315" s="327"/>
      <c r="BA315" s="327"/>
      <c r="BB315" s="358"/>
      <c r="BC315" s="327"/>
      <c r="BD315" s="327"/>
      <c r="BE315" s="332"/>
      <c r="BF315" s="332"/>
      <c r="BG315" s="332"/>
      <c r="BH315" s="332"/>
      <c r="BI315" s="332"/>
      <c r="BJ315" s="332"/>
      <c r="BK315" s="332"/>
      <c r="BL315" s="332"/>
      <c r="BM315" s="332"/>
      <c r="BN315" s="332"/>
      <c r="BO315" s="332"/>
      <c r="BP315" s="332"/>
      <c r="BQ315" s="332"/>
      <c r="BR315" s="332"/>
      <c r="BS315" s="332"/>
      <c r="BT315" s="332"/>
      <c r="BU315" s="332"/>
      <c r="BV315" s="332"/>
      <c r="BW315" s="332"/>
      <c r="BX315" s="332"/>
      <c r="BY315" s="332"/>
      <c r="BZ315" s="332"/>
      <c r="CA315" s="332"/>
      <c r="CB315" s="332"/>
      <c r="CC315" s="332"/>
      <c r="CD315" s="332"/>
      <c r="CE315" s="332"/>
      <c r="CF315" s="332"/>
      <c r="CG315" s="332"/>
      <c r="CH315" s="332"/>
      <c r="CI315" s="332"/>
      <c r="CJ315" s="332"/>
      <c r="CK315" s="332"/>
      <c r="CL315" s="332"/>
      <c r="CM315" s="332"/>
      <c r="CN315" s="332"/>
      <c r="CO315" s="332"/>
      <c r="CP315" s="332"/>
      <c r="CQ315" s="332"/>
      <c r="CR315" s="332"/>
      <c r="CS315" s="332"/>
      <c r="CT315" s="332"/>
      <c r="CU315" s="332"/>
      <c r="CV315" s="332"/>
      <c r="CW315" s="332"/>
      <c r="CX315" s="332"/>
      <c r="CY315" s="332"/>
      <c r="CZ315" s="332"/>
      <c r="DA315" s="332"/>
      <c r="DB315" s="332"/>
      <c r="DC315" s="332"/>
      <c r="DD315" s="332"/>
      <c r="DE315" s="332"/>
      <c r="DF315" s="332"/>
      <c r="DG315" s="332"/>
      <c r="DH315" s="332"/>
      <c r="DI315" s="332"/>
      <c r="DJ315" s="332"/>
      <c r="DK315" s="332"/>
      <c r="DL315" s="332"/>
      <c r="DM315" s="332"/>
      <c r="DN315" s="332"/>
      <c r="DO315" s="332"/>
      <c r="DP315" s="332"/>
      <c r="DQ315" s="332"/>
      <c r="DR315" s="332"/>
      <c r="DS315" s="332"/>
      <c r="DT315" s="332"/>
      <c r="DU315" s="332"/>
      <c r="DV315" s="332"/>
      <c r="DW315" s="332"/>
      <c r="DX315" s="332"/>
      <c r="DY315" s="332"/>
      <c r="DZ315" s="332"/>
      <c r="EA315" s="332"/>
      <c r="EB315" s="332"/>
      <c r="EC315" s="332"/>
      <c r="ED315" s="332"/>
      <c r="EE315" s="332"/>
      <c r="EF315" s="332"/>
      <c r="EG315" s="332"/>
      <c r="EH315" s="332"/>
      <c r="EI315" s="332"/>
      <c r="EJ315" s="332"/>
      <c r="EK315" s="332"/>
      <c r="EL315" s="332"/>
      <c r="EM315" s="332"/>
      <c r="EN315" s="332"/>
      <c r="EO315" s="332"/>
      <c r="EP315" s="332"/>
      <c r="EQ315" s="332"/>
      <c r="ER315" s="332"/>
      <c r="ES315" s="332"/>
      <c r="ET315" s="332"/>
      <c r="EU315" s="332"/>
      <c r="EV315" s="332"/>
      <c r="EW315" s="332"/>
      <c r="EX315" s="332"/>
      <c r="EY315" s="332"/>
      <c r="EZ315" s="332"/>
      <c r="FA315" s="332"/>
      <c r="FB315" s="332"/>
      <c r="FC315" s="332"/>
      <c r="FD315" s="332"/>
      <c r="FE315" s="332"/>
      <c r="FF315" s="332"/>
      <c r="FG315" s="332"/>
      <c r="FH315" s="332"/>
      <c r="FI315" s="332"/>
      <c r="IP315" s="326"/>
    </row>
    <row r="316" spans="1:250" s="334" customFormat="1" ht="15" customHeight="1" x14ac:dyDescent="0.3">
      <c r="A316" s="385">
        <v>51</v>
      </c>
      <c r="B316" s="396" t="s">
        <v>1293</v>
      </c>
      <c r="C316" s="375">
        <v>501118</v>
      </c>
      <c r="D316" s="375" t="s">
        <v>26</v>
      </c>
      <c r="E316" s="375"/>
      <c r="F316" s="397"/>
      <c r="G316" s="460">
        <v>6089.2100000000009</v>
      </c>
      <c r="H316" s="461"/>
      <c r="I316" s="372"/>
      <c r="J316" s="388"/>
      <c r="K316" s="388">
        <v>11633.18</v>
      </c>
      <c r="L316" s="372"/>
      <c r="M316" s="372"/>
      <c r="N316" s="388">
        <v>11417.33</v>
      </c>
      <c r="O316" s="388"/>
      <c r="P316" s="388"/>
      <c r="Q316" s="372"/>
      <c r="R316" s="559">
        <f t="shared" si="40"/>
        <v>6305.0599999999995</v>
      </c>
      <c r="S316" s="567">
        <f t="shared" si="47"/>
        <v>-3.2399999999142892E-2</v>
      </c>
      <c r="T316" s="333" t="str">
        <f t="shared" si="52"/>
        <v>MYR</v>
      </c>
      <c r="U316" s="327">
        <v>6305.0923999999986</v>
      </c>
      <c r="V316" s="333"/>
      <c r="W316" s="333">
        <f t="shared" si="54"/>
        <v>6305.0923999999986</v>
      </c>
      <c r="X316" s="332"/>
      <c r="Y316" s="332"/>
      <c r="Z316" s="332"/>
      <c r="AA316" s="332"/>
      <c r="AB316" s="332"/>
      <c r="AC316" s="333">
        <f t="shared" si="56"/>
        <v>215.85000000000036</v>
      </c>
      <c r="AD316" s="333">
        <f t="shared" si="57"/>
        <v>6305.0599999999995</v>
      </c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27"/>
      <c r="AR316" s="327"/>
      <c r="AS316" s="327"/>
      <c r="AT316" s="357"/>
      <c r="AU316" s="327"/>
      <c r="AV316" s="327"/>
      <c r="AW316" s="327"/>
      <c r="AX316" s="327"/>
      <c r="AY316" s="327"/>
      <c r="AZ316" s="327"/>
      <c r="BA316" s="327"/>
      <c r="BB316" s="358"/>
      <c r="BC316" s="327"/>
      <c r="BD316" s="327"/>
      <c r="BE316" s="332"/>
      <c r="BF316" s="332"/>
      <c r="BG316" s="332"/>
      <c r="BH316" s="332"/>
      <c r="BI316" s="332"/>
      <c r="BJ316" s="332"/>
      <c r="BK316" s="332"/>
      <c r="BL316" s="332"/>
      <c r="BM316" s="332"/>
      <c r="BN316" s="332"/>
      <c r="BO316" s="332"/>
      <c r="BP316" s="332"/>
      <c r="BQ316" s="332"/>
      <c r="BR316" s="332"/>
      <c r="BS316" s="332"/>
      <c r="BT316" s="332"/>
      <c r="BU316" s="332"/>
      <c r="BV316" s="332"/>
      <c r="BW316" s="332"/>
      <c r="BX316" s="332"/>
      <c r="BY316" s="332"/>
      <c r="BZ316" s="332"/>
      <c r="CA316" s="332"/>
      <c r="CB316" s="332"/>
      <c r="CC316" s="332"/>
      <c r="CD316" s="332"/>
      <c r="CE316" s="332"/>
      <c r="CF316" s="332"/>
      <c r="CG316" s="332"/>
      <c r="CH316" s="332"/>
      <c r="CI316" s="332"/>
      <c r="CJ316" s="332"/>
      <c r="CK316" s="332"/>
      <c r="CL316" s="332"/>
      <c r="CM316" s="332"/>
      <c r="CN316" s="332"/>
      <c r="CO316" s="332"/>
      <c r="CP316" s="332"/>
      <c r="CQ316" s="332"/>
      <c r="CR316" s="332"/>
      <c r="CS316" s="332"/>
      <c r="CT316" s="332"/>
      <c r="CU316" s="332"/>
      <c r="CV316" s="332"/>
      <c r="CW316" s="332"/>
      <c r="CX316" s="332"/>
      <c r="CY316" s="332"/>
      <c r="CZ316" s="332"/>
      <c r="DA316" s="332"/>
      <c r="DB316" s="332"/>
      <c r="DC316" s="332"/>
      <c r="DD316" s="332"/>
      <c r="DE316" s="332"/>
      <c r="DF316" s="332"/>
      <c r="DG316" s="332"/>
      <c r="DH316" s="332"/>
      <c r="DI316" s="332"/>
      <c r="DJ316" s="332"/>
      <c r="DK316" s="332"/>
      <c r="DL316" s="332"/>
      <c r="DM316" s="332"/>
      <c r="DN316" s="332"/>
      <c r="DO316" s="332"/>
      <c r="DP316" s="332"/>
      <c r="DQ316" s="332"/>
      <c r="DR316" s="332"/>
      <c r="DS316" s="332"/>
      <c r="DT316" s="332"/>
      <c r="DU316" s="332"/>
      <c r="DV316" s="332"/>
      <c r="DW316" s="332"/>
      <c r="DX316" s="332"/>
      <c r="DY316" s="332"/>
      <c r="DZ316" s="332"/>
      <c r="EA316" s="332"/>
      <c r="EB316" s="332"/>
      <c r="EC316" s="332"/>
      <c r="ED316" s="332"/>
      <c r="EE316" s="332"/>
      <c r="EF316" s="332"/>
      <c r="EG316" s="332"/>
      <c r="EH316" s="332"/>
      <c r="EI316" s="332"/>
      <c r="EJ316" s="332"/>
      <c r="EK316" s="332"/>
      <c r="EL316" s="332"/>
      <c r="EM316" s="332"/>
      <c r="EN316" s="332"/>
      <c r="EO316" s="332"/>
      <c r="EP316" s="332"/>
      <c r="EQ316" s="332"/>
      <c r="ER316" s="332"/>
      <c r="ES316" s="332"/>
      <c r="ET316" s="332"/>
      <c r="EU316" s="332"/>
      <c r="EV316" s="332"/>
      <c r="EW316" s="332"/>
      <c r="EX316" s="332"/>
      <c r="EY316" s="332"/>
      <c r="EZ316" s="332"/>
      <c r="FA316" s="332"/>
      <c r="FB316" s="332"/>
      <c r="FC316" s="332"/>
      <c r="FD316" s="332"/>
      <c r="FE316" s="332"/>
      <c r="FF316" s="332"/>
      <c r="FG316" s="332"/>
      <c r="FH316" s="332"/>
      <c r="FI316" s="332"/>
      <c r="IP316" s="326"/>
    </row>
    <row r="317" spans="1:250" s="334" customFormat="1" ht="15" customHeight="1" x14ac:dyDescent="0.3">
      <c r="A317" s="385">
        <v>52</v>
      </c>
      <c r="B317" s="396" t="s">
        <v>1451</v>
      </c>
      <c r="C317" s="375">
        <v>501203</v>
      </c>
      <c r="D317" s="375" t="s">
        <v>26</v>
      </c>
      <c r="E317" s="375"/>
      <c r="F317" s="397"/>
      <c r="G317" s="460">
        <v>10007.269999999993</v>
      </c>
      <c r="H317" s="461"/>
      <c r="I317" s="372"/>
      <c r="J317" s="388"/>
      <c r="K317" s="388">
        <v>9987.68</v>
      </c>
      <c r="L317" s="372"/>
      <c r="M317" s="372"/>
      <c r="N317" s="388">
        <v>10401.58</v>
      </c>
      <c r="O317" s="388"/>
      <c r="P317" s="388"/>
      <c r="Q317" s="372"/>
      <c r="R317" s="559">
        <f t="shared" si="40"/>
        <v>9593.3699999999935</v>
      </c>
      <c r="S317" s="567">
        <f t="shared" si="47"/>
        <v>-2.0000000005893526E-2</v>
      </c>
      <c r="T317" s="333" t="str">
        <f t="shared" si="52"/>
        <v>MYR</v>
      </c>
      <c r="U317" s="327">
        <v>9593.39</v>
      </c>
      <c r="V317" s="333"/>
      <c r="W317" s="333">
        <f t="shared" ref="W317" si="58">U317</f>
        <v>9593.39</v>
      </c>
      <c r="X317" s="332"/>
      <c r="Y317" s="332"/>
      <c r="Z317" s="332"/>
      <c r="AA317" s="332"/>
      <c r="AB317" s="332"/>
      <c r="AC317" s="333">
        <f t="shared" si="56"/>
        <v>-413.89999999999964</v>
      </c>
      <c r="AD317" s="333">
        <f t="shared" si="57"/>
        <v>9593.3699999999935</v>
      </c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27"/>
      <c r="AR317" s="327"/>
      <c r="AS317" s="327"/>
      <c r="AT317" s="357"/>
      <c r="AU317" s="327"/>
      <c r="AV317" s="327"/>
      <c r="AW317" s="327"/>
      <c r="AX317" s="327"/>
      <c r="AY317" s="327"/>
      <c r="AZ317" s="327"/>
      <c r="BA317" s="327"/>
      <c r="BB317" s="358"/>
      <c r="BC317" s="327"/>
      <c r="BD317" s="327"/>
      <c r="BE317" s="332"/>
      <c r="BF317" s="332"/>
      <c r="BG317" s="332"/>
      <c r="BH317" s="332"/>
      <c r="BI317" s="332"/>
      <c r="BJ317" s="332"/>
      <c r="BK317" s="332"/>
      <c r="BL317" s="332"/>
      <c r="BM317" s="332"/>
      <c r="BN317" s="332"/>
      <c r="BO317" s="332"/>
      <c r="BP317" s="332"/>
      <c r="BQ317" s="332"/>
      <c r="BR317" s="332"/>
      <c r="BS317" s="332"/>
      <c r="BT317" s="332"/>
      <c r="BU317" s="332"/>
      <c r="BV317" s="332"/>
      <c r="BW317" s="332"/>
      <c r="BX317" s="332"/>
      <c r="BY317" s="332"/>
      <c r="BZ317" s="332"/>
      <c r="CA317" s="332"/>
      <c r="CB317" s="332"/>
      <c r="CC317" s="332"/>
      <c r="CD317" s="332"/>
      <c r="CE317" s="332"/>
      <c r="CF317" s="332"/>
      <c r="CG317" s="332"/>
      <c r="CH317" s="332"/>
      <c r="CI317" s="332"/>
      <c r="CJ317" s="332"/>
      <c r="CK317" s="332"/>
      <c r="CL317" s="332"/>
      <c r="CM317" s="332"/>
      <c r="CN317" s="332"/>
      <c r="CO317" s="332"/>
      <c r="CP317" s="332"/>
      <c r="CQ317" s="332"/>
      <c r="CR317" s="332"/>
      <c r="CS317" s="332"/>
      <c r="CT317" s="332"/>
      <c r="CU317" s="332"/>
      <c r="CV317" s="332"/>
      <c r="CW317" s="332"/>
      <c r="CX317" s="332"/>
      <c r="CY317" s="332"/>
      <c r="CZ317" s="332"/>
      <c r="DA317" s="332"/>
      <c r="DB317" s="332"/>
      <c r="DC317" s="332"/>
      <c r="DD317" s="332"/>
      <c r="DE317" s="332"/>
      <c r="DF317" s="332"/>
      <c r="DG317" s="332"/>
      <c r="DH317" s="332"/>
      <c r="DI317" s="332"/>
      <c r="DJ317" s="332"/>
      <c r="DK317" s="332"/>
      <c r="DL317" s="332"/>
      <c r="DM317" s="332"/>
      <c r="DN317" s="332"/>
      <c r="DO317" s="332"/>
      <c r="DP317" s="332"/>
      <c r="DQ317" s="332"/>
      <c r="DR317" s="332"/>
      <c r="DS317" s="332"/>
      <c r="DT317" s="332"/>
      <c r="DU317" s="332"/>
      <c r="DV317" s="332"/>
      <c r="DW317" s="332"/>
      <c r="DX317" s="332"/>
      <c r="DY317" s="332"/>
      <c r="DZ317" s="332"/>
      <c r="EA317" s="332"/>
      <c r="EB317" s="332"/>
      <c r="EC317" s="332"/>
      <c r="ED317" s="332"/>
      <c r="EE317" s="332"/>
      <c r="EF317" s="332"/>
      <c r="EG317" s="332"/>
      <c r="EH317" s="332"/>
      <c r="EI317" s="332"/>
      <c r="EJ317" s="332"/>
      <c r="EK317" s="332"/>
      <c r="EL317" s="332"/>
      <c r="EM317" s="332"/>
      <c r="EN317" s="332"/>
      <c r="EO317" s="332"/>
      <c r="EP317" s="332"/>
      <c r="EQ317" s="332"/>
      <c r="ER317" s="332"/>
      <c r="ES317" s="332"/>
      <c r="ET317" s="332"/>
      <c r="EU317" s="332"/>
      <c r="EV317" s="332"/>
      <c r="EW317" s="332"/>
      <c r="EX317" s="332"/>
      <c r="EY317" s="332"/>
      <c r="EZ317" s="332"/>
      <c r="FA317" s="332"/>
      <c r="FB317" s="332"/>
      <c r="FC317" s="332"/>
      <c r="FD317" s="332"/>
      <c r="FE317" s="332"/>
      <c r="FF317" s="332"/>
      <c r="FG317" s="332"/>
      <c r="FH317" s="332"/>
      <c r="FI317" s="332"/>
      <c r="IP317" s="326"/>
    </row>
    <row r="318" spans="1:250" s="334" customFormat="1" ht="15" customHeight="1" x14ac:dyDescent="0.3">
      <c r="A318" s="385">
        <v>53</v>
      </c>
      <c r="B318" s="396" t="s">
        <v>1503</v>
      </c>
      <c r="C318" s="375">
        <v>501185</v>
      </c>
      <c r="D318" s="375" t="s">
        <v>26</v>
      </c>
      <c r="E318" s="375"/>
      <c r="F318" s="397"/>
      <c r="G318" s="460">
        <v>4914.8</v>
      </c>
      <c r="H318" s="461"/>
      <c r="I318" s="372">
        <v>350.86</v>
      </c>
      <c r="J318" s="388"/>
      <c r="K318" s="388">
        <f>5718.47+244.55</f>
        <v>5963.02</v>
      </c>
      <c r="L318" s="372"/>
      <c r="M318" s="372"/>
      <c r="N318" s="388">
        <v>5265.66</v>
      </c>
      <c r="O318" s="388"/>
      <c r="P318" s="388"/>
      <c r="Q318" s="372"/>
      <c r="R318" s="559">
        <f t="shared" si="40"/>
        <v>5963.02</v>
      </c>
      <c r="S318" s="567">
        <f t="shared" si="47"/>
        <v>0</v>
      </c>
      <c r="T318" s="333" t="str">
        <f t="shared" si="52"/>
        <v>MYR</v>
      </c>
      <c r="U318" s="327">
        <v>5963.02</v>
      </c>
      <c r="V318" s="333"/>
      <c r="W318" s="333">
        <f>U318</f>
        <v>5963.02</v>
      </c>
      <c r="X318" s="332"/>
      <c r="Y318" s="332"/>
      <c r="Z318" s="332"/>
      <c r="AA318" s="332"/>
      <c r="AB318" s="332"/>
      <c r="AC318" s="333">
        <f t="shared" si="56"/>
        <v>1048.2200000000003</v>
      </c>
      <c r="AD318" s="333">
        <f t="shared" si="57"/>
        <v>5963.02</v>
      </c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27"/>
      <c r="AR318" s="327"/>
      <c r="AS318" s="327"/>
      <c r="AT318" s="357"/>
      <c r="AU318" s="327"/>
      <c r="AV318" s="327"/>
      <c r="AW318" s="327"/>
      <c r="AX318" s="327"/>
      <c r="AY318" s="327"/>
      <c r="AZ318" s="327"/>
      <c r="BA318" s="327"/>
      <c r="BB318" s="358"/>
      <c r="BC318" s="327"/>
      <c r="BD318" s="327"/>
      <c r="BE318" s="332"/>
      <c r="BF318" s="332"/>
      <c r="BG318" s="332"/>
      <c r="BH318" s="332"/>
      <c r="BI318" s="332"/>
      <c r="BJ318" s="332"/>
      <c r="BK318" s="332"/>
      <c r="BL318" s="332"/>
      <c r="BM318" s="332"/>
      <c r="BN318" s="332"/>
      <c r="BO318" s="332"/>
      <c r="BP318" s="332"/>
      <c r="BQ318" s="332"/>
      <c r="BR318" s="332"/>
      <c r="BS318" s="332"/>
      <c r="BT318" s="332"/>
      <c r="BU318" s="332"/>
      <c r="BV318" s="332"/>
      <c r="BW318" s="332"/>
      <c r="BX318" s="332"/>
      <c r="BY318" s="332"/>
      <c r="BZ318" s="332"/>
      <c r="CA318" s="332"/>
      <c r="CB318" s="332"/>
      <c r="CC318" s="332"/>
      <c r="CD318" s="332"/>
      <c r="CE318" s="332"/>
      <c r="CF318" s="332"/>
      <c r="CG318" s="332"/>
      <c r="CH318" s="332"/>
      <c r="CI318" s="332"/>
      <c r="CJ318" s="332"/>
      <c r="CK318" s="332"/>
      <c r="CL318" s="332"/>
      <c r="CM318" s="332"/>
      <c r="CN318" s="332"/>
      <c r="CO318" s="332"/>
      <c r="CP318" s="332"/>
      <c r="CQ318" s="332"/>
      <c r="CR318" s="332"/>
      <c r="CS318" s="332"/>
      <c r="CT318" s="332"/>
      <c r="CU318" s="332"/>
      <c r="CV318" s="332"/>
      <c r="CW318" s="332"/>
      <c r="CX318" s="332"/>
      <c r="CY318" s="332"/>
      <c r="CZ318" s="332"/>
      <c r="DA318" s="332"/>
      <c r="DB318" s="332"/>
      <c r="DC318" s="332"/>
      <c r="DD318" s="332"/>
      <c r="DE318" s="332"/>
      <c r="DF318" s="332"/>
      <c r="DG318" s="332"/>
      <c r="DH318" s="332"/>
      <c r="DI318" s="332"/>
      <c r="DJ318" s="332"/>
      <c r="DK318" s="332"/>
      <c r="DL318" s="332"/>
      <c r="DM318" s="332"/>
      <c r="DN318" s="332"/>
      <c r="DO318" s="332"/>
      <c r="DP318" s="332"/>
      <c r="DQ318" s="332"/>
      <c r="DR318" s="332"/>
      <c r="DS318" s="332"/>
      <c r="DT318" s="332"/>
      <c r="DU318" s="332"/>
      <c r="DV318" s="332"/>
      <c r="DW318" s="332"/>
      <c r="DX318" s="332"/>
      <c r="DY318" s="332"/>
      <c r="DZ318" s="332"/>
      <c r="EA318" s="332"/>
      <c r="EB318" s="332"/>
      <c r="EC318" s="332"/>
      <c r="ED318" s="332"/>
      <c r="EE318" s="332"/>
      <c r="EF318" s="332"/>
      <c r="EG318" s="332"/>
      <c r="EH318" s="332"/>
      <c r="EI318" s="332"/>
      <c r="EJ318" s="332"/>
      <c r="EK318" s="332"/>
      <c r="EL318" s="332"/>
      <c r="EM318" s="332"/>
      <c r="EN318" s="332"/>
      <c r="EO318" s="332"/>
      <c r="EP318" s="332"/>
      <c r="EQ318" s="332"/>
      <c r="ER318" s="332"/>
      <c r="ES318" s="332"/>
      <c r="ET318" s="332"/>
      <c r="EU318" s="332"/>
      <c r="EV318" s="332"/>
      <c r="EW318" s="332"/>
      <c r="EX318" s="332"/>
      <c r="EY318" s="332"/>
      <c r="EZ318" s="332"/>
      <c r="FA318" s="332"/>
      <c r="FB318" s="332"/>
      <c r="FC318" s="332"/>
      <c r="FD318" s="332"/>
      <c r="FE318" s="332"/>
      <c r="FF318" s="332"/>
      <c r="FG318" s="332"/>
      <c r="FH318" s="332"/>
      <c r="FI318" s="332"/>
      <c r="IP318" s="326"/>
    </row>
    <row r="319" spans="1:250" s="334" customFormat="1" ht="15" customHeight="1" x14ac:dyDescent="0.3">
      <c r="A319" s="385">
        <v>54</v>
      </c>
      <c r="B319" s="396" t="s">
        <v>1326</v>
      </c>
      <c r="C319" s="375">
        <v>501127</v>
      </c>
      <c r="D319" s="375" t="s">
        <v>26</v>
      </c>
      <c r="E319" s="375"/>
      <c r="F319" s="397"/>
      <c r="G319" s="460">
        <v>3740.9799999999996</v>
      </c>
      <c r="H319" s="461"/>
      <c r="I319" s="372"/>
      <c r="J319" s="388"/>
      <c r="K319" s="388">
        <v>7251.42</v>
      </c>
      <c r="L319" s="372"/>
      <c r="M319" s="372"/>
      <c r="N319" s="388">
        <v>7014.38</v>
      </c>
      <c r="O319" s="388"/>
      <c r="P319" s="388"/>
      <c r="Q319" s="372"/>
      <c r="R319" s="559">
        <f t="shared" si="40"/>
        <v>3978.0199999999995</v>
      </c>
      <c r="S319" s="561">
        <f t="shared" si="47"/>
        <v>0</v>
      </c>
      <c r="T319" s="333" t="str">
        <f t="shared" si="52"/>
        <v>MYR</v>
      </c>
      <c r="U319" s="327">
        <v>3978.0436058849305</v>
      </c>
      <c r="V319" s="333"/>
      <c r="W319" s="333">
        <f>R319</f>
        <v>3978.0199999999995</v>
      </c>
      <c r="X319" s="332"/>
      <c r="Y319" s="332"/>
      <c r="Z319" s="332"/>
      <c r="AA319" s="332"/>
      <c r="AB319" s="332"/>
      <c r="AC319" s="333">
        <f t="shared" si="56"/>
        <v>237.03999999999996</v>
      </c>
      <c r="AD319" s="333">
        <f t="shared" si="57"/>
        <v>3978.0199999999995</v>
      </c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27"/>
      <c r="AR319" s="327"/>
      <c r="AS319" s="327"/>
      <c r="AT319" s="357"/>
      <c r="AU319" s="327"/>
      <c r="AV319" s="327"/>
      <c r="AW319" s="327"/>
      <c r="AX319" s="327"/>
      <c r="AY319" s="327"/>
      <c r="AZ319" s="327"/>
      <c r="BA319" s="327"/>
      <c r="BB319" s="358"/>
      <c r="BC319" s="327"/>
      <c r="BD319" s="327"/>
      <c r="BE319" s="332"/>
      <c r="BF319" s="332"/>
      <c r="BG319" s="332"/>
      <c r="BH319" s="332"/>
      <c r="BI319" s="332"/>
      <c r="BJ319" s="332"/>
      <c r="BK319" s="332"/>
      <c r="BL319" s="332"/>
      <c r="BM319" s="332"/>
      <c r="BN319" s="332"/>
      <c r="BO319" s="332"/>
      <c r="BP319" s="332"/>
      <c r="BQ319" s="332"/>
      <c r="BR319" s="332"/>
      <c r="BS319" s="332"/>
      <c r="BT319" s="332"/>
      <c r="BU319" s="332"/>
      <c r="BV319" s="332"/>
      <c r="BW319" s="332"/>
      <c r="BX319" s="332"/>
      <c r="BY319" s="332"/>
      <c r="BZ319" s="332"/>
      <c r="CA319" s="332"/>
      <c r="CB319" s="332"/>
      <c r="CC319" s="332"/>
      <c r="CD319" s="332"/>
      <c r="CE319" s="332"/>
      <c r="CF319" s="332"/>
      <c r="CG319" s="332"/>
      <c r="CH319" s="332"/>
      <c r="CI319" s="332"/>
      <c r="CJ319" s="332"/>
      <c r="CK319" s="332"/>
      <c r="CL319" s="332"/>
      <c r="CM319" s="332"/>
      <c r="CN319" s="332"/>
      <c r="CO319" s="332"/>
      <c r="CP319" s="332"/>
      <c r="CQ319" s="332"/>
      <c r="CR319" s="332"/>
      <c r="CS319" s="332"/>
      <c r="CT319" s="332"/>
      <c r="CU319" s="332"/>
      <c r="CV319" s="332"/>
      <c r="CW319" s="332"/>
      <c r="CX319" s="332"/>
      <c r="CY319" s="332"/>
      <c r="CZ319" s="332"/>
      <c r="DA319" s="332"/>
      <c r="DB319" s="332"/>
      <c r="DC319" s="332"/>
      <c r="DD319" s="332"/>
      <c r="DE319" s="332"/>
      <c r="DF319" s="332"/>
      <c r="DG319" s="332"/>
      <c r="DH319" s="332"/>
      <c r="DI319" s="332"/>
      <c r="DJ319" s="332"/>
      <c r="DK319" s="332"/>
      <c r="DL319" s="332"/>
      <c r="DM319" s="332"/>
      <c r="DN319" s="332"/>
      <c r="DO319" s="332"/>
      <c r="DP319" s="332"/>
      <c r="DQ319" s="332"/>
      <c r="DR319" s="332"/>
      <c r="DS319" s="332"/>
      <c r="DT319" s="332"/>
      <c r="DU319" s="332"/>
      <c r="DV319" s="332"/>
      <c r="DW319" s="332"/>
      <c r="DX319" s="332"/>
      <c r="DY319" s="332"/>
      <c r="DZ319" s="332"/>
      <c r="EA319" s="332"/>
      <c r="EB319" s="332"/>
      <c r="EC319" s="332"/>
      <c r="ED319" s="332"/>
      <c r="EE319" s="332"/>
      <c r="EF319" s="332"/>
      <c r="EG319" s="332"/>
      <c r="EH319" s="332"/>
      <c r="EI319" s="332"/>
      <c r="EJ319" s="332"/>
      <c r="EK319" s="332"/>
      <c r="EL319" s="332"/>
      <c r="EM319" s="332"/>
      <c r="EN319" s="332"/>
      <c r="EO319" s="332"/>
      <c r="EP319" s="332"/>
      <c r="EQ319" s="332"/>
      <c r="ER319" s="332"/>
      <c r="ES319" s="332"/>
      <c r="ET319" s="332"/>
      <c r="EU319" s="332"/>
      <c r="EV319" s="332"/>
      <c r="EW319" s="332"/>
      <c r="EX319" s="332"/>
      <c r="EY319" s="332"/>
      <c r="EZ319" s="332"/>
      <c r="FA319" s="332"/>
      <c r="FB319" s="332"/>
      <c r="FC319" s="332"/>
      <c r="FD319" s="332"/>
      <c r="FE319" s="332"/>
      <c r="FF319" s="332"/>
      <c r="FG319" s="332"/>
      <c r="FH319" s="332"/>
      <c r="FI319" s="332"/>
      <c r="IP319" s="326"/>
    </row>
    <row r="320" spans="1:250" s="334" customFormat="1" ht="15" customHeight="1" x14ac:dyDescent="0.3">
      <c r="A320" s="385">
        <v>55</v>
      </c>
      <c r="B320" s="396" t="s">
        <v>1542</v>
      </c>
      <c r="C320" s="375">
        <v>501262</v>
      </c>
      <c r="D320" s="375" t="s">
        <v>4</v>
      </c>
      <c r="E320" s="375"/>
      <c r="F320" s="397"/>
      <c r="G320" s="460">
        <v>7644.3199999999924</v>
      </c>
      <c r="H320" s="461"/>
      <c r="I320" s="372"/>
      <c r="J320" s="388">
        <v>215.4</v>
      </c>
      <c r="K320" s="388">
        <v>79784.789999999994</v>
      </c>
      <c r="L320" s="372"/>
      <c r="M320" s="372"/>
      <c r="N320" s="388">
        <v>77166.880000000005</v>
      </c>
      <c r="O320" s="388"/>
      <c r="P320" s="388"/>
      <c r="Q320" s="372"/>
      <c r="R320" s="559">
        <f t="shared" ref="R320:R357" si="59">G320+H320+J320+K320+I320-M320-O320-P320-Q320-N320</f>
        <v>10477.629999999976</v>
      </c>
      <c r="S320" s="561">
        <f t="shared" si="47"/>
        <v>1.5853594359214185E-3</v>
      </c>
      <c r="T320" s="333" t="s">
        <v>4</v>
      </c>
      <c r="U320" s="327">
        <v>3861.4389380999996</v>
      </c>
      <c r="V320" s="333"/>
      <c r="W320" s="333">
        <f t="shared" ref="W320:W321" si="60">U320*$Y$2</f>
        <v>10477.62841464054</v>
      </c>
      <c r="X320" s="332"/>
      <c r="Y320" s="332"/>
      <c r="Z320" s="332"/>
      <c r="AA320" s="332"/>
      <c r="AB320" s="332"/>
      <c r="AC320" s="333">
        <f t="shared" si="56"/>
        <v>2833.3099999999831</v>
      </c>
      <c r="AD320" s="333">
        <f t="shared" si="57"/>
        <v>10477.629999999976</v>
      </c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27"/>
      <c r="AR320" s="327"/>
      <c r="AS320" s="327"/>
      <c r="AT320" s="357"/>
      <c r="AU320" s="327"/>
      <c r="AV320" s="327"/>
      <c r="AW320" s="327"/>
      <c r="AX320" s="327"/>
      <c r="AY320" s="327"/>
      <c r="AZ320" s="327"/>
      <c r="BA320" s="327"/>
      <c r="BB320" s="358"/>
      <c r="BC320" s="327"/>
      <c r="BD320" s="327"/>
      <c r="BE320" s="332"/>
      <c r="BF320" s="332"/>
      <c r="BG320" s="332"/>
      <c r="BH320" s="332"/>
      <c r="BI320" s="332"/>
      <c r="BJ320" s="332"/>
      <c r="BK320" s="332"/>
      <c r="BL320" s="332"/>
      <c r="BM320" s="332"/>
      <c r="BN320" s="332"/>
      <c r="BO320" s="332"/>
      <c r="BP320" s="332"/>
      <c r="BQ320" s="332"/>
      <c r="BR320" s="332"/>
      <c r="BS320" s="332"/>
      <c r="BT320" s="332"/>
      <c r="BU320" s="332"/>
      <c r="BV320" s="332"/>
      <c r="BW320" s="332"/>
      <c r="BX320" s="332"/>
      <c r="BY320" s="332"/>
      <c r="BZ320" s="332"/>
      <c r="CA320" s="332"/>
      <c r="CB320" s="332"/>
      <c r="CC320" s="332"/>
      <c r="CD320" s="332"/>
      <c r="CE320" s="332"/>
      <c r="CF320" s="332"/>
      <c r="CG320" s="332"/>
      <c r="CH320" s="332"/>
      <c r="CI320" s="332"/>
      <c r="CJ320" s="332"/>
      <c r="CK320" s="332"/>
      <c r="CL320" s="332"/>
      <c r="CM320" s="332"/>
      <c r="CN320" s="332"/>
      <c r="CO320" s="332"/>
      <c r="CP320" s="332"/>
      <c r="CQ320" s="332"/>
      <c r="CR320" s="332"/>
      <c r="CS320" s="332"/>
      <c r="CT320" s="332"/>
      <c r="CU320" s="332"/>
      <c r="CV320" s="332"/>
      <c r="CW320" s="332"/>
      <c r="CX320" s="332"/>
      <c r="CY320" s="332"/>
      <c r="CZ320" s="332"/>
      <c r="DA320" s="332"/>
      <c r="DB320" s="332"/>
      <c r="DC320" s="332"/>
      <c r="DD320" s="332"/>
      <c r="DE320" s="332"/>
      <c r="DF320" s="332"/>
      <c r="DG320" s="332"/>
      <c r="DH320" s="332"/>
      <c r="DI320" s="332"/>
      <c r="DJ320" s="332"/>
      <c r="DK320" s="332"/>
      <c r="DL320" s="332"/>
      <c r="DM320" s="332"/>
      <c r="DN320" s="332"/>
      <c r="DO320" s="332"/>
      <c r="DP320" s="332"/>
      <c r="DQ320" s="332"/>
      <c r="DR320" s="332"/>
      <c r="DS320" s="332"/>
      <c r="DT320" s="332"/>
      <c r="DU320" s="332"/>
      <c r="DV320" s="332"/>
      <c r="DW320" s="332"/>
      <c r="DX320" s="332"/>
      <c r="DY320" s="332"/>
      <c r="DZ320" s="332"/>
      <c r="EA320" s="332"/>
      <c r="EB320" s="332"/>
      <c r="EC320" s="332"/>
      <c r="ED320" s="332"/>
      <c r="EE320" s="332"/>
      <c r="EF320" s="332"/>
      <c r="EG320" s="332"/>
      <c r="EH320" s="332"/>
      <c r="EI320" s="332"/>
      <c r="EJ320" s="332"/>
      <c r="EK320" s="332"/>
      <c r="EL320" s="332"/>
      <c r="EM320" s="332"/>
      <c r="EN320" s="332"/>
      <c r="EO320" s="332"/>
      <c r="EP320" s="332"/>
      <c r="EQ320" s="332"/>
      <c r="ER320" s="332"/>
      <c r="ES320" s="332"/>
      <c r="ET320" s="332"/>
      <c r="EU320" s="332"/>
      <c r="EV320" s="332"/>
      <c r="EW320" s="332"/>
      <c r="EX320" s="332"/>
      <c r="EY320" s="332"/>
      <c r="EZ320" s="332"/>
      <c r="FA320" s="332"/>
      <c r="FB320" s="332"/>
      <c r="FC320" s="332"/>
      <c r="FD320" s="332"/>
      <c r="FE320" s="332"/>
      <c r="FF320" s="332"/>
      <c r="FG320" s="332"/>
      <c r="FH320" s="332"/>
      <c r="FI320" s="332"/>
      <c r="IP320" s="326"/>
    </row>
    <row r="321" spans="1:250" s="334" customFormat="1" ht="15" customHeight="1" x14ac:dyDescent="0.3">
      <c r="A321" s="385">
        <v>56</v>
      </c>
      <c r="B321" s="396" t="s">
        <v>1586</v>
      </c>
      <c r="C321" s="375">
        <v>501299</v>
      </c>
      <c r="D321" s="375" t="s">
        <v>4</v>
      </c>
      <c r="E321" s="375"/>
      <c r="F321" s="397"/>
      <c r="G321" s="460">
        <v>1339.739999999998</v>
      </c>
      <c r="H321" s="461"/>
      <c r="I321" s="372"/>
      <c r="J321" s="388">
        <v>96.22</v>
      </c>
      <c r="K321" s="388">
        <v>41874.6</v>
      </c>
      <c r="L321" s="372"/>
      <c r="M321" s="372"/>
      <c r="N321" s="388">
        <v>41925.019999999997</v>
      </c>
      <c r="O321" s="388"/>
      <c r="P321" s="388"/>
      <c r="Q321" s="372"/>
      <c r="R321" s="559">
        <f t="shared" si="59"/>
        <v>1385.5400000000009</v>
      </c>
      <c r="S321" s="561">
        <f t="shared" si="47"/>
        <v>-2.2991159191860788E-3</v>
      </c>
      <c r="T321" s="333" t="s">
        <v>4</v>
      </c>
      <c r="U321" s="327">
        <v>510.62957879999999</v>
      </c>
      <c r="V321" s="333"/>
      <c r="W321" s="333">
        <f t="shared" si="60"/>
        <v>1385.5422991159201</v>
      </c>
      <c r="X321" s="332"/>
      <c r="Y321" s="332"/>
      <c r="Z321" s="332"/>
      <c r="AA321" s="332"/>
      <c r="AB321" s="332"/>
      <c r="AC321" s="333">
        <f t="shared" si="56"/>
        <v>45.80000000000291</v>
      </c>
      <c r="AD321" s="333">
        <f t="shared" si="57"/>
        <v>1385.5400000000009</v>
      </c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27"/>
      <c r="AR321" s="327"/>
      <c r="AS321" s="327"/>
      <c r="AT321" s="357"/>
      <c r="AU321" s="327"/>
      <c r="AV321" s="327"/>
      <c r="AW321" s="327"/>
      <c r="AX321" s="327"/>
      <c r="AY321" s="327"/>
      <c r="AZ321" s="327"/>
      <c r="BA321" s="327"/>
      <c r="BB321" s="358"/>
      <c r="BC321" s="327"/>
      <c r="BD321" s="327"/>
      <c r="BE321" s="332"/>
      <c r="BF321" s="332"/>
      <c r="BG321" s="332"/>
      <c r="BH321" s="332"/>
      <c r="BI321" s="332"/>
      <c r="BJ321" s="332"/>
      <c r="BK321" s="332"/>
      <c r="BL321" s="332"/>
      <c r="BM321" s="332"/>
      <c r="BN321" s="332"/>
      <c r="BO321" s="332"/>
      <c r="BP321" s="332"/>
      <c r="BQ321" s="332"/>
      <c r="BR321" s="332"/>
      <c r="BS321" s="332"/>
      <c r="BT321" s="332"/>
      <c r="BU321" s="332"/>
      <c r="BV321" s="332"/>
      <c r="BW321" s="332"/>
      <c r="BX321" s="332"/>
      <c r="BY321" s="332"/>
      <c r="BZ321" s="332"/>
      <c r="CA321" s="332"/>
      <c r="CB321" s="332"/>
      <c r="CC321" s="332"/>
      <c r="CD321" s="332"/>
      <c r="CE321" s="332"/>
      <c r="CF321" s="332"/>
      <c r="CG321" s="332"/>
      <c r="CH321" s="332"/>
      <c r="CI321" s="332"/>
      <c r="CJ321" s="332"/>
      <c r="CK321" s="332"/>
      <c r="CL321" s="332"/>
      <c r="CM321" s="332"/>
      <c r="CN321" s="332"/>
      <c r="CO321" s="332"/>
      <c r="CP321" s="332"/>
      <c r="CQ321" s="332"/>
      <c r="CR321" s="332"/>
      <c r="CS321" s="332"/>
      <c r="CT321" s="332"/>
      <c r="CU321" s="332"/>
      <c r="CV321" s="332"/>
      <c r="CW321" s="332"/>
      <c r="CX321" s="332"/>
      <c r="CY321" s="332"/>
      <c r="CZ321" s="332"/>
      <c r="DA321" s="332"/>
      <c r="DB321" s="332"/>
      <c r="DC321" s="332"/>
      <c r="DD321" s="332"/>
      <c r="DE321" s="332"/>
      <c r="DF321" s="332"/>
      <c r="DG321" s="332"/>
      <c r="DH321" s="332"/>
      <c r="DI321" s="332"/>
      <c r="DJ321" s="332"/>
      <c r="DK321" s="332"/>
      <c r="DL321" s="332"/>
      <c r="DM321" s="332"/>
      <c r="DN321" s="332"/>
      <c r="DO321" s="332"/>
      <c r="DP321" s="332"/>
      <c r="DQ321" s="332"/>
      <c r="DR321" s="332"/>
      <c r="DS321" s="332"/>
      <c r="DT321" s="332"/>
      <c r="DU321" s="332"/>
      <c r="DV321" s="332"/>
      <c r="DW321" s="332"/>
      <c r="DX321" s="332"/>
      <c r="DY321" s="332"/>
      <c r="DZ321" s="332"/>
      <c r="EA321" s="332"/>
      <c r="EB321" s="332"/>
      <c r="EC321" s="332"/>
      <c r="ED321" s="332"/>
      <c r="EE321" s="332"/>
      <c r="EF321" s="332"/>
      <c r="EG321" s="332"/>
      <c r="EH321" s="332"/>
      <c r="EI321" s="332"/>
      <c r="EJ321" s="332"/>
      <c r="EK321" s="332"/>
      <c r="EL321" s="332"/>
      <c r="EM321" s="332"/>
      <c r="EN321" s="332"/>
      <c r="EO321" s="332"/>
      <c r="EP321" s="332"/>
      <c r="EQ321" s="332"/>
      <c r="ER321" s="332"/>
      <c r="ES321" s="332"/>
      <c r="ET321" s="332"/>
      <c r="EU321" s="332"/>
      <c r="EV321" s="332"/>
      <c r="EW321" s="332"/>
      <c r="EX321" s="332"/>
      <c r="EY321" s="332"/>
      <c r="EZ321" s="332"/>
      <c r="FA321" s="332"/>
      <c r="FB321" s="332"/>
      <c r="FC321" s="332"/>
      <c r="FD321" s="332"/>
      <c r="FE321" s="332"/>
      <c r="FF321" s="332"/>
      <c r="FG321" s="332"/>
      <c r="FH321" s="332"/>
      <c r="FI321" s="332"/>
      <c r="IP321" s="326"/>
    </row>
    <row r="322" spans="1:250" s="334" customFormat="1" ht="15" customHeight="1" x14ac:dyDescent="0.3">
      <c r="A322" s="385">
        <v>57</v>
      </c>
      <c r="B322" s="396" t="s">
        <v>1379</v>
      </c>
      <c r="C322" s="375">
        <v>501155</v>
      </c>
      <c r="D322" s="375" t="s">
        <v>0</v>
      </c>
      <c r="E322" s="375"/>
      <c r="F322" s="397"/>
      <c r="G322" s="460">
        <v>27131.109999999993</v>
      </c>
      <c r="H322" s="461"/>
      <c r="I322" s="372"/>
      <c r="J322" s="388"/>
      <c r="K322" s="388">
        <v>50846.68</v>
      </c>
      <c r="L322" s="372"/>
      <c r="M322" s="372"/>
      <c r="N322" s="388">
        <v>50378.19</v>
      </c>
      <c r="O322" s="388"/>
      <c r="P322" s="388">
        <v>93.21</v>
      </c>
      <c r="Q322" s="372"/>
      <c r="R322" s="559">
        <f t="shared" si="59"/>
        <v>27506.389999999985</v>
      </c>
      <c r="S322" s="561">
        <f t="shared" si="47"/>
        <v>-3.4395342081552371E-3</v>
      </c>
      <c r="T322" s="333" t="str">
        <f t="shared" ref="T322:T335" si="61">D322</f>
        <v>USD</v>
      </c>
      <c r="U322" s="327">
        <v>6773.3054517444452</v>
      </c>
      <c r="V322" s="333"/>
      <c r="W322" s="333">
        <f t="shared" ref="W322:W323" si="62">U322*$W$1</f>
        <v>27506.393439534193</v>
      </c>
      <c r="X322" s="332"/>
      <c r="Y322" s="332"/>
      <c r="Z322" s="332"/>
      <c r="AA322" s="332"/>
      <c r="AB322" s="332"/>
      <c r="AC322" s="333">
        <f t="shared" si="56"/>
        <v>375.27999999999798</v>
      </c>
      <c r="AD322" s="333">
        <f t="shared" si="57"/>
        <v>27506.389999999992</v>
      </c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27"/>
      <c r="AR322" s="327"/>
      <c r="AS322" s="327"/>
      <c r="AT322" s="357"/>
      <c r="AU322" s="327"/>
      <c r="AV322" s="327"/>
      <c r="AW322" s="327"/>
      <c r="AX322" s="327"/>
      <c r="AY322" s="327"/>
      <c r="AZ322" s="327"/>
      <c r="BA322" s="327"/>
      <c r="BB322" s="358"/>
      <c r="BC322" s="327"/>
      <c r="BD322" s="327"/>
      <c r="BE322" s="332"/>
      <c r="BF322" s="332"/>
      <c r="BG322" s="332"/>
      <c r="BH322" s="332"/>
      <c r="BI322" s="332"/>
      <c r="BJ322" s="332"/>
      <c r="BK322" s="332"/>
      <c r="BL322" s="332"/>
      <c r="BM322" s="332"/>
      <c r="BN322" s="332"/>
      <c r="BO322" s="332"/>
      <c r="BP322" s="332"/>
      <c r="BQ322" s="332"/>
      <c r="BR322" s="332"/>
      <c r="BS322" s="332"/>
      <c r="BT322" s="332"/>
      <c r="BU322" s="332"/>
      <c r="BV322" s="332"/>
      <c r="BW322" s="332"/>
      <c r="BX322" s="332"/>
      <c r="BY322" s="332"/>
      <c r="BZ322" s="332"/>
      <c r="CA322" s="332"/>
      <c r="CB322" s="332"/>
      <c r="CC322" s="332"/>
      <c r="CD322" s="332"/>
      <c r="CE322" s="332"/>
      <c r="CF322" s="332"/>
      <c r="CG322" s="332"/>
      <c r="CH322" s="332"/>
      <c r="CI322" s="332"/>
      <c r="CJ322" s="332"/>
      <c r="CK322" s="332"/>
      <c r="CL322" s="332"/>
      <c r="CM322" s="332"/>
      <c r="CN322" s="332"/>
      <c r="CO322" s="332"/>
      <c r="CP322" s="332"/>
      <c r="CQ322" s="332"/>
      <c r="CR322" s="332"/>
      <c r="CS322" s="332"/>
      <c r="CT322" s="332"/>
      <c r="CU322" s="332"/>
      <c r="CV322" s="332"/>
      <c r="CW322" s="332"/>
      <c r="CX322" s="332"/>
      <c r="CY322" s="332"/>
      <c r="CZ322" s="332"/>
      <c r="DA322" s="332"/>
      <c r="DB322" s="332"/>
      <c r="DC322" s="332"/>
      <c r="DD322" s="332"/>
      <c r="DE322" s="332"/>
      <c r="DF322" s="332"/>
      <c r="DG322" s="332"/>
      <c r="DH322" s="332"/>
      <c r="DI322" s="332"/>
      <c r="DJ322" s="332"/>
      <c r="DK322" s="332"/>
      <c r="DL322" s="332"/>
      <c r="DM322" s="332"/>
      <c r="DN322" s="332"/>
      <c r="DO322" s="332"/>
      <c r="DP322" s="332"/>
      <c r="DQ322" s="332"/>
      <c r="DR322" s="332"/>
      <c r="DS322" s="332"/>
      <c r="DT322" s="332"/>
      <c r="DU322" s="332"/>
      <c r="DV322" s="332"/>
      <c r="DW322" s="332"/>
      <c r="DX322" s="332"/>
      <c r="DY322" s="332"/>
      <c r="DZ322" s="332"/>
      <c r="EA322" s="332"/>
      <c r="EB322" s="332"/>
      <c r="EC322" s="332"/>
      <c r="ED322" s="332"/>
      <c r="EE322" s="332"/>
      <c r="EF322" s="332"/>
      <c r="EG322" s="332"/>
      <c r="EH322" s="332"/>
      <c r="EI322" s="332"/>
      <c r="EJ322" s="332"/>
      <c r="EK322" s="332"/>
      <c r="EL322" s="332"/>
      <c r="EM322" s="332"/>
      <c r="EN322" s="332"/>
      <c r="EO322" s="332"/>
      <c r="EP322" s="332"/>
      <c r="EQ322" s="332"/>
      <c r="ER322" s="332"/>
      <c r="ES322" s="332"/>
      <c r="ET322" s="332"/>
      <c r="EU322" s="332"/>
      <c r="EV322" s="332"/>
      <c r="EW322" s="332"/>
      <c r="EX322" s="332"/>
      <c r="EY322" s="332"/>
      <c r="EZ322" s="332"/>
      <c r="FA322" s="332"/>
      <c r="FB322" s="332"/>
      <c r="FC322" s="332"/>
      <c r="FD322" s="332"/>
      <c r="FE322" s="332"/>
      <c r="FF322" s="332"/>
      <c r="FG322" s="332"/>
      <c r="FH322" s="332"/>
      <c r="FI322" s="332"/>
      <c r="IP322" s="326"/>
    </row>
    <row r="323" spans="1:250" s="334" customFormat="1" ht="15" hidden="1" customHeight="1" x14ac:dyDescent="0.3">
      <c r="A323" s="385">
        <v>38</v>
      </c>
      <c r="B323" s="396" t="s">
        <v>1291</v>
      </c>
      <c r="C323" s="375">
        <v>501115</v>
      </c>
      <c r="D323" s="375" t="s">
        <v>0</v>
      </c>
      <c r="E323" s="375"/>
      <c r="F323" s="397"/>
      <c r="G323" s="460">
        <v>1.673470251262188E-10</v>
      </c>
      <c r="H323" s="461"/>
      <c r="I323" s="372"/>
      <c r="J323" s="388"/>
      <c r="K323" s="388"/>
      <c r="L323" s="372"/>
      <c r="M323" s="372"/>
      <c r="N323" s="388"/>
      <c r="O323" s="388"/>
      <c r="P323" s="388"/>
      <c r="Q323" s="372"/>
      <c r="R323" s="559">
        <f t="shared" si="59"/>
        <v>1.673470251262188E-10</v>
      </c>
      <c r="S323" s="561">
        <f t="shared" si="47"/>
        <v>1.673470251262188E-10</v>
      </c>
      <c r="T323" s="333" t="str">
        <f t="shared" si="61"/>
        <v>USD</v>
      </c>
      <c r="U323" s="327"/>
      <c r="V323" s="333"/>
      <c r="W323" s="333">
        <f t="shared" si="62"/>
        <v>0</v>
      </c>
      <c r="X323" s="332"/>
      <c r="Y323" s="332"/>
      <c r="Z323" s="332"/>
      <c r="AA323" s="332"/>
      <c r="AB323" s="332"/>
      <c r="AC323" s="333"/>
      <c r="AD323" s="333"/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27"/>
      <c r="AR323" s="327"/>
      <c r="AS323" s="327"/>
      <c r="AT323" s="357"/>
      <c r="AU323" s="327"/>
      <c r="AV323" s="327"/>
      <c r="AW323" s="327"/>
      <c r="AX323" s="327"/>
      <c r="AY323" s="327"/>
      <c r="AZ323" s="327"/>
      <c r="BA323" s="327"/>
      <c r="BB323" s="358"/>
      <c r="BC323" s="327"/>
      <c r="BD323" s="327"/>
      <c r="BE323" s="332"/>
      <c r="BF323" s="332"/>
      <c r="BG323" s="332"/>
      <c r="BH323" s="332"/>
      <c r="BI323" s="332"/>
      <c r="BJ323" s="332"/>
      <c r="BK323" s="332"/>
      <c r="BL323" s="332"/>
      <c r="BM323" s="332"/>
      <c r="BN323" s="332"/>
      <c r="BO323" s="332"/>
      <c r="BP323" s="332"/>
      <c r="BQ323" s="332"/>
      <c r="BR323" s="332"/>
      <c r="BS323" s="332"/>
      <c r="BT323" s="332"/>
      <c r="BU323" s="332"/>
      <c r="BV323" s="332"/>
      <c r="BW323" s="332"/>
      <c r="BX323" s="332"/>
      <c r="BY323" s="332"/>
      <c r="BZ323" s="332"/>
      <c r="CA323" s="332"/>
      <c r="CB323" s="332"/>
      <c r="CC323" s="332"/>
      <c r="CD323" s="332"/>
      <c r="CE323" s="332"/>
      <c r="CF323" s="332"/>
      <c r="CG323" s="332"/>
      <c r="CH323" s="332"/>
      <c r="CI323" s="332"/>
      <c r="CJ323" s="332"/>
      <c r="CK323" s="332"/>
      <c r="CL323" s="332"/>
      <c r="CM323" s="332"/>
      <c r="CN323" s="332"/>
      <c r="CO323" s="332"/>
      <c r="CP323" s="332"/>
      <c r="CQ323" s="332"/>
      <c r="CR323" s="332"/>
      <c r="CS323" s="332"/>
      <c r="CT323" s="332"/>
      <c r="CU323" s="332"/>
      <c r="CV323" s="332"/>
      <c r="CW323" s="332"/>
      <c r="CX323" s="332"/>
      <c r="CY323" s="332"/>
      <c r="CZ323" s="332"/>
      <c r="DA323" s="332"/>
      <c r="DB323" s="332"/>
      <c r="DC323" s="332"/>
      <c r="DD323" s="332"/>
      <c r="DE323" s="332"/>
      <c r="DF323" s="332"/>
      <c r="DG323" s="332"/>
      <c r="DH323" s="332"/>
      <c r="DI323" s="332"/>
      <c r="DJ323" s="332"/>
      <c r="DK323" s="332"/>
      <c r="DL323" s="332"/>
      <c r="DM323" s="332"/>
      <c r="DN323" s="332"/>
      <c r="DO323" s="332"/>
      <c r="DP323" s="332"/>
      <c r="DQ323" s="332"/>
      <c r="DR323" s="332"/>
      <c r="DS323" s="332"/>
      <c r="DT323" s="332"/>
      <c r="DU323" s="332"/>
      <c r="DV323" s="332"/>
      <c r="DW323" s="332"/>
      <c r="DX323" s="332"/>
      <c r="DY323" s="332"/>
      <c r="DZ323" s="332"/>
      <c r="EA323" s="332"/>
      <c r="EB323" s="332"/>
      <c r="EC323" s="332"/>
      <c r="ED323" s="332"/>
      <c r="EE323" s="332"/>
      <c r="EF323" s="332"/>
      <c r="EG323" s="332"/>
      <c r="EH323" s="332"/>
      <c r="EI323" s="332"/>
      <c r="EJ323" s="332"/>
      <c r="EK323" s="332"/>
      <c r="EL323" s="332"/>
      <c r="EM323" s="332"/>
      <c r="EN323" s="332"/>
      <c r="EO323" s="332"/>
      <c r="EP323" s="332"/>
      <c r="EQ323" s="332"/>
      <c r="ER323" s="332"/>
      <c r="ES323" s="332"/>
      <c r="ET323" s="332"/>
      <c r="EU323" s="332"/>
      <c r="EV323" s="332"/>
      <c r="EW323" s="332"/>
      <c r="EX323" s="332"/>
      <c r="EY323" s="332"/>
      <c r="EZ323" s="332"/>
      <c r="FA323" s="332"/>
      <c r="FB323" s="332"/>
      <c r="FC323" s="332"/>
      <c r="FD323" s="332"/>
      <c r="FE323" s="332"/>
      <c r="FF323" s="332"/>
      <c r="FG323" s="332"/>
      <c r="FH323" s="332"/>
      <c r="FI323" s="332"/>
      <c r="IP323" s="326"/>
    </row>
    <row r="324" spans="1:250" s="334" customFormat="1" ht="15" hidden="1" customHeight="1" x14ac:dyDescent="0.3">
      <c r="A324" s="385"/>
      <c r="B324" s="396"/>
      <c r="C324" s="375"/>
      <c r="D324" s="375"/>
      <c r="E324" s="375"/>
      <c r="F324" s="397"/>
      <c r="G324" s="460">
        <v>0</v>
      </c>
      <c r="H324" s="461"/>
      <c r="I324" s="372"/>
      <c r="J324" s="388"/>
      <c r="K324" s="388"/>
      <c r="L324" s="372"/>
      <c r="M324" s="372"/>
      <c r="N324" s="388"/>
      <c r="O324" s="388"/>
      <c r="P324" s="388"/>
      <c r="Q324" s="372"/>
      <c r="R324" s="559">
        <f t="shared" si="59"/>
        <v>0</v>
      </c>
      <c r="S324" s="567"/>
      <c r="T324" s="333">
        <f t="shared" si="61"/>
        <v>0</v>
      </c>
      <c r="U324" s="327"/>
      <c r="V324" s="333"/>
      <c r="W324" s="333"/>
      <c r="X324" s="332"/>
      <c r="Y324" s="332"/>
      <c r="Z324" s="332"/>
      <c r="AA324" s="332"/>
      <c r="AB324" s="332"/>
      <c r="AC324" s="333"/>
      <c r="AD324" s="333"/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27"/>
      <c r="AR324" s="327"/>
      <c r="AS324" s="327"/>
      <c r="AT324" s="357"/>
      <c r="AU324" s="327"/>
      <c r="AV324" s="327"/>
      <c r="AW324" s="327"/>
      <c r="AX324" s="327"/>
      <c r="AY324" s="327"/>
      <c r="AZ324" s="327"/>
      <c r="BA324" s="327"/>
      <c r="BB324" s="358"/>
      <c r="BC324" s="327"/>
      <c r="BD324" s="327"/>
      <c r="BE324" s="332"/>
      <c r="BF324" s="332"/>
      <c r="BG324" s="332"/>
      <c r="BH324" s="332"/>
      <c r="BI324" s="332"/>
      <c r="BJ324" s="332"/>
      <c r="BK324" s="332"/>
      <c r="BL324" s="332"/>
      <c r="BM324" s="332"/>
      <c r="BN324" s="332"/>
      <c r="BO324" s="332"/>
      <c r="BP324" s="332"/>
      <c r="BQ324" s="332"/>
      <c r="BR324" s="332"/>
      <c r="BS324" s="332"/>
      <c r="BT324" s="332"/>
      <c r="BU324" s="332"/>
      <c r="BV324" s="332"/>
      <c r="BW324" s="332"/>
      <c r="BX324" s="332"/>
      <c r="BY324" s="332"/>
      <c r="BZ324" s="332"/>
      <c r="CA324" s="332"/>
      <c r="CB324" s="332"/>
      <c r="CC324" s="332"/>
      <c r="CD324" s="332"/>
      <c r="CE324" s="332"/>
      <c r="CF324" s="332"/>
      <c r="CG324" s="332"/>
      <c r="CH324" s="332"/>
      <c r="CI324" s="332"/>
      <c r="CJ324" s="332"/>
      <c r="CK324" s="332"/>
      <c r="CL324" s="332"/>
      <c r="CM324" s="332"/>
      <c r="CN324" s="332"/>
      <c r="CO324" s="332"/>
      <c r="CP324" s="332"/>
      <c r="CQ324" s="332"/>
      <c r="CR324" s="332"/>
      <c r="CS324" s="332"/>
      <c r="CT324" s="332"/>
      <c r="CU324" s="332"/>
      <c r="CV324" s="332"/>
      <c r="CW324" s="332"/>
      <c r="CX324" s="332"/>
      <c r="CY324" s="332"/>
      <c r="CZ324" s="332"/>
      <c r="DA324" s="332"/>
      <c r="DB324" s="332"/>
      <c r="DC324" s="332"/>
      <c r="DD324" s="332"/>
      <c r="DE324" s="332"/>
      <c r="DF324" s="332"/>
      <c r="DG324" s="332"/>
      <c r="DH324" s="332"/>
      <c r="DI324" s="332"/>
      <c r="DJ324" s="332"/>
      <c r="DK324" s="332"/>
      <c r="DL324" s="332"/>
      <c r="DM324" s="332"/>
      <c r="DN324" s="332"/>
      <c r="DO324" s="332"/>
      <c r="DP324" s="332"/>
      <c r="DQ324" s="332"/>
      <c r="DR324" s="332"/>
      <c r="DS324" s="332"/>
      <c r="DT324" s="332"/>
      <c r="DU324" s="332"/>
      <c r="DV324" s="332"/>
      <c r="DW324" s="332"/>
      <c r="DX324" s="332"/>
      <c r="DY324" s="332"/>
      <c r="DZ324" s="332"/>
      <c r="EA324" s="332"/>
      <c r="EB324" s="332"/>
      <c r="EC324" s="332"/>
      <c r="ED324" s="332"/>
      <c r="EE324" s="332"/>
      <c r="EF324" s="332"/>
      <c r="EG324" s="332"/>
      <c r="EH324" s="332"/>
      <c r="EI324" s="332"/>
      <c r="EJ324" s="332"/>
      <c r="EK324" s="332"/>
      <c r="EL324" s="332"/>
      <c r="EM324" s="332"/>
      <c r="EN324" s="332"/>
      <c r="EO324" s="332"/>
      <c r="EP324" s="332"/>
      <c r="EQ324" s="332"/>
      <c r="ER324" s="332"/>
      <c r="ES324" s="332"/>
      <c r="ET324" s="332"/>
      <c r="EU324" s="332"/>
      <c r="EV324" s="332"/>
      <c r="EW324" s="332"/>
      <c r="EX324" s="332"/>
      <c r="EY324" s="332"/>
      <c r="EZ324" s="332"/>
      <c r="FA324" s="332"/>
      <c r="FB324" s="332"/>
      <c r="FC324" s="332"/>
      <c r="FD324" s="332"/>
      <c r="FE324" s="332"/>
      <c r="FF324" s="332"/>
      <c r="FG324" s="332"/>
      <c r="FH324" s="332"/>
      <c r="FI324" s="332"/>
      <c r="IP324" s="326"/>
    </row>
    <row r="325" spans="1:250" s="334" customFormat="1" ht="15" hidden="1" customHeight="1" x14ac:dyDescent="0.3">
      <c r="A325" s="385">
        <v>45</v>
      </c>
      <c r="B325" s="360" t="s">
        <v>185</v>
      </c>
      <c r="C325" s="375">
        <v>501006</v>
      </c>
      <c r="D325" s="375" t="s">
        <v>0</v>
      </c>
      <c r="E325" s="375"/>
      <c r="F325" s="397"/>
      <c r="G325" s="421">
        <v>-5.3842086344957352E-10</v>
      </c>
      <c r="H325" s="440"/>
      <c r="I325" s="365"/>
      <c r="J325" s="366"/>
      <c r="K325" s="366"/>
      <c r="L325" s="365"/>
      <c r="M325" s="365"/>
      <c r="N325" s="366"/>
      <c r="O325" s="366"/>
      <c r="P325" s="366"/>
      <c r="Q325" s="365"/>
      <c r="R325" s="559">
        <f t="shared" si="59"/>
        <v>-5.3842086344957352E-10</v>
      </c>
      <c r="S325" s="567">
        <f t="shared" ref="S325:S353" si="63">R325-W325</f>
        <v>-5.3842086344957352E-10</v>
      </c>
      <c r="T325" s="333" t="str">
        <f t="shared" si="61"/>
        <v>USD</v>
      </c>
      <c r="U325" s="327"/>
      <c r="V325" s="333"/>
      <c r="W325" s="333">
        <f>U325*$W$1</f>
        <v>0</v>
      </c>
      <c r="X325" s="332"/>
      <c r="Y325" s="332">
        <v>104268</v>
      </c>
      <c r="Z325" s="333">
        <f>W325-Y325</f>
        <v>-104268</v>
      </c>
      <c r="AA325" s="332"/>
      <c r="AB325" s="332"/>
      <c r="AC325" s="333">
        <f>I325+J325+K325+L325-N325-O325-P325-Q325</f>
        <v>0</v>
      </c>
      <c r="AD325" s="333">
        <f t="shared" ref="AD325:AD333" si="64">G325+I325+J325+K325+L325-N325-O325-P325-Q325</f>
        <v>-5.3842086344957352E-10</v>
      </c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27"/>
      <c r="AR325" s="327"/>
      <c r="AS325" s="327"/>
      <c r="AT325" s="357"/>
      <c r="AU325" s="327"/>
      <c r="AV325" s="327"/>
      <c r="AW325" s="327"/>
      <c r="AX325" s="327"/>
      <c r="AY325" s="327"/>
      <c r="AZ325" s="327"/>
      <c r="BA325" s="327"/>
      <c r="BB325" s="358"/>
      <c r="BC325" s="327"/>
      <c r="BD325" s="327"/>
      <c r="BE325" s="332"/>
      <c r="BF325" s="332"/>
      <c r="BG325" s="332"/>
      <c r="BH325" s="332"/>
      <c r="BI325" s="332"/>
      <c r="BJ325" s="332"/>
      <c r="BK325" s="332"/>
      <c r="BL325" s="332"/>
      <c r="BM325" s="332"/>
      <c r="BN325" s="332"/>
      <c r="BO325" s="332"/>
      <c r="BP325" s="332"/>
      <c r="BQ325" s="332"/>
      <c r="BR325" s="332"/>
      <c r="BS325" s="332"/>
      <c r="BT325" s="332"/>
      <c r="BU325" s="332"/>
      <c r="BV325" s="332"/>
      <c r="BW325" s="332"/>
      <c r="BX325" s="332"/>
      <c r="BY325" s="332"/>
      <c r="BZ325" s="332"/>
      <c r="CA325" s="332"/>
      <c r="CB325" s="332"/>
      <c r="CC325" s="332"/>
      <c r="CD325" s="332"/>
      <c r="CE325" s="332"/>
      <c r="CF325" s="332"/>
      <c r="CG325" s="332"/>
      <c r="CH325" s="332"/>
      <c r="CI325" s="332"/>
      <c r="CJ325" s="332"/>
      <c r="CK325" s="332"/>
      <c r="CL325" s="332"/>
      <c r="CM325" s="332"/>
      <c r="CN325" s="332"/>
      <c r="CO325" s="332"/>
      <c r="CP325" s="332"/>
      <c r="CQ325" s="332"/>
      <c r="CR325" s="332"/>
      <c r="CS325" s="332"/>
      <c r="CT325" s="332"/>
      <c r="CU325" s="332"/>
      <c r="CV325" s="332"/>
      <c r="CW325" s="332"/>
      <c r="CX325" s="332"/>
      <c r="CY325" s="332"/>
      <c r="CZ325" s="332"/>
      <c r="DA325" s="332"/>
      <c r="DB325" s="332"/>
      <c r="DC325" s="332"/>
      <c r="DD325" s="332"/>
      <c r="DE325" s="332"/>
      <c r="DF325" s="332"/>
      <c r="DG325" s="332"/>
      <c r="DH325" s="332"/>
      <c r="DI325" s="332"/>
      <c r="DJ325" s="332"/>
      <c r="DK325" s="332"/>
      <c r="DL325" s="332"/>
      <c r="DM325" s="332"/>
      <c r="DN325" s="332"/>
      <c r="DO325" s="332"/>
      <c r="DP325" s="332"/>
      <c r="DQ325" s="332"/>
      <c r="DR325" s="332"/>
      <c r="DS325" s="332"/>
      <c r="DT325" s="332"/>
      <c r="DU325" s="332"/>
      <c r="DV325" s="332"/>
      <c r="DW325" s="332"/>
      <c r="DX325" s="332"/>
      <c r="DY325" s="332"/>
      <c r="DZ325" s="332"/>
      <c r="EA325" s="332"/>
      <c r="EB325" s="332"/>
      <c r="EC325" s="332"/>
      <c r="ED325" s="332"/>
      <c r="EE325" s="332"/>
      <c r="EF325" s="332"/>
      <c r="EG325" s="332"/>
      <c r="EH325" s="332"/>
      <c r="EI325" s="332"/>
      <c r="EJ325" s="332"/>
      <c r="EK325" s="332"/>
      <c r="EL325" s="332"/>
      <c r="EM325" s="332"/>
      <c r="EN325" s="332"/>
      <c r="EO325" s="332"/>
      <c r="EP325" s="332"/>
      <c r="EQ325" s="332"/>
      <c r="ER325" s="332"/>
      <c r="ES325" s="332"/>
      <c r="ET325" s="332"/>
      <c r="EU325" s="332"/>
      <c r="EV325" s="332"/>
      <c r="EW325" s="332"/>
      <c r="EX325" s="332"/>
      <c r="EY325" s="332"/>
      <c r="EZ325" s="332"/>
      <c r="FA325" s="332"/>
      <c r="FB325" s="332"/>
      <c r="FC325" s="332"/>
      <c r="FD325" s="332"/>
      <c r="FE325" s="332"/>
      <c r="FF325" s="332"/>
      <c r="FG325" s="332"/>
      <c r="FH325" s="332"/>
      <c r="FI325" s="332"/>
      <c r="IP325" s="326"/>
    </row>
    <row r="326" spans="1:250" s="334" customFormat="1" ht="15" hidden="1" customHeight="1" x14ac:dyDescent="0.3">
      <c r="A326" s="385">
        <v>12</v>
      </c>
      <c r="B326" s="396" t="s">
        <v>99</v>
      </c>
      <c r="C326" s="375">
        <v>501018</v>
      </c>
      <c r="D326" s="375" t="s">
        <v>0</v>
      </c>
      <c r="E326" s="375"/>
      <c r="F326" s="397"/>
      <c r="G326" s="365">
        <v>-3.5539278760552406E-3</v>
      </c>
      <c r="H326" s="365"/>
      <c r="I326" s="365"/>
      <c r="J326" s="365"/>
      <c r="K326" s="366"/>
      <c r="L326" s="365"/>
      <c r="M326" s="365"/>
      <c r="N326" s="366"/>
      <c r="O326" s="366"/>
      <c r="P326" s="365"/>
      <c r="Q326" s="365"/>
      <c r="R326" s="559">
        <f t="shared" si="59"/>
        <v>-3.5539278760552406E-3</v>
      </c>
      <c r="S326" s="567">
        <f t="shared" si="63"/>
        <v>-3.5539278760552406E-3</v>
      </c>
      <c r="T326" s="333" t="str">
        <f t="shared" si="61"/>
        <v>USD</v>
      </c>
      <c r="U326" s="327"/>
      <c r="V326" s="333"/>
      <c r="W326" s="333">
        <f>U326*$W$1</f>
        <v>0</v>
      </c>
      <c r="X326" s="332"/>
      <c r="Y326" s="332"/>
      <c r="Z326" s="332"/>
      <c r="AA326" s="332"/>
      <c r="AB326" s="332"/>
      <c r="AC326" s="333">
        <f>I326+J326+K326+L326-N326-O326-P326-Q326</f>
        <v>0</v>
      </c>
      <c r="AD326" s="333">
        <f t="shared" si="64"/>
        <v>-3.5539278760552406E-3</v>
      </c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27"/>
      <c r="AR326" s="327"/>
      <c r="AS326" s="327"/>
      <c r="AT326" s="327"/>
      <c r="AU326" s="327"/>
      <c r="AV326" s="327"/>
      <c r="AW326" s="327"/>
      <c r="AX326" s="327"/>
      <c r="AY326" s="327"/>
      <c r="AZ326" s="327"/>
      <c r="BA326" s="327"/>
      <c r="BB326" s="332"/>
      <c r="BC326" s="327"/>
      <c r="BD326" s="327"/>
      <c r="BE326" s="332"/>
      <c r="BF326" s="332"/>
      <c r="BG326" s="332"/>
      <c r="BH326" s="332"/>
      <c r="BI326" s="332"/>
      <c r="BJ326" s="332"/>
      <c r="BK326" s="332"/>
      <c r="BL326" s="332"/>
      <c r="BM326" s="332"/>
      <c r="BN326" s="332"/>
      <c r="BO326" s="332"/>
      <c r="BP326" s="332"/>
      <c r="BQ326" s="332"/>
      <c r="BR326" s="332"/>
      <c r="BS326" s="332"/>
      <c r="BT326" s="332"/>
      <c r="BU326" s="332"/>
      <c r="BV326" s="332"/>
      <c r="BW326" s="332"/>
      <c r="BX326" s="332"/>
      <c r="BY326" s="332"/>
      <c r="BZ326" s="332"/>
      <c r="CA326" s="332"/>
      <c r="CB326" s="332"/>
      <c r="CC326" s="332"/>
      <c r="CD326" s="332"/>
      <c r="CE326" s="332"/>
      <c r="CF326" s="332"/>
      <c r="CG326" s="332"/>
      <c r="CH326" s="332"/>
      <c r="CI326" s="332"/>
      <c r="CJ326" s="332"/>
      <c r="CK326" s="332"/>
      <c r="CL326" s="332"/>
      <c r="CM326" s="332"/>
      <c r="CN326" s="332"/>
      <c r="CO326" s="332"/>
      <c r="CP326" s="332"/>
      <c r="CQ326" s="332"/>
      <c r="CR326" s="332"/>
      <c r="CS326" s="332"/>
      <c r="CT326" s="332"/>
      <c r="CU326" s="332"/>
      <c r="CV326" s="332"/>
      <c r="CW326" s="332"/>
      <c r="CX326" s="332"/>
      <c r="CY326" s="332"/>
      <c r="CZ326" s="332"/>
      <c r="DA326" s="332"/>
      <c r="DB326" s="332"/>
      <c r="DC326" s="332"/>
      <c r="DD326" s="332"/>
      <c r="DE326" s="332"/>
      <c r="DF326" s="332"/>
      <c r="DG326" s="332"/>
      <c r="DH326" s="332"/>
      <c r="DI326" s="332"/>
      <c r="DJ326" s="332"/>
      <c r="DK326" s="332"/>
      <c r="DL326" s="332"/>
      <c r="DM326" s="332"/>
      <c r="DN326" s="332"/>
      <c r="DO326" s="332"/>
      <c r="DP326" s="332"/>
      <c r="DQ326" s="332"/>
      <c r="DR326" s="332"/>
      <c r="DS326" s="332"/>
      <c r="DT326" s="332"/>
      <c r="DU326" s="332"/>
      <c r="DV326" s="332"/>
      <c r="DW326" s="332"/>
      <c r="DX326" s="332"/>
      <c r="DY326" s="332"/>
      <c r="DZ326" s="332"/>
      <c r="EA326" s="332"/>
      <c r="EB326" s="332"/>
      <c r="EC326" s="332"/>
      <c r="ED326" s="332"/>
      <c r="EE326" s="332"/>
      <c r="EF326" s="332"/>
      <c r="EG326" s="332"/>
      <c r="EH326" s="332"/>
      <c r="EI326" s="332"/>
      <c r="EJ326" s="332"/>
      <c r="EK326" s="332"/>
      <c r="EL326" s="332"/>
      <c r="EM326" s="332"/>
      <c r="EN326" s="332"/>
      <c r="EO326" s="332"/>
      <c r="EP326" s="332"/>
      <c r="EQ326" s="332"/>
      <c r="ER326" s="332"/>
      <c r="ES326" s="332"/>
      <c r="ET326" s="332"/>
      <c r="EU326" s="332"/>
      <c r="EV326" s="332"/>
      <c r="EW326" s="332"/>
      <c r="EX326" s="332"/>
      <c r="EY326" s="332"/>
      <c r="EZ326" s="332"/>
      <c r="FA326" s="332"/>
      <c r="FB326" s="332"/>
      <c r="FC326" s="332"/>
      <c r="FD326" s="332"/>
      <c r="FE326" s="332"/>
      <c r="FF326" s="332"/>
      <c r="FG326" s="332"/>
      <c r="FH326" s="332"/>
      <c r="FI326" s="332"/>
      <c r="IP326" s="326"/>
    </row>
    <row r="327" spans="1:250" s="334" customFormat="1" ht="15" customHeight="1" x14ac:dyDescent="0.3">
      <c r="A327" s="385">
        <v>58</v>
      </c>
      <c r="B327" s="360" t="s">
        <v>1541</v>
      </c>
      <c r="C327" s="375">
        <v>501070</v>
      </c>
      <c r="D327" s="375" t="s">
        <v>26</v>
      </c>
      <c r="E327" s="375"/>
      <c r="F327" s="397"/>
      <c r="G327" s="372">
        <v>18314.340000000018</v>
      </c>
      <c r="H327" s="372"/>
      <c r="I327" s="372"/>
      <c r="J327" s="372"/>
      <c r="K327" s="388">
        <v>35596.449999999997</v>
      </c>
      <c r="L327" s="372"/>
      <c r="M327" s="372"/>
      <c r="N327" s="388">
        <v>34339.370000000003</v>
      </c>
      <c r="O327" s="388"/>
      <c r="P327" s="372"/>
      <c r="Q327" s="372"/>
      <c r="R327" s="559">
        <f t="shared" si="59"/>
        <v>19571.420000000013</v>
      </c>
      <c r="S327" s="567">
        <f t="shared" si="63"/>
        <v>8.0640959058655426E-3</v>
      </c>
      <c r="T327" s="333" t="str">
        <f t="shared" si="61"/>
        <v>MYR</v>
      </c>
      <c r="U327" s="327">
        <v>19571.411935904107</v>
      </c>
      <c r="V327" s="333"/>
      <c r="W327" s="333">
        <f t="shared" ref="W327:W353" si="65">U327</f>
        <v>19571.411935904107</v>
      </c>
      <c r="X327" s="332"/>
      <c r="Y327" s="332"/>
      <c r="Z327" s="332"/>
      <c r="AA327" s="332"/>
      <c r="AB327" s="332"/>
      <c r="AC327" s="333"/>
      <c r="AD327" s="333">
        <f t="shared" si="64"/>
        <v>19571.420000000013</v>
      </c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27"/>
      <c r="AR327" s="327"/>
      <c r="AS327" s="327"/>
      <c r="AT327" s="327"/>
      <c r="AU327" s="327"/>
      <c r="AV327" s="327"/>
      <c r="AW327" s="327"/>
      <c r="AX327" s="327"/>
      <c r="AY327" s="327"/>
      <c r="AZ327" s="327"/>
      <c r="BA327" s="327"/>
      <c r="BB327" s="332"/>
      <c r="BC327" s="327"/>
      <c r="BD327" s="327"/>
      <c r="BE327" s="332"/>
      <c r="BF327" s="332"/>
      <c r="BG327" s="332"/>
      <c r="BH327" s="332"/>
      <c r="BI327" s="332"/>
      <c r="BJ327" s="332"/>
      <c r="BK327" s="332"/>
      <c r="BL327" s="332"/>
      <c r="BM327" s="332"/>
      <c r="BN327" s="332"/>
      <c r="BO327" s="332"/>
      <c r="BP327" s="332"/>
      <c r="BQ327" s="332"/>
      <c r="BR327" s="332"/>
      <c r="BS327" s="332"/>
      <c r="BT327" s="332"/>
      <c r="BU327" s="332"/>
      <c r="BV327" s="332"/>
      <c r="BW327" s="332"/>
      <c r="BX327" s="332"/>
      <c r="BY327" s="332"/>
      <c r="BZ327" s="332"/>
      <c r="CA327" s="332"/>
      <c r="CB327" s="332"/>
      <c r="CC327" s="332"/>
      <c r="CD327" s="332"/>
      <c r="CE327" s="332"/>
      <c r="CF327" s="332"/>
      <c r="CG327" s="332"/>
      <c r="CH327" s="332"/>
      <c r="CI327" s="332"/>
      <c r="CJ327" s="332"/>
      <c r="CK327" s="332"/>
      <c r="CL327" s="332"/>
      <c r="CM327" s="332"/>
      <c r="CN327" s="332"/>
      <c r="CO327" s="332"/>
      <c r="CP327" s="332"/>
      <c r="CQ327" s="332"/>
      <c r="CR327" s="332"/>
      <c r="CS327" s="332"/>
      <c r="CT327" s="332"/>
      <c r="CU327" s="332"/>
      <c r="CV327" s="332"/>
      <c r="CW327" s="332"/>
      <c r="CX327" s="332"/>
      <c r="CY327" s="332"/>
      <c r="CZ327" s="332"/>
      <c r="DA327" s="332"/>
      <c r="DB327" s="332"/>
      <c r="DC327" s="332"/>
      <c r="DD327" s="332"/>
      <c r="DE327" s="332"/>
      <c r="DF327" s="332"/>
      <c r="DG327" s="332"/>
      <c r="DH327" s="332"/>
      <c r="DI327" s="332"/>
      <c r="DJ327" s="332"/>
      <c r="DK327" s="332"/>
      <c r="DL327" s="332"/>
      <c r="DM327" s="332"/>
      <c r="DN327" s="332"/>
      <c r="DO327" s="332"/>
      <c r="DP327" s="332"/>
      <c r="DQ327" s="332"/>
      <c r="DR327" s="332"/>
      <c r="DS327" s="332"/>
      <c r="DT327" s="332"/>
      <c r="DU327" s="332"/>
      <c r="DV327" s="332"/>
      <c r="DW327" s="332"/>
      <c r="DX327" s="332"/>
      <c r="DY327" s="332"/>
      <c r="DZ327" s="332"/>
      <c r="EA327" s="332"/>
      <c r="EB327" s="332"/>
      <c r="EC327" s="332"/>
      <c r="ED327" s="332"/>
      <c r="EE327" s="332"/>
      <c r="EF327" s="332"/>
      <c r="EG327" s="332"/>
      <c r="EH327" s="332"/>
      <c r="EI327" s="332"/>
      <c r="EJ327" s="332"/>
      <c r="EK327" s="332"/>
      <c r="EL327" s="332"/>
      <c r="EM327" s="332"/>
      <c r="EN327" s="332"/>
      <c r="EO327" s="332"/>
      <c r="EP327" s="332"/>
      <c r="EQ327" s="332"/>
      <c r="ER327" s="332"/>
      <c r="ES327" s="332"/>
      <c r="ET327" s="332"/>
      <c r="EU327" s="332"/>
      <c r="EV327" s="332"/>
      <c r="EW327" s="332"/>
      <c r="EX327" s="332"/>
      <c r="EY327" s="332"/>
      <c r="EZ327" s="332"/>
      <c r="FA327" s="332"/>
      <c r="FB327" s="332"/>
      <c r="FC327" s="332"/>
      <c r="FD327" s="332"/>
      <c r="FE327" s="332"/>
      <c r="FF327" s="332"/>
      <c r="FG327" s="332"/>
      <c r="FH327" s="332"/>
      <c r="FI327" s="332"/>
      <c r="IP327" s="326"/>
    </row>
    <row r="328" spans="1:250" s="334" customFormat="1" ht="15" hidden="1" customHeight="1" x14ac:dyDescent="0.3">
      <c r="A328" s="385">
        <v>59</v>
      </c>
      <c r="B328" s="396" t="s">
        <v>176</v>
      </c>
      <c r="C328" s="375">
        <v>501066</v>
      </c>
      <c r="D328" s="375" t="s">
        <v>3</v>
      </c>
      <c r="E328" s="375"/>
      <c r="F328" s="397"/>
      <c r="G328" s="372">
        <v>-2.7939677238464355E-9</v>
      </c>
      <c r="H328" s="372"/>
      <c r="I328" s="372"/>
      <c r="J328" s="372"/>
      <c r="K328" s="372"/>
      <c r="L328" s="372"/>
      <c r="M328" s="372"/>
      <c r="N328" s="388"/>
      <c r="O328" s="388"/>
      <c r="P328" s="372"/>
      <c r="Q328" s="372"/>
      <c r="R328" s="559">
        <f t="shared" si="59"/>
        <v>-2.7939677238464355E-9</v>
      </c>
      <c r="S328" s="567">
        <f t="shared" si="63"/>
        <v>-2.7939677238464355E-9</v>
      </c>
      <c r="T328" s="333" t="str">
        <f t="shared" si="61"/>
        <v>GBP</v>
      </c>
      <c r="U328" s="327"/>
      <c r="V328" s="333"/>
      <c r="W328" s="333">
        <f>U328*W2</f>
        <v>0</v>
      </c>
      <c r="X328" s="332"/>
      <c r="Y328" s="332"/>
      <c r="Z328" s="332"/>
      <c r="AA328" s="332"/>
      <c r="AB328" s="332"/>
      <c r="AC328" s="333"/>
      <c r="AD328" s="333">
        <f t="shared" si="64"/>
        <v>-2.7939677238464355E-9</v>
      </c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27"/>
      <c r="AR328" s="327"/>
      <c r="AS328" s="327"/>
      <c r="AT328" s="327"/>
      <c r="AU328" s="327"/>
      <c r="AV328" s="327"/>
      <c r="AW328" s="327"/>
      <c r="AX328" s="327"/>
      <c r="AY328" s="327"/>
      <c r="AZ328" s="327"/>
      <c r="BA328" s="327"/>
      <c r="BB328" s="332"/>
      <c r="BC328" s="327"/>
      <c r="BD328" s="327"/>
      <c r="BE328" s="332"/>
      <c r="BF328" s="332"/>
      <c r="BG328" s="332"/>
      <c r="BH328" s="332"/>
      <c r="BI328" s="332"/>
      <c r="BJ328" s="332"/>
      <c r="BK328" s="332"/>
      <c r="BL328" s="332"/>
      <c r="BM328" s="332"/>
      <c r="BN328" s="332"/>
      <c r="BO328" s="332"/>
      <c r="BP328" s="332"/>
      <c r="BQ328" s="332"/>
      <c r="BR328" s="332"/>
      <c r="BS328" s="332"/>
      <c r="BT328" s="332"/>
      <c r="BU328" s="332"/>
      <c r="BV328" s="332"/>
      <c r="BW328" s="332"/>
      <c r="BX328" s="332"/>
      <c r="BY328" s="332"/>
      <c r="BZ328" s="332"/>
      <c r="CA328" s="332"/>
      <c r="CB328" s="332"/>
      <c r="CC328" s="332"/>
      <c r="CD328" s="332"/>
      <c r="CE328" s="332"/>
      <c r="CF328" s="332"/>
      <c r="CG328" s="332"/>
      <c r="CH328" s="332"/>
      <c r="CI328" s="332"/>
      <c r="CJ328" s="332"/>
      <c r="CK328" s="332"/>
      <c r="CL328" s="332"/>
      <c r="CM328" s="332"/>
      <c r="CN328" s="332"/>
      <c r="CO328" s="332"/>
      <c r="CP328" s="332"/>
      <c r="CQ328" s="332"/>
      <c r="CR328" s="332"/>
      <c r="CS328" s="332"/>
      <c r="CT328" s="332"/>
      <c r="CU328" s="332"/>
      <c r="CV328" s="332"/>
      <c r="CW328" s="332"/>
      <c r="CX328" s="332"/>
      <c r="CY328" s="332"/>
      <c r="CZ328" s="332"/>
      <c r="DA328" s="332"/>
      <c r="DB328" s="332"/>
      <c r="DC328" s="332"/>
      <c r="DD328" s="332"/>
      <c r="DE328" s="332"/>
      <c r="DF328" s="332"/>
      <c r="DG328" s="332"/>
      <c r="DH328" s="332"/>
      <c r="DI328" s="332"/>
      <c r="DJ328" s="332"/>
      <c r="DK328" s="332"/>
      <c r="DL328" s="332"/>
      <c r="DM328" s="332"/>
      <c r="DN328" s="332"/>
      <c r="DO328" s="332"/>
      <c r="DP328" s="332"/>
      <c r="DQ328" s="332"/>
      <c r="DR328" s="332"/>
      <c r="DS328" s="332"/>
      <c r="DT328" s="332"/>
      <c r="DU328" s="332"/>
      <c r="DV328" s="332"/>
      <c r="DW328" s="332"/>
      <c r="DX328" s="332"/>
      <c r="DY328" s="332"/>
      <c r="DZ328" s="332"/>
      <c r="EA328" s="332"/>
      <c r="EB328" s="332"/>
      <c r="EC328" s="332"/>
      <c r="ED328" s="332"/>
      <c r="EE328" s="332"/>
      <c r="EF328" s="332"/>
      <c r="EG328" s="332"/>
      <c r="EH328" s="332"/>
      <c r="EI328" s="332"/>
      <c r="EJ328" s="332"/>
      <c r="EK328" s="332"/>
      <c r="EL328" s="332"/>
      <c r="EM328" s="332"/>
      <c r="EN328" s="332"/>
      <c r="EO328" s="332"/>
      <c r="EP328" s="332"/>
      <c r="EQ328" s="332"/>
      <c r="ER328" s="332"/>
      <c r="ES328" s="332"/>
      <c r="ET328" s="332"/>
      <c r="EU328" s="332"/>
      <c r="EV328" s="332"/>
      <c r="EW328" s="332"/>
      <c r="EX328" s="332"/>
      <c r="EY328" s="332"/>
      <c r="EZ328" s="332"/>
      <c r="FA328" s="332"/>
      <c r="FB328" s="332"/>
      <c r="FC328" s="332"/>
      <c r="FD328" s="332"/>
      <c r="FE328" s="332"/>
      <c r="FF328" s="332"/>
      <c r="FG328" s="332"/>
      <c r="FH328" s="332"/>
      <c r="FI328" s="332"/>
      <c r="IP328" s="326"/>
    </row>
    <row r="329" spans="1:250" s="334" customFormat="1" ht="15" hidden="1" customHeight="1" x14ac:dyDescent="0.3">
      <c r="A329" s="385">
        <v>54</v>
      </c>
      <c r="B329" s="396" t="s">
        <v>1256</v>
      </c>
      <c r="C329" s="375">
        <v>501090</v>
      </c>
      <c r="D329" s="375" t="s">
        <v>26</v>
      </c>
      <c r="E329" s="375"/>
      <c r="F329" s="397"/>
      <c r="G329" s="372">
        <v>0</v>
      </c>
      <c r="H329" s="372"/>
      <c r="I329" s="372"/>
      <c r="J329" s="372"/>
      <c r="K329" s="388"/>
      <c r="L329" s="372"/>
      <c r="M329" s="372"/>
      <c r="N329" s="388"/>
      <c r="O329" s="388"/>
      <c r="P329" s="372"/>
      <c r="Q329" s="372"/>
      <c r="R329" s="559">
        <f t="shared" si="59"/>
        <v>0</v>
      </c>
      <c r="S329" s="567">
        <f t="shared" si="63"/>
        <v>0</v>
      </c>
      <c r="T329" s="333" t="str">
        <f t="shared" si="61"/>
        <v>MYR</v>
      </c>
      <c r="U329" s="327"/>
      <c r="V329" s="333"/>
      <c r="W329" s="333">
        <f t="shared" si="65"/>
        <v>0</v>
      </c>
      <c r="X329" s="332"/>
      <c r="Y329" s="332"/>
      <c r="Z329" s="332"/>
      <c r="AA329" s="332"/>
      <c r="AB329" s="332"/>
      <c r="AC329" s="333"/>
      <c r="AD329" s="333">
        <f t="shared" si="64"/>
        <v>0</v>
      </c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27"/>
      <c r="AR329" s="327"/>
      <c r="AS329" s="327"/>
      <c r="AT329" s="327"/>
      <c r="AU329" s="327"/>
      <c r="AV329" s="327"/>
      <c r="AW329" s="327"/>
      <c r="AX329" s="327"/>
      <c r="AY329" s="327"/>
      <c r="AZ329" s="327"/>
      <c r="BA329" s="327"/>
      <c r="BB329" s="332"/>
      <c r="BC329" s="327"/>
      <c r="BD329" s="327"/>
      <c r="BE329" s="332"/>
      <c r="BF329" s="332"/>
      <c r="BG329" s="332"/>
      <c r="BH329" s="332"/>
      <c r="BI329" s="332"/>
      <c r="BJ329" s="332"/>
      <c r="BK329" s="332"/>
      <c r="BL329" s="332"/>
      <c r="BM329" s="332"/>
      <c r="BN329" s="332"/>
      <c r="BO329" s="332"/>
      <c r="BP329" s="332"/>
      <c r="BQ329" s="332"/>
      <c r="BR329" s="332"/>
      <c r="BS329" s="332"/>
      <c r="BT329" s="332"/>
      <c r="BU329" s="332"/>
      <c r="BV329" s="332"/>
      <c r="BW329" s="332"/>
      <c r="BX329" s="332"/>
      <c r="BY329" s="332"/>
      <c r="BZ329" s="332"/>
      <c r="CA329" s="332"/>
      <c r="CB329" s="332"/>
      <c r="CC329" s="332"/>
      <c r="CD329" s="332"/>
      <c r="CE329" s="332"/>
      <c r="CF329" s="332"/>
      <c r="CG329" s="332"/>
      <c r="CH329" s="332"/>
      <c r="CI329" s="332"/>
      <c r="CJ329" s="332"/>
      <c r="CK329" s="332"/>
      <c r="CL329" s="332"/>
      <c r="CM329" s="332"/>
      <c r="CN329" s="332"/>
      <c r="CO329" s="332"/>
      <c r="CP329" s="332"/>
      <c r="CQ329" s="332"/>
      <c r="CR329" s="332"/>
      <c r="CS329" s="332"/>
      <c r="CT329" s="332"/>
      <c r="CU329" s="332"/>
      <c r="CV329" s="332"/>
      <c r="CW329" s="332"/>
      <c r="CX329" s="332"/>
      <c r="CY329" s="332"/>
      <c r="CZ329" s="332"/>
      <c r="DA329" s="332"/>
      <c r="DB329" s="332"/>
      <c r="DC329" s="332"/>
      <c r="DD329" s="332"/>
      <c r="DE329" s="332"/>
      <c r="DF329" s="332"/>
      <c r="DG329" s="332"/>
      <c r="DH329" s="332"/>
      <c r="DI329" s="332"/>
      <c r="DJ329" s="332"/>
      <c r="DK329" s="332"/>
      <c r="DL329" s="332"/>
      <c r="DM329" s="332"/>
      <c r="DN329" s="332"/>
      <c r="DO329" s="332"/>
      <c r="DP329" s="332"/>
      <c r="DQ329" s="332"/>
      <c r="DR329" s="332"/>
      <c r="DS329" s="332"/>
      <c r="DT329" s="332"/>
      <c r="DU329" s="332"/>
      <c r="DV329" s="332"/>
      <c r="DW329" s="332"/>
      <c r="DX329" s="332"/>
      <c r="DY329" s="332"/>
      <c r="DZ329" s="332"/>
      <c r="EA329" s="332"/>
      <c r="EB329" s="332"/>
      <c r="EC329" s="332"/>
      <c r="ED329" s="332"/>
      <c r="EE329" s="332"/>
      <c r="EF329" s="332"/>
      <c r="EG329" s="332"/>
      <c r="EH329" s="332"/>
      <c r="EI329" s="332"/>
      <c r="EJ329" s="332"/>
      <c r="EK329" s="332"/>
      <c r="EL329" s="332"/>
      <c r="EM329" s="332"/>
      <c r="EN329" s="332"/>
      <c r="EO329" s="332"/>
      <c r="EP329" s="332"/>
      <c r="EQ329" s="332"/>
      <c r="ER329" s="332"/>
      <c r="ES329" s="332"/>
      <c r="ET329" s="332"/>
      <c r="EU329" s="332"/>
      <c r="EV329" s="332"/>
      <c r="EW329" s="332"/>
      <c r="EX329" s="332"/>
      <c r="EY329" s="332"/>
      <c r="EZ329" s="332"/>
      <c r="FA329" s="332"/>
      <c r="FB329" s="332"/>
      <c r="FC329" s="332"/>
      <c r="FD329" s="332"/>
      <c r="FE329" s="332"/>
      <c r="FF329" s="332"/>
      <c r="FG329" s="332"/>
      <c r="FH329" s="332"/>
      <c r="FI329" s="332"/>
      <c r="IP329" s="326"/>
    </row>
    <row r="330" spans="1:250" s="334" customFormat="1" ht="15" hidden="1" customHeight="1" x14ac:dyDescent="0.3">
      <c r="A330" s="385">
        <v>32</v>
      </c>
      <c r="B330" s="396" t="s">
        <v>186</v>
      </c>
      <c r="C330" s="375">
        <v>501030</v>
      </c>
      <c r="D330" s="375" t="s">
        <v>26</v>
      </c>
      <c r="E330" s="375"/>
      <c r="F330" s="397"/>
      <c r="G330" s="460">
        <v>1.0026027489402622E-3</v>
      </c>
      <c r="H330" s="461"/>
      <c r="I330" s="372"/>
      <c r="J330" s="388"/>
      <c r="K330" s="388"/>
      <c r="L330" s="372"/>
      <c r="M330" s="372"/>
      <c r="N330" s="388"/>
      <c r="O330" s="388"/>
      <c r="P330" s="388"/>
      <c r="Q330" s="372"/>
      <c r="R330" s="559">
        <f t="shared" si="59"/>
        <v>1.0026027489402622E-3</v>
      </c>
      <c r="S330" s="567">
        <f t="shared" si="63"/>
        <v>1.0026027489402622E-3</v>
      </c>
      <c r="T330" s="333" t="str">
        <f t="shared" si="61"/>
        <v>MYR</v>
      </c>
      <c r="U330" s="327"/>
      <c r="V330" s="333"/>
      <c r="W330" s="333">
        <f t="shared" si="65"/>
        <v>0</v>
      </c>
      <c r="X330" s="332"/>
      <c r="Y330" s="332"/>
      <c r="Z330" s="332"/>
      <c r="AA330" s="332"/>
      <c r="AB330" s="332"/>
      <c r="AC330" s="333">
        <f t="shared" ref="AC330:AC340" si="66">I330+J330+K330+L330-N330-O330-P330-Q330</f>
        <v>0</v>
      </c>
      <c r="AD330" s="333">
        <f t="shared" si="64"/>
        <v>1.0026027489402622E-3</v>
      </c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27"/>
      <c r="AR330" s="327"/>
      <c r="AS330" s="327"/>
      <c r="AT330" s="327"/>
      <c r="AU330" s="327"/>
      <c r="AV330" s="327"/>
      <c r="AW330" s="327"/>
      <c r="AX330" s="327"/>
      <c r="AY330" s="327"/>
      <c r="AZ330" s="327"/>
      <c r="BA330" s="327"/>
      <c r="BB330" s="358"/>
      <c r="BC330" s="327"/>
      <c r="BD330" s="327"/>
      <c r="BE330" s="332"/>
      <c r="BF330" s="332"/>
      <c r="BG330" s="332"/>
      <c r="BH330" s="332"/>
      <c r="BI330" s="332"/>
      <c r="BJ330" s="332"/>
      <c r="BK330" s="332"/>
      <c r="BL330" s="332"/>
      <c r="BM330" s="332"/>
      <c r="BN330" s="332"/>
      <c r="BO330" s="332"/>
      <c r="BP330" s="332"/>
      <c r="BQ330" s="332"/>
      <c r="BR330" s="332"/>
      <c r="BS330" s="332"/>
      <c r="BT330" s="332"/>
      <c r="BU330" s="332"/>
      <c r="BV330" s="332"/>
      <c r="BW330" s="332"/>
      <c r="BX330" s="332"/>
      <c r="BY330" s="332"/>
      <c r="BZ330" s="332"/>
      <c r="CA330" s="332"/>
      <c r="CB330" s="332"/>
      <c r="CC330" s="332"/>
      <c r="CD330" s="332"/>
      <c r="CE330" s="332"/>
      <c r="CF330" s="332"/>
      <c r="CG330" s="332"/>
      <c r="CH330" s="332"/>
      <c r="CI330" s="332"/>
      <c r="CJ330" s="332"/>
      <c r="CK330" s="332"/>
      <c r="CL330" s="332"/>
      <c r="CM330" s="332"/>
      <c r="CN330" s="332"/>
      <c r="CO330" s="332"/>
      <c r="CP330" s="332"/>
      <c r="CQ330" s="332"/>
      <c r="CR330" s="332"/>
      <c r="CS330" s="332"/>
      <c r="CT330" s="332"/>
      <c r="CU330" s="332"/>
      <c r="CV330" s="332"/>
      <c r="CW330" s="332"/>
      <c r="CX330" s="332"/>
      <c r="CY330" s="332"/>
      <c r="CZ330" s="332"/>
      <c r="DA330" s="332"/>
      <c r="DB330" s="332"/>
      <c r="DC330" s="332"/>
      <c r="DD330" s="332"/>
      <c r="DE330" s="332"/>
      <c r="DF330" s="332"/>
      <c r="DG330" s="332"/>
      <c r="DH330" s="332"/>
      <c r="DI330" s="332"/>
      <c r="DJ330" s="332"/>
      <c r="DK330" s="332"/>
      <c r="DL330" s="332"/>
      <c r="DM330" s="332"/>
      <c r="DN330" s="332"/>
      <c r="DO330" s="332"/>
      <c r="DP330" s="332"/>
      <c r="DQ330" s="332"/>
      <c r="DR330" s="332"/>
      <c r="DS330" s="332"/>
      <c r="DT330" s="332"/>
      <c r="DU330" s="332"/>
      <c r="DV330" s="332"/>
      <c r="DW330" s="332"/>
      <c r="DX330" s="332"/>
      <c r="DY330" s="332"/>
      <c r="DZ330" s="332"/>
      <c r="EA330" s="332"/>
      <c r="EB330" s="332"/>
      <c r="EC330" s="332"/>
      <c r="ED330" s="332"/>
      <c r="EE330" s="332"/>
      <c r="EF330" s="332"/>
      <c r="EG330" s="332"/>
      <c r="EH330" s="332"/>
      <c r="EI330" s="332"/>
      <c r="EJ330" s="332"/>
      <c r="EK330" s="332"/>
      <c r="EL330" s="332"/>
      <c r="EM330" s="332"/>
      <c r="EN330" s="332"/>
      <c r="EO330" s="332"/>
      <c r="EP330" s="332"/>
      <c r="EQ330" s="332"/>
      <c r="ER330" s="332"/>
      <c r="ES330" s="332"/>
      <c r="ET330" s="332"/>
      <c r="EU330" s="332"/>
      <c r="EV330" s="332"/>
      <c r="EW330" s="332"/>
      <c r="EX330" s="332"/>
      <c r="EY330" s="332"/>
      <c r="EZ330" s="332"/>
      <c r="FA330" s="332"/>
      <c r="FB330" s="332"/>
      <c r="FC330" s="332"/>
      <c r="FD330" s="332"/>
      <c r="FE330" s="332"/>
      <c r="FF330" s="332"/>
      <c r="FG330" s="332"/>
      <c r="FH330" s="332"/>
      <c r="FI330" s="332"/>
      <c r="IP330" s="326"/>
    </row>
    <row r="331" spans="1:250" s="334" customFormat="1" ht="15" hidden="1" customHeight="1" x14ac:dyDescent="0.3">
      <c r="A331" s="385">
        <v>14</v>
      </c>
      <c r="B331" s="396" t="s">
        <v>187</v>
      </c>
      <c r="C331" s="375">
        <v>501032</v>
      </c>
      <c r="D331" s="375" t="s">
        <v>26</v>
      </c>
      <c r="E331" s="375"/>
      <c r="F331" s="397"/>
      <c r="G331" s="460">
        <v>4.7901369853207143E-3</v>
      </c>
      <c r="H331" s="460"/>
      <c r="I331" s="460"/>
      <c r="J331" s="458"/>
      <c r="K331" s="458"/>
      <c r="L331" s="460"/>
      <c r="M331" s="460"/>
      <c r="N331" s="458"/>
      <c r="O331" s="460"/>
      <c r="P331" s="458"/>
      <c r="Q331" s="460"/>
      <c r="R331" s="559">
        <f t="shared" si="59"/>
        <v>4.7901369853207143E-3</v>
      </c>
      <c r="S331" s="561">
        <f t="shared" si="63"/>
        <v>4.7901369853207143E-3</v>
      </c>
      <c r="T331" s="333" t="str">
        <f t="shared" si="61"/>
        <v>MYR</v>
      </c>
      <c r="U331" s="327"/>
      <c r="V331" s="333"/>
      <c r="W331" s="333">
        <f t="shared" si="65"/>
        <v>0</v>
      </c>
      <c r="X331" s="332"/>
      <c r="Y331" s="332"/>
      <c r="Z331" s="332"/>
      <c r="AA331" s="332"/>
      <c r="AB331" s="332"/>
      <c r="AC331" s="333">
        <f t="shared" si="66"/>
        <v>0</v>
      </c>
      <c r="AD331" s="333">
        <f t="shared" si="64"/>
        <v>4.7901369853207143E-3</v>
      </c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27"/>
      <c r="AR331" s="327"/>
      <c r="AS331" s="327"/>
      <c r="AT331" s="327"/>
      <c r="AU331" s="327"/>
      <c r="AV331" s="327"/>
      <c r="AW331" s="327"/>
      <c r="AX331" s="327"/>
      <c r="AY331" s="327"/>
      <c r="AZ331" s="327"/>
      <c r="BA331" s="327"/>
      <c r="BB331" s="358"/>
      <c r="BC331" s="327"/>
      <c r="BD331" s="327"/>
      <c r="BE331" s="332"/>
      <c r="BF331" s="332"/>
      <c r="BG331" s="332"/>
      <c r="BH331" s="332"/>
      <c r="BI331" s="332"/>
      <c r="BJ331" s="332"/>
      <c r="BK331" s="332"/>
      <c r="BL331" s="332"/>
      <c r="BM331" s="332"/>
      <c r="BN331" s="332"/>
      <c r="BO331" s="332"/>
      <c r="BP331" s="332"/>
      <c r="BQ331" s="332"/>
      <c r="BR331" s="332"/>
      <c r="BS331" s="332"/>
      <c r="BT331" s="332"/>
      <c r="BU331" s="332"/>
      <c r="BV331" s="332"/>
      <c r="BW331" s="332"/>
      <c r="BX331" s="332"/>
      <c r="BY331" s="332"/>
      <c r="BZ331" s="332"/>
      <c r="CA331" s="332"/>
      <c r="CB331" s="332"/>
      <c r="CC331" s="332"/>
      <c r="CD331" s="332"/>
      <c r="CE331" s="332"/>
      <c r="CF331" s="332"/>
      <c r="CG331" s="332"/>
      <c r="CH331" s="332"/>
      <c r="CI331" s="332"/>
      <c r="CJ331" s="332"/>
      <c r="CK331" s="332"/>
      <c r="CL331" s="332"/>
      <c r="CM331" s="332"/>
      <c r="CN331" s="332"/>
      <c r="CO331" s="332"/>
      <c r="CP331" s="332"/>
      <c r="CQ331" s="332"/>
      <c r="CR331" s="332"/>
      <c r="CS331" s="332"/>
      <c r="CT331" s="332"/>
      <c r="CU331" s="332"/>
      <c r="CV331" s="332"/>
      <c r="CW331" s="332"/>
      <c r="CX331" s="332"/>
      <c r="CY331" s="332"/>
      <c r="CZ331" s="332"/>
      <c r="DA331" s="332"/>
      <c r="DB331" s="332"/>
      <c r="DC331" s="332"/>
      <c r="DD331" s="332"/>
      <c r="DE331" s="332"/>
      <c r="DF331" s="332"/>
      <c r="DG331" s="332"/>
      <c r="DH331" s="332"/>
      <c r="DI331" s="332"/>
      <c r="DJ331" s="332"/>
      <c r="DK331" s="332"/>
      <c r="DL331" s="332"/>
      <c r="DM331" s="332"/>
      <c r="DN331" s="332"/>
      <c r="DO331" s="332"/>
      <c r="DP331" s="332"/>
      <c r="DQ331" s="332"/>
      <c r="DR331" s="332"/>
      <c r="DS331" s="332"/>
      <c r="DT331" s="332"/>
      <c r="DU331" s="332"/>
      <c r="DV331" s="332"/>
      <c r="DW331" s="332"/>
      <c r="DX331" s="332"/>
      <c r="DY331" s="332"/>
      <c r="DZ331" s="332"/>
      <c r="EA331" s="332"/>
      <c r="EB331" s="332"/>
      <c r="EC331" s="332"/>
      <c r="ED331" s="332"/>
      <c r="EE331" s="332"/>
      <c r="EF331" s="332"/>
      <c r="EG331" s="332"/>
      <c r="EH331" s="332"/>
      <c r="EI331" s="332"/>
      <c r="EJ331" s="332"/>
      <c r="EK331" s="332"/>
      <c r="EL331" s="332"/>
      <c r="EM331" s="332"/>
      <c r="EN331" s="332"/>
      <c r="EO331" s="332"/>
      <c r="EP331" s="332"/>
      <c r="EQ331" s="332"/>
      <c r="ER331" s="332"/>
      <c r="ES331" s="332"/>
      <c r="ET331" s="332"/>
      <c r="EU331" s="332"/>
      <c r="EV331" s="332"/>
      <c r="EW331" s="332"/>
      <c r="EX331" s="332"/>
      <c r="EY331" s="332"/>
      <c r="EZ331" s="332"/>
      <c r="FA331" s="332"/>
      <c r="FB331" s="332"/>
      <c r="FC331" s="332"/>
      <c r="FD331" s="332"/>
      <c r="FE331" s="332"/>
      <c r="FF331" s="332"/>
      <c r="FG331" s="332"/>
      <c r="FH331" s="332"/>
      <c r="FI331" s="332"/>
      <c r="IP331" s="326"/>
    </row>
    <row r="332" spans="1:250" s="334" customFormat="1" ht="15" hidden="1" customHeight="1" x14ac:dyDescent="0.3">
      <c r="A332" s="385">
        <v>15</v>
      </c>
      <c r="B332" s="396" t="s">
        <v>188</v>
      </c>
      <c r="C332" s="375">
        <v>501033</v>
      </c>
      <c r="D332" s="375" t="s">
        <v>26</v>
      </c>
      <c r="E332" s="375"/>
      <c r="F332" s="397"/>
      <c r="G332" s="460">
        <v>1.058630135958083E-3</v>
      </c>
      <c r="H332" s="460"/>
      <c r="I332" s="460"/>
      <c r="J332" s="458"/>
      <c r="K332" s="458"/>
      <c r="L332" s="460"/>
      <c r="M332" s="460"/>
      <c r="N332" s="458"/>
      <c r="O332" s="460"/>
      <c r="P332" s="458"/>
      <c r="Q332" s="460"/>
      <c r="R332" s="559">
        <f t="shared" si="59"/>
        <v>1.058630135958083E-3</v>
      </c>
      <c r="S332" s="561">
        <f t="shared" si="63"/>
        <v>1.058630135958083E-3</v>
      </c>
      <c r="T332" s="333" t="str">
        <f t="shared" si="61"/>
        <v>MYR</v>
      </c>
      <c r="U332" s="327"/>
      <c r="V332" s="333"/>
      <c r="W332" s="333">
        <f t="shared" si="65"/>
        <v>0</v>
      </c>
      <c r="X332" s="332"/>
      <c r="Y332" s="332"/>
      <c r="Z332" s="332"/>
      <c r="AA332" s="332"/>
      <c r="AB332" s="332"/>
      <c r="AC332" s="333">
        <f t="shared" si="66"/>
        <v>0</v>
      </c>
      <c r="AD332" s="333">
        <f t="shared" si="64"/>
        <v>1.058630135958083E-3</v>
      </c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27"/>
      <c r="AR332" s="327"/>
      <c r="AS332" s="327"/>
      <c r="AT332" s="327"/>
      <c r="AU332" s="327"/>
      <c r="AV332" s="327"/>
      <c r="AW332" s="327"/>
      <c r="AX332" s="327"/>
      <c r="AY332" s="327"/>
      <c r="AZ332" s="327"/>
      <c r="BA332" s="327"/>
      <c r="BB332" s="358"/>
      <c r="BC332" s="327"/>
      <c r="BD332" s="327"/>
      <c r="BE332" s="332"/>
      <c r="BF332" s="332"/>
      <c r="BG332" s="332"/>
      <c r="BH332" s="332"/>
      <c r="BI332" s="332"/>
      <c r="BJ332" s="332"/>
      <c r="BK332" s="332"/>
      <c r="BL332" s="332"/>
      <c r="BM332" s="332"/>
      <c r="BN332" s="332"/>
      <c r="BO332" s="332"/>
      <c r="BP332" s="332"/>
      <c r="BQ332" s="332"/>
      <c r="BR332" s="332"/>
      <c r="BS332" s="332"/>
      <c r="BT332" s="332"/>
      <c r="BU332" s="332"/>
      <c r="BV332" s="332"/>
      <c r="BW332" s="332"/>
      <c r="BX332" s="332"/>
      <c r="BY332" s="332"/>
      <c r="BZ332" s="332"/>
      <c r="CA332" s="332"/>
      <c r="CB332" s="332"/>
      <c r="CC332" s="332"/>
      <c r="CD332" s="332"/>
      <c r="CE332" s="332"/>
      <c r="CF332" s="332"/>
      <c r="CG332" s="332"/>
      <c r="CH332" s="332"/>
      <c r="CI332" s="332"/>
      <c r="CJ332" s="332"/>
      <c r="CK332" s="332"/>
      <c r="CL332" s="332"/>
      <c r="CM332" s="332"/>
      <c r="CN332" s="332"/>
      <c r="CO332" s="332"/>
      <c r="CP332" s="332"/>
      <c r="CQ332" s="332"/>
      <c r="CR332" s="332"/>
      <c r="CS332" s="332"/>
      <c r="CT332" s="332"/>
      <c r="CU332" s="332"/>
      <c r="CV332" s="332"/>
      <c r="CW332" s="332"/>
      <c r="CX332" s="332"/>
      <c r="CY332" s="332"/>
      <c r="CZ332" s="332"/>
      <c r="DA332" s="332"/>
      <c r="DB332" s="332"/>
      <c r="DC332" s="332"/>
      <c r="DD332" s="332"/>
      <c r="DE332" s="332"/>
      <c r="DF332" s="332"/>
      <c r="DG332" s="332"/>
      <c r="DH332" s="332"/>
      <c r="DI332" s="332"/>
      <c r="DJ332" s="332"/>
      <c r="DK332" s="332"/>
      <c r="DL332" s="332"/>
      <c r="DM332" s="332"/>
      <c r="DN332" s="332"/>
      <c r="DO332" s="332"/>
      <c r="DP332" s="332"/>
      <c r="DQ332" s="332"/>
      <c r="DR332" s="332"/>
      <c r="DS332" s="332"/>
      <c r="DT332" s="332"/>
      <c r="DU332" s="332"/>
      <c r="DV332" s="332"/>
      <c r="DW332" s="332"/>
      <c r="DX332" s="332"/>
      <c r="DY332" s="332"/>
      <c r="DZ332" s="332"/>
      <c r="EA332" s="332"/>
      <c r="EB332" s="332"/>
      <c r="EC332" s="332"/>
      <c r="ED332" s="332"/>
      <c r="EE332" s="332"/>
      <c r="EF332" s="332"/>
      <c r="EG332" s="332"/>
      <c r="EH332" s="332"/>
      <c r="EI332" s="332"/>
      <c r="EJ332" s="332"/>
      <c r="EK332" s="332"/>
      <c r="EL332" s="332"/>
      <c r="EM332" s="332"/>
      <c r="EN332" s="332"/>
      <c r="EO332" s="332"/>
      <c r="EP332" s="332"/>
      <c r="EQ332" s="332"/>
      <c r="ER332" s="332"/>
      <c r="ES332" s="332"/>
      <c r="ET332" s="332"/>
      <c r="EU332" s="332"/>
      <c r="EV332" s="332"/>
      <c r="EW332" s="332"/>
      <c r="EX332" s="332"/>
      <c r="EY332" s="332"/>
      <c r="EZ332" s="332"/>
      <c r="FA332" s="332"/>
      <c r="FB332" s="332"/>
      <c r="FC332" s="332"/>
      <c r="FD332" s="332"/>
      <c r="FE332" s="332"/>
      <c r="FF332" s="332"/>
      <c r="FG332" s="332"/>
      <c r="FH332" s="332"/>
      <c r="FI332" s="332"/>
      <c r="IP332" s="326"/>
    </row>
    <row r="333" spans="1:250" s="334" customFormat="1" ht="15" hidden="1" customHeight="1" x14ac:dyDescent="0.3">
      <c r="A333" s="385">
        <v>14</v>
      </c>
      <c r="B333" s="396" t="s">
        <v>189</v>
      </c>
      <c r="C333" s="375">
        <v>501055</v>
      </c>
      <c r="D333" s="375" t="s">
        <v>26</v>
      </c>
      <c r="E333" s="375"/>
      <c r="F333" s="397"/>
      <c r="G333" s="460">
        <v>0</v>
      </c>
      <c r="H333" s="460"/>
      <c r="I333" s="460"/>
      <c r="J333" s="458"/>
      <c r="K333" s="458"/>
      <c r="L333" s="460"/>
      <c r="M333" s="460"/>
      <c r="N333" s="458"/>
      <c r="O333" s="460"/>
      <c r="P333" s="458"/>
      <c r="Q333" s="460"/>
      <c r="R333" s="559">
        <f t="shared" si="59"/>
        <v>0</v>
      </c>
      <c r="S333" s="561">
        <f t="shared" si="63"/>
        <v>0</v>
      </c>
      <c r="T333" s="333" t="str">
        <f t="shared" si="61"/>
        <v>MYR</v>
      </c>
      <c r="U333" s="327"/>
      <c r="V333" s="333"/>
      <c r="W333" s="333">
        <f t="shared" si="65"/>
        <v>0</v>
      </c>
      <c r="X333" s="332"/>
      <c r="Y333" s="332"/>
      <c r="Z333" s="332"/>
      <c r="AA333" s="332"/>
      <c r="AB333" s="332"/>
      <c r="AC333" s="333">
        <f t="shared" si="66"/>
        <v>0</v>
      </c>
      <c r="AD333" s="333">
        <f t="shared" si="64"/>
        <v>0</v>
      </c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27"/>
      <c r="AR333" s="327"/>
      <c r="AS333" s="327"/>
      <c r="AT333" s="327"/>
      <c r="AU333" s="327"/>
      <c r="AV333" s="327"/>
      <c r="AW333" s="327"/>
      <c r="AX333" s="327"/>
      <c r="AY333" s="327"/>
      <c r="AZ333" s="327"/>
      <c r="BA333" s="327"/>
      <c r="BB333" s="358"/>
      <c r="BC333" s="327"/>
      <c r="BD333" s="327"/>
      <c r="BE333" s="332"/>
      <c r="BF333" s="332"/>
      <c r="BG333" s="332"/>
      <c r="BH333" s="332"/>
      <c r="BI333" s="332"/>
      <c r="BJ333" s="332"/>
      <c r="BK333" s="332"/>
      <c r="BL333" s="332"/>
      <c r="BM333" s="332"/>
      <c r="BN333" s="332"/>
      <c r="BO333" s="332"/>
      <c r="BP333" s="332"/>
      <c r="BQ333" s="332"/>
      <c r="BR333" s="332"/>
      <c r="BS333" s="332"/>
      <c r="BT333" s="332"/>
      <c r="BU333" s="332"/>
      <c r="BV333" s="332"/>
      <c r="BW333" s="332"/>
      <c r="BX333" s="332"/>
      <c r="BY333" s="332"/>
      <c r="BZ333" s="332"/>
      <c r="CA333" s="332"/>
      <c r="CB333" s="332"/>
      <c r="CC333" s="332"/>
      <c r="CD333" s="332"/>
      <c r="CE333" s="332"/>
      <c r="CF333" s="332"/>
      <c r="CG333" s="332"/>
      <c r="CH333" s="332"/>
      <c r="CI333" s="332"/>
      <c r="CJ333" s="332"/>
      <c r="CK333" s="332"/>
      <c r="CL333" s="332"/>
      <c r="CM333" s="332"/>
      <c r="CN333" s="332"/>
      <c r="CO333" s="332"/>
      <c r="CP333" s="332"/>
      <c r="CQ333" s="332"/>
      <c r="CR333" s="332"/>
      <c r="CS333" s="332"/>
      <c r="CT333" s="332"/>
      <c r="CU333" s="332"/>
      <c r="CV333" s="332"/>
      <c r="CW333" s="332"/>
      <c r="CX333" s="332"/>
      <c r="CY333" s="332"/>
      <c r="CZ333" s="332"/>
      <c r="DA333" s="332"/>
      <c r="DB333" s="332"/>
      <c r="DC333" s="332"/>
      <c r="DD333" s="332"/>
      <c r="DE333" s="332"/>
      <c r="DF333" s="332"/>
      <c r="DG333" s="332"/>
      <c r="DH333" s="332"/>
      <c r="DI333" s="332"/>
      <c r="DJ333" s="332"/>
      <c r="DK333" s="332"/>
      <c r="DL333" s="332"/>
      <c r="DM333" s="332"/>
      <c r="DN333" s="332"/>
      <c r="DO333" s="332"/>
      <c r="DP333" s="332"/>
      <c r="DQ333" s="332"/>
      <c r="DR333" s="332"/>
      <c r="DS333" s="332"/>
      <c r="DT333" s="332"/>
      <c r="DU333" s="332"/>
      <c r="DV333" s="332"/>
      <c r="DW333" s="332"/>
      <c r="DX333" s="332"/>
      <c r="DY333" s="332"/>
      <c r="DZ333" s="332"/>
      <c r="EA333" s="332"/>
      <c r="EB333" s="332"/>
      <c r="EC333" s="332"/>
      <c r="ED333" s="332"/>
      <c r="EE333" s="332"/>
      <c r="EF333" s="332"/>
      <c r="EG333" s="332"/>
      <c r="EH333" s="332"/>
      <c r="EI333" s="332"/>
      <c r="EJ333" s="332"/>
      <c r="EK333" s="332"/>
      <c r="EL333" s="332"/>
      <c r="EM333" s="332"/>
      <c r="EN333" s="332"/>
      <c r="EO333" s="332"/>
      <c r="EP333" s="332"/>
      <c r="EQ333" s="332"/>
      <c r="ER333" s="332"/>
      <c r="ES333" s="332"/>
      <c r="ET333" s="332"/>
      <c r="EU333" s="332"/>
      <c r="EV333" s="332"/>
      <c r="EW333" s="332"/>
      <c r="EX333" s="332"/>
      <c r="EY333" s="332"/>
      <c r="EZ333" s="332"/>
      <c r="FA333" s="332"/>
      <c r="FB333" s="332"/>
      <c r="FC333" s="332"/>
      <c r="FD333" s="332"/>
      <c r="FE333" s="332"/>
      <c r="FF333" s="332"/>
      <c r="FG333" s="332"/>
      <c r="FH333" s="332"/>
      <c r="FI333" s="332"/>
      <c r="IP333" s="326"/>
    </row>
    <row r="334" spans="1:250" s="334" customFormat="1" ht="15" hidden="1" customHeight="1" x14ac:dyDescent="0.3">
      <c r="A334" s="385">
        <v>55</v>
      </c>
      <c r="B334" s="396" t="s">
        <v>1501</v>
      </c>
      <c r="C334" s="375">
        <v>501257</v>
      </c>
      <c r="D334" s="375" t="s">
        <v>26</v>
      </c>
      <c r="E334" s="375"/>
      <c r="F334" s="397"/>
      <c r="G334" s="460">
        <v>0</v>
      </c>
      <c r="H334" s="460"/>
      <c r="I334" s="460"/>
      <c r="J334" s="458"/>
      <c r="K334" s="458"/>
      <c r="L334" s="460"/>
      <c r="M334" s="460"/>
      <c r="N334" s="458"/>
      <c r="O334" s="460"/>
      <c r="P334" s="458"/>
      <c r="Q334" s="460"/>
      <c r="R334" s="559">
        <f t="shared" si="59"/>
        <v>0</v>
      </c>
      <c r="S334" s="561">
        <f t="shared" si="63"/>
        <v>0</v>
      </c>
      <c r="T334" s="333" t="str">
        <f t="shared" si="61"/>
        <v>MYR</v>
      </c>
      <c r="U334" s="327"/>
      <c r="V334" s="333"/>
      <c r="W334" s="333">
        <f t="shared" si="65"/>
        <v>0</v>
      </c>
      <c r="X334" s="332"/>
      <c r="Y334" s="332"/>
      <c r="Z334" s="332"/>
      <c r="AA334" s="332"/>
      <c r="AB334" s="332"/>
      <c r="AC334" s="333"/>
      <c r="AD334" s="333"/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27"/>
      <c r="AR334" s="327"/>
      <c r="AS334" s="327"/>
      <c r="AT334" s="327"/>
      <c r="AU334" s="327"/>
      <c r="AV334" s="327"/>
      <c r="AW334" s="327"/>
      <c r="AX334" s="327"/>
      <c r="AY334" s="327"/>
      <c r="AZ334" s="327"/>
      <c r="BA334" s="327"/>
      <c r="BB334" s="358"/>
      <c r="BC334" s="327"/>
      <c r="BD334" s="327"/>
      <c r="BE334" s="332"/>
      <c r="BF334" s="332"/>
      <c r="BG334" s="332"/>
      <c r="BH334" s="332"/>
      <c r="BI334" s="332"/>
      <c r="BJ334" s="332"/>
      <c r="BK334" s="332"/>
      <c r="BL334" s="332"/>
      <c r="BM334" s="332"/>
      <c r="BN334" s="332"/>
      <c r="BO334" s="332"/>
      <c r="BP334" s="332"/>
      <c r="BQ334" s="332"/>
      <c r="BR334" s="332"/>
      <c r="BS334" s="332"/>
      <c r="BT334" s="332"/>
      <c r="BU334" s="332"/>
      <c r="BV334" s="332"/>
      <c r="BW334" s="332"/>
      <c r="BX334" s="332"/>
      <c r="BY334" s="332"/>
      <c r="BZ334" s="332"/>
      <c r="CA334" s="332"/>
      <c r="CB334" s="332"/>
      <c r="CC334" s="332"/>
      <c r="CD334" s="332"/>
      <c r="CE334" s="332"/>
      <c r="CF334" s="332"/>
      <c r="CG334" s="332"/>
      <c r="CH334" s="332"/>
      <c r="CI334" s="332"/>
      <c r="CJ334" s="332"/>
      <c r="CK334" s="332"/>
      <c r="CL334" s="332"/>
      <c r="CM334" s="332"/>
      <c r="CN334" s="332"/>
      <c r="CO334" s="332"/>
      <c r="CP334" s="332"/>
      <c r="CQ334" s="332"/>
      <c r="CR334" s="332"/>
      <c r="CS334" s="332"/>
      <c r="CT334" s="332"/>
      <c r="CU334" s="332"/>
      <c r="CV334" s="332"/>
      <c r="CW334" s="332"/>
      <c r="CX334" s="332"/>
      <c r="CY334" s="332"/>
      <c r="CZ334" s="332"/>
      <c r="DA334" s="332"/>
      <c r="DB334" s="332"/>
      <c r="DC334" s="332"/>
      <c r="DD334" s="332"/>
      <c r="DE334" s="332"/>
      <c r="DF334" s="332"/>
      <c r="DG334" s="332"/>
      <c r="DH334" s="332"/>
      <c r="DI334" s="332"/>
      <c r="DJ334" s="332"/>
      <c r="DK334" s="332"/>
      <c r="DL334" s="332"/>
      <c r="DM334" s="332"/>
      <c r="DN334" s="332"/>
      <c r="DO334" s="332"/>
      <c r="DP334" s="332"/>
      <c r="DQ334" s="332"/>
      <c r="DR334" s="332"/>
      <c r="DS334" s="332"/>
      <c r="DT334" s="332"/>
      <c r="DU334" s="332"/>
      <c r="DV334" s="332"/>
      <c r="DW334" s="332"/>
      <c r="DX334" s="332"/>
      <c r="DY334" s="332"/>
      <c r="DZ334" s="332"/>
      <c r="EA334" s="332"/>
      <c r="EB334" s="332"/>
      <c r="EC334" s="332"/>
      <c r="ED334" s="332"/>
      <c r="EE334" s="332"/>
      <c r="EF334" s="332"/>
      <c r="EG334" s="332"/>
      <c r="EH334" s="332"/>
      <c r="EI334" s="332"/>
      <c r="EJ334" s="332"/>
      <c r="EK334" s="332"/>
      <c r="EL334" s="332"/>
      <c r="EM334" s="332"/>
      <c r="EN334" s="332"/>
      <c r="EO334" s="332"/>
      <c r="EP334" s="332"/>
      <c r="EQ334" s="332"/>
      <c r="ER334" s="332"/>
      <c r="ES334" s="332"/>
      <c r="ET334" s="332"/>
      <c r="EU334" s="332"/>
      <c r="EV334" s="332"/>
      <c r="EW334" s="332"/>
      <c r="EX334" s="332"/>
      <c r="EY334" s="332"/>
      <c r="EZ334" s="332"/>
      <c r="FA334" s="332"/>
      <c r="FB334" s="332"/>
      <c r="FC334" s="332"/>
      <c r="FD334" s="332"/>
      <c r="FE334" s="332"/>
      <c r="FF334" s="332"/>
      <c r="FG334" s="332"/>
      <c r="FH334" s="332"/>
      <c r="FI334" s="332"/>
      <c r="IP334" s="326"/>
    </row>
    <row r="335" spans="1:250" s="334" customFormat="1" ht="15" customHeight="1" x14ac:dyDescent="0.3">
      <c r="A335" s="385">
        <v>59</v>
      </c>
      <c r="B335" s="396" t="s">
        <v>1380</v>
      </c>
      <c r="C335" s="375">
        <v>501158</v>
      </c>
      <c r="D335" s="375" t="s">
        <v>4</v>
      </c>
      <c r="E335" s="375"/>
      <c r="F335" s="397"/>
      <c r="G335" s="460">
        <v>11358.020000000004</v>
      </c>
      <c r="H335" s="460"/>
      <c r="I335" s="460"/>
      <c r="J335" s="458">
        <v>297.41000000000003</v>
      </c>
      <c r="K335" s="458">
        <v>22241.39</v>
      </c>
      <c r="L335" s="460"/>
      <c r="M335" s="460"/>
      <c r="N335" s="458">
        <v>21667.11</v>
      </c>
      <c r="O335" s="460"/>
      <c r="P335" s="458"/>
      <c r="Q335" s="460"/>
      <c r="R335" s="559">
        <f t="shared" si="59"/>
        <v>12229.710000000006</v>
      </c>
      <c r="S335" s="561">
        <f t="shared" si="63"/>
        <v>1.9230474954383681E-3</v>
      </c>
      <c r="T335" s="333" t="str">
        <f t="shared" si="61"/>
        <v>AUD</v>
      </c>
      <c r="U335" s="327">
        <v>4507.1526781722232</v>
      </c>
      <c r="V335" s="333"/>
      <c r="W335" s="333">
        <f>U335*Y2</f>
        <v>12229.708076952511</v>
      </c>
      <c r="X335" s="332"/>
      <c r="Y335" s="332"/>
      <c r="Z335" s="332"/>
      <c r="AA335" s="332"/>
      <c r="AB335" s="332"/>
      <c r="AC335" s="333"/>
      <c r="AD335" s="333"/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27"/>
      <c r="AR335" s="327"/>
      <c r="AS335" s="327"/>
      <c r="AT335" s="327"/>
      <c r="AU335" s="327"/>
      <c r="AV335" s="327"/>
      <c r="AW335" s="327"/>
      <c r="AX335" s="327"/>
      <c r="AY335" s="327"/>
      <c r="AZ335" s="327"/>
      <c r="BA335" s="327"/>
      <c r="BB335" s="358"/>
      <c r="BC335" s="327"/>
      <c r="BD335" s="327"/>
      <c r="BE335" s="332"/>
      <c r="BF335" s="332"/>
      <c r="BG335" s="332"/>
      <c r="BH335" s="332"/>
      <c r="BI335" s="332"/>
      <c r="BJ335" s="332"/>
      <c r="BK335" s="332"/>
      <c r="BL335" s="332"/>
      <c r="BM335" s="332"/>
      <c r="BN335" s="332"/>
      <c r="BO335" s="332"/>
      <c r="BP335" s="332"/>
      <c r="BQ335" s="332"/>
      <c r="BR335" s="332"/>
      <c r="BS335" s="332"/>
      <c r="BT335" s="332"/>
      <c r="BU335" s="332"/>
      <c r="BV335" s="332"/>
      <c r="BW335" s="332"/>
      <c r="BX335" s="332"/>
      <c r="BY335" s="332"/>
      <c r="BZ335" s="332"/>
      <c r="CA335" s="332"/>
      <c r="CB335" s="332"/>
      <c r="CC335" s="332"/>
      <c r="CD335" s="332"/>
      <c r="CE335" s="332"/>
      <c r="CF335" s="332"/>
      <c r="CG335" s="332"/>
      <c r="CH335" s="332"/>
      <c r="CI335" s="332"/>
      <c r="CJ335" s="332"/>
      <c r="CK335" s="332"/>
      <c r="CL335" s="332"/>
      <c r="CM335" s="332"/>
      <c r="CN335" s="332"/>
      <c r="CO335" s="332"/>
      <c r="CP335" s="332"/>
      <c r="CQ335" s="332"/>
      <c r="CR335" s="332"/>
      <c r="CS335" s="332"/>
      <c r="CT335" s="332"/>
      <c r="CU335" s="332"/>
      <c r="CV335" s="332"/>
      <c r="CW335" s="332"/>
      <c r="CX335" s="332"/>
      <c r="CY335" s="332"/>
      <c r="CZ335" s="332"/>
      <c r="DA335" s="332"/>
      <c r="DB335" s="332"/>
      <c r="DC335" s="332"/>
      <c r="DD335" s="332"/>
      <c r="DE335" s="332"/>
      <c r="DF335" s="332"/>
      <c r="DG335" s="332"/>
      <c r="DH335" s="332"/>
      <c r="DI335" s="332"/>
      <c r="DJ335" s="332"/>
      <c r="DK335" s="332"/>
      <c r="DL335" s="332"/>
      <c r="DM335" s="332"/>
      <c r="DN335" s="332"/>
      <c r="DO335" s="332"/>
      <c r="DP335" s="332"/>
      <c r="DQ335" s="332"/>
      <c r="DR335" s="332"/>
      <c r="DS335" s="332"/>
      <c r="DT335" s="332"/>
      <c r="DU335" s="332"/>
      <c r="DV335" s="332"/>
      <c r="DW335" s="332"/>
      <c r="DX335" s="332"/>
      <c r="DY335" s="332"/>
      <c r="DZ335" s="332"/>
      <c r="EA335" s="332"/>
      <c r="EB335" s="332"/>
      <c r="EC335" s="332"/>
      <c r="ED335" s="332"/>
      <c r="EE335" s="332"/>
      <c r="EF335" s="332"/>
      <c r="EG335" s="332"/>
      <c r="EH335" s="332"/>
      <c r="EI335" s="332"/>
      <c r="EJ335" s="332"/>
      <c r="EK335" s="332"/>
      <c r="EL335" s="332"/>
      <c r="EM335" s="332"/>
      <c r="EN335" s="332"/>
      <c r="EO335" s="332"/>
      <c r="EP335" s="332"/>
      <c r="EQ335" s="332"/>
      <c r="ER335" s="332"/>
      <c r="ES335" s="332"/>
      <c r="ET335" s="332"/>
      <c r="EU335" s="332"/>
      <c r="EV335" s="332"/>
      <c r="EW335" s="332"/>
      <c r="EX335" s="332"/>
      <c r="EY335" s="332"/>
      <c r="EZ335" s="332"/>
      <c r="FA335" s="332"/>
      <c r="FB335" s="332"/>
      <c r="FC335" s="332"/>
      <c r="FD335" s="332"/>
      <c r="FE335" s="332"/>
      <c r="FF335" s="332"/>
      <c r="FG335" s="332"/>
      <c r="FH335" s="332"/>
      <c r="FI335" s="332"/>
      <c r="IP335" s="326"/>
    </row>
    <row r="336" spans="1:250" s="334" customFormat="1" ht="15" customHeight="1" x14ac:dyDescent="0.3">
      <c r="A336" s="385">
        <v>60</v>
      </c>
      <c r="B336" s="396" t="s">
        <v>190</v>
      </c>
      <c r="C336" s="375">
        <v>501056</v>
      </c>
      <c r="D336" s="375" t="s">
        <v>26</v>
      </c>
      <c r="E336" s="375"/>
      <c r="F336" s="397"/>
      <c r="G336" s="460">
        <v>2040.5999999999992</v>
      </c>
      <c r="H336" s="460"/>
      <c r="I336" s="460"/>
      <c r="J336" s="458"/>
      <c r="K336" s="458">
        <v>1711.63</v>
      </c>
      <c r="L336" s="460"/>
      <c r="M336" s="460"/>
      <c r="N336" s="458">
        <v>1710.47</v>
      </c>
      <c r="O336" s="460"/>
      <c r="P336" s="458"/>
      <c r="Q336" s="460"/>
      <c r="R336" s="559">
        <f t="shared" si="59"/>
        <v>2041.7599999999995</v>
      </c>
      <c r="S336" s="561">
        <f t="shared" si="63"/>
        <v>6.7615556158671097E-3</v>
      </c>
      <c r="T336" s="333" t="str">
        <f t="shared" ref="T336:T393" si="67">D336</f>
        <v>MYR</v>
      </c>
      <c r="U336" s="327">
        <v>2041.7532384443837</v>
      </c>
      <c r="V336" s="333"/>
      <c r="W336" s="333">
        <f t="shared" si="65"/>
        <v>2041.7532384443837</v>
      </c>
      <c r="X336" s="332"/>
      <c r="Y336" s="332"/>
      <c r="Z336" s="332"/>
      <c r="AA336" s="332"/>
      <c r="AB336" s="332"/>
      <c r="AC336" s="333">
        <f t="shared" si="66"/>
        <v>1.1600000000000819</v>
      </c>
      <c r="AD336" s="333">
        <f>G336+I336+J336+K336+L336-N336-O336-P336-Q336</f>
        <v>2041.7599999999995</v>
      </c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27"/>
      <c r="AR336" s="327"/>
      <c r="AS336" s="327"/>
      <c r="AT336" s="327"/>
      <c r="AU336" s="327"/>
      <c r="AV336" s="327"/>
      <c r="AW336" s="327"/>
      <c r="AX336" s="327"/>
      <c r="AY336" s="327"/>
      <c r="AZ336" s="327"/>
      <c r="BA336" s="327"/>
      <c r="BB336" s="358"/>
      <c r="BC336" s="327"/>
      <c r="BD336" s="327"/>
      <c r="BE336" s="332"/>
      <c r="BF336" s="332"/>
      <c r="BG336" s="332"/>
      <c r="BH336" s="332"/>
      <c r="BI336" s="332"/>
      <c r="BJ336" s="332"/>
      <c r="BK336" s="332"/>
      <c r="BL336" s="332"/>
      <c r="BM336" s="332"/>
      <c r="BN336" s="332"/>
      <c r="BO336" s="332"/>
      <c r="BP336" s="332"/>
      <c r="BQ336" s="332"/>
      <c r="BR336" s="332"/>
      <c r="BS336" s="332"/>
      <c r="BT336" s="332"/>
      <c r="BU336" s="332"/>
      <c r="BV336" s="332"/>
      <c r="BW336" s="332"/>
      <c r="BX336" s="332"/>
      <c r="BY336" s="332"/>
      <c r="BZ336" s="332"/>
      <c r="CA336" s="332"/>
      <c r="CB336" s="332"/>
      <c r="CC336" s="332"/>
      <c r="CD336" s="332"/>
      <c r="CE336" s="332"/>
      <c r="CF336" s="332"/>
      <c r="CG336" s="332"/>
      <c r="CH336" s="332"/>
      <c r="CI336" s="332"/>
      <c r="CJ336" s="332"/>
      <c r="CK336" s="332"/>
      <c r="CL336" s="332"/>
      <c r="CM336" s="332"/>
      <c r="CN336" s="332"/>
      <c r="CO336" s="332"/>
      <c r="CP336" s="332"/>
      <c r="CQ336" s="332"/>
      <c r="CR336" s="332"/>
      <c r="CS336" s="332"/>
      <c r="CT336" s="332"/>
      <c r="CU336" s="332"/>
      <c r="CV336" s="332"/>
      <c r="CW336" s="332"/>
      <c r="CX336" s="332"/>
      <c r="CY336" s="332"/>
      <c r="CZ336" s="332"/>
      <c r="DA336" s="332"/>
      <c r="DB336" s="332"/>
      <c r="DC336" s="332"/>
      <c r="DD336" s="332"/>
      <c r="DE336" s="332"/>
      <c r="DF336" s="332"/>
      <c r="DG336" s="332"/>
      <c r="DH336" s="332"/>
      <c r="DI336" s="332"/>
      <c r="DJ336" s="332"/>
      <c r="DK336" s="332"/>
      <c r="DL336" s="332"/>
      <c r="DM336" s="332"/>
      <c r="DN336" s="332"/>
      <c r="DO336" s="332"/>
      <c r="DP336" s="332"/>
      <c r="DQ336" s="332"/>
      <c r="DR336" s="332"/>
      <c r="DS336" s="332"/>
      <c r="DT336" s="332"/>
      <c r="DU336" s="332"/>
      <c r="DV336" s="332"/>
      <c r="DW336" s="332"/>
      <c r="DX336" s="332"/>
      <c r="DY336" s="332"/>
      <c r="DZ336" s="332"/>
      <c r="EA336" s="332"/>
      <c r="EB336" s="332"/>
      <c r="EC336" s="332"/>
      <c r="ED336" s="332"/>
      <c r="EE336" s="332"/>
      <c r="EF336" s="332"/>
      <c r="EG336" s="332"/>
      <c r="EH336" s="332"/>
      <c r="EI336" s="332"/>
      <c r="EJ336" s="332"/>
      <c r="EK336" s="332"/>
      <c r="EL336" s="332"/>
      <c r="EM336" s="332"/>
      <c r="EN336" s="332"/>
      <c r="EO336" s="332"/>
      <c r="EP336" s="332"/>
      <c r="EQ336" s="332"/>
      <c r="ER336" s="332"/>
      <c r="ES336" s="332"/>
      <c r="ET336" s="332"/>
      <c r="EU336" s="332"/>
      <c r="EV336" s="332"/>
      <c r="EW336" s="332"/>
      <c r="EX336" s="332"/>
      <c r="EY336" s="332"/>
      <c r="EZ336" s="332"/>
      <c r="FA336" s="332"/>
      <c r="FB336" s="332"/>
      <c r="FC336" s="332"/>
      <c r="FD336" s="332"/>
      <c r="FE336" s="332"/>
      <c r="FF336" s="332"/>
      <c r="FG336" s="332"/>
      <c r="FH336" s="332"/>
      <c r="FI336" s="332"/>
      <c r="IP336" s="326"/>
    </row>
    <row r="337" spans="1:250" s="334" customFormat="1" ht="15" customHeight="1" x14ac:dyDescent="0.3">
      <c r="A337" s="385">
        <v>61</v>
      </c>
      <c r="B337" s="396" t="s">
        <v>191</v>
      </c>
      <c r="C337" s="375">
        <v>501057</v>
      </c>
      <c r="D337" s="375" t="s">
        <v>26</v>
      </c>
      <c r="E337" s="375"/>
      <c r="F337" s="397"/>
      <c r="G337" s="460">
        <v>2543.0999999999995</v>
      </c>
      <c r="H337" s="460"/>
      <c r="I337" s="460"/>
      <c r="J337" s="458"/>
      <c r="K337" s="458">
        <v>2133.16</v>
      </c>
      <c r="L337" s="460"/>
      <c r="M337" s="460"/>
      <c r="N337" s="458">
        <v>2131.6999999999998</v>
      </c>
      <c r="O337" s="460"/>
      <c r="P337" s="458"/>
      <c r="Q337" s="460"/>
      <c r="R337" s="559">
        <f t="shared" si="59"/>
        <v>2544.5599999999995</v>
      </c>
      <c r="S337" s="561">
        <f t="shared" si="63"/>
        <v>-3.8481767132907407E-3</v>
      </c>
      <c r="T337" s="333" t="str">
        <f t="shared" si="67"/>
        <v>MYR</v>
      </c>
      <c r="U337" s="327">
        <v>2544.5638481767128</v>
      </c>
      <c r="V337" s="333"/>
      <c r="W337" s="333">
        <f t="shared" si="65"/>
        <v>2544.5638481767128</v>
      </c>
      <c r="X337" s="332"/>
      <c r="Y337" s="332"/>
      <c r="Z337" s="332"/>
      <c r="AA337" s="332"/>
      <c r="AB337" s="332"/>
      <c r="AC337" s="333">
        <f t="shared" si="66"/>
        <v>1.4600000000000364</v>
      </c>
      <c r="AD337" s="333">
        <f>G337+I337+J337+K337+L337-N337-O337-P337-Q337</f>
        <v>2544.5599999999995</v>
      </c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27"/>
      <c r="AR337" s="327"/>
      <c r="AS337" s="327"/>
      <c r="AT337" s="327"/>
      <c r="AU337" s="327"/>
      <c r="AV337" s="327"/>
      <c r="AW337" s="327"/>
      <c r="AX337" s="327"/>
      <c r="AY337" s="327"/>
      <c r="AZ337" s="327"/>
      <c r="BA337" s="327"/>
      <c r="BB337" s="358"/>
      <c r="BC337" s="327"/>
      <c r="BD337" s="327"/>
      <c r="BE337" s="332"/>
      <c r="BF337" s="332"/>
      <c r="BG337" s="332"/>
      <c r="BH337" s="332"/>
      <c r="BI337" s="332"/>
      <c r="BJ337" s="332"/>
      <c r="BK337" s="332"/>
      <c r="BL337" s="332"/>
      <c r="BM337" s="332"/>
      <c r="BN337" s="332"/>
      <c r="BO337" s="332"/>
      <c r="BP337" s="332"/>
      <c r="BQ337" s="332"/>
      <c r="BR337" s="332"/>
      <c r="BS337" s="332"/>
      <c r="BT337" s="332"/>
      <c r="BU337" s="332"/>
      <c r="BV337" s="332"/>
      <c r="BW337" s="332"/>
      <c r="BX337" s="332"/>
      <c r="BY337" s="332"/>
      <c r="BZ337" s="332"/>
      <c r="CA337" s="332"/>
      <c r="CB337" s="332"/>
      <c r="CC337" s="332"/>
      <c r="CD337" s="332"/>
      <c r="CE337" s="332"/>
      <c r="CF337" s="332"/>
      <c r="CG337" s="332"/>
      <c r="CH337" s="332"/>
      <c r="CI337" s="332"/>
      <c r="CJ337" s="332"/>
      <c r="CK337" s="332"/>
      <c r="CL337" s="332"/>
      <c r="CM337" s="332"/>
      <c r="CN337" s="332"/>
      <c r="CO337" s="332"/>
      <c r="CP337" s="332"/>
      <c r="CQ337" s="332"/>
      <c r="CR337" s="332"/>
      <c r="CS337" s="332"/>
      <c r="CT337" s="332"/>
      <c r="CU337" s="332"/>
      <c r="CV337" s="332"/>
      <c r="CW337" s="332"/>
      <c r="CX337" s="332"/>
      <c r="CY337" s="332"/>
      <c r="CZ337" s="332"/>
      <c r="DA337" s="332"/>
      <c r="DB337" s="332"/>
      <c r="DC337" s="332"/>
      <c r="DD337" s="332"/>
      <c r="DE337" s="332"/>
      <c r="DF337" s="332"/>
      <c r="DG337" s="332"/>
      <c r="DH337" s="332"/>
      <c r="DI337" s="332"/>
      <c r="DJ337" s="332"/>
      <c r="DK337" s="332"/>
      <c r="DL337" s="332"/>
      <c r="DM337" s="332"/>
      <c r="DN337" s="332"/>
      <c r="DO337" s="332"/>
      <c r="DP337" s="332"/>
      <c r="DQ337" s="332"/>
      <c r="DR337" s="332"/>
      <c r="DS337" s="332"/>
      <c r="DT337" s="332"/>
      <c r="DU337" s="332"/>
      <c r="DV337" s="332"/>
      <c r="DW337" s="332"/>
      <c r="DX337" s="332"/>
      <c r="DY337" s="332"/>
      <c r="DZ337" s="332"/>
      <c r="EA337" s="332"/>
      <c r="EB337" s="332"/>
      <c r="EC337" s="332"/>
      <c r="ED337" s="332"/>
      <c r="EE337" s="332"/>
      <c r="EF337" s="332"/>
      <c r="EG337" s="332"/>
      <c r="EH337" s="332"/>
      <c r="EI337" s="332"/>
      <c r="EJ337" s="332"/>
      <c r="EK337" s="332"/>
      <c r="EL337" s="332"/>
      <c r="EM337" s="332"/>
      <c r="EN337" s="332"/>
      <c r="EO337" s="332"/>
      <c r="EP337" s="332"/>
      <c r="EQ337" s="332"/>
      <c r="ER337" s="332"/>
      <c r="ES337" s="332"/>
      <c r="ET337" s="332"/>
      <c r="EU337" s="332"/>
      <c r="EV337" s="332"/>
      <c r="EW337" s="332"/>
      <c r="EX337" s="332"/>
      <c r="EY337" s="332"/>
      <c r="EZ337" s="332"/>
      <c r="FA337" s="332"/>
      <c r="FB337" s="332"/>
      <c r="FC337" s="332"/>
      <c r="FD337" s="332"/>
      <c r="FE337" s="332"/>
      <c r="FF337" s="332"/>
      <c r="FG337" s="332"/>
      <c r="FH337" s="332"/>
      <c r="FI337" s="332"/>
      <c r="IP337" s="326"/>
    </row>
    <row r="338" spans="1:250" s="334" customFormat="1" ht="15" customHeight="1" x14ac:dyDescent="0.3">
      <c r="A338" s="385">
        <v>62</v>
      </c>
      <c r="B338" s="396" t="s">
        <v>192</v>
      </c>
      <c r="C338" s="375">
        <v>501058</v>
      </c>
      <c r="D338" s="375" t="s">
        <v>26</v>
      </c>
      <c r="E338" s="375"/>
      <c r="F338" s="397"/>
      <c r="G338" s="460">
        <v>1556.700000000001</v>
      </c>
      <c r="H338" s="460"/>
      <c r="I338" s="460"/>
      <c r="J338" s="458"/>
      <c r="K338" s="458">
        <v>1305.76</v>
      </c>
      <c r="L338" s="460"/>
      <c r="M338" s="460"/>
      <c r="N338" s="458">
        <v>1304.8699999999999</v>
      </c>
      <c r="O338" s="460"/>
      <c r="P338" s="458"/>
      <c r="Q338" s="460"/>
      <c r="R338" s="559">
        <f t="shared" si="59"/>
        <v>1557.5900000000011</v>
      </c>
      <c r="S338" s="561">
        <f t="shared" si="63"/>
        <v>9.4250589199873502E-4</v>
      </c>
      <c r="T338" s="333" t="str">
        <f t="shared" si="67"/>
        <v>MYR</v>
      </c>
      <c r="U338" s="327">
        <v>1557.5890574941091</v>
      </c>
      <c r="V338" s="333"/>
      <c r="W338" s="333">
        <f t="shared" si="65"/>
        <v>1557.5890574941091</v>
      </c>
      <c r="X338" s="332"/>
      <c r="Y338" s="332"/>
      <c r="Z338" s="332"/>
      <c r="AA338" s="332"/>
      <c r="AB338" s="332"/>
      <c r="AC338" s="333">
        <f t="shared" si="66"/>
        <v>0.89000000000010004</v>
      </c>
      <c r="AD338" s="333">
        <f>G338+I338+J338+K338+L338-N338-O338-P338-Q338</f>
        <v>1557.5900000000011</v>
      </c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27"/>
      <c r="AR338" s="327"/>
      <c r="AS338" s="327"/>
      <c r="AT338" s="327"/>
      <c r="AU338" s="327"/>
      <c r="AV338" s="327"/>
      <c r="AW338" s="327"/>
      <c r="AX338" s="327"/>
      <c r="AY338" s="327"/>
      <c r="AZ338" s="327"/>
      <c r="BA338" s="327"/>
      <c r="BB338" s="358"/>
      <c r="BC338" s="327"/>
      <c r="BD338" s="327"/>
      <c r="BE338" s="332"/>
      <c r="BF338" s="332"/>
      <c r="BG338" s="332"/>
      <c r="BH338" s="332"/>
      <c r="BI338" s="332"/>
      <c r="BJ338" s="332"/>
      <c r="BK338" s="332"/>
      <c r="BL338" s="332"/>
      <c r="BM338" s="332"/>
      <c r="BN338" s="332"/>
      <c r="BO338" s="332"/>
      <c r="BP338" s="332"/>
      <c r="BQ338" s="332"/>
      <c r="BR338" s="332"/>
      <c r="BS338" s="332"/>
      <c r="BT338" s="332"/>
      <c r="BU338" s="332"/>
      <c r="BV338" s="332"/>
      <c r="BW338" s="332"/>
      <c r="BX338" s="332"/>
      <c r="BY338" s="332"/>
      <c r="BZ338" s="332"/>
      <c r="CA338" s="332"/>
      <c r="CB338" s="332"/>
      <c r="CC338" s="332"/>
      <c r="CD338" s="332"/>
      <c r="CE338" s="332"/>
      <c r="CF338" s="332"/>
      <c r="CG338" s="332"/>
      <c r="CH338" s="332"/>
      <c r="CI338" s="332"/>
      <c r="CJ338" s="332"/>
      <c r="CK338" s="332"/>
      <c r="CL338" s="332"/>
      <c r="CM338" s="332"/>
      <c r="CN338" s="332"/>
      <c r="CO338" s="332"/>
      <c r="CP338" s="332"/>
      <c r="CQ338" s="332"/>
      <c r="CR338" s="332"/>
      <c r="CS338" s="332"/>
      <c r="CT338" s="332"/>
      <c r="CU338" s="332"/>
      <c r="CV338" s="332"/>
      <c r="CW338" s="332"/>
      <c r="CX338" s="332"/>
      <c r="CY338" s="332"/>
      <c r="CZ338" s="332"/>
      <c r="DA338" s="332"/>
      <c r="DB338" s="332"/>
      <c r="DC338" s="332"/>
      <c r="DD338" s="332"/>
      <c r="DE338" s="332"/>
      <c r="DF338" s="332"/>
      <c r="DG338" s="332"/>
      <c r="DH338" s="332"/>
      <c r="DI338" s="332"/>
      <c r="DJ338" s="332"/>
      <c r="DK338" s="332"/>
      <c r="DL338" s="332"/>
      <c r="DM338" s="332"/>
      <c r="DN338" s="332"/>
      <c r="DO338" s="332"/>
      <c r="DP338" s="332"/>
      <c r="DQ338" s="332"/>
      <c r="DR338" s="332"/>
      <c r="DS338" s="332"/>
      <c r="DT338" s="332"/>
      <c r="DU338" s="332"/>
      <c r="DV338" s="332"/>
      <c r="DW338" s="332"/>
      <c r="DX338" s="332"/>
      <c r="DY338" s="332"/>
      <c r="DZ338" s="332"/>
      <c r="EA338" s="332"/>
      <c r="EB338" s="332"/>
      <c r="EC338" s="332"/>
      <c r="ED338" s="332"/>
      <c r="EE338" s="332"/>
      <c r="EF338" s="332"/>
      <c r="EG338" s="332"/>
      <c r="EH338" s="332"/>
      <c r="EI338" s="332"/>
      <c r="EJ338" s="332"/>
      <c r="EK338" s="332"/>
      <c r="EL338" s="332"/>
      <c r="EM338" s="332"/>
      <c r="EN338" s="332"/>
      <c r="EO338" s="332"/>
      <c r="EP338" s="332"/>
      <c r="EQ338" s="332"/>
      <c r="ER338" s="332"/>
      <c r="ES338" s="332"/>
      <c r="ET338" s="332"/>
      <c r="EU338" s="332"/>
      <c r="EV338" s="332"/>
      <c r="EW338" s="332"/>
      <c r="EX338" s="332"/>
      <c r="EY338" s="332"/>
      <c r="EZ338" s="332"/>
      <c r="FA338" s="332"/>
      <c r="FB338" s="332"/>
      <c r="FC338" s="332"/>
      <c r="FD338" s="332"/>
      <c r="FE338" s="332"/>
      <c r="FF338" s="332"/>
      <c r="FG338" s="332"/>
      <c r="FH338" s="332"/>
      <c r="FI338" s="332"/>
      <c r="IP338" s="326"/>
    </row>
    <row r="339" spans="1:250" s="334" customFormat="1" ht="15" customHeight="1" x14ac:dyDescent="0.3">
      <c r="A339" s="600">
        <v>63</v>
      </c>
      <c r="B339" s="396" t="s">
        <v>193</v>
      </c>
      <c r="C339" s="456">
        <v>501071</v>
      </c>
      <c r="D339" s="375" t="s">
        <v>26</v>
      </c>
      <c r="E339" s="456"/>
      <c r="F339" s="595"/>
      <c r="G339" s="460">
        <v>1910.0400000000011</v>
      </c>
      <c r="H339" s="460"/>
      <c r="I339" s="460"/>
      <c r="J339" s="458"/>
      <c r="K339" s="458">
        <v>1602.87</v>
      </c>
      <c r="L339" s="460"/>
      <c r="M339" s="460"/>
      <c r="N339" s="458">
        <v>1600.99</v>
      </c>
      <c r="O339" s="460"/>
      <c r="P339" s="458"/>
      <c r="Q339" s="460"/>
      <c r="R339" s="559">
        <f t="shared" si="59"/>
        <v>1911.9200000000008</v>
      </c>
      <c r="S339" s="561">
        <f t="shared" si="63"/>
        <v>-1.852843849292185E-2</v>
      </c>
      <c r="T339" s="333" t="str">
        <f t="shared" si="67"/>
        <v>MYR</v>
      </c>
      <c r="U339" s="327">
        <v>1911.9385284384937</v>
      </c>
      <c r="V339" s="333"/>
      <c r="W339" s="333">
        <f t="shared" si="65"/>
        <v>1911.9385284384937</v>
      </c>
      <c r="X339" s="332"/>
      <c r="Y339" s="332"/>
      <c r="Z339" s="332"/>
      <c r="AA339" s="332"/>
      <c r="AB339" s="332"/>
      <c r="AC339" s="333">
        <f t="shared" si="66"/>
        <v>1.8799999999998818</v>
      </c>
      <c r="AD339" s="333">
        <f>G339+I339+J339+K339+L339-N339-O339-P339-Q339</f>
        <v>1911.9200000000008</v>
      </c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27"/>
      <c r="AR339" s="327"/>
      <c r="AS339" s="327"/>
      <c r="AT339" s="327"/>
      <c r="AU339" s="327"/>
      <c r="AV339" s="327"/>
      <c r="AW339" s="327"/>
      <c r="AX339" s="327"/>
      <c r="AY339" s="327"/>
      <c r="AZ339" s="327"/>
      <c r="BA339" s="327"/>
      <c r="BB339" s="358"/>
      <c r="BC339" s="327"/>
      <c r="BD339" s="327"/>
      <c r="BE339" s="332"/>
      <c r="BF339" s="332"/>
      <c r="BG339" s="332"/>
      <c r="BH339" s="332"/>
      <c r="BI339" s="332"/>
      <c r="BJ339" s="332"/>
      <c r="BK339" s="332"/>
      <c r="BL339" s="332"/>
      <c r="BM339" s="332"/>
      <c r="BN339" s="332"/>
      <c r="BO339" s="332"/>
      <c r="BP339" s="332"/>
      <c r="BQ339" s="332"/>
      <c r="BR339" s="332"/>
      <c r="BS339" s="332"/>
      <c r="BT339" s="332"/>
      <c r="BU339" s="332"/>
      <c r="BV339" s="332"/>
      <c r="BW339" s="332"/>
      <c r="BX339" s="332"/>
      <c r="BY339" s="332"/>
      <c r="BZ339" s="332"/>
      <c r="CA339" s="332"/>
      <c r="CB339" s="332"/>
      <c r="CC339" s="332"/>
      <c r="CD339" s="332"/>
      <c r="CE339" s="332"/>
      <c r="CF339" s="332"/>
      <c r="CG339" s="332"/>
      <c r="CH339" s="332"/>
      <c r="CI339" s="332"/>
      <c r="CJ339" s="332"/>
      <c r="CK339" s="332"/>
      <c r="CL339" s="332"/>
      <c r="CM339" s="332"/>
      <c r="CN339" s="332"/>
      <c r="CO339" s="332"/>
      <c r="CP339" s="332"/>
      <c r="CQ339" s="332"/>
      <c r="CR339" s="332"/>
      <c r="CS339" s="332"/>
      <c r="CT339" s="332"/>
      <c r="CU339" s="332"/>
      <c r="CV339" s="332"/>
      <c r="CW339" s="332"/>
      <c r="CX339" s="332"/>
      <c r="CY339" s="332"/>
      <c r="CZ339" s="332"/>
      <c r="DA339" s="332"/>
      <c r="DB339" s="332"/>
      <c r="DC339" s="332"/>
      <c r="DD339" s="332"/>
      <c r="DE339" s="332"/>
      <c r="DF339" s="332"/>
      <c r="DG339" s="332"/>
      <c r="DH339" s="332"/>
      <c r="DI339" s="332"/>
      <c r="DJ339" s="332"/>
      <c r="DK339" s="332"/>
      <c r="DL339" s="332"/>
      <c r="DM339" s="332"/>
      <c r="DN339" s="332"/>
      <c r="DO339" s="332"/>
      <c r="DP339" s="332"/>
      <c r="DQ339" s="332"/>
      <c r="DR339" s="332"/>
      <c r="DS339" s="332"/>
      <c r="DT339" s="332"/>
      <c r="DU339" s="332"/>
      <c r="DV339" s="332"/>
      <c r="DW339" s="332"/>
      <c r="DX339" s="332"/>
      <c r="DY339" s="332"/>
      <c r="DZ339" s="332"/>
      <c r="EA339" s="332"/>
      <c r="EB339" s="332"/>
      <c r="EC339" s="332"/>
      <c r="ED339" s="332"/>
      <c r="EE339" s="332"/>
      <c r="EF339" s="332"/>
      <c r="EG339" s="332"/>
      <c r="EH339" s="332"/>
      <c r="EI339" s="332"/>
      <c r="EJ339" s="332"/>
      <c r="EK339" s="332"/>
      <c r="EL339" s="332"/>
      <c r="EM339" s="332"/>
      <c r="EN339" s="332"/>
      <c r="EO339" s="332"/>
      <c r="EP339" s="332"/>
      <c r="EQ339" s="332"/>
      <c r="ER339" s="332"/>
      <c r="ES339" s="332"/>
      <c r="ET339" s="332"/>
      <c r="EU339" s="332"/>
      <c r="EV339" s="332"/>
      <c r="EW339" s="332"/>
      <c r="EX339" s="332"/>
      <c r="EY339" s="332"/>
      <c r="EZ339" s="332"/>
      <c r="FA339" s="332"/>
      <c r="FB339" s="332"/>
      <c r="FC339" s="332"/>
      <c r="FD339" s="332"/>
      <c r="FE339" s="332"/>
      <c r="FF339" s="332"/>
      <c r="FG339" s="332"/>
      <c r="FH339" s="332"/>
      <c r="FI339" s="332"/>
      <c r="IP339" s="326"/>
    </row>
    <row r="340" spans="1:250" s="334" customFormat="1" ht="15" hidden="1" customHeight="1" x14ac:dyDescent="0.3">
      <c r="A340" s="600">
        <v>21</v>
      </c>
      <c r="B340" s="594" t="s">
        <v>194</v>
      </c>
      <c r="C340" s="456">
        <v>501065</v>
      </c>
      <c r="D340" s="456" t="s">
        <v>26</v>
      </c>
      <c r="E340" s="456"/>
      <c r="F340" s="595"/>
      <c r="G340" s="460">
        <v>1.8189894035458565E-12</v>
      </c>
      <c r="H340" s="460"/>
      <c r="I340" s="460"/>
      <c r="J340" s="458"/>
      <c r="K340" s="458"/>
      <c r="L340" s="460"/>
      <c r="M340" s="460"/>
      <c r="N340" s="458"/>
      <c r="O340" s="460"/>
      <c r="P340" s="458"/>
      <c r="Q340" s="460"/>
      <c r="R340" s="559">
        <f t="shared" si="59"/>
        <v>1.8189894035458565E-12</v>
      </c>
      <c r="S340" s="561">
        <f t="shared" si="63"/>
        <v>1.8189894035458565E-12</v>
      </c>
      <c r="T340" s="333" t="str">
        <f t="shared" si="67"/>
        <v>MYR</v>
      </c>
      <c r="U340" s="327"/>
      <c r="V340" s="333"/>
      <c r="W340" s="333">
        <f t="shared" si="65"/>
        <v>0</v>
      </c>
      <c r="X340" s="332"/>
      <c r="Y340" s="332"/>
      <c r="Z340" s="332"/>
      <c r="AA340" s="332"/>
      <c r="AB340" s="332"/>
      <c r="AC340" s="333">
        <f t="shared" si="66"/>
        <v>0</v>
      </c>
      <c r="AD340" s="333">
        <f>G340+I340+J340+K340+L340-N340-O340-P340-Q340</f>
        <v>1.8189894035458565E-12</v>
      </c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27"/>
      <c r="AR340" s="327"/>
      <c r="AS340" s="327"/>
      <c r="AT340" s="327"/>
      <c r="AU340" s="327"/>
      <c r="AV340" s="327"/>
      <c r="AW340" s="327"/>
      <c r="AX340" s="327"/>
      <c r="AY340" s="327"/>
      <c r="AZ340" s="327"/>
      <c r="BA340" s="327"/>
      <c r="BB340" s="358"/>
      <c r="BC340" s="327"/>
      <c r="BD340" s="327"/>
      <c r="BE340" s="332"/>
      <c r="BF340" s="332"/>
      <c r="BG340" s="332"/>
      <c r="BH340" s="332"/>
      <c r="BI340" s="332"/>
      <c r="BJ340" s="332"/>
      <c r="BK340" s="332"/>
      <c r="BL340" s="332"/>
      <c r="BM340" s="332"/>
      <c r="BN340" s="332"/>
      <c r="BO340" s="332"/>
      <c r="BP340" s="332"/>
      <c r="BQ340" s="332"/>
      <c r="BR340" s="332"/>
      <c r="BS340" s="332"/>
      <c r="BT340" s="332"/>
      <c r="BU340" s="332"/>
      <c r="BV340" s="332"/>
      <c r="BW340" s="332"/>
      <c r="BX340" s="332"/>
      <c r="BY340" s="332"/>
      <c r="BZ340" s="332"/>
      <c r="CA340" s="332"/>
      <c r="CB340" s="332"/>
      <c r="CC340" s="332"/>
      <c r="CD340" s="332"/>
      <c r="CE340" s="332"/>
      <c r="CF340" s="332"/>
      <c r="CG340" s="332"/>
      <c r="CH340" s="332"/>
      <c r="CI340" s="332"/>
      <c r="CJ340" s="332"/>
      <c r="CK340" s="332"/>
      <c r="CL340" s="332"/>
      <c r="CM340" s="332"/>
      <c r="CN340" s="332"/>
      <c r="CO340" s="332"/>
      <c r="CP340" s="332"/>
      <c r="CQ340" s="332"/>
      <c r="CR340" s="332"/>
      <c r="CS340" s="332"/>
      <c r="CT340" s="332"/>
      <c r="CU340" s="332"/>
      <c r="CV340" s="332"/>
      <c r="CW340" s="332"/>
      <c r="CX340" s="332"/>
      <c r="CY340" s="332"/>
      <c r="CZ340" s="332"/>
      <c r="DA340" s="332"/>
      <c r="DB340" s="332"/>
      <c r="DC340" s="332"/>
      <c r="DD340" s="332"/>
      <c r="DE340" s="332"/>
      <c r="DF340" s="332"/>
      <c r="DG340" s="332"/>
      <c r="DH340" s="332"/>
      <c r="DI340" s="332"/>
      <c r="DJ340" s="332"/>
      <c r="DK340" s="332"/>
      <c r="DL340" s="332"/>
      <c r="DM340" s="332"/>
      <c r="DN340" s="332"/>
      <c r="DO340" s="332"/>
      <c r="DP340" s="332"/>
      <c r="DQ340" s="332"/>
      <c r="DR340" s="332"/>
      <c r="DS340" s="332"/>
      <c r="DT340" s="332"/>
      <c r="DU340" s="332"/>
      <c r="DV340" s="332"/>
      <c r="DW340" s="332"/>
      <c r="DX340" s="332"/>
      <c r="DY340" s="332"/>
      <c r="DZ340" s="332"/>
      <c r="EA340" s="332"/>
      <c r="EB340" s="332"/>
      <c r="EC340" s="332"/>
      <c r="ED340" s="332"/>
      <c r="EE340" s="332"/>
      <c r="EF340" s="332"/>
      <c r="EG340" s="332"/>
      <c r="EH340" s="332"/>
      <c r="EI340" s="332"/>
      <c r="EJ340" s="332"/>
      <c r="EK340" s="332"/>
      <c r="EL340" s="332"/>
      <c r="EM340" s="332"/>
      <c r="EN340" s="332"/>
      <c r="EO340" s="332"/>
      <c r="EP340" s="332"/>
      <c r="EQ340" s="332"/>
      <c r="ER340" s="332"/>
      <c r="ES340" s="332"/>
      <c r="ET340" s="332"/>
      <c r="EU340" s="332"/>
      <c r="EV340" s="332"/>
      <c r="EW340" s="332"/>
      <c r="EX340" s="332"/>
      <c r="EY340" s="332"/>
      <c r="EZ340" s="332"/>
      <c r="FA340" s="332"/>
      <c r="FB340" s="332"/>
      <c r="FC340" s="332"/>
      <c r="FD340" s="332"/>
      <c r="FE340" s="332"/>
      <c r="FF340" s="332"/>
      <c r="FG340" s="332"/>
      <c r="FH340" s="332"/>
      <c r="FI340" s="332"/>
      <c r="IP340" s="326"/>
    </row>
    <row r="341" spans="1:250" s="334" customFormat="1" ht="15" customHeight="1" x14ac:dyDescent="0.3">
      <c r="A341" s="600">
        <v>64</v>
      </c>
      <c r="B341" s="396" t="s">
        <v>1464</v>
      </c>
      <c r="C341" s="456">
        <v>501217</v>
      </c>
      <c r="D341" s="456" t="s">
        <v>26</v>
      </c>
      <c r="E341" s="456"/>
      <c r="F341" s="595"/>
      <c r="G341" s="460">
        <v>4156.83</v>
      </c>
      <c r="H341" s="460"/>
      <c r="I341" s="460"/>
      <c r="J341" s="458"/>
      <c r="K341" s="458">
        <v>3490.47</v>
      </c>
      <c r="L341" s="460"/>
      <c r="M341" s="460"/>
      <c r="N341" s="458">
        <v>3483.97</v>
      </c>
      <c r="O341" s="460"/>
      <c r="P341" s="458"/>
      <c r="Q341" s="460"/>
      <c r="R341" s="559">
        <f t="shared" si="59"/>
        <v>4163.33</v>
      </c>
      <c r="S341" s="561">
        <f t="shared" si="63"/>
        <v>1.3198477534388076E-2</v>
      </c>
      <c r="T341" s="333" t="str">
        <f t="shared" si="67"/>
        <v>MYR</v>
      </c>
      <c r="U341" s="327">
        <v>4163.3168015224655</v>
      </c>
      <c r="V341" s="333"/>
      <c r="W341" s="333">
        <f t="shared" si="65"/>
        <v>4163.3168015224655</v>
      </c>
      <c r="X341" s="332"/>
      <c r="Y341" s="332"/>
      <c r="Z341" s="332"/>
      <c r="AA341" s="332"/>
      <c r="AB341" s="332"/>
      <c r="AC341" s="333"/>
      <c r="AD341" s="333"/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27"/>
      <c r="AR341" s="327"/>
      <c r="AS341" s="327"/>
      <c r="AT341" s="327"/>
      <c r="AU341" s="327"/>
      <c r="AV341" s="327"/>
      <c r="AW341" s="327"/>
      <c r="AX341" s="327"/>
      <c r="AY341" s="327"/>
      <c r="AZ341" s="327"/>
      <c r="BA341" s="327"/>
      <c r="BB341" s="358"/>
      <c r="BC341" s="327"/>
      <c r="BD341" s="327"/>
      <c r="BE341" s="332"/>
      <c r="BF341" s="332"/>
      <c r="BG341" s="332"/>
      <c r="BH341" s="332"/>
      <c r="BI341" s="332"/>
      <c r="BJ341" s="332"/>
      <c r="BK341" s="332"/>
      <c r="BL341" s="332"/>
      <c r="BM341" s="332"/>
      <c r="BN341" s="332"/>
      <c r="BO341" s="332"/>
      <c r="BP341" s="332"/>
      <c r="BQ341" s="332"/>
      <c r="BR341" s="332"/>
      <c r="BS341" s="332"/>
      <c r="BT341" s="332"/>
      <c r="BU341" s="332"/>
      <c r="BV341" s="332"/>
      <c r="BW341" s="332"/>
      <c r="BX341" s="332"/>
      <c r="BY341" s="332"/>
      <c r="BZ341" s="332"/>
      <c r="CA341" s="332"/>
      <c r="CB341" s="332"/>
      <c r="CC341" s="332"/>
      <c r="CD341" s="332"/>
      <c r="CE341" s="332"/>
      <c r="CF341" s="332"/>
      <c r="CG341" s="332"/>
      <c r="CH341" s="332"/>
      <c r="CI341" s="332"/>
      <c r="CJ341" s="332"/>
      <c r="CK341" s="332"/>
      <c r="CL341" s="332"/>
      <c r="CM341" s="332"/>
      <c r="CN341" s="332"/>
      <c r="CO341" s="332"/>
      <c r="CP341" s="332"/>
      <c r="CQ341" s="332"/>
      <c r="CR341" s="332"/>
      <c r="CS341" s="332"/>
      <c r="CT341" s="332"/>
      <c r="CU341" s="332"/>
      <c r="CV341" s="332"/>
      <c r="CW341" s="332"/>
      <c r="CX341" s="332"/>
      <c r="CY341" s="332"/>
      <c r="CZ341" s="332"/>
      <c r="DA341" s="332"/>
      <c r="DB341" s="332"/>
      <c r="DC341" s="332"/>
      <c r="DD341" s="332"/>
      <c r="DE341" s="332"/>
      <c r="DF341" s="332"/>
      <c r="DG341" s="332"/>
      <c r="DH341" s="332"/>
      <c r="DI341" s="332"/>
      <c r="DJ341" s="332"/>
      <c r="DK341" s="332"/>
      <c r="DL341" s="332"/>
      <c r="DM341" s="332"/>
      <c r="DN341" s="332"/>
      <c r="DO341" s="332"/>
      <c r="DP341" s="332"/>
      <c r="DQ341" s="332"/>
      <c r="DR341" s="332"/>
      <c r="DS341" s="332"/>
      <c r="DT341" s="332"/>
      <c r="DU341" s="332"/>
      <c r="DV341" s="332"/>
      <c r="DW341" s="332"/>
      <c r="DX341" s="332"/>
      <c r="DY341" s="332"/>
      <c r="DZ341" s="332"/>
      <c r="EA341" s="332"/>
      <c r="EB341" s="332"/>
      <c r="EC341" s="332"/>
      <c r="ED341" s="332"/>
      <c r="EE341" s="332"/>
      <c r="EF341" s="332"/>
      <c r="EG341" s="332"/>
      <c r="EH341" s="332"/>
      <c r="EI341" s="332"/>
      <c r="EJ341" s="332"/>
      <c r="EK341" s="332"/>
      <c r="EL341" s="332"/>
      <c r="EM341" s="332"/>
      <c r="EN341" s="332"/>
      <c r="EO341" s="332"/>
      <c r="EP341" s="332"/>
      <c r="EQ341" s="332"/>
      <c r="ER341" s="332"/>
      <c r="ES341" s="332"/>
      <c r="ET341" s="332"/>
      <c r="EU341" s="332"/>
      <c r="EV341" s="332"/>
      <c r="EW341" s="332"/>
      <c r="EX341" s="332"/>
      <c r="EY341" s="332"/>
      <c r="EZ341" s="332"/>
      <c r="FA341" s="332"/>
      <c r="FB341" s="332"/>
      <c r="FC341" s="332"/>
      <c r="FD341" s="332"/>
      <c r="FE341" s="332"/>
      <c r="FF341" s="332"/>
      <c r="FG341" s="332"/>
      <c r="FH341" s="332"/>
      <c r="FI341" s="332"/>
      <c r="IP341" s="326"/>
    </row>
    <row r="342" spans="1:250" s="334" customFormat="1" ht="15" customHeight="1" x14ac:dyDescent="0.3">
      <c r="A342" s="600">
        <v>65</v>
      </c>
      <c r="B342" s="594" t="s">
        <v>1364</v>
      </c>
      <c r="C342" s="456">
        <v>501136</v>
      </c>
      <c r="D342" s="456" t="s">
        <v>26</v>
      </c>
      <c r="E342" s="456"/>
      <c r="F342" s="595"/>
      <c r="G342" s="460">
        <v>30512.520000000011</v>
      </c>
      <c r="H342" s="460"/>
      <c r="I342" s="460"/>
      <c r="J342" s="458"/>
      <c r="K342" s="458">
        <v>13861.37</v>
      </c>
      <c r="L342" s="460"/>
      <c r="M342" s="460"/>
      <c r="N342" s="458"/>
      <c r="O342" s="460"/>
      <c r="P342" s="458"/>
      <c r="Q342" s="460"/>
      <c r="R342" s="559">
        <f t="shared" si="59"/>
        <v>44373.890000000014</v>
      </c>
      <c r="S342" s="561">
        <f t="shared" si="63"/>
        <v>2.5404682208318263E-2</v>
      </c>
      <c r="T342" s="333" t="str">
        <f t="shared" si="67"/>
        <v>MYR</v>
      </c>
      <c r="U342" s="327">
        <v>44373.864595317806</v>
      </c>
      <c r="V342" s="333"/>
      <c r="W342" s="333">
        <f t="shared" si="65"/>
        <v>44373.864595317806</v>
      </c>
      <c r="X342" s="332"/>
      <c r="Y342" s="332"/>
      <c r="Z342" s="332"/>
      <c r="AA342" s="332"/>
      <c r="AB342" s="332"/>
      <c r="AC342" s="333"/>
      <c r="AD342" s="333"/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27"/>
      <c r="AR342" s="327"/>
      <c r="AS342" s="327"/>
      <c r="AT342" s="327"/>
      <c r="AU342" s="327"/>
      <c r="AV342" s="327"/>
      <c r="AW342" s="327"/>
      <c r="AX342" s="327"/>
      <c r="AY342" s="327"/>
      <c r="AZ342" s="327"/>
      <c r="BA342" s="327"/>
      <c r="BB342" s="358"/>
      <c r="BC342" s="327"/>
      <c r="BD342" s="327"/>
      <c r="BE342" s="332"/>
      <c r="BF342" s="332"/>
      <c r="BG342" s="332"/>
      <c r="BH342" s="332"/>
      <c r="BI342" s="332"/>
      <c r="BJ342" s="332"/>
      <c r="BK342" s="332"/>
      <c r="BL342" s="332"/>
      <c r="BM342" s="332"/>
      <c r="BN342" s="332"/>
      <c r="BO342" s="332"/>
      <c r="BP342" s="332"/>
      <c r="BQ342" s="332"/>
      <c r="BR342" s="332"/>
      <c r="BS342" s="332"/>
      <c r="BT342" s="332"/>
      <c r="BU342" s="332"/>
      <c r="BV342" s="332"/>
      <c r="BW342" s="332"/>
      <c r="BX342" s="332"/>
      <c r="BY342" s="332"/>
      <c r="BZ342" s="332"/>
      <c r="CA342" s="332"/>
      <c r="CB342" s="332"/>
      <c r="CC342" s="332"/>
      <c r="CD342" s="332"/>
      <c r="CE342" s="332"/>
      <c r="CF342" s="332"/>
      <c r="CG342" s="332"/>
      <c r="CH342" s="332"/>
      <c r="CI342" s="332"/>
      <c r="CJ342" s="332"/>
      <c r="CK342" s="332"/>
      <c r="CL342" s="332"/>
      <c r="CM342" s="332"/>
      <c r="CN342" s="332"/>
      <c r="CO342" s="332"/>
      <c r="CP342" s="332"/>
      <c r="CQ342" s="332"/>
      <c r="CR342" s="332"/>
      <c r="CS342" s="332"/>
      <c r="CT342" s="332"/>
      <c r="CU342" s="332"/>
      <c r="CV342" s="332"/>
      <c r="CW342" s="332"/>
      <c r="CX342" s="332"/>
      <c r="CY342" s="332"/>
      <c r="CZ342" s="332"/>
      <c r="DA342" s="332"/>
      <c r="DB342" s="332"/>
      <c r="DC342" s="332"/>
      <c r="DD342" s="332"/>
      <c r="DE342" s="332"/>
      <c r="DF342" s="332"/>
      <c r="DG342" s="332"/>
      <c r="DH342" s="332"/>
      <c r="DI342" s="332"/>
      <c r="DJ342" s="332"/>
      <c r="DK342" s="332"/>
      <c r="DL342" s="332"/>
      <c r="DM342" s="332"/>
      <c r="DN342" s="332"/>
      <c r="DO342" s="332"/>
      <c r="DP342" s="332"/>
      <c r="DQ342" s="332"/>
      <c r="DR342" s="332"/>
      <c r="DS342" s="332"/>
      <c r="DT342" s="332"/>
      <c r="DU342" s="332"/>
      <c r="DV342" s="332"/>
      <c r="DW342" s="332"/>
      <c r="DX342" s="332"/>
      <c r="DY342" s="332"/>
      <c r="DZ342" s="332"/>
      <c r="EA342" s="332"/>
      <c r="EB342" s="332"/>
      <c r="EC342" s="332"/>
      <c r="ED342" s="332"/>
      <c r="EE342" s="332"/>
      <c r="EF342" s="332"/>
      <c r="EG342" s="332"/>
      <c r="EH342" s="332"/>
      <c r="EI342" s="332"/>
      <c r="EJ342" s="332"/>
      <c r="EK342" s="332"/>
      <c r="EL342" s="332"/>
      <c r="EM342" s="332"/>
      <c r="EN342" s="332"/>
      <c r="EO342" s="332"/>
      <c r="EP342" s="332"/>
      <c r="EQ342" s="332"/>
      <c r="ER342" s="332"/>
      <c r="ES342" s="332"/>
      <c r="ET342" s="332"/>
      <c r="EU342" s="332"/>
      <c r="EV342" s="332"/>
      <c r="EW342" s="332"/>
      <c r="EX342" s="332"/>
      <c r="EY342" s="332"/>
      <c r="EZ342" s="332"/>
      <c r="FA342" s="332"/>
      <c r="FB342" s="332"/>
      <c r="FC342" s="332"/>
      <c r="FD342" s="332"/>
      <c r="FE342" s="332"/>
      <c r="FF342" s="332"/>
      <c r="FG342" s="332"/>
      <c r="FH342" s="332"/>
      <c r="FI342" s="332"/>
      <c r="IP342" s="326"/>
    </row>
    <row r="343" spans="1:250" s="334" customFormat="1" ht="15" customHeight="1" x14ac:dyDescent="0.3">
      <c r="A343" s="600">
        <v>66</v>
      </c>
      <c r="B343" s="594" t="s">
        <v>1418</v>
      </c>
      <c r="C343" s="456">
        <v>501182</v>
      </c>
      <c r="D343" s="456" t="s">
        <v>26</v>
      </c>
      <c r="E343" s="456"/>
      <c r="F343" s="595"/>
      <c r="G343" s="460">
        <v>554.34000000000015</v>
      </c>
      <c r="H343" s="460"/>
      <c r="I343" s="460"/>
      <c r="J343" s="458"/>
      <c r="K343" s="458">
        <v>17191.52</v>
      </c>
      <c r="L343" s="460"/>
      <c r="M343" s="460"/>
      <c r="N343" s="458">
        <v>16631.29</v>
      </c>
      <c r="O343" s="460"/>
      <c r="P343" s="458"/>
      <c r="Q343" s="460"/>
      <c r="R343" s="559">
        <f t="shared" si="59"/>
        <v>1114.5699999999997</v>
      </c>
      <c r="S343" s="561">
        <f t="shared" si="63"/>
        <v>-3.1769556164817914E-2</v>
      </c>
      <c r="T343" s="333" t="str">
        <f t="shared" si="67"/>
        <v>MYR</v>
      </c>
      <c r="U343" s="327">
        <v>1114.6017695561645</v>
      </c>
      <c r="V343" s="333"/>
      <c r="W343" s="333">
        <f t="shared" si="65"/>
        <v>1114.6017695561645</v>
      </c>
      <c r="X343" s="332"/>
      <c r="Y343" s="332"/>
      <c r="Z343" s="332"/>
      <c r="AA343" s="332"/>
      <c r="AB343" s="332"/>
      <c r="AC343" s="333"/>
      <c r="AD343" s="333"/>
      <c r="AE343" s="331"/>
      <c r="AF343" s="331"/>
      <c r="AG343" s="331"/>
      <c r="AH343" s="331"/>
      <c r="AI343" s="331"/>
      <c r="AJ343" s="331"/>
      <c r="AK343" s="331"/>
      <c r="AL343" s="331"/>
      <c r="AM343" s="331"/>
      <c r="AN343" s="331"/>
      <c r="AO343" s="331"/>
      <c r="AP343" s="331"/>
      <c r="AQ343" s="327"/>
      <c r="AR343" s="327"/>
      <c r="AS343" s="327"/>
      <c r="AT343" s="327"/>
      <c r="AU343" s="327"/>
      <c r="AV343" s="327"/>
      <c r="AW343" s="327"/>
      <c r="AX343" s="327"/>
      <c r="AY343" s="327"/>
      <c r="AZ343" s="327"/>
      <c r="BA343" s="327"/>
      <c r="BB343" s="358"/>
      <c r="BC343" s="327"/>
      <c r="BD343" s="327"/>
      <c r="BE343" s="332"/>
      <c r="BF343" s="332"/>
      <c r="BG343" s="332"/>
      <c r="BH343" s="332"/>
      <c r="BI343" s="332"/>
      <c r="BJ343" s="332"/>
      <c r="BK343" s="332"/>
      <c r="BL343" s="332"/>
      <c r="BM343" s="332"/>
      <c r="BN343" s="332"/>
      <c r="BO343" s="332"/>
      <c r="BP343" s="332"/>
      <c r="BQ343" s="332"/>
      <c r="BR343" s="332"/>
      <c r="BS343" s="332"/>
      <c r="BT343" s="332"/>
      <c r="BU343" s="332"/>
      <c r="BV343" s="332"/>
      <c r="BW343" s="332"/>
      <c r="BX343" s="332"/>
      <c r="BY343" s="332"/>
      <c r="BZ343" s="332"/>
      <c r="CA343" s="332"/>
      <c r="CB343" s="332"/>
      <c r="CC343" s="332"/>
      <c r="CD343" s="332"/>
      <c r="CE343" s="332"/>
      <c r="CF343" s="332"/>
      <c r="CG343" s="332"/>
      <c r="CH343" s="332"/>
      <c r="CI343" s="332"/>
      <c r="CJ343" s="332"/>
      <c r="CK343" s="332"/>
      <c r="CL343" s="332"/>
      <c r="CM343" s="332"/>
      <c r="CN343" s="332"/>
      <c r="CO343" s="332"/>
      <c r="CP343" s="332"/>
      <c r="CQ343" s="332"/>
      <c r="CR343" s="332"/>
      <c r="CS343" s="332"/>
      <c r="CT343" s="332"/>
      <c r="CU343" s="332"/>
      <c r="CV343" s="332"/>
      <c r="CW343" s="332"/>
      <c r="CX343" s="332"/>
      <c r="CY343" s="332"/>
      <c r="CZ343" s="332"/>
      <c r="DA343" s="332"/>
      <c r="DB343" s="332"/>
      <c r="DC343" s="332"/>
      <c r="DD343" s="332"/>
      <c r="DE343" s="332"/>
      <c r="DF343" s="332"/>
      <c r="DG343" s="332"/>
      <c r="DH343" s="332"/>
      <c r="DI343" s="332"/>
      <c r="DJ343" s="332"/>
      <c r="DK343" s="332"/>
      <c r="DL343" s="332"/>
      <c r="DM343" s="332"/>
      <c r="DN343" s="332"/>
      <c r="DO343" s="332"/>
      <c r="DP343" s="332"/>
      <c r="DQ343" s="332"/>
      <c r="DR343" s="332"/>
      <c r="DS343" s="332"/>
      <c r="DT343" s="332"/>
      <c r="DU343" s="332"/>
      <c r="DV343" s="332"/>
      <c r="DW343" s="332"/>
      <c r="DX343" s="332"/>
      <c r="DY343" s="332"/>
      <c r="DZ343" s="332"/>
      <c r="EA343" s="332"/>
      <c r="EB343" s="332"/>
      <c r="EC343" s="332"/>
      <c r="ED343" s="332"/>
      <c r="EE343" s="332"/>
      <c r="EF343" s="332"/>
      <c r="EG343" s="332"/>
      <c r="EH343" s="332"/>
      <c r="EI343" s="332"/>
      <c r="EJ343" s="332"/>
      <c r="EK343" s="332"/>
      <c r="EL343" s="332"/>
      <c r="EM343" s="332"/>
      <c r="EN343" s="332"/>
      <c r="EO343" s="332"/>
      <c r="EP343" s="332"/>
      <c r="EQ343" s="332"/>
      <c r="ER343" s="332"/>
      <c r="ES343" s="332"/>
      <c r="ET343" s="332"/>
      <c r="EU343" s="332"/>
      <c r="EV343" s="332"/>
      <c r="EW343" s="332"/>
      <c r="EX343" s="332"/>
      <c r="EY343" s="332"/>
      <c r="EZ343" s="332"/>
      <c r="FA343" s="332"/>
      <c r="FB343" s="332"/>
      <c r="FC343" s="332"/>
      <c r="FD343" s="332"/>
      <c r="FE343" s="332"/>
      <c r="FF343" s="332"/>
      <c r="FG343" s="332"/>
      <c r="FH343" s="332"/>
      <c r="FI343" s="332"/>
      <c r="IP343" s="326"/>
    </row>
    <row r="344" spans="1:250" s="334" customFormat="1" ht="15" customHeight="1" x14ac:dyDescent="0.3">
      <c r="A344" s="600">
        <v>67</v>
      </c>
      <c r="B344" s="594" t="s">
        <v>1274</v>
      </c>
      <c r="C344" s="456">
        <v>501097</v>
      </c>
      <c r="D344" s="456" t="s">
        <v>26</v>
      </c>
      <c r="E344" s="456"/>
      <c r="F344" s="595"/>
      <c r="G344" s="460">
        <v>4889.489999999998</v>
      </c>
      <c r="H344" s="460"/>
      <c r="I344" s="460"/>
      <c r="J344" s="458"/>
      <c r="K344" s="458">
        <v>9553.2199999999993</v>
      </c>
      <c r="L344" s="460"/>
      <c r="M344" s="460"/>
      <c r="N344" s="458">
        <v>9167.9</v>
      </c>
      <c r="O344" s="460"/>
      <c r="P344" s="458"/>
      <c r="Q344" s="460"/>
      <c r="R344" s="559">
        <f t="shared" si="59"/>
        <v>5274.8099999999977</v>
      </c>
      <c r="S344" s="561">
        <f t="shared" si="63"/>
        <v>-6.2809950687551463E-2</v>
      </c>
      <c r="T344" s="333" t="str">
        <f t="shared" si="67"/>
        <v>MYR</v>
      </c>
      <c r="U344" s="327">
        <v>5274.8728099506852</v>
      </c>
      <c r="V344" s="333"/>
      <c r="W344" s="333">
        <f t="shared" si="65"/>
        <v>5274.8728099506852</v>
      </c>
      <c r="X344" s="332"/>
      <c r="Y344" s="332"/>
      <c r="Z344" s="332"/>
      <c r="AA344" s="332"/>
      <c r="AB344" s="332"/>
      <c r="AC344" s="333"/>
      <c r="AD344" s="333"/>
      <c r="AE344" s="331"/>
      <c r="AF344" s="331"/>
      <c r="AG344" s="331"/>
      <c r="AH344" s="331"/>
      <c r="AI344" s="331"/>
      <c r="AJ344" s="331"/>
      <c r="AK344" s="331"/>
      <c r="AL344" s="331"/>
      <c r="AM344" s="331"/>
      <c r="AN344" s="331"/>
      <c r="AO344" s="331"/>
      <c r="AP344" s="331"/>
      <c r="AQ344" s="327"/>
      <c r="AR344" s="327"/>
      <c r="AS344" s="327"/>
      <c r="AT344" s="327"/>
      <c r="AU344" s="327"/>
      <c r="AV344" s="327"/>
      <c r="AW344" s="327"/>
      <c r="AX344" s="327"/>
      <c r="AY344" s="327"/>
      <c r="AZ344" s="327"/>
      <c r="BA344" s="327"/>
      <c r="BB344" s="358"/>
      <c r="BC344" s="327"/>
      <c r="BD344" s="327"/>
      <c r="BE344" s="332"/>
      <c r="BF344" s="332"/>
      <c r="BG344" s="332"/>
      <c r="BH344" s="332"/>
      <c r="BI344" s="332"/>
      <c r="BJ344" s="332"/>
      <c r="BK344" s="332"/>
      <c r="BL344" s="332"/>
      <c r="BM344" s="332"/>
      <c r="BN344" s="332"/>
      <c r="BO344" s="332"/>
      <c r="BP344" s="332"/>
      <c r="BQ344" s="332"/>
      <c r="BR344" s="332"/>
      <c r="BS344" s="332"/>
      <c r="BT344" s="332"/>
      <c r="BU344" s="332"/>
      <c r="BV344" s="332"/>
      <c r="BW344" s="332"/>
      <c r="BX344" s="332"/>
      <c r="BY344" s="332"/>
      <c r="BZ344" s="332"/>
      <c r="CA344" s="332"/>
      <c r="CB344" s="332"/>
      <c r="CC344" s="332"/>
      <c r="CD344" s="332"/>
      <c r="CE344" s="332"/>
      <c r="CF344" s="332"/>
      <c r="CG344" s="332"/>
      <c r="CH344" s="332"/>
      <c r="CI344" s="332"/>
      <c r="CJ344" s="332"/>
      <c r="CK344" s="332"/>
      <c r="CL344" s="332"/>
      <c r="CM344" s="332"/>
      <c r="CN344" s="332"/>
      <c r="CO344" s="332"/>
      <c r="CP344" s="332"/>
      <c r="CQ344" s="332"/>
      <c r="CR344" s="332"/>
      <c r="CS344" s="332"/>
      <c r="CT344" s="332"/>
      <c r="CU344" s="332"/>
      <c r="CV344" s="332"/>
      <c r="CW344" s="332"/>
      <c r="CX344" s="332"/>
      <c r="CY344" s="332"/>
      <c r="CZ344" s="332"/>
      <c r="DA344" s="332"/>
      <c r="DB344" s="332"/>
      <c r="DC344" s="332"/>
      <c r="DD344" s="332"/>
      <c r="DE344" s="332"/>
      <c r="DF344" s="332"/>
      <c r="DG344" s="332"/>
      <c r="DH344" s="332"/>
      <c r="DI344" s="332"/>
      <c r="DJ344" s="332"/>
      <c r="DK344" s="332"/>
      <c r="DL344" s="332"/>
      <c r="DM344" s="332"/>
      <c r="DN344" s="332"/>
      <c r="DO344" s="332"/>
      <c r="DP344" s="332"/>
      <c r="DQ344" s="332"/>
      <c r="DR344" s="332"/>
      <c r="DS344" s="332"/>
      <c r="DT344" s="332"/>
      <c r="DU344" s="332"/>
      <c r="DV344" s="332"/>
      <c r="DW344" s="332"/>
      <c r="DX344" s="332"/>
      <c r="DY344" s="332"/>
      <c r="DZ344" s="332"/>
      <c r="EA344" s="332"/>
      <c r="EB344" s="332"/>
      <c r="EC344" s="332"/>
      <c r="ED344" s="332"/>
      <c r="EE344" s="332"/>
      <c r="EF344" s="332"/>
      <c r="EG344" s="332"/>
      <c r="EH344" s="332"/>
      <c r="EI344" s="332"/>
      <c r="EJ344" s="332"/>
      <c r="EK344" s="332"/>
      <c r="EL344" s="332"/>
      <c r="EM344" s="332"/>
      <c r="EN344" s="332"/>
      <c r="EO344" s="332"/>
      <c r="EP344" s="332"/>
      <c r="EQ344" s="332"/>
      <c r="ER344" s="332"/>
      <c r="ES344" s="332"/>
      <c r="ET344" s="332"/>
      <c r="EU344" s="332"/>
      <c r="EV344" s="332"/>
      <c r="EW344" s="332"/>
      <c r="EX344" s="332"/>
      <c r="EY344" s="332"/>
      <c r="EZ344" s="332"/>
      <c r="FA344" s="332"/>
      <c r="FB344" s="332"/>
      <c r="FC344" s="332"/>
      <c r="FD344" s="332"/>
      <c r="FE344" s="332"/>
      <c r="FF344" s="332"/>
      <c r="FG344" s="332"/>
      <c r="FH344" s="332"/>
      <c r="FI344" s="332"/>
      <c r="IP344" s="326"/>
    </row>
    <row r="345" spans="1:250" s="334" customFormat="1" ht="15" customHeight="1" x14ac:dyDescent="0.3">
      <c r="A345" s="600">
        <v>68</v>
      </c>
      <c r="B345" s="594" t="s">
        <v>1499</v>
      </c>
      <c r="C345" s="456">
        <v>501193</v>
      </c>
      <c r="D345" s="456" t="s">
        <v>26</v>
      </c>
      <c r="E345" s="456"/>
      <c r="F345" s="595"/>
      <c r="G345" s="366">
        <v>18717.819999999985</v>
      </c>
      <c r="H345" s="460"/>
      <c r="I345" s="460"/>
      <c r="J345" s="458"/>
      <c r="K345" s="458">
        <v>37010.959999999999</v>
      </c>
      <c r="L345" s="460"/>
      <c r="M345" s="460"/>
      <c r="N345" s="458">
        <v>35095.89</v>
      </c>
      <c r="O345" s="460"/>
      <c r="P345" s="458"/>
      <c r="Q345" s="460"/>
      <c r="R345" s="559">
        <f t="shared" si="59"/>
        <v>20632.889999999985</v>
      </c>
      <c r="S345" s="561">
        <f t="shared" si="63"/>
        <v>1.3287671215948649E-2</v>
      </c>
      <c r="T345" s="333" t="str">
        <f t="shared" si="67"/>
        <v>MYR</v>
      </c>
      <c r="U345" s="327">
        <v>20632.876712328769</v>
      </c>
      <c r="V345" s="333"/>
      <c r="W345" s="333">
        <f t="shared" si="65"/>
        <v>20632.876712328769</v>
      </c>
      <c r="X345" s="332"/>
      <c r="Y345" s="332"/>
      <c r="Z345" s="332"/>
      <c r="AA345" s="332"/>
      <c r="AB345" s="332"/>
      <c r="AC345" s="333"/>
      <c r="AD345" s="333"/>
      <c r="AE345" s="331"/>
      <c r="AF345" s="331"/>
      <c r="AG345" s="331"/>
      <c r="AH345" s="331"/>
      <c r="AI345" s="331"/>
      <c r="AJ345" s="331"/>
      <c r="AK345" s="331"/>
      <c r="AL345" s="331"/>
      <c r="AM345" s="331"/>
      <c r="AN345" s="331"/>
      <c r="AO345" s="331"/>
      <c r="AP345" s="331"/>
      <c r="AQ345" s="327"/>
      <c r="AR345" s="327"/>
      <c r="AS345" s="327"/>
      <c r="AT345" s="327"/>
      <c r="AU345" s="327"/>
      <c r="AV345" s="327"/>
      <c r="AW345" s="327"/>
      <c r="AX345" s="327"/>
      <c r="AY345" s="327"/>
      <c r="AZ345" s="327"/>
      <c r="BA345" s="327"/>
      <c r="BB345" s="358"/>
      <c r="BC345" s="327"/>
      <c r="BD345" s="327"/>
      <c r="BE345" s="332"/>
      <c r="BF345" s="332"/>
      <c r="BG345" s="332"/>
      <c r="BH345" s="332"/>
      <c r="BI345" s="332"/>
      <c r="BJ345" s="332"/>
      <c r="BK345" s="332"/>
      <c r="BL345" s="332"/>
      <c r="BM345" s="332"/>
      <c r="BN345" s="332"/>
      <c r="BO345" s="332"/>
      <c r="BP345" s="332"/>
      <c r="BQ345" s="332"/>
      <c r="BR345" s="332"/>
      <c r="BS345" s="332"/>
      <c r="BT345" s="332"/>
      <c r="BU345" s="332"/>
      <c r="BV345" s="332"/>
      <c r="BW345" s="332"/>
      <c r="BX345" s="332"/>
      <c r="BY345" s="332"/>
      <c r="BZ345" s="332"/>
      <c r="CA345" s="332"/>
      <c r="CB345" s="332"/>
      <c r="CC345" s="332"/>
      <c r="CD345" s="332"/>
      <c r="CE345" s="332"/>
      <c r="CF345" s="332"/>
      <c r="CG345" s="332"/>
      <c r="CH345" s="332"/>
      <c r="CI345" s="332"/>
      <c r="CJ345" s="332"/>
      <c r="CK345" s="332"/>
      <c r="CL345" s="332"/>
      <c r="CM345" s="332"/>
      <c r="CN345" s="332"/>
      <c r="CO345" s="332"/>
      <c r="CP345" s="332"/>
      <c r="CQ345" s="332"/>
      <c r="CR345" s="332"/>
      <c r="CS345" s="332"/>
      <c r="CT345" s="332"/>
      <c r="CU345" s="332"/>
      <c r="CV345" s="332"/>
      <c r="CW345" s="332"/>
      <c r="CX345" s="332"/>
      <c r="CY345" s="332"/>
      <c r="CZ345" s="332"/>
      <c r="DA345" s="332"/>
      <c r="DB345" s="332"/>
      <c r="DC345" s="332"/>
      <c r="DD345" s="332"/>
      <c r="DE345" s="332"/>
      <c r="DF345" s="332"/>
      <c r="DG345" s="332"/>
      <c r="DH345" s="332"/>
      <c r="DI345" s="332"/>
      <c r="DJ345" s="332"/>
      <c r="DK345" s="332"/>
      <c r="DL345" s="332"/>
      <c r="DM345" s="332"/>
      <c r="DN345" s="332"/>
      <c r="DO345" s="332"/>
      <c r="DP345" s="332"/>
      <c r="DQ345" s="332"/>
      <c r="DR345" s="332"/>
      <c r="DS345" s="332"/>
      <c r="DT345" s="332"/>
      <c r="DU345" s="332"/>
      <c r="DV345" s="332"/>
      <c r="DW345" s="332"/>
      <c r="DX345" s="332"/>
      <c r="DY345" s="332"/>
      <c r="DZ345" s="332"/>
      <c r="EA345" s="332"/>
      <c r="EB345" s="332"/>
      <c r="EC345" s="332"/>
      <c r="ED345" s="332"/>
      <c r="EE345" s="332"/>
      <c r="EF345" s="332"/>
      <c r="EG345" s="332"/>
      <c r="EH345" s="332"/>
      <c r="EI345" s="332"/>
      <c r="EJ345" s="332"/>
      <c r="EK345" s="332"/>
      <c r="EL345" s="332"/>
      <c r="EM345" s="332"/>
      <c r="EN345" s="332"/>
      <c r="EO345" s="332"/>
      <c r="EP345" s="332"/>
      <c r="EQ345" s="332"/>
      <c r="ER345" s="332"/>
      <c r="ES345" s="332"/>
      <c r="ET345" s="332"/>
      <c r="EU345" s="332"/>
      <c r="EV345" s="332"/>
      <c r="EW345" s="332"/>
      <c r="EX345" s="332"/>
      <c r="EY345" s="332"/>
      <c r="EZ345" s="332"/>
      <c r="FA345" s="332"/>
      <c r="FB345" s="332"/>
      <c r="FC345" s="332"/>
      <c r="FD345" s="332"/>
      <c r="FE345" s="332"/>
      <c r="FF345" s="332"/>
      <c r="FG345" s="332"/>
      <c r="FH345" s="332"/>
      <c r="FI345" s="332"/>
      <c r="IP345" s="326"/>
    </row>
    <row r="346" spans="1:250" s="334" customFormat="1" ht="15" hidden="1" customHeight="1" x14ac:dyDescent="0.3">
      <c r="A346" s="600">
        <v>54</v>
      </c>
      <c r="B346" s="594" t="s">
        <v>1297</v>
      </c>
      <c r="C346" s="456">
        <v>501120</v>
      </c>
      <c r="D346" s="456" t="s">
        <v>26</v>
      </c>
      <c r="E346" s="456"/>
      <c r="F346" s="595"/>
      <c r="G346" s="460">
        <v>0</v>
      </c>
      <c r="H346" s="460"/>
      <c r="I346" s="460"/>
      <c r="J346" s="458"/>
      <c r="K346" s="458"/>
      <c r="L346" s="460"/>
      <c r="M346" s="460"/>
      <c r="N346" s="458"/>
      <c r="O346" s="460"/>
      <c r="P346" s="458"/>
      <c r="Q346" s="460"/>
      <c r="R346" s="559">
        <f t="shared" si="59"/>
        <v>0</v>
      </c>
      <c r="S346" s="561">
        <f t="shared" si="63"/>
        <v>0</v>
      </c>
      <c r="T346" s="333" t="str">
        <f t="shared" si="67"/>
        <v>MYR</v>
      </c>
      <c r="U346" s="327"/>
      <c r="V346" s="333"/>
      <c r="W346" s="333">
        <f t="shared" si="65"/>
        <v>0</v>
      </c>
      <c r="X346" s="332"/>
      <c r="Y346" s="332"/>
      <c r="Z346" s="332"/>
      <c r="AA346" s="332"/>
      <c r="AB346" s="332"/>
      <c r="AC346" s="333"/>
      <c r="AD346" s="333"/>
      <c r="AE346" s="331"/>
      <c r="AF346" s="331"/>
      <c r="AG346" s="331"/>
      <c r="AH346" s="331"/>
      <c r="AI346" s="331"/>
      <c r="AJ346" s="331"/>
      <c r="AK346" s="331"/>
      <c r="AL346" s="331"/>
      <c r="AM346" s="331"/>
      <c r="AN346" s="331"/>
      <c r="AO346" s="331"/>
      <c r="AP346" s="331"/>
      <c r="AQ346" s="327"/>
      <c r="AR346" s="327"/>
      <c r="AS346" s="327"/>
      <c r="AT346" s="327"/>
      <c r="AU346" s="327"/>
      <c r="AV346" s="327"/>
      <c r="AW346" s="327"/>
      <c r="AX346" s="327"/>
      <c r="AY346" s="327"/>
      <c r="AZ346" s="327"/>
      <c r="BA346" s="327"/>
      <c r="BB346" s="358"/>
      <c r="BC346" s="327"/>
      <c r="BD346" s="327"/>
      <c r="BE346" s="332"/>
      <c r="BF346" s="332"/>
      <c r="BG346" s="332"/>
      <c r="BH346" s="332"/>
      <c r="BI346" s="332"/>
      <c r="BJ346" s="332"/>
      <c r="BK346" s="332"/>
      <c r="BL346" s="332"/>
      <c r="BM346" s="332"/>
      <c r="BN346" s="332"/>
      <c r="BO346" s="332"/>
      <c r="BP346" s="332"/>
      <c r="BQ346" s="332"/>
      <c r="BR346" s="332"/>
      <c r="BS346" s="332"/>
      <c r="BT346" s="332"/>
      <c r="BU346" s="332"/>
      <c r="BV346" s="332"/>
      <c r="BW346" s="332"/>
      <c r="BX346" s="332"/>
      <c r="BY346" s="332"/>
      <c r="BZ346" s="332"/>
      <c r="CA346" s="332"/>
      <c r="CB346" s="332"/>
      <c r="CC346" s="332"/>
      <c r="CD346" s="332"/>
      <c r="CE346" s="332"/>
      <c r="CF346" s="332"/>
      <c r="CG346" s="332"/>
      <c r="CH346" s="332"/>
      <c r="CI346" s="332"/>
      <c r="CJ346" s="332"/>
      <c r="CK346" s="332"/>
      <c r="CL346" s="332"/>
      <c r="CM346" s="332"/>
      <c r="CN346" s="332"/>
      <c r="CO346" s="332"/>
      <c r="CP346" s="332"/>
      <c r="CQ346" s="332"/>
      <c r="CR346" s="332"/>
      <c r="CS346" s="332"/>
      <c r="CT346" s="332"/>
      <c r="CU346" s="332"/>
      <c r="CV346" s="332"/>
      <c r="CW346" s="332"/>
      <c r="CX346" s="332"/>
      <c r="CY346" s="332"/>
      <c r="CZ346" s="332"/>
      <c r="DA346" s="332"/>
      <c r="DB346" s="332"/>
      <c r="DC346" s="332"/>
      <c r="DD346" s="332"/>
      <c r="DE346" s="332"/>
      <c r="DF346" s="332"/>
      <c r="DG346" s="332"/>
      <c r="DH346" s="332"/>
      <c r="DI346" s="332"/>
      <c r="DJ346" s="332"/>
      <c r="DK346" s="332"/>
      <c r="DL346" s="332"/>
      <c r="DM346" s="332"/>
      <c r="DN346" s="332"/>
      <c r="DO346" s="332"/>
      <c r="DP346" s="332"/>
      <c r="DQ346" s="332"/>
      <c r="DR346" s="332"/>
      <c r="DS346" s="332"/>
      <c r="DT346" s="332"/>
      <c r="DU346" s="332"/>
      <c r="DV346" s="332"/>
      <c r="DW346" s="332"/>
      <c r="DX346" s="332"/>
      <c r="DY346" s="332"/>
      <c r="DZ346" s="332"/>
      <c r="EA346" s="332"/>
      <c r="EB346" s="332"/>
      <c r="EC346" s="332"/>
      <c r="ED346" s="332"/>
      <c r="EE346" s="332"/>
      <c r="EF346" s="332"/>
      <c r="EG346" s="332"/>
      <c r="EH346" s="332"/>
      <c r="EI346" s="332"/>
      <c r="EJ346" s="332"/>
      <c r="EK346" s="332"/>
      <c r="EL346" s="332"/>
      <c r="EM346" s="332"/>
      <c r="EN346" s="332"/>
      <c r="EO346" s="332"/>
      <c r="EP346" s="332"/>
      <c r="EQ346" s="332"/>
      <c r="ER346" s="332"/>
      <c r="ES346" s="332"/>
      <c r="ET346" s="332"/>
      <c r="EU346" s="332"/>
      <c r="EV346" s="332"/>
      <c r="EW346" s="332"/>
      <c r="EX346" s="332"/>
      <c r="EY346" s="332"/>
      <c r="EZ346" s="332"/>
      <c r="FA346" s="332"/>
      <c r="FB346" s="332"/>
      <c r="FC346" s="332"/>
      <c r="FD346" s="332"/>
      <c r="FE346" s="332"/>
      <c r="FF346" s="332"/>
      <c r="FG346" s="332"/>
      <c r="FH346" s="332"/>
      <c r="FI346" s="332"/>
      <c r="IP346" s="326"/>
    </row>
    <row r="347" spans="1:250" s="334" customFormat="1" ht="15" customHeight="1" x14ac:dyDescent="0.3">
      <c r="A347" s="600">
        <v>69</v>
      </c>
      <c r="B347" s="594" t="s">
        <v>1500</v>
      </c>
      <c r="C347" s="456">
        <v>501258</v>
      </c>
      <c r="D347" s="456" t="s">
        <v>26</v>
      </c>
      <c r="E347" s="456"/>
      <c r="F347" s="595"/>
      <c r="G347" s="460">
        <v>9510.9000000000015</v>
      </c>
      <c r="H347" s="460"/>
      <c r="I347" s="460"/>
      <c r="J347" s="458"/>
      <c r="K347" s="458">
        <v>20132.169999999998</v>
      </c>
      <c r="L347" s="460"/>
      <c r="M347" s="460"/>
      <c r="N347" s="458">
        <v>18466.68</v>
      </c>
      <c r="O347" s="460"/>
      <c r="P347" s="458"/>
      <c r="Q347" s="460"/>
      <c r="R347" s="559">
        <f t="shared" si="59"/>
        <v>11176.39</v>
      </c>
      <c r="S347" s="561">
        <f t="shared" si="63"/>
        <v>-1.7536219178509782E-2</v>
      </c>
      <c r="T347" s="333" t="str">
        <f t="shared" si="67"/>
        <v>MYR</v>
      </c>
      <c r="U347" s="327">
        <v>11176.407536219178</v>
      </c>
      <c r="V347" s="333"/>
      <c r="W347" s="333">
        <f t="shared" si="65"/>
        <v>11176.407536219178</v>
      </c>
      <c r="X347" s="332"/>
      <c r="Y347" s="332"/>
      <c r="Z347" s="332"/>
      <c r="AA347" s="332"/>
      <c r="AB347" s="332"/>
      <c r="AC347" s="333"/>
      <c r="AD347" s="333"/>
      <c r="AE347" s="331"/>
      <c r="AF347" s="331"/>
      <c r="AG347" s="331"/>
      <c r="AH347" s="331"/>
      <c r="AI347" s="331"/>
      <c r="AJ347" s="331"/>
      <c r="AK347" s="331"/>
      <c r="AL347" s="331"/>
      <c r="AM347" s="331"/>
      <c r="AN347" s="331"/>
      <c r="AO347" s="331"/>
      <c r="AP347" s="331"/>
      <c r="AQ347" s="327"/>
      <c r="AR347" s="327"/>
      <c r="AS347" s="327"/>
      <c r="AT347" s="327"/>
      <c r="AU347" s="327"/>
      <c r="AV347" s="327"/>
      <c r="AW347" s="327"/>
      <c r="AX347" s="327"/>
      <c r="AY347" s="327"/>
      <c r="AZ347" s="327"/>
      <c r="BA347" s="327"/>
      <c r="BB347" s="358"/>
      <c r="BC347" s="327"/>
      <c r="BD347" s="327"/>
      <c r="BE347" s="332"/>
      <c r="BF347" s="332"/>
      <c r="BG347" s="332"/>
      <c r="BH347" s="332"/>
      <c r="BI347" s="332"/>
      <c r="BJ347" s="332"/>
      <c r="BK347" s="332"/>
      <c r="BL347" s="332"/>
      <c r="BM347" s="332"/>
      <c r="BN347" s="332"/>
      <c r="BO347" s="332"/>
      <c r="BP347" s="332"/>
      <c r="BQ347" s="332"/>
      <c r="BR347" s="332"/>
      <c r="BS347" s="332"/>
      <c r="BT347" s="332"/>
      <c r="BU347" s="332"/>
      <c r="BV347" s="332"/>
      <c r="BW347" s="332"/>
      <c r="BX347" s="332"/>
      <c r="BY347" s="332"/>
      <c r="BZ347" s="332"/>
      <c r="CA347" s="332"/>
      <c r="CB347" s="332"/>
      <c r="CC347" s="332"/>
      <c r="CD347" s="332"/>
      <c r="CE347" s="332"/>
      <c r="CF347" s="332"/>
      <c r="CG347" s="332"/>
      <c r="CH347" s="332"/>
      <c r="CI347" s="332"/>
      <c r="CJ347" s="332"/>
      <c r="CK347" s="332"/>
      <c r="CL347" s="332"/>
      <c r="CM347" s="332"/>
      <c r="CN347" s="332"/>
      <c r="CO347" s="332"/>
      <c r="CP347" s="332"/>
      <c r="CQ347" s="332"/>
      <c r="CR347" s="332"/>
      <c r="CS347" s="332"/>
      <c r="CT347" s="332"/>
      <c r="CU347" s="332"/>
      <c r="CV347" s="332"/>
      <c r="CW347" s="332"/>
      <c r="CX347" s="332"/>
      <c r="CY347" s="332"/>
      <c r="CZ347" s="332"/>
      <c r="DA347" s="332"/>
      <c r="DB347" s="332"/>
      <c r="DC347" s="332"/>
      <c r="DD347" s="332"/>
      <c r="DE347" s="332"/>
      <c r="DF347" s="332"/>
      <c r="DG347" s="332"/>
      <c r="DH347" s="332"/>
      <c r="DI347" s="332"/>
      <c r="DJ347" s="332"/>
      <c r="DK347" s="332"/>
      <c r="DL347" s="332"/>
      <c r="DM347" s="332"/>
      <c r="DN347" s="332"/>
      <c r="DO347" s="332"/>
      <c r="DP347" s="332"/>
      <c r="DQ347" s="332"/>
      <c r="DR347" s="332"/>
      <c r="DS347" s="332"/>
      <c r="DT347" s="332"/>
      <c r="DU347" s="332"/>
      <c r="DV347" s="332"/>
      <c r="DW347" s="332"/>
      <c r="DX347" s="332"/>
      <c r="DY347" s="332"/>
      <c r="DZ347" s="332"/>
      <c r="EA347" s="332"/>
      <c r="EB347" s="332"/>
      <c r="EC347" s="332"/>
      <c r="ED347" s="332"/>
      <c r="EE347" s="332"/>
      <c r="EF347" s="332"/>
      <c r="EG347" s="332"/>
      <c r="EH347" s="332"/>
      <c r="EI347" s="332"/>
      <c r="EJ347" s="332"/>
      <c r="EK347" s="332"/>
      <c r="EL347" s="332"/>
      <c r="EM347" s="332"/>
      <c r="EN347" s="332"/>
      <c r="EO347" s="332"/>
      <c r="EP347" s="332"/>
      <c r="EQ347" s="332"/>
      <c r="ER347" s="332"/>
      <c r="ES347" s="332"/>
      <c r="ET347" s="332"/>
      <c r="EU347" s="332"/>
      <c r="EV347" s="332"/>
      <c r="EW347" s="332"/>
      <c r="EX347" s="332"/>
      <c r="EY347" s="332"/>
      <c r="EZ347" s="332"/>
      <c r="FA347" s="332"/>
      <c r="FB347" s="332"/>
      <c r="FC347" s="332"/>
      <c r="FD347" s="332"/>
      <c r="FE347" s="332"/>
      <c r="FF347" s="332"/>
      <c r="FG347" s="332"/>
      <c r="FH347" s="332"/>
      <c r="FI347" s="332"/>
      <c r="IP347" s="326"/>
    </row>
    <row r="348" spans="1:250" s="334" customFormat="1" ht="15" customHeight="1" x14ac:dyDescent="0.3">
      <c r="A348" s="600">
        <v>70</v>
      </c>
      <c r="B348" s="594" t="s">
        <v>1588</v>
      </c>
      <c r="C348" s="456">
        <v>501289</v>
      </c>
      <c r="D348" s="456" t="s">
        <v>26</v>
      </c>
      <c r="E348" s="456"/>
      <c r="F348" s="595"/>
      <c r="G348" s="460">
        <v>63550.5</v>
      </c>
      <c r="H348" s="460"/>
      <c r="I348" s="460"/>
      <c r="J348" s="458"/>
      <c r="K348" s="458">
        <v>112679.45</v>
      </c>
      <c r="L348" s="460"/>
      <c r="M348" s="460"/>
      <c r="N348" s="458">
        <v>95703.93</v>
      </c>
      <c r="O348" s="460"/>
      <c r="P348" s="458"/>
      <c r="Q348" s="460"/>
      <c r="R348" s="559">
        <f t="shared" si="59"/>
        <v>80526.020000000019</v>
      </c>
      <c r="S348" s="561">
        <f t="shared" si="63"/>
        <v>-7.3972602549474686E-3</v>
      </c>
      <c r="T348" s="333" t="str">
        <f t="shared" si="67"/>
        <v>MYR</v>
      </c>
      <c r="U348" s="327">
        <v>80526.027397260274</v>
      </c>
      <c r="V348" s="333"/>
      <c r="W348" s="333">
        <f t="shared" si="65"/>
        <v>80526.027397260274</v>
      </c>
      <c r="X348" s="332"/>
      <c r="Y348" s="332"/>
      <c r="Z348" s="332"/>
      <c r="AA348" s="332"/>
      <c r="AB348" s="332"/>
      <c r="AC348" s="333"/>
      <c r="AD348" s="333"/>
      <c r="AE348" s="331"/>
      <c r="AF348" s="331"/>
      <c r="AG348" s="331"/>
      <c r="AH348" s="331"/>
      <c r="AI348" s="331"/>
      <c r="AJ348" s="331"/>
      <c r="AK348" s="331"/>
      <c r="AL348" s="331"/>
      <c r="AM348" s="331"/>
      <c r="AN348" s="331"/>
      <c r="AO348" s="331"/>
      <c r="AP348" s="331"/>
      <c r="AQ348" s="327"/>
      <c r="AR348" s="327"/>
      <c r="AS348" s="327"/>
      <c r="AT348" s="327"/>
      <c r="AU348" s="327"/>
      <c r="AV348" s="327"/>
      <c r="AW348" s="327"/>
      <c r="AX348" s="327"/>
      <c r="AY348" s="327"/>
      <c r="AZ348" s="327"/>
      <c r="BA348" s="327"/>
      <c r="BB348" s="358"/>
      <c r="BC348" s="327"/>
      <c r="BD348" s="327"/>
      <c r="BE348" s="332"/>
      <c r="BF348" s="332"/>
      <c r="BG348" s="332"/>
      <c r="BH348" s="332"/>
      <c r="BI348" s="332"/>
      <c r="BJ348" s="332"/>
      <c r="BK348" s="332"/>
      <c r="BL348" s="332"/>
      <c r="BM348" s="332"/>
      <c r="BN348" s="332"/>
      <c r="BO348" s="332"/>
      <c r="BP348" s="332"/>
      <c r="BQ348" s="332"/>
      <c r="BR348" s="332"/>
      <c r="BS348" s="332"/>
      <c r="BT348" s="332"/>
      <c r="BU348" s="332"/>
      <c r="BV348" s="332"/>
      <c r="BW348" s="332"/>
      <c r="BX348" s="332"/>
      <c r="BY348" s="332"/>
      <c r="BZ348" s="332"/>
      <c r="CA348" s="332"/>
      <c r="CB348" s="332"/>
      <c r="CC348" s="332"/>
      <c r="CD348" s="332"/>
      <c r="CE348" s="332"/>
      <c r="CF348" s="332"/>
      <c r="CG348" s="332"/>
      <c r="CH348" s="332"/>
      <c r="CI348" s="332"/>
      <c r="CJ348" s="332"/>
      <c r="CK348" s="332"/>
      <c r="CL348" s="332"/>
      <c r="CM348" s="332"/>
      <c r="CN348" s="332"/>
      <c r="CO348" s="332"/>
      <c r="CP348" s="332"/>
      <c r="CQ348" s="332"/>
      <c r="CR348" s="332"/>
      <c r="CS348" s="332"/>
      <c r="CT348" s="332"/>
      <c r="CU348" s="332"/>
      <c r="CV348" s="332"/>
      <c r="CW348" s="332"/>
      <c r="CX348" s="332"/>
      <c r="CY348" s="332"/>
      <c r="CZ348" s="332"/>
      <c r="DA348" s="332"/>
      <c r="DB348" s="332"/>
      <c r="DC348" s="332"/>
      <c r="DD348" s="332"/>
      <c r="DE348" s="332"/>
      <c r="DF348" s="332"/>
      <c r="DG348" s="332"/>
      <c r="DH348" s="332"/>
      <c r="DI348" s="332"/>
      <c r="DJ348" s="332"/>
      <c r="DK348" s="332"/>
      <c r="DL348" s="332"/>
      <c r="DM348" s="332"/>
      <c r="DN348" s="332"/>
      <c r="DO348" s="332"/>
      <c r="DP348" s="332"/>
      <c r="DQ348" s="332"/>
      <c r="DR348" s="332"/>
      <c r="DS348" s="332"/>
      <c r="DT348" s="332"/>
      <c r="DU348" s="332"/>
      <c r="DV348" s="332"/>
      <c r="DW348" s="332"/>
      <c r="DX348" s="332"/>
      <c r="DY348" s="332"/>
      <c r="DZ348" s="332"/>
      <c r="EA348" s="332"/>
      <c r="EB348" s="332"/>
      <c r="EC348" s="332"/>
      <c r="ED348" s="332"/>
      <c r="EE348" s="332"/>
      <c r="EF348" s="332"/>
      <c r="EG348" s="332"/>
      <c r="EH348" s="332"/>
      <c r="EI348" s="332"/>
      <c r="EJ348" s="332"/>
      <c r="EK348" s="332"/>
      <c r="EL348" s="332"/>
      <c r="EM348" s="332"/>
      <c r="EN348" s="332"/>
      <c r="EO348" s="332"/>
      <c r="EP348" s="332"/>
      <c r="EQ348" s="332"/>
      <c r="ER348" s="332"/>
      <c r="ES348" s="332"/>
      <c r="ET348" s="332"/>
      <c r="EU348" s="332"/>
      <c r="EV348" s="332"/>
      <c r="EW348" s="332"/>
      <c r="EX348" s="332"/>
      <c r="EY348" s="332"/>
      <c r="EZ348" s="332"/>
      <c r="FA348" s="332"/>
      <c r="FB348" s="332"/>
      <c r="FC348" s="332"/>
      <c r="FD348" s="332"/>
      <c r="FE348" s="332"/>
      <c r="FF348" s="332"/>
      <c r="FG348" s="332"/>
      <c r="FH348" s="332"/>
      <c r="FI348" s="332"/>
      <c r="IP348" s="326"/>
    </row>
    <row r="349" spans="1:250" s="334" customFormat="1" ht="15" customHeight="1" x14ac:dyDescent="0.3">
      <c r="A349" s="600">
        <v>71</v>
      </c>
      <c r="B349" s="594" t="s">
        <v>1600</v>
      </c>
      <c r="C349" s="456">
        <v>501309</v>
      </c>
      <c r="D349" s="456" t="s">
        <v>26</v>
      </c>
      <c r="E349" s="456"/>
      <c r="F349" s="595"/>
      <c r="G349" s="460">
        <v>9352.82</v>
      </c>
      <c r="H349" s="460"/>
      <c r="I349" s="460"/>
      <c r="J349" s="458"/>
      <c r="K349" s="458">
        <v>80552.679999999993</v>
      </c>
      <c r="L349" s="460"/>
      <c r="M349" s="460"/>
      <c r="N349" s="458">
        <v>50094.87</v>
      </c>
      <c r="O349" s="460"/>
      <c r="P349" s="458"/>
      <c r="Q349" s="460"/>
      <c r="R349" s="559">
        <f t="shared" si="59"/>
        <v>39810.629999999997</v>
      </c>
      <c r="S349" s="561">
        <f t="shared" si="63"/>
        <v>2.2981351503403857E-3</v>
      </c>
      <c r="T349" s="333" t="str">
        <f t="shared" si="67"/>
        <v>MYR</v>
      </c>
      <c r="U349" s="327">
        <v>39810.627701864847</v>
      </c>
      <c r="V349" s="333"/>
      <c r="W349" s="333">
        <f t="shared" si="65"/>
        <v>39810.627701864847</v>
      </c>
      <c r="X349" s="332"/>
      <c r="Y349" s="332"/>
      <c r="Z349" s="332"/>
      <c r="AA349" s="332"/>
      <c r="AB349" s="332"/>
      <c r="AC349" s="333"/>
      <c r="AD349" s="333"/>
      <c r="AE349" s="331"/>
      <c r="AF349" s="331"/>
      <c r="AG349" s="331"/>
      <c r="AH349" s="331"/>
      <c r="AI349" s="331"/>
      <c r="AJ349" s="331"/>
      <c r="AK349" s="331"/>
      <c r="AL349" s="331"/>
      <c r="AM349" s="331"/>
      <c r="AN349" s="331"/>
      <c r="AO349" s="331"/>
      <c r="AP349" s="331"/>
      <c r="AQ349" s="327"/>
      <c r="AR349" s="327"/>
      <c r="AS349" s="327"/>
      <c r="AT349" s="327"/>
      <c r="AU349" s="327"/>
      <c r="AV349" s="327"/>
      <c r="AW349" s="327"/>
      <c r="AX349" s="327"/>
      <c r="AY349" s="327"/>
      <c r="AZ349" s="327"/>
      <c r="BA349" s="327"/>
      <c r="BB349" s="358"/>
      <c r="BC349" s="327"/>
      <c r="BD349" s="327"/>
      <c r="BE349" s="332"/>
      <c r="BF349" s="332"/>
      <c r="BG349" s="332"/>
      <c r="BH349" s="332"/>
      <c r="BI349" s="332"/>
      <c r="BJ349" s="332"/>
      <c r="BK349" s="332"/>
      <c r="BL349" s="332"/>
      <c r="BM349" s="332"/>
      <c r="BN349" s="332"/>
      <c r="BO349" s="332"/>
      <c r="BP349" s="332"/>
      <c r="BQ349" s="332"/>
      <c r="BR349" s="332"/>
      <c r="BS349" s="332"/>
      <c r="BT349" s="332"/>
      <c r="BU349" s="332"/>
      <c r="BV349" s="332"/>
      <c r="BW349" s="332"/>
      <c r="BX349" s="332"/>
      <c r="BY349" s="332"/>
      <c r="BZ349" s="332"/>
      <c r="CA349" s="332"/>
      <c r="CB349" s="332"/>
      <c r="CC349" s="332"/>
      <c r="CD349" s="332"/>
      <c r="CE349" s="332"/>
      <c r="CF349" s="332"/>
      <c r="CG349" s="332"/>
      <c r="CH349" s="332"/>
      <c r="CI349" s="332"/>
      <c r="CJ349" s="332"/>
      <c r="CK349" s="332"/>
      <c r="CL349" s="332"/>
      <c r="CM349" s="332"/>
      <c r="CN349" s="332"/>
      <c r="CO349" s="332"/>
      <c r="CP349" s="332"/>
      <c r="CQ349" s="332"/>
      <c r="CR349" s="332"/>
      <c r="CS349" s="332"/>
      <c r="CT349" s="332"/>
      <c r="CU349" s="332"/>
      <c r="CV349" s="332"/>
      <c r="CW349" s="332"/>
      <c r="CX349" s="332"/>
      <c r="CY349" s="332"/>
      <c r="CZ349" s="332"/>
      <c r="DA349" s="332"/>
      <c r="DB349" s="332"/>
      <c r="DC349" s="332"/>
      <c r="DD349" s="332"/>
      <c r="DE349" s="332"/>
      <c r="DF349" s="332"/>
      <c r="DG349" s="332"/>
      <c r="DH349" s="332"/>
      <c r="DI349" s="332"/>
      <c r="DJ349" s="332"/>
      <c r="DK349" s="332"/>
      <c r="DL349" s="332"/>
      <c r="DM349" s="332"/>
      <c r="DN349" s="332"/>
      <c r="DO349" s="332"/>
      <c r="DP349" s="332"/>
      <c r="DQ349" s="332"/>
      <c r="DR349" s="332"/>
      <c r="DS349" s="332"/>
      <c r="DT349" s="332"/>
      <c r="DU349" s="332"/>
      <c r="DV349" s="332"/>
      <c r="DW349" s="332"/>
      <c r="DX349" s="332"/>
      <c r="DY349" s="332"/>
      <c r="DZ349" s="332"/>
      <c r="EA349" s="332"/>
      <c r="EB349" s="332"/>
      <c r="EC349" s="332"/>
      <c r="ED349" s="332"/>
      <c r="EE349" s="332"/>
      <c r="EF349" s="332"/>
      <c r="EG349" s="332"/>
      <c r="EH349" s="332"/>
      <c r="EI349" s="332"/>
      <c r="EJ349" s="332"/>
      <c r="EK349" s="332"/>
      <c r="EL349" s="332"/>
      <c r="EM349" s="332"/>
      <c r="EN349" s="332"/>
      <c r="EO349" s="332"/>
      <c r="EP349" s="332"/>
      <c r="EQ349" s="332"/>
      <c r="ER349" s="332"/>
      <c r="ES349" s="332"/>
      <c r="ET349" s="332"/>
      <c r="EU349" s="332"/>
      <c r="EV349" s="332"/>
      <c r="EW349" s="332"/>
      <c r="EX349" s="332"/>
      <c r="EY349" s="332"/>
      <c r="EZ349" s="332"/>
      <c r="FA349" s="332"/>
      <c r="FB349" s="332"/>
      <c r="FC349" s="332"/>
      <c r="FD349" s="332"/>
      <c r="FE349" s="332"/>
      <c r="FF349" s="332"/>
      <c r="FG349" s="332"/>
      <c r="FH349" s="332"/>
      <c r="FI349" s="332"/>
      <c r="IP349" s="326"/>
    </row>
    <row r="350" spans="1:250" s="334" customFormat="1" ht="15" customHeight="1" x14ac:dyDescent="0.3">
      <c r="A350" s="600">
        <v>72</v>
      </c>
      <c r="B350" s="594" t="s">
        <v>1298</v>
      </c>
      <c r="C350" s="456">
        <v>501121</v>
      </c>
      <c r="D350" s="456" t="s">
        <v>26</v>
      </c>
      <c r="E350" s="456"/>
      <c r="F350" s="595"/>
      <c r="G350" s="460">
        <v>21500.28999999987</v>
      </c>
      <c r="H350" s="460"/>
      <c r="I350" s="460"/>
      <c r="J350" s="458"/>
      <c r="K350" s="458">
        <v>39628.300000000003</v>
      </c>
      <c r="L350" s="460"/>
      <c r="M350" s="460"/>
      <c r="N350" s="458">
        <v>40312.980000000003</v>
      </c>
      <c r="O350" s="460"/>
      <c r="P350" s="458"/>
      <c r="Q350" s="460"/>
      <c r="R350" s="559">
        <f t="shared" si="59"/>
        <v>20815.60999999987</v>
      </c>
      <c r="S350" s="561">
        <f t="shared" si="63"/>
        <v>4.2679243637394393E-2</v>
      </c>
      <c r="T350" s="333" t="str">
        <f t="shared" si="67"/>
        <v>MYR</v>
      </c>
      <c r="U350" s="327">
        <v>20815.567320756232</v>
      </c>
      <c r="V350" s="333"/>
      <c r="W350" s="333">
        <f t="shared" si="65"/>
        <v>20815.567320756232</v>
      </c>
      <c r="X350" s="332"/>
      <c r="Y350" s="332"/>
      <c r="Z350" s="332"/>
      <c r="AA350" s="332"/>
      <c r="AB350" s="332"/>
      <c r="AC350" s="333"/>
      <c r="AD350" s="333"/>
      <c r="AE350" s="331"/>
      <c r="AF350" s="331"/>
      <c r="AG350" s="331"/>
      <c r="AH350" s="331"/>
      <c r="AI350" s="331"/>
      <c r="AJ350" s="331"/>
      <c r="AK350" s="331"/>
      <c r="AL350" s="331"/>
      <c r="AM350" s="331"/>
      <c r="AN350" s="331"/>
      <c r="AO350" s="331"/>
      <c r="AP350" s="331"/>
      <c r="AQ350" s="327"/>
      <c r="AR350" s="327"/>
      <c r="AS350" s="327"/>
      <c r="AT350" s="327"/>
      <c r="AU350" s="327"/>
      <c r="AV350" s="327"/>
      <c r="AW350" s="327"/>
      <c r="AX350" s="327"/>
      <c r="AY350" s="327"/>
      <c r="AZ350" s="327"/>
      <c r="BA350" s="327"/>
      <c r="BB350" s="358"/>
      <c r="BC350" s="327"/>
      <c r="BD350" s="327"/>
      <c r="BE350" s="332"/>
      <c r="BF350" s="332"/>
      <c r="BG350" s="332"/>
      <c r="BH350" s="332"/>
      <c r="BI350" s="332"/>
      <c r="BJ350" s="332"/>
      <c r="BK350" s="332"/>
      <c r="BL350" s="332"/>
      <c r="BM350" s="332"/>
      <c r="BN350" s="332"/>
      <c r="BO350" s="332"/>
      <c r="BP350" s="332"/>
      <c r="BQ350" s="332"/>
      <c r="BR350" s="332"/>
      <c r="BS350" s="332"/>
      <c r="BT350" s="332"/>
      <c r="BU350" s="332"/>
      <c r="BV350" s="332"/>
      <c r="BW350" s="332"/>
      <c r="BX350" s="332"/>
      <c r="BY350" s="332"/>
      <c r="BZ350" s="332"/>
      <c r="CA350" s="332"/>
      <c r="CB350" s="332"/>
      <c r="CC350" s="332"/>
      <c r="CD350" s="332"/>
      <c r="CE350" s="332"/>
      <c r="CF350" s="332"/>
      <c r="CG350" s="332"/>
      <c r="CH350" s="332"/>
      <c r="CI350" s="332"/>
      <c r="CJ350" s="332"/>
      <c r="CK350" s="332"/>
      <c r="CL350" s="332"/>
      <c r="CM350" s="332"/>
      <c r="CN350" s="332"/>
      <c r="CO350" s="332"/>
      <c r="CP350" s="332"/>
      <c r="CQ350" s="332"/>
      <c r="CR350" s="332"/>
      <c r="CS350" s="332"/>
      <c r="CT350" s="332"/>
      <c r="CU350" s="332"/>
      <c r="CV350" s="332"/>
      <c r="CW350" s="332"/>
      <c r="CX350" s="332"/>
      <c r="CY350" s="332"/>
      <c r="CZ350" s="332"/>
      <c r="DA350" s="332"/>
      <c r="DB350" s="332"/>
      <c r="DC350" s="332"/>
      <c r="DD350" s="332"/>
      <c r="DE350" s="332"/>
      <c r="DF350" s="332"/>
      <c r="DG350" s="332"/>
      <c r="DH350" s="332"/>
      <c r="DI350" s="332"/>
      <c r="DJ350" s="332"/>
      <c r="DK350" s="332"/>
      <c r="DL350" s="332"/>
      <c r="DM350" s="332"/>
      <c r="DN350" s="332"/>
      <c r="DO350" s="332"/>
      <c r="DP350" s="332"/>
      <c r="DQ350" s="332"/>
      <c r="DR350" s="332"/>
      <c r="DS350" s="332"/>
      <c r="DT350" s="332"/>
      <c r="DU350" s="332"/>
      <c r="DV350" s="332"/>
      <c r="DW350" s="332"/>
      <c r="DX350" s="332"/>
      <c r="DY350" s="332"/>
      <c r="DZ350" s="332"/>
      <c r="EA350" s="332"/>
      <c r="EB350" s="332"/>
      <c r="EC350" s="332"/>
      <c r="ED350" s="332"/>
      <c r="EE350" s="332"/>
      <c r="EF350" s="332"/>
      <c r="EG350" s="332"/>
      <c r="EH350" s="332"/>
      <c r="EI350" s="332"/>
      <c r="EJ350" s="332"/>
      <c r="EK350" s="332"/>
      <c r="EL350" s="332"/>
      <c r="EM350" s="332"/>
      <c r="EN350" s="332"/>
      <c r="EO350" s="332"/>
      <c r="EP350" s="332"/>
      <c r="EQ350" s="332"/>
      <c r="ER350" s="332"/>
      <c r="ES350" s="332"/>
      <c r="ET350" s="332"/>
      <c r="EU350" s="332"/>
      <c r="EV350" s="332"/>
      <c r="EW350" s="332"/>
      <c r="EX350" s="332"/>
      <c r="EY350" s="332"/>
      <c r="EZ350" s="332"/>
      <c r="FA350" s="332"/>
      <c r="FB350" s="332"/>
      <c r="FC350" s="332"/>
      <c r="FD350" s="332"/>
      <c r="FE350" s="332"/>
      <c r="FF350" s="332"/>
      <c r="FG350" s="332"/>
      <c r="FH350" s="332"/>
      <c r="FI350" s="332"/>
      <c r="IP350" s="326"/>
    </row>
    <row r="351" spans="1:250" s="334" customFormat="1" ht="15" customHeight="1" x14ac:dyDescent="0.3">
      <c r="A351" s="600">
        <v>73</v>
      </c>
      <c r="B351" s="594" t="s">
        <v>1299</v>
      </c>
      <c r="C351" s="456">
        <v>501122</v>
      </c>
      <c r="D351" s="456" t="s">
        <v>26</v>
      </c>
      <c r="E351" s="456"/>
      <c r="F351" s="595"/>
      <c r="G351" s="460">
        <v>41754.910000000018</v>
      </c>
      <c r="H351" s="460"/>
      <c r="I351" s="460"/>
      <c r="J351" s="458"/>
      <c r="K351" s="458">
        <v>80651.69</v>
      </c>
      <c r="L351" s="460"/>
      <c r="M351" s="460"/>
      <c r="N351" s="458">
        <v>78290.41</v>
      </c>
      <c r="O351" s="460"/>
      <c r="P351" s="458"/>
      <c r="Q351" s="460"/>
      <c r="R351" s="559">
        <f t="shared" si="59"/>
        <v>44116.190000000017</v>
      </c>
      <c r="S351" s="561">
        <f t="shared" si="63"/>
        <v>2.5342202759929933E-2</v>
      </c>
      <c r="T351" s="333" t="str">
        <f t="shared" si="67"/>
        <v>MYR</v>
      </c>
      <c r="U351" s="327">
        <v>44116.164657797257</v>
      </c>
      <c r="V351" s="333"/>
      <c r="W351" s="333">
        <f t="shared" si="65"/>
        <v>44116.164657797257</v>
      </c>
      <c r="X351" s="332"/>
      <c r="Y351" s="332"/>
      <c r="Z351" s="332"/>
      <c r="AA351" s="332"/>
      <c r="AB351" s="332"/>
      <c r="AC351" s="333"/>
      <c r="AD351" s="333"/>
      <c r="AE351" s="331"/>
      <c r="AF351" s="331"/>
      <c r="AG351" s="331"/>
      <c r="AH351" s="331"/>
      <c r="AI351" s="331"/>
      <c r="AJ351" s="331"/>
      <c r="AK351" s="331"/>
      <c r="AL351" s="331"/>
      <c r="AM351" s="331"/>
      <c r="AN351" s="331"/>
      <c r="AO351" s="331"/>
      <c r="AP351" s="331"/>
      <c r="AQ351" s="327"/>
      <c r="AR351" s="327"/>
      <c r="AS351" s="327"/>
      <c r="AT351" s="327"/>
      <c r="AU351" s="327"/>
      <c r="AV351" s="327"/>
      <c r="AW351" s="327"/>
      <c r="AX351" s="327"/>
      <c r="AY351" s="327"/>
      <c r="AZ351" s="327"/>
      <c r="BA351" s="327"/>
      <c r="BB351" s="358"/>
      <c r="BC351" s="327"/>
      <c r="BD351" s="327"/>
      <c r="BE351" s="332"/>
      <c r="BF351" s="332"/>
      <c r="BG351" s="332"/>
      <c r="BH351" s="332"/>
      <c r="BI351" s="332"/>
      <c r="BJ351" s="332"/>
      <c r="BK351" s="332"/>
      <c r="BL351" s="332"/>
      <c r="BM351" s="332"/>
      <c r="BN351" s="332"/>
      <c r="BO351" s="332"/>
      <c r="BP351" s="332"/>
      <c r="BQ351" s="332"/>
      <c r="BR351" s="332"/>
      <c r="BS351" s="332"/>
      <c r="BT351" s="332"/>
      <c r="BU351" s="332"/>
      <c r="BV351" s="332"/>
      <c r="BW351" s="332"/>
      <c r="BX351" s="332"/>
      <c r="BY351" s="332"/>
      <c r="BZ351" s="332"/>
      <c r="CA351" s="332"/>
      <c r="CB351" s="332"/>
      <c r="CC351" s="332"/>
      <c r="CD351" s="332"/>
      <c r="CE351" s="332"/>
      <c r="CF351" s="332"/>
      <c r="CG351" s="332"/>
      <c r="CH351" s="332"/>
      <c r="CI351" s="332"/>
      <c r="CJ351" s="332"/>
      <c r="CK351" s="332"/>
      <c r="CL351" s="332"/>
      <c r="CM351" s="332"/>
      <c r="CN351" s="332"/>
      <c r="CO351" s="332"/>
      <c r="CP351" s="332"/>
      <c r="CQ351" s="332"/>
      <c r="CR351" s="332"/>
      <c r="CS351" s="332"/>
      <c r="CT351" s="332"/>
      <c r="CU351" s="332"/>
      <c r="CV351" s="332"/>
      <c r="CW351" s="332"/>
      <c r="CX351" s="332"/>
      <c r="CY351" s="332"/>
      <c r="CZ351" s="332"/>
      <c r="DA351" s="332"/>
      <c r="DB351" s="332"/>
      <c r="DC351" s="332"/>
      <c r="DD351" s="332"/>
      <c r="DE351" s="332"/>
      <c r="DF351" s="332"/>
      <c r="DG351" s="332"/>
      <c r="DH351" s="332"/>
      <c r="DI351" s="332"/>
      <c r="DJ351" s="332"/>
      <c r="DK351" s="332"/>
      <c r="DL351" s="332"/>
      <c r="DM351" s="332"/>
      <c r="DN351" s="332"/>
      <c r="DO351" s="332"/>
      <c r="DP351" s="332"/>
      <c r="DQ351" s="332"/>
      <c r="DR351" s="332"/>
      <c r="DS351" s="332"/>
      <c r="DT351" s="332"/>
      <c r="DU351" s="332"/>
      <c r="DV351" s="332"/>
      <c r="DW351" s="332"/>
      <c r="DX351" s="332"/>
      <c r="DY351" s="332"/>
      <c r="DZ351" s="332"/>
      <c r="EA351" s="332"/>
      <c r="EB351" s="332"/>
      <c r="EC351" s="332"/>
      <c r="ED351" s="332"/>
      <c r="EE351" s="332"/>
      <c r="EF351" s="332"/>
      <c r="EG351" s="332"/>
      <c r="EH351" s="332"/>
      <c r="EI351" s="332"/>
      <c r="EJ351" s="332"/>
      <c r="EK351" s="332"/>
      <c r="EL351" s="332"/>
      <c r="EM351" s="332"/>
      <c r="EN351" s="332"/>
      <c r="EO351" s="332"/>
      <c r="EP351" s="332"/>
      <c r="EQ351" s="332"/>
      <c r="ER351" s="332"/>
      <c r="ES351" s="332"/>
      <c r="ET351" s="332"/>
      <c r="EU351" s="332"/>
      <c r="EV351" s="332"/>
      <c r="EW351" s="332"/>
      <c r="EX351" s="332"/>
      <c r="EY351" s="332"/>
      <c r="EZ351" s="332"/>
      <c r="FA351" s="332"/>
      <c r="FB351" s="332"/>
      <c r="FC351" s="332"/>
      <c r="FD351" s="332"/>
      <c r="FE351" s="332"/>
      <c r="FF351" s="332"/>
      <c r="FG351" s="332"/>
      <c r="FH351" s="332"/>
      <c r="FI351" s="332"/>
      <c r="IP351" s="326"/>
    </row>
    <row r="352" spans="1:250" s="334" customFormat="1" ht="15" customHeight="1" x14ac:dyDescent="0.3">
      <c r="A352" s="600">
        <v>74</v>
      </c>
      <c r="B352" s="594" t="s">
        <v>1325</v>
      </c>
      <c r="C352" s="456">
        <v>501126</v>
      </c>
      <c r="D352" s="456" t="s">
        <v>26</v>
      </c>
      <c r="E352" s="456"/>
      <c r="F352" s="595"/>
      <c r="G352" s="460">
        <v>20002.169999999969</v>
      </c>
      <c r="H352" s="460"/>
      <c r="I352" s="460"/>
      <c r="J352" s="458"/>
      <c r="K352" s="458">
        <v>38681.279999999999</v>
      </c>
      <c r="L352" s="460"/>
      <c r="M352" s="460"/>
      <c r="N352" s="458">
        <v>37504.11</v>
      </c>
      <c r="O352" s="460"/>
      <c r="P352" s="458"/>
      <c r="Q352" s="460"/>
      <c r="R352" s="559">
        <f t="shared" si="59"/>
        <v>21179.339999999967</v>
      </c>
      <c r="S352" s="561">
        <f t="shared" si="63"/>
        <v>-2.0485358945734333E-2</v>
      </c>
      <c r="T352" s="333" t="str">
        <f t="shared" si="67"/>
        <v>MYR</v>
      </c>
      <c r="U352" s="327">
        <v>21179.360485358913</v>
      </c>
      <c r="V352" s="333"/>
      <c r="W352" s="333">
        <f t="shared" si="65"/>
        <v>21179.360485358913</v>
      </c>
      <c r="X352" s="332"/>
      <c r="Y352" s="332"/>
      <c r="Z352" s="332"/>
      <c r="AA352" s="332"/>
      <c r="AB352" s="332"/>
      <c r="AC352" s="333"/>
      <c r="AD352" s="333"/>
      <c r="AE352" s="331"/>
      <c r="AF352" s="331"/>
      <c r="AG352" s="331"/>
      <c r="AH352" s="331"/>
      <c r="AI352" s="331"/>
      <c r="AJ352" s="331"/>
      <c r="AK352" s="331"/>
      <c r="AL352" s="331"/>
      <c r="AM352" s="331"/>
      <c r="AN352" s="331"/>
      <c r="AO352" s="331"/>
      <c r="AP352" s="331"/>
      <c r="AQ352" s="327"/>
      <c r="AR352" s="327"/>
      <c r="AS352" s="327"/>
      <c r="AT352" s="327"/>
      <c r="AU352" s="327"/>
      <c r="AV352" s="327"/>
      <c r="AW352" s="327"/>
      <c r="AX352" s="327"/>
      <c r="AY352" s="327"/>
      <c r="AZ352" s="327"/>
      <c r="BA352" s="327"/>
      <c r="BB352" s="358"/>
      <c r="BC352" s="327"/>
      <c r="BD352" s="327"/>
      <c r="BE352" s="332"/>
      <c r="BF352" s="332"/>
      <c r="BG352" s="332"/>
      <c r="BH352" s="332"/>
      <c r="BI352" s="332"/>
      <c r="BJ352" s="332"/>
      <c r="BK352" s="332"/>
      <c r="BL352" s="332"/>
      <c r="BM352" s="332"/>
      <c r="BN352" s="332"/>
      <c r="BO352" s="332"/>
      <c r="BP352" s="332"/>
      <c r="BQ352" s="332"/>
      <c r="BR352" s="332"/>
      <c r="BS352" s="332"/>
      <c r="BT352" s="332"/>
      <c r="BU352" s="332"/>
      <c r="BV352" s="332"/>
      <c r="BW352" s="332"/>
      <c r="BX352" s="332"/>
      <c r="BY352" s="332"/>
      <c r="BZ352" s="332"/>
      <c r="CA352" s="332"/>
      <c r="CB352" s="332"/>
      <c r="CC352" s="332"/>
      <c r="CD352" s="332"/>
      <c r="CE352" s="332"/>
      <c r="CF352" s="332"/>
      <c r="CG352" s="332"/>
      <c r="CH352" s="332"/>
      <c r="CI352" s="332"/>
      <c r="CJ352" s="332"/>
      <c r="CK352" s="332"/>
      <c r="CL352" s="332"/>
      <c r="CM352" s="332"/>
      <c r="CN352" s="332"/>
      <c r="CO352" s="332"/>
      <c r="CP352" s="332"/>
      <c r="CQ352" s="332"/>
      <c r="CR352" s="332"/>
      <c r="CS352" s="332"/>
      <c r="CT352" s="332"/>
      <c r="CU352" s="332"/>
      <c r="CV352" s="332"/>
      <c r="CW352" s="332"/>
      <c r="CX352" s="332"/>
      <c r="CY352" s="332"/>
      <c r="CZ352" s="332"/>
      <c r="DA352" s="332"/>
      <c r="DB352" s="332"/>
      <c r="DC352" s="332"/>
      <c r="DD352" s="332"/>
      <c r="DE352" s="332"/>
      <c r="DF352" s="332"/>
      <c r="DG352" s="332"/>
      <c r="DH352" s="332"/>
      <c r="DI352" s="332"/>
      <c r="DJ352" s="332"/>
      <c r="DK352" s="332"/>
      <c r="DL352" s="332"/>
      <c r="DM352" s="332"/>
      <c r="DN352" s="332"/>
      <c r="DO352" s="332"/>
      <c r="DP352" s="332"/>
      <c r="DQ352" s="332"/>
      <c r="DR352" s="332"/>
      <c r="DS352" s="332"/>
      <c r="DT352" s="332"/>
      <c r="DU352" s="332"/>
      <c r="DV352" s="332"/>
      <c r="DW352" s="332"/>
      <c r="DX352" s="332"/>
      <c r="DY352" s="332"/>
      <c r="DZ352" s="332"/>
      <c r="EA352" s="332"/>
      <c r="EB352" s="332"/>
      <c r="EC352" s="332"/>
      <c r="ED352" s="332"/>
      <c r="EE352" s="332"/>
      <c r="EF352" s="332"/>
      <c r="EG352" s="332"/>
      <c r="EH352" s="332"/>
      <c r="EI352" s="332"/>
      <c r="EJ352" s="332"/>
      <c r="EK352" s="332"/>
      <c r="EL352" s="332"/>
      <c r="EM352" s="332"/>
      <c r="EN352" s="332"/>
      <c r="EO352" s="332"/>
      <c r="EP352" s="332"/>
      <c r="EQ352" s="332"/>
      <c r="ER352" s="332"/>
      <c r="ES352" s="332"/>
      <c r="ET352" s="332"/>
      <c r="EU352" s="332"/>
      <c r="EV352" s="332"/>
      <c r="EW352" s="332"/>
      <c r="EX352" s="332"/>
      <c r="EY352" s="332"/>
      <c r="EZ352" s="332"/>
      <c r="FA352" s="332"/>
      <c r="FB352" s="332"/>
      <c r="FC352" s="332"/>
      <c r="FD352" s="332"/>
      <c r="FE352" s="332"/>
      <c r="FF352" s="332"/>
      <c r="FG352" s="332"/>
      <c r="FH352" s="332"/>
      <c r="FI352" s="332"/>
      <c r="IP352" s="326"/>
    </row>
    <row r="353" spans="1:250" s="334" customFormat="1" ht="15" hidden="1" customHeight="1" x14ac:dyDescent="0.3">
      <c r="A353" s="600">
        <v>57</v>
      </c>
      <c r="B353" s="594" t="s">
        <v>1261</v>
      </c>
      <c r="C353" s="456">
        <v>501091</v>
      </c>
      <c r="D353" s="456" t="s">
        <v>26</v>
      </c>
      <c r="E353" s="456"/>
      <c r="F353" s="595"/>
      <c r="G353" s="460">
        <v>0</v>
      </c>
      <c r="H353" s="460"/>
      <c r="I353" s="460"/>
      <c r="J353" s="458"/>
      <c r="K353" s="458"/>
      <c r="L353" s="460"/>
      <c r="M353" s="460"/>
      <c r="N353" s="458"/>
      <c r="O353" s="460"/>
      <c r="P353" s="458"/>
      <c r="Q353" s="460"/>
      <c r="R353" s="559">
        <f t="shared" si="59"/>
        <v>0</v>
      </c>
      <c r="S353" s="561">
        <f t="shared" si="63"/>
        <v>0</v>
      </c>
      <c r="T353" s="333" t="str">
        <f t="shared" si="67"/>
        <v>MYR</v>
      </c>
      <c r="U353" s="327"/>
      <c r="V353" s="333"/>
      <c r="W353" s="333">
        <f t="shared" si="65"/>
        <v>0</v>
      </c>
      <c r="X353" s="332"/>
      <c r="Y353" s="332"/>
      <c r="Z353" s="332"/>
      <c r="AA353" s="332"/>
      <c r="AB353" s="332"/>
      <c r="AC353" s="333"/>
      <c r="AD353" s="333"/>
      <c r="AE353" s="331"/>
      <c r="AF353" s="331"/>
      <c r="AG353" s="331"/>
      <c r="AH353" s="331"/>
      <c r="AI353" s="331"/>
      <c r="AJ353" s="331"/>
      <c r="AK353" s="331"/>
      <c r="AL353" s="331"/>
      <c r="AM353" s="331"/>
      <c r="AN353" s="331"/>
      <c r="AO353" s="331"/>
      <c r="AP353" s="331"/>
      <c r="AQ353" s="327"/>
      <c r="AR353" s="327"/>
      <c r="AS353" s="327"/>
      <c r="AT353" s="327"/>
      <c r="AU353" s="327"/>
      <c r="AV353" s="327"/>
      <c r="AW353" s="327"/>
      <c r="AX353" s="327"/>
      <c r="AY353" s="327"/>
      <c r="AZ353" s="327"/>
      <c r="BA353" s="327"/>
      <c r="BB353" s="358"/>
      <c r="BC353" s="327"/>
      <c r="BD353" s="327"/>
      <c r="BE353" s="332"/>
      <c r="BF353" s="332"/>
      <c r="BG353" s="332"/>
      <c r="BH353" s="332"/>
      <c r="BI353" s="332"/>
      <c r="BJ353" s="332"/>
      <c r="BK353" s="332"/>
      <c r="BL353" s="332"/>
      <c r="BM353" s="332"/>
      <c r="BN353" s="332"/>
      <c r="BO353" s="332"/>
      <c r="BP353" s="332"/>
      <c r="BQ353" s="332"/>
      <c r="BR353" s="332"/>
      <c r="BS353" s="332"/>
      <c r="BT353" s="332"/>
      <c r="BU353" s="332"/>
      <c r="BV353" s="332"/>
      <c r="BW353" s="332"/>
      <c r="BX353" s="332"/>
      <c r="BY353" s="332"/>
      <c r="BZ353" s="332"/>
      <c r="CA353" s="332"/>
      <c r="CB353" s="332"/>
      <c r="CC353" s="332"/>
      <c r="CD353" s="332"/>
      <c r="CE353" s="332"/>
      <c r="CF353" s="332"/>
      <c r="CG353" s="332"/>
      <c r="CH353" s="332"/>
      <c r="CI353" s="332"/>
      <c r="CJ353" s="332"/>
      <c r="CK353" s="332"/>
      <c r="CL353" s="332"/>
      <c r="CM353" s="332"/>
      <c r="CN353" s="332"/>
      <c r="CO353" s="332"/>
      <c r="CP353" s="332"/>
      <c r="CQ353" s="332"/>
      <c r="CR353" s="332"/>
      <c r="CS353" s="332"/>
      <c r="CT353" s="332"/>
      <c r="CU353" s="332"/>
      <c r="CV353" s="332"/>
      <c r="CW353" s="332"/>
      <c r="CX353" s="332"/>
      <c r="CY353" s="332"/>
      <c r="CZ353" s="332"/>
      <c r="DA353" s="332"/>
      <c r="DB353" s="332"/>
      <c r="DC353" s="332"/>
      <c r="DD353" s="332"/>
      <c r="DE353" s="332"/>
      <c r="DF353" s="332"/>
      <c r="DG353" s="332"/>
      <c r="DH353" s="332"/>
      <c r="DI353" s="332"/>
      <c r="DJ353" s="332"/>
      <c r="DK353" s="332"/>
      <c r="DL353" s="332"/>
      <c r="DM353" s="332"/>
      <c r="DN353" s="332"/>
      <c r="DO353" s="332"/>
      <c r="DP353" s="332"/>
      <c r="DQ353" s="332"/>
      <c r="DR353" s="332"/>
      <c r="DS353" s="332"/>
      <c r="DT353" s="332"/>
      <c r="DU353" s="332"/>
      <c r="DV353" s="332"/>
      <c r="DW353" s="332"/>
      <c r="DX353" s="332"/>
      <c r="DY353" s="332"/>
      <c r="DZ353" s="332"/>
      <c r="EA353" s="332"/>
      <c r="EB353" s="332"/>
      <c r="EC353" s="332"/>
      <c r="ED353" s="332"/>
      <c r="EE353" s="332"/>
      <c r="EF353" s="332"/>
      <c r="EG353" s="332"/>
      <c r="EH353" s="332"/>
      <c r="EI353" s="332"/>
      <c r="EJ353" s="332"/>
      <c r="EK353" s="332"/>
      <c r="EL353" s="332"/>
      <c r="EM353" s="332"/>
      <c r="EN353" s="332"/>
      <c r="EO353" s="332"/>
      <c r="EP353" s="332"/>
      <c r="EQ353" s="332"/>
      <c r="ER353" s="332"/>
      <c r="ES353" s="332"/>
      <c r="ET353" s="332"/>
      <c r="EU353" s="332"/>
      <c r="EV353" s="332"/>
      <c r="EW353" s="332"/>
      <c r="EX353" s="332"/>
      <c r="EY353" s="332"/>
      <c r="EZ353" s="332"/>
      <c r="FA353" s="332"/>
      <c r="FB353" s="332"/>
      <c r="FC353" s="332"/>
      <c r="FD353" s="332"/>
      <c r="FE353" s="332"/>
      <c r="FF353" s="332"/>
      <c r="FG353" s="332"/>
      <c r="FH353" s="332"/>
      <c r="FI353" s="332"/>
      <c r="IP353" s="326"/>
    </row>
    <row r="354" spans="1:250" s="334" customFormat="1" ht="15" customHeight="1" x14ac:dyDescent="0.3">
      <c r="A354" s="600">
        <v>75</v>
      </c>
      <c r="B354" s="594" t="s">
        <v>1544</v>
      </c>
      <c r="C354" s="456">
        <v>501260</v>
      </c>
      <c r="D354" s="456" t="s">
        <v>0</v>
      </c>
      <c r="E354" s="456"/>
      <c r="F354" s="595"/>
      <c r="G354" s="460">
        <v>143603.71999999994</v>
      </c>
      <c r="H354" s="460"/>
      <c r="I354" s="460"/>
      <c r="J354" s="458">
        <v>4.97</v>
      </c>
      <c r="K354" s="458">
        <v>153697.56</v>
      </c>
      <c r="L354" s="460"/>
      <c r="M354" s="460"/>
      <c r="N354" s="458">
        <v>153693.5</v>
      </c>
      <c r="O354" s="460"/>
      <c r="P354" s="458"/>
      <c r="Q354" s="460"/>
      <c r="R354" s="559">
        <f t="shared" si="59"/>
        <v>143612.74999999994</v>
      </c>
      <c r="S354" s="561">
        <f t="shared" ref="S354:S357" si="68">R354-W354</f>
        <v>-2.7777778450399637E-3</v>
      </c>
      <c r="T354" s="333" t="s">
        <v>0</v>
      </c>
      <c r="U354" s="327">
        <v>35363.888888888891</v>
      </c>
      <c r="V354" s="333"/>
      <c r="W354" s="333">
        <f t="shared" ref="W354:W357" si="69">U354*$W$1</f>
        <v>143612.75277777779</v>
      </c>
      <c r="X354" s="332"/>
      <c r="Y354" s="332"/>
      <c r="Z354" s="332"/>
      <c r="AA354" s="332"/>
      <c r="AB354" s="332"/>
      <c r="AC354" s="333"/>
      <c r="AD354" s="333"/>
      <c r="AE354" s="331"/>
      <c r="AF354" s="331"/>
      <c r="AG354" s="331"/>
      <c r="AH354" s="331"/>
      <c r="AI354" s="331"/>
      <c r="AJ354" s="331"/>
      <c r="AK354" s="331"/>
      <c r="AL354" s="331"/>
      <c r="AM354" s="331"/>
      <c r="AN354" s="331"/>
      <c r="AO354" s="331"/>
      <c r="AP354" s="331"/>
      <c r="AQ354" s="327"/>
      <c r="AR354" s="327"/>
      <c r="AS354" s="327"/>
      <c r="AT354" s="327"/>
      <c r="AU354" s="327"/>
      <c r="AV354" s="327"/>
      <c r="AW354" s="327"/>
      <c r="AX354" s="327"/>
      <c r="AY354" s="327"/>
      <c r="AZ354" s="327"/>
      <c r="BA354" s="327"/>
      <c r="BB354" s="358"/>
      <c r="BC354" s="327"/>
      <c r="BD354" s="327"/>
      <c r="BE354" s="332"/>
      <c r="BF354" s="332"/>
      <c r="BG354" s="332"/>
      <c r="BH354" s="332"/>
      <c r="BI354" s="332"/>
      <c r="BJ354" s="332"/>
      <c r="BK354" s="332"/>
      <c r="BL354" s="332"/>
      <c r="BM354" s="332"/>
      <c r="BN354" s="332"/>
      <c r="BO354" s="332"/>
      <c r="BP354" s="332"/>
      <c r="BQ354" s="332"/>
      <c r="BR354" s="332"/>
      <c r="BS354" s="332"/>
      <c r="BT354" s="332"/>
      <c r="BU354" s="332"/>
      <c r="BV354" s="332"/>
      <c r="BW354" s="332"/>
      <c r="BX354" s="332"/>
      <c r="BY354" s="332"/>
      <c r="BZ354" s="332"/>
      <c r="CA354" s="332"/>
      <c r="CB354" s="332"/>
      <c r="CC354" s="332"/>
      <c r="CD354" s="332"/>
      <c r="CE354" s="332"/>
      <c r="CF354" s="332"/>
      <c r="CG354" s="332"/>
      <c r="CH354" s="332"/>
      <c r="CI354" s="332"/>
      <c r="CJ354" s="332"/>
      <c r="CK354" s="332"/>
      <c r="CL354" s="332"/>
      <c r="CM354" s="332"/>
      <c r="CN354" s="332"/>
      <c r="CO354" s="332"/>
      <c r="CP354" s="332"/>
      <c r="CQ354" s="332"/>
      <c r="CR354" s="332"/>
      <c r="CS354" s="332"/>
      <c r="CT354" s="332"/>
      <c r="CU354" s="332"/>
      <c r="CV354" s="332"/>
      <c r="CW354" s="332"/>
      <c r="CX354" s="332"/>
      <c r="CY354" s="332"/>
      <c r="CZ354" s="332"/>
      <c r="DA354" s="332"/>
      <c r="DB354" s="332"/>
      <c r="DC354" s="332"/>
      <c r="DD354" s="332"/>
      <c r="DE354" s="332"/>
      <c r="DF354" s="332"/>
      <c r="DG354" s="332"/>
      <c r="DH354" s="332"/>
      <c r="DI354" s="332"/>
      <c r="DJ354" s="332"/>
      <c r="DK354" s="332"/>
      <c r="DL354" s="332"/>
      <c r="DM354" s="332"/>
      <c r="DN354" s="332"/>
      <c r="DO354" s="332"/>
      <c r="DP354" s="332"/>
      <c r="DQ354" s="332"/>
      <c r="DR354" s="332"/>
      <c r="DS354" s="332"/>
      <c r="DT354" s="332"/>
      <c r="DU354" s="332"/>
      <c r="DV354" s="332"/>
      <c r="DW354" s="332"/>
      <c r="DX354" s="332"/>
      <c r="DY354" s="332"/>
      <c r="DZ354" s="332"/>
      <c r="EA354" s="332"/>
      <c r="EB354" s="332"/>
      <c r="EC354" s="332"/>
      <c r="ED354" s="332"/>
      <c r="EE354" s="332"/>
      <c r="EF354" s="332"/>
      <c r="EG354" s="332"/>
      <c r="EH354" s="332"/>
      <c r="EI354" s="332"/>
      <c r="EJ354" s="332"/>
      <c r="EK354" s="332"/>
      <c r="EL354" s="332"/>
      <c r="EM354" s="332"/>
      <c r="EN354" s="332"/>
      <c r="EO354" s="332"/>
      <c r="EP354" s="332"/>
      <c r="EQ354" s="332"/>
      <c r="ER354" s="332"/>
      <c r="ES354" s="332"/>
      <c r="ET354" s="332"/>
      <c r="EU354" s="332"/>
      <c r="EV354" s="332"/>
      <c r="EW354" s="332"/>
      <c r="EX354" s="332"/>
      <c r="EY354" s="332"/>
      <c r="EZ354" s="332"/>
      <c r="FA354" s="332"/>
      <c r="FB354" s="332"/>
      <c r="FC354" s="332"/>
      <c r="FD354" s="332"/>
      <c r="FE354" s="332"/>
      <c r="FF354" s="332"/>
      <c r="FG354" s="332"/>
      <c r="FH354" s="332"/>
      <c r="FI354" s="332"/>
      <c r="IP354" s="326"/>
    </row>
    <row r="355" spans="1:250" s="334" customFormat="1" ht="15" customHeight="1" x14ac:dyDescent="0.3">
      <c r="A355" s="600">
        <v>76</v>
      </c>
      <c r="B355" s="594" t="s">
        <v>1452</v>
      </c>
      <c r="C355" s="456">
        <v>501198</v>
      </c>
      <c r="D355" s="456" t="s">
        <v>26</v>
      </c>
      <c r="E355" s="456"/>
      <c r="F355" s="595"/>
      <c r="G355" s="460">
        <v>3678.300000000002</v>
      </c>
      <c r="H355" s="460"/>
      <c r="I355" s="460"/>
      <c r="J355" s="458"/>
      <c r="K355" s="458">
        <v>4677.43</v>
      </c>
      <c r="L355" s="460"/>
      <c r="M355" s="460"/>
      <c r="N355" s="458">
        <v>4593.6099999999997</v>
      </c>
      <c r="O355" s="460"/>
      <c r="P355" s="458"/>
      <c r="Q355" s="460"/>
      <c r="R355" s="559">
        <f t="shared" si="59"/>
        <v>3762.1200000000035</v>
      </c>
      <c r="S355" s="561">
        <f t="shared" si="68"/>
        <v>-6.6248218763576006E-4</v>
      </c>
      <c r="T355" s="333" t="str">
        <f t="shared" si="67"/>
        <v>MYR</v>
      </c>
      <c r="U355" s="327">
        <v>3762.1206624821912</v>
      </c>
      <c r="V355" s="333"/>
      <c r="W355" s="333">
        <f t="shared" ref="W355:W356" si="70">U355</f>
        <v>3762.1206624821912</v>
      </c>
      <c r="X355" s="332"/>
      <c r="Y355" s="332"/>
      <c r="Z355" s="332"/>
      <c r="AA355" s="332"/>
      <c r="AB355" s="332"/>
      <c r="AC355" s="333"/>
      <c r="AD355" s="333"/>
      <c r="AE355" s="331"/>
      <c r="AF355" s="331"/>
      <c r="AG355" s="331"/>
      <c r="AH355" s="331"/>
      <c r="AI355" s="331"/>
      <c r="AJ355" s="331"/>
      <c r="AK355" s="331"/>
      <c r="AL355" s="331"/>
      <c r="AM355" s="331"/>
      <c r="AN355" s="331"/>
      <c r="AO355" s="331"/>
      <c r="AP355" s="331"/>
      <c r="AQ355" s="327"/>
      <c r="AR355" s="327"/>
      <c r="AS355" s="327"/>
      <c r="AT355" s="327"/>
      <c r="AU355" s="327"/>
      <c r="AV355" s="327"/>
      <c r="AW355" s="327"/>
      <c r="AX355" s="327"/>
      <c r="AY355" s="327"/>
      <c r="AZ355" s="327"/>
      <c r="BA355" s="327"/>
      <c r="BB355" s="358"/>
      <c r="BC355" s="327"/>
      <c r="BD355" s="327"/>
      <c r="BE355" s="332"/>
      <c r="BF355" s="332"/>
      <c r="BG355" s="332"/>
      <c r="BH355" s="332"/>
      <c r="BI355" s="332"/>
      <c r="BJ355" s="332"/>
      <c r="BK355" s="332"/>
      <c r="BL355" s="332"/>
      <c r="BM355" s="332"/>
      <c r="BN355" s="332"/>
      <c r="BO355" s="332"/>
      <c r="BP355" s="332"/>
      <c r="BQ355" s="332"/>
      <c r="BR355" s="332"/>
      <c r="BS355" s="332"/>
      <c r="BT355" s="332"/>
      <c r="BU355" s="332"/>
      <c r="BV355" s="332"/>
      <c r="BW355" s="332"/>
      <c r="BX355" s="332"/>
      <c r="BY355" s="332"/>
      <c r="BZ355" s="332"/>
      <c r="CA355" s="332"/>
      <c r="CB355" s="332"/>
      <c r="CC355" s="332"/>
      <c r="CD355" s="332"/>
      <c r="CE355" s="332"/>
      <c r="CF355" s="332"/>
      <c r="CG355" s="332"/>
      <c r="CH355" s="332"/>
      <c r="CI355" s="332"/>
      <c r="CJ355" s="332"/>
      <c r="CK355" s="332"/>
      <c r="CL355" s="332"/>
      <c r="CM355" s="332"/>
      <c r="CN355" s="332"/>
      <c r="CO355" s="332"/>
      <c r="CP355" s="332"/>
      <c r="CQ355" s="332"/>
      <c r="CR355" s="332"/>
      <c r="CS355" s="332"/>
      <c r="CT355" s="332"/>
      <c r="CU355" s="332"/>
      <c r="CV355" s="332"/>
      <c r="CW355" s="332"/>
      <c r="CX355" s="332"/>
      <c r="CY355" s="332"/>
      <c r="CZ355" s="332"/>
      <c r="DA355" s="332"/>
      <c r="DB355" s="332"/>
      <c r="DC355" s="332"/>
      <c r="DD355" s="332"/>
      <c r="DE355" s="332"/>
      <c r="DF355" s="332"/>
      <c r="DG355" s="332"/>
      <c r="DH355" s="332"/>
      <c r="DI355" s="332"/>
      <c r="DJ355" s="332"/>
      <c r="DK355" s="332"/>
      <c r="DL355" s="332"/>
      <c r="DM355" s="332"/>
      <c r="DN355" s="332"/>
      <c r="DO355" s="332"/>
      <c r="DP355" s="332"/>
      <c r="DQ355" s="332"/>
      <c r="DR355" s="332"/>
      <c r="DS355" s="332"/>
      <c r="DT355" s="332"/>
      <c r="DU355" s="332"/>
      <c r="DV355" s="332"/>
      <c r="DW355" s="332"/>
      <c r="DX355" s="332"/>
      <c r="DY355" s="332"/>
      <c r="DZ355" s="332"/>
      <c r="EA355" s="332"/>
      <c r="EB355" s="332"/>
      <c r="EC355" s="332"/>
      <c r="ED355" s="332"/>
      <c r="EE355" s="332"/>
      <c r="EF355" s="332"/>
      <c r="EG355" s="332"/>
      <c r="EH355" s="332"/>
      <c r="EI355" s="332"/>
      <c r="EJ355" s="332"/>
      <c r="EK355" s="332"/>
      <c r="EL355" s="332"/>
      <c r="EM355" s="332"/>
      <c r="EN355" s="332"/>
      <c r="EO355" s="332"/>
      <c r="EP355" s="332"/>
      <c r="EQ355" s="332"/>
      <c r="ER355" s="332"/>
      <c r="ES355" s="332"/>
      <c r="ET355" s="332"/>
      <c r="EU355" s="332"/>
      <c r="EV355" s="332"/>
      <c r="EW355" s="332"/>
      <c r="EX355" s="332"/>
      <c r="EY355" s="332"/>
      <c r="EZ355" s="332"/>
      <c r="FA355" s="332"/>
      <c r="FB355" s="332"/>
      <c r="FC355" s="332"/>
      <c r="FD355" s="332"/>
      <c r="FE355" s="332"/>
      <c r="FF355" s="332"/>
      <c r="FG355" s="332"/>
      <c r="FH355" s="332"/>
      <c r="FI355" s="332"/>
      <c r="IP355" s="326"/>
    </row>
    <row r="356" spans="1:250" s="334" customFormat="1" ht="15" customHeight="1" x14ac:dyDescent="0.3">
      <c r="A356" s="600">
        <v>77</v>
      </c>
      <c r="B356" s="594" t="s">
        <v>1601</v>
      </c>
      <c r="C356" s="456">
        <v>501307</v>
      </c>
      <c r="D356" s="456" t="s">
        <v>26</v>
      </c>
      <c r="E356" s="456"/>
      <c r="F356" s="595"/>
      <c r="G356" s="460">
        <v>13071.05</v>
      </c>
      <c r="H356" s="460"/>
      <c r="I356" s="460"/>
      <c r="J356" s="458"/>
      <c r="K356" s="458">
        <v>31051.43</v>
      </c>
      <c r="L356" s="460"/>
      <c r="M356" s="460"/>
      <c r="N356" s="458">
        <v>30163.95</v>
      </c>
      <c r="O356" s="460"/>
      <c r="P356" s="458"/>
      <c r="Q356" s="460"/>
      <c r="R356" s="559">
        <f t="shared" si="59"/>
        <v>13958.529999999995</v>
      </c>
      <c r="S356" s="561">
        <f t="shared" si="68"/>
        <v>6.6951123262697365E-3</v>
      </c>
      <c r="T356" s="333" t="str">
        <f t="shared" si="67"/>
        <v>MYR</v>
      </c>
      <c r="U356" s="327">
        <v>13958.523304887669</v>
      </c>
      <c r="V356" s="333"/>
      <c r="W356" s="333">
        <f t="shared" si="70"/>
        <v>13958.523304887669</v>
      </c>
      <c r="X356" s="332"/>
      <c r="Y356" s="332"/>
      <c r="Z356" s="332"/>
      <c r="AA356" s="332"/>
      <c r="AB356" s="332"/>
      <c r="AC356" s="333"/>
      <c r="AD356" s="333"/>
      <c r="AE356" s="331"/>
      <c r="AF356" s="331"/>
      <c r="AG356" s="331"/>
      <c r="AH356" s="331"/>
      <c r="AI356" s="331"/>
      <c r="AJ356" s="331"/>
      <c r="AK356" s="331"/>
      <c r="AL356" s="331"/>
      <c r="AM356" s="331"/>
      <c r="AN356" s="331"/>
      <c r="AO356" s="331"/>
      <c r="AP356" s="331"/>
      <c r="AQ356" s="327"/>
      <c r="AR356" s="327"/>
      <c r="AS356" s="327"/>
      <c r="AT356" s="327"/>
      <c r="AU356" s="327"/>
      <c r="AV356" s="327"/>
      <c r="AW356" s="327"/>
      <c r="AX356" s="327"/>
      <c r="AY356" s="327"/>
      <c r="AZ356" s="327"/>
      <c r="BA356" s="327"/>
      <c r="BB356" s="358"/>
      <c r="BC356" s="327"/>
      <c r="BD356" s="327"/>
      <c r="BE356" s="332"/>
      <c r="BF356" s="332"/>
      <c r="BG356" s="332"/>
      <c r="BH356" s="332"/>
      <c r="BI356" s="332"/>
      <c r="BJ356" s="332"/>
      <c r="BK356" s="332"/>
      <c r="BL356" s="332"/>
      <c r="BM356" s="332"/>
      <c r="BN356" s="332"/>
      <c r="BO356" s="332"/>
      <c r="BP356" s="332"/>
      <c r="BQ356" s="332"/>
      <c r="BR356" s="332"/>
      <c r="BS356" s="332"/>
      <c r="BT356" s="332"/>
      <c r="BU356" s="332"/>
      <c r="BV356" s="332"/>
      <c r="BW356" s="332"/>
      <c r="BX356" s="332"/>
      <c r="BY356" s="332"/>
      <c r="BZ356" s="332"/>
      <c r="CA356" s="332"/>
      <c r="CB356" s="332"/>
      <c r="CC356" s="332"/>
      <c r="CD356" s="332"/>
      <c r="CE356" s="332"/>
      <c r="CF356" s="332"/>
      <c r="CG356" s="332"/>
      <c r="CH356" s="332"/>
      <c r="CI356" s="332"/>
      <c r="CJ356" s="332"/>
      <c r="CK356" s="332"/>
      <c r="CL356" s="332"/>
      <c r="CM356" s="332"/>
      <c r="CN356" s="332"/>
      <c r="CO356" s="332"/>
      <c r="CP356" s="332"/>
      <c r="CQ356" s="332"/>
      <c r="CR356" s="332"/>
      <c r="CS356" s="332"/>
      <c r="CT356" s="332"/>
      <c r="CU356" s="332"/>
      <c r="CV356" s="332"/>
      <c r="CW356" s="332"/>
      <c r="CX356" s="332"/>
      <c r="CY356" s="332"/>
      <c r="CZ356" s="332"/>
      <c r="DA356" s="332"/>
      <c r="DB356" s="332"/>
      <c r="DC356" s="332"/>
      <c r="DD356" s="332"/>
      <c r="DE356" s="332"/>
      <c r="DF356" s="332"/>
      <c r="DG356" s="332"/>
      <c r="DH356" s="332"/>
      <c r="DI356" s="332"/>
      <c r="DJ356" s="332"/>
      <c r="DK356" s="332"/>
      <c r="DL356" s="332"/>
      <c r="DM356" s="332"/>
      <c r="DN356" s="332"/>
      <c r="DO356" s="332"/>
      <c r="DP356" s="332"/>
      <c r="DQ356" s="332"/>
      <c r="DR356" s="332"/>
      <c r="DS356" s="332"/>
      <c r="DT356" s="332"/>
      <c r="DU356" s="332"/>
      <c r="DV356" s="332"/>
      <c r="DW356" s="332"/>
      <c r="DX356" s="332"/>
      <c r="DY356" s="332"/>
      <c r="DZ356" s="332"/>
      <c r="EA356" s="332"/>
      <c r="EB356" s="332"/>
      <c r="EC356" s="332"/>
      <c r="ED356" s="332"/>
      <c r="EE356" s="332"/>
      <c r="EF356" s="332"/>
      <c r="EG356" s="332"/>
      <c r="EH356" s="332"/>
      <c r="EI356" s="332"/>
      <c r="EJ356" s="332"/>
      <c r="EK356" s="332"/>
      <c r="EL356" s="332"/>
      <c r="EM356" s="332"/>
      <c r="EN356" s="332"/>
      <c r="EO356" s="332"/>
      <c r="EP356" s="332"/>
      <c r="EQ356" s="332"/>
      <c r="ER356" s="332"/>
      <c r="ES356" s="332"/>
      <c r="ET356" s="332"/>
      <c r="EU356" s="332"/>
      <c r="EV356" s="332"/>
      <c r="EW356" s="332"/>
      <c r="EX356" s="332"/>
      <c r="EY356" s="332"/>
      <c r="EZ356" s="332"/>
      <c r="FA356" s="332"/>
      <c r="FB356" s="332"/>
      <c r="FC356" s="332"/>
      <c r="FD356" s="332"/>
      <c r="FE356" s="332"/>
      <c r="FF356" s="332"/>
      <c r="FG356" s="332"/>
      <c r="FH356" s="332"/>
      <c r="FI356" s="332"/>
      <c r="IP356" s="326"/>
    </row>
    <row r="357" spans="1:250" s="334" customFormat="1" ht="15" customHeight="1" x14ac:dyDescent="0.3">
      <c r="A357" s="600">
        <v>78</v>
      </c>
      <c r="B357" s="594" t="s">
        <v>1543</v>
      </c>
      <c r="C357" s="456">
        <v>501264</v>
      </c>
      <c r="D357" s="456" t="s">
        <v>0</v>
      </c>
      <c r="E357" s="456"/>
      <c r="F357" s="595"/>
      <c r="G357" s="460">
        <v>273261.5500000001</v>
      </c>
      <c r="H357" s="460"/>
      <c r="I357" s="460"/>
      <c r="J357" s="458"/>
      <c r="K357" s="458">
        <v>268663.62</v>
      </c>
      <c r="L357" s="460"/>
      <c r="M357" s="460"/>
      <c r="N357" s="458"/>
      <c r="O357" s="460"/>
      <c r="P357" s="458">
        <v>4597.8999999999996</v>
      </c>
      <c r="Q357" s="460"/>
      <c r="R357" s="559">
        <f t="shared" si="59"/>
        <v>537327.27000000014</v>
      </c>
      <c r="S357" s="561">
        <f t="shared" si="68"/>
        <v>3.1944445800036192E-3</v>
      </c>
      <c r="T357" s="333" t="s">
        <v>0</v>
      </c>
      <c r="U357" s="327">
        <v>132314.02777777778</v>
      </c>
      <c r="V357" s="333"/>
      <c r="W357" s="333">
        <f t="shared" si="69"/>
        <v>537327.26680555556</v>
      </c>
      <c r="X357" s="332"/>
      <c r="Y357" s="332"/>
      <c r="Z357" s="332"/>
      <c r="AA357" s="332"/>
      <c r="AB357" s="332"/>
      <c r="AC357" s="333"/>
      <c r="AD357" s="333"/>
      <c r="AE357" s="331"/>
      <c r="AF357" s="331"/>
      <c r="AG357" s="331"/>
      <c r="AH357" s="331"/>
      <c r="AI357" s="331"/>
      <c r="AJ357" s="331"/>
      <c r="AK357" s="331"/>
      <c r="AL357" s="331"/>
      <c r="AM357" s="331"/>
      <c r="AN357" s="331"/>
      <c r="AO357" s="331"/>
      <c r="AP357" s="331"/>
      <c r="AQ357" s="327"/>
      <c r="AR357" s="327"/>
      <c r="AS357" s="327"/>
      <c r="AT357" s="327"/>
      <c r="AU357" s="327"/>
      <c r="AV357" s="327"/>
      <c r="AW357" s="327"/>
      <c r="AX357" s="327"/>
      <c r="AY357" s="327"/>
      <c r="AZ357" s="327"/>
      <c r="BA357" s="327"/>
      <c r="BB357" s="358"/>
      <c r="BC357" s="327"/>
      <c r="BD357" s="327"/>
      <c r="BE357" s="332"/>
      <c r="BF357" s="332"/>
      <c r="BG357" s="332"/>
      <c r="BH357" s="332"/>
      <c r="BI357" s="332"/>
      <c r="BJ357" s="332"/>
      <c r="BK357" s="332"/>
      <c r="BL357" s="332"/>
      <c r="BM357" s="332"/>
      <c r="BN357" s="332"/>
      <c r="BO357" s="332"/>
      <c r="BP357" s="332"/>
      <c r="BQ357" s="332"/>
      <c r="BR357" s="332"/>
      <c r="BS357" s="332"/>
      <c r="BT357" s="332"/>
      <c r="BU357" s="332"/>
      <c r="BV357" s="332"/>
      <c r="BW357" s="332"/>
      <c r="BX357" s="332"/>
      <c r="BY357" s="332"/>
      <c r="BZ357" s="332"/>
      <c r="CA357" s="332"/>
      <c r="CB357" s="332"/>
      <c r="CC357" s="332"/>
      <c r="CD357" s="332"/>
      <c r="CE357" s="332"/>
      <c r="CF357" s="332"/>
      <c r="CG357" s="332"/>
      <c r="CH357" s="332"/>
      <c r="CI357" s="332"/>
      <c r="CJ357" s="332"/>
      <c r="CK357" s="332"/>
      <c r="CL357" s="332"/>
      <c r="CM357" s="332"/>
      <c r="CN357" s="332"/>
      <c r="CO357" s="332"/>
      <c r="CP357" s="332"/>
      <c r="CQ357" s="332"/>
      <c r="CR357" s="332"/>
      <c r="CS357" s="332"/>
      <c r="CT357" s="332"/>
      <c r="CU357" s="332"/>
      <c r="CV357" s="332"/>
      <c r="CW357" s="332"/>
      <c r="CX357" s="332"/>
      <c r="CY357" s="332"/>
      <c r="CZ357" s="332"/>
      <c r="DA357" s="332"/>
      <c r="DB357" s="332"/>
      <c r="DC357" s="332"/>
      <c r="DD357" s="332"/>
      <c r="DE357" s="332"/>
      <c r="DF357" s="332"/>
      <c r="DG357" s="332"/>
      <c r="DH357" s="332"/>
      <c r="DI357" s="332"/>
      <c r="DJ357" s="332"/>
      <c r="DK357" s="332"/>
      <c r="DL357" s="332"/>
      <c r="DM357" s="332"/>
      <c r="DN357" s="332"/>
      <c r="DO357" s="332"/>
      <c r="DP357" s="332"/>
      <c r="DQ357" s="332"/>
      <c r="DR357" s="332"/>
      <c r="DS357" s="332"/>
      <c r="DT357" s="332"/>
      <c r="DU357" s="332"/>
      <c r="DV357" s="332"/>
      <c r="DW357" s="332"/>
      <c r="DX357" s="332"/>
      <c r="DY357" s="332"/>
      <c r="DZ357" s="332"/>
      <c r="EA357" s="332"/>
      <c r="EB357" s="332"/>
      <c r="EC357" s="332"/>
      <c r="ED357" s="332"/>
      <c r="EE357" s="332"/>
      <c r="EF357" s="332"/>
      <c r="EG357" s="332"/>
      <c r="EH357" s="332"/>
      <c r="EI357" s="332"/>
      <c r="EJ357" s="332"/>
      <c r="EK357" s="332"/>
      <c r="EL357" s="332"/>
      <c r="EM357" s="332"/>
      <c r="EN357" s="332"/>
      <c r="EO357" s="332"/>
      <c r="EP357" s="332"/>
      <c r="EQ357" s="332"/>
      <c r="ER357" s="332"/>
      <c r="ES357" s="332"/>
      <c r="ET357" s="332"/>
      <c r="EU357" s="332"/>
      <c r="EV357" s="332"/>
      <c r="EW357" s="332"/>
      <c r="EX357" s="332"/>
      <c r="EY357" s="332"/>
      <c r="EZ357" s="332"/>
      <c r="FA357" s="332"/>
      <c r="FB357" s="332"/>
      <c r="FC357" s="332"/>
      <c r="FD357" s="332"/>
      <c r="FE357" s="332"/>
      <c r="FF357" s="332"/>
      <c r="FG357" s="332"/>
      <c r="FH357" s="332"/>
      <c r="FI357" s="332"/>
      <c r="IP357" s="326"/>
    </row>
    <row r="358" spans="1:250" s="334" customFormat="1" ht="15" customHeight="1" thickBot="1" x14ac:dyDescent="0.35">
      <c r="A358" s="600"/>
      <c r="B358" s="594"/>
      <c r="C358" s="456"/>
      <c r="D358" s="456"/>
      <c r="E358" s="456"/>
      <c r="F358" s="595"/>
      <c r="G358" s="458"/>
      <c r="H358" s="458"/>
      <c r="I358" s="458"/>
      <c r="J358" s="458"/>
      <c r="K358" s="458"/>
      <c r="L358" s="458"/>
      <c r="M358" s="458"/>
      <c r="N358" s="458"/>
      <c r="O358" s="458"/>
      <c r="P358" s="458"/>
      <c r="Q358" s="458"/>
      <c r="R358" s="556"/>
      <c r="S358" s="561"/>
      <c r="T358" s="333"/>
      <c r="U358" s="327"/>
      <c r="V358" s="333"/>
      <c r="W358" s="333"/>
      <c r="X358" s="332"/>
      <c r="Y358" s="332"/>
      <c r="Z358" s="332"/>
      <c r="AA358" s="332"/>
      <c r="AB358" s="332"/>
      <c r="AC358" s="332"/>
      <c r="AD358" s="333">
        <f t="shared" ref="AD358:AD372" si="71">G358+I358+J358+K358+L358-N358-O358-P358-Q358</f>
        <v>0</v>
      </c>
      <c r="AE358" s="331"/>
      <c r="AF358" s="331"/>
      <c r="AG358" s="331"/>
      <c r="AH358" s="331"/>
      <c r="AI358" s="331"/>
      <c r="AJ358" s="331"/>
      <c r="AK358" s="331"/>
      <c r="AL358" s="331"/>
      <c r="AM358" s="331"/>
      <c r="AN358" s="331"/>
      <c r="AO358" s="331"/>
      <c r="AP358" s="331"/>
      <c r="AQ358" s="327"/>
      <c r="AR358" s="327"/>
      <c r="AS358" s="327"/>
      <c r="AT358" s="327"/>
      <c r="AU358" s="327"/>
      <c r="AV358" s="327"/>
      <c r="AW358" s="327"/>
      <c r="AX358" s="327"/>
      <c r="AY358" s="327"/>
      <c r="AZ358" s="327"/>
      <c r="BA358" s="327"/>
      <c r="BB358" s="358"/>
      <c r="BC358" s="327"/>
      <c r="BD358" s="327"/>
      <c r="BE358" s="332"/>
      <c r="BF358" s="332"/>
      <c r="BG358" s="332"/>
      <c r="BH358" s="332"/>
      <c r="BI358" s="332"/>
      <c r="BJ358" s="332"/>
      <c r="BK358" s="332"/>
      <c r="BL358" s="332"/>
      <c r="BM358" s="332"/>
      <c r="BN358" s="332"/>
      <c r="BO358" s="332"/>
      <c r="BP358" s="332"/>
      <c r="BQ358" s="332"/>
      <c r="BR358" s="332"/>
      <c r="BS358" s="332"/>
      <c r="BT358" s="332"/>
      <c r="BU358" s="332"/>
      <c r="BV358" s="332"/>
      <c r="BW358" s="332"/>
      <c r="BX358" s="332"/>
      <c r="BY358" s="332"/>
      <c r="BZ358" s="332"/>
      <c r="CA358" s="332"/>
      <c r="CB358" s="332"/>
      <c r="CC358" s="332"/>
      <c r="CD358" s="332"/>
      <c r="CE358" s="332"/>
      <c r="CF358" s="332"/>
      <c r="CG358" s="332"/>
      <c r="CH358" s="332"/>
      <c r="CI358" s="332"/>
      <c r="CJ358" s="332"/>
      <c r="CK358" s="332"/>
      <c r="CL358" s="332"/>
      <c r="CM358" s="332"/>
      <c r="CN358" s="332"/>
      <c r="CO358" s="332"/>
      <c r="CP358" s="332"/>
      <c r="CQ358" s="332"/>
      <c r="CR358" s="332"/>
      <c r="CS358" s="332"/>
      <c r="CT358" s="332"/>
      <c r="CU358" s="332"/>
      <c r="CV358" s="332"/>
      <c r="CW358" s="332"/>
      <c r="CX358" s="332"/>
      <c r="CY358" s="332"/>
      <c r="CZ358" s="332"/>
      <c r="DA358" s="332"/>
      <c r="DB358" s="332"/>
      <c r="DC358" s="332"/>
      <c r="DD358" s="332"/>
      <c r="DE358" s="332"/>
      <c r="DF358" s="332"/>
      <c r="DG358" s="332"/>
      <c r="DH358" s="332"/>
      <c r="DI358" s="332"/>
      <c r="DJ358" s="332"/>
      <c r="DK358" s="332"/>
      <c r="DL358" s="332"/>
      <c r="DM358" s="332"/>
      <c r="DN358" s="332"/>
      <c r="DO358" s="332"/>
      <c r="DP358" s="332"/>
      <c r="DQ358" s="332"/>
      <c r="DR358" s="332"/>
      <c r="DS358" s="332"/>
      <c r="DT358" s="332"/>
      <c r="DU358" s="332"/>
      <c r="DV358" s="332"/>
      <c r="DW358" s="332"/>
      <c r="DX358" s="332"/>
      <c r="DY358" s="332"/>
      <c r="DZ358" s="332"/>
      <c r="EA358" s="332"/>
      <c r="EB358" s="332"/>
      <c r="EC358" s="332"/>
      <c r="ED358" s="332"/>
      <c r="EE358" s="332"/>
      <c r="EF358" s="332"/>
      <c r="EG358" s="332"/>
      <c r="EH358" s="332"/>
      <c r="EI358" s="332"/>
      <c r="EJ358" s="332"/>
      <c r="EK358" s="332"/>
      <c r="EL358" s="332"/>
      <c r="EM358" s="332"/>
      <c r="EN358" s="332"/>
      <c r="EO358" s="332"/>
      <c r="EP358" s="332"/>
      <c r="EQ358" s="332"/>
      <c r="ER358" s="332"/>
      <c r="ES358" s="332"/>
      <c r="ET358" s="332"/>
      <c r="EU358" s="332"/>
      <c r="EV358" s="332"/>
      <c r="EW358" s="332"/>
      <c r="EX358" s="332"/>
      <c r="EY358" s="332"/>
      <c r="EZ358" s="332"/>
      <c r="FA358" s="332"/>
      <c r="FB358" s="332"/>
      <c r="FC358" s="332"/>
      <c r="FD358" s="332"/>
      <c r="FE358" s="332"/>
      <c r="FF358" s="332"/>
      <c r="FG358" s="332"/>
      <c r="FH358" s="332"/>
      <c r="FI358" s="332"/>
      <c r="IP358" s="326"/>
    </row>
    <row r="359" spans="1:250" s="334" customFormat="1" ht="15" customHeight="1" thickBot="1" x14ac:dyDescent="0.35">
      <c r="A359" s="602"/>
      <c r="B359" s="980" t="s">
        <v>195</v>
      </c>
      <c r="C359" s="980"/>
      <c r="D359" s="980"/>
      <c r="E359" s="603"/>
      <c r="F359" s="604"/>
      <c r="G359" s="606">
        <f>SUM(G254:G358)</f>
        <v>4196934.5841531539</v>
      </c>
      <c r="H359" s="606">
        <f>SUM(H254:H358)</f>
        <v>0</v>
      </c>
      <c r="I359" s="606">
        <f>SUM(I254:I358)</f>
        <v>10086723.08</v>
      </c>
      <c r="J359" s="606">
        <f>SUM(J254:J358)</f>
        <v>7292.45</v>
      </c>
      <c r="K359" s="606">
        <f>SUM(K254:K358)</f>
        <v>5073860.58</v>
      </c>
      <c r="L359" s="606">
        <f>SUM(L254:L358)</f>
        <v>0</v>
      </c>
      <c r="M359" s="606">
        <f>SUM(M254:M358)</f>
        <v>0</v>
      </c>
      <c r="N359" s="606">
        <f>SUM(N254:N358)</f>
        <v>6686143.4900000049</v>
      </c>
      <c r="O359" s="606">
        <f>SUM(O254:O358)</f>
        <v>0</v>
      </c>
      <c r="P359" s="606">
        <f>SUM(P254:P358)</f>
        <v>11096.3</v>
      </c>
      <c r="Q359" s="606">
        <f>SUM(Q254:Q358)</f>
        <v>0</v>
      </c>
      <c r="R359" s="606">
        <f>SUM(R254:R358)</f>
        <v>12667570.904153153</v>
      </c>
      <c r="S359" s="561"/>
      <c r="T359" s="333"/>
      <c r="U359" s="327"/>
      <c r="V359" s="333"/>
      <c r="W359" s="333"/>
      <c r="X359" s="332"/>
      <c r="Y359" s="332"/>
      <c r="Z359" s="332"/>
      <c r="AA359" s="332"/>
      <c r="AB359" s="332"/>
      <c r="AC359" s="332"/>
      <c r="AD359" s="333">
        <f t="shared" si="71"/>
        <v>12667570.904153146</v>
      </c>
      <c r="AE359" s="331"/>
      <c r="AF359" s="331"/>
      <c r="AG359" s="331"/>
      <c r="AH359" s="331"/>
      <c r="AI359" s="331"/>
      <c r="AJ359" s="331"/>
      <c r="AK359" s="331"/>
      <c r="AL359" s="331"/>
      <c r="AM359" s="331"/>
      <c r="AN359" s="331"/>
      <c r="AO359" s="331"/>
      <c r="AP359" s="331"/>
      <c r="AQ359" s="327"/>
      <c r="AR359" s="327"/>
      <c r="AS359" s="327"/>
      <c r="AT359" s="327"/>
      <c r="AU359" s="327"/>
      <c r="AV359" s="327"/>
      <c r="AW359" s="327"/>
      <c r="AX359" s="327"/>
      <c r="AY359" s="327"/>
      <c r="AZ359" s="327"/>
      <c r="BA359" s="327"/>
      <c r="BB359" s="358"/>
      <c r="BC359" s="327"/>
      <c r="BD359" s="327"/>
      <c r="BE359" s="332"/>
      <c r="BF359" s="332"/>
      <c r="BG359" s="332"/>
      <c r="BH359" s="332"/>
      <c r="BI359" s="332"/>
      <c r="BJ359" s="332"/>
      <c r="BK359" s="332"/>
      <c r="BL359" s="332"/>
      <c r="BM359" s="332"/>
      <c r="BN359" s="332"/>
      <c r="BO359" s="332"/>
      <c r="BP359" s="332"/>
      <c r="BQ359" s="332"/>
      <c r="BR359" s="332"/>
      <c r="BS359" s="332"/>
      <c r="BT359" s="332"/>
      <c r="BU359" s="332"/>
      <c r="BV359" s="332"/>
      <c r="BW359" s="332"/>
      <c r="BX359" s="332"/>
      <c r="BY359" s="332"/>
      <c r="BZ359" s="332"/>
      <c r="CA359" s="332"/>
      <c r="CB359" s="332"/>
      <c r="CC359" s="332"/>
      <c r="CD359" s="332"/>
      <c r="CE359" s="332"/>
      <c r="CF359" s="332"/>
      <c r="CG359" s="332"/>
      <c r="CH359" s="332"/>
      <c r="CI359" s="332"/>
      <c r="CJ359" s="332"/>
      <c r="CK359" s="332"/>
      <c r="CL359" s="332"/>
      <c r="CM359" s="332"/>
      <c r="CN359" s="332"/>
      <c r="CO359" s="332"/>
      <c r="CP359" s="332"/>
      <c r="CQ359" s="332"/>
      <c r="CR359" s="332"/>
      <c r="CS359" s="332"/>
      <c r="CT359" s="332"/>
      <c r="CU359" s="332"/>
      <c r="CV359" s="332"/>
      <c r="CW359" s="332"/>
      <c r="CX359" s="332"/>
      <c r="CY359" s="332"/>
      <c r="CZ359" s="332"/>
      <c r="DA359" s="332"/>
      <c r="DB359" s="332"/>
      <c r="DC359" s="332"/>
      <c r="DD359" s="332"/>
      <c r="DE359" s="332"/>
      <c r="DF359" s="332"/>
      <c r="DG359" s="332"/>
      <c r="DH359" s="332"/>
      <c r="DI359" s="332"/>
      <c r="DJ359" s="332"/>
      <c r="DK359" s="332"/>
      <c r="DL359" s="332"/>
      <c r="DM359" s="332"/>
      <c r="DN359" s="332"/>
      <c r="DO359" s="332"/>
      <c r="DP359" s="332"/>
      <c r="DQ359" s="332"/>
      <c r="DR359" s="332"/>
      <c r="DS359" s="332"/>
      <c r="DT359" s="332"/>
      <c r="DU359" s="332"/>
      <c r="DV359" s="332"/>
      <c r="DW359" s="332"/>
      <c r="DX359" s="332"/>
      <c r="DY359" s="332"/>
      <c r="DZ359" s="332"/>
      <c r="EA359" s="332"/>
      <c r="EB359" s="332"/>
      <c r="EC359" s="332"/>
      <c r="ED359" s="332"/>
      <c r="EE359" s="332"/>
      <c r="EF359" s="332"/>
      <c r="EG359" s="332"/>
      <c r="EH359" s="332"/>
      <c r="EI359" s="332"/>
      <c r="EJ359" s="332"/>
      <c r="EK359" s="332"/>
      <c r="EL359" s="332"/>
      <c r="EM359" s="332"/>
      <c r="EN359" s="332"/>
      <c r="EO359" s="332"/>
      <c r="EP359" s="332"/>
      <c r="EQ359" s="332"/>
      <c r="ER359" s="332"/>
      <c r="ES359" s="332"/>
      <c r="ET359" s="332"/>
      <c r="EU359" s="332"/>
      <c r="EV359" s="332"/>
      <c r="EW359" s="332"/>
      <c r="EX359" s="332"/>
      <c r="EY359" s="332"/>
      <c r="EZ359" s="332"/>
      <c r="FA359" s="332"/>
      <c r="FB359" s="332"/>
      <c r="FC359" s="332"/>
      <c r="FD359" s="332"/>
      <c r="FE359" s="332"/>
      <c r="FF359" s="332"/>
      <c r="FG359" s="332"/>
      <c r="FH359" s="332"/>
      <c r="FI359" s="332"/>
      <c r="IP359" s="326"/>
    </row>
    <row r="360" spans="1:250" s="334" customFormat="1" ht="15" customHeight="1" x14ac:dyDescent="0.3">
      <c r="A360" s="323"/>
      <c r="C360" s="324"/>
      <c r="D360" s="324"/>
      <c r="E360" s="324"/>
      <c r="F360" s="401"/>
      <c r="G360" s="488"/>
      <c r="H360" s="489"/>
      <c r="I360" s="665"/>
      <c r="J360" s="326"/>
      <c r="K360" s="326"/>
      <c r="L360" s="326"/>
      <c r="M360" s="326"/>
      <c r="N360" s="326"/>
      <c r="O360" s="326"/>
      <c r="P360" s="326"/>
      <c r="Q360" s="326"/>
      <c r="R360" s="463"/>
      <c r="S360" s="561"/>
      <c r="T360" s="333"/>
      <c r="U360" s="327"/>
      <c r="V360" s="333"/>
      <c r="W360" s="333"/>
      <c r="X360" s="332"/>
      <c r="Y360" s="332"/>
      <c r="Z360" s="332"/>
      <c r="AA360" s="332"/>
      <c r="AB360" s="332"/>
      <c r="AC360" s="332"/>
      <c r="AD360" s="333">
        <f t="shared" si="71"/>
        <v>0</v>
      </c>
      <c r="AE360" s="331"/>
      <c r="AF360" s="331"/>
      <c r="AG360" s="331"/>
      <c r="AH360" s="331"/>
      <c r="AI360" s="331"/>
      <c r="AJ360" s="331"/>
      <c r="AK360" s="331"/>
      <c r="AL360" s="331"/>
      <c r="AM360" s="331"/>
      <c r="AN360" s="331"/>
      <c r="AO360" s="331"/>
      <c r="AP360" s="331"/>
      <c r="AQ360" s="327"/>
      <c r="AR360" s="327"/>
      <c r="AS360" s="327"/>
      <c r="AT360" s="327"/>
      <c r="AU360" s="327"/>
      <c r="AV360" s="327"/>
      <c r="AW360" s="327"/>
      <c r="AX360" s="327"/>
      <c r="AY360" s="327"/>
      <c r="AZ360" s="327"/>
      <c r="BA360" s="327"/>
      <c r="BB360" s="358"/>
      <c r="BC360" s="327"/>
      <c r="BD360" s="327"/>
      <c r="BE360" s="332"/>
      <c r="BF360" s="332"/>
      <c r="BG360" s="332"/>
      <c r="BH360" s="332"/>
      <c r="BI360" s="332"/>
      <c r="BJ360" s="332"/>
      <c r="BK360" s="332"/>
      <c r="BL360" s="332"/>
      <c r="BM360" s="332"/>
      <c r="BN360" s="332"/>
      <c r="BO360" s="332"/>
      <c r="BP360" s="332"/>
      <c r="BQ360" s="332"/>
      <c r="BR360" s="332"/>
      <c r="BS360" s="332"/>
      <c r="BT360" s="332"/>
      <c r="BU360" s="332"/>
      <c r="BV360" s="332"/>
      <c r="BW360" s="332"/>
      <c r="BX360" s="332"/>
      <c r="BY360" s="332"/>
      <c r="BZ360" s="332"/>
      <c r="CA360" s="332"/>
      <c r="CB360" s="332"/>
      <c r="CC360" s="332"/>
      <c r="CD360" s="332"/>
      <c r="CE360" s="332"/>
      <c r="CF360" s="332"/>
      <c r="CG360" s="332"/>
      <c r="CH360" s="332"/>
      <c r="CI360" s="332"/>
      <c r="CJ360" s="332"/>
      <c r="CK360" s="332"/>
      <c r="CL360" s="332"/>
      <c r="CM360" s="332"/>
      <c r="CN360" s="332"/>
      <c r="CO360" s="332"/>
      <c r="CP360" s="332"/>
      <c r="CQ360" s="332"/>
      <c r="CR360" s="332"/>
      <c r="CS360" s="332"/>
      <c r="CT360" s="332"/>
      <c r="CU360" s="332"/>
      <c r="CV360" s="332"/>
      <c r="CW360" s="332"/>
      <c r="CX360" s="332"/>
      <c r="CY360" s="332"/>
      <c r="CZ360" s="332"/>
      <c r="DA360" s="332"/>
      <c r="DB360" s="332"/>
      <c r="DC360" s="332"/>
      <c r="DD360" s="332"/>
      <c r="DE360" s="332"/>
      <c r="DF360" s="332"/>
      <c r="DG360" s="332"/>
      <c r="DH360" s="332"/>
      <c r="DI360" s="332"/>
      <c r="DJ360" s="332"/>
      <c r="DK360" s="332"/>
      <c r="DL360" s="332"/>
      <c r="DM360" s="332"/>
      <c r="DN360" s="332"/>
      <c r="DO360" s="332"/>
      <c r="DP360" s="332"/>
      <c r="DQ360" s="332"/>
      <c r="DR360" s="332"/>
      <c r="DS360" s="332"/>
      <c r="DT360" s="332"/>
      <c r="DU360" s="332"/>
      <c r="DV360" s="332"/>
      <c r="DW360" s="332"/>
      <c r="DX360" s="332"/>
      <c r="DY360" s="332"/>
      <c r="DZ360" s="332"/>
      <c r="EA360" s="332"/>
      <c r="EB360" s="332"/>
      <c r="EC360" s="332"/>
      <c r="ED360" s="332"/>
      <c r="EE360" s="332"/>
      <c r="EF360" s="332"/>
      <c r="EG360" s="332"/>
      <c r="EH360" s="332"/>
      <c r="EI360" s="332"/>
      <c r="EJ360" s="332"/>
      <c r="EK360" s="332"/>
      <c r="EL360" s="332"/>
      <c r="EM360" s="332"/>
      <c r="EN360" s="332"/>
      <c r="EO360" s="332"/>
      <c r="EP360" s="332"/>
      <c r="EQ360" s="332"/>
      <c r="ER360" s="332"/>
      <c r="ES360" s="332"/>
      <c r="ET360" s="332"/>
      <c r="EU360" s="332"/>
      <c r="EV360" s="332"/>
      <c r="EW360" s="332"/>
      <c r="EX360" s="332"/>
      <c r="EY360" s="332"/>
      <c r="EZ360" s="332"/>
      <c r="FA360" s="332"/>
      <c r="FB360" s="332"/>
      <c r="FC360" s="332"/>
      <c r="FD360" s="332"/>
      <c r="FE360" s="332"/>
      <c r="FF360" s="332"/>
      <c r="FG360" s="332"/>
      <c r="FH360" s="332"/>
      <c r="FI360" s="332"/>
      <c r="IP360" s="326"/>
    </row>
    <row r="361" spans="1:250" s="334" customFormat="1" ht="15" hidden="1" customHeight="1" x14ac:dyDescent="0.3">
      <c r="A361" s="323"/>
      <c r="B361" s="666" t="s">
        <v>196</v>
      </c>
      <c r="C361" s="324"/>
      <c r="D361" s="324"/>
      <c r="E361" s="660"/>
      <c r="F361" s="401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466"/>
      <c r="S361" s="561"/>
      <c r="T361" s="333"/>
      <c r="U361" s="327"/>
      <c r="V361" s="333"/>
      <c r="W361" s="333"/>
      <c r="X361" s="332"/>
      <c r="Y361" s="332"/>
      <c r="Z361" s="332"/>
      <c r="AA361" s="332"/>
      <c r="AB361" s="332"/>
      <c r="AC361" s="332"/>
      <c r="AD361" s="333">
        <f t="shared" si="71"/>
        <v>0</v>
      </c>
      <c r="AE361" s="331"/>
      <c r="AF361" s="331"/>
      <c r="AG361" s="331"/>
      <c r="AH361" s="331"/>
      <c r="AI361" s="331"/>
      <c r="AJ361" s="331"/>
      <c r="AK361" s="331"/>
      <c r="AL361" s="331"/>
      <c r="AM361" s="331"/>
      <c r="AN361" s="331"/>
      <c r="AO361" s="331"/>
      <c r="AP361" s="331"/>
      <c r="AQ361" s="327"/>
      <c r="AR361" s="327"/>
      <c r="AS361" s="327"/>
      <c r="AT361" s="357"/>
      <c r="AU361" s="327"/>
      <c r="AV361" s="327"/>
      <c r="AW361" s="327"/>
      <c r="AX361" s="327"/>
      <c r="AY361" s="327"/>
      <c r="AZ361" s="327"/>
      <c r="BA361" s="327"/>
      <c r="BB361" s="358"/>
      <c r="BC361" s="327"/>
      <c r="BD361" s="327"/>
      <c r="BE361" s="332"/>
      <c r="BF361" s="332"/>
      <c r="BG361" s="332"/>
      <c r="BH361" s="332"/>
      <c r="BI361" s="332"/>
      <c r="BJ361" s="332"/>
      <c r="BK361" s="332"/>
      <c r="BL361" s="332"/>
      <c r="BM361" s="332"/>
      <c r="BN361" s="332"/>
      <c r="BO361" s="332"/>
      <c r="BP361" s="332"/>
      <c r="BQ361" s="332"/>
      <c r="BR361" s="332"/>
      <c r="BS361" s="332"/>
      <c r="BT361" s="332"/>
      <c r="BU361" s="332"/>
      <c r="BV361" s="332"/>
      <c r="BW361" s="332"/>
      <c r="BX361" s="332"/>
      <c r="BY361" s="332"/>
      <c r="BZ361" s="332"/>
      <c r="CA361" s="332"/>
      <c r="CB361" s="332"/>
      <c r="CC361" s="332"/>
      <c r="CD361" s="332"/>
      <c r="CE361" s="332"/>
      <c r="CF361" s="332"/>
      <c r="CG361" s="332"/>
      <c r="CH361" s="332"/>
      <c r="CI361" s="332"/>
      <c r="CJ361" s="332"/>
      <c r="CK361" s="332"/>
      <c r="CL361" s="332"/>
      <c r="CM361" s="332"/>
      <c r="CN361" s="332"/>
      <c r="CO361" s="332"/>
      <c r="CP361" s="332"/>
      <c r="CQ361" s="332"/>
      <c r="CR361" s="332"/>
      <c r="CS361" s="332"/>
      <c r="CT361" s="332"/>
      <c r="CU361" s="332"/>
      <c r="CV361" s="332"/>
      <c r="CW361" s="332"/>
      <c r="CX361" s="332"/>
      <c r="CY361" s="332"/>
      <c r="CZ361" s="332"/>
      <c r="DA361" s="332"/>
      <c r="DB361" s="332"/>
      <c r="DC361" s="332"/>
      <c r="DD361" s="332"/>
      <c r="DE361" s="332"/>
      <c r="DF361" s="332"/>
      <c r="DG361" s="332"/>
      <c r="DH361" s="332"/>
      <c r="DI361" s="332"/>
      <c r="DJ361" s="332"/>
      <c r="DK361" s="332"/>
      <c r="DL361" s="332"/>
      <c r="DM361" s="332"/>
      <c r="DN361" s="332"/>
      <c r="DO361" s="332"/>
      <c r="DP361" s="332"/>
      <c r="DQ361" s="332"/>
      <c r="DR361" s="332"/>
      <c r="DS361" s="332"/>
      <c r="DT361" s="332"/>
      <c r="DU361" s="332"/>
      <c r="DV361" s="332"/>
      <c r="DW361" s="332"/>
      <c r="DX361" s="332"/>
      <c r="DY361" s="332"/>
      <c r="DZ361" s="332"/>
      <c r="EA361" s="332"/>
      <c r="EB361" s="332"/>
      <c r="EC361" s="332"/>
      <c r="ED361" s="332"/>
      <c r="EE361" s="332"/>
      <c r="EF361" s="332"/>
      <c r="EG361" s="332"/>
      <c r="EH361" s="332"/>
      <c r="EI361" s="332"/>
      <c r="EJ361" s="332"/>
      <c r="EK361" s="332"/>
      <c r="EL361" s="332"/>
      <c r="EM361" s="332"/>
      <c r="EN361" s="332"/>
      <c r="EO361" s="332"/>
      <c r="EP361" s="332"/>
      <c r="EQ361" s="332"/>
      <c r="ER361" s="332"/>
      <c r="ES361" s="332"/>
      <c r="ET361" s="332"/>
      <c r="EU361" s="332"/>
      <c r="EV361" s="332"/>
      <c r="EW361" s="332"/>
      <c r="EX361" s="332"/>
      <c r="EY361" s="332"/>
      <c r="EZ361" s="332"/>
      <c r="FA361" s="332"/>
      <c r="FB361" s="332"/>
      <c r="FC361" s="332"/>
      <c r="FD361" s="332"/>
      <c r="FE361" s="332"/>
      <c r="FF361" s="332"/>
      <c r="FG361" s="332"/>
      <c r="FH361" s="332"/>
      <c r="FI361" s="332"/>
      <c r="IP361" s="326"/>
    </row>
    <row r="362" spans="1:250" s="334" customFormat="1" ht="15" hidden="1" customHeight="1" x14ac:dyDescent="0.3">
      <c r="A362" s="385">
        <v>1</v>
      </c>
      <c r="B362" s="396" t="s">
        <v>197</v>
      </c>
      <c r="C362" s="375">
        <v>500916</v>
      </c>
      <c r="D362" s="375" t="s">
        <v>26</v>
      </c>
      <c r="E362" s="375"/>
      <c r="F362" s="397"/>
      <c r="G362" s="421">
        <v>4.6631890872959048E-3</v>
      </c>
      <c r="H362" s="421"/>
      <c r="I362" s="460"/>
      <c r="J362" s="416"/>
      <c r="K362" s="458"/>
      <c r="L362" s="460"/>
      <c r="M362" s="460"/>
      <c r="N362" s="458"/>
      <c r="O362" s="458"/>
      <c r="P362" s="458"/>
      <c r="Q362" s="460"/>
      <c r="R362" s="585">
        <f>G362+H362+J362+K362+I362+L362-M362-O362-P362-Q362-N362</f>
        <v>4.6631890872959048E-3</v>
      </c>
      <c r="S362" s="561">
        <f>R362-W362</f>
        <v>4.6631890872959048E-3</v>
      </c>
      <c r="T362" s="333"/>
      <c r="U362" s="327"/>
      <c r="V362" s="333"/>
      <c r="W362" s="333">
        <f>U362</f>
        <v>0</v>
      </c>
      <c r="X362" s="332"/>
      <c r="Y362" s="332"/>
      <c r="Z362" s="332"/>
      <c r="AA362" s="332"/>
      <c r="AB362" s="332"/>
      <c r="AC362" s="333">
        <f>I362+J362+K362+L362-N362-O362-P362-Q362</f>
        <v>0</v>
      </c>
      <c r="AD362" s="333">
        <f t="shared" si="71"/>
        <v>4.6631890872959048E-3</v>
      </c>
      <c r="AE362" s="331"/>
      <c r="AF362" s="331"/>
      <c r="AG362" s="331"/>
      <c r="AH362" s="331"/>
      <c r="AI362" s="331"/>
      <c r="AJ362" s="331"/>
      <c r="AK362" s="331"/>
      <c r="AL362" s="331"/>
      <c r="AM362" s="331"/>
      <c r="AN362" s="331"/>
      <c r="AO362" s="331"/>
      <c r="AP362" s="331"/>
      <c r="AQ362" s="327"/>
      <c r="AR362" s="327"/>
      <c r="AS362" s="327"/>
      <c r="AT362" s="357"/>
      <c r="AU362" s="327"/>
      <c r="AV362" s="327"/>
      <c r="AW362" s="327"/>
      <c r="AX362" s="327"/>
      <c r="AY362" s="327"/>
      <c r="AZ362" s="327"/>
      <c r="BA362" s="327"/>
      <c r="BB362" s="358"/>
      <c r="BC362" s="327"/>
      <c r="BD362" s="327"/>
      <c r="BE362" s="332"/>
      <c r="BF362" s="332"/>
      <c r="BG362" s="332"/>
      <c r="BH362" s="332"/>
      <c r="BI362" s="332"/>
      <c r="BJ362" s="332"/>
      <c r="BK362" s="332"/>
      <c r="BL362" s="332"/>
      <c r="BM362" s="332"/>
      <c r="BN362" s="332"/>
      <c r="BO362" s="332"/>
      <c r="BP362" s="332"/>
      <c r="BQ362" s="332"/>
      <c r="BR362" s="332"/>
      <c r="BS362" s="332"/>
      <c r="BT362" s="332"/>
      <c r="BU362" s="332"/>
      <c r="BV362" s="332"/>
      <c r="BW362" s="332"/>
      <c r="BX362" s="332"/>
      <c r="BY362" s="332"/>
      <c r="BZ362" s="332"/>
      <c r="CA362" s="332"/>
      <c r="CB362" s="332"/>
      <c r="CC362" s="332"/>
      <c r="CD362" s="332"/>
      <c r="CE362" s="332"/>
      <c r="CF362" s="332"/>
      <c r="CG362" s="332"/>
      <c r="CH362" s="332"/>
      <c r="CI362" s="332"/>
      <c r="CJ362" s="332"/>
      <c r="CK362" s="332"/>
      <c r="CL362" s="332"/>
      <c r="CM362" s="332"/>
      <c r="CN362" s="332"/>
      <c r="CO362" s="332"/>
      <c r="CP362" s="332"/>
      <c r="CQ362" s="332"/>
      <c r="CR362" s="332"/>
      <c r="CS362" s="332"/>
      <c r="CT362" s="332"/>
      <c r="CU362" s="332"/>
      <c r="CV362" s="332"/>
      <c r="CW362" s="332"/>
      <c r="CX362" s="332"/>
      <c r="CY362" s="332"/>
      <c r="CZ362" s="332"/>
      <c r="DA362" s="332"/>
      <c r="DB362" s="332"/>
      <c r="DC362" s="332"/>
      <c r="DD362" s="332"/>
      <c r="DE362" s="332"/>
      <c r="DF362" s="332"/>
      <c r="DG362" s="332"/>
      <c r="DH362" s="332"/>
      <c r="DI362" s="332"/>
      <c r="DJ362" s="332"/>
      <c r="DK362" s="332"/>
      <c r="DL362" s="332"/>
      <c r="DM362" s="332"/>
      <c r="DN362" s="332"/>
      <c r="DO362" s="332"/>
      <c r="DP362" s="332"/>
      <c r="DQ362" s="332"/>
      <c r="DR362" s="332"/>
      <c r="DS362" s="332"/>
      <c r="DT362" s="332"/>
      <c r="DU362" s="332"/>
      <c r="DV362" s="332"/>
      <c r="DW362" s="332"/>
      <c r="DX362" s="332"/>
      <c r="DY362" s="332"/>
      <c r="DZ362" s="332"/>
      <c r="EA362" s="332"/>
      <c r="EB362" s="332"/>
      <c r="EC362" s="332"/>
      <c r="ED362" s="332"/>
      <c r="EE362" s="332"/>
      <c r="EF362" s="332"/>
      <c r="EG362" s="332"/>
      <c r="EH362" s="332"/>
      <c r="EI362" s="332"/>
      <c r="EJ362" s="332"/>
      <c r="EK362" s="332"/>
      <c r="EL362" s="332"/>
      <c r="EM362" s="332"/>
      <c r="EN362" s="332"/>
      <c r="EO362" s="332"/>
      <c r="EP362" s="332"/>
      <c r="EQ362" s="332"/>
      <c r="ER362" s="332"/>
      <c r="ES362" s="332"/>
      <c r="ET362" s="332"/>
      <c r="EU362" s="332"/>
      <c r="EV362" s="332"/>
      <c r="EW362" s="332"/>
      <c r="EX362" s="332"/>
      <c r="EY362" s="332"/>
      <c r="EZ362" s="332"/>
      <c r="FA362" s="332"/>
      <c r="FB362" s="332"/>
      <c r="FC362" s="332"/>
      <c r="FD362" s="332"/>
      <c r="FE362" s="332"/>
      <c r="FF362" s="332"/>
      <c r="FG362" s="332"/>
      <c r="FH362" s="332"/>
      <c r="FI362" s="332"/>
      <c r="IP362" s="326"/>
    </row>
    <row r="363" spans="1:250" s="334" customFormat="1" ht="15" hidden="1" customHeight="1" x14ac:dyDescent="0.3">
      <c r="A363" s="385">
        <v>2</v>
      </c>
      <c r="B363" s="396" t="s">
        <v>198</v>
      </c>
      <c r="C363" s="375">
        <v>501007</v>
      </c>
      <c r="D363" s="375" t="s">
        <v>0</v>
      </c>
      <c r="E363" s="375"/>
      <c r="F363" s="397"/>
      <c r="G363" s="421">
        <v>-4.433253277966287E-3</v>
      </c>
      <c r="H363" s="440"/>
      <c r="I363" s="365"/>
      <c r="J363" s="413"/>
      <c r="K363" s="368"/>
      <c r="L363" s="367"/>
      <c r="M363" s="367"/>
      <c r="N363" s="368"/>
      <c r="O363" s="369"/>
      <c r="P363" s="366"/>
      <c r="Q363" s="367"/>
      <c r="R363" s="559">
        <f>G363+H363+J363+K363+I363-M363-O363-P363-Q363-N363</f>
        <v>-4.433253277966287E-3</v>
      </c>
      <c r="S363" s="561">
        <f>R363-W363</f>
        <v>-4.433253277966287E-3</v>
      </c>
      <c r="T363" s="333"/>
      <c r="U363" s="327"/>
      <c r="V363" s="333"/>
      <c r="W363" s="333">
        <f>U363*$W$1</f>
        <v>0</v>
      </c>
      <c r="X363" s="332"/>
      <c r="Y363" s="332"/>
      <c r="Z363" s="332"/>
      <c r="AA363" s="332"/>
      <c r="AB363" s="332"/>
      <c r="AC363" s="332"/>
      <c r="AD363" s="333">
        <f t="shared" si="71"/>
        <v>-4.433253277966287E-3</v>
      </c>
      <c r="AE363" s="331"/>
      <c r="AF363" s="331"/>
      <c r="AG363" s="331"/>
      <c r="AH363" s="331"/>
      <c r="AI363" s="331"/>
      <c r="AJ363" s="331"/>
      <c r="AK363" s="331"/>
      <c r="AL363" s="331"/>
      <c r="AM363" s="331"/>
      <c r="AN363" s="331"/>
      <c r="AO363" s="331"/>
      <c r="AP363" s="331"/>
      <c r="AQ363" s="327"/>
      <c r="AR363" s="327"/>
      <c r="AS363" s="327"/>
      <c r="AT363" s="327"/>
      <c r="AU363" s="327"/>
      <c r="AV363" s="327"/>
      <c r="AW363" s="327"/>
      <c r="AX363" s="327"/>
      <c r="AY363" s="327"/>
      <c r="AZ363" s="327"/>
      <c r="BA363" s="327"/>
      <c r="BB363" s="332"/>
      <c r="BC363" s="332"/>
      <c r="BD363" s="327"/>
      <c r="BE363" s="332"/>
      <c r="BF363" s="332"/>
      <c r="BG363" s="332"/>
      <c r="BH363" s="332"/>
      <c r="BI363" s="332"/>
      <c r="BJ363" s="332"/>
      <c r="BK363" s="332"/>
      <c r="BL363" s="332"/>
      <c r="BM363" s="332"/>
      <c r="BN363" s="332"/>
      <c r="BO363" s="332"/>
      <c r="BP363" s="332"/>
      <c r="BQ363" s="332"/>
      <c r="BR363" s="332"/>
      <c r="BS363" s="332"/>
      <c r="BT363" s="332"/>
      <c r="BU363" s="332"/>
      <c r="BV363" s="332"/>
      <c r="BW363" s="332"/>
      <c r="BX363" s="332"/>
      <c r="BY363" s="332"/>
      <c r="BZ363" s="332"/>
      <c r="CA363" s="332"/>
      <c r="CB363" s="332"/>
      <c r="CC363" s="332"/>
      <c r="CD363" s="332"/>
      <c r="CE363" s="332"/>
      <c r="CF363" s="332"/>
      <c r="CG363" s="332"/>
      <c r="CH363" s="332"/>
      <c r="CI363" s="332"/>
      <c r="CJ363" s="332"/>
      <c r="CK363" s="332"/>
      <c r="CL363" s="332"/>
      <c r="CM363" s="332"/>
      <c r="CN363" s="332"/>
      <c r="CO363" s="332"/>
      <c r="CP363" s="332"/>
      <c r="CQ363" s="332"/>
      <c r="CR363" s="332"/>
      <c r="CS363" s="332"/>
      <c r="CT363" s="332"/>
      <c r="CU363" s="332"/>
      <c r="CV363" s="332"/>
      <c r="CW363" s="332"/>
      <c r="CX363" s="332"/>
      <c r="CY363" s="332"/>
      <c r="CZ363" s="332"/>
      <c r="DA363" s="332"/>
      <c r="DB363" s="332"/>
      <c r="DC363" s="332"/>
      <c r="DD363" s="332"/>
      <c r="DE363" s="332"/>
      <c r="DF363" s="332"/>
      <c r="DG363" s="332"/>
      <c r="DH363" s="332"/>
      <c r="DI363" s="332"/>
      <c r="DJ363" s="332"/>
      <c r="DK363" s="332"/>
      <c r="DL363" s="332"/>
      <c r="DM363" s="332"/>
      <c r="DN363" s="332"/>
      <c r="DO363" s="332"/>
      <c r="DP363" s="332"/>
      <c r="DQ363" s="332"/>
      <c r="DR363" s="332"/>
      <c r="DS363" s="332"/>
      <c r="DT363" s="332"/>
      <c r="DU363" s="332"/>
      <c r="DV363" s="332"/>
      <c r="DW363" s="332"/>
      <c r="DX363" s="332"/>
      <c r="DY363" s="332"/>
      <c r="DZ363" s="332"/>
      <c r="EA363" s="332"/>
      <c r="EB363" s="332"/>
      <c r="EC363" s="332"/>
      <c r="ED363" s="332"/>
      <c r="EE363" s="332"/>
      <c r="EF363" s="332"/>
      <c r="EG363" s="332"/>
      <c r="EH363" s="332"/>
      <c r="EI363" s="332"/>
      <c r="EJ363" s="332"/>
      <c r="EK363" s="332"/>
      <c r="EL363" s="332"/>
      <c r="EM363" s="332"/>
      <c r="EN363" s="332"/>
      <c r="EO363" s="332"/>
      <c r="EP363" s="332"/>
      <c r="EQ363" s="332"/>
      <c r="ER363" s="332"/>
      <c r="ES363" s="332"/>
      <c r="ET363" s="332"/>
      <c r="EU363" s="332"/>
      <c r="EV363" s="332"/>
      <c r="EW363" s="332"/>
      <c r="EX363" s="332"/>
      <c r="EY363" s="332"/>
      <c r="EZ363" s="332"/>
      <c r="FA363" s="332"/>
      <c r="FB363" s="332"/>
      <c r="FC363" s="332"/>
      <c r="FD363" s="332"/>
      <c r="FE363" s="332"/>
      <c r="FF363" s="332"/>
      <c r="FG363" s="332"/>
      <c r="FH363" s="332"/>
      <c r="FI363" s="332"/>
      <c r="IP363" s="326"/>
    </row>
    <row r="364" spans="1:250" s="334" customFormat="1" ht="15" hidden="1" customHeight="1" thickBot="1" x14ac:dyDescent="0.35">
      <c r="A364" s="600"/>
      <c r="B364" s="594"/>
      <c r="C364" s="456"/>
      <c r="D364" s="456"/>
      <c r="E364" s="456"/>
      <c r="F364" s="595"/>
      <c r="G364" s="458"/>
      <c r="H364" s="607"/>
      <c r="I364" s="388"/>
      <c r="J364" s="388"/>
      <c r="K364" s="388"/>
      <c r="L364" s="388"/>
      <c r="M364" s="388"/>
      <c r="N364" s="388"/>
      <c r="O364" s="388"/>
      <c r="P364" s="388"/>
      <c r="Q364" s="388"/>
      <c r="R364" s="556"/>
      <c r="S364" s="561"/>
      <c r="T364" s="333"/>
      <c r="U364" s="327"/>
      <c r="V364" s="333"/>
      <c r="W364" s="333"/>
      <c r="X364" s="332"/>
      <c r="Y364" s="332"/>
      <c r="Z364" s="332"/>
      <c r="AA364" s="332"/>
      <c r="AB364" s="332"/>
      <c r="AC364" s="332"/>
      <c r="AD364" s="333">
        <f t="shared" si="71"/>
        <v>0</v>
      </c>
      <c r="AE364" s="331"/>
      <c r="AF364" s="331"/>
      <c r="AG364" s="331"/>
      <c r="AH364" s="331"/>
      <c r="AI364" s="331"/>
      <c r="AJ364" s="331"/>
      <c r="AK364" s="331"/>
      <c r="AL364" s="331"/>
      <c r="AM364" s="331"/>
      <c r="AN364" s="331"/>
      <c r="AO364" s="331"/>
      <c r="AP364" s="331"/>
      <c r="AQ364" s="327"/>
      <c r="AR364" s="327"/>
      <c r="AS364" s="327"/>
      <c r="AT364" s="327"/>
      <c r="AU364" s="327"/>
      <c r="AV364" s="327"/>
      <c r="AW364" s="327"/>
      <c r="AX364" s="327"/>
      <c r="AY364" s="327"/>
      <c r="AZ364" s="327"/>
      <c r="BA364" s="327"/>
      <c r="BB364" s="332"/>
      <c r="BC364" s="332"/>
      <c r="BD364" s="327"/>
      <c r="BE364" s="332"/>
      <c r="BF364" s="332"/>
      <c r="BG364" s="332"/>
      <c r="BH364" s="332"/>
      <c r="BI364" s="332"/>
      <c r="BJ364" s="332"/>
      <c r="BK364" s="332"/>
      <c r="BL364" s="332"/>
      <c r="BM364" s="332"/>
      <c r="BN364" s="332"/>
      <c r="BO364" s="332"/>
      <c r="BP364" s="332"/>
      <c r="BQ364" s="332"/>
      <c r="BR364" s="332"/>
      <c r="BS364" s="332"/>
      <c r="BT364" s="332"/>
      <c r="BU364" s="332"/>
      <c r="BV364" s="332"/>
      <c r="BW364" s="332"/>
      <c r="BX364" s="332"/>
      <c r="BY364" s="332"/>
      <c r="BZ364" s="332"/>
      <c r="CA364" s="332"/>
      <c r="CB364" s="332"/>
      <c r="CC364" s="332"/>
      <c r="CD364" s="332"/>
      <c r="CE364" s="332"/>
      <c r="CF364" s="332"/>
      <c r="CG364" s="332"/>
      <c r="CH364" s="332"/>
      <c r="CI364" s="332"/>
      <c r="CJ364" s="332"/>
      <c r="CK364" s="332"/>
      <c r="CL364" s="332"/>
      <c r="CM364" s="332"/>
      <c r="CN364" s="332"/>
      <c r="CO364" s="332"/>
      <c r="CP364" s="332"/>
      <c r="CQ364" s="332"/>
      <c r="CR364" s="332"/>
      <c r="CS364" s="332"/>
      <c r="CT364" s="332"/>
      <c r="CU364" s="332"/>
      <c r="CV364" s="332"/>
      <c r="CW364" s="332"/>
      <c r="CX364" s="332"/>
      <c r="CY364" s="332"/>
      <c r="CZ364" s="332"/>
      <c r="DA364" s="332"/>
      <c r="DB364" s="332"/>
      <c r="DC364" s="332"/>
      <c r="DD364" s="332"/>
      <c r="DE364" s="332"/>
      <c r="DF364" s="332"/>
      <c r="DG364" s="332"/>
      <c r="DH364" s="332"/>
      <c r="DI364" s="332"/>
      <c r="DJ364" s="332"/>
      <c r="DK364" s="332"/>
      <c r="DL364" s="332"/>
      <c r="DM364" s="332"/>
      <c r="DN364" s="332"/>
      <c r="DO364" s="332"/>
      <c r="DP364" s="332"/>
      <c r="DQ364" s="332"/>
      <c r="DR364" s="332"/>
      <c r="DS364" s="332"/>
      <c r="DT364" s="332"/>
      <c r="DU364" s="332"/>
      <c r="DV364" s="332"/>
      <c r="DW364" s="332"/>
      <c r="DX364" s="332"/>
      <c r="DY364" s="332"/>
      <c r="DZ364" s="332"/>
      <c r="EA364" s="332"/>
      <c r="EB364" s="332"/>
      <c r="EC364" s="332"/>
      <c r="ED364" s="332"/>
      <c r="EE364" s="332"/>
      <c r="EF364" s="332"/>
      <c r="EG364" s="332"/>
      <c r="EH364" s="332"/>
      <c r="EI364" s="332"/>
      <c r="EJ364" s="332"/>
      <c r="EK364" s="332"/>
      <c r="EL364" s="332"/>
      <c r="EM364" s="332"/>
      <c r="EN364" s="332"/>
      <c r="EO364" s="332"/>
      <c r="EP364" s="332"/>
      <c r="EQ364" s="332"/>
      <c r="ER364" s="332"/>
      <c r="ES364" s="332"/>
      <c r="ET364" s="332"/>
      <c r="EU364" s="332"/>
      <c r="EV364" s="332"/>
      <c r="EW364" s="332"/>
      <c r="EX364" s="332"/>
      <c r="EY364" s="332"/>
      <c r="EZ364" s="332"/>
      <c r="FA364" s="332"/>
      <c r="FB364" s="332"/>
      <c r="FC364" s="332"/>
      <c r="FD364" s="332"/>
      <c r="FE364" s="332"/>
      <c r="FF364" s="332"/>
      <c r="FG364" s="332"/>
      <c r="FH364" s="332"/>
      <c r="FI364" s="332"/>
      <c r="IP364" s="326"/>
    </row>
    <row r="365" spans="1:250" s="334" customFormat="1" ht="15" hidden="1" customHeight="1" thickBot="1" x14ac:dyDescent="0.35">
      <c r="A365" s="602"/>
      <c r="B365" s="981" t="s">
        <v>200</v>
      </c>
      <c r="C365" s="981"/>
      <c r="D365" s="981"/>
      <c r="E365" s="603"/>
      <c r="F365" s="604"/>
      <c r="G365" s="605">
        <f t="shared" ref="G365:R365" si="72">SUM(G362:G363)</f>
        <v>2.2993580932961777E-4</v>
      </c>
      <c r="H365" s="605">
        <f t="shared" si="72"/>
        <v>0</v>
      </c>
      <c r="I365" s="605">
        <f t="shared" si="72"/>
        <v>0</v>
      </c>
      <c r="J365" s="605">
        <f t="shared" si="72"/>
        <v>0</v>
      </c>
      <c r="K365" s="605">
        <f t="shared" si="72"/>
        <v>0</v>
      </c>
      <c r="L365" s="605">
        <f t="shared" si="72"/>
        <v>0</v>
      </c>
      <c r="M365" s="605">
        <f t="shared" si="72"/>
        <v>0</v>
      </c>
      <c r="N365" s="605">
        <f t="shared" si="72"/>
        <v>0</v>
      </c>
      <c r="O365" s="605">
        <f t="shared" si="72"/>
        <v>0</v>
      </c>
      <c r="P365" s="605">
        <f t="shared" si="72"/>
        <v>0</v>
      </c>
      <c r="Q365" s="605">
        <f t="shared" si="72"/>
        <v>0</v>
      </c>
      <c r="R365" s="606">
        <f t="shared" si="72"/>
        <v>2.2993580932961777E-4</v>
      </c>
      <c r="S365" s="561"/>
      <c r="T365" s="333"/>
      <c r="U365" s="327"/>
      <c r="V365" s="333"/>
      <c r="W365" s="333"/>
      <c r="X365" s="332"/>
      <c r="Y365" s="332"/>
      <c r="Z365" s="332"/>
      <c r="AA365" s="332"/>
      <c r="AB365" s="332"/>
      <c r="AC365" s="332"/>
      <c r="AD365" s="333">
        <f t="shared" si="71"/>
        <v>2.2993580932961777E-4</v>
      </c>
      <c r="AE365" s="331"/>
      <c r="AF365" s="331"/>
      <c r="AG365" s="331"/>
      <c r="AH365" s="331"/>
      <c r="AI365" s="331"/>
      <c r="AJ365" s="331"/>
      <c r="AK365" s="331"/>
      <c r="AL365" s="331"/>
      <c r="AM365" s="331"/>
      <c r="AN365" s="331"/>
      <c r="AO365" s="331"/>
      <c r="AP365" s="331"/>
      <c r="AQ365" s="327"/>
      <c r="AR365" s="327"/>
      <c r="AS365" s="327"/>
      <c r="AT365" s="327"/>
      <c r="AU365" s="327"/>
      <c r="AV365" s="327"/>
      <c r="AW365" s="327"/>
      <c r="AX365" s="327"/>
      <c r="AY365" s="327"/>
      <c r="AZ365" s="327"/>
      <c r="BA365" s="327"/>
      <c r="BB365" s="332"/>
      <c r="BC365" s="332"/>
      <c r="BD365" s="327"/>
      <c r="BE365" s="332"/>
      <c r="BF365" s="332"/>
      <c r="BG365" s="332"/>
      <c r="BH365" s="332"/>
      <c r="BI365" s="332"/>
      <c r="BJ365" s="332"/>
      <c r="BK365" s="332"/>
      <c r="BL365" s="332"/>
      <c r="BM365" s="332"/>
      <c r="BN365" s="332"/>
      <c r="BO365" s="332"/>
      <c r="BP365" s="332"/>
      <c r="BQ365" s="332"/>
      <c r="BR365" s="332"/>
      <c r="BS365" s="332"/>
      <c r="BT365" s="332"/>
      <c r="BU365" s="332"/>
      <c r="BV365" s="332"/>
      <c r="BW365" s="332"/>
      <c r="BX365" s="332"/>
      <c r="BY365" s="332"/>
      <c r="BZ365" s="332"/>
      <c r="CA365" s="332"/>
      <c r="CB365" s="332"/>
      <c r="CC365" s="332"/>
      <c r="CD365" s="332"/>
      <c r="CE365" s="332"/>
      <c r="CF365" s="332"/>
      <c r="CG365" s="332"/>
      <c r="CH365" s="332"/>
      <c r="CI365" s="332"/>
      <c r="CJ365" s="332"/>
      <c r="CK365" s="332"/>
      <c r="CL365" s="332"/>
      <c r="CM365" s="332"/>
      <c r="CN365" s="332"/>
      <c r="CO365" s="332"/>
      <c r="CP365" s="332"/>
      <c r="CQ365" s="332"/>
      <c r="CR365" s="332"/>
      <c r="CS365" s="332"/>
      <c r="CT365" s="332"/>
      <c r="CU365" s="332"/>
      <c r="CV365" s="332"/>
      <c r="CW365" s="332"/>
      <c r="CX365" s="332"/>
      <c r="CY365" s="332"/>
      <c r="CZ365" s="332"/>
      <c r="DA365" s="332"/>
      <c r="DB365" s="332"/>
      <c r="DC365" s="332"/>
      <c r="DD365" s="332"/>
      <c r="DE365" s="332"/>
      <c r="DF365" s="332"/>
      <c r="DG365" s="332"/>
      <c r="DH365" s="332"/>
      <c r="DI365" s="332"/>
      <c r="DJ365" s="332"/>
      <c r="DK365" s="332"/>
      <c r="DL365" s="332"/>
      <c r="DM365" s="332"/>
      <c r="DN365" s="332"/>
      <c r="DO365" s="332"/>
      <c r="DP365" s="332"/>
      <c r="DQ365" s="332"/>
      <c r="DR365" s="332"/>
      <c r="DS365" s="332"/>
      <c r="DT365" s="332"/>
      <c r="DU365" s="332"/>
      <c r="DV365" s="332"/>
      <c r="DW365" s="332"/>
      <c r="DX365" s="332"/>
      <c r="DY365" s="332"/>
      <c r="DZ365" s="332"/>
      <c r="EA365" s="332"/>
      <c r="EB365" s="332"/>
      <c r="EC365" s="332"/>
      <c r="ED365" s="332"/>
      <c r="EE365" s="332"/>
      <c r="EF365" s="332"/>
      <c r="EG365" s="332"/>
      <c r="EH365" s="332"/>
      <c r="EI365" s="332"/>
      <c r="EJ365" s="332"/>
      <c r="EK365" s="332"/>
      <c r="EL365" s="332"/>
      <c r="EM365" s="332"/>
      <c r="EN365" s="332"/>
      <c r="EO365" s="332"/>
      <c r="EP365" s="332"/>
      <c r="EQ365" s="332"/>
      <c r="ER365" s="332"/>
      <c r="ES365" s="332"/>
      <c r="ET365" s="332"/>
      <c r="EU365" s="332"/>
      <c r="EV365" s="332"/>
      <c r="EW365" s="332"/>
      <c r="EX365" s="332"/>
      <c r="EY365" s="332"/>
      <c r="EZ365" s="332"/>
      <c r="FA365" s="332"/>
      <c r="FB365" s="332"/>
      <c r="FC365" s="332"/>
      <c r="FD365" s="332"/>
      <c r="FE365" s="332"/>
      <c r="FF365" s="332"/>
      <c r="FG365" s="332"/>
      <c r="FH365" s="332"/>
      <c r="FI365" s="332"/>
      <c r="IP365" s="326"/>
    </row>
    <row r="366" spans="1:250" s="334" customFormat="1" ht="15" hidden="1" customHeight="1" x14ac:dyDescent="0.3">
      <c r="A366" s="323"/>
      <c r="C366" s="324"/>
      <c r="D366" s="324"/>
      <c r="E366" s="324"/>
      <c r="F366" s="401"/>
      <c r="G366" s="488"/>
      <c r="H366" s="489"/>
      <c r="I366" s="665"/>
      <c r="J366" s="326"/>
      <c r="K366" s="326"/>
      <c r="L366" s="326"/>
      <c r="M366" s="326"/>
      <c r="N366" s="326"/>
      <c r="O366" s="326"/>
      <c r="P366" s="326"/>
      <c r="Q366" s="326"/>
      <c r="R366" s="463"/>
      <c r="S366" s="561"/>
      <c r="T366" s="333"/>
      <c r="U366" s="327"/>
      <c r="V366" s="332"/>
      <c r="W366" s="333"/>
      <c r="X366" s="332"/>
      <c r="Y366" s="332"/>
      <c r="Z366" s="332"/>
      <c r="AA366" s="332"/>
      <c r="AB366" s="332"/>
      <c r="AC366" s="332"/>
      <c r="AD366" s="333">
        <f t="shared" si="71"/>
        <v>0</v>
      </c>
      <c r="AE366" s="331"/>
      <c r="AF366" s="331"/>
      <c r="AG366" s="331"/>
      <c r="AH366" s="331"/>
      <c r="AI366" s="331"/>
      <c r="AJ366" s="331"/>
      <c r="AK366" s="331"/>
      <c r="AL366" s="331"/>
      <c r="AM366" s="331"/>
      <c r="AN366" s="331"/>
      <c r="AO366" s="331"/>
      <c r="AP366" s="331"/>
      <c r="AQ366" s="327"/>
      <c r="AR366" s="327"/>
      <c r="AS366" s="327"/>
      <c r="AT366" s="327"/>
      <c r="AU366" s="327"/>
      <c r="AV366" s="327"/>
      <c r="AW366" s="327"/>
      <c r="AX366" s="327"/>
      <c r="AY366" s="327"/>
      <c r="AZ366" s="327"/>
      <c r="BA366" s="327"/>
      <c r="BB366" s="332"/>
      <c r="BC366" s="332"/>
      <c r="BD366" s="327"/>
      <c r="BE366" s="332"/>
      <c r="BF366" s="332"/>
      <c r="BG366" s="332"/>
      <c r="BH366" s="332"/>
      <c r="BI366" s="332"/>
      <c r="BJ366" s="332"/>
      <c r="BK366" s="332"/>
      <c r="BL366" s="332"/>
      <c r="BM366" s="332"/>
      <c r="BN366" s="332"/>
      <c r="BO366" s="332"/>
      <c r="BP366" s="332"/>
      <c r="BQ366" s="332"/>
      <c r="BR366" s="332"/>
      <c r="BS366" s="332"/>
      <c r="BT366" s="332"/>
      <c r="BU366" s="332"/>
      <c r="BV366" s="332"/>
      <c r="BW366" s="332"/>
      <c r="BX366" s="332"/>
      <c r="BY366" s="332"/>
      <c r="BZ366" s="332"/>
      <c r="CA366" s="332"/>
      <c r="CB366" s="332"/>
      <c r="CC366" s="332"/>
      <c r="CD366" s="332"/>
      <c r="CE366" s="332"/>
      <c r="CF366" s="332"/>
      <c r="CG366" s="332"/>
      <c r="CH366" s="332"/>
      <c r="CI366" s="332"/>
      <c r="CJ366" s="332"/>
      <c r="CK366" s="332"/>
      <c r="CL366" s="332"/>
      <c r="CM366" s="332"/>
      <c r="CN366" s="332"/>
      <c r="CO366" s="332"/>
      <c r="CP366" s="332"/>
      <c r="CQ366" s="332"/>
      <c r="CR366" s="332"/>
      <c r="CS366" s="332"/>
      <c r="CT366" s="332"/>
      <c r="CU366" s="332"/>
      <c r="CV366" s="332"/>
      <c r="CW366" s="332"/>
      <c r="CX366" s="332"/>
      <c r="CY366" s="332"/>
      <c r="CZ366" s="332"/>
      <c r="DA366" s="332"/>
      <c r="DB366" s="332"/>
      <c r="DC366" s="332"/>
      <c r="DD366" s="332"/>
      <c r="DE366" s="332"/>
      <c r="DF366" s="332"/>
      <c r="DG366" s="332"/>
      <c r="DH366" s="332"/>
      <c r="DI366" s="332"/>
      <c r="DJ366" s="332"/>
      <c r="DK366" s="332"/>
      <c r="DL366" s="332"/>
      <c r="DM366" s="332"/>
      <c r="DN366" s="332"/>
      <c r="DO366" s="332"/>
      <c r="DP366" s="332"/>
      <c r="DQ366" s="332"/>
      <c r="DR366" s="332"/>
      <c r="DS366" s="332"/>
      <c r="DT366" s="332"/>
      <c r="DU366" s="332"/>
      <c r="DV366" s="332"/>
      <c r="DW366" s="332"/>
      <c r="DX366" s="332"/>
      <c r="DY366" s="332"/>
      <c r="DZ366" s="332"/>
      <c r="EA366" s="332"/>
      <c r="EB366" s="332"/>
      <c r="EC366" s="332"/>
      <c r="ED366" s="332"/>
      <c r="EE366" s="332"/>
      <c r="EF366" s="332"/>
      <c r="EG366" s="332"/>
      <c r="EH366" s="332"/>
      <c r="EI366" s="332"/>
      <c r="EJ366" s="332"/>
      <c r="EK366" s="332"/>
      <c r="EL366" s="332"/>
      <c r="EM366" s="332"/>
      <c r="EN366" s="332"/>
      <c r="EO366" s="332"/>
      <c r="EP366" s="332"/>
      <c r="EQ366" s="332"/>
      <c r="ER366" s="332"/>
      <c r="ES366" s="332"/>
      <c r="ET366" s="332"/>
      <c r="EU366" s="332"/>
      <c r="EV366" s="332"/>
      <c r="EW366" s="332"/>
      <c r="EX366" s="332"/>
      <c r="EY366" s="332"/>
      <c r="EZ366" s="332"/>
      <c r="FA366" s="332"/>
      <c r="FB366" s="332"/>
      <c r="FC366" s="332"/>
      <c r="FD366" s="332"/>
      <c r="FE366" s="332"/>
      <c r="FF366" s="332"/>
      <c r="FG366" s="332"/>
      <c r="FH366" s="332"/>
      <c r="FI366" s="332"/>
      <c r="IP366" s="326"/>
    </row>
    <row r="367" spans="1:250" s="326" customFormat="1" ht="15" hidden="1" customHeight="1" x14ac:dyDescent="0.3">
      <c r="A367" s="323"/>
      <c r="B367" s="667" t="s">
        <v>201</v>
      </c>
      <c r="C367" s="324"/>
      <c r="D367" s="324"/>
      <c r="E367" s="324"/>
      <c r="F367" s="401"/>
      <c r="G367" s="488"/>
      <c r="H367" s="489"/>
      <c r="R367" s="466"/>
      <c r="S367" s="561"/>
      <c r="T367" s="333"/>
      <c r="U367" s="327"/>
      <c r="V367" s="332"/>
      <c r="W367" s="333"/>
      <c r="X367" s="332"/>
      <c r="Y367" s="332"/>
      <c r="Z367" s="332"/>
      <c r="AA367" s="332"/>
      <c r="AB367" s="332"/>
      <c r="AC367" s="332"/>
      <c r="AD367" s="333">
        <f t="shared" si="71"/>
        <v>0</v>
      </c>
      <c r="AE367" s="331"/>
      <c r="AF367" s="331"/>
      <c r="AG367" s="331"/>
      <c r="AH367" s="331"/>
      <c r="AI367" s="331"/>
      <c r="AJ367" s="331"/>
      <c r="AK367" s="331"/>
      <c r="AL367" s="331"/>
      <c r="AM367" s="331"/>
      <c r="AN367" s="331"/>
      <c r="AO367" s="331"/>
      <c r="AP367" s="331"/>
      <c r="AQ367" s="327"/>
      <c r="AR367" s="327"/>
      <c r="AS367" s="327"/>
      <c r="AT367" s="327"/>
      <c r="AU367" s="327"/>
      <c r="AV367" s="327"/>
      <c r="AW367" s="327"/>
      <c r="AX367" s="327"/>
      <c r="AY367" s="327"/>
      <c r="AZ367" s="327"/>
      <c r="BA367" s="327"/>
      <c r="BB367" s="332"/>
      <c r="BC367" s="332"/>
      <c r="BD367" s="327"/>
      <c r="BE367" s="332"/>
      <c r="BF367" s="332"/>
      <c r="BG367" s="332"/>
      <c r="BH367" s="332"/>
      <c r="BI367" s="332"/>
      <c r="BJ367" s="332"/>
      <c r="BK367" s="332"/>
      <c r="BL367" s="332"/>
      <c r="BM367" s="332"/>
      <c r="BN367" s="332"/>
      <c r="BO367" s="332"/>
      <c r="BP367" s="332"/>
      <c r="BQ367" s="332"/>
      <c r="BR367" s="332"/>
      <c r="BS367" s="332"/>
      <c r="BT367" s="332"/>
      <c r="BU367" s="332"/>
      <c r="BV367" s="332"/>
      <c r="BW367" s="332"/>
      <c r="BX367" s="332"/>
      <c r="BY367" s="332"/>
      <c r="BZ367" s="332"/>
      <c r="CA367" s="332"/>
      <c r="CB367" s="332"/>
      <c r="CC367" s="332"/>
      <c r="CD367" s="332"/>
      <c r="CE367" s="332"/>
      <c r="CF367" s="332"/>
      <c r="CG367" s="332"/>
      <c r="CH367" s="332"/>
      <c r="CI367" s="332"/>
      <c r="CJ367" s="332"/>
      <c r="CK367" s="332"/>
      <c r="CL367" s="332"/>
      <c r="CM367" s="332"/>
      <c r="CN367" s="332"/>
      <c r="CO367" s="332"/>
      <c r="CP367" s="332"/>
      <c r="CQ367" s="332"/>
      <c r="CR367" s="332"/>
      <c r="CS367" s="332"/>
      <c r="CT367" s="332"/>
      <c r="CU367" s="332"/>
      <c r="CV367" s="332"/>
      <c r="CW367" s="332"/>
      <c r="CX367" s="332"/>
      <c r="CY367" s="332"/>
      <c r="CZ367" s="332"/>
      <c r="DA367" s="332"/>
      <c r="DB367" s="332"/>
      <c r="DC367" s="332"/>
      <c r="DD367" s="332"/>
      <c r="DE367" s="332"/>
      <c r="DF367" s="332"/>
      <c r="DG367" s="332"/>
      <c r="DH367" s="332"/>
      <c r="DI367" s="332"/>
      <c r="DJ367" s="332"/>
      <c r="DK367" s="332"/>
      <c r="DL367" s="332"/>
      <c r="DM367" s="332"/>
      <c r="DN367" s="332"/>
      <c r="DO367" s="332"/>
      <c r="DP367" s="332"/>
      <c r="DQ367" s="332"/>
      <c r="DR367" s="332"/>
      <c r="DS367" s="332"/>
      <c r="DT367" s="332"/>
      <c r="DU367" s="332"/>
      <c r="DV367" s="332"/>
      <c r="DW367" s="332"/>
      <c r="DX367" s="332"/>
      <c r="DY367" s="332"/>
      <c r="DZ367" s="332"/>
      <c r="EA367" s="332"/>
      <c r="EB367" s="332"/>
      <c r="EC367" s="332"/>
      <c r="ED367" s="332"/>
      <c r="EE367" s="332"/>
      <c r="EF367" s="332"/>
      <c r="EG367" s="332"/>
      <c r="EH367" s="332"/>
      <c r="EI367" s="332"/>
      <c r="EJ367" s="332"/>
      <c r="EK367" s="332"/>
      <c r="EL367" s="332"/>
      <c r="EM367" s="332"/>
      <c r="EN367" s="332"/>
      <c r="EO367" s="332"/>
      <c r="EP367" s="332"/>
      <c r="EQ367" s="332"/>
      <c r="ER367" s="332"/>
      <c r="ES367" s="332"/>
      <c r="ET367" s="332"/>
      <c r="EU367" s="332"/>
      <c r="EV367" s="332"/>
      <c r="EW367" s="332"/>
      <c r="EX367" s="332"/>
      <c r="EY367" s="332"/>
      <c r="EZ367" s="332"/>
      <c r="FA367" s="332"/>
      <c r="FB367" s="332"/>
      <c r="FC367" s="332"/>
      <c r="FD367" s="332"/>
      <c r="FE367" s="332"/>
      <c r="FF367" s="332"/>
      <c r="FG367" s="332"/>
      <c r="FH367" s="332"/>
      <c r="FI367" s="332"/>
      <c r="FJ367" s="334"/>
      <c r="FK367" s="334"/>
      <c r="FL367" s="334"/>
      <c r="FM367" s="334"/>
      <c r="FN367" s="334"/>
      <c r="FO367" s="334"/>
      <c r="FP367" s="334"/>
      <c r="FQ367" s="334"/>
      <c r="FR367" s="334"/>
      <c r="FS367" s="334"/>
      <c r="FT367" s="334"/>
      <c r="FU367" s="334"/>
      <c r="FV367" s="334"/>
      <c r="FW367" s="334"/>
      <c r="FX367" s="334"/>
      <c r="FY367" s="334"/>
      <c r="FZ367" s="334"/>
      <c r="GA367" s="334"/>
      <c r="GB367" s="334"/>
      <c r="GC367" s="334"/>
      <c r="GD367" s="334"/>
      <c r="GE367" s="334"/>
      <c r="GF367" s="334"/>
      <c r="GG367" s="334"/>
      <c r="GH367" s="334"/>
      <c r="GI367" s="334"/>
      <c r="GJ367" s="334"/>
      <c r="GK367" s="334"/>
      <c r="GL367" s="334"/>
      <c r="GM367" s="334"/>
      <c r="GN367" s="334"/>
      <c r="GO367" s="334"/>
      <c r="GP367" s="334"/>
      <c r="GQ367" s="334"/>
      <c r="GR367" s="334"/>
      <c r="GS367" s="334"/>
      <c r="GT367" s="334"/>
      <c r="GU367" s="334"/>
      <c r="GV367" s="334"/>
      <c r="GW367" s="334"/>
      <c r="GX367" s="334"/>
      <c r="GY367" s="334"/>
      <c r="GZ367" s="334"/>
      <c r="HA367" s="334"/>
      <c r="HB367" s="334"/>
      <c r="HC367" s="334"/>
      <c r="HD367" s="334"/>
      <c r="HE367" s="334"/>
      <c r="HF367" s="334"/>
      <c r="HG367" s="334"/>
      <c r="HH367" s="334"/>
      <c r="HI367" s="334"/>
      <c r="HJ367" s="334"/>
      <c r="HK367" s="334"/>
      <c r="HL367" s="334"/>
      <c r="HM367" s="334"/>
      <c r="HN367" s="334"/>
      <c r="HO367" s="334"/>
      <c r="HP367" s="334"/>
      <c r="HQ367" s="334"/>
      <c r="HR367" s="334"/>
      <c r="HS367" s="334"/>
      <c r="HT367" s="334"/>
      <c r="HU367" s="334"/>
      <c r="HV367" s="334"/>
      <c r="HW367" s="334"/>
      <c r="HX367" s="334"/>
      <c r="HY367" s="334"/>
      <c r="HZ367" s="334"/>
      <c r="IA367" s="334"/>
      <c r="IB367" s="334"/>
      <c r="IC367" s="334"/>
      <c r="ID367" s="334"/>
      <c r="IE367" s="334"/>
      <c r="IF367" s="334"/>
      <c r="IG367" s="334"/>
      <c r="IH367" s="334"/>
      <c r="II367" s="334"/>
      <c r="IJ367" s="334"/>
      <c r="IK367" s="334"/>
      <c r="IL367" s="334"/>
      <c r="IM367" s="334"/>
      <c r="IN367" s="334"/>
      <c r="IO367" s="334"/>
    </row>
    <row r="368" spans="1:250" s="326" customFormat="1" ht="15" hidden="1" customHeight="1" x14ac:dyDescent="0.3">
      <c r="A368" s="385">
        <v>1</v>
      </c>
      <c r="B368" s="360" t="s">
        <v>140</v>
      </c>
      <c r="C368" s="362">
        <v>500976</v>
      </c>
      <c r="D368" s="362" t="s">
        <v>0</v>
      </c>
      <c r="E368" s="362"/>
      <c r="F368" s="412"/>
      <c r="G368" s="460">
        <v>4.9199779459740967E-4</v>
      </c>
      <c r="H368" s="461"/>
      <c r="I368" s="372"/>
      <c r="J368" s="388"/>
      <c r="K368" s="388"/>
      <c r="L368" s="372"/>
      <c r="M368" s="372"/>
      <c r="N368" s="388"/>
      <c r="O368" s="388"/>
      <c r="P368" s="388"/>
      <c r="Q368" s="372"/>
      <c r="R368" s="574">
        <f>G368+H368+J368+K368+I368-M368-O368-P368-Q368-N368</f>
        <v>4.9199779459740967E-4</v>
      </c>
      <c r="S368" s="567"/>
      <c r="T368" s="333" t="str">
        <f t="shared" si="67"/>
        <v>USD</v>
      </c>
      <c r="U368" s="327"/>
      <c r="V368" s="332"/>
      <c r="W368" s="333">
        <f t="shared" ref="W368:W373" si="73">U368*$W$1</f>
        <v>0</v>
      </c>
      <c r="X368" s="332"/>
      <c r="Y368" s="332"/>
      <c r="Z368" s="332"/>
      <c r="AA368" s="332"/>
      <c r="AB368" s="332"/>
      <c r="AC368" s="332"/>
      <c r="AD368" s="333">
        <f t="shared" si="71"/>
        <v>4.9199779459740967E-4</v>
      </c>
      <c r="AE368" s="331"/>
      <c r="AF368" s="331"/>
      <c r="AG368" s="331"/>
      <c r="AH368" s="331"/>
      <c r="AI368" s="331"/>
      <c r="AJ368" s="331"/>
      <c r="AK368" s="331"/>
      <c r="AL368" s="331"/>
      <c r="AM368" s="331"/>
      <c r="AN368" s="331"/>
      <c r="AO368" s="331"/>
      <c r="AP368" s="331"/>
      <c r="AQ368" s="327"/>
      <c r="AR368" s="327"/>
      <c r="AS368" s="327"/>
      <c r="AT368" s="327"/>
      <c r="AU368" s="327"/>
      <c r="AV368" s="327"/>
      <c r="AW368" s="327"/>
      <c r="AX368" s="327"/>
      <c r="AY368" s="327"/>
      <c r="AZ368" s="327"/>
      <c r="BA368" s="327"/>
      <c r="BB368" s="332"/>
      <c r="BC368" s="332"/>
      <c r="BD368" s="327"/>
      <c r="BE368" s="332"/>
      <c r="BF368" s="332"/>
      <c r="BG368" s="332"/>
      <c r="BH368" s="332"/>
      <c r="BI368" s="332"/>
      <c r="BJ368" s="332"/>
      <c r="BK368" s="332"/>
      <c r="BL368" s="332"/>
      <c r="BM368" s="332"/>
      <c r="BN368" s="332"/>
      <c r="BO368" s="332"/>
      <c r="BP368" s="332"/>
      <c r="BQ368" s="332"/>
      <c r="BR368" s="332"/>
      <c r="BS368" s="332"/>
      <c r="BT368" s="332"/>
      <c r="BU368" s="332"/>
      <c r="BV368" s="332"/>
      <c r="BW368" s="332"/>
      <c r="BX368" s="332"/>
      <c r="BY368" s="332"/>
      <c r="BZ368" s="332"/>
      <c r="CA368" s="332"/>
      <c r="CB368" s="332"/>
      <c r="CC368" s="332"/>
      <c r="CD368" s="332"/>
      <c r="CE368" s="332"/>
      <c r="CF368" s="332"/>
      <c r="CG368" s="332"/>
      <c r="CH368" s="332"/>
      <c r="CI368" s="332"/>
      <c r="CJ368" s="332"/>
      <c r="CK368" s="332"/>
      <c r="CL368" s="332"/>
      <c r="CM368" s="332"/>
      <c r="CN368" s="332"/>
      <c r="CO368" s="332"/>
      <c r="CP368" s="332"/>
      <c r="CQ368" s="332"/>
      <c r="CR368" s="332"/>
      <c r="CS368" s="332"/>
      <c r="CT368" s="332"/>
      <c r="CU368" s="332"/>
      <c r="CV368" s="332"/>
      <c r="CW368" s="332"/>
      <c r="CX368" s="332"/>
      <c r="CY368" s="332"/>
      <c r="CZ368" s="332"/>
      <c r="DA368" s="332"/>
      <c r="DB368" s="332"/>
      <c r="DC368" s="332"/>
      <c r="DD368" s="332"/>
      <c r="DE368" s="332"/>
      <c r="DF368" s="332"/>
      <c r="DG368" s="332"/>
      <c r="DH368" s="332"/>
      <c r="DI368" s="332"/>
      <c r="DJ368" s="332"/>
      <c r="DK368" s="332"/>
      <c r="DL368" s="332"/>
      <c r="DM368" s="332"/>
      <c r="DN368" s="332"/>
      <c r="DO368" s="332"/>
      <c r="DP368" s="332"/>
      <c r="DQ368" s="332"/>
      <c r="DR368" s="332"/>
      <c r="DS368" s="332"/>
      <c r="DT368" s="332"/>
      <c r="DU368" s="332"/>
      <c r="DV368" s="332"/>
      <c r="DW368" s="332"/>
      <c r="DX368" s="332"/>
      <c r="DY368" s="332"/>
      <c r="DZ368" s="332"/>
      <c r="EA368" s="332"/>
      <c r="EB368" s="332"/>
      <c r="EC368" s="332"/>
      <c r="ED368" s="332"/>
      <c r="EE368" s="332"/>
      <c r="EF368" s="332"/>
      <c r="EG368" s="332"/>
      <c r="EH368" s="332"/>
      <c r="EI368" s="332"/>
      <c r="EJ368" s="332"/>
      <c r="EK368" s="332"/>
      <c r="EL368" s="332"/>
      <c r="EM368" s="332"/>
      <c r="EN368" s="332"/>
      <c r="EO368" s="332"/>
      <c r="EP368" s="332"/>
      <c r="EQ368" s="332"/>
      <c r="ER368" s="332"/>
      <c r="ES368" s="332"/>
      <c r="ET368" s="332"/>
      <c r="EU368" s="332"/>
      <c r="EV368" s="332"/>
      <c r="EW368" s="332"/>
      <c r="EX368" s="332"/>
      <c r="EY368" s="332"/>
      <c r="EZ368" s="332"/>
      <c r="FA368" s="332"/>
      <c r="FB368" s="332"/>
      <c r="FC368" s="332"/>
      <c r="FD368" s="332"/>
      <c r="FE368" s="332"/>
      <c r="FF368" s="332"/>
      <c r="FG368" s="332"/>
      <c r="FH368" s="332"/>
      <c r="FI368" s="332"/>
      <c r="FJ368" s="334"/>
      <c r="FK368" s="334"/>
      <c r="FL368" s="334"/>
      <c r="FM368" s="334"/>
      <c r="FN368" s="334"/>
      <c r="FO368" s="334"/>
      <c r="FP368" s="334"/>
      <c r="FQ368" s="334"/>
      <c r="FR368" s="334"/>
      <c r="FS368" s="334"/>
      <c r="FT368" s="334"/>
      <c r="FU368" s="334"/>
      <c r="FV368" s="334"/>
      <c r="FW368" s="334"/>
      <c r="FX368" s="334"/>
      <c r="FY368" s="334"/>
      <c r="FZ368" s="334"/>
      <c r="GA368" s="334"/>
      <c r="GB368" s="334"/>
      <c r="GC368" s="334"/>
      <c r="GD368" s="334"/>
      <c r="GE368" s="334"/>
      <c r="GF368" s="334"/>
      <c r="GG368" s="334"/>
      <c r="GH368" s="334"/>
      <c r="GI368" s="334"/>
      <c r="GJ368" s="334"/>
      <c r="GK368" s="334"/>
      <c r="GL368" s="334"/>
      <c r="GM368" s="334"/>
      <c r="GN368" s="334"/>
      <c r="GO368" s="334"/>
      <c r="GP368" s="334"/>
      <c r="GQ368" s="334"/>
      <c r="GR368" s="334"/>
      <c r="GS368" s="334"/>
      <c r="GT368" s="334"/>
      <c r="GU368" s="334"/>
      <c r="GV368" s="334"/>
      <c r="GW368" s="334"/>
      <c r="GX368" s="334"/>
      <c r="GY368" s="334"/>
      <c r="GZ368" s="334"/>
      <c r="HA368" s="334"/>
      <c r="HB368" s="334"/>
      <c r="HC368" s="334"/>
      <c r="HD368" s="334"/>
      <c r="HE368" s="334"/>
      <c r="HF368" s="334"/>
      <c r="HG368" s="334"/>
      <c r="HH368" s="334"/>
      <c r="HI368" s="334"/>
      <c r="HJ368" s="334"/>
      <c r="HK368" s="334"/>
      <c r="HL368" s="334"/>
      <c r="HM368" s="334"/>
      <c r="HN368" s="334"/>
      <c r="HO368" s="334"/>
      <c r="HP368" s="334"/>
      <c r="HQ368" s="334"/>
      <c r="HR368" s="334"/>
      <c r="HS368" s="334"/>
      <c r="HT368" s="334"/>
      <c r="HU368" s="334"/>
      <c r="HV368" s="334"/>
      <c r="HW368" s="334"/>
      <c r="HX368" s="334"/>
      <c r="HY368" s="334"/>
      <c r="HZ368" s="334"/>
      <c r="IA368" s="334"/>
      <c r="IB368" s="334"/>
      <c r="IC368" s="334"/>
      <c r="ID368" s="334"/>
      <c r="IE368" s="334"/>
      <c r="IF368" s="334"/>
      <c r="IG368" s="334"/>
      <c r="IH368" s="334"/>
      <c r="II368" s="334"/>
      <c r="IJ368" s="334"/>
      <c r="IK368" s="334"/>
      <c r="IL368" s="334"/>
      <c r="IM368" s="334"/>
      <c r="IN368" s="334"/>
      <c r="IO368" s="334"/>
    </row>
    <row r="369" spans="1:249" s="326" customFormat="1" ht="15" hidden="1" customHeight="1" x14ac:dyDescent="0.3">
      <c r="A369" s="385">
        <v>2</v>
      </c>
      <c r="B369" s="360" t="s">
        <v>202</v>
      </c>
      <c r="C369" s="362">
        <v>500981</v>
      </c>
      <c r="D369" s="362" t="s">
        <v>0</v>
      </c>
      <c r="E369" s="362"/>
      <c r="F369" s="412"/>
      <c r="G369" s="460">
        <v>3.3762165367079433E-3</v>
      </c>
      <c r="H369" s="461"/>
      <c r="I369" s="372"/>
      <c r="J369" s="388"/>
      <c r="K369" s="388"/>
      <c r="L369" s="372"/>
      <c r="M369" s="372"/>
      <c r="N369" s="388"/>
      <c r="O369" s="388"/>
      <c r="P369" s="388"/>
      <c r="Q369" s="372"/>
      <c r="R369" s="379">
        <f>G369+H369+J369+K369+I369-M369-O369-P369-Q369-N369</f>
        <v>3.3762165367079433E-3</v>
      </c>
      <c r="S369" s="561"/>
      <c r="T369" s="333" t="str">
        <f t="shared" si="67"/>
        <v>USD</v>
      </c>
      <c r="U369" s="327"/>
      <c r="V369" s="332"/>
      <c r="W369" s="333">
        <f t="shared" si="73"/>
        <v>0</v>
      </c>
      <c r="X369" s="332"/>
      <c r="Y369" s="332"/>
      <c r="Z369" s="332"/>
      <c r="AA369" s="332"/>
      <c r="AB369" s="332"/>
      <c r="AC369" s="332"/>
      <c r="AD369" s="333">
        <f t="shared" si="71"/>
        <v>3.3762165367079433E-3</v>
      </c>
      <c r="AE369" s="331"/>
      <c r="AF369" s="331"/>
      <c r="AG369" s="331"/>
      <c r="AH369" s="331"/>
      <c r="AI369" s="331"/>
      <c r="AJ369" s="331"/>
      <c r="AK369" s="331"/>
      <c r="AL369" s="331"/>
      <c r="AM369" s="331"/>
      <c r="AN369" s="331"/>
      <c r="AO369" s="331"/>
      <c r="AP369" s="331"/>
      <c r="AQ369" s="327"/>
      <c r="AR369" s="327"/>
      <c r="AS369" s="327"/>
      <c r="AT369" s="327"/>
      <c r="AU369" s="327"/>
      <c r="AV369" s="327"/>
      <c r="AW369" s="327"/>
      <c r="AX369" s="327"/>
      <c r="AY369" s="327"/>
      <c r="AZ369" s="327"/>
      <c r="BA369" s="327"/>
      <c r="BB369" s="332"/>
      <c r="BC369" s="332"/>
      <c r="BD369" s="327"/>
      <c r="BE369" s="332"/>
      <c r="BF369" s="332"/>
      <c r="BG369" s="332"/>
      <c r="BH369" s="332"/>
      <c r="BI369" s="332"/>
      <c r="BJ369" s="332"/>
      <c r="BK369" s="332"/>
      <c r="BL369" s="332"/>
      <c r="BM369" s="332"/>
      <c r="BN369" s="332"/>
      <c r="BO369" s="332"/>
      <c r="BP369" s="332"/>
      <c r="BQ369" s="332"/>
      <c r="BR369" s="332"/>
      <c r="BS369" s="332"/>
      <c r="BT369" s="332"/>
      <c r="BU369" s="332"/>
      <c r="BV369" s="332"/>
      <c r="BW369" s="332"/>
      <c r="BX369" s="332"/>
      <c r="BY369" s="332"/>
      <c r="BZ369" s="332"/>
      <c r="CA369" s="332"/>
      <c r="CB369" s="332"/>
      <c r="CC369" s="332"/>
      <c r="CD369" s="332"/>
      <c r="CE369" s="332"/>
      <c r="CF369" s="332"/>
      <c r="CG369" s="332"/>
      <c r="CH369" s="332"/>
      <c r="CI369" s="332"/>
      <c r="CJ369" s="332"/>
      <c r="CK369" s="332"/>
      <c r="CL369" s="332"/>
      <c r="CM369" s="332"/>
      <c r="CN369" s="332"/>
      <c r="CO369" s="332"/>
      <c r="CP369" s="332"/>
      <c r="CQ369" s="332"/>
      <c r="CR369" s="332"/>
      <c r="CS369" s="332"/>
      <c r="CT369" s="332"/>
      <c r="CU369" s="332"/>
      <c r="CV369" s="332"/>
      <c r="CW369" s="332"/>
      <c r="CX369" s="332"/>
      <c r="CY369" s="332"/>
      <c r="CZ369" s="332"/>
      <c r="DA369" s="332"/>
      <c r="DB369" s="332"/>
      <c r="DC369" s="332"/>
      <c r="DD369" s="332"/>
      <c r="DE369" s="332"/>
      <c r="DF369" s="332"/>
      <c r="DG369" s="332"/>
      <c r="DH369" s="332"/>
      <c r="DI369" s="332"/>
      <c r="DJ369" s="332"/>
      <c r="DK369" s="332"/>
      <c r="DL369" s="332"/>
      <c r="DM369" s="332"/>
      <c r="DN369" s="332"/>
      <c r="DO369" s="332"/>
      <c r="DP369" s="332"/>
      <c r="DQ369" s="332"/>
      <c r="DR369" s="332"/>
      <c r="DS369" s="332"/>
      <c r="DT369" s="332"/>
      <c r="DU369" s="332"/>
      <c r="DV369" s="332"/>
      <c r="DW369" s="332"/>
      <c r="DX369" s="332"/>
      <c r="DY369" s="332"/>
      <c r="DZ369" s="332"/>
      <c r="EA369" s="332"/>
      <c r="EB369" s="332"/>
      <c r="EC369" s="332"/>
      <c r="ED369" s="332"/>
      <c r="EE369" s="332"/>
      <c r="EF369" s="332"/>
      <c r="EG369" s="332"/>
      <c r="EH369" s="332"/>
      <c r="EI369" s="332"/>
      <c r="EJ369" s="332"/>
      <c r="EK369" s="332"/>
      <c r="EL369" s="332"/>
      <c r="EM369" s="332"/>
      <c r="EN369" s="332"/>
      <c r="EO369" s="332"/>
      <c r="EP369" s="332"/>
      <c r="EQ369" s="332"/>
      <c r="ER369" s="332"/>
      <c r="ES369" s="332"/>
      <c r="ET369" s="332"/>
      <c r="EU369" s="332"/>
      <c r="EV369" s="332"/>
      <c r="EW369" s="332"/>
      <c r="EX369" s="332"/>
      <c r="EY369" s="332"/>
      <c r="EZ369" s="332"/>
      <c r="FA369" s="332"/>
      <c r="FB369" s="332"/>
      <c r="FC369" s="332"/>
      <c r="FD369" s="332"/>
      <c r="FE369" s="332"/>
      <c r="FF369" s="332"/>
      <c r="FG369" s="332"/>
      <c r="FH369" s="332"/>
      <c r="FI369" s="332"/>
      <c r="FJ369" s="334"/>
      <c r="FK369" s="334"/>
      <c r="FL369" s="334"/>
      <c r="FM369" s="334"/>
      <c r="FN369" s="334"/>
      <c r="FO369" s="334"/>
      <c r="FP369" s="334"/>
      <c r="FQ369" s="334"/>
      <c r="FR369" s="334"/>
      <c r="FS369" s="334"/>
      <c r="FT369" s="334"/>
      <c r="FU369" s="334"/>
      <c r="FV369" s="334"/>
      <c r="FW369" s="334"/>
      <c r="FX369" s="334"/>
      <c r="FY369" s="334"/>
      <c r="FZ369" s="334"/>
      <c r="GA369" s="334"/>
      <c r="GB369" s="334"/>
      <c r="GC369" s="334"/>
      <c r="GD369" s="334"/>
      <c r="GE369" s="334"/>
      <c r="GF369" s="334"/>
      <c r="GG369" s="334"/>
      <c r="GH369" s="334"/>
      <c r="GI369" s="334"/>
      <c r="GJ369" s="334"/>
      <c r="GK369" s="334"/>
      <c r="GL369" s="334"/>
      <c r="GM369" s="334"/>
      <c r="GN369" s="334"/>
      <c r="GO369" s="334"/>
      <c r="GP369" s="334"/>
      <c r="GQ369" s="334"/>
      <c r="GR369" s="334"/>
      <c r="GS369" s="334"/>
      <c r="GT369" s="334"/>
      <c r="GU369" s="334"/>
      <c r="GV369" s="334"/>
      <c r="GW369" s="334"/>
      <c r="GX369" s="334"/>
      <c r="GY369" s="334"/>
      <c r="GZ369" s="334"/>
      <c r="HA369" s="334"/>
      <c r="HB369" s="334"/>
      <c r="HC369" s="334"/>
      <c r="HD369" s="334"/>
      <c r="HE369" s="334"/>
      <c r="HF369" s="334"/>
      <c r="HG369" s="334"/>
      <c r="HH369" s="334"/>
      <c r="HI369" s="334"/>
      <c r="HJ369" s="334"/>
      <c r="HK369" s="334"/>
      <c r="HL369" s="334"/>
      <c r="HM369" s="334"/>
      <c r="HN369" s="334"/>
      <c r="HO369" s="334"/>
      <c r="HP369" s="334"/>
      <c r="HQ369" s="334"/>
      <c r="HR369" s="334"/>
      <c r="HS369" s="334"/>
      <c r="HT369" s="334"/>
      <c r="HU369" s="334"/>
      <c r="HV369" s="334"/>
      <c r="HW369" s="334"/>
      <c r="HX369" s="334"/>
      <c r="HY369" s="334"/>
      <c r="HZ369" s="334"/>
      <c r="IA369" s="334"/>
      <c r="IB369" s="334"/>
      <c r="IC369" s="334"/>
      <c r="ID369" s="334"/>
      <c r="IE369" s="334"/>
      <c r="IF369" s="334"/>
      <c r="IG369" s="334"/>
      <c r="IH369" s="334"/>
      <c r="II369" s="334"/>
      <c r="IJ369" s="334"/>
      <c r="IK369" s="334"/>
      <c r="IL369" s="334"/>
      <c r="IM369" s="334"/>
      <c r="IN369" s="334"/>
      <c r="IO369" s="334"/>
    </row>
    <row r="370" spans="1:249" s="326" customFormat="1" ht="15" hidden="1" customHeight="1" x14ac:dyDescent="0.3">
      <c r="A370" s="385">
        <v>3</v>
      </c>
      <c r="B370" s="360" t="s">
        <v>139</v>
      </c>
      <c r="C370" s="362">
        <v>501005</v>
      </c>
      <c r="D370" s="362" t="s">
        <v>0</v>
      </c>
      <c r="E370" s="362"/>
      <c r="F370" s="412"/>
      <c r="G370" s="421">
        <v>-6.0444955306593329E-4</v>
      </c>
      <c r="H370" s="440"/>
      <c r="I370" s="365"/>
      <c r="J370" s="366"/>
      <c r="K370" s="366"/>
      <c r="L370" s="365"/>
      <c r="M370" s="365"/>
      <c r="N370" s="366"/>
      <c r="O370" s="366"/>
      <c r="P370" s="366"/>
      <c r="Q370" s="365"/>
      <c r="R370" s="379">
        <f>G370+H370+J370+K370+I370-M370-O370-P370-Q370-N370</f>
        <v>-6.0444955306593329E-4</v>
      </c>
      <c r="S370" s="561">
        <f>R370-W370</f>
        <v>-6.0444955306593329E-4</v>
      </c>
      <c r="T370" s="333" t="str">
        <f t="shared" si="67"/>
        <v>USD</v>
      </c>
      <c r="U370" s="327"/>
      <c r="V370" s="332"/>
      <c r="W370" s="333">
        <f t="shared" si="73"/>
        <v>0</v>
      </c>
      <c r="X370" s="332"/>
      <c r="Y370" s="332"/>
      <c r="Z370" s="332"/>
      <c r="AA370" s="332"/>
      <c r="AB370" s="332"/>
      <c r="AC370" s="332"/>
      <c r="AD370" s="333">
        <f t="shared" si="71"/>
        <v>-6.0444955306593329E-4</v>
      </c>
      <c r="AE370" s="331"/>
      <c r="AF370" s="331"/>
      <c r="AG370" s="331"/>
      <c r="AH370" s="331"/>
      <c r="AI370" s="331"/>
      <c r="AJ370" s="331"/>
      <c r="AK370" s="331"/>
      <c r="AL370" s="331"/>
      <c r="AM370" s="331"/>
      <c r="AN370" s="331"/>
      <c r="AO370" s="331"/>
      <c r="AP370" s="331"/>
      <c r="AQ370" s="327"/>
      <c r="AR370" s="327"/>
      <c r="AS370" s="327"/>
      <c r="AT370" s="327"/>
      <c r="AU370" s="327"/>
      <c r="AV370" s="327"/>
      <c r="AW370" s="327"/>
      <c r="AX370" s="327"/>
      <c r="AY370" s="327"/>
      <c r="AZ370" s="327"/>
      <c r="BA370" s="327"/>
      <c r="BB370" s="332"/>
      <c r="BC370" s="332"/>
      <c r="BD370" s="327"/>
      <c r="BE370" s="332"/>
      <c r="BF370" s="332"/>
      <c r="BG370" s="332"/>
      <c r="BH370" s="332"/>
      <c r="BI370" s="332"/>
      <c r="BJ370" s="332"/>
      <c r="BK370" s="332"/>
      <c r="BL370" s="332"/>
      <c r="BM370" s="332"/>
      <c r="BN370" s="332"/>
      <c r="BO370" s="332"/>
      <c r="BP370" s="332"/>
      <c r="BQ370" s="332"/>
      <c r="BR370" s="332"/>
      <c r="BS370" s="332"/>
      <c r="BT370" s="332"/>
      <c r="BU370" s="332"/>
      <c r="BV370" s="332"/>
      <c r="BW370" s="332"/>
      <c r="BX370" s="332"/>
      <c r="BY370" s="332"/>
      <c r="BZ370" s="332"/>
      <c r="CA370" s="332"/>
      <c r="CB370" s="332"/>
      <c r="CC370" s="332"/>
      <c r="CD370" s="332"/>
      <c r="CE370" s="332"/>
      <c r="CF370" s="332"/>
      <c r="CG370" s="332"/>
      <c r="CH370" s="332"/>
      <c r="CI370" s="332"/>
      <c r="CJ370" s="332"/>
      <c r="CK370" s="332"/>
      <c r="CL370" s="332"/>
      <c r="CM370" s="332"/>
      <c r="CN370" s="332"/>
      <c r="CO370" s="332"/>
      <c r="CP370" s="332"/>
      <c r="CQ370" s="332"/>
      <c r="CR370" s="332"/>
      <c r="CS370" s="332"/>
      <c r="CT370" s="332"/>
      <c r="CU370" s="332"/>
      <c r="CV370" s="332"/>
      <c r="CW370" s="332"/>
      <c r="CX370" s="332"/>
      <c r="CY370" s="332"/>
      <c r="CZ370" s="332"/>
      <c r="DA370" s="332"/>
      <c r="DB370" s="332"/>
      <c r="DC370" s="332"/>
      <c r="DD370" s="332"/>
      <c r="DE370" s="332"/>
      <c r="DF370" s="332"/>
      <c r="DG370" s="332"/>
      <c r="DH370" s="332"/>
      <c r="DI370" s="332"/>
      <c r="DJ370" s="332"/>
      <c r="DK370" s="332"/>
      <c r="DL370" s="332"/>
      <c r="DM370" s="332"/>
      <c r="DN370" s="332"/>
      <c r="DO370" s="332"/>
      <c r="DP370" s="332"/>
      <c r="DQ370" s="332"/>
      <c r="DR370" s="332"/>
      <c r="DS370" s="332"/>
      <c r="DT370" s="332"/>
      <c r="DU370" s="332"/>
      <c r="DV370" s="332"/>
      <c r="DW370" s="332"/>
      <c r="DX370" s="332"/>
      <c r="DY370" s="332"/>
      <c r="DZ370" s="332"/>
      <c r="EA370" s="332"/>
      <c r="EB370" s="332"/>
      <c r="EC370" s="332"/>
      <c r="ED370" s="332"/>
      <c r="EE370" s="332"/>
      <c r="EF370" s="332"/>
      <c r="EG370" s="332"/>
      <c r="EH370" s="332"/>
      <c r="EI370" s="332"/>
      <c r="EJ370" s="332"/>
      <c r="EK370" s="332"/>
      <c r="EL370" s="332"/>
      <c r="EM370" s="332"/>
      <c r="EN370" s="332"/>
      <c r="EO370" s="332"/>
      <c r="EP370" s="332"/>
      <c r="EQ370" s="332"/>
      <c r="ER370" s="332"/>
      <c r="ES370" s="332"/>
      <c r="ET370" s="332"/>
      <c r="EU370" s="332"/>
      <c r="EV370" s="332"/>
      <c r="EW370" s="332"/>
      <c r="EX370" s="332"/>
      <c r="EY370" s="332"/>
      <c r="EZ370" s="332"/>
      <c r="FA370" s="332"/>
      <c r="FB370" s="332"/>
      <c r="FC370" s="332"/>
      <c r="FD370" s="332"/>
      <c r="FE370" s="332"/>
      <c r="FF370" s="332"/>
      <c r="FG370" s="332"/>
      <c r="FH370" s="332"/>
      <c r="FI370" s="332"/>
      <c r="FJ370" s="334"/>
      <c r="FK370" s="334"/>
      <c r="FL370" s="334"/>
      <c r="FM370" s="334"/>
      <c r="FN370" s="334"/>
      <c r="FO370" s="334"/>
      <c r="FP370" s="334"/>
      <c r="FQ370" s="334"/>
      <c r="FR370" s="334"/>
      <c r="FS370" s="334"/>
      <c r="FT370" s="334"/>
      <c r="FU370" s="334"/>
      <c r="FV370" s="334"/>
      <c r="FW370" s="334"/>
      <c r="FX370" s="334"/>
      <c r="FY370" s="334"/>
      <c r="FZ370" s="334"/>
      <c r="GA370" s="334"/>
      <c r="GB370" s="334"/>
      <c r="GC370" s="334"/>
      <c r="GD370" s="334"/>
      <c r="GE370" s="334"/>
      <c r="GF370" s="334"/>
      <c r="GG370" s="334"/>
      <c r="GH370" s="334"/>
      <c r="GI370" s="334"/>
      <c r="GJ370" s="334"/>
      <c r="GK370" s="334"/>
      <c r="GL370" s="334"/>
      <c r="GM370" s="334"/>
      <c r="GN370" s="334"/>
      <c r="GO370" s="334"/>
      <c r="GP370" s="334"/>
      <c r="GQ370" s="334"/>
      <c r="GR370" s="334"/>
      <c r="GS370" s="334"/>
      <c r="GT370" s="334"/>
      <c r="GU370" s="334"/>
      <c r="GV370" s="334"/>
      <c r="GW370" s="334"/>
      <c r="GX370" s="334"/>
      <c r="GY370" s="334"/>
      <c r="GZ370" s="334"/>
      <c r="HA370" s="334"/>
      <c r="HB370" s="334"/>
      <c r="HC370" s="334"/>
      <c r="HD370" s="334"/>
      <c r="HE370" s="334"/>
      <c r="HF370" s="334"/>
      <c r="HG370" s="334"/>
      <c r="HH370" s="334"/>
      <c r="HI370" s="334"/>
      <c r="HJ370" s="334"/>
      <c r="HK370" s="334"/>
      <c r="HL370" s="334"/>
      <c r="HM370" s="334"/>
      <c r="HN370" s="334"/>
      <c r="HO370" s="334"/>
      <c r="HP370" s="334"/>
      <c r="HQ370" s="334"/>
      <c r="HR370" s="334"/>
      <c r="HS370" s="334"/>
      <c r="HT370" s="334"/>
      <c r="HU370" s="334"/>
      <c r="HV370" s="334"/>
      <c r="HW370" s="334"/>
      <c r="HX370" s="334"/>
      <c r="HY370" s="334"/>
      <c r="HZ370" s="334"/>
      <c r="IA370" s="334"/>
      <c r="IB370" s="334"/>
      <c r="IC370" s="334"/>
      <c r="ID370" s="334"/>
      <c r="IE370" s="334"/>
      <c r="IF370" s="334"/>
      <c r="IG370" s="334"/>
      <c r="IH370" s="334"/>
      <c r="II370" s="334"/>
      <c r="IJ370" s="334"/>
      <c r="IK370" s="334"/>
      <c r="IL370" s="334"/>
      <c r="IM370" s="334"/>
      <c r="IN370" s="334"/>
      <c r="IO370" s="334"/>
    </row>
    <row r="371" spans="1:249" s="586" customFormat="1" ht="15" hidden="1" customHeight="1" x14ac:dyDescent="0.3">
      <c r="A371" s="355">
        <v>1</v>
      </c>
      <c r="B371" s="337" t="s">
        <v>222</v>
      </c>
      <c r="C371" s="349">
        <v>500990</v>
      </c>
      <c r="D371" s="349" t="s">
        <v>0</v>
      </c>
      <c r="E371" s="349"/>
      <c r="F371" s="409"/>
      <c r="G371" s="410">
        <v>2.5835741644186783E-3</v>
      </c>
      <c r="H371" s="426"/>
      <c r="I371" s="345"/>
      <c r="J371" s="345"/>
      <c r="K371" s="366"/>
      <c r="L371" s="345"/>
      <c r="M371" s="345"/>
      <c r="N371" s="366"/>
      <c r="O371" s="345"/>
      <c r="P371" s="345"/>
      <c r="Q371" s="345"/>
      <c r="R371" s="354">
        <f>G371+H371+J371+K371+I371-M371-O371-P371-Q371-N371</f>
        <v>2.5835741644186783E-3</v>
      </c>
      <c r="S371" s="857">
        <f>R371-W371</f>
        <v>2.5835741644186783E-3</v>
      </c>
      <c r="T371" s="333" t="str">
        <f t="shared" si="67"/>
        <v>USD</v>
      </c>
      <c r="U371" s="493"/>
      <c r="V371" s="472"/>
      <c r="W371" s="586">
        <f t="shared" si="73"/>
        <v>0</v>
      </c>
      <c r="X371" s="472"/>
      <c r="Y371" s="472"/>
      <c r="Z371" s="472"/>
      <c r="AA371" s="472"/>
      <c r="AB371" s="472"/>
      <c r="AC371" s="472"/>
      <c r="AD371" s="333">
        <f t="shared" si="71"/>
        <v>2.5835741644186783E-3</v>
      </c>
      <c r="AE371" s="593"/>
      <c r="AF371" s="593"/>
      <c r="AG371" s="593"/>
      <c r="AH371" s="593"/>
      <c r="AI371" s="593"/>
      <c r="AJ371" s="593"/>
      <c r="AK371" s="593"/>
      <c r="AL371" s="593"/>
      <c r="AM371" s="593"/>
      <c r="AN371" s="593"/>
      <c r="AO371" s="593"/>
      <c r="AP371" s="593"/>
      <c r="AQ371" s="493"/>
      <c r="AR371" s="493"/>
      <c r="AS371" s="493"/>
      <c r="AT371" s="493"/>
      <c r="AU371" s="493"/>
      <c r="AV371" s="493"/>
      <c r="AW371" s="493"/>
      <c r="AX371" s="493"/>
      <c r="AY371" s="493"/>
      <c r="AZ371" s="493"/>
      <c r="BA371" s="493"/>
      <c r="BB371" s="472"/>
      <c r="BC371" s="472"/>
      <c r="BD371" s="493"/>
      <c r="BE371" s="472"/>
      <c r="BF371" s="472"/>
      <c r="BG371" s="472"/>
      <c r="BH371" s="472"/>
      <c r="BI371" s="472"/>
      <c r="BJ371" s="472"/>
      <c r="BK371" s="472"/>
      <c r="BL371" s="472"/>
      <c r="BM371" s="472"/>
      <c r="BN371" s="472"/>
      <c r="BO371" s="472"/>
      <c r="BP371" s="472"/>
      <c r="BQ371" s="472"/>
      <c r="BR371" s="472"/>
      <c r="BS371" s="472"/>
      <c r="BT371" s="472"/>
      <c r="BU371" s="472"/>
      <c r="BV371" s="472"/>
      <c r="BW371" s="472"/>
      <c r="BX371" s="472"/>
      <c r="BY371" s="472"/>
      <c r="BZ371" s="472"/>
      <c r="CA371" s="472"/>
      <c r="CB371" s="472"/>
      <c r="CC371" s="472"/>
      <c r="CD371" s="472"/>
      <c r="CE371" s="472"/>
      <c r="CF371" s="472"/>
      <c r="CG371" s="472"/>
      <c r="CH371" s="472"/>
      <c r="CI371" s="472"/>
      <c r="CJ371" s="472"/>
      <c r="CK371" s="472"/>
      <c r="CL371" s="472"/>
      <c r="CM371" s="472"/>
      <c r="CN371" s="472"/>
      <c r="CO371" s="472"/>
      <c r="CP371" s="472"/>
      <c r="CQ371" s="472"/>
      <c r="CR371" s="472"/>
      <c r="CS371" s="472"/>
      <c r="CT371" s="472"/>
      <c r="CU371" s="472"/>
      <c r="CV371" s="472"/>
      <c r="CW371" s="472"/>
      <c r="CX371" s="472"/>
      <c r="CY371" s="472"/>
      <c r="CZ371" s="472"/>
      <c r="DA371" s="472"/>
      <c r="DB371" s="472"/>
      <c r="DC371" s="472"/>
      <c r="DD371" s="472"/>
      <c r="DE371" s="472"/>
      <c r="DF371" s="472"/>
      <c r="DG371" s="472"/>
      <c r="DH371" s="472"/>
      <c r="DI371" s="472"/>
      <c r="DJ371" s="472"/>
      <c r="DK371" s="472"/>
      <c r="DL371" s="472"/>
      <c r="DM371" s="472"/>
      <c r="DN371" s="472"/>
      <c r="DO371" s="472"/>
      <c r="DP371" s="472"/>
      <c r="DQ371" s="472"/>
      <c r="DR371" s="472"/>
      <c r="DS371" s="472"/>
      <c r="DT371" s="472"/>
      <c r="DU371" s="472"/>
      <c r="DV371" s="472"/>
      <c r="DW371" s="472"/>
      <c r="DX371" s="472"/>
      <c r="DY371" s="472"/>
      <c r="DZ371" s="472"/>
      <c r="EA371" s="472"/>
      <c r="EB371" s="472"/>
      <c r="EC371" s="472"/>
      <c r="ED371" s="472"/>
      <c r="EE371" s="472"/>
      <c r="EF371" s="472"/>
      <c r="EG371" s="472"/>
      <c r="EH371" s="472"/>
      <c r="EI371" s="472"/>
      <c r="EJ371" s="472"/>
      <c r="EK371" s="472"/>
      <c r="EL371" s="472"/>
      <c r="EM371" s="472"/>
      <c r="EN371" s="472"/>
      <c r="EO371" s="472"/>
      <c r="EP371" s="472"/>
      <c r="EQ371" s="472"/>
      <c r="ER371" s="472"/>
      <c r="ES371" s="472"/>
      <c r="ET371" s="472"/>
      <c r="EU371" s="472"/>
      <c r="EV371" s="472"/>
      <c r="EW371" s="472"/>
      <c r="EX371" s="472"/>
      <c r="EY371" s="472"/>
      <c r="EZ371" s="472"/>
      <c r="FA371" s="472"/>
      <c r="FB371" s="472"/>
      <c r="FC371" s="472"/>
      <c r="FD371" s="472"/>
      <c r="FE371" s="472"/>
      <c r="FF371" s="472"/>
      <c r="FG371" s="472"/>
      <c r="FH371" s="472"/>
      <c r="FI371" s="472"/>
      <c r="FJ371" s="472"/>
      <c r="FK371" s="472"/>
      <c r="FL371" s="472"/>
      <c r="FM371" s="472"/>
      <c r="FN371" s="472"/>
      <c r="FO371" s="472"/>
      <c r="FP371" s="472"/>
      <c r="FQ371" s="472"/>
      <c r="FR371" s="472"/>
      <c r="FS371" s="472"/>
      <c r="FT371" s="472"/>
      <c r="FU371" s="472"/>
      <c r="FV371" s="472"/>
      <c r="FW371" s="472"/>
      <c r="FX371" s="472"/>
      <c r="FY371" s="472"/>
      <c r="FZ371" s="472"/>
      <c r="GA371" s="472"/>
      <c r="GB371" s="472"/>
      <c r="GC371" s="472"/>
      <c r="GD371" s="472"/>
      <c r="GE371" s="472"/>
      <c r="GF371" s="472"/>
      <c r="GG371" s="472"/>
      <c r="GH371" s="472"/>
      <c r="GI371" s="472"/>
      <c r="GJ371" s="472"/>
      <c r="GK371" s="472"/>
      <c r="GL371" s="472"/>
      <c r="GM371" s="472"/>
      <c r="GN371" s="472"/>
      <c r="GO371" s="472"/>
      <c r="GP371" s="472"/>
      <c r="GQ371" s="472"/>
      <c r="GR371" s="472"/>
      <c r="GS371" s="472"/>
      <c r="GT371" s="472"/>
      <c r="GU371" s="472"/>
      <c r="GV371" s="472"/>
      <c r="GW371" s="472"/>
      <c r="GX371" s="472"/>
      <c r="GY371" s="472"/>
      <c r="GZ371" s="472"/>
      <c r="HA371" s="472"/>
      <c r="HB371" s="472"/>
      <c r="HC371" s="472"/>
      <c r="HD371" s="472"/>
      <c r="HE371" s="472"/>
      <c r="HF371" s="472"/>
      <c r="HG371" s="472"/>
      <c r="HH371" s="472"/>
      <c r="HI371" s="472"/>
      <c r="HJ371" s="472"/>
      <c r="HK371" s="472"/>
      <c r="HL371" s="472"/>
      <c r="HM371" s="472"/>
      <c r="HN371" s="472"/>
      <c r="HO371" s="472"/>
      <c r="HP371" s="472"/>
      <c r="HQ371" s="472"/>
      <c r="HR371" s="472"/>
      <c r="HS371" s="472"/>
      <c r="HT371" s="472"/>
      <c r="HU371" s="472"/>
      <c r="HV371" s="472"/>
      <c r="HW371" s="472"/>
      <c r="HX371" s="472"/>
      <c r="HY371" s="472"/>
      <c r="HZ371" s="472"/>
      <c r="IA371" s="472"/>
      <c r="IB371" s="472"/>
      <c r="IC371" s="472"/>
      <c r="ID371" s="472"/>
      <c r="IE371" s="472"/>
      <c r="IF371" s="472"/>
      <c r="IG371" s="472"/>
      <c r="IH371" s="472"/>
      <c r="II371" s="472"/>
      <c r="IJ371" s="472"/>
      <c r="IK371" s="472"/>
      <c r="IL371" s="472"/>
      <c r="IM371" s="472"/>
      <c r="IN371" s="472"/>
      <c r="IO371" s="472"/>
    </row>
    <row r="372" spans="1:249" s="326" customFormat="1" ht="15" hidden="1" customHeight="1" x14ac:dyDescent="0.3">
      <c r="A372" s="385">
        <v>1</v>
      </c>
      <c r="B372" s="360" t="s">
        <v>203</v>
      </c>
      <c r="C372" s="362">
        <v>501026</v>
      </c>
      <c r="D372" s="362" t="s">
        <v>0</v>
      </c>
      <c r="E372" s="362"/>
      <c r="F372" s="412"/>
      <c r="G372" s="460">
        <v>-2.9191400099080056E-3</v>
      </c>
      <c r="H372" s="461"/>
      <c r="I372" s="372"/>
      <c r="J372" s="372"/>
      <c r="K372" s="388"/>
      <c r="L372" s="372"/>
      <c r="M372" s="372"/>
      <c r="N372" s="388"/>
      <c r="O372" s="388"/>
      <c r="P372" s="372"/>
      <c r="Q372" s="372"/>
      <c r="R372" s="379">
        <f>G372+H372+J372+K372+I372-M372-O372-P372-Q372-N372</f>
        <v>-2.9191400099080056E-3</v>
      </c>
      <c r="S372" s="561">
        <f>R372-W372</f>
        <v>-2.9191400099080056E-3</v>
      </c>
      <c r="T372" s="333" t="str">
        <f t="shared" si="67"/>
        <v>USD</v>
      </c>
      <c r="U372" s="327"/>
      <c r="V372" s="332"/>
      <c r="W372" s="333">
        <f t="shared" si="73"/>
        <v>0</v>
      </c>
      <c r="X372" s="332"/>
      <c r="Y372" s="332"/>
      <c r="Z372" s="332"/>
      <c r="AA372" s="332"/>
      <c r="AB372" s="332"/>
      <c r="AC372" s="333">
        <f>I372+J372+K372+L372-N372-O372-P372-Q372</f>
        <v>0</v>
      </c>
      <c r="AD372" s="333">
        <f t="shared" si="71"/>
        <v>-2.9191400099080056E-3</v>
      </c>
      <c r="AE372" s="331"/>
      <c r="AF372" s="331"/>
      <c r="AG372" s="331"/>
      <c r="AH372" s="331"/>
      <c r="AI372" s="331"/>
      <c r="AJ372" s="331"/>
      <c r="AK372" s="331"/>
      <c r="AL372" s="331"/>
      <c r="AM372" s="331"/>
      <c r="AN372" s="331"/>
      <c r="AO372" s="331"/>
      <c r="AP372" s="331"/>
      <c r="AQ372" s="327"/>
      <c r="AR372" s="327"/>
      <c r="AS372" s="327"/>
      <c r="AT372" s="327"/>
      <c r="AU372" s="327"/>
      <c r="AV372" s="327"/>
      <c r="AW372" s="327"/>
      <c r="AX372" s="327"/>
      <c r="AY372" s="327"/>
      <c r="AZ372" s="327"/>
      <c r="BA372" s="327"/>
      <c r="BB372" s="332"/>
      <c r="BC372" s="332"/>
      <c r="BD372" s="327"/>
      <c r="BE372" s="332"/>
      <c r="BF372" s="332"/>
      <c r="BG372" s="332"/>
      <c r="BH372" s="332"/>
      <c r="BI372" s="332"/>
      <c r="BJ372" s="332"/>
      <c r="BK372" s="332"/>
      <c r="BL372" s="332"/>
      <c r="BM372" s="332"/>
      <c r="BN372" s="332"/>
      <c r="BO372" s="332"/>
      <c r="BP372" s="332"/>
      <c r="BQ372" s="332"/>
      <c r="BR372" s="332"/>
      <c r="BS372" s="332"/>
      <c r="BT372" s="332"/>
      <c r="BU372" s="332"/>
      <c r="BV372" s="332"/>
      <c r="BW372" s="332"/>
      <c r="BX372" s="332"/>
      <c r="BY372" s="332"/>
      <c r="BZ372" s="332"/>
      <c r="CA372" s="332"/>
      <c r="CB372" s="332"/>
      <c r="CC372" s="332"/>
      <c r="CD372" s="332"/>
      <c r="CE372" s="332"/>
      <c r="CF372" s="332"/>
      <c r="CG372" s="332"/>
      <c r="CH372" s="332"/>
      <c r="CI372" s="332"/>
      <c r="CJ372" s="332"/>
      <c r="CK372" s="332"/>
      <c r="CL372" s="332"/>
      <c r="CM372" s="332"/>
      <c r="CN372" s="332"/>
      <c r="CO372" s="332"/>
      <c r="CP372" s="332"/>
      <c r="CQ372" s="332"/>
      <c r="CR372" s="332"/>
      <c r="CS372" s="332"/>
      <c r="CT372" s="332"/>
      <c r="CU372" s="332"/>
      <c r="CV372" s="332"/>
      <c r="CW372" s="332"/>
      <c r="CX372" s="332"/>
      <c r="CY372" s="332"/>
      <c r="CZ372" s="332"/>
      <c r="DA372" s="332"/>
      <c r="DB372" s="332"/>
      <c r="DC372" s="332"/>
      <c r="DD372" s="332"/>
      <c r="DE372" s="332"/>
      <c r="DF372" s="332"/>
      <c r="DG372" s="332"/>
      <c r="DH372" s="332"/>
      <c r="DI372" s="332"/>
      <c r="DJ372" s="332"/>
      <c r="DK372" s="332"/>
      <c r="DL372" s="332"/>
      <c r="DM372" s="332"/>
      <c r="DN372" s="332"/>
      <c r="DO372" s="332"/>
      <c r="DP372" s="332"/>
      <c r="DQ372" s="332"/>
      <c r="DR372" s="332"/>
      <c r="DS372" s="332"/>
      <c r="DT372" s="332"/>
      <c r="DU372" s="332"/>
      <c r="DV372" s="332"/>
      <c r="DW372" s="332"/>
      <c r="DX372" s="332"/>
      <c r="DY372" s="332"/>
      <c r="DZ372" s="332"/>
      <c r="EA372" s="332"/>
      <c r="EB372" s="332"/>
      <c r="EC372" s="332"/>
      <c r="ED372" s="332"/>
      <c r="EE372" s="332"/>
      <c r="EF372" s="332"/>
      <c r="EG372" s="332"/>
      <c r="EH372" s="332"/>
      <c r="EI372" s="332"/>
      <c r="EJ372" s="332"/>
      <c r="EK372" s="332"/>
      <c r="EL372" s="332"/>
      <c r="EM372" s="332"/>
      <c r="EN372" s="332"/>
      <c r="EO372" s="332"/>
      <c r="EP372" s="332"/>
      <c r="EQ372" s="332"/>
      <c r="ER372" s="332"/>
      <c r="ES372" s="332"/>
      <c r="ET372" s="332"/>
      <c r="EU372" s="332"/>
      <c r="EV372" s="332"/>
      <c r="EW372" s="332"/>
      <c r="EX372" s="332"/>
      <c r="EY372" s="332"/>
      <c r="EZ372" s="332"/>
      <c r="FA372" s="332"/>
      <c r="FB372" s="332"/>
      <c r="FC372" s="332"/>
      <c r="FD372" s="332"/>
      <c r="FE372" s="332"/>
      <c r="FF372" s="332"/>
      <c r="FG372" s="332"/>
      <c r="FH372" s="332"/>
      <c r="FI372" s="332"/>
      <c r="FJ372" s="334"/>
      <c r="FK372" s="334"/>
      <c r="FL372" s="334"/>
      <c r="FM372" s="334"/>
      <c r="FN372" s="334"/>
      <c r="FO372" s="334"/>
      <c r="FP372" s="334"/>
      <c r="FQ372" s="334"/>
      <c r="FR372" s="334"/>
      <c r="FS372" s="334"/>
      <c r="FT372" s="334"/>
      <c r="FU372" s="334"/>
      <c r="FV372" s="334"/>
      <c r="FW372" s="334"/>
      <c r="FX372" s="334"/>
      <c r="FY372" s="334"/>
      <c r="FZ372" s="334"/>
      <c r="GA372" s="334"/>
      <c r="GB372" s="334"/>
      <c r="GC372" s="334"/>
      <c r="GD372" s="334"/>
      <c r="GE372" s="334"/>
      <c r="GF372" s="334"/>
      <c r="GG372" s="334"/>
      <c r="GH372" s="334"/>
      <c r="GI372" s="334"/>
      <c r="GJ372" s="334"/>
      <c r="GK372" s="334"/>
      <c r="GL372" s="334"/>
      <c r="GM372" s="334"/>
      <c r="GN372" s="334"/>
      <c r="GO372" s="334"/>
      <c r="GP372" s="334"/>
      <c r="GQ372" s="334"/>
      <c r="GR372" s="334"/>
      <c r="GS372" s="334"/>
      <c r="GT372" s="334"/>
      <c r="GU372" s="334"/>
      <c r="GV372" s="334"/>
      <c r="GW372" s="334"/>
      <c r="GX372" s="334"/>
      <c r="GY372" s="334"/>
      <c r="GZ372" s="334"/>
      <c r="HA372" s="334"/>
      <c r="HB372" s="334"/>
      <c r="HC372" s="334"/>
      <c r="HD372" s="334"/>
      <c r="HE372" s="334"/>
      <c r="HF372" s="334"/>
      <c r="HG372" s="334"/>
      <c r="HH372" s="334"/>
      <c r="HI372" s="334"/>
      <c r="HJ372" s="334"/>
      <c r="HK372" s="334"/>
      <c r="HL372" s="334"/>
      <c r="HM372" s="334"/>
      <c r="HN372" s="334"/>
      <c r="HO372" s="334"/>
      <c r="HP372" s="334"/>
      <c r="HQ372" s="334"/>
      <c r="HR372" s="334"/>
      <c r="HS372" s="334"/>
      <c r="HT372" s="334"/>
      <c r="HU372" s="334"/>
      <c r="HV372" s="334"/>
      <c r="HW372" s="334"/>
      <c r="HX372" s="334"/>
      <c r="HY372" s="334"/>
      <c r="HZ372" s="334"/>
      <c r="IA372" s="334"/>
      <c r="IB372" s="334"/>
      <c r="IC372" s="334"/>
      <c r="ID372" s="334"/>
      <c r="IE372" s="334"/>
      <c r="IF372" s="334"/>
      <c r="IG372" s="334"/>
      <c r="IH372" s="334"/>
      <c r="II372" s="334"/>
      <c r="IJ372" s="334"/>
      <c r="IK372" s="334"/>
      <c r="IL372" s="334"/>
      <c r="IM372" s="334"/>
      <c r="IN372" s="334"/>
      <c r="IO372" s="334"/>
    </row>
    <row r="373" spans="1:249" s="326" customFormat="1" ht="15" hidden="1" customHeight="1" x14ac:dyDescent="0.3">
      <c r="A373" s="600">
        <v>1</v>
      </c>
      <c r="B373" s="360" t="s">
        <v>1239</v>
      </c>
      <c r="C373" s="375">
        <v>501079</v>
      </c>
      <c r="D373" s="375" t="s">
        <v>0</v>
      </c>
      <c r="E373" s="375"/>
      <c r="F373" s="397"/>
      <c r="G373" s="372">
        <v>0</v>
      </c>
      <c r="H373" s="372"/>
      <c r="I373" s="372"/>
      <c r="J373" s="372"/>
      <c r="K373" s="388"/>
      <c r="L373" s="372"/>
      <c r="M373" s="372"/>
      <c r="N373" s="388"/>
      <c r="O373" s="388"/>
      <c r="P373" s="372"/>
      <c r="Q373" s="372"/>
      <c r="R373" s="559">
        <f t="shared" ref="R373" si="74">G373+H373+J373+K373+I373-M373-O373-P373-Q373-N373</f>
        <v>0</v>
      </c>
      <c r="S373" s="561">
        <f t="shared" ref="S373" si="75">R373-W373</f>
        <v>0</v>
      </c>
      <c r="T373" s="333" t="str">
        <f t="shared" si="67"/>
        <v>USD</v>
      </c>
      <c r="U373" s="327"/>
      <c r="V373" s="333"/>
      <c r="W373" s="333">
        <f t="shared" si="73"/>
        <v>0</v>
      </c>
      <c r="X373" s="332"/>
      <c r="Y373" s="332"/>
      <c r="Z373" s="332"/>
      <c r="AA373" s="332"/>
      <c r="AB373" s="332"/>
      <c r="AC373" s="333"/>
      <c r="AD373" s="333"/>
      <c r="AE373" s="331"/>
      <c r="AF373" s="331"/>
      <c r="AG373" s="331"/>
      <c r="AH373" s="331"/>
      <c r="AI373" s="331"/>
      <c r="AJ373" s="331"/>
      <c r="AK373" s="331"/>
      <c r="AL373" s="331"/>
      <c r="AM373" s="331"/>
      <c r="AN373" s="331"/>
      <c r="AO373" s="331"/>
      <c r="AP373" s="331"/>
      <c r="AQ373" s="327"/>
      <c r="AR373" s="327"/>
      <c r="AS373" s="327"/>
      <c r="AT373" s="327"/>
      <c r="AU373" s="327"/>
      <c r="AV373" s="327"/>
      <c r="AW373" s="327"/>
      <c r="AX373" s="327"/>
      <c r="AY373" s="327"/>
      <c r="AZ373" s="327"/>
      <c r="BA373" s="327"/>
      <c r="BB373" s="332"/>
      <c r="BC373" s="332"/>
      <c r="BD373" s="327"/>
      <c r="BE373" s="332"/>
      <c r="BF373" s="332"/>
      <c r="BG373" s="332"/>
      <c r="BH373" s="332"/>
      <c r="BI373" s="332"/>
      <c r="BJ373" s="332"/>
      <c r="BK373" s="332"/>
      <c r="BL373" s="332"/>
      <c r="BM373" s="332"/>
      <c r="BN373" s="332"/>
      <c r="BO373" s="332"/>
      <c r="BP373" s="332"/>
      <c r="BQ373" s="332"/>
      <c r="BR373" s="332"/>
      <c r="BS373" s="332"/>
      <c r="BT373" s="332"/>
      <c r="BU373" s="332"/>
      <c r="BV373" s="332"/>
      <c r="BW373" s="332"/>
      <c r="BX373" s="332"/>
      <c r="BY373" s="332"/>
      <c r="BZ373" s="332"/>
      <c r="CA373" s="332"/>
      <c r="CB373" s="332"/>
      <c r="CC373" s="332"/>
      <c r="CD373" s="332"/>
      <c r="CE373" s="332"/>
      <c r="CF373" s="332"/>
      <c r="CG373" s="332"/>
      <c r="CH373" s="332"/>
      <c r="CI373" s="332"/>
      <c r="CJ373" s="332"/>
      <c r="CK373" s="332"/>
      <c r="CL373" s="332"/>
      <c r="CM373" s="332"/>
      <c r="CN373" s="332"/>
      <c r="CO373" s="332"/>
      <c r="CP373" s="332"/>
      <c r="CQ373" s="332"/>
      <c r="CR373" s="332"/>
      <c r="CS373" s="332"/>
      <c r="CT373" s="332"/>
      <c r="CU373" s="332"/>
      <c r="CV373" s="332"/>
      <c r="CW373" s="332"/>
      <c r="CX373" s="332"/>
      <c r="CY373" s="332"/>
      <c r="CZ373" s="332"/>
      <c r="DA373" s="332"/>
      <c r="DB373" s="332"/>
      <c r="DC373" s="332"/>
      <c r="DD373" s="332"/>
      <c r="DE373" s="332"/>
      <c r="DF373" s="332"/>
      <c r="DG373" s="332"/>
      <c r="DH373" s="332"/>
      <c r="DI373" s="332"/>
      <c r="DJ373" s="332"/>
      <c r="DK373" s="332"/>
      <c r="DL373" s="332"/>
      <c r="DM373" s="332"/>
      <c r="DN373" s="332"/>
      <c r="DO373" s="332"/>
      <c r="DP373" s="332"/>
      <c r="DQ373" s="332"/>
      <c r="DR373" s="332"/>
      <c r="DS373" s="332"/>
      <c r="DT373" s="332"/>
      <c r="DU373" s="332"/>
      <c r="DV373" s="332"/>
      <c r="DW373" s="332"/>
      <c r="DX373" s="332"/>
      <c r="DY373" s="332"/>
      <c r="DZ373" s="332"/>
      <c r="EA373" s="332"/>
      <c r="EB373" s="332"/>
      <c r="EC373" s="332"/>
      <c r="ED373" s="332"/>
      <c r="EE373" s="332"/>
      <c r="EF373" s="332"/>
      <c r="EG373" s="332"/>
      <c r="EH373" s="332"/>
      <c r="EI373" s="332"/>
      <c r="EJ373" s="332"/>
      <c r="EK373" s="332"/>
      <c r="EL373" s="332"/>
      <c r="EM373" s="332"/>
      <c r="EN373" s="332"/>
      <c r="EO373" s="332"/>
      <c r="EP373" s="332"/>
      <c r="EQ373" s="332"/>
      <c r="ER373" s="332"/>
      <c r="ES373" s="332"/>
      <c r="ET373" s="332"/>
      <c r="EU373" s="332"/>
      <c r="EV373" s="332"/>
      <c r="EW373" s="332"/>
      <c r="EX373" s="332"/>
      <c r="EY373" s="332"/>
      <c r="EZ373" s="332"/>
      <c r="FA373" s="332"/>
      <c r="FB373" s="332"/>
      <c r="FC373" s="332"/>
      <c r="FD373" s="332"/>
      <c r="FE373" s="332"/>
      <c r="FF373" s="332"/>
      <c r="FG373" s="332"/>
      <c r="FH373" s="332"/>
      <c r="FI373" s="332"/>
      <c r="FJ373" s="334"/>
      <c r="FK373" s="334"/>
      <c r="FL373" s="334"/>
      <c r="FM373" s="334"/>
      <c r="FN373" s="334"/>
      <c r="FO373" s="334"/>
      <c r="FP373" s="334"/>
      <c r="FQ373" s="334"/>
      <c r="FR373" s="334"/>
      <c r="FS373" s="334"/>
      <c r="FT373" s="334"/>
      <c r="FU373" s="334"/>
      <c r="FV373" s="334"/>
      <c r="FW373" s="334"/>
      <c r="FX373" s="334"/>
      <c r="FY373" s="334"/>
      <c r="FZ373" s="334"/>
      <c r="GA373" s="334"/>
      <c r="GB373" s="334"/>
      <c r="GC373" s="334"/>
      <c r="GD373" s="334"/>
      <c r="GE373" s="334"/>
      <c r="GF373" s="334"/>
      <c r="GG373" s="334"/>
      <c r="GH373" s="334"/>
      <c r="GI373" s="334"/>
      <c r="GJ373" s="334"/>
      <c r="GK373" s="334"/>
      <c r="GL373" s="334"/>
      <c r="GM373" s="334"/>
      <c r="GN373" s="334"/>
      <c r="GO373" s="334"/>
      <c r="GP373" s="334"/>
      <c r="GQ373" s="334"/>
      <c r="GR373" s="334"/>
      <c r="GS373" s="334"/>
      <c r="GT373" s="334"/>
      <c r="GU373" s="334"/>
      <c r="GV373" s="334"/>
      <c r="GW373" s="334"/>
      <c r="GX373" s="334"/>
      <c r="GY373" s="334"/>
      <c r="GZ373" s="334"/>
      <c r="HA373" s="334"/>
      <c r="HB373" s="334"/>
      <c r="HC373" s="334"/>
      <c r="HD373" s="334"/>
      <c r="HE373" s="334"/>
      <c r="HF373" s="334"/>
      <c r="HG373" s="334"/>
      <c r="HH373" s="334"/>
      <c r="HI373" s="334"/>
      <c r="HJ373" s="334"/>
      <c r="HK373" s="334"/>
      <c r="HL373" s="334"/>
      <c r="HM373" s="334"/>
      <c r="HN373" s="334"/>
      <c r="HO373" s="334"/>
      <c r="HP373" s="334"/>
      <c r="HQ373" s="334"/>
      <c r="HR373" s="334"/>
      <c r="HS373" s="334"/>
      <c r="HT373" s="334"/>
      <c r="HU373" s="334"/>
      <c r="HV373" s="334"/>
      <c r="HW373" s="334"/>
      <c r="HX373" s="334"/>
      <c r="HY373" s="334"/>
      <c r="HZ373" s="334"/>
      <c r="IA373" s="334"/>
      <c r="IB373" s="334"/>
      <c r="IC373" s="334"/>
      <c r="ID373" s="334"/>
      <c r="IE373" s="334"/>
      <c r="IF373" s="334"/>
      <c r="IG373" s="334"/>
      <c r="IH373" s="334"/>
      <c r="II373" s="334"/>
      <c r="IJ373" s="334"/>
      <c r="IK373" s="334"/>
      <c r="IL373" s="334"/>
      <c r="IM373" s="334"/>
      <c r="IN373" s="334"/>
      <c r="IO373" s="334"/>
    </row>
    <row r="374" spans="1:249" s="326" customFormat="1" ht="15" hidden="1" customHeight="1" thickBot="1" x14ac:dyDescent="0.35">
      <c r="A374" s="600"/>
      <c r="B374" s="608"/>
      <c r="C374" s="483"/>
      <c r="D374" s="483"/>
      <c r="E374" s="483"/>
      <c r="F374" s="609"/>
      <c r="G374" s="460"/>
      <c r="H374" s="461"/>
      <c r="I374" s="372"/>
      <c r="J374" s="372"/>
      <c r="K374" s="388"/>
      <c r="L374" s="372"/>
      <c r="M374" s="372"/>
      <c r="N374" s="388"/>
      <c r="O374" s="388"/>
      <c r="P374" s="372"/>
      <c r="Q374" s="372"/>
      <c r="R374" s="379"/>
      <c r="S374" s="561"/>
      <c r="T374" s="333"/>
      <c r="U374" s="327"/>
      <c r="V374" s="332"/>
      <c r="W374" s="332"/>
      <c r="X374" s="332"/>
      <c r="Y374" s="332"/>
      <c r="Z374" s="332"/>
      <c r="AA374" s="332"/>
      <c r="AB374" s="332"/>
      <c r="AC374" s="332"/>
      <c r="AD374" s="333">
        <f>G374+I374+J374+K374+L374-N374-O374-P374-Q374</f>
        <v>0</v>
      </c>
      <c r="AE374" s="331"/>
      <c r="AF374" s="331"/>
      <c r="AG374" s="331"/>
      <c r="AH374" s="331"/>
      <c r="AI374" s="331"/>
      <c r="AJ374" s="331"/>
      <c r="AK374" s="331"/>
      <c r="AL374" s="331"/>
      <c r="AM374" s="331"/>
      <c r="AN374" s="331"/>
      <c r="AO374" s="331"/>
      <c r="AP374" s="331"/>
      <c r="AQ374" s="327"/>
      <c r="AR374" s="327"/>
      <c r="AS374" s="327"/>
      <c r="AT374" s="327"/>
      <c r="AU374" s="327"/>
      <c r="AV374" s="327"/>
      <c r="AW374" s="327"/>
      <c r="AX374" s="327"/>
      <c r="AY374" s="327"/>
      <c r="AZ374" s="327"/>
      <c r="BA374" s="327"/>
      <c r="BB374" s="332"/>
      <c r="BC374" s="332"/>
      <c r="BD374" s="327"/>
      <c r="BE374" s="332"/>
      <c r="BF374" s="332"/>
      <c r="BG374" s="332"/>
      <c r="BH374" s="332"/>
      <c r="BI374" s="332"/>
      <c r="BJ374" s="332"/>
      <c r="BK374" s="332"/>
      <c r="BL374" s="332"/>
      <c r="BM374" s="332"/>
      <c r="BN374" s="332"/>
      <c r="BO374" s="332"/>
      <c r="BP374" s="332"/>
      <c r="BQ374" s="332"/>
      <c r="BR374" s="332"/>
      <c r="BS374" s="332"/>
      <c r="BT374" s="332"/>
      <c r="BU374" s="332"/>
      <c r="BV374" s="332"/>
      <c r="BW374" s="332"/>
      <c r="BX374" s="332"/>
      <c r="BY374" s="332"/>
      <c r="BZ374" s="332"/>
      <c r="CA374" s="332"/>
      <c r="CB374" s="332"/>
      <c r="CC374" s="332"/>
      <c r="CD374" s="332"/>
      <c r="CE374" s="332"/>
      <c r="CF374" s="332"/>
      <c r="CG374" s="332"/>
      <c r="CH374" s="332"/>
      <c r="CI374" s="332"/>
      <c r="CJ374" s="332"/>
      <c r="CK374" s="332"/>
      <c r="CL374" s="332"/>
      <c r="CM374" s="332"/>
      <c r="CN374" s="332"/>
      <c r="CO374" s="332"/>
      <c r="CP374" s="332"/>
      <c r="CQ374" s="332"/>
      <c r="CR374" s="332"/>
      <c r="CS374" s="332"/>
      <c r="CT374" s="332"/>
      <c r="CU374" s="332"/>
      <c r="CV374" s="332"/>
      <c r="CW374" s="332"/>
      <c r="CX374" s="332"/>
      <c r="CY374" s="332"/>
      <c r="CZ374" s="332"/>
      <c r="DA374" s="332"/>
      <c r="DB374" s="332"/>
      <c r="DC374" s="332"/>
      <c r="DD374" s="332"/>
      <c r="DE374" s="332"/>
      <c r="DF374" s="332"/>
      <c r="DG374" s="332"/>
      <c r="DH374" s="332"/>
      <c r="DI374" s="332"/>
      <c r="DJ374" s="332"/>
      <c r="DK374" s="332"/>
      <c r="DL374" s="332"/>
      <c r="DM374" s="332"/>
      <c r="DN374" s="332"/>
      <c r="DO374" s="332"/>
      <c r="DP374" s="332"/>
      <c r="DQ374" s="332"/>
      <c r="DR374" s="332"/>
      <c r="DS374" s="332"/>
      <c r="DT374" s="332"/>
      <c r="DU374" s="332"/>
      <c r="DV374" s="332"/>
      <c r="DW374" s="332"/>
      <c r="DX374" s="332"/>
      <c r="DY374" s="332"/>
      <c r="DZ374" s="332"/>
      <c r="EA374" s="332"/>
      <c r="EB374" s="332"/>
      <c r="EC374" s="332"/>
      <c r="ED374" s="332"/>
      <c r="EE374" s="332"/>
      <c r="EF374" s="332"/>
      <c r="EG374" s="332"/>
      <c r="EH374" s="332"/>
      <c r="EI374" s="332"/>
      <c r="EJ374" s="332"/>
      <c r="EK374" s="332"/>
      <c r="EL374" s="332"/>
      <c r="EM374" s="332"/>
      <c r="EN374" s="332"/>
      <c r="EO374" s="332"/>
      <c r="EP374" s="332"/>
      <c r="EQ374" s="332"/>
      <c r="ER374" s="332"/>
      <c r="ES374" s="332"/>
      <c r="ET374" s="332"/>
      <c r="EU374" s="332"/>
      <c r="EV374" s="332"/>
      <c r="EW374" s="332"/>
      <c r="EX374" s="332"/>
      <c r="EY374" s="332"/>
      <c r="EZ374" s="332"/>
      <c r="FA374" s="332"/>
      <c r="FB374" s="332"/>
      <c r="FC374" s="332"/>
      <c r="FD374" s="332"/>
      <c r="FE374" s="332"/>
      <c r="FF374" s="332"/>
      <c r="FG374" s="332"/>
      <c r="FH374" s="332"/>
      <c r="FI374" s="332"/>
      <c r="FJ374" s="334"/>
      <c r="FK374" s="334"/>
      <c r="FL374" s="334"/>
      <c r="FM374" s="334"/>
      <c r="FN374" s="334"/>
      <c r="FO374" s="334"/>
      <c r="FP374" s="334"/>
      <c r="FQ374" s="334"/>
      <c r="FR374" s="334"/>
      <c r="FS374" s="334"/>
      <c r="FT374" s="334"/>
      <c r="FU374" s="334"/>
      <c r="FV374" s="334"/>
      <c r="FW374" s="334"/>
      <c r="FX374" s="334"/>
      <c r="FY374" s="334"/>
      <c r="FZ374" s="334"/>
      <c r="GA374" s="334"/>
      <c r="GB374" s="334"/>
      <c r="GC374" s="334"/>
      <c r="GD374" s="334"/>
      <c r="GE374" s="334"/>
      <c r="GF374" s="334"/>
      <c r="GG374" s="334"/>
      <c r="GH374" s="334"/>
      <c r="GI374" s="334"/>
      <c r="GJ374" s="334"/>
      <c r="GK374" s="334"/>
      <c r="GL374" s="334"/>
      <c r="GM374" s="334"/>
      <c r="GN374" s="334"/>
      <c r="GO374" s="334"/>
      <c r="GP374" s="334"/>
      <c r="GQ374" s="334"/>
      <c r="GR374" s="334"/>
      <c r="GS374" s="334"/>
      <c r="GT374" s="334"/>
      <c r="GU374" s="334"/>
      <c r="GV374" s="334"/>
      <c r="GW374" s="334"/>
      <c r="GX374" s="334"/>
      <c r="GY374" s="334"/>
      <c r="GZ374" s="334"/>
      <c r="HA374" s="334"/>
      <c r="HB374" s="334"/>
      <c r="HC374" s="334"/>
      <c r="HD374" s="334"/>
      <c r="HE374" s="334"/>
      <c r="HF374" s="334"/>
      <c r="HG374" s="334"/>
      <c r="HH374" s="334"/>
      <c r="HI374" s="334"/>
      <c r="HJ374" s="334"/>
      <c r="HK374" s="334"/>
      <c r="HL374" s="334"/>
      <c r="HM374" s="334"/>
      <c r="HN374" s="334"/>
      <c r="HO374" s="334"/>
      <c r="HP374" s="334"/>
      <c r="HQ374" s="334"/>
      <c r="HR374" s="334"/>
      <c r="HS374" s="334"/>
      <c r="HT374" s="334"/>
      <c r="HU374" s="334"/>
      <c r="HV374" s="334"/>
      <c r="HW374" s="334"/>
      <c r="HX374" s="334"/>
      <c r="HY374" s="334"/>
      <c r="HZ374" s="334"/>
      <c r="IA374" s="334"/>
      <c r="IB374" s="334"/>
      <c r="IC374" s="334"/>
      <c r="ID374" s="334"/>
      <c r="IE374" s="334"/>
      <c r="IF374" s="334"/>
      <c r="IG374" s="334"/>
      <c r="IH374" s="334"/>
      <c r="II374" s="334"/>
      <c r="IJ374" s="334"/>
      <c r="IK374" s="334"/>
      <c r="IL374" s="334"/>
      <c r="IM374" s="334"/>
      <c r="IN374" s="334"/>
      <c r="IO374" s="334"/>
    </row>
    <row r="375" spans="1:249" s="326" customFormat="1" ht="15" hidden="1" customHeight="1" thickBot="1" x14ac:dyDescent="0.35">
      <c r="A375" s="602"/>
      <c r="B375" s="982" t="s">
        <v>204</v>
      </c>
      <c r="C375" s="983"/>
      <c r="D375" s="984"/>
      <c r="E375" s="603"/>
      <c r="F375" s="604"/>
      <c r="G375" s="606">
        <f t="shared" ref="G375:Q375" si="76">SUM(G368:G373)</f>
        <v>2.9281989327500924E-3</v>
      </c>
      <c r="H375" s="606">
        <f t="shared" si="76"/>
        <v>0</v>
      </c>
      <c r="I375" s="606">
        <f t="shared" si="76"/>
        <v>0</v>
      </c>
      <c r="J375" s="606">
        <f t="shared" si="76"/>
        <v>0</v>
      </c>
      <c r="K375" s="606">
        <f t="shared" si="76"/>
        <v>0</v>
      </c>
      <c r="L375" s="606">
        <f t="shared" si="76"/>
        <v>0</v>
      </c>
      <c r="M375" s="606">
        <f t="shared" si="76"/>
        <v>0</v>
      </c>
      <c r="N375" s="606">
        <f t="shared" si="76"/>
        <v>0</v>
      </c>
      <c r="O375" s="606">
        <f t="shared" si="76"/>
        <v>0</v>
      </c>
      <c r="P375" s="606">
        <f t="shared" si="76"/>
        <v>0</v>
      </c>
      <c r="Q375" s="606">
        <f t="shared" si="76"/>
        <v>0</v>
      </c>
      <c r="R375" s="606">
        <f>SUM(R368:R373)</f>
        <v>2.9281989327500924E-3</v>
      </c>
      <c r="S375" s="561"/>
      <c r="T375" s="333"/>
      <c r="U375" s="327"/>
      <c r="V375" s="332"/>
      <c r="W375" s="332"/>
      <c r="X375" s="332"/>
      <c r="Y375" s="332"/>
      <c r="Z375" s="332"/>
      <c r="AA375" s="332"/>
      <c r="AB375" s="332"/>
      <c r="AC375" s="332"/>
      <c r="AD375" s="332"/>
      <c r="AE375" s="331"/>
      <c r="AF375" s="331"/>
      <c r="AG375" s="331"/>
      <c r="AH375" s="331"/>
      <c r="AI375" s="331"/>
      <c r="AJ375" s="331"/>
      <c r="AK375" s="331"/>
      <c r="AL375" s="331"/>
      <c r="AM375" s="331"/>
      <c r="AN375" s="331"/>
      <c r="AO375" s="331"/>
      <c r="AP375" s="331"/>
      <c r="AQ375" s="327"/>
      <c r="AR375" s="327"/>
      <c r="AS375" s="327"/>
      <c r="AT375" s="327"/>
      <c r="AU375" s="327"/>
      <c r="AV375" s="327"/>
      <c r="AW375" s="327"/>
      <c r="AX375" s="327"/>
      <c r="AY375" s="327"/>
      <c r="AZ375" s="327"/>
      <c r="BA375" s="327"/>
      <c r="BB375" s="332"/>
      <c r="BC375" s="332"/>
      <c r="BD375" s="327"/>
      <c r="BE375" s="332"/>
      <c r="BF375" s="332"/>
      <c r="BG375" s="332"/>
      <c r="BH375" s="332"/>
      <c r="BI375" s="332"/>
      <c r="BJ375" s="332"/>
      <c r="BK375" s="332"/>
      <c r="BL375" s="332"/>
      <c r="BM375" s="332"/>
      <c r="BN375" s="332"/>
      <c r="BO375" s="332"/>
      <c r="BP375" s="332"/>
      <c r="BQ375" s="332"/>
      <c r="BR375" s="332"/>
      <c r="BS375" s="332"/>
      <c r="BT375" s="332"/>
      <c r="BU375" s="332"/>
      <c r="BV375" s="332"/>
      <c r="BW375" s="332"/>
      <c r="BX375" s="332"/>
      <c r="BY375" s="332"/>
      <c r="BZ375" s="332"/>
      <c r="CA375" s="332"/>
      <c r="CB375" s="332"/>
      <c r="CC375" s="332"/>
      <c r="CD375" s="332"/>
      <c r="CE375" s="332"/>
      <c r="CF375" s="332"/>
      <c r="CG375" s="332"/>
      <c r="CH375" s="332"/>
      <c r="CI375" s="332"/>
      <c r="CJ375" s="332"/>
      <c r="CK375" s="332"/>
      <c r="CL375" s="332"/>
      <c r="CM375" s="332"/>
      <c r="CN375" s="332"/>
      <c r="CO375" s="332"/>
      <c r="CP375" s="332"/>
      <c r="CQ375" s="332"/>
      <c r="CR375" s="332"/>
      <c r="CS375" s="332"/>
      <c r="CT375" s="332"/>
      <c r="CU375" s="332"/>
      <c r="CV375" s="332"/>
      <c r="CW375" s="332"/>
      <c r="CX375" s="332"/>
      <c r="CY375" s="332"/>
      <c r="CZ375" s="332"/>
      <c r="DA375" s="332"/>
      <c r="DB375" s="332"/>
      <c r="DC375" s="332"/>
      <c r="DD375" s="332"/>
      <c r="DE375" s="332"/>
      <c r="DF375" s="332"/>
      <c r="DG375" s="332"/>
      <c r="DH375" s="332"/>
      <c r="DI375" s="332"/>
      <c r="DJ375" s="332"/>
      <c r="DK375" s="332"/>
      <c r="DL375" s="332"/>
      <c r="DM375" s="332"/>
      <c r="DN375" s="332"/>
      <c r="DO375" s="332"/>
      <c r="DP375" s="332"/>
      <c r="DQ375" s="332"/>
      <c r="DR375" s="332"/>
      <c r="DS375" s="332"/>
      <c r="DT375" s="332"/>
      <c r="DU375" s="332"/>
      <c r="DV375" s="332"/>
      <c r="DW375" s="332"/>
      <c r="DX375" s="332"/>
      <c r="DY375" s="332"/>
      <c r="DZ375" s="332"/>
      <c r="EA375" s="332"/>
      <c r="EB375" s="332"/>
      <c r="EC375" s="332"/>
      <c r="ED375" s="332"/>
      <c r="EE375" s="332"/>
      <c r="EF375" s="332"/>
      <c r="EG375" s="332"/>
      <c r="EH375" s="332"/>
      <c r="EI375" s="332"/>
      <c r="EJ375" s="332"/>
      <c r="EK375" s="332"/>
      <c r="EL375" s="332"/>
      <c r="EM375" s="332"/>
      <c r="EN375" s="332"/>
      <c r="EO375" s="332"/>
      <c r="EP375" s="332"/>
      <c r="EQ375" s="332"/>
      <c r="ER375" s="332"/>
      <c r="ES375" s="332"/>
      <c r="ET375" s="332"/>
      <c r="EU375" s="332"/>
      <c r="EV375" s="332"/>
      <c r="EW375" s="332"/>
      <c r="EX375" s="332"/>
      <c r="EY375" s="332"/>
      <c r="EZ375" s="332"/>
      <c r="FA375" s="332"/>
      <c r="FB375" s="332"/>
      <c r="FC375" s="332"/>
      <c r="FD375" s="332"/>
      <c r="FE375" s="332"/>
      <c r="FF375" s="332"/>
      <c r="FG375" s="332"/>
      <c r="FH375" s="332"/>
      <c r="FI375" s="332"/>
      <c r="FJ375" s="334"/>
      <c r="FK375" s="334"/>
      <c r="FL375" s="334"/>
      <c r="FM375" s="334"/>
      <c r="FN375" s="334"/>
      <c r="FO375" s="334"/>
      <c r="FP375" s="334"/>
      <c r="FQ375" s="334"/>
      <c r="FR375" s="334"/>
      <c r="FS375" s="334"/>
      <c r="FT375" s="334"/>
      <c r="FU375" s="334"/>
      <c r="FV375" s="334"/>
      <c r="FW375" s="334"/>
      <c r="FX375" s="334"/>
      <c r="FY375" s="334"/>
      <c r="FZ375" s="334"/>
      <c r="GA375" s="334"/>
      <c r="GB375" s="334"/>
      <c r="GC375" s="334"/>
      <c r="GD375" s="334"/>
      <c r="GE375" s="334"/>
      <c r="GF375" s="334"/>
      <c r="GG375" s="334"/>
      <c r="GH375" s="334"/>
      <c r="GI375" s="334"/>
      <c r="GJ375" s="334"/>
      <c r="GK375" s="334"/>
      <c r="GL375" s="334"/>
      <c r="GM375" s="334"/>
      <c r="GN375" s="334"/>
      <c r="GO375" s="334"/>
      <c r="GP375" s="334"/>
      <c r="GQ375" s="334"/>
      <c r="GR375" s="334"/>
      <c r="GS375" s="334"/>
      <c r="GT375" s="334"/>
      <c r="GU375" s="334"/>
      <c r="GV375" s="334"/>
      <c r="GW375" s="334"/>
      <c r="GX375" s="334"/>
      <c r="GY375" s="334"/>
      <c r="GZ375" s="334"/>
      <c r="HA375" s="334"/>
      <c r="HB375" s="334"/>
      <c r="HC375" s="334"/>
      <c r="HD375" s="334"/>
      <c r="HE375" s="334"/>
      <c r="HF375" s="334"/>
      <c r="HG375" s="334"/>
      <c r="HH375" s="334"/>
      <c r="HI375" s="334"/>
      <c r="HJ375" s="334"/>
      <c r="HK375" s="334"/>
      <c r="HL375" s="334"/>
      <c r="HM375" s="334"/>
      <c r="HN375" s="334"/>
      <c r="HO375" s="334"/>
      <c r="HP375" s="334"/>
      <c r="HQ375" s="334"/>
      <c r="HR375" s="334"/>
      <c r="HS375" s="334"/>
      <c r="HT375" s="334"/>
      <c r="HU375" s="334"/>
      <c r="HV375" s="334"/>
      <c r="HW375" s="334"/>
      <c r="HX375" s="334"/>
      <c r="HY375" s="334"/>
      <c r="HZ375" s="334"/>
      <c r="IA375" s="334"/>
      <c r="IB375" s="334"/>
      <c r="IC375" s="334"/>
      <c r="ID375" s="334"/>
      <c r="IE375" s="334"/>
      <c r="IF375" s="334"/>
      <c r="IG375" s="334"/>
      <c r="IH375" s="334"/>
      <c r="II375" s="334"/>
      <c r="IJ375" s="334"/>
      <c r="IK375" s="334"/>
      <c r="IL375" s="334"/>
      <c r="IM375" s="334"/>
      <c r="IN375" s="334"/>
      <c r="IO375" s="334"/>
    </row>
    <row r="376" spans="1:249" s="326" customFormat="1" ht="15" hidden="1" customHeight="1" x14ac:dyDescent="0.3">
      <c r="A376" s="323"/>
      <c r="B376" s="334"/>
      <c r="C376" s="324"/>
      <c r="D376" s="324"/>
      <c r="E376" s="324"/>
      <c r="F376" s="401"/>
      <c r="G376" s="488"/>
      <c r="H376" s="489"/>
      <c r="R376" s="463"/>
      <c r="S376" s="561"/>
      <c r="T376" s="333"/>
      <c r="U376" s="327"/>
      <c r="V376" s="332"/>
      <c r="W376" s="332"/>
      <c r="X376" s="332"/>
      <c r="Y376" s="332"/>
      <c r="Z376" s="332"/>
      <c r="AA376" s="332"/>
      <c r="AB376" s="332"/>
      <c r="AC376" s="332"/>
      <c r="AD376" s="332"/>
      <c r="AE376" s="331"/>
      <c r="AF376" s="331"/>
      <c r="AG376" s="331"/>
      <c r="AH376" s="331"/>
      <c r="AI376" s="331"/>
      <c r="AJ376" s="331"/>
      <c r="AK376" s="331"/>
      <c r="AL376" s="331"/>
      <c r="AM376" s="331"/>
      <c r="AN376" s="331"/>
      <c r="AO376" s="331"/>
      <c r="AP376" s="331"/>
      <c r="AQ376" s="327"/>
      <c r="AR376" s="327"/>
      <c r="AS376" s="327"/>
      <c r="AT376" s="327"/>
      <c r="AU376" s="327"/>
      <c r="AV376" s="327"/>
      <c r="AW376" s="327"/>
      <c r="AX376" s="327"/>
      <c r="AY376" s="327"/>
      <c r="AZ376" s="327"/>
      <c r="BA376" s="327"/>
      <c r="BB376" s="332"/>
      <c r="BC376" s="332"/>
      <c r="BD376" s="332"/>
      <c r="BE376" s="332"/>
      <c r="BF376" s="332"/>
      <c r="BG376" s="332"/>
      <c r="BH376" s="332"/>
      <c r="BI376" s="332"/>
      <c r="BJ376" s="332"/>
      <c r="BK376" s="332"/>
      <c r="BL376" s="332"/>
      <c r="BM376" s="332"/>
      <c r="BN376" s="332"/>
      <c r="BO376" s="332"/>
      <c r="BP376" s="332"/>
      <c r="BQ376" s="332"/>
      <c r="BR376" s="332"/>
      <c r="BS376" s="332"/>
      <c r="BT376" s="332"/>
      <c r="BU376" s="332"/>
      <c r="BV376" s="332"/>
      <c r="BW376" s="332"/>
      <c r="BX376" s="332"/>
      <c r="BY376" s="332"/>
      <c r="BZ376" s="332"/>
      <c r="CA376" s="332"/>
      <c r="CB376" s="332"/>
      <c r="CC376" s="332"/>
      <c r="CD376" s="332"/>
      <c r="CE376" s="332"/>
      <c r="CF376" s="332"/>
      <c r="CG376" s="332"/>
      <c r="CH376" s="332"/>
      <c r="CI376" s="332"/>
      <c r="CJ376" s="332"/>
      <c r="CK376" s="332"/>
      <c r="CL376" s="332"/>
      <c r="CM376" s="332"/>
      <c r="CN376" s="332"/>
      <c r="CO376" s="332"/>
      <c r="CP376" s="332"/>
      <c r="CQ376" s="332"/>
      <c r="CR376" s="332"/>
      <c r="CS376" s="332"/>
      <c r="CT376" s="332"/>
      <c r="CU376" s="332"/>
      <c r="CV376" s="332"/>
      <c r="CW376" s="332"/>
      <c r="CX376" s="332"/>
      <c r="CY376" s="332"/>
      <c r="CZ376" s="332"/>
      <c r="DA376" s="332"/>
      <c r="DB376" s="332"/>
      <c r="DC376" s="332"/>
      <c r="DD376" s="332"/>
      <c r="DE376" s="332"/>
      <c r="DF376" s="332"/>
      <c r="DG376" s="332"/>
      <c r="DH376" s="332"/>
      <c r="DI376" s="332"/>
      <c r="DJ376" s="332"/>
      <c r="DK376" s="332"/>
      <c r="DL376" s="332"/>
      <c r="DM376" s="332"/>
      <c r="DN376" s="332"/>
      <c r="DO376" s="332"/>
      <c r="DP376" s="332"/>
      <c r="DQ376" s="332"/>
      <c r="DR376" s="332"/>
      <c r="DS376" s="332"/>
      <c r="DT376" s="332"/>
      <c r="DU376" s="332"/>
      <c r="DV376" s="332"/>
      <c r="DW376" s="332"/>
      <c r="DX376" s="332"/>
      <c r="DY376" s="332"/>
      <c r="DZ376" s="332"/>
      <c r="EA376" s="332"/>
      <c r="EB376" s="332"/>
      <c r="EC376" s="332"/>
      <c r="ED376" s="332"/>
      <c r="EE376" s="332"/>
      <c r="EF376" s="332"/>
      <c r="EG376" s="332"/>
      <c r="EH376" s="332"/>
      <c r="EI376" s="332"/>
      <c r="EJ376" s="332"/>
      <c r="EK376" s="332"/>
      <c r="EL376" s="332"/>
      <c r="EM376" s="332"/>
      <c r="EN376" s="332"/>
      <c r="EO376" s="332"/>
      <c r="EP376" s="332"/>
      <c r="EQ376" s="332"/>
      <c r="ER376" s="332"/>
      <c r="ES376" s="332"/>
      <c r="ET376" s="332"/>
      <c r="EU376" s="332"/>
      <c r="EV376" s="332"/>
      <c r="EW376" s="332"/>
      <c r="EX376" s="332"/>
      <c r="EY376" s="332"/>
      <c r="EZ376" s="332"/>
      <c r="FA376" s="332"/>
      <c r="FB376" s="332"/>
      <c r="FC376" s="332"/>
      <c r="FD376" s="332"/>
      <c r="FE376" s="332"/>
      <c r="FF376" s="332"/>
      <c r="FG376" s="332"/>
      <c r="FH376" s="332"/>
      <c r="FI376" s="332"/>
      <c r="FJ376" s="334"/>
      <c r="FK376" s="334"/>
      <c r="FL376" s="334"/>
      <c r="FM376" s="334"/>
      <c r="FN376" s="334"/>
      <c r="FO376" s="334"/>
      <c r="FP376" s="334"/>
      <c r="FQ376" s="334"/>
      <c r="FR376" s="334"/>
      <c r="FS376" s="334"/>
      <c r="FT376" s="334"/>
      <c r="FU376" s="334"/>
      <c r="FV376" s="334"/>
      <c r="FW376" s="334"/>
      <c r="FX376" s="334"/>
      <c r="FY376" s="334"/>
      <c r="FZ376" s="334"/>
      <c r="GA376" s="334"/>
      <c r="GB376" s="334"/>
      <c r="GC376" s="334"/>
      <c r="GD376" s="334"/>
      <c r="GE376" s="334"/>
      <c r="GF376" s="334"/>
      <c r="GG376" s="334"/>
      <c r="GH376" s="334"/>
      <c r="GI376" s="334"/>
      <c r="GJ376" s="334"/>
      <c r="GK376" s="334"/>
      <c r="GL376" s="334"/>
      <c r="GM376" s="334"/>
      <c r="GN376" s="334"/>
      <c r="GO376" s="334"/>
      <c r="GP376" s="334"/>
      <c r="GQ376" s="334"/>
      <c r="GR376" s="334"/>
      <c r="GS376" s="334"/>
      <c r="GT376" s="334"/>
      <c r="GU376" s="334"/>
      <c r="GV376" s="334"/>
      <c r="GW376" s="334"/>
      <c r="GX376" s="334"/>
      <c r="GY376" s="334"/>
      <c r="GZ376" s="334"/>
      <c r="HA376" s="334"/>
      <c r="HB376" s="334"/>
      <c r="HC376" s="334"/>
      <c r="HD376" s="334"/>
      <c r="HE376" s="334"/>
      <c r="HF376" s="334"/>
      <c r="HG376" s="334"/>
      <c r="HH376" s="334"/>
      <c r="HI376" s="334"/>
      <c r="HJ376" s="334"/>
      <c r="HK376" s="334"/>
      <c r="HL376" s="334"/>
      <c r="HM376" s="334"/>
      <c r="HN376" s="334"/>
      <c r="HO376" s="334"/>
      <c r="HP376" s="334"/>
      <c r="HQ376" s="334"/>
      <c r="HR376" s="334"/>
      <c r="HS376" s="334"/>
      <c r="HT376" s="334"/>
      <c r="HU376" s="334"/>
      <c r="HV376" s="334"/>
      <c r="HW376" s="334"/>
      <c r="HX376" s="334"/>
      <c r="HY376" s="334"/>
      <c r="HZ376" s="334"/>
      <c r="IA376" s="334"/>
      <c r="IB376" s="334"/>
      <c r="IC376" s="334"/>
      <c r="ID376" s="334"/>
      <c r="IE376" s="334"/>
      <c r="IF376" s="334"/>
      <c r="IG376" s="334"/>
      <c r="IH376" s="334"/>
      <c r="II376" s="334"/>
      <c r="IJ376" s="334"/>
      <c r="IK376" s="334"/>
      <c r="IL376" s="334"/>
      <c r="IM376" s="334"/>
      <c r="IN376" s="334"/>
      <c r="IO376" s="334"/>
    </row>
    <row r="377" spans="1:249" s="326" customFormat="1" ht="15" customHeight="1" x14ac:dyDescent="0.3">
      <c r="A377" s="323"/>
      <c r="B377" s="666" t="s">
        <v>205</v>
      </c>
      <c r="C377" s="324"/>
      <c r="D377" s="324"/>
      <c r="E377" s="324"/>
      <c r="F377" s="401"/>
      <c r="G377" s="488"/>
      <c r="H377" s="489"/>
      <c r="R377" s="466"/>
      <c r="S377" s="561"/>
      <c r="T377" s="333"/>
      <c r="U377" s="327"/>
      <c r="V377" s="332"/>
      <c r="W377" s="332"/>
      <c r="X377" s="332"/>
      <c r="Y377" s="332"/>
      <c r="Z377" s="332"/>
      <c r="AA377" s="332"/>
      <c r="AB377" s="332"/>
      <c r="AC377" s="332"/>
      <c r="AD377" s="332"/>
      <c r="AE377" s="331"/>
      <c r="AF377" s="331"/>
      <c r="AG377" s="331"/>
      <c r="AH377" s="331"/>
      <c r="AI377" s="331"/>
      <c r="AJ377" s="331"/>
      <c r="AK377" s="331"/>
      <c r="AL377" s="331"/>
      <c r="AM377" s="331"/>
      <c r="AN377" s="331"/>
      <c r="AO377" s="331"/>
      <c r="AP377" s="331"/>
      <c r="AQ377" s="327"/>
      <c r="AR377" s="327"/>
      <c r="AS377" s="327"/>
      <c r="AT377" s="327"/>
      <c r="AU377" s="327"/>
      <c r="AV377" s="327"/>
      <c r="AW377" s="327"/>
      <c r="AX377" s="327"/>
      <c r="AY377" s="327"/>
      <c r="AZ377" s="327"/>
      <c r="BA377" s="327"/>
      <c r="BB377" s="332"/>
      <c r="BC377" s="332"/>
      <c r="BD377" s="332"/>
      <c r="BE377" s="332"/>
      <c r="BF377" s="332"/>
      <c r="BG377" s="332"/>
      <c r="BH377" s="332"/>
      <c r="BI377" s="332"/>
      <c r="BJ377" s="332"/>
      <c r="BK377" s="332"/>
      <c r="BL377" s="332"/>
      <c r="BM377" s="332"/>
      <c r="BN377" s="332"/>
      <c r="BO377" s="332"/>
      <c r="BP377" s="332"/>
      <c r="BQ377" s="332"/>
      <c r="BR377" s="332"/>
      <c r="BS377" s="332"/>
      <c r="BT377" s="332"/>
      <c r="BU377" s="332"/>
      <c r="BV377" s="332"/>
      <c r="BW377" s="332"/>
      <c r="BX377" s="332"/>
      <c r="BY377" s="332"/>
      <c r="BZ377" s="332"/>
      <c r="CA377" s="332"/>
      <c r="CB377" s="332"/>
      <c r="CC377" s="332"/>
      <c r="CD377" s="332"/>
      <c r="CE377" s="332"/>
      <c r="CF377" s="332"/>
      <c r="CG377" s="332"/>
      <c r="CH377" s="332"/>
      <c r="CI377" s="332"/>
      <c r="CJ377" s="332"/>
      <c r="CK377" s="332"/>
      <c r="CL377" s="332"/>
      <c r="CM377" s="332"/>
      <c r="CN377" s="332"/>
      <c r="CO377" s="332"/>
      <c r="CP377" s="332"/>
      <c r="CQ377" s="332"/>
      <c r="CR377" s="332"/>
      <c r="CS377" s="332"/>
      <c r="CT377" s="332"/>
      <c r="CU377" s="332"/>
      <c r="CV377" s="332"/>
      <c r="CW377" s="332"/>
      <c r="CX377" s="332"/>
      <c r="CY377" s="332"/>
      <c r="CZ377" s="332"/>
      <c r="DA377" s="332"/>
      <c r="DB377" s="332"/>
      <c r="DC377" s="332"/>
      <c r="DD377" s="332"/>
      <c r="DE377" s="332"/>
      <c r="DF377" s="332"/>
      <c r="DG377" s="332"/>
      <c r="DH377" s="332"/>
      <c r="DI377" s="332"/>
      <c r="DJ377" s="332"/>
      <c r="DK377" s="332"/>
      <c r="DL377" s="332"/>
      <c r="DM377" s="332"/>
      <c r="DN377" s="332"/>
      <c r="DO377" s="332"/>
      <c r="DP377" s="332"/>
      <c r="DQ377" s="332"/>
      <c r="DR377" s="332"/>
      <c r="DS377" s="332"/>
      <c r="DT377" s="332"/>
      <c r="DU377" s="332"/>
      <c r="DV377" s="332"/>
      <c r="DW377" s="332"/>
      <c r="DX377" s="332"/>
      <c r="DY377" s="332"/>
      <c r="DZ377" s="332"/>
      <c r="EA377" s="332"/>
      <c r="EB377" s="332"/>
      <c r="EC377" s="332"/>
      <c r="ED377" s="332"/>
      <c r="EE377" s="332"/>
      <c r="EF377" s="332"/>
      <c r="EG377" s="332"/>
      <c r="EH377" s="332"/>
      <c r="EI377" s="332"/>
      <c r="EJ377" s="332"/>
      <c r="EK377" s="332"/>
      <c r="EL377" s="332"/>
      <c r="EM377" s="332"/>
      <c r="EN377" s="332"/>
      <c r="EO377" s="332"/>
      <c r="EP377" s="332"/>
      <c r="EQ377" s="332"/>
      <c r="ER377" s="332"/>
      <c r="ES377" s="332"/>
      <c r="ET377" s="332"/>
      <c r="EU377" s="332"/>
      <c r="EV377" s="332"/>
      <c r="EW377" s="332"/>
      <c r="EX377" s="332"/>
      <c r="EY377" s="332"/>
      <c r="EZ377" s="332"/>
      <c r="FA377" s="332"/>
      <c r="FB377" s="332"/>
      <c r="FC377" s="332"/>
      <c r="FD377" s="332"/>
      <c r="FE377" s="332"/>
      <c r="FF377" s="332"/>
      <c r="FG377" s="332"/>
      <c r="FH377" s="332"/>
      <c r="FI377" s="332"/>
      <c r="FJ377" s="334"/>
      <c r="FK377" s="334"/>
      <c r="FL377" s="334"/>
      <c r="FM377" s="334"/>
      <c r="FN377" s="334"/>
      <c r="FO377" s="334"/>
      <c r="FP377" s="334"/>
      <c r="FQ377" s="334"/>
      <c r="FR377" s="334"/>
      <c r="FS377" s="334"/>
      <c r="FT377" s="334"/>
      <c r="FU377" s="334"/>
      <c r="FV377" s="334"/>
      <c r="FW377" s="334"/>
      <c r="FX377" s="334"/>
      <c r="FY377" s="334"/>
      <c r="FZ377" s="334"/>
      <c r="GA377" s="334"/>
      <c r="GB377" s="334"/>
      <c r="GC377" s="334"/>
      <c r="GD377" s="334"/>
      <c r="GE377" s="334"/>
      <c r="GF377" s="334"/>
      <c r="GG377" s="334"/>
      <c r="GH377" s="334"/>
      <c r="GI377" s="334"/>
      <c r="GJ377" s="334"/>
      <c r="GK377" s="334"/>
      <c r="GL377" s="334"/>
      <c r="GM377" s="334"/>
      <c r="GN377" s="334"/>
      <c r="GO377" s="334"/>
      <c r="GP377" s="334"/>
      <c r="GQ377" s="334"/>
      <c r="GR377" s="334"/>
      <c r="GS377" s="334"/>
      <c r="GT377" s="334"/>
      <c r="GU377" s="334"/>
      <c r="GV377" s="334"/>
      <c r="GW377" s="334"/>
      <c r="GX377" s="334"/>
      <c r="GY377" s="334"/>
      <c r="GZ377" s="334"/>
      <c r="HA377" s="334"/>
      <c r="HB377" s="334"/>
      <c r="HC377" s="334"/>
      <c r="HD377" s="334"/>
      <c r="HE377" s="334"/>
      <c r="HF377" s="334"/>
      <c r="HG377" s="334"/>
      <c r="HH377" s="334"/>
      <c r="HI377" s="334"/>
      <c r="HJ377" s="334"/>
      <c r="HK377" s="334"/>
      <c r="HL377" s="334"/>
      <c r="HM377" s="334"/>
      <c r="HN377" s="334"/>
      <c r="HO377" s="334"/>
      <c r="HP377" s="334"/>
      <c r="HQ377" s="334"/>
      <c r="HR377" s="334"/>
      <c r="HS377" s="334"/>
      <c r="HT377" s="334"/>
      <c r="HU377" s="334"/>
      <c r="HV377" s="334"/>
      <c r="HW377" s="334"/>
      <c r="HX377" s="334"/>
      <c r="HY377" s="334"/>
      <c r="HZ377" s="334"/>
      <c r="IA377" s="334"/>
      <c r="IB377" s="334"/>
      <c r="IC377" s="334"/>
      <c r="ID377" s="334"/>
      <c r="IE377" s="334"/>
      <c r="IF377" s="334"/>
      <c r="IG377" s="334"/>
      <c r="IH377" s="334"/>
      <c r="II377" s="334"/>
      <c r="IJ377" s="334"/>
      <c r="IK377" s="334"/>
      <c r="IL377" s="334"/>
      <c r="IM377" s="334"/>
      <c r="IN377" s="334"/>
      <c r="IO377" s="334"/>
    </row>
    <row r="378" spans="1:249" s="326" customFormat="1" ht="15" customHeight="1" x14ac:dyDescent="0.3">
      <c r="A378" s="385">
        <v>1</v>
      </c>
      <c r="B378" s="396" t="s">
        <v>206</v>
      </c>
      <c r="C378" s="375">
        <v>501209</v>
      </c>
      <c r="D378" s="375" t="s">
        <v>3</v>
      </c>
      <c r="E378" s="375"/>
      <c r="F378" s="397"/>
      <c r="G378" s="611">
        <v>24813.790000000154</v>
      </c>
      <c r="H378" s="440"/>
      <c r="I378" s="365"/>
      <c r="J378" s="366">
        <v>5297.13</v>
      </c>
      <c r="K378" s="366">
        <v>769195.79</v>
      </c>
      <c r="L378" s="365"/>
      <c r="M378" s="365"/>
      <c r="N378" s="366">
        <v>749737.4</v>
      </c>
      <c r="O378" s="366"/>
      <c r="P378" s="366"/>
      <c r="Q378" s="365"/>
      <c r="R378" s="610">
        <f>G378+H378+J378+K378+I378-M378-O378-P378-Q378-N378</f>
        <v>49569.310000000172</v>
      </c>
      <c r="S378" s="561">
        <f>R378-W378</f>
        <v>1.1287570014246739E-3</v>
      </c>
      <c r="T378" s="333" t="str">
        <f t="shared" si="67"/>
        <v>GBP</v>
      </c>
      <c r="U378" s="327">
        <v>9089.1154392876706</v>
      </c>
      <c r="V378" s="332"/>
      <c r="W378" s="333">
        <f>U378*W2</f>
        <v>49569.308871243171</v>
      </c>
      <c r="X378" s="332"/>
      <c r="Y378" s="332"/>
      <c r="Z378" s="332"/>
      <c r="AA378" s="332"/>
      <c r="AB378" s="332"/>
      <c r="AC378" s="332"/>
      <c r="AD378" s="332"/>
      <c r="AE378" s="331"/>
      <c r="AF378" s="331"/>
      <c r="AG378" s="331"/>
      <c r="AH378" s="331"/>
      <c r="AI378" s="331"/>
      <c r="AJ378" s="331"/>
      <c r="AK378" s="331"/>
      <c r="AL378" s="331"/>
      <c r="AM378" s="331"/>
      <c r="AN378" s="331"/>
      <c r="AO378" s="331"/>
      <c r="AP378" s="331"/>
      <c r="AQ378" s="327"/>
      <c r="AR378" s="327"/>
      <c r="AS378" s="327"/>
      <c r="AT378" s="327"/>
      <c r="AU378" s="327"/>
      <c r="AV378" s="327"/>
      <c r="AW378" s="327"/>
      <c r="AX378" s="327"/>
      <c r="AY378" s="327"/>
      <c r="AZ378" s="327"/>
      <c r="BA378" s="327"/>
      <c r="BB378" s="332"/>
      <c r="BC378" s="332"/>
      <c r="BD378" s="332"/>
      <c r="BE378" s="332"/>
      <c r="BF378" s="332"/>
      <c r="BG378" s="332"/>
      <c r="BH378" s="332"/>
      <c r="BI378" s="332"/>
      <c r="BJ378" s="332"/>
      <c r="BK378" s="332"/>
      <c r="BL378" s="332"/>
      <c r="BM378" s="332"/>
      <c r="BN378" s="332"/>
      <c r="BO378" s="332"/>
      <c r="BP378" s="332"/>
      <c r="BQ378" s="332"/>
      <c r="BR378" s="332"/>
      <c r="BS378" s="332"/>
      <c r="BT378" s="332"/>
      <c r="BU378" s="332"/>
      <c r="BV378" s="332"/>
      <c r="BW378" s="332"/>
      <c r="BX378" s="332"/>
      <c r="BY378" s="332"/>
      <c r="BZ378" s="332"/>
      <c r="CA378" s="332"/>
      <c r="CB378" s="332"/>
      <c r="CC378" s="332"/>
      <c r="CD378" s="332"/>
      <c r="CE378" s="332"/>
      <c r="CF378" s="332"/>
      <c r="CG378" s="332"/>
      <c r="CH378" s="332"/>
      <c r="CI378" s="332"/>
      <c r="CJ378" s="332"/>
      <c r="CK378" s="332"/>
      <c r="CL378" s="332"/>
      <c r="CM378" s="332"/>
      <c r="CN378" s="332"/>
      <c r="CO378" s="332"/>
      <c r="CP378" s="332"/>
      <c r="CQ378" s="332"/>
      <c r="CR378" s="332"/>
      <c r="CS378" s="332"/>
      <c r="CT378" s="332"/>
      <c r="CU378" s="332"/>
      <c r="CV378" s="332"/>
      <c r="CW378" s="332"/>
      <c r="CX378" s="332"/>
      <c r="CY378" s="332"/>
      <c r="CZ378" s="332"/>
      <c r="DA378" s="332"/>
      <c r="DB378" s="332"/>
      <c r="DC378" s="332"/>
      <c r="DD378" s="332"/>
      <c r="DE378" s="332"/>
      <c r="DF378" s="332"/>
      <c r="DG378" s="332"/>
      <c r="DH378" s="332"/>
      <c r="DI378" s="332"/>
      <c r="DJ378" s="332"/>
      <c r="DK378" s="332"/>
      <c r="DL378" s="332"/>
      <c r="DM378" s="332"/>
      <c r="DN378" s="332"/>
      <c r="DO378" s="332"/>
      <c r="DP378" s="332"/>
      <c r="DQ378" s="332"/>
      <c r="DR378" s="332"/>
      <c r="DS378" s="332"/>
      <c r="DT378" s="332"/>
      <c r="DU378" s="332"/>
      <c r="DV378" s="332"/>
      <c r="DW378" s="332"/>
      <c r="DX378" s="332"/>
      <c r="DY378" s="332"/>
      <c r="DZ378" s="332"/>
      <c r="EA378" s="332"/>
      <c r="EB378" s="332"/>
      <c r="EC378" s="332"/>
      <c r="ED378" s="332"/>
      <c r="EE378" s="332"/>
      <c r="EF378" s="332"/>
      <c r="EG378" s="332"/>
      <c r="EH378" s="332"/>
      <c r="EI378" s="332"/>
      <c r="EJ378" s="332"/>
      <c r="EK378" s="332"/>
      <c r="EL378" s="332"/>
      <c r="EM378" s="332"/>
      <c r="EN378" s="332"/>
      <c r="EO378" s="332"/>
      <c r="EP378" s="332"/>
      <c r="EQ378" s="332"/>
      <c r="ER378" s="332"/>
      <c r="ES378" s="332"/>
      <c r="ET378" s="332"/>
      <c r="EU378" s="332"/>
      <c r="EV378" s="332"/>
      <c r="EW378" s="332"/>
      <c r="EX378" s="332"/>
      <c r="EY378" s="332"/>
      <c r="EZ378" s="332"/>
      <c r="FA378" s="332"/>
      <c r="FB378" s="332"/>
      <c r="FC378" s="332"/>
      <c r="FD378" s="332"/>
      <c r="FE378" s="332"/>
      <c r="FF378" s="332"/>
      <c r="FG378" s="332"/>
      <c r="FH378" s="332"/>
      <c r="FI378" s="332"/>
      <c r="FJ378" s="334"/>
      <c r="FK378" s="334"/>
      <c r="FL378" s="334"/>
      <c r="FM378" s="334"/>
      <c r="FN378" s="334"/>
      <c r="FO378" s="334"/>
      <c r="FP378" s="334"/>
      <c r="FQ378" s="334"/>
      <c r="FR378" s="334"/>
      <c r="FS378" s="334"/>
      <c r="FT378" s="334"/>
      <c r="FU378" s="334"/>
      <c r="FV378" s="334"/>
      <c r="FW378" s="334"/>
      <c r="FX378" s="334"/>
      <c r="FY378" s="334"/>
      <c r="FZ378" s="334"/>
      <c r="GA378" s="334"/>
      <c r="GB378" s="334"/>
      <c r="GC378" s="334"/>
      <c r="GD378" s="334"/>
      <c r="GE378" s="334"/>
      <c r="GF378" s="334"/>
      <c r="GG378" s="334"/>
      <c r="GH378" s="334"/>
      <c r="GI378" s="334"/>
      <c r="GJ378" s="334"/>
      <c r="GK378" s="334"/>
      <c r="GL378" s="334"/>
      <c r="GM378" s="334"/>
      <c r="GN378" s="334"/>
      <c r="GO378" s="334"/>
      <c r="GP378" s="334"/>
      <c r="GQ378" s="334"/>
      <c r="GR378" s="334"/>
      <c r="GS378" s="334"/>
      <c r="GT378" s="334"/>
      <c r="GU378" s="334"/>
      <c r="GV378" s="334"/>
      <c r="GW378" s="334"/>
      <c r="GX378" s="334"/>
      <c r="GY378" s="334"/>
      <c r="GZ378" s="334"/>
      <c r="HA378" s="334"/>
      <c r="HB378" s="334"/>
      <c r="HC378" s="334"/>
      <c r="HD378" s="334"/>
      <c r="HE378" s="334"/>
      <c r="HF378" s="334"/>
      <c r="HG378" s="334"/>
      <c r="HH378" s="334"/>
      <c r="HI378" s="334"/>
      <c r="HJ378" s="334"/>
      <c r="HK378" s="334"/>
      <c r="HL378" s="334"/>
      <c r="HM378" s="334"/>
      <c r="HN378" s="334"/>
      <c r="HO378" s="334"/>
      <c r="HP378" s="334"/>
      <c r="HQ378" s="334"/>
      <c r="HR378" s="334"/>
      <c r="HS378" s="334"/>
      <c r="HT378" s="334"/>
      <c r="HU378" s="334"/>
      <c r="HV378" s="334"/>
      <c r="HW378" s="334"/>
      <c r="HX378" s="334"/>
      <c r="HY378" s="334"/>
      <c r="HZ378" s="334"/>
      <c r="IA378" s="334"/>
      <c r="IB378" s="334"/>
      <c r="IC378" s="334"/>
      <c r="ID378" s="334"/>
      <c r="IE378" s="334"/>
      <c r="IF378" s="334"/>
      <c r="IG378" s="334"/>
      <c r="IH378" s="334"/>
      <c r="II378" s="334"/>
      <c r="IJ378" s="334"/>
      <c r="IK378" s="334"/>
      <c r="IL378" s="334"/>
      <c r="IM378" s="334"/>
      <c r="IN378" s="334"/>
      <c r="IO378" s="334"/>
    </row>
    <row r="379" spans="1:249" s="326" customFormat="1" ht="15" customHeight="1" x14ac:dyDescent="0.3">
      <c r="A379" s="600">
        <v>2</v>
      </c>
      <c r="B379" s="396" t="s">
        <v>1571</v>
      </c>
      <c r="C379" s="375">
        <v>501287</v>
      </c>
      <c r="D379" s="375" t="s">
        <v>0</v>
      </c>
      <c r="E379" s="456"/>
      <c r="F379" s="595"/>
      <c r="G379" s="372">
        <v>1700120.2</v>
      </c>
      <c r="H379" s="461"/>
      <c r="I379" s="365"/>
      <c r="J379" s="388"/>
      <c r="K379" s="388">
        <v>929399.61</v>
      </c>
      <c r="L379" s="372"/>
      <c r="M379" s="372"/>
      <c r="N379" s="388">
        <v>2541200.2400000002</v>
      </c>
      <c r="O379" s="388"/>
      <c r="P379" s="388">
        <v>29232.21</v>
      </c>
      <c r="Q379" s="372"/>
      <c r="R379" s="610">
        <f>G379+H379+J379+K379+I379-M379-O379-P379-Q379-N379</f>
        <v>59087.35999999987</v>
      </c>
      <c r="S379" s="561">
        <f>R379-W379</f>
        <v>-8.1560779653955251E-4</v>
      </c>
      <c r="T379" s="333" t="s">
        <v>0</v>
      </c>
      <c r="U379" s="327">
        <v>14549.953414333333</v>
      </c>
      <c r="V379" s="332"/>
      <c r="W379" s="333">
        <f t="shared" ref="W379" si="77">U379*$W$1</f>
        <v>59087.360815607666</v>
      </c>
      <c r="X379" s="332"/>
      <c r="Y379" s="332"/>
      <c r="Z379" s="332"/>
      <c r="AA379" s="332"/>
      <c r="AB379" s="332"/>
      <c r="AC379" s="332"/>
      <c r="AD379" s="332"/>
      <c r="AE379" s="331"/>
      <c r="AF379" s="331"/>
      <c r="AG379" s="331"/>
      <c r="AH379" s="331"/>
      <c r="AI379" s="331"/>
      <c r="AJ379" s="331"/>
      <c r="AK379" s="331"/>
      <c r="AL379" s="331"/>
      <c r="AM379" s="331"/>
      <c r="AN379" s="331"/>
      <c r="AO379" s="331"/>
      <c r="AP379" s="331"/>
      <c r="AQ379" s="327"/>
      <c r="AR379" s="327"/>
      <c r="AS379" s="327"/>
      <c r="AT379" s="327"/>
      <c r="AU379" s="327"/>
      <c r="AV379" s="327"/>
      <c r="AW379" s="327"/>
      <c r="AX379" s="327"/>
      <c r="AY379" s="327"/>
      <c r="AZ379" s="327"/>
      <c r="BA379" s="327"/>
      <c r="BB379" s="332"/>
      <c r="BC379" s="332"/>
      <c r="BD379" s="332"/>
      <c r="BE379" s="332"/>
      <c r="BF379" s="332"/>
      <c r="BG379" s="332"/>
      <c r="BH379" s="332"/>
      <c r="BI379" s="332"/>
      <c r="BJ379" s="332"/>
      <c r="BK379" s="332"/>
      <c r="BL379" s="332"/>
      <c r="BM379" s="332"/>
      <c r="BN379" s="332"/>
      <c r="BO379" s="332"/>
      <c r="BP379" s="332"/>
      <c r="BQ379" s="332"/>
      <c r="BR379" s="332"/>
      <c r="BS379" s="332"/>
      <c r="BT379" s="332"/>
      <c r="BU379" s="332"/>
      <c r="BV379" s="332"/>
      <c r="BW379" s="332"/>
      <c r="BX379" s="332"/>
      <c r="BY379" s="332"/>
      <c r="BZ379" s="332"/>
      <c r="CA379" s="332"/>
      <c r="CB379" s="332"/>
      <c r="CC379" s="332"/>
      <c r="CD379" s="332"/>
      <c r="CE379" s="332"/>
      <c r="CF379" s="332"/>
      <c r="CG379" s="332"/>
      <c r="CH379" s="332"/>
      <c r="CI379" s="332"/>
      <c r="CJ379" s="332"/>
      <c r="CK379" s="332"/>
      <c r="CL379" s="332"/>
      <c r="CM379" s="332"/>
      <c r="CN379" s="332"/>
      <c r="CO379" s="332"/>
      <c r="CP379" s="332"/>
      <c r="CQ379" s="332"/>
      <c r="CR379" s="332"/>
      <c r="CS379" s="332"/>
      <c r="CT379" s="332"/>
      <c r="CU379" s="332"/>
      <c r="CV379" s="332"/>
      <c r="CW379" s="332"/>
      <c r="CX379" s="332"/>
      <c r="CY379" s="332"/>
      <c r="CZ379" s="332"/>
      <c r="DA379" s="332"/>
      <c r="DB379" s="332"/>
      <c r="DC379" s="332"/>
      <c r="DD379" s="332"/>
      <c r="DE379" s="332"/>
      <c r="DF379" s="332"/>
      <c r="DG379" s="332"/>
      <c r="DH379" s="332"/>
      <c r="DI379" s="332"/>
      <c r="DJ379" s="332"/>
      <c r="DK379" s="332"/>
      <c r="DL379" s="332"/>
      <c r="DM379" s="332"/>
      <c r="DN379" s="332"/>
      <c r="DO379" s="332"/>
      <c r="DP379" s="332"/>
      <c r="DQ379" s="332"/>
      <c r="DR379" s="332"/>
      <c r="DS379" s="332"/>
      <c r="DT379" s="332"/>
      <c r="DU379" s="332"/>
      <c r="DV379" s="332"/>
      <c r="DW379" s="332"/>
      <c r="DX379" s="332"/>
      <c r="DY379" s="332"/>
      <c r="DZ379" s="332"/>
      <c r="EA379" s="332"/>
      <c r="EB379" s="332"/>
      <c r="EC379" s="332"/>
      <c r="ED379" s="332"/>
      <c r="EE379" s="332"/>
      <c r="EF379" s="332"/>
      <c r="EG379" s="332"/>
      <c r="EH379" s="332"/>
      <c r="EI379" s="332"/>
      <c r="EJ379" s="332"/>
      <c r="EK379" s="332"/>
      <c r="EL379" s="332"/>
      <c r="EM379" s="332"/>
      <c r="EN379" s="332"/>
      <c r="EO379" s="332"/>
      <c r="EP379" s="332"/>
      <c r="EQ379" s="332"/>
      <c r="ER379" s="332"/>
      <c r="ES379" s="332"/>
      <c r="ET379" s="332"/>
      <c r="EU379" s="332"/>
      <c r="EV379" s="332"/>
      <c r="EW379" s="332"/>
      <c r="EX379" s="332"/>
      <c r="EY379" s="332"/>
      <c r="EZ379" s="332"/>
      <c r="FA379" s="332"/>
      <c r="FB379" s="332"/>
      <c r="FC379" s="332"/>
      <c r="FD379" s="332"/>
      <c r="FE379" s="332"/>
      <c r="FF379" s="332"/>
      <c r="FG379" s="332"/>
      <c r="FH379" s="332"/>
      <c r="FI379" s="332"/>
      <c r="FJ379" s="334"/>
      <c r="FK379" s="334"/>
      <c r="FL379" s="334"/>
      <c r="FM379" s="334"/>
      <c r="FN379" s="334"/>
      <c r="FO379" s="334"/>
      <c r="FP379" s="334"/>
      <c r="FQ379" s="334"/>
      <c r="FR379" s="334"/>
      <c r="FS379" s="334"/>
      <c r="FT379" s="334"/>
      <c r="FU379" s="334"/>
      <c r="FV379" s="334"/>
      <c r="FW379" s="334"/>
      <c r="FX379" s="334"/>
      <c r="FY379" s="334"/>
      <c r="FZ379" s="334"/>
      <c r="GA379" s="334"/>
      <c r="GB379" s="334"/>
      <c r="GC379" s="334"/>
      <c r="GD379" s="334"/>
      <c r="GE379" s="334"/>
      <c r="GF379" s="334"/>
      <c r="GG379" s="334"/>
      <c r="GH379" s="334"/>
      <c r="GI379" s="334"/>
      <c r="GJ379" s="334"/>
      <c r="GK379" s="334"/>
      <c r="GL379" s="334"/>
      <c r="GM379" s="334"/>
      <c r="GN379" s="334"/>
      <c r="GO379" s="334"/>
      <c r="GP379" s="334"/>
      <c r="GQ379" s="334"/>
      <c r="GR379" s="334"/>
      <c r="GS379" s="334"/>
      <c r="GT379" s="334"/>
      <c r="GU379" s="334"/>
      <c r="GV379" s="334"/>
      <c r="GW379" s="334"/>
      <c r="GX379" s="334"/>
      <c r="GY379" s="334"/>
      <c r="GZ379" s="334"/>
      <c r="HA379" s="334"/>
      <c r="HB379" s="334"/>
      <c r="HC379" s="334"/>
      <c r="HD379" s="334"/>
      <c r="HE379" s="334"/>
      <c r="HF379" s="334"/>
      <c r="HG379" s="334"/>
      <c r="HH379" s="334"/>
      <c r="HI379" s="334"/>
      <c r="HJ379" s="334"/>
      <c r="HK379" s="334"/>
      <c r="HL379" s="334"/>
      <c r="HM379" s="334"/>
      <c r="HN379" s="334"/>
      <c r="HO379" s="334"/>
      <c r="HP379" s="334"/>
      <c r="HQ379" s="334"/>
      <c r="HR379" s="334"/>
      <c r="HS379" s="334"/>
      <c r="HT379" s="334"/>
      <c r="HU379" s="334"/>
      <c r="HV379" s="334"/>
      <c r="HW379" s="334"/>
      <c r="HX379" s="334"/>
      <c r="HY379" s="334"/>
      <c r="HZ379" s="334"/>
      <c r="IA379" s="334"/>
      <c r="IB379" s="334"/>
      <c r="IC379" s="334"/>
      <c r="ID379" s="334"/>
      <c r="IE379" s="334"/>
      <c r="IF379" s="334"/>
      <c r="IG379" s="334"/>
      <c r="IH379" s="334"/>
      <c r="II379" s="334"/>
      <c r="IJ379" s="334"/>
      <c r="IK379" s="334"/>
      <c r="IL379" s="334"/>
      <c r="IM379" s="334"/>
      <c r="IN379" s="334"/>
      <c r="IO379" s="334"/>
    </row>
    <row r="380" spans="1:249" s="326" customFormat="1" ht="15" customHeight="1" thickBot="1" x14ac:dyDescent="0.35">
      <c r="A380" s="600"/>
      <c r="B380" s="594"/>
      <c r="C380" s="456"/>
      <c r="D380" s="456"/>
      <c r="E380" s="612"/>
      <c r="F380" s="595"/>
      <c r="G380" s="458"/>
      <c r="H380" s="458"/>
      <c r="J380" s="458"/>
      <c r="K380" s="458"/>
      <c r="L380" s="458"/>
      <c r="M380" s="458"/>
      <c r="N380" s="458"/>
      <c r="O380" s="458"/>
      <c r="P380" s="458"/>
      <c r="Q380" s="458"/>
      <c r="R380" s="556"/>
      <c r="S380" s="561"/>
      <c r="T380" s="333"/>
      <c r="U380" s="327"/>
      <c r="V380" s="332"/>
      <c r="W380" s="332"/>
      <c r="X380" s="332"/>
      <c r="Y380" s="332"/>
      <c r="Z380" s="332"/>
      <c r="AA380" s="332"/>
      <c r="AB380" s="332"/>
      <c r="AC380" s="332"/>
      <c r="AD380" s="332"/>
      <c r="AE380" s="331"/>
      <c r="AF380" s="331"/>
      <c r="AG380" s="331"/>
      <c r="AH380" s="331"/>
      <c r="AI380" s="331"/>
      <c r="AJ380" s="331"/>
      <c r="AK380" s="331"/>
      <c r="AL380" s="331"/>
      <c r="AM380" s="331"/>
      <c r="AN380" s="331"/>
      <c r="AO380" s="331"/>
      <c r="AP380" s="331"/>
      <c r="AQ380" s="327"/>
      <c r="AR380" s="327"/>
      <c r="AS380" s="327"/>
      <c r="AT380" s="327"/>
      <c r="AU380" s="327"/>
      <c r="AV380" s="327"/>
      <c r="AW380" s="327"/>
      <c r="AX380" s="327"/>
      <c r="AY380" s="327"/>
      <c r="AZ380" s="327"/>
      <c r="BA380" s="327"/>
      <c r="BB380" s="332"/>
      <c r="BC380" s="332"/>
      <c r="BD380" s="332"/>
      <c r="BE380" s="332"/>
      <c r="BF380" s="332"/>
      <c r="BG380" s="332"/>
      <c r="BH380" s="332"/>
      <c r="BI380" s="332"/>
      <c r="BJ380" s="332"/>
      <c r="BK380" s="332"/>
      <c r="BL380" s="332"/>
      <c r="BM380" s="332"/>
      <c r="BN380" s="332"/>
      <c r="BO380" s="332"/>
      <c r="BP380" s="332"/>
      <c r="BQ380" s="332"/>
      <c r="BR380" s="332"/>
      <c r="BS380" s="332"/>
      <c r="BT380" s="332"/>
      <c r="BU380" s="332"/>
      <c r="BV380" s="332"/>
      <c r="BW380" s="332"/>
      <c r="BX380" s="332"/>
      <c r="BY380" s="332"/>
      <c r="BZ380" s="332"/>
      <c r="CA380" s="332"/>
      <c r="CB380" s="332"/>
      <c r="CC380" s="332"/>
      <c r="CD380" s="332"/>
      <c r="CE380" s="332"/>
      <c r="CF380" s="332"/>
      <c r="CG380" s="332"/>
      <c r="CH380" s="332"/>
      <c r="CI380" s="332"/>
      <c r="CJ380" s="332"/>
      <c r="CK380" s="332"/>
      <c r="CL380" s="332"/>
      <c r="CM380" s="332"/>
      <c r="CN380" s="332"/>
      <c r="CO380" s="332"/>
      <c r="CP380" s="332"/>
      <c r="CQ380" s="332"/>
      <c r="CR380" s="332"/>
      <c r="CS380" s="332"/>
      <c r="CT380" s="332"/>
      <c r="CU380" s="332"/>
      <c r="CV380" s="332"/>
      <c r="CW380" s="332"/>
      <c r="CX380" s="332"/>
      <c r="CY380" s="332"/>
      <c r="CZ380" s="332"/>
      <c r="DA380" s="332"/>
      <c r="DB380" s="332"/>
      <c r="DC380" s="332"/>
      <c r="DD380" s="332"/>
      <c r="DE380" s="332"/>
      <c r="DF380" s="332"/>
      <c r="DG380" s="332"/>
      <c r="DH380" s="332"/>
      <c r="DI380" s="332"/>
      <c r="DJ380" s="332"/>
      <c r="DK380" s="332"/>
      <c r="DL380" s="332"/>
      <c r="DM380" s="332"/>
      <c r="DN380" s="332"/>
      <c r="DO380" s="332"/>
      <c r="DP380" s="332"/>
      <c r="DQ380" s="332"/>
      <c r="DR380" s="332"/>
      <c r="DS380" s="332"/>
      <c r="DT380" s="332"/>
      <c r="DU380" s="332"/>
      <c r="DV380" s="332"/>
      <c r="DW380" s="332"/>
      <c r="DX380" s="332"/>
      <c r="DY380" s="332"/>
      <c r="DZ380" s="332"/>
      <c r="EA380" s="332"/>
      <c r="EB380" s="332"/>
      <c r="EC380" s="332"/>
      <c r="ED380" s="332"/>
      <c r="EE380" s="332"/>
      <c r="EF380" s="332"/>
      <c r="EG380" s="332"/>
      <c r="EH380" s="332"/>
      <c r="EI380" s="332"/>
      <c r="EJ380" s="332"/>
      <c r="EK380" s="332"/>
      <c r="EL380" s="332"/>
      <c r="EM380" s="332"/>
      <c r="EN380" s="332"/>
      <c r="EO380" s="332"/>
      <c r="EP380" s="332"/>
      <c r="EQ380" s="332"/>
      <c r="ER380" s="332"/>
      <c r="ES380" s="332"/>
      <c r="ET380" s="332"/>
      <c r="EU380" s="332"/>
      <c r="EV380" s="332"/>
      <c r="EW380" s="332"/>
      <c r="EX380" s="332"/>
      <c r="EY380" s="332"/>
      <c r="EZ380" s="332"/>
      <c r="FA380" s="332"/>
      <c r="FB380" s="332"/>
      <c r="FC380" s="332"/>
      <c r="FD380" s="332"/>
      <c r="FE380" s="332"/>
      <c r="FF380" s="332"/>
      <c r="FG380" s="332"/>
      <c r="FH380" s="332"/>
      <c r="FI380" s="332"/>
      <c r="FJ380" s="334"/>
      <c r="FK380" s="334"/>
      <c r="FL380" s="334"/>
      <c r="FM380" s="334"/>
      <c r="FN380" s="334"/>
      <c r="FO380" s="334"/>
      <c r="FP380" s="334"/>
      <c r="FQ380" s="334"/>
      <c r="FR380" s="334"/>
      <c r="FS380" s="334"/>
      <c r="FT380" s="334"/>
      <c r="FU380" s="334"/>
      <c r="FV380" s="334"/>
      <c r="FW380" s="334"/>
      <c r="FX380" s="334"/>
      <c r="FY380" s="334"/>
      <c r="FZ380" s="334"/>
      <c r="GA380" s="334"/>
      <c r="GB380" s="334"/>
      <c r="GC380" s="334"/>
      <c r="GD380" s="334"/>
      <c r="GE380" s="334"/>
      <c r="GF380" s="334"/>
      <c r="GG380" s="334"/>
      <c r="GH380" s="334"/>
      <c r="GI380" s="334"/>
      <c r="GJ380" s="334"/>
      <c r="GK380" s="334"/>
      <c r="GL380" s="334"/>
      <c r="GM380" s="334"/>
      <c r="GN380" s="334"/>
      <c r="GO380" s="334"/>
      <c r="GP380" s="334"/>
      <c r="GQ380" s="334"/>
      <c r="GR380" s="334"/>
      <c r="GS380" s="334"/>
      <c r="GT380" s="334"/>
      <c r="GU380" s="334"/>
      <c r="GV380" s="334"/>
      <c r="GW380" s="334"/>
      <c r="GX380" s="334"/>
      <c r="GY380" s="334"/>
      <c r="GZ380" s="334"/>
      <c r="HA380" s="334"/>
      <c r="HB380" s="334"/>
      <c r="HC380" s="334"/>
      <c r="HD380" s="334"/>
      <c r="HE380" s="334"/>
      <c r="HF380" s="334"/>
      <c r="HG380" s="334"/>
      <c r="HH380" s="334"/>
      <c r="HI380" s="334"/>
      <c r="HJ380" s="334"/>
      <c r="HK380" s="334"/>
      <c r="HL380" s="334"/>
      <c r="HM380" s="334"/>
      <c r="HN380" s="334"/>
      <c r="HO380" s="334"/>
      <c r="HP380" s="334"/>
      <c r="HQ380" s="334"/>
      <c r="HR380" s="334"/>
      <c r="HS380" s="334"/>
      <c r="HT380" s="334"/>
      <c r="HU380" s="334"/>
      <c r="HV380" s="334"/>
      <c r="HW380" s="334"/>
      <c r="HX380" s="334"/>
      <c r="HY380" s="334"/>
      <c r="HZ380" s="334"/>
      <c r="IA380" s="334"/>
      <c r="IB380" s="334"/>
      <c r="IC380" s="334"/>
      <c r="ID380" s="334"/>
      <c r="IE380" s="334"/>
      <c r="IF380" s="334"/>
      <c r="IG380" s="334"/>
      <c r="IH380" s="334"/>
      <c r="II380" s="334"/>
      <c r="IJ380" s="334"/>
      <c r="IK380" s="334"/>
      <c r="IL380" s="334"/>
      <c r="IM380" s="334"/>
      <c r="IN380" s="334"/>
      <c r="IO380" s="334"/>
    </row>
    <row r="381" spans="1:249" s="326" customFormat="1" ht="15" customHeight="1" thickBot="1" x14ac:dyDescent="0.35">
      <c r="A381" s="602"/>
      <c r="B381" s="981" t="s">
        <v>207</v>
      </c>
      <c r="C381" s="981"/>
      <c r="D381" s="981"/>
      <c r="E381" s="603"/>
      <c r="F381" s="604"/>
      <c r="G381" s="605">
        <f t="shared" ref="G381:R381" si="78">SUM(G378:G380)</f>
        <v>1724933.9900000002</v>
      </c>
      <c r="H381" s="605">
        <f t="shared" si="78"/>
        <v>0</v>
      </c>
      <c r="I381" s="605">
        <f t="shared" si="78"/>
        <v>0</v>
      </c>
      <c r="J381" s="605">
        <f t="shared" si="78"/>
        <v>5297.13</v>
      </c>
      <c r="K381" s="605">
        <f>SUM(K378:K380)</f>
        <v>1698595.4</v>
      </c>
      <c r="L381" s="605">
        <f t="shared" si="78"/>
        <v>0</v>
      </c>
      <c r="M381" s="605">
        <f t="shared" si="78"/>
        <v>0</v>
      </c>
      <c r="N381" s="605">
        <f t="shared" si="78"/>
        <v>3290937.64</v>
      </c>
      <c r="O381" s="605">
        <f t="shared" si="78"/>
        <v>0</v>
      </c>
      <c r="P381" s="605">
        <f t="shared" si="78"/>
        <v>29232.21</v>
      </c>
      <c r="Q381" s="605">
        <f t="shared" si="78"/>
        <v>0</v>
      </c>
      <c r="R381" s="606">
        <f t="shared" si="78"/>
        <v>108656.67000000004</v>
      </c>
      <c r="S381" s="561"/>
      <c r="T381" s="333"/>
      <c r="U381" s="327"/>
      <c r="V381" s="332"/>
      <c r="W381" s="332"/>
      <c r="X381" s="332"/>
      <c r="Y381" s="332"/>
      <c r="Z381" s="332"/>
      <c r="AA381" s="332"/>
      <c r="AB381" s="332"/>
      <c r="AC381" s="332"/>
      <c r="AD381" s="332"/>
      <c r="AE381" s="331"/>
      <c r="AF381" s="331"/>
      <c r="AG381" s="331"/>
      <c r="AH381" s="331"/>
      <c r="AI381" s="331"/>
      <c r="AJ381" s="331"/>
      <c r="AK381" s="331"/>
      <c r="AL381" s="331"/>
      <c r="AM381" s="331"/>
      <c r="AN381" s="331"/>
      <c r="AO381" s="331"/>
      <c r="AP381" s="331"/>
      <c r="AQ381" s="327"/>
      <c r="AR381" s="327"/>
      <c r="AS381" s="327"/>
      <c r="AT381" s="327"/>
      <c r="AU381" s="327"/>
      <c r="AV381" s="327"/>
      <c r="AW381" s="327"/>
      <c r="AX381" s="327"/>
      <c r="AY381" s="327"/>
      <c r="AZ381" s="327"/>
      <c r="BA381" s="327"/>
      <c r="BB381" s="332"/>
      <c r="BC381" s="332"/>
      <c r="BD381" s="332"/>
      <c r="BE381" s="332"/>
      <c r="BF381" s="332"/>
      <c r="BG381" s="332"/>
      <c r="BH381" s="332"/>
      <c r="BI381" s="332"/>
      <c r="BJ381" s="332"/>
      <c r="BK381" s="332"/>
      <c r="BL381" s="332"/>
      <c r="BM381" s="332"/>
      <c r="BN381" s="332"/>
      <c r="BO381" s="332"/>
      <c r="BP381" s="332"/>
      <c r="BQ381" s="332"/>
      <c r="BR381" s="332"/>
      <c r="BS381" s="332"/>
      <c r="BT381" s="332"/>
      <c r="BU381" s="332"/>
      <c r="BV381" s="332"/>
      <c r="BW381" s="332"/>
      <c r="BX381" s="332"/>
      <c r="BY381" s="332"/>
      <c r="BZ381" s="332"/>
      <c r="CA381" s="332"/>
      <c r="CB381" s="332"/>
      <c r="CC381" s="332"/>
      <c r="CD381" s="332"/>
      <c r="CE381" s="332"/>
      <c r="CF381" s="332"/>
      <c r="CG381" s="332"/>
      <c r="CH381" s="332"/>
      <c r="CI381" s="332"/>
      <c r="CJ381" s="332"/>
      <c r="CK381" s="332"/>
      <c r="CL381" s="332"/>
      <c r="CM381" s="332"/>
      <c r="CN381" s="332"/>
      <c r="CO381" s="332"/>
      <c r="CP381" s="332"/>
      <c r="CQ381" s="332"/>
      <c r="CR381" s="332"/>
      <c r="CS381" s="332"/>
      <c r="CT381" s="332"/>
      <c r="CU381" s="332"/>
      <c r="CV381" s="332"/>
      <c r="CW381" s="332"/>
      <c r="CX381" s="332"/>
      <c r="CY381" s="332"/>
      <c r="CZ381" s="332"/>
      <c r="DA381" s="332"/>
      <c r="DB381" s="332"/>
      <c r="DC381" s="332"/>
      <c r="DD381" s="332"/>
      <c r="DE381" s="332"/>
      <c r="DF381" s="332"/>
      <c r="DG381" s="332"/>
      <c r="DH381" s="332"/>
      <c r="DI381" s="332"/>
      <c r="DJ381" s="332"/>
      <c r="DK381" s="332"/>
      <c r="DL381" s="332"/>
      <c r="DM381" s="332"/>
      <c r="DN381" s="332"/>
      <c r="DO381" s="332"/>
      <c r="DP381" s="332"/>
      <c r="DQ381" s="332"/>
      <c r="DR381" s="332"/>
      <c r="DS381" s="332"/>
      <c r="DT381" s="332"/>
      <c r="DU381" s="332"/>
      <c r="DV381" s="332"/>
      <c r="DW381" s="332"/>
      <c r="DX381" s="332"/>
      <c r="DY381" s="332"/>
      <c r="DZ381" s="332"/>
      <c r="EA381" s="332"/>
      <c r="EB381" s="332"/>
      <c r="EC381" s="332"/>
      <c r="ED381" s="332"/>
      <c r="EE381" s="332"/>
      <c r="EF381" s="332"/>
      <c r="EG381" s="332"/>
      <c r="EH381" s="332"/>
      <c r="EI381" s="332"/>
      <c r="EJ381" s="332"/>
      <c r="EK381" s="332"/>
      <c r="EL381" s="332"/>
      <c r="EM381" s="332"/>
      <c r="EN381" s="332"/>
      <c r="EO381" s="332"/>
      <c r="EP381" s="332"/>
      <c r="EQ381" s="332"/>
      <c r="ER381" s="332"/>
      <c r="ES381" s="332"/>
      <c r="ET381" s="332"/>
      <c r="EU381" s="332"/>
      <c r="EV381" s="332"/>
      <c r="EW381" s="332"/>
      <c r="EX381" s="332"/>
      <c r="EY381" s="332"/>
      <c r="EZ381" s="332"/>
      <c r="FA381" s="332"/>
      <c r="FB381" s="332"/>
      <c r="FC381" s="332"/>
      <c r="FD381" s="332"/>
      <c r="FE381" s="332"/>
      <c r="FF381" s="332"/>
      <c r="FG381" s="332"/>
      <c r="FH381" s="332"/>
      <c r="FI381" s="332"/>
      <c r="FJ381" s="334"/>
      <c r="FK381" s="334"/>
      <c r="FL381" s="334"/>
      <c r="FM381" s="334"/>
      <c r="FN381" s="334"/>
      <c r="FO381" s="334"/>
      <c r="FP381" s="334"/>
      <c r="FQ381" s="334"/>
      <c r="FR381" s="334"/>
      <c r="FS381" s="334"/>
      <c r="FT381" s="334"/>
      <c r="FU381" s="334"/>
      <c r="FV381" s="334"/>
      <c r="FW381" s="334"/>
      <c r="FX381" s="334"/>
      <c r="FY381" s="334"/>
      <c r="FZ381" s="334"/>
      <c r="GA381" s="334"/>
      <c r="GB381" s="334"/>
      <c r="GC381" s="334"/>
      <c r="GD381" s="334"/>
      <c r="GE381" s="334"/>
      <c r="GF381" s="334"/>
      <c r="GG381" s="334"/>
      <c r="GH381" s="334"/>
      <c r="GI381" s="334"/>
      <c r="GJ381" s="334"/>
      <c r="GK381" s="334"/>
      <c r="GL381" s="334"/>
      <c r="GM381" s="334"/>
      <c r="GN381" s="334"/>
      <c r="GO381" s="334"/>
      <c r="GP381" s="334"/>
      <c r="GQ381" s="334"/>
      <c r="GR381" s="334"/>
      <c r="GS381" s="334"/>
      <c r="GT381" s="334"/>
      <c r="GU381" s="334"/>
      <c r="GV381" s="334"/>
      <c r="GW381" s="334"/>
      <c r="GX381" s="334"/>
      <c r="GY381" s="334"/>
      <c r="GZ381" s="334"/>
      <c r="HA381" s="334"/>
      <c r="HB381" s="334"/>
      <c r="HC381" s="334"/>
      <c r="HD381" s="334"/>
      <c r="HE381" s="334"/>
      <c r="HF381" s="334"/>
      <c r="HG381" s="334"/>
      <c r="HH381" s="334"/>
      <c r="HI381" s="334"/>
      <c r="HJ381" s="334"/>
      <c r="HK381" s="334"/>
      <c r="HL381" s="334"/>
      <c r="HM381" s="334"/>
      <c r="HN381" s="334"/>
      <c r="HO381" s="334"/>
      <c r="HP381" s="334"/>
      <c r="HQ381" s="334"/>
      <c r="HR381" s="334"/>
      <c r="HS381" s="334"/>
      <c r="HT381" s="334"/>
      <c r="HU381" s="334"/>
      <c r="HV381" s="334"/>
      <c r="HW381" s="334"/>
      <c r="HX381" s="334"/>
      <c r="HY381" s="334"/>
      <c r="HZ381" s="334"/>
      <c r="IA381" s="334"/>
      <c r="IB381" s="334"/>
      <c r="IC381" s="334"/>
      <c r="ID381" s="334"/>
      <c r="IE381" s="334"/>
      <c r="IF381" s="334"/>
      <c r="IG381" s="334"/>
      <c r="IH381" s="334"/>
      <c r="II381" s="334"/>
      <c r="IJ381" s="334"/>
      <c r="IK381" s="334"/>
      <c r="IL381" s="334"/>
      <c r="IM381" s="334"/>
      <c r="IN381" s="334"/>
      <c r="IO381" s="334"/>
    </row>
    <row r="382" spans="1:249" s="326" customFormat="1" ht="15" customHeight="1" x14ac:dyDescent="0.3">
      <c r="A382" s="323"/>
      <c r="B382" s="667" t="s">
        <v>1292</v>
      </c>
      <c r="C382" s="849"/>
      <c r="D382" s="849"/>
      <c r="E382" s="324"/>
      <c r="F382" s="401"/>
      <c r="G382" s="682"/>
      <c r="H382" s="682"/>
      <c r="I382" s="682"/>
      <c r="J382" s="682"/>
      <c r="K382" s="682"/>
      <c r="L382" s="682"/>
      <c r="M382" s="682"/>
      <c r="N382" s="682"/>
      <c r="O382" s="682"/>
      <c r="P382" s="682"/>
      <c r="Q382" s="682"/>
      <c r="R382" s="683"/>
      <c r="S382" s="561"/>
      <c r="T382" s="333"/>
      <c r="U382" s="327"/>
      <c r="V382" s="332"/>
      <c r="W382" s="332"/>
      <c r="X382" s="332"/>
      <c r="Y382" s="332"/>
      <c r="Z382" s="332"/>
      <c r="AA382" s="332"/>
      <c r="AB382" s="332"/>
      <c r="AC382" s="332"/>
      <c r="AD382" s="332"/>
      <c r="AE382" s="331"/>
      <c r="AF382" s="331"/>
      <c r="AG382" s="331"/>
      <c r="AH382" s="331"/>
      <c r="AI382" s="331"/>
      <c r="AJ382" s="331"/>
      <c r="AK382" s="331"/>
      <c r="AL382" s="331"/>
      <c r="AM382" s="331"/>
      <c r="AN382" s="331"/>
      <c r="AO382" s="331"/>
      <c r="AP382" s="331"/>
      <c r="AQ382" s="327"/>
      <c r="AR382" s="327"/>
      <c r="AS382" s="327"/>
      <c r="AT382" s="327"/>
      <c r="AU382" s="327"/>
      <c r="AV382" s="327"/>
      <c r="AW382" s="327"/>
      <c r="AX382" s="327"/>
      <c r="AY382" s="327"/>
      <c r="AZ382" s="327"/>
      <c r="BA382" s="327"/>
      <c r="BB382" s="332"/>
      <c r="BC382" s="332"/>
      <c r="BD382" s="332"/>
      <c r="BE382" s="332"/>
      <c r="BF382" s="332"/>
      <c r="BG382" s="332"/>
      <c r="BH382" s="332"/>
      <c r="BI382" s="332"/>
      <c r="BJ382" s="332"/>
      <c r="BK382" s="332"/>
      <c r="BL382" s="332"/>
      <c r="BM382" s="332"/>
      <c r="BN382" s="332"/>
      <c r="BO382" s="332"/>
      <c r="BP382" s="332"/>
      <c r="BQ382" s="332"/>
      <c r="BR382" s="332"/>
      <c r="BS382" s="332"/>
      <c r="BT382" s="332"/>
      <c r="BU382" s="332"/>
      <c r="BV382" s="332"/>
      <c r="BW382" s="332"/>
      <c r="BX382" s="332"/>
      <c r="BY382" s="332"/>
      <c r="BZ382" s="332"/>
      <c r="CA382" s="332"/>
      <c r="CB382" s="332"/>
      <c r="CC382" s="332"/>
      <c r="CD382" s="332"/>
      <c r="CE382" s="332"/>
      <c r="CF382" s="332"/>
      <c r="CG382" s="332"/>
      <c r="CH382" s="332"/>
      <c r="CI382" s="332"/>
      <c r="CJ382" s="332"/>
      <c r="CK382" s="332"/>
      <c r="CL382" s="332"/>
      <c r="CM382" s="332"/>
      <c r="CN382" s="332"/>
      <c r="CO382" s="332"/>
      <c r="CP382" s="332"/>
      <c r="CQ382" s="332"/>
      <c r="CR382" s="332"/>
      <c r="CS382" s="332"/>
      <c r="CT382" s="332"/>
      <c r="CU382" s="332"/>
      <c r="CV382" s="332"/>
      <c r="CW382" s="332"/>
      <c r="CX382" s="332"/>
      <c r="CY382" s="332"/>
      <c r="CZ382" s="332"/>
      <c r="DA382" s="332"/>
      <c r="DB382" s="332"/>
      <c r="DC382" s="332"/>
      <c r="DD382" s="332"/>
      <c r="DE382" s="332"/>
      <c r="DF382" s="332"/>
      <c r="DG382" s="332"/>
      <c r="DH382" s="332"/>
      <c r="DI382" s="332"/>
      <c r="DJ382" s="332"/>
      <c r="DK382" s="332"/>
      <c r="DL382" s="332"/>
      <c r="DM382" s="332"/>
      <c r="DN382" s="332"/>
      <c r="DO382" s="332"/>
      <c r="DP382" s="332"/>
      <c r="DQ382" s="332"/>
      <c r="DR382" s="332"/>
      <c r="DS382" s="332"/>
      <c r="DT382" s="332"/>
      <c r="DU382" s="332"/>
      <c r="DV382" s="332"/>
      <c r="DW382" s="332"/>
      <c r="DX382" s="332"/>
      <c r="DY382" s="332"/>
      <c r="DZ382" s="332"/>
      <c r="EA382" s="332"/>
      <c r="EB382" s="332"/>
      <c r="EC382" s="332"/>
      <c r="ED382" s="332"/>
      <c r="EE382" s="332"/>
      <c r="EF382" s="332"/>
      <c r="EG382" s="332"/>
      <c r="EH382" s="332"/>
      <c r="EI382" s="332"/>
      <c r="EJ382" s="332"/>
      <c r="EK382" s="332"/>
      <c r="EL382" s="332"/>
      <c r="EM382" s="332"/>
      <c r="EN382" s="332"/>
      <c r="EO382" s="332"/>
      <c r="EP382" s="332"/>
      <c r="EQ382" s="332"/>
      <c r="ER382" s="332"/>
      <c r="ES382" s="332"/>
      <c r="ET382" s="332"/>
      <c r="EU382" s="332"/>
      <c r="EV382" s="332"/>
      <c r="EW382" s="332"/>
      <c r="EX382" s="332"/>
      <c r="EY382" s="332"/>
      <c r="EZ382" s="332"/>
      <c r="FA382" s="332"/>
      <c r="FB382" s="332"/>
      <c r="FC382" s="332"/>
      <c r="FD382" s="332"/>
      <c r="FE382" s="332"/>
      <c r="FF382" s="332"/>
      <c r="FG382" s="332"/>
      <c r="FH382" s="332"/>
      <c r="FI382" s="332"/>
      <c r="FJ382" s="334"/>
      <c r="FK382" s="334"/>
      <c r="FL382" s="334"/>
      <c r="FM382" s="334"/>
      <c r="FN382" s="334"/>
      <c r="FO382" s="334"/>
      <c r="FP382" s="334"/>
      <c r="FQ382" s="334"/>
      <c r="FR382" s="334"/>
      <c r="FS382" s="334"/>
      <c r="FT382" s="334"/>
      <c r="FU382" s="334"/>
      <c r="FV382" s="334"/>
      <c r="FW382" s="334"/>
      <c r="FX382" s="334"/>
      <c r="FY382" s="334"/>
      <c r="FZ382" s="334"/>
      <c r="GA382" s="334"/>
      <c r="GB382" s="334"/>
      <c r="GC382" s="334"/>
      <c r="GD382" s="334"/>
      <c r="GE382" s="334"/>
      <c r="GF382" s="334"/>
      <c r="GG382" s="334"/>
      <c r="GH382" s="334"/>
      <c r="GI382" s="334"/>
      <c r="GJ382" s="334"/>
      <c r="GK382" s="334"/>
      <c r="GL382" s="334"/>
      <c r="GM382" s="334"/>
      <c r="GN382" s="334"/>
      <c r="GO382" s="334"/>
      <c r="GP382" s="334"/>
      <c r="GQ382" s="334"/>
      <c r="GR382" s="334"/>
      <c r="GS382" s="334"/>
      <c r="GT382" s="334"/>
      <c r="GU382" s="334"/>
      <c r="GV382" s="334"/>
      <c r="GW382" s="334"/>
      <c r="GX382" s="334"/>
      <c r="GY382" s="334"/>
      <c r="GZ382" s="334"/>
      <c r="HA382" s="334"/>
      <c r="HB382" s="334"/>
      <c r="HC382" s="334"/>
      <c r="HD382" s="334"/>
      <c r="HE382" s="334"/>
      <c r="HF382" s="334"/>
      <c r="HG382" s="334"/>
      <c r="HH382" s="334"/>
      <c r="HI382" s="334"/>
      <c r="HJ382" s="334"/>
      <c r="HK382" s="334"/>
      <c r="HL382" s="334"/>
      <c r="HM382" s="334"/>
      <c r="HN382" s="334"/>
      <c r="HO382" s="334"/>
      <c r="HP382" s="334"/>
      <c r="HQ382" s="334"/>
      <c r="HR382" s="334"/>
      <c r="HS382" s="334"/>
      <c r="HT382" s="334"/>
      <c r="HU382" s="334"/>
      <c r="HV382" s="334"/>
      <c r="HW382" s="334"/>
      <c r="HX382" s="334"/>
      <c r="HY382" s="334"/>
      <c r="HZ382" s="334"/>
      <c r="IA382" s="334"/>
      <c r="IB382" s="334"/>
      <c r="IC382" s="334"/>
      <c r="ID382" s="334"/>
      <c r="IE382" s="334"/>
      <c r="IF382" s="334"/>
      <c r="IG382" s="334"/>
      <c r="IH382" s="334"/>
      <c r="II382" s="334"/>
      <c r="IJ382" s="334"/>
      <c r="IK382" s="334"/>
      <c r="IL382" s="334"/>
      <c r="IM382" s="334"/>
      <c r="IN382" s="334"/>
      <c r="IO382" s="334"/>
    </row>
    <row r="383" spans="1:249" s="326" customFormat="1" ht="15" hidden="1" customHeight="1" x14ac:dyDescent="0.3">
      <c r="A383" s="385">
        <v>1</v>
      </c>
      <c r="B383" s="608" t="s">
        <v>198</v>
      </c>
      <c r="C383" s="483">
        <v>501117</v>
      </c>
      <c r="D383" s="483" t="s">
        <v>26</v>
      </c>
      <c r="E383" s="362"/>
      <c r="F383" s="412"/>
      <c r="G383" s="421">
        <v>0</v>
      </c>
      <c r="H383" s="440"/>
      <c r="I383" s="365"/>
      <c r="J383" s="365"/>
      <c r="K383" s="366"/>
      <c r="L383" s="365"/>
      <c r="M383" s="365"/>
      <c r="N383" s="366"/>
      <c r="O383" s="366"/>
      <c r="P383" s="365"/>
      <c r="Q383" s="365"/>
      <c r="R383" s="559">
        <f t="shared" ref="R383:R394" si="79">G383+H383+J383+K383+I383-M383-O383-P383-Q383-N383</f>
        <v>0</v>
      </c>
      <c r="S383" s="567">
        <f t="shared" ref="S383:S391" si="80">R383-W383</f>
        <v>0</v>
      </c>
      <c r="T383" s="333" t="str">
        <f t="shared" si="67"/>
        <v>MYR</v>
      </c>
      <c r="U383" s="327"/>
      <c r="V383" s="332"/>
      <c r="W383" s="333">
        <f t="shared" ref="W383:W391" si="81">U383</f>
        <v>0</v>
      </c>
      <c r="X383" s="332"/>
      <c r="Y383" s="332"/>
      <c r="Z383" s="332"/>
      <c r="AA383" s="332"/>
      <c r="AB383" s="332"/>
      <c r="AC383" s="332"/>
      <c r="AD383" s="332"/>
      <c r="AE383" s="331"/>
      <c r="AF383" s="331"/>
      <c r="AG383" s="331"/>
      <c r="AH383" s="331"/>
      <c r="AI383" s="331"/>
      <c r="AJ383" s="331"/>
      <c r="AK383" s="331"/>
      <c r="AL383" s="331"/>
      <c r="AM383" s="331"/>
      <c r="AN383" s="331"/>
      <c r="AO383" s="331"/>
      <c r="AP383" s="331"/>
      <c r="AQ383" s="327"/>
      <c r="AR383" s="327"/>
      <c r="AS383" s="327"/>
      <c r="AT383" s="327"/>
      <c r="AU383" s="327"/>
      <c r="AV383" s="327"/>
      <c r="AW383" s="327"/>
      <c r="AX383" s="327"/>
      <c r="AY383" s="327"/>
      <c r="AZ383" s="327"/>
      <c r="BA383" s="327"/>
      <c r="BB383" s="332"/>
      <c r="BC383" s="332"/>
      <c r="BD383" s="332"/>
      <c r="BE383" s="332"/>
      <c r="BF383" s="332"/>
      <c r="BG383" s="332"/>
      <c r="BH383" s="332"/>
      <c r="BI383" s="332"/>
      <c r="BJ383" s="332"/>
      <c r="BK383" s="332"/>
      <c r="BL383" s="332"/>
      <c r="BM383" s="332"/>
      <c r="BN383" s="332"/>
      <c r="BO383" s="332"/>
      <c r="BP383" s="332"/>
      <c r="BQ383" s="332"/>
      <c r="BR383" s="332"/>
      <c r="BS383" s="332"/>
      <c r="BT383" s="332"/>
      <c r="BU383" s="332"/>
      <c r="BV383" s="332"/>
      <c r="BW383" s="332"/>
      <c r="BX383" s="332"/>
      <c r="BY383" s="332"/>
      <c r="BZ383" s="332"/>
      <c r="CA383" s="332"/>
      <c r="CB383" s="332"/>
      <c r="CC383" s="332"/>
      <c r="CD383" s="332"/>
      <c r="CE383" s="332"/>
      <c r="CF383" s="332"/>
      <c r="CG383" s="332"/>
      <c r="CH383" s="332"/>
      <c r="CI383" s="332"/>
      <c r="CJ383" s="332"/>
      <c r="CK383" s="332"/>
      <c r="CL383" s="332"/>
      <c r="CM383" s="332"/>
      <c r="CN383" s="332"/>
      <c r="CO383" s="332"/>
      <c r="CP383" s="332"/>
      <c r="CQ383" s="332"/>
      <c r="CR383" s="332"/>
      <c r="CS383" s="332"/>
      <c r="CT383" s="332"/>
      <c r="CU383" s="332"/>
      <c r="CV383" s="332"/>
      <c r="CW383" s="332"/>
      <c r="CX383" s="332"/>
      <c r="CY383" s="332"/>
      <c r="CZ383" s="332"/>
      <c r="DA383" s="332"/>
      <c r="DB383" s="332"/>
      <c r="DC383" s="332"/>
      <c r="DD383" s="332"/>
      <c r="DE383" s="332"/>
      <c r="DF383" s="332"/>
      <c r="DG383" s="332"/>
      <c r="DH383" s="332"/>
      <c r="DI383" s="332"/>
      <c r="DJ383" s="332"/>
      <c r="DK383" s="332"/>
      <c r="DL383" s="332"/>
      <c r="DM383" s="332"/>
      <c r="DN383" s="332"/>
      <c r="DO383" s="332"/>
      <c r="DP383" s="332"/>
      <c r="DQ383" s="332"/>
      <c r="DR383" s="332"/>
      <c r="DS383" s="332"/>
      <c r="DT383" s="332"/>
      <c r="DU383" s="332"/>
      <c r="DV383" s="332"/>
      <c r="DW383" s="332"/>
      <c r="DX383" s="332"/>
      <c r="DY383" s="332"/>
      <c r="DZ383" s="332"/>
      <c r="EA383" s="332"/>
      <c r="EB383" s="332"/>
      <c r="EC383" s="332"/>
      <c r="ED383" s="332"/>
      <c r="EE383" s="332"/>
      <c r="EF383" s="332"/>
      <c r="EG383" s="332"/>
      <c r="EH383" s="332"/>
      <c r="EI383" s="332"/>
      <c r="EJ383" s="332"/>
      <c r="EK383" s="332"/>
      <c r="EL383" s="332"/>
      <c r="EM383" s="332"/>
      <c r="EN383" s="332"/>
      <c r="EO383" s="332"/>
      <c r="EP383" s="332"/>
      <c r="EQ383" s="332"/>
      <c r="ER383" s="332"/>
      <c r="ES383" s="332"/>
      <c r="ET383" s="332"/>
      <c r="EU383" s="332"/>
      <c r="EV383" s="332"/>
      <c r="EW383" s="332"/>
      <c r="EX383" s="332"/>
      <c r="EY383" s="332"/>
      <c r="EZ383" s="332"/>
      <c r="FA383" s="332"/>
      <c r="FB383" s="332"/>
      <c r="FC383" s="332"/>
      <c r="FD383" s="332"/>
      <c r="FE383" s="332"/>
      <c r="FF383" s="332"/>
      <c r="FG383" s="332"/>
      <c r="FH383" s="332"/>
      <c r="FI383" s="332"/>
      <c r="FJ383" s="334"/>
      <c r="FK383" s="334"/>
      <c r="FL383" s="334"/>
      <c r="FM383" s="334"/>
      <c r="FN383" s="334"/>
      <c r="FO383" s="334"/>
      <c r="FP383" s="334"/>
      <c r="FQ383" s="334"/>
      <c r="FR383" s="334"/>
      <c r="FS383" s="334"/>
      <c r="FT383" s="334"/>
      <c r="FU383" s="334"/>
      <c r="FV383" s="334"/>
      <c r="FW383" s="334"/>
      <c r="FX383" s="334"/>
      <c r="FY383" s="334"/>
      <c r="FZ383" s="334"/>
      <c r="GA383" s="334"/>
      <c r="GB383" s="334"/>
      <c r="GC383" s="334"/>
      <c r="GD383" s="334"/>
      <c r="GE383" s="334"/>
      <c r="GF383" s="334"/>
      <c r="GG383" s="334"/>
      <c r="GH383" s="334"/>
      <c r="GI383" s="334"/>
      <c r="GJ383" s="334"/>
      <c r="GK383" s="334"/>
      <c r="GL383" s="334"/>
      <c r="GM383" s="334"/>
      <c r="GN383" s="334"/>
      <c r="GO383" s="334"/>
      <c r="GP383" s="334"/>
      <c r="GQ383" s="334"/>
      <c r="GR383" s="334"/>
      <c r="GS383" s="334"/>
      <c r="GT383" s="334"/>
      <c r="GU383" s="334"/>
      <c r="GV383" s="334"/>
      <c r="GW383" s="334"/>
      <c r="GX383" s="334"/>
      <c r="GY383" s="334"/>
      <c r="GZ383" s="334"/>
      <c r="HA383" s="334"/>
      <c r="HB383" s="334"/>
      <c r="HC383" s="334"/>
      <c r="HD383" s="334"/>
      <c r="HE383" s="334"/>
      <c r="HF383" s="334"/>
      <c r="HG383" s="334"/>
      <c r="HH383" s="334"/>
      <c r="HI383" s="334"/>
      <c r="HJ383" s="334"/>
      <c r="HK383" s="334"/>
      <c r="HL383" s="334"/>
      <c r="HM383" s="334"/>
      <c r="HN383" s="334"/>
      <c r="HO383" s="334"/>
      <c r="HP383" s="334"/>
      <c r="HQ383" s="334"/>
      <c r="HR383" s="334"/>
      <c r="HS383" s="334"/>
      <c r="HT383" s="334"/>
      <c r="HU383" s="334"/>
      <c r="HV383" s="334"/>
      <c r="HW383" s="334"/>
      <c r="HX383" s="334"/>
      <c r="HY383" s="334"/>
      <c r="HZ383" s="334"/>
      <c r="IA383" s="334"/>
      <c r="IB383" s="334"/>
      <c r="IC383" s="334"/>
      <c r="ID383" s="334"/>
      <c r="IE383" s="334"/>
      <c r="IF383" s="334"/>
      <c r="IG383" s="334"/>
      <c r="IH383" s="334"/>
      <c r="II383" s="334"/>
      <c r="IJ383" s="334"/>
      <c r="IK383" s="334"/>
      <c r="IL383" s="334"/>
      <c r="IM383" s="334"/>
      <c r="IN383" s="334"/>
      <c r="IO383" s="334"/>
    </row>
    <row r="384" spans="1:249" s="326" customFormat="1" ht="15" customHeight="1" x14ac:dyDescent="0.3">
      <c r="A384" s="600">
        <v>1</v>
      </c>
      <c r="B384" s="608" t="s">
        <v>1502</v>
      </c>
      <c r="C384" s="483">
        <v>501234</v>
      </c>
      <c r="D384" s="483" t="s">
        <v>26</v>
      </c>
      <c r="E384" s="483"/>
      <c r="F384" s="609"/>
      <c r="G384" s="460">
        <v>4159.33</v>
      </c>
      <c r="H384" s="461"/>
      <c r="I384" s="372"/>
      <c r="J384" s="372"/>
      <c r="K384" s="388">
        <v>9891.9500000000007</v>
      </c>
      <c r="L384" s="372"/>
      <c r="M384" s="372"/>
      <c r="N384" s="388">
        <v>9710.2199999999993</v>
      </c>
      <c r="O384" s="388"/>
      <c r="P384" s="372"/>
      <c r="Q384" s="372"/>
      <c r="R384" s="559">
        <f t="shared" si="79"/>
        <v>4341.0600000000013</v>
      </c>
      <c r="S384" s="567">
        <f t="shared" si="80"/>
        <v>2.0000000001346052E-2</v>
      </c>
      <c r="T384" s="333" t="str">
        <f t="shared" si="67"/>
        <v>MYR</v>
      </c>
      <c r="U384" s="327">
        <v>4341.04</v>
      </c>
      <c r="V384" s="332"/>
      <c r="W384" s="333">
        <f t="shared" si="81"/>
        <v>4341.04</v>
      </c>
      <c r="X384" s="332"/>
      <c r="Y384" s="332"/>
      <c r="Z384" s="332"/>
      <c r="AA384" s="332"/>
      <c r="AB384" s="332"/>
      <c r="AC384" s="332"/>
      <c r="AD384" s="332"/>
      <c r="AE384" s="331"/>
      <c r="AF384" s="331"/>
      <c r="AG384" s="331"/>
      <c r="AH384" s="331"/>
      <c r="AI384" s="331"/>
      <c r="AJ384" s="331"/>
      <c r="AK384" s="331"/>
      <c r="AL384" s="331"/>
      <c r="AM384" s="331"/>
      <c r="AN384" s="331"/>
      <c r="AO384" s="331"/>
      <c r="AP384" s="331"/>
      <c r="AQ384" s="327"/>
      <c r="AR384" s="327"/>
      <c r="AS384" s="327"/>
      <c r="AT384" s="327"/>
      <c r="AU384" s="327"/>
      <c r="AV384" s="327"/>
      <c r="AW384" s="327"/>
      <c r="AX384" s="327"/>
      <c r="AY384" s="327"/>
      <c r="AZ384" s="327"/>
      <c r="BA384" s="327"/>
      <c r="BB384" s="332"/>
      <c r="BC384" s="332"/>
      <c r="BD384" s="332"/>
      <c r="BE384" s="332"/>
      <c r="BF384" s="332"/>
      <c r="BG384" s="332"/>
      <c r="BH384" s="332"/>
      <c r="BI384" s="332"/>
      <c r="BJ384" s="332"/>
      <c r="BK384" s="332"/>
      <c r="BL384" s="332"/>
      <c r="BM384" s="332"/>
      <c r="BN384" s="332"/>
      <c r="BO384" s="332"/>
      <c r="BP384" s="332"/>
      <c r="BQ384" s="332"/>
      <c r="BR384" s="332"/>
      <c r="BS384" s="332"/>
      <c r="BT384" s="332"/>
      <c r="BU384" s="332"/>
      <c r="BV384" s="332"/>
      <c r="BW384" s="332"/>
      <c r="BX384" s="332"/>
      <c r="BY384" s="332"/>
      <c r="BZ384" s="332"/>
      <c r="CA384" s="332"/>
      <c r="CB384" s="332"/>
      <c r="CC384" s="332"/>
      <c r="CD384" s="332"/>
      <c r="CE384" s="332"/>
      <c r="CF384" s="332"/>
      <c r="CG384" s="332"/>
      <c r="CH384" s="332"/>
      <c r="CI384" s="332"/>
      <c r="CJ384" s="332"/>
      <c r="CK384" s="332"/>
      <c r="CL384" s="332"/>
      <c r="CM384" s="332"/>
      <c r="CN384" s="332"/>
      <c r="CO384" s="332"/>
      <c r="CP384" s="332"/>
      <c r="CQ384" s="332"/>
      <c r="CR384" s="332"/>
      <c r="CS384" s="332"/>
      <c r="CT384" s="332"/>
      <c r="CU384" s="332"/>
      <c r="CV384" s="332"/>
      <c r="CW384" s="332"/>
      <c r="CX384" s="332"/>
      <c r="CY384" s="332"/>
      <c r="CZ384" s="332"/>
      <c r="DA384" s="332"/>
      <c r="DB384" s="332"/>
      <c r="DC384" s="332"/>
      <c r="DD384" s="332"/>
      <c r="DE384" s="332"/>
      <c r="DF384" s="332"/>
      <c r="DG384" s="332"/>
      <c r="DH384" s="332"/>
      <c r="DI384" s="332"/>
      <c r="DJ384" s="332"/>
      <c r="DK384" s="332"/>
      <c r="DL384" s="332"/>
      <c r="DM384" s="332"/>
      <c r="DN384" s="332"/>
      <c r="DO384" s="332"/>
      <c r="DP384" s="332"/>
      <c r="DQ384" s="332"/>
      <c r="DR384" s="332"/>
      <c r="DS384" s="332"/>
      <c r="DT384" s="332"/>
      <c r="DU384" s="332"/>
      <c r="DV384" s="332"/>
      <c r="DW384" s="332"/>
      <c r="DX384" s="332"/>
      <c r="DY384" s="332"/>
      <c r="DZ384" s="332"/>
      <c r="EA384" s="332"/>
      <c r="EB384" s="332"/>
      <c r="EC384" s="332"/>
      <c r="ED384" s="332"/>
      <c r="EE384" s="332"/>
      <c r="EF384" s="332"/>
      <c r="EG384" s="332"/>
      <c r="EH384" s="332"/>
      <c r="EI384" s="332"/>
      <c r="EJ384" s="332"/>
      <c r="EK384" s="332"/>
      <c r="EL384" s="332"/>
      <c r="EM384" s="332"/>
      <c r="EN384" s="332"/>
      <c r="EO384" s="332"/>
      <c r="EP384" s="332"/>
      <c r="EQ384" s="332"/>
      <c r="ER384" s="332"/>
      <c r="ES384" s="332"/>
      <c r="ET384" s="332"/>
      <c r="EU384" s="332"/>
      <c r="EV384" s="332"/>
      <c r="EW384" s="332"/>
      <c r="EX384" s="332"/>
      <c r="EY384" s="332"/>
      <c r="EZ384" s="332"/>
      <c r="FA384" s="332"/>
      <c r="FB384" s="332"/>
      <c r="FC384" s="332"/>
      <c r="FD384" s="332"/>
      <c r="FE384" s="332"/>
      <c r="FF384" s="332"/>
      <c r="FG384" s="332"/>
      <c r="FH384" s="332"/>
      <c r="FI384" s="332"/>
      <c r="FJ384" s="334"/>
      <c r="FK384" s="334"/>
      <c r="FL384" s="334"/>
      <c r="FM384" s="334"/>
      <c r="FN384" s="334"/>
      <c r="FO384" s="334"/>
      <c r="FP384" s="334"/>
      <c r="FQ384" s="334"/>
      <c r="FR384" s="334"/>
      <c r="FS384" s="334"/>
      <c r="FT384" s="334"/>
      <c r="FU384" s="334"/>
      <c r="FV384" s="334"/>
      <c r="FW384" s="334"/>
      <c r="FX384" s="334"/>
      <c r="FY384" s="334"/>
      <c r="FZ384" s="334"/>
      <c r="GA384" s="334"/>
      <c r="GB384" s="334"/>
      <c r="GC384" s="334"/>
      <c r="GD384" s="334"/>
      <c r="GE384" s="334"/>
      <c r="GF384" s="334"/>
      <c r="GG384" s="334"/>
      <c r="GH384" s="334"/>
      <c r="GI384" s="334"/>
      <c r="GJ384" s="334"/>
      <c r="GK384" s="334"/>
      <c r="GL384" s="334"/>
      <c r="GM384" s="334"/>
      <c r="GN384" s="334"/>
      <c r="GO384" s="334"/>
      <c r="GP384" s="334"/>
      <c r="GQ384" s="334"/>
      <c r="GR384" s="334"/>
      <c r="GS384" s="334"/>
      <c r="GT384" s="334"/>
      <c r="GU384" s="334"/>
      <c r="GV384" s="334"/>
      <c r="GW384" s="334"/>
      <c r="GX384" s="334"/>
      <c r="GY384" s="334"/>
      <c r="GZ384" s="334"/>
      <c r="HA384" s="334"/>
      <c r="HB384" s="334"/>
      <c r="HC384" s="334"/>
      <c r="HD384" s="334"/>
      <c r="HE384" s="334"/>
      <c r="HF384" s="334"/>
      <c r="HG384" s="334"/>
      <c r="HH384" s="334"/>
      <c r="HI384" s="334"/>
      <c r="HJ384" s="334"/>
      <c r="HK384" s="334"/>
      <c r="HL384" s="334"/>
      <c r="HM384" s="334"/>
      <c r="HN384" s="334"/>
      <c r="HO384" s="334"/>
      <c r="HP384" s="334"/>
      <c r="HQ384" s="334"/>
      <c r="HR384" s="334"/>
      <c r="HS384" s="334"/>
      <c r="HT384" s="334"/>
      <c r="HU384" s="334"/>
      <c r="HV384" s="334"/>
      <c r="HW384" s="334"/>
      <c r="HX384" s="334"/>
      <c r="HY384" s="334"/>
      <c r="HZ384" s="334"/>
      <c r="IA384" s="334"/>
      <c r="IB384" s="334"/>
      <c r="IC384" s="334"/>
      <c r="ID384" s="334"/>
      <c r="IE384" s="334"/>
      <c r="IF384" s="334"/>
      <c r="IG384" s="334"/>
      <c r="IH384" s="334"/>
      <c r="II384" s="334"/>
      <c r="IJ384" s="334"/>
      <c r="IK384" s="334"/>
      <c r="IL384" s="334"/>
      <c r="IM384" s="334"/>
      <c r="IN384" s="334"/>
      <c r="IO384" s="334"/>
    </row>
    <row r="385" spans="1:249" s="326" customFormat="1" ht="15" customHeight="1" x14ac:dyDescent="0.3">
      <c r="A385" s="600">
        <v>2</v>
      </c>
      <c r="B385" s="608" t="s">
        <v>1465</v>
      </c>
      <c r="C385" s="483">
        <v>501222</v>
      </c>
      <c r="D385" s="483" t="s">
        <v>0</v>
      </c>
      <c r="E385" s="483"/>
      <c r="F385" s="609"/>
      <c r="G385" s="460">
        <v>582942.0899999995</v>
      </c>
      <c r="H385" s="461"/>
      <c r="I385" s="372"/>
      <c r="J385" s="372"/>
      <c r="K385" s="388">
        <v>220030.5</v>
      </c>
      <c r="L385" s="372"/>
      <c r="M385" s="372"/>
      <c r="N385" s="388"/>
      <c r="O385" s="388"/>
      <c r="P385" s="372">
        <v>9808.65</v>
      </c>
      <c r="Q385" s="372"/>
      <c r="R385" s="559">
        <f t="shared" si="79"/>
        <v>793163.93999999948</v>
      </c>
      <c r="S385" s="561">
        <f t="shared" si="80"/>
        <v>-6.7000056151300669E-4</v>
      </c>
      <c r="T385" s="333" t="s">
        <v>0</v>
      </c>
      <c r="U385" s="327">
        <v>195312.47</v>
      </c>
      <c r="V385" s="332"/>
      <c r="W385" s="333">
        <f t="shared" ref="W385:W386" si="82">U385*$W$1</f>
        <v>793163.94067000004</v>
      </c>
      <c r="X385" s="332"/>
      <c r="Y385" s="332"/>
      <c r="Z385" s="332"/>
      <c r="AA385" s="332"/>
      <c r="AB385" s="332"/>
      <c r="AC385" s="332"/>
      <c r="AD385" s="332"/>
      <c r="AE385" s="331"/>
      <c r="AF385" s="331"/>
      <c r="AG385" s="331"/>
      <c r="AH385" s="331"/>
      <c r="AI385" s="331"/>
      <c r="AJ385" s="331"/>
      <c r="AK385" s="331"/>
      <c r="AL385" s="331"/>
      <c r="AM385" s="331"/>
      <c r="AN385" s="331"/>
      <c r="AO385" s="331"/>
      <c r="AP385" s="331"/>
      <c r="AQ385" s="327"/>
      <c r="AR385" s="327"/>
      <c r="AS385" s="327"/>
      <c r="AT385" s="327"/>
      <c r="AU385" s="327"/>
      <c r="AV385" s="327"/>
      <c r="AW385" s="327"/>
      <c r="AX385" s="327"/>
      <c r="AY385" s="327"/>
      <c r="AZ385" s="327"/>
      <c r="BA385" s="327"/>
      <c r="BB385" s="332"/>
      <c r="BC385" s="332"/>
      <c r="BD385" s="332"/>
      <c r="BE385" s="332"/>
      <c r="BF385" s="332"/>
      <c r="BG385" s="332"/>
      <c r="BH385" s="332"/>
      <c r="BI385" s="332"/>
      <c r="BJ385" s="332"/>
      <c r="BK385" s="332"/>
      <c r="BL385" s="332"/>
      <c r="BM385" s="332"/>
      <c r="BN385" s="332"/>
      <c r="BO385" s="332"/>
      <c r="BP385" s="332"/>
      <c r="BQ385" s="332"/>
      <c r="BR385" s="332"/>
      <c r="BS385" s="332"/>
      <c r="BT385" s="332"/>
      <c r="BU385" s="332"/>
      <c r="BV385" s="332"/>
      <c r="BW385" s="332"/>
      <c r="BX385" s="332"/>
      <c r="BY385" s="332"/>
      <c r="BZ385" s="332"/>
      <c r="CA385" s="332"/>
      <c r="CB385" s="332"/>
      <c r="CC385" s="332"/>
      <c r="CD385" s="332"/>
      <c r="CE385" s="332"/>
      <c r="CF385" s="332"/>
      <c r="CG385" s="332"/>
      <c r="CH385" s="332"/>
      <c r="CI385" s="332"/>
      <c r="CJ385" s="332"/>
      <c r="CK385" s="332"/>
      <c r="CL385" s="332"/>
      <c r="CM385" s="332"/>
      <c r="CN385" s="332"/>
      <c r="CO385" s="332"/>
      <c r="CP385" s="332"/>
      <c r="CQ385" s="332"/>
      <c r="CR385" s="332"/>
      <c r="CS385" s="332"/>
      <c r="CT385" s="332"/>
      <c r="CU385" s="332"/>
      <c r="CV385" s="332"/>
      <c r="CW385" s="332"/>
      <c r="CX385" s="332"/>
      <c r="CY385" s="332"/>
      <c r="CZ385" s="332"/>
      <c r="DA385" s="332"/>
      <c r="DB385" s="332"/>
      <c r="DC385" s="332"/>
      <c r="DD385" s="332"/>
      <c r="DE385" s="332"/>
      <c r="DF385" s="332"/>
      <c r="DG385" s="332"/>
      <c r="DH385" s="332"/>
      <c r="DI385" s="332"/>
      <c r="DJ385" s="332"/>
      <c r="DK385" s="332"/>
      <c r="DL385" s="332"/>
      <c r="DM385" s="332"/>
      <c r="DN385" s="332"/>
      <c r="DO385" s="332"/>
      <c r="DP385" s="332"/>
      <c r="DQ385" s="332"/>
      <c r="DR385" s="332"/>
      <c r="DS385" s="332"/>
      <c r="DT385" s="332"/>
      <c r="DU385" s="332"/>
      <c r="DV385" s="332"/>
      <c r="DW385" s="332"/>
      <c r="DX385" s="332"/>
      <c r="DY385" s="332"/>
      <c r="DZ385" s="332"/>
      <c r="EA385" s="332"/>
      <c r="EB385" s="332"/>
      <c r="EC385" s="332"/>
      <c r="ED385" s="332"/>
      <c r="EE385" s="332"/>
      <c r="EF385" s="332"/>
      <c r="EG385" s="332"/>
      <c r="EH385" s="332"/>
      <c r="EI385" s="332"/>
      <c r="EJ385" s="332"/>
      <c r="EK385" s="332"/>
      <c r="EL385" s="332"/>
      <c r="EM385" s="332"/>
      <c r="EN385" s="332"/>
      <c r="EO385" s="332"/>
      <c r="EP385" s="332"/>
      <c r="EQ385" s="332"/>
      <c r="ER385" s="332"/>
      <c r="ES385" s="332"/>
      <c r="ET385" s="332"/>
      <c r="EU385" s="332"/>
      <c r="EV385" s="332"/>
      <c r="EW385" s="332"/>
      <c r="EX385" s="332"/>
      <c r="EY385" s="332"/>
      <c r="EZ385" s="332"/>
      <c r="FA385" s="332"/>
      <c r="FB385" s="332"/>
      <c r="FC385" s="332"/>
      <c r="FD385" s="332"/>
      <c r="FE385" s="332"/>
      <c r="FF385" s="332"/>
      <c r="FG385" s="332"/>
      <c r="FH385" s="332"/>
      <c r="FI385" s="332"/>
      <c r="FJ385" s="334"/>
      <c r="FK385" s="334"/>
      <c r="FL385" s="334"/>
      <c r="FM385" s="334"/>
      <c r="FN385" s="334"/>
      <c r="FO385" s="334"/>
      <c r="FP385" s="334"/>
      <c r="FQ385" s="334"/>
      <c r="FR385" s="334"/>
      <c r="FS385" s="334"/>
      <c r="FT385" s="334"/>
      <c r="FU385" s="334"/>
      <c r="FV385" s="334"/>
      <c r="FW385" s="334"/>
      <c r="FX385" s="334"/>
      <c r="FY385" s="334"/>
      <c r="FZ385" s="334"/>
      <c r="GA385" s="334"/>
      <c r="GB385" s="334"/>
      <c r="GC385" s="334"/>
      <c r="GD385" s="334"/>
      <c r="GE385" s="334"/>
      <c r="GF385" s="334"/>
      <c r="GG385" s="334"/>
      <c r="GH385" s="334"/>
      <c r="GI385" s="334"/>
      <c r="GJ385" s="334"/>
      <c r="GK385" s="334"/>
      <c r="GL385" s="334"/>
      <c r="GM385" s="334"/>
      <c r="GN385" s="334"/>
      <c r="GO385" s="334"/>
      <c r="GP385" s="334"/>
      <c r="GQ385" s="334"/>
      <c r="GR385" s="334"/>
      <c r="GS385" s="334"/>
      <c r="GT385" s="334"/>
      <c r="GU385" s="334"/>
      <c r="GV385" s="334"/>
      <c r="GW385" s="334"/>
      <c r="GX385" s="334"/>
      <c r="GY385" s="334"/>
      <c r="GZ385" s="334"/>
      <c r="HA385" s="334"/>
      <c r="HB385" s="334"/>
      <c r="HC385" s="334"/>
      <c r="HD385" s="334"/>
      <c r="HE385" s="334"/>
      <c r="HF385" s="334"/>
      <c r="HG385" s="334"/>
      <c r="HH385" s="334"/>
      <c r="HI385" s="334"/>
      <c r="HJ385" s="334"/>
      <c r="HK385" s="334"/>
      <c r="HL385" s="334"/>
      <c r="HM385" s="334"/>
      <c r="HN385" s="334"/>
      <c r="HO385" s="334"/>
      <c r="HP385" s="334"/>
      <c r="HQ385" s="334"/>
      <c r="HR385" s="334"/>
      <c r="HS385" s="334"/>
      <c r="HT385" s="334"/>
      <c r="HU385" s="334"/>
      <c r="HV385" s="334"/>
      <c r="HW385" s="334"/>
      <c r="HX385" s="334"/>
      <c r="HY385" s="334"/>
      <c r="HZ385" s="334"/>
      <c r="IA385" s="334"/>
      <c r="IB385" s="334"/>
      <c r="IC385" s="334"/>
      <c r="ID385" s="334"/>
      <c r="IE385" s="334"/>
      <c r="IF385" s="334"/>
      <c r="IG385" s="334"/>
      <c r="IH385" s="334"/>
      <c r="II385" s="334"/>
      <c r="IJ385" s="334"/>
      <c r="IK385" s="334"/>
      <c r="IL385" s="334"/>
      <c r="IM385" s="334"/>
      <c r="IN385" s="334"/>
      <c r="IO385" s="334"/>
    </row>
    <row r="386" spans="1:249" s="326" customFormat="1" ht="15" customHeight="1" x14ac:dyDescent="0.3">
      <c r="A386" s="600">
        <v>3</v>
      </c>
      <c r="B386" s="608" t="s">
        <v>1416</v>
      </c>
      <c r="C386" s="483">
        <v>501171</v>
      </c>
      <c r="D386" s="483" t="s">
        <v>0</v>
      </c>
      <c r="E386" s="483"/>
      <c r="F386" s="609"/>
      <c r="G386" s="460">
        <v>13212.850000000013</v>
      </c>
      <c r="H386" s="461"/>
      <c r="I386" s="372"/>
      <c r="J386" s="372"/>
      <c r="K386" s="388">
        <v>45991.59</v>
      </c>
      <c r="L386" s="372"/>
      <c r="M386" s="372"/>
      <c r="N386" s="388">
        <v>43706.54</v>
      </c>
      <c r="O386" s="388"/>
      <c r="P386" s="372">
        <v>46</v>
      </c>
      <c r="Q386" s="372"/>
      <c r="R386" s="559">
        <f t="shared" si="79"/>
        <v>15451.900000000009</v>
      </c>
      <c r="S386" s="561">
        <f t="shared" si="80"/>
        <v>-1.9499999907566234E-3</v>
      </c>
      <c r="T386" s="333" t="str">
        <f t="shared" si="67"/>
        <v>USD</v>
      </c>
      <c r="U386" s="327">
        <v>3804.95</v>
      </c>
      <c r="V386" s="332"/>
      <c r="W386" s="333">
        <f t="shared" si="82"/>
        <v>15451.901949999999</v>
      </c>
      <c r="X386" s="332"/>
      <c r="Y386" s="332"/>
      <c r="Z386" s="332"/>
      <c r="AA386" s="332"/>
      <c r="AB386" s="332"/>
      <c r="AC386" s="332"/>
      <c r="AD386" s="332"/>
      <c r="AE386" s="331"/>
      <c r="AF386" s="331"/>
      <c r="AG386" s="331"/>
      <c r="AH386" s="331"/>
      <c r="AI386" s="331"/>
      <c r="AJ386" s="331"/>
      <c r="AK386" s="331"/>
      <c r="AL386" s="331"/>
      <c r="AM386" s="331"/>
      <c r="AN386" s="331"/>
      <c r="AO386" s="331"/>
      <c r="AP386" s="331"/>
      <c r="AQ386" s="327"/>
      <c r="AR386" s="327"/>
      <c r="AS386" s="327"/>
      <c r="AT386" s="327"/>
      <c r="AU386" s="327"/>
      <c r="AV386" s="327"/>
      <c r="AW386" s="327"/>
      <c r="AX386" s="327"/>
      <c r="AY386" s="327"/>
      <c r="AZ386" s="327"/>
      <c r="BA386" s="327"/>
      <c r="BB386" s="332"/>
      <c r="BC386" s="332"/>
      <c r="BD386" s="332"/>
      <c r="BE386" s="332"/>
      <c r="BF386" s="332"/>
      <c r="BG386" s="332"/>
      <c r="BH386" s="332"/>
      <c r="BI386" s="332"/>
      <c r="BJ386" s="332"/>
      <c r="BK386" s="332"/>
      <c r="BL386" s="332"/>
      <c r="BM386" s="332"/>
      <c r="BN386" s="332"/>
      <c r="BO386" s="332"/>
      <c r="BP386" s="332"/>
      <c r="BQ386" s="332"/>
      <c r="BR386" s="332"/>
      <c r="BS386" s="332"/>
      <c r="BT386" s="332"/>
      <c r="BU386" s="332"/>
      <c r="BV386" s="332"/>
      <c r="BW386" s="332"/>
      <c r="BX386" s="332"/>
      <c r="BY386" s="332"/>
      <c r="BZ386" s="332"/>
      <c r="CA386" s="332"/>
      <c r="CB386" s="332"/>
      <c r="CC386" s="332"/>
      <c r="CD386" s="332"/>
      <c r="CE386" s="332"/>
      <c r="CF386" s="332"/>
      <c r="CG386" s="332"/>
      <c r="CH386" s="332"/>
      <c r="CI386" s="332"/>
      <c r="CJ386" s="332"/>
      <c r="CK386" s="332"/>
      <c r="CL386" s="332"/>
      <c r="CM386" s="332"/>
      <c r="CN386" s="332"/>
      <c r="CO386" s="332"/>
      <c r="CP386" s="332"/>
      <c r="CQ386" s="332"/>
      <c r="CR386" s="332"/>
      <c r="CS386" s="332"/>
      <c r="CT386" s="332"/>
      <c r="CU386" s="332"/>
      <c r="CV386" s="332"/>
      <c r="CW386" s="332"/>
      <c r="CX386" s="332"/>
      <c r="CY386" s="332"/>
      <c r="CZ386" s="332"/>
      <c r="DA386" s="332"/>
      <c r="DB386" s="332"/>
      <c r="DC386" s="332"/>
      <c r="DD386" s="332"/>
      <c r="DE386" s="332"/>
      <c r="DF386" s="332"/>
      <c r="DG386" s="332"/>
      <c r="DH386" s="332"/>
      <c r="DI386" s="332"/>
      <c r="DJ386" s="332"/>
      <c r="DK386" s="332"/>
      <c r="DL386" s="332"/>
      <c r="DM386" s="332"/>
      <c r="DN386" s="332"/>
      <c r="DO386" s="332"/>
      <c r="DP386" s="332"/>
      <c r="DQ386" s="332"/>
      <c r="DR386" s="332"/>
      <c r="DS386" s="332"/>
      <c r="DT386" s="332"/>
      <c r="DU386" s="332"/>
      <c r="DV386" s="332"/>
      <c r="DW386" s="332"/>
      <c r="DX386" s="332"/>
      <c r="DY386" s="332"/>
      <c r="DZ386" s="332"/>
      <c r="EA386" s="332"/>
      <c r="EB386" s="332"/>
      <c r="EC386" s="332"/>
      <c r="ED386" s="332"/>
      <c r="EE386" s="332"/>
      <c r="EF386" s="332"/>
      <c r="EG386" s="332"/>
      <c r="EH386" s="332"/>
      <c r="EI386" s="332"/>
      <c r="EJ386" s="332"/>
      <c r="EK386" s="332"/>
      <c r="EL386" s="332"/>
      <c r="EM386" s="332"/>
      <c r="EN386" s="332"/>
      <c r="EO386" s="332"/>
      <c r="EP386" s="332"/>
      <c r="EQ386" s="332"/>
      <c r="ER386" s="332"/>
      <c r="ES386" s="332"/>
      <c r="ET386" s="332"/>
      <c r="EU386" s="332"/>
      <c r="EV386" s="332"/>
      <c r="EW386" s="332"/>
      <c r="EX386" s="332"/>
      <c r="EY386" s="332"/>
      <c r="EZ386" s="332"/>
      <c r="FA386" s="332"/>
      <c r="FB386" s="332"/>
      <c r="FC386" s="332"/>
      <c r="FD386" s="332"/>
      <c r="FE386" s="332"/>
      <c r="FF386" s="332"/>
      <c r="FG386" s="332"/>
      <c r="FH386" s="332"/>
      <c r="FI386" s="332"/>
      <c r="FJ386" s="334"/>
      <c r="FK386" s="334"/>
      <c r="FL386" s="334"/>
      <c r="FM386" s="334"/>
      <c r="FN386" s="334"/>
      <c r="FO386" s="334"/>
      <c r="FP386" s="334"/>
      <c r="FQ386" s="334"/>
      <c r="FR386" s="334"/>
      <c r="FS386" s="334"/>
      <c r="FT386" s="334"/>
      <c r="FU386" s="334"/>
      <c r="FV386" s="334"/>
      <c r="FW386" s="334"/>
      <c r="FX386" s="334"/>
      <c r="FY386" s="334"/>
      <c r="FZ386" s="334"/>
      <c r="GA386" s="334"/>
      <c r="GB386" s="334"/>
      <c r="GC386" s="334"/>
      <c r="GD386" s="334"/>
      <c r="GE386" s="334"/>
      <c r="GF386" s="334"/>
      <c r="GG386" s="334"/>
      <c r="GH386" s="334"/>
      <c r="GI386" s="334"/>
      <c r="GJ386" s="334"/>
      <c r="GK386" s="334"/>
      <c r="GL386" s="334"/>
      <c r="GM386" s="334"/>
      <c r="GN386" s="334"/>
      <c r="GO386" s="334"/>
      <c r="GP386" s="334"/>
      <c r="GQ386" s="334"/>
      <c r="GR386" s="334"/>
      <c r="GS386" s="334"/>
      <c r="GT386" s="334"/>
      <c r="GU386" s="334"/>
      <c r="GV386" s="334"/>
      <c r="GW386" s="334"/>
      <c r="GX386" s="334"/>
      <c r="GY386" s="334"/>
      <c r="GZ386" s="334"/>
      <c r="HA386" s="334"/>
      <c r="HB386" s="334"/>
      <c r="HC386" s="334"/>
      <c r="HD386" s="334"/>
      <c r="HE386" s="334"/>
      <c r="HF386" s="334"/>
      <c r="HG386" s="334"/>
      <c r="HH386" s="334"/>
      <c r="HI386" s="334"/>
      <c r="HJ386" s="334"/>
      <c r="HK386" s="334"/>
      <c r="HL386" s="334"/>
      <c r="HM386" s="334"/>
      <c r="HN386" s="334"/>
      <c r="HO386" s="334"/>
      <c r="HP386" s="334"/>
      <c r="HQ386" s="334"/>
      <c r="HR386" s="334"/>
      <c r="HS386" s="334"/>
      <c r="HT386" s="334"/>
      <c r="HU386" s="334"/>
      <c r="HV386" s="334"/>
      <c r="HW386" s="334"/>
      <c r="HX386" s="334"/>
      <c r="HY386" s="334"/>
      <c r="HZ386" s="334"/>
      <c r="IA386" s="334"/>
      <c r="IB386" s="334"/>
      <c r="IC386" s="334"/>
      <c r="ID386" s="334"/>
      <c r="IE386" s="334"/>
      <c r="IF386" s="334"/>
      <c r="IG386" s="334"/>
      <c r="IH386" s="334"/>
      <c r="II386" s="334"/>
      <c r="IJ386" s="334"/>
      <c r="IK386" s="334"/>
      <c r="IL386" s="334"/>
      <c r="IM386" s="334"/>
      <c r="IN386" s="334"/>
      <c r="IO386" s="334"/>
    </row>
    <row r="387" spans="1:249" s="326" customFormat="1" ht="15" hidden="1" customHeight="1" x14ac:dyDescent="0.3">
      <c r="A387" s="600">
        <v>5</v>
      </c>
      <c r="B387" s="608" t="s">
        <v>1430</v>
      </c>
      <c r="C387" s="483">
        <v>501200</v>
      </c>
      <c r="D387" s="483" t="s">
        <v>26</v>
      </c>
      <c r="E387" s="483"/>
      <c r="F387" s="609"/>
      <c r="G387" s="366">
        <v>0</v>
      </c>
      <c r="H387" s="461"/>
      <c r="I387" s="372"/>
      <c r="J387" s="372"/>
      <c r="K387" s="388"/>
      <c r="L387" s="372"/>
      <c r="M387" s="372"/>
      <c r="N387" s="388"/>
      <c r="O387" s="388"/>
      <c r="P387" s="372"/>
      <c r="Q387" s="372"/>
      <c r="R387" s="559">
        <f t="shared" si="79"/>
        <v>0</v>
      </c>
      <c r="S387" s="567">
        <f t="shared" si="80"/>
        <v>0</v>
      </c>
      <c r="T387" s="333" t="str">
        <f t="shared" si="67"/>
        <v>MYR</v>
      </c>
      <c r="U387" s="327"/>
      <c r="V387" s="332"/>
      <c r="W387" s="333">
        <f t="shared" si="81"/>
        <v>0</v>
      </c>
      <c r="X387" s="332"/>
      <c r="Y387" s="332"/>
      <c r="Z387" s="332"/>
      <c r="AA387" s="332"/>
      <c r="AB387" s="332"/>
      <c r="AC387" s="332"/>
      <c r="AD387" s="332"/>
      <c r="AE387" s="331"/>
      <c r="AF387" s="331"/>
      <c r="AG387" s="331"/>
      <c r="AH387" s="331"/>
      <c r="AI387" s="331"/>
      <c r="AJ387" s="331"/>
      <c r="AK387" s="331"/>
      <c r="AL387" s="331"/>
      <c r="AM387" s="331"/>
      <c r="AN387" s="331"/>
      <c r="AO387" s="331"/>
      <c r="AP387" s="331"/>
      <c r="AQ387" s="327"/>
      <c r="AR387" s="327"/>
      <c r="AS387" s="327"/>
      <c r="AT387" s="327"/>
      <c r="AU387" s="327"/>
      <c r="AV387" s="327"/>
      <c r="AW387" s="327"/>
      <c r="AX387" s="327"/>
      <c r="AY387" s="327"/>
      <c r="AZ387" s="327"/>
      <c r="BA387" s="327"/>
      <c r="BB387" s="332"/>
      <c r="BC387" s="332"/>
      <c r="BD387" s="332"/>
      <c r="BE387" s="332"/>
      <c r="BF387" s="332"/>
      <c r="BG387" s="332"/>
      <c r="BH387" s="332"/>
      <c r="BI387" s="332"/>
      <c r="BJ387" s="332"/>
      <c r="BK387" s="332"/>
      <c r="BL387" s="332"/>
      <c r="BM387" s="332"/>
      <c r="BN387" s="332"/>
      <c r="BO387" s="332"/>
      <c r="BP387" s="332"/>
      <c r="BQ387" s="332"/>
      <c r="BR387" s="332"/>
      <c r="BS387" s="332"/>
      <c r="BT387" s="332"/>
      <c r="BU387" s="332"/>
      <c r="BV387" s="332"/>
      <c r="BW387" s="332"/>
      <c r="BX387" s="332"/>
      <c r="BY387" s="332"/>
      <c r="BZ387" s="332"/>
      <c r="CA387" s="332"/>
      <c r="CB387" s="332"/>
      <c r="CC387" s="332"/>
      <c r="CD387" s="332"/>
      <c r="CE387" s="332"/>
      <c r="CF387" s="332"/>
      <c r="CG387" s="332"/>
      <c r="CH387" s="332"/>
      <c r="CI387" s="332"/>
      <c r="CJ387" s="332"/>
      <c r="CK387" s="332"/>
      <c r="CL387" s="332"/>
      <c r="CM387" s="332"/>
      <c r="CN387" s="332"/>
      <c r="CO387" s="332"/>
      <c r="CP387" s="332"/>
      <c r="CQ387" s="332"/>
      <c r="CR387" s="332"/>
      <c r="CS387" s="332"/>
      <c r="CT387" s="332"/>
      <c r="CU387" s="332"/>
      <c r="CV387" s="332"/>
      <c r="CW387" s="332"/>
      <c r="CX387" s="332"/>
      <c r="CY387" s="332"/>
      <c r="CZ387" s="332"/>
      <c r="DA387" s="332"/>
      <c r="DB387" s="332"/>
      <c r="DC387" s="332"/>
      <c r="DD387" s="332"/>
      <c r="DE387" s="332"/>
      <c r="DF387" s="332"/>
      <c r="DG387" s="332"/>
      <c r="DH387" s="332"/>
      <c r="DI387" s="332"/>
      <c r="DJ387" s="332"/>
      <c r="DK387" s="332"/>
      <c r="DL387" s="332"/>
      <c r="DM387" s="332"/>
      <c r="DN387" s="332"/>
      <c r="DO387" s="332"/>
      <c r="DP387" s="332"/>
      <c r="DQ387" s="332"/>
      <c r="DR387" s="332"/>
      <c r="DS387" s="332"/>
      <c r="DT387" s="332"/>
      <c r="DU387" s="332"/>
      <c r="DV387" s="332"/>
      <c r="DW387" s="332"/>
      <c r="DX387" s="332"/>
      <c r="DY387" s="332"/>
      <c r="DZ387" s="332"/>
      <c r="EA387" s="332"/>
      <c r="EB387" s="332"/>
      <c r="EC387" s="332"/>
      <c r="ED387" s="332"/>
      <c r="EE387" s="332"/>
      <c r="EF387" s="332"/>
      <c r="EG387" s="332"/>
      <c r="EH387" s="332"/>
      <c r="EI387" s="332"/>
      <c r="EJ387" s="332"/>
      <c r="EK387" s="332"/>
      <c r="EL387" s="332"/>
      <c r="EM387" s="332"/>
      <c r="EN387" s="332"/>
      <c r="EO387" s="332"/>
      <c r="EP387" s="332"/>
      <c r="EQ387" s="332"/>
      <c r="ER387" s="332"/>
      <c r="ES387" s="332"/>
      <c r="ET387" s="332"/>
      <c r="EU387" s="332"/>
      <c r="EV387" s="332"/>
      <c r="EW387" s="332"/>
      <c r="EX387" s="332"/>
      <c r="EY387" s="332"/>
      <c r="EZ387" s="332"/>
      <c r="FA387" s="332"/>
      <c r="FB387" s="332"/>
      <c r="FC387" s="332"/>
      <c r="FD387" s="332"/>
      <c r="FE387" s="332"/>
      <c r="FF387" s="332"/>
      <c r="FG387" s="332"/>
      <c r="FH387" s="332"/>
      <c r="FI387" s="332"/>
      <c r="FJ387" s="334"/>
      <c r="FK387" s="334"/>
      <c r="FL387" s="334"/>
      <c r="FM387" s="334"/>
      <c r="FN387" s="334"/>
      <c r="FO387" s="334"/>
      <c r="FP387" s="334"/>
      <c r="FQ387" s="334"/>
      <c r="FR387" s="334"/>
      <c r="FS387" s="334"/>
      <c r="FT387" s="334"/>
      <c r="FU387" s="334"/>
      <c r="FV387" s="334"/>
      <c r="FW387" s="334"/>
      <c r="FX387" s="334"/>
      <c r="FY387" s="334"/>
      <c r="FZ387" s="334"/>
      <c r="GA387" s="334"/>
      <c r="GB387" s="334"/>
      <c r="GC387" s="334"/>
      <c r="GD387" s="334"/>
      <c r="GE387" s="334"/>
      <c r="GF387" s="334"/>
      <c r="GG387" s="334"/>
      <c r="GH387" s="334"/>
      <c r="GI387" s="334"/>
      <c r="GJ387" s="334"/>
      <c r="GK387" s="334"/>
      <c r="GL387" s="334"/>
      <c r="GM387" s="334"/>
      <c r="GN387" s="334"/>
      <c r="GO387" s="334"/>
      <c r="GP387" s="334"/>
      <c r="GQ387" s="334"/>
      <c r="GR387" s="334"/>
      <c r="GS387" s="334"/>
      <c r="GT387" s="334"/>
      <c r="GU387" s="334"/>
      <c r="GV387" s="334"/>
      <c r="GW387" s="334"/>
      <c r="GX387" s="334"/>
      <c r="GY387" s="334"/>
      <c r="GZ387" s="334"/>
      <c r="HA387" s="334"/>
      <c r="HB387" s="334"/>
      <c r="HC387" s="334"/>
      <c r="HD387" s="334"/>
      <c r="HE387" s="334"/>
      <c r="HF387" s="334"/>
      <c r="HG387" s="334"/>
      <c r="HH387" s="334"/>
      <c r="HI387" s="334"/>
      <c r="HJ387" s="334"/>
      <c r="HK387" s="334"/>
      <c r="HL387" s="334"/>
      <c r="HM387" s="334"/>
      <c r="HN387" s="334"/>
      <c r="HO387" s="334"/>
      <c r="HP387" s="334"/>
      <c r="HQ387" s="334"/>
      <c r="HR387" s="334"/>
      <c r="HS387" s="334"/>
      <c r="HT387" s="334"/>
      <c r="HU387" s="334"/>
      <c r="HV387" s="334"/>
      <c r="HW387" s="334"/>
      <c r="HX387" s="334"/>
      <c r="HY387" s="334"/>
      <c r="HZ387" s="334"/>
      <c r="IA387" s="334"/>
      <c r="IB387" s="334"/>
      <c r="IC387" s="334"/>
      <c r="ID387" s="334"/>
      <c r="IE387" s="334"/>
      <c r="IF387" s="334"/>
      <c r="IG387" s="334"/>
      <c r="IH387" s="334"/>
      <c r="II387" s="334"/>
      <c r="IJ387" s="334"/>
      <c r="IK387" s="334"/>
      <c r="IL387" s="334"/>
      <c r="IM387" s="334"/>
      <c r="IN387" s="334"/>
      <c r="IO387" s="334"/>
    </row>
    <row r="388" spans="1:249" s="326" customFormat="1" ht="15" customHeight="1" x14ac:dyDescent="0.3">
      <c r="A388" s="600">
        <v>4</v>
      </c>
      <c r="B388" s="608" t="s">
        <v>1430</v>
      </c>
      <c r="C388" s="483">
        <v>501246</v>
      </c>
      <c r="D388" s="483" t="s">
        <v>26</v>
      </c>
      <c r="E388" s="483"/>
      <c r="F388" s="609"/>
      <c r="G388" s="388">
        <v>3180.82</v>
      </c>
      <c r="H388" s="461"/>
      <c r="I388" s="372"/>
      <c r="J388" s="372"/>
      <c r="K388" s="388">
        <v>3286.85</v>
      </c>
      <c r="L388" s="372"/>
      <c r="M388" s="372"/>
      <c r="N388" s="388">
        <v>3180.82</v>
      </c>
      <c r="O388" s="388"/>
      <c r="P388" s="372"/>
      <c r="Q388" s="372"/>
      <c r="R388" s="559">
        <f t="shared" si="79"/>
        <v>3286.85</v>
      </c>
      <c r="S388" s="567">
        <f t="shared" si="80"/>
        <v>6.84931506839348E-4</v>
      </c>
      <c r="T388" s="333" t="str">
        <f t="shared" si="67"/>
        <v>MYR</v>
      </c>
      <c r="U388" s="327">
        <v>3286.8493150684931</v>
      </c>
      <c r="V388" s="332"/>
      <c r="W388" s="333">
        <f t="shared" si="81"/>
        <v>3286.8493150684931</v>
      </c>
      <c r="X388" s="332"/>
      <c r="Y388" s="332"/>
      <c r="Z388" s="332"/>
      <c r="AA388" s="332"/>
      <c r="AB388" s="332"/>
      <c r="AC388" s="332"/>
      <c r="AD388" s="332"/>
      <c r="AE388" s="331"/>
      <c r="AF388" s="331"/>
      <c r="AG388" s="331"/>
      <c r="AH388" s="331"/>
      <c r="AI388" s="331"/>
      <c r="AJ388" s="331"/>
      <c r="AK388" s="331"/>
      <c r="AL388" s="331"/>
      <c r="AM388" s="331"/>
      <c r="AN388" s="331"/>
      <c r="AO388" s="331"/>
      <c r="AP388" s="331"/>
      <c r="AQ388" s="327"/>
      <c r="AR388" s="327"/>
      <c r="AS388" s="327"/>
      <c r="AT388" s="327"/>
      <c r="AU388" s="327"/>
      <c r="AV388" s="327"/>
      <c r="AW388" s="327"/>
      <c r="AX388" s="327"/>
      <c r="AY388" s="327"/>
      <c r="AZ388" s="327"/>
      <c r="BA388" s="327"/>
      <c r="BB388" s="332"/>
      <c r="BC388" s="332"/>
      <c r="BD388" s="332"/>
      <c r="BE388" s="332"/>
      <c r="BF388" s="332"/>
      <c r="BG388" s="332"/>
      <c r="BH388" s="332"/>
      <c r="BI388" s="332"/>
      <c r="BJ388" s="332"/>
      <c r="BK388" s="332"/>
      <c r="BL388" s="332"/>
      <c r="BM388" s="332"/>
      <c r="BN388" s="332"/>
      <c r="BO388" s="332"/>
      <c r="BP388" s="332"/>
      <c r="BQ388" s="332"/>
      <c r="BR388" s="332"/>
      <c r="BS388" s="332"/>
      <c r="BT388" s="332"/>
      <c r="BU388" s="332"/>
      <c r="BV388" s="332"/>
      <c r="BW388" s="332"/>
      <c r="BX388" s="332"/>
      <c r="BY388" s="332"/>
      <c r="BZ388" s="332"/>
      <c r="CA388" s="332"/>
      <c r="CB388" s="332"/>
      <c r="CC388" s="332"/>
      <c r="CD388" s="332"/>
      <c r="CE388" s="332"/>
      <c r="CF388" s="332"/>
      <c r="CG388" s="332"/>
      <c r="CH388" s="332"/>
      <c r="CI388" s="332"/>
      <c r="CJ388" s="332"/>
      <c r="CK388" s="332"/>
      <c r="CL388" s="332"/>
      <c r="CM388" s="332"/>
      <c r="CN388" s="332"/>
      <c r="CO388" s="332"/>
      <c r="CP388" s="332"/>
      <c r="CQ388" s="332"/>
      <c r="CR388" s="332"/>
      <c r="CS388" s="332"/>
      <c r="CT388" s="332"/>
      <c r="CU388" s="332"/>
      <c r="CV388" s="332"/>
      <c r="CW388" s="332"/>
      <c r="CX388" s="332"/>
      <c r="CY388" s="332"/>
      <c r="CZ388" s="332"/>
      <c r="DA388" s="332"/>
      <c r="DB388" s="332"/>
      <c r="DC388" s="332"/>
      <c r="DD388" s="332"/>
      <c r="DE388" s="332"/>
      <c r="DF388" s="332"/>
      <c r="DG388" s="332"/>
      <c r="DH388" s="332"/>
      <c r="DI388" s="332"/>
      <c r="DJ388" s="332"/>
      <c r="DK388" s="332"/>
      <c r="DL388" s="332"/>
      <c r="DM388" s="332"/>
      <c r="DN388" s="332"/>
      <c r="DO388" s="332"/>
      <c r="DP388" s="332"/>
      <c r="DQ388" s="332"/>
      <c r="DR388" s="332"/>
      <c r="DS388" s="332"/>
      <c r="DT388" s="332"/>
      <c r="DU388" s="332"/>
      <c r="DV388" s="332"/>
      <c r="DW388" s="332"/>
      <c r="DX388" s="332"/>
      <c r="DY388" s="332"/>
      <c r="DZ388" s="332"/>
      <c r="EA388" s="332"/>
      <c r="EB388" s="332"/>
      <c r="EC388" s="332"/>
      <c r="ED388" s="332"/>
      <c r="EE388" s="332"/>
      <c r="EF388" s="332"/>
      <c r="EG388" s="332"/>
      <c r="EH388" s="332"/>
      <c r="EI388" s="332"/>
      <c r="EJ388" s="332"/>
      <c r="EK388" s="332"/>
      <c r="EL388" s="332"/>
      <c r="EM388" s="332"/>
      <c r="EN388" s="332"/>
      <c r="EO388" s="332"/>
      <c r="EP388" s="332"/>
      <c r="EQ388" s="332"/>
      <c r="ER388" s="332"/>
      <c r="ES388" s="332"/>
      <c r="ET388" s="332"/>
      <c r="EU388" s="332"/>
      <c r="EV388" s="332"/>
      <c r="EW388" s="332"/>
      <c r="EX388" s="332"/>
      <c r="EY388" s="332"/>
      <c r="EZ388" s="332"/>
      <c r="FA388" s="332"/>
      <c r="FB388" s="332"/>
      <c r="FC388" s="332"/>
      <c r="FD388" s="332"/>
      <c r="FE388" s="332"/>
      <c r="FF388" s="332"/>
      <c r="FG388" s="332"/>
      <c r="FH388" s="332"/>
      <c r="FI388" s="332"/>
      <c r="FJ388" s="334"/>
      <c r="FK388" s="334"/>
      <c r="FL388" s="334"/>
      <c r="FM388" s="334"/>
      <c r="FN388" s="334"/>
      <c r="FO388" s="334"/>
      <c r="FP388" s="334"/>
      <c r="FQ388" s="334"/>
      <c r="FR388" s="334"/>
      <c r="FS388" s="334"/>
      <c r="FT388" s="334"/>
      <c r="FU388" s="334"/>
      <c r="FV388" s="334"/>
      <c r="FW388" s="334"/>
      <c r="FX388" s="334"/>
      <c r="FY388" s="334"/>
      <c r="FZ388" s="334"/>
      <c r="GA388" s="334"/>
      <c r="GB388" s="334"/>
      <c r="GC388" s="334"/>
      <c r="GD388" s="334"/>
      <c r="GE388" s="334"/>
      <c r="GF388" s="334"/>
      <c r="GG388" s="334"/>
      <c r="GH388" s="334"/>
      <c r="GI388" s="334"/>
      <c r="GJ388" s="334"/>
      <c r="GK388" s="334"/>
      <c r="GL388" s="334"/>
      <c r="GM388" s="334"/>
      <c r="GN388" s="334"/>
      <c r="GO388" s="334"/>
      <c r="GP388" s="334"/>
      <c r="GQ388" s="334"/>
      <c r="GR388" s="334"/>
      <c r="GS388" s="334"/>
      <c r="GT388" s="334"/>
      <c r="GU388" s="334"/>
      <c r="GV388" s="334"/>
      <c r="GW388" s="334"/>
      <c r="GX388" s="334"/>
      <c r="GY388" s="334"/>
      <c r="GZ388" s="334"/>
      <c r="HA388" s="334"/>
      <c r="HB388" s="334"/>
      <c r="HC388" s="334"/>
      <c r="HD388" s="334"/>
      <c r="HE388" s="334"/>
      <c r="HF388" s="334"/>
      <c r="HG388" s="334"/>
      <c r="HH388" s="334"/>
      <c r="HI388" s="334"/>
      <c r="HJ388" s="334"/>
      <c r="HK388" s="334"/>
      <c r="HL388" s="334"/>
      <c r="HM388" s="334"/>
      <c r="HN388" s="334"/>
      <c r="HO388" s="334"/>
      <c r="HP388" s="334"/>
      <c r="HQ388" s="334"/>
      <c r="HR388" s="334"/>
      <c r="HS388" s="334"/>
      <c r="HT388" s="334"/>
      <c r="HU388" s="334"/>
      <c r="HV388" s="334"/>
      <c r="HW388" s="334"/>
      <c r="HX388" s="334"/>
      <c r="HY388" s="334"/>
      <c r="HZ388" s="334"/>
      <c r="IA388" s="334"/>
      <c r="IB388" s="334"/>
      <c r="IC388" s="334"/>
      <c r="ID388" s="334"/>
      <c r="IE388" s="334"/>
      <c r="IF388" s="334"/>
      <c r="IG388" s="334"/>
      <c r="IH388" s="334"/>
      <c r="II388" s="334"/>
      <c r="IJ388" s="334"/>
      <c r="IK388" s="334"/>
      <c r="IL388" s="334"/>
      <c r="IM388" s="334"/>
      <c r="IN388" s="334"/>
      <c r="IO388" s="334"/>
    </row>
    <row r="389" spans="1:249" s="326" customFormat="1" ht="15" customHeight="1" x14ac:dyDescent="0.3">
      <c r="A389" s="600">
        <v>5</v>
      </c>
      <c r="B389" s="608" t="s">
        <v>1589</v>
      </c>
      <c r="C389" s="483">
        <v>501297</v>
      </c>
      <c r="D389" s="483" t="s">
        <v>26</v>
      </c>
      <c r="E389" s="483"/>
      <c r="F389" s="609"/>
      <c r="G389" s="388">
        <v>318.06999999999971</v>
      </c>
      <c r="H389" s="461"/>
      <c r="I389" s="372"/>
      <c r="J389" s="372"/>
      <c r="K389" s="388">
        <v>9860.5499999999993</v>
      </c>
      <c r="L389" s="372"/>
      <c r="M389" s="372"/>
      <c r="N389" s="388">
        <v>9860.5499999999993</v>
      </c>
      <c r="O389" s="388"/>
      <c r="P389" s="372"/>
      <c r="Q389" s="372"/>
      <c r="R389" s="559">
        <f t="shared" si="79"/>
        <v>318.06999999999971</v>
      </c>
      <c r="S389" s="567">
        <f t="shared" si="80"/>
        <v>-1.219178082220651E-2</v>
      </c>
      <c r="T389" s="333" t="str">
        <f t="shared" si="67"/>
        <v>MYR</v>
      </c>
      <c r="U389" s="327">
        <v>318.08219178082192</v>
      </c>
      <c r="V389" s="332"/>
      <c r="W389" s="333">
        <f t="shared" si="81"/>
        <v>318.08219178082192</v>
      </c>
      <c r="X389" s="332"/>
      <c r="Y389" s="332"/>
      <c r="Z389" s="332"/>
      <c r="AA389" s="332"/>
      <c r="AB389" s="332"/>
      <c r="AC389" s="332"/>
      <c r="AD389" s="332"/>
      <c r="AE389" s="331"/>
      <c r="AF389" s="331"/>
      <c r="AG389" s="331"/>
      <c r="AH389" s="331"/>
      <c r="AI389" s="331"/>
      <c r="AJ389" s="331"/>
      <c r="AK389" s="331"/>
      <c r="AL389" s="331"/>
      <c r="AM389" s="331"/>
      <c r="AN389" s="331"/>
      <c r="AO389" s="331"/>
      <c r="AP389" s="331"/>
      <c r="AQ389" s="327"/>
      <c r="AR389" s="327"/>
      <c r="AS389" s="327"/>
      <c r="AT389" s="327"/>
      <c r="AU389" s="327"/>
      <c r="AV389" s="327"/>
      <c r="AW389" s="327"/>
      <c r="AX389" s="327"/>
      <c r="AY389" s="327"/>
      <c r="AZ389" s="327"/>
      <c r="BA389" s="327"/>
      <c r="BB389" s="332"/>
      <c r="BC389" s="332"/>
      <c r="BD389" s="332"/>
      <c r="BE389" s="332"/>
      <c r="BF389" s="332"/>
      <c r="BG389" s="332"/>
      <c r="BH389" s="332"/>
      <c r="BI389" s="332"/>
      <c r="BJ389" s="332"/>
      <c r="BK389" s="332"/>
      <c r="BL389" s="332"/>
      <c r="BM389" s="332"/>
      <c r="BN389" s="332"/>
      <c r="BO389" s="332"/>
      <c r="BP389" s="332"/>
      <c r="BQ389" s="332"/>
      <c r="BR389" s="332"/>
      <c r="BS389" s="332"/>
      <c r="BT389" s="332"/>
      <c r="BU389" s="332"/>
      <c r="BV389" s="332"/>
      <c r="BW389" s="332"/>
      <c r="BX389" s="332"/>
      <c r="BY389" s="332"/>
      <c r="BZ389" s="332"/>
      <c r="CA389" s="332"/>
      <c r="CB389" s="332"/>
      <c r="CC389" s="332"/>
      <c r="CD389" s="332"/>
      <c r="CE389" s="332"/>
      <c r="CF389" s="332"/>
      <c r="CG389" s="332"/>
      <c r="CH389" s="332"/>
      <c r="CI389" s="332"/>
      <c r="CJ389" s="332"/>
      <c r="CK389" s="332"/>
      <c r="CL389" s="332"/>
      <c r="CM389" s="332"/>
      <c r="CN389" s="332"/>
      <c r="CO389" s="332"/>
      <c r="CP389" s="332"/>
      <c r="CQ389" s="332"/>
      <c r="CR389" s="332"/>
      <c r="CS389" s="332"/>
      <c r="CT389" s="332"/>
      <c r="CU389" s="332"/>
      <c r="CV389" s="332"/>
      <c r="CW389" s="332"/>
      <c r="CX389" s="332"/>
      <c r="CY389" s="332"/>
      <c r="CZ389" s="332"/>
      <c r="DA389" s="332"/>
      <c r="DB389" s="332"/>
      <c r="DC389" s="332"/>
      <c r="DD389" s="332"/>
      <c r="DE389" s="332"/>
      <c r="DF389" s="332"/>
      <c r="DG389" s="332"/>
      <c r="DH389" s="332"/>
      <c r="DI389" s="332"/>
      <c r="DJ389" s="332"/>
      <c r="DK389" s="332"/>
      <c r="DL389" s="332"/>
      <c r="DM389" s="332"/>
      <c r="DN389" s="332"/>
      <c r="DO389" s="332"/>
      <c r="DP389" s="332"/>
      <c r="DQ389" s="332"/>
      <c r="DR389" s="332"/>
      <c r="DS389" s="332"/>
      <c r="DT389" s="332"/>
      <c r="DU389" s="332"/>
      <c r="DV389" s="332"/>
      <c r="DW389" s="332"/>
      <c r="DX389" s="332"/>
      <c r="DY389" s="332"/>
      <c r="DZ389" s="332"/>
      <c r="EA389" s="332"/>
      <c r="EB389" s="332"/>
      <c r="EC389" s="332"/>
      <c r="ED389" s="332"/>
      <c r="EE389" s="332"/>
      <c r="EF389" s="332"/>
      <c r="EG389" s="332"/>
      <c r="EH389" s="332"/>
      <c r="EI389" s="332"/>
      <c r="EJ389" s="332"/>
      <c r="EK389" s="332"/>
      <c r="EL389" s="332"/>
      <c r="EM389" s="332"/>
      <c r="EN389" s="332"/>
      <c r="EO389" s="332"/>
      <c r="EP389" s="332"/>
      <c r="EQ389" s="332"/>
      <c r="ER389" s="332"/>
      <c r="ES389" s="332"/>
      <c r="ET389" s="332"/>
      <c r="EU389" s="332"/>
      <c r="EV389" s="332"/>
      <c r="EW389" s="332"/>
      <c r="EX389" s="332"/>
      <c r="EY389" s="332"/>
      <c r="EZ389" s="332"/>
      <c r="FA389" s="332"/>
      <c r="FB389" s="332"/>
      <c r="FC389" s="332"/>
      <c r="FD389" s="332"/>
      <c r="FE389" s="332"/>
      <c r="FF389" s="332"/>
      <c r="FG389" s="332"/>
      <c r="FH389" s="332"/>
      <c r="FI389" s="332"/>
      <c r="FJ389" s="334"/>
      <c r="FK389" s="334"/>
      <c r="FL389" s="334"/>
      <c r="FM389" s="334"/>
      <c r="FN389" s="334"/>
      <c r="FO389" s="334"/>
      <c r="FP389" s="334"/>
      <c r="FQ389" s="334"/>
      <c r="FR389" s="334"/>
      <c r="FS389" s="334"/>
      <c r="FT389" s="334"/>
      <c r="FU389" s="334"/>
      <c r="FV389" s="334"/>
      <c r="FW389" s="334"/>
      <c r="FX389" s="334"/>
      <c r="FY389" s="334"/>
      <c r="FZ389" s="334"/>
      <c r="GA389" s="334"/>
      <c r="GB389" s="334"/>
      <c r="GC389" s="334"/>
      <c r="GD389" s="334"/>
      <c r="GE389" s="334"/>
      <c r="GF389" s="334"/>
      <c r="GG389" s="334"/>
      <c r="GH389" s="334"/>
      <c r="GI389" s="334"/>
      <c r="GJ389" s="334"/>
      <c r="GK389" s="334"/>
      <c r="GL389" s="334"/>
      <c r="GM389" s="334"/>
      <c r="GN389" s="334"/>
      <c r="GO389" s="334"/>
      <c r="GP389" s="334"/>
      <c r="GQ389" s="334"/>
      <c r="GR389" s="334"/>
      <c r="GS389" s="334"/>
      <c r="GT389" s="334"/>
      <c r="GU389" s="334"/>
      <c r="GV389" s="334"/>
      <c r="GW389" s="334"/>
      <c r="GX389" s="334"/>
      <c r="GY389" s="334"/>
      <c r="GZ389" s="334"/>
      <c r="HA389" s="334"/>
      <c r="HB389" s="334"/>
      <c r="HC389" s="334"/>
      <c r="HD389" s="334"/>
      <c r="HE389" s="334"/>
      <c r="HF389" s="334"/>
      <c r="HG389" s="334"/>
      <c r="HH389" s="334"/>
      <c r="HI389" s="334"/>
      <c r="HJ389" s="334"/>
      <c r="HK389" s="334"/>
      <c r="HL389" s="334"/>
      <c r="HM389" s="334"/>
      <c r="HN389" s="334"/>
      <c r="HO389" s="334"/>
      <c r="HP389" s="334"/>
      <c r="HQ389" s="334"/>
      <c r="HR389" s="334"/>
      <c r="HS389" s="334"/>
      <c r="HT389" s="334"/>
      <c r="HU389" s="334"/>
      <c r="HV389" s="334"/>
      <c r="HW389" s="334"/>
      <c r="HX389" s="334"/>
      <c r="HY389" s="334"/>
      <c r="HZ389" s="334"/>
      <c r="IA389" s="334"/>
      <c r="IB389" s="334"/>
      <c r="IC389" s="334"/>
      <c r="ID389" s="334"/>
      <c r="IE389" s="334"/>
      <c r="IF389" s="334"/>
      <c r="IG389" s="334"/>
      <c r="IH389" s="334"/>
      <c r="II389" s="334"/>
      <c r="IJ389" s="334"/>
      <c r="IK389" s="334"/>
      <c r="IL389" s="334"/>
      <c r="IM389" s="334"/>
      <c r="IN389" s="334"/>
      <c r="IO389" s="334"/>
    </row>
    <row r="390" spans="1:249" s="326" customFormat="1" ht="15" customHeight="1" x14ac:dyDescent="0.3">
      <c r="A390" s="600">
        <v>6</v>
      </c>
      <c r="B390" s="608" t="s">
        <v>1614</v>
      </c>
      <c r="C390" s="483">
        <v>501322</v>
      </c>
      <c r="D390" s="483" t="s">
        <v>0</v>
      </c>
      <c r="E390" s="483"/>
      <c r="F390" s="609"/>
      <c r="G390" s="388">
        <v>0</v>
      </c>
      <c r="H390" s="461"/>
      <c r="I390" s="372"/>
      <c r="J390" s="372"/>
      <c r="K390" s="388">
        <v>100.75</v>
      </c>
      <c r="L390" s="372"/>
      <c r="M390" s="372"/>
      <c r="N390" s="388"/>
      <c r="O390" s="388"/>
      <c r="P390" s="372"/>
      <c r="Q390" s="372"/>
      <c r="R390" s="559">
        <f t="shared" si="79"/>
        <v>100.75</v>
      </c>
      <c r="S390" s="567">
        <f t="shared" si="80"/>
        <v>-3.4099999999881447E-3</v>
      </c>
      <c r="T390" s="333" t="str">
        <f t="shared" si="67"/>
        <v>USD</v>
      </c>
      <c r="U390" s="327">
        <v>24.81</v>
      </c>
      <c r="V390" s="332"/>
      <c r="W390" s="333">
        <f t="shared" ref="W390" si="83">U390*$W$1</f>
        <v>100.75340999999999</v>
      </c>
      <c r="X390" s="332"/>
      <c r="Y390" s="332"/>
      <c r="Z390" s="332"/>
      <c r="AA390" s="332"/>
      <c r="AB390" s="332"/>
      <c r="AC390" s="332"/>
      <c r="AD390" s="332"/>
      <c r="AE390" s="331"/>
      <c r="AF390" s="331"/>
      <c r="AG390" s="331"/>
      <c r="AH390" s="331"/>
      <c r="AI390" s="331"/>
      <c r="AJ390" s="331"/>
      <c r="AK390" s="331"/>
      <c r="AL390" s="331"/>
      <c r="AM390" s="331"/>
      <c r="AN390" s="331"/>
      <c r="AO390" s="331"/>
      <c r="AP390" s="331"/>
      <c r="AQ390" s="327"/>
      <c r="AR390" s="327"/>
      <c r="AS390" s="327"/>
      <c r="AT390" s="327"/>
      <c r="AU390" s="327"/>
      <c r="AV390" s="327"/>
      <c r="AW390" s="327"/>
      <c r="AX390" s="327"/>
      <c r="AY390" s="327"/>
      <c r="AZ390" s="327"/>
      <c r="BA390" s="327"/>
      <c r="BB390" s="332"/>
      <c r="BC390" s="332"/>
      <c r="BD390" s="332"/>
      <c r="BE390" s="332"/>
      <c r="BF390" s="332"/>
      <c r="BG390" s="332"/>
      <c r="BH390" s="332"/>
      <c r="BI390" s="332"/>
      <c r="BJ390" s="332"/>
      <c r="BK390" s="332"/>
      <c r="BL390" s="332"/>
      <c r="BM390" s="332"/>
      <c r="BN390" s="332"/>
      <c r="BO390" s="332"/>
      <c r="BP390" s="332"/>
      <c r="BQ390" s="332"/>
      <c r="BR390" s="332"/>
      <c r="BS390" s="332"/>
      <c r="BT390" s="332"/>
      <c r="BU390" s="332"/>
      <c r="BV390" s="332"/>
      <c r="BW390" s="332"/>
      <c r="BX390" s="332"/>
      <c r="BY390" s="332"/>
      <c r="BZ390" s="332"/>
      <c r="CA390" s="332"/>
      <c r="CB390" s="332"/>
      <c r="CC390" s="332"/>
      <c r="CD390" s="332"/>
      <c r="CE390" s="332"/>
      <c r="CF390" s="332"/>
      <c r="CG390" s="332"/>
      <c r="CH390" s="332"/>
      <c r="CI390" s="332"/>
      <c r="CJ390" s="332"/>
      <c r="CK390" s="332"/>
      <c r="CL390" s="332"/>
      <c r="CM390" s="332"/>
      <c r="CN390" s="332"/>
      <c r="CO390" s="332"/>
      <c r="CP390" s="332"/>
      <c r="CQ390" s="332"/>
      <c r="CR390" s="332"/>
      <c r="CS390" s="332"/>
      <c r="CT390" s="332"/>
      <c r="CU390" s="332"/>
      <c r="CV390" s="332"/>
      <c r="CW390" s="332"/>
      <c r="CX390" s="332"/>
      <c r="CY390" s="332"/>
      <c r="CZ390" s="332"/>
      <c r="DA390" s="332"/>
      <c r="DB390" s="332"/>
      <c r="DC390" s="332"/>
      <c r="DD390" s="332"/>
      <c r="DE390" s="332"/>
      <c r="DF390" s="332"/>
      <c r="DG390" s="332"/>
      <c r="DH390" s="332"/>
      <c r="DI390" s="332"/>
      <c r="DJ390" s="332"/>
      <c r="DK390" s="332"/>
      <c r="DL390" s="332"/>
      <c r="DM390" s="332"/>
      <c r="DN390" s="332"/>
      <c r="DO390" s="332"/>
      <c r="DP390" s="332"/>
      <c r="DQ390" s="332"/>
      <c r="DR390" s="332"/>
      <c r="DS390" s="332"/>
      <c r="DT390" s="332"/>
      <c r="DU390" s="332"/>
      <c r="DV390" s="332"/>
      <c r="DW390" s="332"/>
      <c r="DX390" s="332"/>
      <c r="DY390" s="332"/>
      <c r="DZ390" s="332"/>
      <c r="EA390" s="332"/>
      <c r="EB390" s="332"/>
      <c r="EC390" s="332"/>
      <c r="ED390" s="332"/>
      <c r="EE390" s="332"/>
      <c r="EF390" s="332"/>
      <c r="EG390" s="332"/>
      <c r="EH390" s="332"/>
      <c r="EI390" s="332"/>
      <c r="EJ390" s="332"/>
      <c r="EK390" s="332"/>
      <c r="EL390" s="332"/>
      <c r="EM390" s="332"/>
      <c r="EN390" s="332"/>
      <c r="EO390" s="332"/>
      <c r="EP390" s="332"/>
      <c r="EQ390" s="332"/>
      <c r="ER390" s="332"/>
      <c r="ES390" s="332"/>
      <c r="ET390" s="332"/>
      <c r="EU390" s="332"/>
      <c r="EV390" s="332"/>
      <c r="EW390" s="332"/>
      <c r="EX390" s="332"/>
      <c r="EY390" s="332"/>
      <c r="EZ390" s="332"/>
      <c r="FA390" s="332"/>
      <c r="FB390" s="332"/>
      <c r="FC390" s="332"/>
      <c r="FD390" s="332"/>
      <c r="FE390" s="332"/>
      <c r="FF390" s="332"/>
      <c r="FG390" s="332"/>
      <c r="FH390" s="332"/>
      <c r="FI390" s="332"/>
      <c r="FJ390" s="334"/>
      <c r="FK390" s="334"/>
      <c r="FL390" s="334"/>
      <c r="FM390" s="334"/>
      <c r="FN390" s="334"/>
      <c r="FO390" s="334"/>
      <c r="FP390" s="334"/>
      <c r="FQ390" s="334"/>
      <c r="FR390" s="334"/>
      <c r="FS390" s="334"/>
      <c r="FT390" s="334"/>
      <c r="FU390" s="334"/>
      <c r="FV390" s="334"/>
      <c r="FW390" s="334"/>
      <c r="FX390" s="334"/>
      <c r="FY390" s="334"/>
      <c r="FZ390" s="334"/>
      <c r="GA390" s="334"/>
      <c r="GB390" s="334"/>
      <c r="GC390" s="334"/>
      <c r="GD390" s="334"/>
      <c r="GE390" s="334"/>
      <c r="GF390" s="334"/>
      <c r="GG390" s="334"/>
      <c r="GH390" s="334"/>
      <c r="GI390" s="334"/>
      <c r="GJ390" s="334"/>
      <c r="GK390" s="334"/>
      <c r="GL390" s="334"/>
      <c r="GM390" s="334"/>
      <c r="GN390" s="334"/>
      <c r="GO390" s="334"/>
      <c r="GP390" s="334"/>
      <c r="GQ390" s="334"/>
      <c r="GR390" s="334"/>
      <c r="GS390" s="334"/>
      <c r="GT390" s="334"/>
      <c r="GU390" s="334"/>
      <c r="GV390" s="334"/>
      <c r="GW390" s="334"/>
      <c r="GX390" s="334"/>
      <c r="GY390" s="334"/>
      <c r="GZ390" s="334"/>
      <c r="HA390" s="334"/>
      <c r="HB390" s="334"/>
      <c r="HC390" s="334"/>
      <c r="HD390" s="334"/>
      <c r="HE390" s="334"/>
      <c r="HF390" s="334"/>
      <c r="HG390" s="334"/>
      <c r="HH390" s="334"/>
      <c r="HI390" s="334"/>
      <c r="HJ390" s="334"/>
      <c r="HK390" s="334"/>
      <c r="HL390" s="334"/>
      <c r="HM390" s="334"/>
      <c r="HN390" s="334"/>
      <c r="HO390" s="334"/>
      <c r="HP390" s="334"/>
      <c r="HQ390" s="334"/>
      <c r="HR390" s="334"/>
      <c r="HS390" s="334"/>
      <c r="HT390" s="334"/>
      <c r="HU390" s="334"/>
      <c r="HV390" s="334"/>
      <c r="HW390" s="334"/>
      <c r="HX390" s="334"/>
      <c r="HY390" s="334"/>
      <c r="HZ390" s="334"/>
      <c r="IA390" s="334"/>
      <c r="IB390" s="334"/>
      <c r="IC390" s="334"/>
      <c r="ID390" s="334"/>
      <c r="IE390" s="334"/>
      <c r="IF390" s="334"/>
      <c r="IG390" s="334"/>
      <c r="IH390" s="334"/>
      <c r="II390" s="334"/>
      <c r="IJ390" s="334"/>
      <c r="IK390" s="334"/>
      <c r="IL390" s="334"/>
      <c r="IM390" s="334"/>
      <c r="IN390" s="334"/>
      <c r="IO390" s="334"/>
    </row>
    <row r="391" spans="1:249" s="326" customFormat="1" ht="15" hidden="1" customHeight="1" x14ac:dyDescent="0.3">
      <c r="A391" s="600">
        <v>6</v>
      </c>
      <c r="B391" s="396" t="s">
        <v>1604</v>
      </c>
      <c r="C391" s="483">
        <v>501305</v>
      </c>
      <c r="D391" s="483" t="s">
        <v>26</v>
      </c>
      <c r="E391" s="483"/>
      <c r="F391" s="609"/>
      <c r="G391" s="388">
        <v>0</v>
      </c>
      <c r="H391" s="461"/>
      <c r="I391" s="372"/>
      <c r="J391" s="372"/>
      <c r="K391" s="388"/>
      <c r="L391" s="372"/>
      <c r="M391" s="372"/>
      <c r="N391" s="388"/>
      <c r="O391" s="388"/>
      <c r="P391" s="372"/>
      <c r="Q391" s="372"/>
      <c r="R391" s="559">
        <f t="shared" si="79"/>
        <v>0</v>
      </c>
      <c r="S391" s="567">
        <f t="shared" si="80"/>
        <v>0</v>
      </c>
      <c r="T391" s="333" t="str">
        <f t="shared" si="67"/>
        <v>MYR</v>
      </c>
      <c r="U391" s="327"/>
      <c r="V391" s="332"/>
      <c r="W391" s="333">
        <f t="shared" si="81"/>
        <v>0</v>
      </c>
      <c r="X391" s="332"/>
      <c r="Y391" s="332"/>
      <c r="Z391" s="332"/>
      <c r="AA391" s="332"/>
      <c r="AB391" s="332"/>
      <c r="AC391" s="332"/>
      <c r="AD391" s="332"/>
      <c r="AE391" s="331"/>
      <c r="AF391" s="331"/>
      <c r="AG391" s="331"/>
      <c r="AH391" s="331"/>
      <c r="AI391" s="331"/>
      <c r="AJ391" s="331"/>
      <c r="AK391" s="331"/>
      <c r="AL391" s="331"/>
      <c r="AM391" s="331"/>
      <c r="AN391" s="331"/>
      <c r="AO391" s="331"/>
      <c r="AP391" s="331"/>
      <c r="AQ391" s="327"/>
      <c r="AR391" s="327"/>
      <c r="AS391" s="327"/>
      <c r="AT391" s="327"/>
      <c r="AU391" s="327"/>
      <c r="AV391" s="327"/>
      <c r="AW391" s="327"/>
      <c r="AX391" s="327"/>
      <c r="AY391" s="327"/>
      <c r="AZ391" s="327"/>
      <c r="BA391" s="327"/>
      <c r="BB391" s="332"/>
      <c r="BC391" s="332"/>
      <c r="BD391" s="332"/>
      <c r="BE391" s="332"/>
      <c r="BF391" s="332"/>
      <c r="BG391" s="332"/>
      <c r="BH391" s="332"/>
      <c r="BI391" s="332"/>
      <c r="BJ391" s="332"/>
      <c r="BK391" s="332"/>
      <c r="BL391" s="332"/>
      <c r="BM391" s="332"/>
      <c r="BN391" s="332"/>
      <c r="BO391" s="332"/>
      <c r="BP391" s="332"/>
      <c r="BQ391" s="332"/>
      <c r="BR391" s="332"/>
      <c r="BS391" s="332"/>
      <c r="BT391" s="332"/>
      <c r="BU391" s="332"/>
      <c r="BV391" s="332"/>
      <c r="BW391" s="332"/>
      <c r="BX391" s="332"/>
      <c r="BY391" s="332"/>
      <c r="BZ391" s="332"/>
      <c r="CA391" s="332"/>
      <c r="CB391" s="332"/>
      <c r="CC391" s="332"/>
      <c r="CD391" s="332"/>
      <c r="CE391" s="332"/>
      <c r="CF391" s="332"/>
      <c r="CG391" s="332"/>
      <c r="CH391" s="332"/>
      <c r="CI391" s="332"/>
      <c r="CJ391" s="332"/>
      <c r="CK391" s="332"/>
      <c r="CL391" s="332"/>
      <c r="CM391" s="332"/>
      <c r="CN391" s="332"/>
      <c r="CO391" s="332"/>
      <c r="CP391" s="332"/>
      <c r="CQ391" s="332"/>
      <c r="CR391" s="332"/>
      <c r="CS391" s="332"/>
      <c r="CT391" s="332"/>
      <c r="CU391" s="332"/>
      <c r="CV391" s="332"/>
      <c r="CW391" s="332"/>
      <c r="CX391" s="332"/>
      <c r="CY391" s="332"/>
      <c r="CZ391" s="332"/>
      <c r="DA391" s="332"/>
      <c r="DB391" s="332"/>
      <c r="DC391" s="332"/>
      <c r="DD391" s="332"/>
      <c r="DE391" s="332"/>
      <c r="DF391" s="332"/>
      <c r="DG391" s="332"/>
      <c r="DH391" s="332"/>
      <c r="DI391" s="332"/>
      <c r="DJ391" s="332"/>
      <c r="DK391" s="332"/>
      <c r="DL391" s="332"/>
      <c r="DM391" s="332"/>
      <c r="DN391" s="332"/>
      <c r="DO391" s="332"/>
      <c r="DP391" s="332"/>
      <c r="DQ391" s="332"/>
      <c r="DR391" s="332"/>
      <c r="DS391" s="332"/>
      <c r="DT391" s="332"/>
      <c r="DU391" s="332"/>
      <c r="DV391" s="332"/>
      <c r="DW391" s="332"/>
      <c r="DX391" s="332"/>
      <c r="DY391" s="332"/>
      <c r="DZ391" s="332"/>
      <c r="EA391" s="332"/>
      <c r="EB391" s="332"/>
      <c r="EC391" s="332"/>
      <c r="ED391" s="332"/>
      <c r="EE391" s="332"/>
      <c r="EF391" s="332"/>
      <c r="EG391" s="332"/>
      <c r="EH391" s="332"/>
      <c r="EI391" s="332"/>
      <c r="EJ391" s="332"/>
      <c r="EK391" s="332"/>
      <c r="EL391" s="332"/>
      <c r="EM391" s="332"/>
      <c r="EN391" s="332"/>
      <c r="EO391" s="332"/>
      <c r="EP391" s="332"/>
      <c r="EQ391" s="332"/>
      <c r="ER391" s="332"/>
      <c r="ES391" s="332"/>
      <c r="ET391" s="332"/>
      <c r="EU391" s="332"/>
      <c r="EV391" s="332"/>
      <c r="EW391" s="332"/>
      <c r="EX391" s="332"/>
      <c r="EY391" s="332"/>
      <c r="EZ391" s="332"/>
      <c r="FA391" s="332"/>
      <c r="FB391" s="332"/>
      <c r="FC391" s="332"/>
      <c r="FD391" s="332"/>
      <c r="FE391" s="332"/>
      <c r="FF391" s="332"/>
      <c r="FG391" s="332"/>
      <c r="FH391" s="332"/>
      <c r="FI391" s="332"/>
      <c r="FJ391" s="334"/>
      <c r="FK391" s="334"/>
      <c r="FL391" s="334"/>
      <c r="FM391" s="334"/>
      <c r="FN391" s="334"/>
      <c r="FO391" s="334"/>
      <c r="FP391" s="334"/>
      <c r="FQ391" s="334"/>
      <c r="FR391" s="334"/>
      <c r="FS391" s="334"/>
      <c r="FT391" s="334"/>
      <c r="FU391" s="334"/>
      <c r="FV391" s="334"/>
      <c r="FW391" s="334"/>
      <c r="FX391" s="334"/>
      <c r="FY391" s="334"/>
      <c r="FZ391" s="334"/>
      <c r="GA391" s="334"/>
      <c r="GB391" s="334"/>
      <c r="GC391" s="334"/>
      <c r="GD391" s="334"/>
      <c r="GE391" s="334"/>
      <c r="GF391" s="334"/>
      <c r="GG391" s="334"/>
      <c r="GH391" s="334"/>
      <c r="GI391" s="334"/>
      <c r="GJ391" s="334"/>
      <c r="GK391" s="334"/>
      <c r="GL391" s="334"/>
      <c r="GM391" s="334"/>
      <c r="GN391" s="334"/>
      <c r="GO391" s="334"/>
      <c r="GP391" s="334"/>
      <c r="GQ391" s="334"/>
      <c r="GR391" s="334"/>
      <c r="GS391" s="334"/>
      <c r="GT391" s="334"/>
      <c r="GU391" s="334"/>
      <c r="GV391" s="334"/>
      <c r="GW391" s="334"/>
      <c r="GX391" s="334"/>
      <c r="GY391" s="334"/>
      <c r="GZ391" s="334"/>
      <c r="HA391" s="334"/>
      <c r="HB391" s="334"/>
      <c r="HC391" s="334"/>
      <c r="HD391" s="334"/>
      <c r="HE391" s="334"/>
      <c r="HF391" s="334"/>
      <c r="HG391" s="334"/>
      <c r="HH391" s="334"/>
      <c r="HI391" s="334"/>
      <c r="HJ391" s="334"/>
      <c r="HK391" s="334"/>
      <c r="HL391" s="334"/>
      <c r="HM391" s="334"/>
      <c r="HN391" s="334"/>
      <c r="HO391" s="334"/>
      <c r="HP391" s="334"/>
      <c r="HQ391" s="334"/>
      <c r="HR391" s="334"/>
      <c r="HS391" s="334"/>
      <c r="HT391" s="334"/>
      <c r="HU391" s="334"/>
      <c r="HV391" s="334"/>
      <c r="HW391" s="334"/>
      <c r="HX391" s="334"/>
      <c r="HY391" s="334"/>
      <c r="HZ391" s="334"/>
      <c r="IA391" s="334"/>
      <c r="IB391" s="334"/>
      <c r="IC391" s="334"/>
      <c r="ID391" s="334"/>
      <c r="IE391" s="334"/>
      <c r="IF391" s="334"/>
      <c r="IG391" s="334"/>
      <c r="IH391" s="334"/>
      <c r="II391" s="334"/>
      <c r="IJ391" s="334"/>
      <c r="IK391" s="334"/>
      <c r="IL391" s="334"/>
      <c r="IM391" s="334"/>
      <c r="IN391" s="334"/>
      <c r="IO391" s="334"/>
    </row>
    <row r="392" spans="1:249" s="326" customFormat="1" ht="15" customHeight="1" x14ac:dyDescent="0.3">
      <c r="A392" s="600">
        <v>7</v>
      </c>
      <c r="B392" s="396" t="s">
        <v>1451</v>
      </c>
      <c r="C392" s="483">
        <v>501206</v>
      </c>
      <c r="D392" s="483" t="s">
        <v>26</v>
      </c>
      <c r="E392" s="483"/>
      <c r="F392" s="609"/>
      <c r="G392" s="388">
        <v>28977.71</v>
      </c>
      <c r="H392" s="461"/>
      <c r="I392" s="372"/>
      <c r="J392" s="372"/>
      <c r="K392" s="388">
        <v>4146.1400000000003</v>
      </c>
      <c r="L392" s="372"/>
      <c r="M392" s="372"/>
      <c r="N392" s="388">
        <v>32912.29</v>
      </c>
      <c r="O392" s="388"/>
      <c r="P392" s="372"/>
      <c r="Q392" s="372"/>
      <c r="R392" s="559">
        <f t="shared" si="79"/>
        <v>211.55999999999767</v>
      </c>
      <c r="S392" s="567">
        <f t="shared" ref="S392:S393" si="84">R392-W392</f>
        <v>-2.3305801732931286E-12</v>
      </c>
      <c r="T392" s="333" t="str">
        <f t="shared" si="67"/>
        <v>MYR</v>
      </c>
      <c r="U392" s="327">
        <v>211.56</v>
      </c>
      <c r="V392" s="332"/>
      <c r="W392" s="333">
        <f t="shared" ref="W392:W393" si="85">U392</f>
        <v>211.56</v>
      </c>
      <c r="X392" s="332"/>
      <c r="Y392" s="332"/>
      <c r="Z392" s="332"/>
      <c r="AA392" s="332"/>
      <c r="AB392" s="332"/>
      <c r="AC392" s="332"/>
      <c r="AD392" s="332"/>
      <c r="AE392" s="331"/>
      <c r="AF392" s="331"/>
      <c r="AG392" s="331"/>
      <c r="AH392" s="331"/>
      <c r="AI392" s="331"/>
      <c r="AJ392" s="331"/>
      <c r="AK392" s="331"/>
      <c r="AL392" s="331"/>
      <c r="AM392" s="331"/>
      <c r="AN392" s="331"/>
      <c r="AO392" s="331"/>
      <c r="AP392" s="331"/>
      <c r="AQ392" s="327"/>
      <c r="AR392" s="327"/>
      <c r="AS392" s="327"/>
      <c r="AT392" s="327"/>
      <c r="AU392" s="327"/>
      <c r="AV392" s="327"/>
      <c r="AW392" s="327"/>
      <c r="AX392" s="327"/>
      <c r="AY392" s="327"/>
      <c r="AZ392" s="327"/>
      <c r="BA392" s="327"/>
      <c r="BB392" s="332"/>
      <c r="BC392" s="332"/>
      <c r="BD392" s="332"/>
      <c r="BE392" s="332"/>
      <c r="BF392" s="332"/>
      <c r="BG392" s="332"/>
      <c r="BH392" s="332"/>
      <c r="BI392" s="332"/>
      <c r="BJ392" s="332"/>
      <c r="BK392" s="332"/>
      <c r="BL392" s="332"/>
      <c r="BM392" s="332"/>
      <c r="BN392" s="332"/>
      <c r="BO392" s="332"/>
      <c r="BP392" s="332"/>
      <c r="BQ392" s="332"/>
      <c r="BR392" s="332"/>
      <c r="BS392" s="332"/>
      <c r="BT392" s="332"/>
      <c r="BU392" s="332"/>
      <c r="BV392" s="332"/>
      <c r="BW392" s="332"/>
      <c r="BX392" s="332"/>
      <c r="BY392" s="332"/>
      <c r="BZ392" s="332"/>
      <c r="CA392" s="332"/>
      <c r="CB392" s="332"/>
      <c r="CC392" s="332"/>
      <c r="CD392" s="332"/>
      <c r="CE392" s="332"/>
      <c r="CF392" s="332"/>
      <c r="CG392" s="332"/>
      <c r="CH392" s="332"/>
      <c r="CI392" s="332"/>
      <c r="CJ392" s="332"/>
      <c r="CK392" s="332"/>
      <c r="CL392" s="332"/>
      <c r="CM392" s="332"/>
      <c r="CN392" s="332"/>
      <c r="CO392" s="332"/>
      <c r="CP392" s="332"/>
      <c r="CQ392" s="332"/>
      <c r="CR392" s="332"/>
      <c r="CS392" s="332"/>
      <c r="CT392" s="332"/>
      <c r="CU392" s="332"/>
      <c r="CV392" s="332"/>
      <c r="CW392" s="332"/>
      <c r="CX392" s="332"/>
      <c r="CY392" s="332"/>
      <c r="CZ392" s="332"/>
      <c r="DA392" s="332"/>
      <c r="DB392" s="332"/>
      <c r="DC392" s="332"/>
      <c r="DD392" s="332"/>
      <c r="DE392" s="332"/>
      <c r="DF392" s="332"/>
      <c r="DG392" s="332"/>
      <c r="DH392" s="332"/>
      <c r="DI392" s="332"/>
      <c r="DJ392" s="332"/>
      <c r="DK392" s="332"/>
      <c r="DL392" s="332"/>
      <c r="DM392" s="332"/>
      <c r="DN392" s="332"/>
      <c r="DO392" s="332"/>
      <c r="DP392" s="332"/>
      <c r="DQ392" s="332"/>
      <c r="DR392" s="332"/>
      <c r="DS392" s="332"/>
      <c r="DT392" s="332"/>
      <c r="DU392" s="332"/>
      <c r="DV392" s="332"/>
      <c r="DW392" s="332"/>
      <c r="DX392" s="332"/>
      <c r="DY392" s="332"/>
      <c r="DZ392" s="332"/>
      <c r="EA392" s="332"/>
      <c r="EB392" s="332"/>
      <c r="EC392" s="332"/>
      <c r="ED392" s="332"/>
      <c r="EE392" s="332"/>
      <c r="EF392" s="332"/>
      <c r="EG392" s="332"/>
      <c r="EH392" s="332"/>
      <c r="EI392" s="332"/>
      <c r="EJ392" s="332"/>
      <c r="EK392" s="332"/>
      <c r="EL392" s="332"/>
      <c r="EM392" s="332"/>
      <c r="EN392" s="332"/>
      <c r="EO392" s="332"/>
      <c r="EP392" s="332"/>
      <c r="EQ392" s="332"/>
      <c r="ER392" s="332"/>
      <c r="ES392" s="332"/>
      <c r="ET392" s="332"/>
      <c r="EU392" s="332"/>
      <c r="EV392" s="332"/>
      <c r="EW392" s="332"/>
      <c r="EX392" s="332"/>
      <c r="EY392" s="332"/>
      <c r="EZ392" s="332"/>
      <c r="FA392" s="332"/>
      <c r="FB392" s="332"/>
      <c r="FC392" s="332"/>
      <c r="FD392" s="332"/>
      <c r="FE392" s="332"/>
      <c r="FF392" s="332"/>
      <c r="FG392" s="332"/>
      <c r="FH392" s="332"/>
      <c r="FI392" s="332"/>
      <c r="FJ392" s="334"/>
      <c r="FK392" s="334"/>
      <c r="FL392" s="334"/>
      <c r="FM392" s="334"/>
      <c r="FN392" s="334"/>
      <c r="FO392" s="334"/>
      <c r="FP392" s="334"/>
      <c r="FQ392" s="334"/>
      <c r="FR392" s="334"/>
      <c r="FS392" s="334"/>
      <c r="FT392" s="334"/>
      <c r="FU392" s="334"/>
      <c r="FV392" s="334"/>
      <c r="FW392" s="334"/>
      <c r="FX392" s="334"/>
      <c r="FY392" s="334"/>
      <c r="FZ392" s="334"/>
      <c r="GA392" s="334"/>
      <c r="GB392" s="334"/>
      <c r="GC392" s="334"/>
      <c r="GD392" s="334"/>
      <c r="GE392" s="334"/>
      <c r="GF392" s="334"/>
      <c r="GG392" s="334"/>
      <c r="GH392" s="334"/>
      <c r="GI392" s="334"/>
      <c r="GJ392" s="334"/>
      <c r="GK392" s="334"/>
      <c r="GL392" s="334"/>
      <c r="GM392" s="334"/>
      <c r="GN392" s="334"/>
      <c r="GO392" s="334"/>
      <c r="GP392" s="334"/>
      <c r="GQ392" s="334"/>
      <c r="GR392" s="334"/>
      <c r="GS392" s="334"/>
      <c r="GT392" s="334"/>
      <c r="GU392" s="334"/>
      <c r="GV392" s="334"/>
      <c r="GW392" s="334"/>
      <c r="GX392" s="334"/>
      <c r="GY392" s="334"/>
      <c r="GZ392" s="334"/>
      <c r="HA392" s="334"/>
      <c r="HB392" s="334"/>
      <c r="HC392" s="334"/>
      <c r="HD392" s="334"/>
      <c r="HE392" s="334"/>
      <c r="HF392" s="334"/>
      <c r="HG392" s="334"/>
      <c r="HH392" s="334"/>
      <c r="HI392" s="334"/>
      <c r="HJ392" s="334"/>
      <c r="HK392" s="334"/>
      <c r="HL392" s="334"/>
      <c r="HM392" s="334"/>
      <c r="HN392" s="334"/>
      <c r="HO392" s="334"/>
      <c r="HP392" s="334"/>
      <c r="HQ392" s="334"/>
      <c r="HR392" s="334"/>
      <c r="HS392" s="334"/>
      <c r="HT392" s="334"/>
      <c r="HU392" s="334"/>
      <c r="HV392" s="334"/>
      <c r="HW392" s="334"/>
      <c r="HX392" s="334"/>
      <c r="HY392" s="334"/>
      <c r="HZ392" s="334"/>
      <c r="IA392" s="334"/>
      <c r="IB392" s="334"/>
      <c r="IC392" s="334"/>
      <c r="ID392" s="334"/>
      <c r="IE392" s="334"/>
      <c r="IF392" s="334"/>
      <c r="IG392" s="334"/>
      <c r="IH392" s="334"/>
      <c r="II392" s="334"/>
      <c r="IJ392" s="334"/>
      <c r="IK392" s="334"/>
      <c r="IL392" s="334"/>
      <c r="IM392" s="334"/>
      <c r="IN392" s="334"/>
      <c r="IO392" s="334"/>
    </row>
    <row r="393" spans="1:249" s="326" customFormat="1" ht="15" customHeight="1" x14ac:dyDescent="0.3">
      <c r="A393" s="600">
        <v>8</v>
      </c>
      <c r="B393" s="594" t="s">
        <v>1503</v>
      </c>
      <c r="C393" s="483">
        <v>501184</v>
      </c>
      <c r="D393" s="483" t="s">
        <v>26</v>
      </c>
      <c r="E393" s="483"/>
      <c r="F393" s="609"/>
      <c r="G393" s="388">
        <v>20962.62</v>
      </c>
      <c r="H393" s="461"/>
      <c r="I393" s="372"/>
      <c r="J393" s="372"/>
      <c r="K393" s="388">
        <v>4145.43</v>
      </c>
      <c r="L393" s="372"/>
      <c r="M393" s="372"/>
      <c r="N393" s="388">
        <v>23080.93</v>
      </c>
      <c r="O393" s="388"/>
      <c r="P393" s="372"/>
      <c r="Q393" s="372"/>
      <c r="R393" s="559">
        <f t="shared" si="79"/>
        <v>2027.119999999999</v>
      </c>
      <c r="S393" s="567">
        <f t="shared" si="84"/>
        <v>3.9999999999054126E-2</v>
      </c>
      <c r="T393" s="333" t="str">
        <f t="shared" si="67"/>
        <v>MYR</v>
      </c>
      <c r="U393" s="327">
        <v>2027.08</v>
      </c>
      <c r="V393" s="332"/>
      <c r="W393" s="333">
        <f t="shared" si="85"/>
        <v>2027.08</v>
      </c>
      <c r="X393" s="332"/>
      <c r="Y393" s="332"/>
      <c r="Z393" s="332"/>
      <c r="AA393" s="332"/>
      <c r="AB393" s="332"/>
      <c r="AC393" s="332"/>
      <c r="AD393" s="332"/>
      <c r="AE393" s="331"/>
      <c r="AF393" s="331"/>
      <c r="AG393" s="331"/>
      <c r="AH393" s="331"/>
      <c r="AI393" s="331"/>
      <c r="AJ393" s="331"/>
      <c r="AK393" s="331"/>
      <c r="AL393" s="331"/>
      <c r="AM393" s="331"/>
      <c r="AN393" s="331"/>
      <c r="AO393" s="331"/>
      <c r="AP393" s="331"/>
      <c r="AQ393" s="327"/>
      <c r="AR393" s="327"/>
      <c r="AS393" s="327"/>
      <c r="AT393" s="327"/>
      <c r="AU393" s="327"/>
      <c r="AV393" s="327"/>
      <c r="AW393" s="327"/>
      <c r="AX393" s="327"/>
      <c r="AY393" s="327"/>
      <c r="AZ393" s="327"/>
      <c r="BA393" s="327"/>
      <c r="BB393" s="332"/>
      <c r="BC393" s="332"/>
      <c r="BD393" s="332"/>
      <c r="BE393" s="332"/>
      <c r="BF393" s="332"/>
      <c r="BG393" s="332"/>
      <c r="BH393" s="332"/>
      <c r="BI393" s="332"/>
      <c r="BJ393" s="332"/>
      <c r="BK393" s="332"/>
      <c r="BL393" s="332"/>
      <c r="BM393" s="332"/>
      <c r="BN393" s="332"/>
      <c r="BO393" s="332"/>
      <c r="BP393" s="332"/>
      <c r="BQ393" s="332"/>
      <c r="BR393" s="332"/>
      <c r="BS393" s="332"/>
      <c r="BT393" s="332"/>
      <c r="BU393" s="332"/>
      <c r="BV393" s="332"/>
      <c r="BW393" s="332"/>
      <c r="BX393" s="332"/>
      <c r="BY393" s="332"/>
      <c r="BZ393" s="332"/>
      <c r="CA393" s="332"/>
      <c r="CB393" s="332"/>
      <c r="CC393" s="332"/>
      <c r="CD393" s="332"/>
      <c r="CE393" s="332"/>
      <c r="CF393" s="332"/>
      <c r="CG393" s="332"/>
      <c r="CH393" s="332"/>
      <c r="CI393" s="332"/>
      <c r="CJ393" s="332"/>
      <c r="CK393" s="332"/>
      <c r="CL393" s="332"/>
      <c r="CM393" s="332"/>
      <c r="CN393" s="332"/>
      <c r="CO393" s="332"/>
      <c r="CP393" s="332"/>
      <c r="CQ393" s="332"/>
      <c r="CR393" s="332"/>
      <c r="CS393" s="332"/>
      <c r="CT393" s="332"/>
      <c r="CU393" s="332"/>
      <c r="CV393" s="332"/>
      <c r="CW393" s="332"/>
      <c r="CX393" s="332"/>
      <c r="CY393" s="332"/>
      <c r="CZ393" s="332"/>
      <c r="DA393" s="332"/>
      <c r="DB393" s="332"/>
      <c r="DC393" s="332"/>
      <c r="DD393" s="332"/>
      <c r="DE393" s="332"/>
      <c r="DF393" s="332"/>
      <c r="DG393" s="332"/>
      <c r="DH393" s="332"/>
      <c r="DI393" s="332"/>
      <c r="DJ393" s="332"/>
      <c r="DK393" s="332"/>
      <c r="DL393" s="332"/>
      <c r="DM393" s="332"/>
      <c r="DN393" s="332"/>
      <c r="DO393" s="332"/>
      <c r="DP393" s="332"/>
      <c r="DQ393" s="332"/>
      <c r="DR393" s="332"/>
      <c r="DS393" s="332"/>
      <c r="DT393" s="332"/>
      <c r="DU393" s="332"/>
      <c r="DV393" s="332"/>
      <c r="DW393" s="332"/>
      <c r="DX393" s="332"/>
      <c r="DY393" s="332"/>
      <c r="DZ393" s="332"/>
      <c r="EA393" s="332"/>
      <c r="EB393" s="332"/>
      <c r="EC393" s="332"/>
      <c r="ED393" s="332"/>
      <c r="EE393" s="332"/>
      <c r="EF393" s="332"/>
      <c r="EG393" s="332"/>
      <c r="EH393" s="332"/>
      <c r="EI393" s="332"/>
      <c r="EJ393" s="332"/>
      <c r="EK393" s="332"/>
      <c r="EL393" s="332"/>
      <c r="EM393" s="332"/>
      <c r="EN393" s="332"/>
      <c r="EO393" s="332"/>
      <c r="EP393" s="332"/>
      <c r="EQ393" s="332"/>
      <c r="ER393" s="332"/>
      <c r="ES393" s="332"/>
      <c r="ET393" s="332"/>
      <c r="EU393" s="332"/>
      <c r="EV393" s="332"/>
      <c r="EW393" s="332"/>
      <c r="EX393" s="332"/>
      <c r="EY393" s="332"/>
      <c r="EZ393" s="332"/>
      <c r="FA393" s="332"/>
      <c r="FB393" s="332"/>
      <c r="FC393" s="332"/>
      <c r="FD393" s="332"/>
      <c r="FE393" s="332"/>
      <c r="FF393" s="332"/>
      <c r="FG393" s="332"/>
      <c r="FH393" s="332"/>
      <c r="FI393" s="332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</row>
    <row r="394" spans="1:249" s="326" customFormat="1" ht="15" customHeight="1" x14ac:dyDescent="0.3">
      <c r="A394" s="600">
        <v>9</v>
      </c>
      <c r="B394" s="594" t="s">
        <v>75</v>
      </c>
      <c r="C394" s="483">
        <v>501259</v>
      </c>
      <c r="D394" s="483" t="s">
        <v>0</v>
      </c>
      <c r="E394" s="483"/>
      <c r="F394" s="609"/>
      <c r="G394" s="388">
        <v>334577.38</v>
      </c>
      <c r="H394" s="461"/>
      <c r="I394" s="372"/>
      <c r="J394" s="372"/>
      <c r="K394" s="388">
        <v>58676.98</v>
      </c>
      <c r="L394" s="372"/>
      <c r="M394" s="372"/>
      <c r="N394" s="388">
        <v>364456.56</v>
      </c>
      <c r="O394" s="388"/>
      <c r="P394" s="372">
        <v>3222.52</v>
      </c>
      <c r="Q394" s="372"/>
      <c r="R394" s="559">
        <f t="shared" si="79"/>
        <v>25575.27999999997</v>
      </c>
      <c r="S394" s="561">
        <f t="shared" ref="S394" si="86">R394-W394</f>
        <v>-4.5800000298186205E-3</v>
      </c>
      <c r="T394" s="333" t="str">
        <f t="shared" ref="T394" si="87">D394</f>
        <v>USD</v>
      </c>
      <c r="U394" s="327">
        <v>6297.78</v>
      </c>
      <c r="V394" s="332"/>
      <c r="W394" s="333">
        <f t="shared" ref="W394" si="88">U394*$W$1</f>
        <v>25575.28458</v>
      </c>
      <c r="X394" s="332"/>
      <c r="Y394" s="332"/>
      <c r="Z394" s="332"/>
      <c r="AA394" s="332"/>
      <c r="AB394" s="332"/>
      <c r="AC394" s="332"/>
      <c r="AD394" s="332"/>
      <c r="AE394" s="331"/>
      <c r="AF394" s="331"/>
      <c r="AG394" s="331"/>
      <c r="AH394" s="331"/>
      <c r="AI394" s="331"/>
      <c r="AJ394" s="331"/>
      <c r="AK394" s="331"/>
      <c r="AL394" s="331"/>
      <c r="AM394" s="331"/>
      <c r="AN394" s="331"/>
      <c r="AO394" s="331"/>
      <c r="AP394" s="331"/>
      <c r="AQ394" s="327"/>
      <c r="AR394" s="327"/>
      <c r="AS394" s="327"/>
      <c r="AT394" s="327"/>
      <c r="AU394" s="327"/>
      <c r="AV394" s="327"/>
      <c r="AW394" s="327"/>
      <c r="AX394" s="327"/>
      <c r="AY394" s="327"/>
      <c r="AZ394" s="327"/>
      <c r="BA394" s="327"/>
      <c r="BB394" s="332"/>
      <c r="BC394" s="332"/>
      <c r="BD394" s="332"/>
      <c r="BE394" s="332"/>
      <c r="BF394" s="332"/>
      <c r="BG394" s="332"/>
      <c r="BH394" s="332"/>
      <c r="BI394" s="332"/>
      <c r="BJ394" s="332"/>
      <c r="BK394" s="332"/>
      <c r="BL394" s="332"/>
      <c r="BM394" s="332"/>
      <c r="BN394" s="332"/>
      <c r="BO394" s="332"/>
      <c r="BP394" s="332"/>
      <c r="BQ394" s="332"/>
      <c r="BR394" s="332"/>
      <c r="BS394" s="332"/>
      <c r="BT394" s="332"/>
      <c r="BU394" s="332"/>
      <c r="BV394" s="332"/>
      <c r="BW394" s="332"/>
      <c r="BX394" s="332"/>
      <c r="BY394" s="332"/>
      <c r="BZ394" s="332"/>
      <c r="CA394" s="332"/>
      <c r="CB394" s="332"/>
      <c r="CC394" s="332"/>
      <c r="CD394" s="332"/>
      <c r="CE394" s="332"/>
      <c r="CF394" s="332"/>
      <c r="CG394" s="332"/>
      <c r="CH394" s="332"/>
      <c r="CI394" s="332"/>
      <c r="CJ394" s="332"/>
      <c r="CK394" s="332"/>
      <c r="CL394" s="332"/>
      <c r="CM394" s="332"/>
      <c r="CN394" s="332"/>
      <c r="CO394" s="332"/>
      <c r="CP394" s="332"/>
      <c r="CQ394" s="332"/>
      <c r="CR394" s="332"/>
      <c r="CS394" s="332"/>
      <c r="CT394" s="332"/>
      <c r="CU394" s="332"/>
      <c r="CV394" s="332"/>
      <c r="CW394" s="332"/>
      <c r="CX394" s="332"/>
      <c r="CY394" s="332"/>
      <c r="CZ394" s="332"/>
      <c r="DA394" s="332"/>
      <c r="DB394" s="332"/>
      <c r="DC394" s="332"/>
      <c r="DD394" s="332"/>
      <c r="DE394" s="332"/>
      <c r="DF394" s="332"/>
      <c r="DG394" s="332"/>
      <c r="DH394" s="332"/>
      <c r="DI394" s="332"/>
      <c r="DJ394" s="332"/>
      <c r="DK394" s="332"/>
      <c r="DL394" s="332"/>
      <c r="DM394" s="332"/>
      <c r="DN394" s="332"/>
      <c r="DO394" s="332"/>
      <c r="DP394" s="332"/>
      <c r="DQ394" s="332"/>
      <c r="DR394" s="332"/>
      <c r="DS394" s="332"/>
      <c r="DT394" s="332"/>
      <c r="DU394" s="332"/>
      <c r="DV394" s="332"/>
      <c r="DW394" s="332"/>
      <c r="DX394" s="332"/>
      <c r="DY394" s="332"/>
      <c r="DZ394" s="332"/>
      <c r="EA394" s="332"/>
      <c r="EB394" s="332"/>
      <c r="EC394" s="332"/>
      <c r="ED394" s="332"/>
      <c r="EE394" s="332"/>
      <c r="EF394" s="332"/>
      <c r="EG394" s="332"/>
      <c r="EH394" s="332"/>
      <c r="EI394" s="332"/>
      <c r="EJ394" s="332"/>
      <c r="EK394" s="332"/>
      <c r="EL394" s="332"/>
      <c r="EM394" s="332"/>
      <c r="EN394" s="332"/>
      <c r="EO394" s="332"/>
      <c r="EP394" s="332"/>
      <c r="EQ394" s="332"/>
      <c r="ER394" s="332"/>
      <c r="ES394" s="332"/>
      <c r="ET394" s="332"/>
      <c r="EU394" s="332"/>
      <c r="EV394" s="332"/>
      <c r="EW394" s="332"/>
      <c r="EX394" s="332"/>
      <c r="EY394" s="332"/>
      <c r="EZ394" s="332"/>
      <c r="FA394" s="332"/>
      <c r="FB394" s="332"/>
      <c r="FC394" s="332"/>
      <c r="FD394" s="332"/>
      <c r="FE394" s="332"/>
      <c r="FF394" s="332"/>
      <c r="FG394" s="332"/>
      <c r="FH394" s="332"/>
      <c r="FI394" s="332"/>
      <c r="FJ394" s="334"/>
      <c r="FK394" s="334"/>
      <c r="FL394" s="334"/>
      <c r="FM394" s="334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334"/>
      <c r="FX394" s="334"/>
      <c r="FY394" s="334"/>
      <c r="FZ394" s="334"/>
      <c r="GA394" s="334"/>
      <c r="GB394" s="334"/>
      <c r="GC394" s="334"/>
      <c r="GD394" s="334"/>
      <c r="GE394" s="334"/>
      <c r="GF394" s="334"/>
      <c r="GG394" s="334"/>
      <c r="GH394" s="334"/>
      <c r="GI394" s="334"/>
      <c r="GJ394" s="334"/>
      <c r="GK394" s="334"/>
      <c r="GL394" s="334"/>
      <c r="GM394" s="334"/>
      <c r="GN394" s="334"/>
      <c r="GO394" s="334"/>
      <c r="GP394" s="334"/>
      <c r="GQ394" s="334"/>
      <c r="GR394" s="334"/>
      <c r="GS394" s="334"/>
      <c r="GT394" s="334"/>
      <c r="GU394" s="334"/>
      <c r="GV394" s="334"/>
      <c r="GW394" s="334"/>
      <c r="GX394" s="334"/>
      <c r="GY394" s="334"/>
      <c r="GZ394" s="334"/>
      <c r="HA394" s="334"/>
      <c r="HB394" s="334"/>
      <c r="HC394" s="334"/>
      <c r="HD394" s="334"/>
      <c r="HE394" s="334"/>
      <c r="HF394" s="334"/>
      <c r="HG394" s="334"/>
      <c r="HH394" s="334"/>
      <c r="HI394" s="334"/>
      <c r="HJ394" s="334"/>
      <c r="HK394" s="334"/>
      <c r="HL394" s="334"/>
      <c r="HM394" s="334"/>
      <c r="HN394" s="334"/>
      <c r="HO394" s="334"/>
      <c r="HP394" s="334"/>
      <c r="HQ394" s="334"/>
      <c r="HR394" s="334"/>
      <c r="HS394" s="334"/>
      <c r="HT394" s="334"/>
      <c r="HU394" s="334"/>
      <c r="HV394" s="334"/>
      <c r="HW394" s="334"/>
      <c r="HX394" s="334"/>
      <c r="HY394" s="334"/>
      <c r="HZ394" s="334"/>
      <c r="IA394" s="334"/>
      <c r="IB394" s="334"/>
      <c r="IC394" s="334"/>
      <c r="ID394" s="334"/>
      <c r="IE394" s="334"/>
      <c r="IF394" s="334"/>
      <c r="IG394" s="334"/>
      <c r="IH394" s="334"/>
      <c r="II394" s="334"/>
      <c r="IJ394" s="334"/>
      <c r="IK394" s="334"/>
      <c r="IL394" s="334"/>
      <c r="IM394" s="334"/>
      <c r="IN394" s="334"/>
      <c r="IO394" s="334"/>
    </row>
    <row r="395" spans="1:249" s="326" customFormat="1" ht="15" customHeight="1" thickBot="1" x14ac:dyDescent="0.35">
      <c r="A395" s="600"/>
      <c r="B395" s="688"/>
      <c r="C395" s="688"/>
      <c r="D395" s="688"/>
      <c r="E395" s="456"/>
      <c r="F395" s="595"/>
      <c r="G395" s="689"/>
      <c r="H395" s="689"/>
      <c r="I395" s="689"/>
      <c r="J395" s="689"/>
      <c r="K395" s="689"/>
      <c r="L395" s="689"/>
      <c r="M395" s="689"/>
      <c r="N395" s="689"/>
      <c r="O395" s="689"/>
      <c r="P395" s="689"/>
      <c r="Q395" s="689"/>
      <c r="R395" s="670"/>
      <c r="S395" s="561"/>
      <c r="T395" s="333"/>
      <c r="U395" s="327"/>
      <c r="V395" s="332"/>
      <c r="W395" s="332"/>
      <c r="X395" s="332"/>
      <c r="Y395" s="332"/>
      <c r="Z395" s="332"/>
      <c r="AA395" s="332"/>
      <c r="AB395" s="332"/>
      <c r="AC395" s="332"/>
      <c r="AD395" s="332"/>
      <c r="AE395" s="331"/>
      <c r="AF395" s="331"/>
      <c r="AG395" s="331"/>
      <c r="AH395" s="331"/>
      <c r="AI395" s="331"/>
      <c r="AJ395" s="331"/>
      <c r="AK395" s="331"/>
      <c r="AL395" s="331"/>
      <c r="AM395" s="331"/>
      <c r="AN395" s="331"/>
      <c r="AO395" s="331"/>
      <c r="AP395" s="331"/>
      <c r="AQ395" s="327"/>
      <c r="AR395" s="327"/>
      <c r="AS395" s="327"/>
      <c r="AT395" s="327"/>
      <c r="AU395" s="327"/>
      <c r="AV395" s="327"/>
      <c r="AW395" s="327"/>
      <c r="AX395" s="327"/>
      <c r="AY395" s="327"/>
      <c r="AZ395" s="327"/>
      <c r="BA395" s="327"/>
      <c r="BB395" s="332"/>
      <c r="BC395" s="332"/>
      <c r="BD395" s="332"/>
      <c r="BE395" s="332"/>
      <c r="BF395" s="332"/>
      <c r="BG395" s="332"/>
      <c r="BH395" s="332"/>
      <c r="BI395" s="332"/>
      <c r="BJ395" s="332"/>
      <c r="BK395" s="332"/>
      <c r="BL395" s="332"/>
      <c r="BM395" s="332"/>
      <c r="BN395" s="332"/>
      <c r="BO395" s="332"/>
      <c r="BP395" s="332"/>
      <c r="BQ395" s="332"/>
      <c r="BR395" s="332"/>
      <c r="BS395" s="332"/>
      <c r="BT395" s="332"/>
      <c r="BU395" s="332"/>
      <c r="BV395" s="332"/>
      <c r="BW395" s="332"/>
      <c r="BX395" s="332"/>
      <c r="BY395" s="332"/>
      <c r="BZ395" s="332"/>
      <c r="CA395" s="332"/>
      <c r="CB395" s="332"/>
      <c r="CC395" s="332"/>
      <c r="CD395" s="332"/>
      <c r="CE395" s="332"/>
      <c r="CF395" s="332"/>
      <c r="CG395" s="332"/>
      <c r="CH395" s="332"/>
      <c r="CI395" s="332"/>
      <c r="CJ395" s="332"/>
      <c r="CK395" s="332"/>
      <c r="CL395" s="332"/>
      <c r="CM395" s="332"/>
      <c r="CN395" s="332"/>
      <c r="CO395" s="332"/>
      <c r="CP395" s="332"/>
      <c r="CQ395" s="332"/>
      <c r="CR395" s="332"/>
      <c r="CS395" s="332"/>
      <c r="CT395" s="332"/>
      <c r="CU395" s="332"/>
      <c r="CV395" s="332"/>
      <c r="CW395" s="332"/>
      <c r="CX395" s="332"/>
      <c r="CY395" s="332"/>
      <c r="CZ395" s="332"/>
      <c r="DA395" s="332"/>
      <c r="DB395" s="332"/>
      <c r="DC395" s="332"/>
      <c r="DD395" s="332"/>
      <c r="DE395" s="332"/>
      <c r="DF395" s="332"/>
      <c r="DG395" s="332"/>
      <c r="DH395" s="332"/>
      <c r="DI395" s="332"/>
      <c r="DJ395" s="332"/>
      <c r="DK395" s="332"/>
      <c r="DL395" s="332"/>
      <c r="DM395" s="332"/>
      <c r="DN395" s="332"/>
      <c r="DO395" s="332"/>
      <c r="DP395" s="332"/>
      <c r="DQ395" s="332"/>
      <c r="DR395" s="332"/>
      <c r="DS395" s="332"/>
      <c r="DT395" s="332"/>
      <c r="DU395" s="332"/>
      <c r="DV395" s="332"/>
      <c r="DW395" s="332"/>
      <c r="DX395" s="332"/>
      <c r="DY395" s="332"/>
      <c r="DZ395" s="332"/>
      <c r="EA395" s="332"/>
      <c r="EB395" s="332"/>
      <c r="EC395" s="332"/>
      <c r="ED395" s="332"/>
      <c r="EE395" s="332"/>
      <c r="EF395" s="332"/>
      <c r="EG395" s="332"/>
      <c r="EH395" s="332"/>
      <c r="EI395" s="332"/>
      <c r="EJ395" s="332"/>
      <c r="EK395" s="332"/>
      <c r="EL395" s="332"/>
      <c r="EM395" s="332"/>
      <c r="EN395" s="332"/>
      <c r="EO395" s="332"/>
      <c r="EP395" s="332"/>
      <c r="EQ395" s="332"/>
      <c r="ER395" s="332"/>
      <c r="ES395" s="332"/>
      <c r="ET395" s="332"/>
      <c r="EU395" s="332"/>
      <c r="EV395" s="332"/>
      <c r="EW395" s="332"/>
      <c r="EX395" s="332"/>
      <c r="EY395" s="332"/>
      <c r="EZ395" s="332"/>
      <c r="FA395" s="332"/>
      <c r="FB395" s="332"/>
      <c r="FC395" s="332"/>
      <c r="FD395" s="332"/>
      <c r="FE395" s="332"/>
      <c r="FF395" s="332"/>
      <c r="FG395" s="332"/>
      <c r="FH395" s="332"/>
      <c r="FI395" s="332"/>
      <c r="FJ395" s="334"/>
      <c r="FK395" s="334"/>
      <c r="FL395" s="334"/>
      <c r="FM395" s="334"/>
      <c r="FN395" s="334"/>
      <c r="FO395" s="334"/>
      <c r="FP395" s="334"/>
      <c r="FQ395" s="334"/>
      <c r="FR395" s="334"/>
      <c r="FS395" s="334"/>
      <c r="FT395" s="334"/>
      <c r="FU395" s="334"/>
      <c r="FV395" s="334"/>
      <c r="FW395" s="334"/>
      <c r="FX395" s="334"/>
      <c r="FY395" s="334"/>
      <c r="FZ395" s="334"/>
      <c r="GA395" s="334"/>
      <c r="GB395" s="334"/>
      <c r="GC395" s="334"/>
      <c r="GD395" s="334"/>
      <c r="GE395" s="334"/>
      <c r="GF395" s="334"/>
      <c r="GG395" s="334"/>
      <c r="GH395" s="334"/>
      <c r="GI395" s="334"/>
      <c r="GJ395" s="334"/>
      <c r="GK395" s="334"/>
      <c r="GL395" s="334"/>
      <c r="GM395" s="334"/>
      <c r="GN395" s="334"/>
      <c r="GO395" s="334"/>
      <c r="GP395" s="334"/>
      <c r="GQ395" s="334"/>
      <c r="GR395" s="334"/>
      <c r="GS395" s="334"/>
      <c r="GT395" s="334"/>
      <c r="GU395" s="334"/>
      <c r="GV395" s="334"/>
      <c r="GW395" s="334"/>
      <c r="GX395" s="334"/>
      <c r="GY395" s="334"/>
      <c r="GZ395" s="334"/>
      <c r="HA395" s="334"/>
      <c r="HB395" s="334"/>
      <c r="HC395" s="334"/>
      <c r="HD395" s="334"/>
      <c r="HE395" s="334"/>
      <c r="HF395" s="334"/>
      <c r="HG395" s="334"/>
      <c r="HH395" s="334"/>
      <c r="HI395" s="334"/>
      <c r="HJ395" s="334"/>
      <c r="HK395" s="334"/>
      <c r="HL395" s="334"/>
      <c r="HM395" s="334"/>
      <c r="HN395" s="334"/>
      <c r="HO395" s="334"/>
      <c r="HP395" s="334"/>
      <c r="HQ395" s="334"/>
      <c r="HR395" s="334"/>
      <c r="HS395" s="334"/>
      <c r="HT395" s="334"/>
      <c r="HU395" s="334"/>
      <c r="HV395" s="334"/>
      <c r="HW395" s="334"/>
      <c r="HX395" s="334"/>
      <c r="HY395" s="334"/>
      <c r="HZ395" s="334"/>
      <c r="IA395" s="334"/>
      <c r="IB395" s="334"/>
      <c r="IC395" s="334"/>
      <c r="ID395" s="334"/>
      <c r="IE395" s="334"/>
      <c r="IF395" s="334"/>
      <c r="IG395" s="334"/>
      <c r="IH395" s="334"/>
      <c r="II395" s="334"/>
      <c r="IJ395" s="334"/>
      <c r="IK395" s="334"/>
      <c r="IL395" s="334"/>
      <c r="IM395" s="334"/>
      <c r="IN395" s="334"/>
      <c r="IO395" s="334"/>
    </row>
    <row r="396" spans="1:249" s="326" customFormat="1" ht="15" customHeight="1" thickBot="1" x14ac:dyDescent="0.35">
      <c r="A396" s="602"/>
      <c r="B396" s="997" t="s">
        <v>1295</v>
      </c>
      <c r="C396" s="997"/>
      <c r="D396" s="997"/>
      <c r="E396" s="603"/>
      <c r="F396" s="604"/>
      <c r="G396" s="615">
        <f t="shared" ref="G396:Q396" si="89">SUM(G383:G395)</f>
        <v>988330.8699999993</v>
      </c>
      <c r="H396" s="615">
        <f t="shared" si="89"/>
        <v>0</v>
      </c>
      <c r="I396" s="615">
        <f t="shared" si="89"/>
        <v>0</v>
      </c>
      <c r="J396" s="615">
        <f t="shared" si="89"/>
        <v>0</v>
      </c>
      <c r="K396" s="615">
        <f>SUM(K383:K395)</f>
        <v>356130.74</v>
      </c>
      <c r="L396" s="615">
        <f t="shared" si="89"/>
        <v>0</v>
      </c>
      <c r="M396" s="615">
        <f t="shared" si="89"/>
        <v>0</v>
      </c>
      <c r="N396" s="615">
        <f t="shared" si="89"/>
        <v>486907.91000000003</v>
      </c>
      <c r="O396" s="615">
        <f t="shared" si="89"/>
        <v>0</v>
      </c>
      <c r="P396" s="615">
        <f t="shared" si="89"/>
        <v>13077.17</v>
      </c>
      <c r="Q396" s="615">
        <f t="shared" si="89"/>
        <v>0</v>
      </c>
      <c r="R396" s="606">
        <f>SUM(R383:R395)</f>
        <v>844476.52999999933</v>
      </c>
      <c r="S396" s="561"/>
      <c r="T396" s="333"/>
      <c r="U396" s="327"/>
      <c r="V396" s="332"/>
      <c r="W396" s="332"/>
      <c r="X396" s="332"/>
      <c r="Y396" s="332"/>
      <c r="Z396" s="332"/>
      <c r="AA396" s="332"/>
      <c r="AB396" s="332"/>
      <c r="AC396" s="332"/>
      <c r="AD396" s="332"/>
      <c r="AE396" s="331"/>
      <c r="AF396" s="331"/>
      <c r="AG396" s="331"/>
      <c r="AH396" s="331"/>
      <c r="AI396" s="331"/>
      <c r="AJ396" s="331"/>
      <c r="AK396" s="331"/>
      <c r="AL396" s="331"/>
      <c r="AM396" s="331"/>
      <c r="AN396" s="331"/>
      <c r="AO396" s="331"/>
      <c r="AP396" s="331"/>
      <c r="AQ396" s="327"/>
      <c r="AR396" s="327"/>
      <c r="AS396" s="327"/>
      <c r="AT396" s="327"/>
      <c r="AU396" s="327"/>
      <c r="AV396" s="327"/>
      <c r="AW396" s="327"/>
      <c r="AX396" s="327"/>
      <c r="AY396" s="327"/>
      <c r="AZ396" s="327"/>
      <c r="BA396" s="327"/>
      <c r="BB396" s="332"/>
      <c r="BC396" s="332"/>
      <c r="BD396" s="332"/>
      <c r="BE396" s="332"/>
      <c r="BF396" s="332"/>
      <c r="BG396" s="332"/>
      <c r="BH396" s="332"/>
      <c r="BI396" s="332"/>
      <c r="BJ396" s="332"/>
      <c r="BK396" s="332"/>
      <c r="BL396" s="332"/>
      <c r="BM396" s="332"/>
      <c r="BN396" s="332"/>
      <c r="BO396" s="332"/>
      <c r="BP396" s="332"/>
      <c r="BQ396" s="332"/>
      <c r="BR396" s="332"/>
      <c r="BS396" s="332"/>
      <c r="BT396" s="332"/>
      <c r="BU396" s="332"/>
      <c r="BV396" s="332"/>
      <c r="BW396" s="332"/>
      <c r="BX396" s="332"/>
      <c r="BY396" s="332"/>
      <c r="BZ396" s="332"/>
      <c r="CA396" s="332"/>
      <c r="CB396" s="332"/>
      <c r="CC396" s="332"/>
      <c r="CD396" s="332"/>
      <c r="CE396" s="332"/>
      <c r="CF396" s="332"/>
      <c r="CG396" s="332"/>
      <c r="CH396" s="332"/>
      <c r="CI396" s="332"/>
      <c r="CJ396" s="332"/>
      <c r="CK396" s="332"/>
      <c r="CL396" s="332"/>
      <c r="CM396" s="332"/>
      <c r="CN396" s="332"/>
      <c r="CO396" s="332"/>
      <c r="CP396" s="332"/>
      <c r="CQ396" s="332"/>
      <c r="CR396" s="332"/>
      <c r="CS396" s="332"/>
      <c r="CT396" s="332"/>
      <c r="CU396" s="332"/>
      <c r="CV396" s="332"/>
      <c r="CW396" s="332"/>
      <c r="CX396" s="332"/>
      <c r="CY396" s="332"/>
      <c r="CZ396" s="332"/>
      <c r="DA396" s="332"/>
      <c r="DB396" s="332"/>
      <c r="DC396" s="332"/>
      <c r="DD396" s="332"/>
      <c r="DE396" s="332"/>
      <c r="DF396" s="332"/>
      <c r="DG396" s="332"/>
      <c r="DH396" s="332"/>
      <c r="DI396" s="332"/>
      <c r="DJ396" s="332"/>
      <c r="DK396" s="332"/>
      <c r="DL396" s="332"/>
      <c r="DM396" s="332"/>
      <c r="DN396" s="332"/>
      <c r="DO396" s="332"/>
      <c r="DP396" s="332"/>
      <c r="DQ396" s="332"/>
      <c r="DR396" s="332"/>
      <c r="DS396" s="332"/>
      <c r="DT396" s="332"/>
      <c r="DU396" s="332"/>
      <c r="DV396" s="332"/>
      <c r="DW396" s="332"/>
      <c r="DX396" s="332"/>
      <c r="DY396" s="332"/>
      <c r="DZ396" s="332"/>
      <c r="EA396" s="332"/>
      <c r="EB396" s="332"/>
      <c r="EC396" s="332"/>
      <c r="ED396" s="332"/>
      <c r="EE396" s="332"/>
      <c r="EF396" s="332"/>
      <c r="EG396" s="332"/>
      <c r="EH396" s="332"/>
      <c r="EI396" s="332"/>
      <c r="EJ396" s="332"/>
      <c r="EK396" s="332"/>
      <c r="EL396" s="332"/>
      <c r="EM396" s="332"/>
      <c r="EN396" s="332"/>
      <c r="EO396" s="332"/>
      <c r="EP396" s="332"/>
      <c r="EQ396" s="332"/>
      <c r="ER396" s="332"/>
      <c r="ES396" s="332"/>
      <c r="ET396" s="332"/>
      <c r="EU396" s="332"/>
      <c r="EV396" s="332"/>
      <c r="EW396" s="332"/>
      <c r="EX396" s="332"/>
      <c r="EY396" s="332"/>
      <c r="EZ396" s="332"/>
      <c r="FA396" s="332"/>
      <c r="FB396" s="332"/>
      <c r="FC396" s="332"/>
      <c r="FD396" s="332"/>
      <c r="FE396" s="332"/>
      <c r="FF396" s="332"/>
      <c r="FG396" s="332"/>
      <c r="FH396" s="332"/>
      <c r="FI396" s="332"/>
      <c r="FJ396" s="334"/>
      <c r="FK396" s="334"/>
      <c r="FL396" s="334"/>
      <c r="FM396" s="334"/>
      <c r="FN396" s="334"/>
      <c r="FO396" s="334"/>
      <c r="FP396" s="334"/>
      <c r="FQ396" s="334"/>
      <c r="FR396" s="334"/>
      <c r="FS396" s="334"/>
      <c r="FT396" s="334"/>
      <c r="FU396" s="334"/>
      <c r="FV396" s="334"/>
      <c r="FW396" s="334"/>
      <c r="FX396" s="334"/>
      <c r="FY396" s="334"/>
      <c r="FZ396" s="334"/>
      <c r="GA396" s="334"/>
      <c r="GB396" s="334"/>
      <c r="GC396" s="334"/>
      <c r="GD396" s="334"/>
      <c r="GE396" s="334"/>
      <c r="GF396" s="334"/>
      <c r="GG396" s="334"/>
      <c r="GH396" s="334"/>
      <c r="GI396" s="334"/>
      <c r="GJ396" s="334"/>
      <c r="GK396" s="334"/>
      <c r="GL396" s="334"/>
      <c r="GM396" s="334"/>
      <c r="GN396" s="334"/>
      <c r="GO396" s="334"/>
      <c r="GP396" s="334"/>
      <c r="GQ396" s="334"/>
      <c r="GR396" s="334"/>
      <c r="GS396" s="334"/>
      <c r="GT396" s="334"/>
      <c r="GU396" s="334"/>
      <c r="GV396" s="334"/>
      <c r="GW396" s="334"/>
      <c r="GX396" s="334"/>
      <c r="GY396" s="334"/>
      <c r="GZ396" s="334"/>
      <c r="HA396" s="334"/>
      <c r="HB396" s="334"/>
      <c r="HC396" s="334"/>
      <c r="HD396" s="334"/>
      <c r="HE396" s="334"/>
      <c r="HF396" s="334"/>
      <c r="HG396" s="334"/>
      <c r="HH396" s="334"/>
      <c r="HI396" s="334"/>
      <c r="HJ396" s="334"/>
      <c r="HK396" s="334"/>
      <c r="HL396" s="334"/>
      <c r="HM396" s="334"/>
      <c r="HN396" s="334"/>
      <c r="HO396" s="334"/>
      <c r="HP396" s="334"/>
      <c r="HQ396" s="334"/>
      <c r="HR396" s="334"/>
      <c r="HS396" s="334"/>
      <c r="HT396" s="334"/>
      <c r="HU396" s="334"/>
      <c r="HV396" s="334"/>
      <c r="HW396" s="334"/>
      <c r="HX396" s="334"/>
      <c r="HY396" s="334"/>
      <c r="HZ396" s="334"/>
      <c r="IA396" s="334"/>
      <c r="IB396" s="334"/>
      <c r="IC396" s="334"/>
      <c r="ID396" s="334"/>
      <c r="IE396" s="334"/>
      <c r="IF396" s="334"/>
      <c r="IG396" s="334"/>
      <c r="IH396" s="334"/>
      <c r="II396" s="334"/>
      <c r="IJ396" s="334"/>
      <c r="IK396" s="334"/>
      <c r="IL396" s="334"/>
      <c r="IM396" s="334"/>
      <c r="IN396" s="334"/>
      <c r="IO396" s="334"/>
    </row>
    <row r="397" spans="1:249" s="326" customFormat="1" ht="15" customHeight="1" thickBot="1" x14ac:dyDescent="0.35">
      <c r="A397" s="323"/>
      <c r="B397" s="334"/>
      <c r="C397" s="324"/>
      <c r="D397" s="324"/>
      <c r="E397" s="324"/>
      <c r="F397" s="401"/>
      <c r="G397" s="488"/>
      <c r="H397" s="489"/>
      <c r="R397" s="463"/>
      <c r="S397" s="561"/>
      <c r="T397" s="333"/>
      <c r="U397" s="327"/>
      <c r="V397" s="332"/>
      <c r="W397" s="332"/>
      <c r="X397" s="332"/>
      <c r="Y397" s="332"/>
      <c r="Z397" s="332"/>
      <c r="AA397" s="332"/>
      <c r="AB397" s="332"/>
      <c r="AC397" s="332"/>
      <c r="AD397" s="332"/>
      <c r="AE397" s="331"/>
      <c r="AF397" s="331"/>
      <c r="AG397" s="331"/>
      <c r="AH397" s="331"/>
      <c r="AI397" s="331"/>
      <c r="AJ397" s="331"/>
      <c r="AK397" s="331"/>
      <c r="AL397" s="331"/>
      <c r="AM397" s="331"/>
      <c r="AN397" s="331"/>
      <c r="AO397" s="331"/>
      <c r="AP397" s="331"/>
      <c r="AQ397" s="327"/>
      <c r="AR397" s="327"/>
      <c r="AS397" s="327"/>
      <c r="AT397" s="327"/>
      <c r="AU397" s="327"/>
      <c r="AV397" s="327"/>
      <c r="AW397" s="327"/>
      <c r="AX397" s="327"/>
      <c r="AY397" s="327"/>
      <c r="AZ397" s="327"/>
      <c r="BA397" s="327"/>
      <c r="BB397" s="332"/>
      <c r="BC397" s="332"/>
      <c r="BD397" s="332"/>
      <c r="BE397" s="332"/>
      <c r="BF397" s="332"/>
      <c r="BG397" s="332"/>
      <c r="BH397" s="332"/>
      <c r="BI397" s="332"/>
      <c r="BJ397" s="332"/>
      <c r="BK397" s="332"/>
      <c r="BL397" s="332"/>
      <c r="BM397" s="332"/>
      <c r="BN397" s="332"/>
      <c r="BO397" s="332"/>
      <c r="BP397" s="332"/>
      <c r="BQ397" s="332"/>
      <c r="BR397" s="332"/>
      <c r="BS397" s="332"/>
      <c r="BT397" s="332"/>
      <c r="BU397" s="332"/>
      <c r="BV397" s="332"/>
      <c r="BW397" s="332"/>
      <c r="BX397" s="332"/>
      <c r="BY397" s="332"/>
      <c r="BZ397" s="332"/>
      <c r="CA397" s="332"/>
      <c r="CB397" s="332"/>
      <c r="CC397" s="332"/>
      <c r="CD397" s="332"/>
      <c r="CE397" s="332"/>
      <c r="CF397" s="332"/>
      <c r="CG397" s="332"/>
      <c r="CH397" s="332"/>
      <c r="CI397" s="332"/>
      <c r="CJ397" s="332"/>
      <c r="CK397" s="332"/>
      <c r="CL397" s="332"/>
      <c r="CM397" s="332"/>
      <c r="CN397" s="332"/>
      <c r="CO397" s="332"/>
      <c r="CP397" s="332"/>
      <c r="CQ397" s="332"/>
      <c r="CR397" s="332"/>
      <c r="CS397" s="332"/>
      <c r="CT397" s="332"/>
      <c r="CU397" s="332"/>
      <c r="CV397" s="332"/>
      <c r="CW397" s="332"/>
      <c r="CX397" s="332"/>
      <c r="CY397" s="332"/>
      <c r="CZ397" s="332"/>
      <c r="DA397" s="332"/>
      <c r="DB397" s="332"/>
      <c r="DC397" s="332"/>
      <c r="DD397" s="332"/>
      <c r="DE397" s="332"/>
      <c r="DF397" s="332"/>
      <c r="DG397" s="332"/>
      <c r="DH397" s="332"/>
      <c r="DI397" s="332"/>
      <c r="DJ397" s="332"/>
      <c r="DK397" s="332"/>
      <c r="DL397" s="332"/>
      <c r="DM397" s="332"/>
      <c r="DN397" s="332"/>
      <c r="DO397" s="332"/>
      <c r="DP397" s="332"/>
      <c r="DQ397" s="332"/>
      <c r="DR397" s="332"/>
      <c r="DS397" s="332"/>
      <c r="DT397" s="332"/>
      <c r="DU397" s="332"/>
      <c r="DV397" s="332"/>
      <c r="DW397" s="332"/>
      <c r="DX397" s="332"/>
      <c r="DY397" s="332"/>
      <c r="DZ397" s="332"/>
      <c r="EA397" s="332"/>
      <c r="EB397" s="332"/>
      <c r="EC397" s="332"/>
      <c r="ED397" s="332"/>
      <c r="EE397" s="332"/>
      <c r="EF397" s="332"/>
      <c r="EG397" s="332"/>
      <c r="EH397" s="332"/>
      <c r="EI397" s="332"/>
      <c r="EJ397" s="332"/>
      <c r="EK397" s="332"/>
      <c r="EL397" s="332"/>
      <c r="EM397" s="332"/>
      <c r="EN397" s="332"/>
      <c r="EO397" s="332"/>
      <c r="EP397" s="332"/>
      <c r="EQ397" s="332"/>
      <c r="ER397" s="332"/>
      <c r="ES397" s="332"/>
      <c r="ET397" s="332"/>
      <c r="EU397" s="332"/>
      <c r="EV397" s="332"/>
      <c r="EW397" s="332"/>
      <c r="EX397" s="332"/>
      <c r="EY397" s="332"/>
      <c r="EZ397" s="332"/>
      <c r="FA397" s="332"/>
      <c r="FB397" s="332"/>
      <c r="FC397" s="332"/>
      <c r="FD397" s="332"/>
      <c r="FE397" s="332"/>
      <c r="FF397" s="332"/>
      <c r="FG397" s="332"/>
      <c r="FH397" s="332"/>
      <c r="FI397" s="332"/>
      <c r="FJ397" s="334"/>
      <c r="FK397" s="334"/>
      <c r="FL397" s="334"/>
      <c r="FM397" s="334"/>
      <c r="FN397" s="334"/>
      <c r="FO397" s="334"/>
      <c r="FP397" s="334"/>
      <c r="FQ397" s="334"/>
      <c r="FR397" s="334"/>
      <c r="FS397" s="334"/>
      <c r="FT397" s="334"/>
      <c r="FU397" s="334"/>
      <c r="FV397" s="334"/>
      <c r="FW397" s="334"/>
      <c r="FX397" s="334"/>
      <c r="FY397" s="334"/>
      <c r="FZ397" s="334"/>
      <c r="GA397" s="334"/>
      <c r="GB397" s="334"/>
      <c r="GC397" s="334"/>
      <c r="GD397" s="334"/>
      <c r="GE397" s="334"/>
      <c r="GF397" s="334"/>
      <c r="GG397" s="334"/>
      <c r="GH397" s="334"/>
      <c r="GI397" s="334"/>
      <c r="GJ397" s="334"/>
      <c r="GK397" s="334"/>
      <c r="GL397" s="334"/>
      <c r="GM397" s="334"/>
      <c r="GN397" s="334"/>
      <c r="GO397" s="334"/>
      <c r="GP397" s="334"/>
      <c r="GQ397" s="334"/>
      <c r="GR397" s="334"/>
      <c r="GS397" s="334"/>
      <c r="GT397" s="334"/>
      <c r="GU397" s="334"/>
      <c r="GV397" s="334"/>
      <c r="GW397" s="334"/>
      <c r="GX397" s="334"/>
      <c r="GY397" s="334"/>
      <c r="GZ397" s="334"/>
      <c r="HA397" s="334"/>
      <c r="HB397" s="334"/>
      <c r="HC397" s="334"/>
      <c r="HD397" s="334"/>
      <c r="HE397" s="334"/>
      <c r="HF397" s="334"/>
      <c r="HG397" s="334"/>
      <c r="HH397" s="334"/>
      <c r="HI397" s="334"/>
      <c r="HJ397" s="334"/>
      <c r="HK397" s="334"/>
      <c r="HL397" s="334"/>
      <c r="HM397" s="334"/>
      <c r="HN397" s="334"/>
      <c r="HO397" s="334"/>
      <c r="HP397" s="334"/>
      <c r="HQ397" s="334"/>
      <c r="HR397" s="334"/>
      <c r="HS397" s="334"/>
      <c r="HT397" s="334"/>
      <c r="HU397" s="334"/>
      <c r="HV397" s="334"/>
      <c r="HW397" s="334"/>
      <c r="HX397" s="334"/>
      <c r="HY397" s="334"/>
      <c r="HZ397" s="334"/>
      <c r="IA397" s="334"/>
      <c r="IB397" s="334"/>
      <c r="IC397" s="334"/>
      <c r="ID397" s="334"/>
      <c r="IE397" s="334"/>
      <c r="IF397" s="334"/>
      <c r="IG397" s="334"/>
      <c r="IH397" s="334"/>
      <c r="II397" s="334"/>
      <c r="IJ397" s="334"/>
      <c r="IK397" s="334"/>
      <c r="IL397" s="334"/>
      <c r="IM397" s="334"/>
      <c r="IN397" s="334"/>
      <c r="IO397" s="334"/>
    </row>
    <row r="398" spans="1:249" s="326" customFormat="1" ht="15" customHeight="1" thickBot="1" x14ac:dyDescent="0.35">
      <c r="A398" s="602"/>
      <c r="B398" s="981" t="s">
        <v>223</v>
      </c>
      <c r="C398" s="981"/>
      <c r="D398" s="981"/>
      <c r="E398" s="603"/>
      <c r="F398" s="604"/>
      <c r="G398" s="605">
        <f t="shared" ref="G398:R398" si="90">G381+G375+G365+G359+G251+G209+G145+G396</f>
        <v>15402147.177905789</v>
      </c>
      <c r="H398" s="605">
        <f t="shared" si="90"/>
        <v>0</v>
      </c>
      <c r="I398" s="605">
        <f t="shared" si="90"/>
        <v>10130996.49</v>
      </c>
      <c r="J398" s="605">
        <f t="shared" si="90"/>
        <v>12617.42</v>
      </c>
      <c r="K398" s="605">
        <f t="shared" si="90"/>
        <v>13030281.030000001</v>
      </c>
      <c r="L398" s="605">
        <f t="shared" si="90"/>
        <v>0</v>
      </c>
      <c r="M398" s="605">
        <f t="shared" si="90"/>
        <v>0</v>
      </c>
      <c r="N398" s="605">
        <f t="shared" si="90"/>
        <v>14527999.990000004</v>
      </c>
      <c r="O398" s="605">
        <f t="shared" si="90"/>
        <v>2321.81</v>
      </c>
      <c r="P398" s="605">
        <f t="shared" si="90"/>
        <v>125163.11</v>
      </c>
      <c r="Q398" s="605">
        <f t="shared" si="90"/>
        <v>2003.46</v>
      </c>
      <c r="R398" s="605">
        <f t="shared" si="90"/>
        <v>23918553.747905791</v>
      </c>
      <c r="S398" s="561"/>
      <c r="T398" s="333"/>
      <c r="U398" s="327"/>
      <c r="V398" s="332"/>
      <c r="W398" s="332"/>
      <c r="X398" s="332"/>
      <c r="Y398" s="332"/>
      <c r="Z398" s="332"/>
      <c r="AA398" s="332"/>
      <c r="AB398" s="332"/>
      <c r="AC398" s="332"/>
      <c r="AD398" s="332"/>
      <c r="AE398" s="331"/>
      <c r="AF398" s="331"/>
      <c r="AG398" s="331"/>
      <c r="AH398" s="331"/>
      <c r="AI398" s="331"/>
      <c r="AJ398" s="331"/>
      <c r="AK398" s="331"/>
      <c r="AL398" s="331"/>
      <c r="AM398" s="331"/>
      <c r="AN398" s="331"/>
      <c r="AO398" s="331"/>
      <c r="AP398" s="331"/>
      <c r="AQ398" s="327"/>
      <c r="AR398" s="327"/>
      <c r="AS398" s="327"/>
      <c r="AT398" s="327"/>
      <c r="AU398" s="327"/>
      <c r="AV398" s="327"/>
      <c r="AW398" s="327"/>
      <c r="AX398" s="327"/>
      <c r="AY398" s="327"/>
      <c r="AZ398" s="327"/>
      <c r="BA398" s="327"/>
      <c r="BB398" s="332"/>
      <c r="BC398" s="332"/>
      <c r="BD398" s="332"/>
      <c r="BE398" s="332"/>
      <c r="BF398" s="332"/>
      <c r="BG398" s="332"/>
      <c r="BH398" s="332"/>
      <c r="BI398" s="332"/>
      <c r="BJ398" s="332"/>
      <c r="BK398" s="332"/>
      <c r="BL398" s="332"/>
      <c r="BM398" s="332"/>
      <c r="BN398" s="332"/>
      <c r="BO398" s="332"/>
      <c r="BP398" s="332"/>
      <c r="BQ398" s="332"/>
      <c r="BR398" s="332"/>
      <c r="BS398" s="332"/>
      <c r="BT398" s="332"/>
      <c r="BU398" s="332"/>
      <c r="BV398" s="332"/>
      <c r="BW398" s="332"/>
      <c r="BX398" s="332"/>
      <c r="BY398" s="332"/>
      <c r="BZ398" s="332"/>
      <c r="CA398" s="332"/>
      <c r="CB398" s="332"/>
      <c r="CC398" s="332"/>
      <c r="CD398" s="332"/>
      <c r="CE398" s="332"/>
      <c r="CF398" s="332"/>
      <c r="CG398" s="332"/>
      <c r="CH398" s="332"/>
      <c r="CI398" s="332"/>
      <c r="CJ398" s="332"/>
      <c r="CK398" s="332"/>
      <c r="CL398" s="332"/>
      <c r="CM398" s="332"/>
      <c r="CN398" s="332"/>
      <c r="CO398" s="332"/>
      <c r="CP398" s="332"/>
      <c r="CQ398" s="332"/>
      <c r="CR398" s="332"/>
      <c r="CS398" s="332"/>
      <c r="CT398" s="332"/>
      <c r="CU398" s="332"/>
      <c r="CV398" s="332"/>
      <c r="CW398" s="332"/>
      <c r="CX398" s="332"/>
      <c r="CY398" s="332"/>
      <c r="CZ398" s="332"/>
      <c r="DA398" s="332"/>
      <c r="DB398" s="332"/>
      <c r="DC398" s="332"/>
      <c r="DD398" s="332"/>
      <c r="DE398" s="332"/>
      <c r="DF398" s="332"/>
      <c r="DG398" s="332"/>
      <c r="DH398" s="332"/>
      <c r="DI398" s="332"/>
      <c r="DJ398" s="332"/>
      <c r="DK398" s="332"/>
      <c r="DL398" s="332"/>
      <c r="DM398" s="332"/>
      <c r="DN398" s="332"/>
      <c r="DO398" s="332"/>
      <c r="DP398" s="332"/>
      <c r="DQ398" s="332"/>
      <c r="DR398" s="332"/>
      <c r="DS398" s="332"/>
      <c r="DT398" s="332"/>
      <c r="DU398" s="332"/>
      <c r="DV398" s="332"/>
      <c r="DW398" s="332"/>
      <c r="DX398" s="332"/>
      <c r="DY398" s="332"/>
      <c r="DZ398" s="332"/>
      <c r="EA398" s="332"/>
      <c r="EB398" s="332"/>
      <c r="EC398" s="332"/>
      <c r="ED398" s="332"/>
      <c r="EE398" s="332"/>
      <c r="EF398" s="332"/>
      <c r="EG398" s="332"/>
      <c r="EH398" s="332"/>
      <c r="EI398" s="332"/>
      <c r="EJ398" s="332"/>
      <c r="EK398" s="332"/>
      <c r="EL398" s="332"/>
      <c r="EM398" s="332"/>
      <c r="EN398" s="332"/>
      <c r="EO398" s="332"/>
      <c r="EP398" s="332"/>
      <c r="EQ398" s="332"/>
      <c r="ER398" s="332"/>
      <c r="ES398" s="332"/>
      <c r="ET398" s="332"/>
      <c r="EU398" s="332"/>
      <c r="EV398" s="332"/>
      <c r="EW398" s="332"/>
      <c r="EX398" s="332"/>
      <c r="EY398" s="332"/>
      <c r="EZ398" s="332"/>
      <c r="FA398" s="332"/>
      <c r="FB398" s="332"/>
      <c r="FC398" s="332"/>
      <c r="FD398" s="332"/>
      <c r="FE398" s="332"/>
      <c r="FF398" s="332"/>
      <c r="FG398" s="332"/>
      <c r="FH398" s="332"/>
      <c r="FI398" s="332"/>
      <c r="FJ398" s="334"/>
      <c r="FK398" s="334"/>
      <c r="FL398" s="334"/>
      <c r="FM398" s="334"/>
      <c r="FN398" s="334"/>
      <c r="FO398" s="334"/>
      <c r="FP398" s="334"/>
      <c r="FQ398" s="334"/>
      <c r="FR398" s="334"/>
      <c r="FS398" s="334"/>
      <c r="FT398" s="334"/>
      <c r="FU398" s="334"/>
      <c r="FV398" s="334"/>
      <c r="FW398" s="334"/>
      <c r="FX398" s="334"/>
      <c r="FY398" s="334"/>
      <c r="FZ398" s="334"/>
      <c r="GA398" s="334"/>
      <c r="GB398" s="334"/>
      <c r="GC398" s="334"/>
      <c r="GD398" s="334"/>
      <c r="GE398" s="334"/>
      <c r="GF398" s="334"/>
      <c r="GG398" s="334"/>
      <c r="GH398" s="334"/>
      <c r="GI398" s="334"/>
      <c r="GJ398" s="334"/>
      <c r="GK398" s="334"/>
      <c r="GL398" s="334"/>
      <c r="GM398" s="334"/>
      <c r="GN398" s="334"/>
      <c r="GO398" s="334"/>
      <c r="GP398" s="334"/>
      <c r="GQ398" s="334"/>
      <c r="GR398" s="334"/>
      <c r="GS398" s="334"/>
      <c r="GT398" s="334"/>
      <c r="GU398" s="334"/>
      <c r="GV398" s="334"/>
      <c r="GW398" s="334"/>
      <c r="GX398" s="334"/>
      <c r="GY398" s="334"/>
      <c r="GZ398" s="334"/>
      <c r="HA398" s="334"/>
      <c r="HB398" s="334"/>
      <c r="HC398" s="334"/>
      <c r="HD398" s="334"/>
      <c r="HE398" s="334"/>
      <c r="HF398" s="334"/>
      <c r="HG398" s="334"/>
      <c r="HH398" s="334"/>
      <c r="HI398" s="334"/>
      <c r="HJ398" s="334"/>
      <c r="HK398" s="334"/>
      <c r="HL398" s="334"/>
      <c r="HM398" s="334"/>
      <c r="HN398" s="334"/>
      <c r="HO398" s="334"/>
      <c r="HP398" s="334"/>
      <c r="HQ398" s="334"/>
      <c r="HR398" s="334"/>
      <c r="HS398" s="334"/>
      <c r="HT398" s="334"/>
      <c r="HU398" s="334"/>
      <c r="HV398" s="334"/>
      <c r="HW398" s="334"/>
      <c r="HX398" s="334"/>
      <c r="HY398" s="334"/>
      <c r="HZ398" s="334"/>
      <c r="IA398" s="334"/>
      <c r="IB398" s="334"/>
      <c r="IC398" s="334"/>
      <c r="ID398" s="334"/>
      <c r="IE398" s="334"/>
      <c r="IF398" s="334"/>
      <c r="IG398" s="334"/>
      <c r="IH398" s="334"/>
      <c r="II398" s="334"/>
      <c r="IJ398" s="334"/>
      <c r="IK398" s="334"/>
      <c r="IL398" s="334"/>
      <c r="IM398" s="334"/>
      <c r="IN398" s="334"/>
      <c r="IO398" s="334"/>
    </row>
    <row r="399" spans="1:249" s="677" customFormat="1" ht="11.4" x14ac:dyDescent="0.2">
      <c r="A399" s="676"/>
      <c r="B399" s="676"/>
      <c r="C399" s="817"/>
      <c r="D399" s="676"/>
      <c r="E399" s="676"/>
      <c r="F399" s="818"/>
      <c r="G399" s="676"/>
      <c r="H399" s="676"/>
      <c r="I399" s="499">
        <f>I398+K398-N398-O398</f>
        <v>8630955.7199999988</v>
      </c>
      <c r="J399" s="499">
        <f>I398+J398+K398-L398-N398-O398-P398-Q398</f>
        <v>8516406.5699999966</v>
      </c>
      <c r="K399" s="498"/>
      <c r="L399" s="498"/>
      <c r="M399" s="498"/>
      <c r="N399" s="498"/>
      <c r="O399" s="498"/>
      <c r="P399" s="498"/>
      <c r="Q399" s="498"/>
      <c r="R399" s="749">
        <v>15402147.18</v>
      </c>
      <c r="S399" s="858"/>
      <c r="T399" s="319"/>
      <c r="U399" s="497"/>
      <c r="V399" s="844"/>
      <c r="W399" s="844"/>
      <c r="X399" s="844"/>
      <c r="Y399" s="844"/>
      <c r="Z399" s="844"/>
      <c r="AA399" s="844"/>
      <c r="AB399" s="319"/>
      <c r="AC399" s="319"/>
      <c r="AD399" s="319"/>
      <c r="AE399" s="319"/>
      <c r="AF399" s="319"/>
      <c r="AG399" s="319"/>
      <c r="AH399" s="319"/>
      <c r="AI399" s="319"/>
      <c r="AJ399" s="319"/>
      <c r="AK399" s="319"/>
      <c r="AL399" s="319"/>
      <c r="AM399" s="319"/>
      <c r="AN399" s="319"/>
      <c r="AO399" s="319"/>
      <c r="AP399" s="319"/>
      <c r="AQ399" s="320"/>
      <c r="AR399" s="320"/>
      <c r="AS399" s="320"/>
      <c r="AT399" s="320"/>
      <c r="AU399" s="320"/>
      <c r="AV399" s="320"/>
      <c r="AW399" s="320"/>
      <c r="AX399" s="320"/>
      <c r="AY399" s="320"/>
      <c r="AZ399" s="320"/>
      <c r="BA399" s="320"/>
      <c r="BB399" s="319"/>
      <c r="BC399" s="319"/>
      <c r="BD399" s="319"/>
      <c r="BE399" s="319"/>
      <c r="BF399" s="319"/>
      <c r="BG399" s="319"/>
      <c r="BH399" s="319"/>
      <c r="BI399" s="319"/>
      <c r="BJ399" s="319"/>
      <c r="BK399" s="319"/>
      <c r="BL399" s="319"/>
      <c r="BM399" s="319"/>
      <c r="BN399" s="319"/>
      <c r="BO399" s="319"/>
      <c r="BP399" s="319"/>
      <c r="BQ399" s="319"/>
      <c r="BR399" s="319"/>
      <c r="BS399" s="319"/>
      <c r="BT399" s="319"/>
      <c r="BU399" s="319"/>
      <c r="BV399" s="319"/>
      <c r="BW399" s="319"/>
      <c r="BX399" s="319"/>
      <c r="BY399" s="319"/>
      <c r="BZ399" s="319"/>
      <c r="CA399" s="319"/>
      <c r="CB399" s="319"/>
      <c r="CC399" s="319"/>
      <c r="CD399" s="319"/>
      <c r="CE399" s="319"/>
      <c r="CF399" s="319"/>
      <c r="CG399" s="319"/>
      <c r="CH399" s="319"/>
      <c r="CI399" s="319"/>
      <c r="CJ399" s="319"/>
      <c r="CK399" s="319"/>
      <c r="CL399" s="319"/>
      <c r="CM399" s="319"/>
      <c r="CN399" s="319"/>
      <c r="CO399" s="319"/>
      <c r="CP399" s="319"/>
      <c r="CQ399" s="319"/>
      <c r="CR399" s="319"/>
      <c r="CS399" s="319"/>
      <c r="CT399" s="319"/>
      <c r="CU399" s="319"/>
      <c r="CV399" s="319"/>
      <c r="CW399" s="319"/>
      <c r="CX399" s="319"/>
      <c r="CY399" s="319"/>
      <c r="CZ399" s="319"/>
      <c r="DA399" s="319"/>
      <c r="DB399" s="319"/>
      <c r="DC399" s="319"/>
      <c r="DD399" s="319"/>
      <c r="DE399" s="319"/>
      <c r="DF399" s="319"/>
      <c r="DG399" s="319"/>
      <c r="DH399" s="319"/>
      <c r="DI399" s="319"/>
      <c r="DJ399" s="319"/>
      <c r="DK399" s="319"/>
      <c r="DL399" s="319"/>
      <c r="DM399" s="319"/>
      <c r="DN399" s="319"/>
      <c r="DO399" s="319"/>
      <c r="DP399" s="319"/>
      <c r="DQ399" s="319"/>
      <c r="DR399" s="319"/>
      <c r="DS399" s="319"/>
      <c r="DT399" s="319"/>
      <c r="DU399" s="319"/>
      <c r="DV399" s="319"/>
      <c r="DW399" s="319"/>
      <c r="DX399" s="319"/>
      <c r="DY399" s="319"/>
      <c r="DZ399" s="319"/>
      <c r="EA399" s="319"/>
      <c r="EB399" s="319"/>
      <c r="EC399" s="319"/>
      <c r="ED399" s="319"/>
      <c r="EE399" s="319"/>
      <c r="EF399" s="319"/>
      <c r="EG399" s="319"/>
      <c r="EH399" s="319"/>
      <c r="EI399" s="319"/>
      <c r="EJ399" s="319"/>
      <c r="EK399" s="319"/>
      <c r="EL399" s="319"/>
      <c r="EM399" s="319"/>
      <c r="EN399" s="319"/>
      <c r="EO399" s="319"/>
      <c r="EP399" s="319"/>
      <c r="EQ399" s="319"/>
      <c r="ER399" s="319"/>
      <c r="ES399" s="319"/>
      <c r="ET399" s="319"/>
      <c r="EU399" s="319"/>
      <c r="EV399" s="319"/>
      <c r="EW399" s="319"/>
      <c r="EX399" s="319"/>
      <c r="EY399" s="319"/>
      <c r="EZ399" s="319"/>
      <c r="FA399" s="319"/>
      <c r="FB399" s="319"/>
      <c r="FC399" s="319"/>
      <c r="FD399" s="319"/>
      <c r="FE399" s="319"/>
      <c r="FF399" s="319"/>
      <c r="FG399" s="319"/>
      <c r="FH399" s="319"/>
      <c r="FI399" s="319"/>
      <c r="FJ399" s="676"/>
      <c r="FK399" s="676"/>
      <c r="FL399" s="676"/>
      <c r="FM399" s="676"/>
      <c r="FN399" s="676"/>
      <c r="FO399" s="676"/>
      <c r="FP399" s="676"/>
      <c r="FQ399" s="676"/>
      <c r="FR399" s="676"/>
      <c r="FS399" s="676"/>
      <c r="FT399" s="676"/>
      <c r="FU399" s="676"/>
      <c r="FV399" s="676"/>
      <c r="FW399" s="676"/>
      <c r="FX399" s="676"/>
      <c r="FY399" s="676"/>
      <c r="FZ399" s="676"/>
      <c r="GA399" s="676"/>
      <c r="GB399" s="676"/>
      <c r="GC399" s="676"/>
      <c r="GD399" s="676"/>
      <c r="GE399" s="676"/>
      <c r="GF399" s="676"/>
      <c r="GG399" s="676"/>
      <c r="GH399" s="676"/>
      <c r="GI399" s="676"/>
      <c r="GJ399" s="676"/>
      <c r="GK399" s="676"/>
      <c r="GL399" s="676"/>
      <c r="GM399" s="676"/>
      <c r="GN399" s="676"/>
      <c r="GO399" s="676"/>
      <c r="GP399" s="676"/>
      <c r="GQ399" s="676"/>
      <c r="GR399" s="676"/>
      <c r="GS399" s="676"/>
      <c r="GT399" s="676"/>
      <c r="GU399" s="676"/>
      <c r="GV399" s="676"/>
      <c r="GW399" s="676"/>
      <c r="GX399" s="676"/>
      <c r="GY399" s="676"/>
      <c r="GZ399" s="676"/>
      <c r="HA399" s="676"/>
      <c r="HB399" s="676"/>
      <c r="HC399" s="676"/>
      <c r="HD399" s="676"/>
      <c r="HE399" s="676"/>
      <c r="HF399" s="676"/>
      <c r="HG399" s="676"/>
      <c r="HH399" s="676"/>
      <c r="HI399" s="676"/>
      <c r="HJ399" s="676"/>
      <c r="HK399" s="676"/>
      <c r="HL399" s="676"/>
      <c r="HM399" s="676"/>
      <c r="HN399" s="676"/>
      <c r="HO399" s="676"/>
      <c r="HP399" s="676"/>
      <c r="HQ399" s="676"/>
      <c r="HR399" s="676"/>
      <c r="HS399" s="676"/>
      <c r="HT399" s="676"/>
      <c r="HU399" s="676"/>
      <c r="HV399" s="676"/>
      <c r="HW399" s="676"/>
      <c r="HX399" s="676"/>
      <c r="HY399" s="676"/>
      <c r="HZ399" s="676"/>
      <c r="IA399" s="676"/>
      <c r="IB399" s="676"/>
      <c r="IC399" s="676"/>
      <c r="ID399" s="676"/>
      <c r="IE399" s="676"/>
      <c r="IF399" s="676"/>
      <c r="IG399" s="676"/>
      <c r="IH399" s="676"/>
      <c r="II399" s="676"/>
      <c r="IJ399" s="676"/>
      <c r="IK399" s="676"/>
      <c r="IL399" s="676"/>
      <c r="IM399" s="676"/>
      <c r="IN399" s="676"/>
      <c r="IO399" s="676"/>
    </row>
    <row r="400" spans="1:249" s="677" customFormat="1" ht="11.4" x14ac:dyDescent="0.2">
      <c r="A400" s="676"/>
      <c r="B400" s="676"/>
      <c r="C400" s="817"/>
      <c r="D400" s="676"/>
      <c r="E400" s="676"/>
      <c r="F400" s="818"/>
      <c r="G400" s="676"/>
      <c r="H400" s="677">
        <f>H398+I398+J398+K398+L398-M398-N398-O398-P398-Q398</f>
        <v>8516406.5699999966</v>
      </c>
      <c r="I400" s="498"/>
      <c r="J400" s="499"/>
      <c r="K400" s="499"/>
      <c r="L400" s="498"/>
      <c r="M400" s="498"/>
      <c r="N400" s="498"/>
      <c r="O400" s="498"/>
      <c r="P400" s="498"/>
      <c r="Q400" s="498"/>
      <c r="R400" s="678"/>
      <c r="S400" s="858"/>
      <c r="T400" s="319"/>
      <c r="U400" s="320"/>
      <c r="V400" s="844"/>
      <c r="W400" s="844"/>
      <c r="X400" s="844"/>
      <c r="Y400" s="844"/>
      <c r="Z400" s="844"/>
      <c r="AA400" s="844"/>
      <c r="AB400" s="319"/>
      <c r="AC400" s="319"/>
      <c r="AD400" s="319"/>
      <c r="AE400" s="319"/>
      <c r="AF400" s="319"/>
      <c r="AG400" s="319"/>
      <c r="AH400" s="319"/>
      <c r="AI400" s="319"/>
      <c r="AJ400" s="319"/>
      <c r="AK400" s="319"/>
      <c r="AL400" s="319"/>
      <c r="AM400" s="319"/>
      <c r="AN400" s="319"/>
      <c r="AO400" s="319"/>
      <c r="AP400" s="319"/>
      <c r="AQ400" s="320"/>
      <c r="AR400" s="320"/>
      <c r="AS400" s="320"/>
      <c r="AT400" s="320"/>
      <c r="AU400" s="320"/>
      <c r="AV400" s="320"/>
      <c r="AW400" s="320"/>
      <c r="AX400" s="320"/>
      <c r="AY400" s="320"/>
      <c r="AZ400" s="320"/>
      <c r="BA400" s="320"/>
      <c r="BB400" s="319"/>
      <c r="BC400" s="319"/>
      <c r="BD400" s="319"/>
      <c r="BE400" s="319"/>
      <c r="BF400" s="319"/>
      <c r="BG400" s="319"/>
      <c r="BH400" s="319"/>
      <c r="BI400" s="319"/>
      <c r="BJ400" s="319"/>
      <c r="BK400" s="319"/>
      <c r="BL400" s="319"/>
      <c r="BM400" s="319"/>
      <c r="BN400" s="319"/>
      <c r="BO400" s="319"/>
      <c r="BP400" s="319"/>
      <c r="BQ400" s="319"/>
      <c r="BR400" s="319"/>
      <c r="BS400" s="319"/>
      <c r="BT400" s="319"/>
      <c r="BU400" s="319"/>
      <c r="BV400" s="319"/>
      <c r="BW400" s="319"/>
      <c r="BX400" s="319"/>
      <c r="BY400" s="319"/>
      <c r="BZ400" s="319"/>
      <c r="CA400" s="319"/>
      <c r="CB400" s="319"/>
      <c r="CC400" s="319"/>
      <c r="CD400" s="319"/>
      <c r="CE400" s="319"/>
      <c r="CF400" s="319"/>
      <c r="CG400" s="319"/>
      <c r="CH400" s="319"/>
      <c r="CI400" s="319"/>
      <c r="CJ400" s="319"/>
      <c r="CK400" s="319"/>
      <c r="CL400" s="319"/>
      <c r="CM400" s="319"/>
      <c r="CN400" s="319"/>
      <c r="CO400" s="319"/>
      <c r="CP400" s="319"/>
      <c r="CQ400" s="319"/>
      <c r="CR400" s="319"/>
      <c r="CS400" s="319"/>
      <c r="CT400" s="319"/>
      <c r="CU400" s="319"/>
      <c r="CV400" s="319"/>
      <c r="CW400" s="319"/>
      <c r="CX400" s="319"/>
      <c r="CY400" s="319"/>
      <c r="CZ400" s="319"/>
      <c r="DA400" s="319"/>
      <c r="DB400" s="319"/>
      <c r="DC400" s="319"/>
      <c r="DD400" s="319"/>
      <c r="DE400" s="319"/>
      <c r="DF400" s="319"/>
      <c r="DG400" s="319"/>
      <c r="DH400" s="319"/>
      <c r="DI400" s="319"/>
      <c r="DJ400" s="319"/>
      <c r="DK400" s="319"/>
      <c r="DL400" s="319"/>
      <c r="DM400" s="319"/>
      <c r="DN400" s="319"/>
      <c r="DO400" s="319"/>
      <c r="DP400" s="319"/>
      <c r="DQ400" s="319"/>
      <c r="DR400" s="319"/>
      <c r="DS400" s="319"/>
      <c r="DT400" s="319"/>
      <c r="DU400" s="319"/>
      <c r="DV400" s="319"/>
      <c r="DW400" s="319"/>
      <c r="DX400" s="319"/>
      <c r="DY400" s="319"/>
      <c r="DZ400" s="319"/>
      <c r="EA400" s="319"/>
      <c r="EB400" s="319"/>
      <c r="EC400" s="319"/>
      <c r="ED400" s="319"/>
      <c r="EE400" s="319"/>
      <c r="EF400" s="319"/>
      <c r="EG400" s="319"/>
      <c r="EH400" s="319"/>
      <c r="EI400" s="319"/>
      <c r="EJ400" s="319"/>
      <c r="EK400" s="319"/>
      <c r="EL400" s="319"/>
      <c r="EM400" s="319"/>
      <c r="EN400" s="319"/>
      <c r="EO400" s="319"/>
      <c r="EP400" s="319"/>
      <c r="EQ400" s="319"/>
      <c r="ER400" s="319"/>
      <c r="ES400" s="319"/>
      <c r="ET400" s="319"/>
      <c r="EU400" s="319"/>
      <c r="EV400" s="319"/>
      <c r="EW400" s="319"/>
      <c r="EX400" s="319"/>
      <c r="EY400" s="319"/>
      <c r="EZ400" s="319"/>
      <c r="FA400" s="319"/>
      <c r="FB400" s="319"/>
      <c r="FC400" s="319"/>
      <c r="FD400" s="319"/>
      <c r="FE400" s="319"/>
      <c r="FF400" s="319"/>
      <c r="FG400" s="319"/>
      <c r="FH400" s="319"/>
      <c r="FI400" s="319"/>
      <c r="FJ400" s="676"/>
      <c r="FK400" s="676"/>
      <c r="FL400" s="676"/>
      <c r="FM400" s="676"/>
      <c r="FN400" s="676"/>
      <c r="FO400" s="676"/>
      <c r="FP400" s="676"/>
      <c r="FQ400" s="676"/>
      <c r="FR400" s="676"/>
      <c r="FS400" s="676"/>
      <c r="FT400" s="676"/>
      <c r="FU400" s="676"/>
      <c r="FV400" s="676"/>
      <c r="FW400" s="676"/>
      <c r="FX400" s="676"/>
      <c r="FY400" s="676"/>
      <c r="FZ400" s="676"/>
      <c r="GA400" s="676"/>
      <c r="GB400" s="676"/>
      <c r="GC400" s="676"/>
      <c r="GD400" s="676"/>
      <c r="GE400" s="676"/>
      <c r="GF400" s="676"/>
      <c r="GG400" s="676"/>
      <c r="GH400" s="676"/>
      <c r="GI400" s="676"/>
      <c r="GJ400" s="676"/>
      <c r="GK400" s="676"/>
      <c r="GL400" s="676"/>
      <c r="GM400" s="676"/>
      <c r="GN400" s="676"/>
      <c r="GO400" s="676"/>
      <c r="GP400" s="676"/>
      <c r="GQ400" s="676"/>
      <c r="GR400" s="676"/>
      <c r="GS400" s="676"/>
      <c r="GT400" s="676"/>
      <c r="GU400" s="676"/>
      <c r="GV400" s="676"/>
      <c r="GW400" s="676"/>
      <c r="GX400" s="676"/>
      <c r="GY400" s="676"/>
      <c r="GZ400" s="676"/>
      <c r="HA400" s="676"/>
      <c r="HB400" s="676"/>
      <c r="HC400" s="676"/>
      <c r="HD400" s="676"/>
      <c r="HE400" s="676"/>
      <c r="HF400" s="676"/>
      <c r="HG400" s="676"/>
      <c r="HH400" s="676"/>
      <c r="HI400" s="676"/>
      <c r="HJ400" s="676"/>
      <c r="HK400" s="676"/>
      <c r="HL400" s="676"/>
      <c r="HM400" s="676"/>
      <c r="HN400" s="676"/>
      <c r="HO400" s="676"/>
      <c r="HP400" s="676"/>
      <c r="HQ400" s="676"/>
      <c r="HR400" s="676"/>
      <c r="HS400" s="676"/>
      <c r="HT400" s="676"/>
      <c r="HU400" s="676"/>
      <c r="HV400" s="676"/>
      <c r="HW400" s="676"/>
      <c r="HX400" s="676"/>
      <c r="HY400" s="676"/>
      <c r="HZ400" s="676"/>
      <c r="IA400" s="676"/>
      <c r="IB400" s="676"/>
      <c r="IC400" s="676"/>
      <c r="ID400" s="676"/>
      <c r="IE400" s="676"/>
      <c r="IF400" s="676"/>
      <c r="IG400" s="676"/>
      <c r="IH400" s="676"/>
      <c r="II400" s="676"/>
      <c r="IJ400" s="676"/>
      <c r="IK400" s="676"/>
      <c r="IL400" s="676"/>
      <c r="IM400" s="676"/>
      <c r="IN400" s="676"/>
      <c r="IO400" s="676"/>
    </row>
    <row r="401" spans="1:249" s="677" customFormat="1" ht="11.4" x14ac:dyDescent="0.2">
      <c r="A401" s="676"/>
      <c r="B401" s="676"/>
      <c r="C401" s="817"/>
      <c r="D401" s="676"/>
      <c r="E401" s="676"/>
      <c r="F401" s="818"/>
      <c r="G401" s="676"/>
      <c r="H401" s="676"/>
      <c r="I401" s="499"/>
      <c r="J401" s="499"/>
      <c r="K401" s="499"/>
      <c r="L401" s="499"/>
      <c r="M401" s="498"/>
      <c r="N401" s="498"/>
      <c r="O401" s="498"/>
      <c r="P401" s="498"/>
      <c r="Q401" s="498"/>
      <c r="R401" s="939"/>
      <c r="S401" s="858"/>
      <c r="T401" s="319"/>
      <c r="U401" s="320"/>
      <c r="V401" s="844"/>
      <c r="W401" s="844"/>
      <c r="X401" s="844"/>
      <c r="Y401" s="844"/>
      <c r="Z401" s="844"/>
      <c r="AA401" s="844"/>
      <c r="AB401" s="319"/>
      <c r="AC401" s="319"/>
      <c r="AD401" s="319"/>
      <c r="AE401" s="319"/>
      <c r="AF401" s="319"/>
      <c r="AG401" s="319"/>
      <c r="AH401" s="319"/>
      <c r="AI401" s="319"/>
      <c r="AJ401" s="319"/>
      <c r="AK401" s="319"/>
      <c r="AL401" s="319"/>
      <c r="AM401" s="319"/>
      <c r="AN401" s="319"/>
      <c r="AO401" s="319"/>
      <c r="AP401" s="319"/>
      <c r="AQ401" s="320"/>
      <c r="AR401" s="320"/>
      <c r="AS401" s="320"/>
      <c r="AT401" s="320"/>
      <c r="AU401" s="320"/>
      <c r="AV401" s="320"/>
      <c r="AW401" s="320"/>
      <c r="AX401" s="320"/>
      <c r="AY401" s="320"/>
      <c r="AZ401" s="320"/>
      <c r="BA401" s="320"/>
      <c r="BB401" s="319"/>
      <c r="BC401" s="319"/>
      <c r="BD401" s="319"/>
      <c r="BE401" s="319"/>
      <c r="BF401" s="319"/>
      <c r="BG401" s="319"/>
      <c r="BH401" s="319"/>
      <c r="BI401" s="319"/>
      <c r="BJ401" s="319"/>
      <c r="BK401" s="319"/>
      <c r="BL401" s="319"/>
      <c r="BM401" s="319"/>
      <c r="BN401" s="319"/>
      <c r="BO401" s="319"/>
      <c r="BP401" s="319"/>
      <c r="BQ401" s="319"/>
      <c r="BR401" s="319"/>
      <c r="BS401" s="319"/>
      <c r="BT401" s="319"/>
      <c r="BU401" s="319"/>
      <c r="BV401" s="319"/>
      <c r="BW401" s="319"/>
      <c r="BX401" s="319"/>
      <c r="BY401" s="319"/>
      <c r="BZ401" s="319"/>
      <c r="CA401" s="319"/>
      <c r="CB401" s="319"/>
      <c r="CC401" s="319"/>
      <c r="CD401" s="319"/>
      <c r="CE401" s="319"/>
      <c r="CF401" s="319"/>
      <c r="CG401" s="319"/>
      <c r="CH401" s="319"/>
      <c r="CI401" s="319"/>
      <c r="CJ401" s="319"/>
      <c r="CK401" s="319"/>
      <c r="CL401" s="319"/>
      <c r="CM401" s="319"/>
      <c r="CN401" s="319"/>
      <c r="CO401" s="319"/>
      <c r="CP401" s="319"/>
      <c r="CQ401" s="319"/>
      <c r="CR401" s="319"/>
      <c r="CS401" s="319"/>
      <c r="CT401" s="319"/>
      <c r="CU401" s="319"/>
      <c r="CV401" s="319"/>
      <c r="CW401" s="319"/>
      <c r="CX401" s="319"/>
      <c r="CY401" s="319"/>
      <c r="CZ401" s="319"/>
      <c r="DA401" s="319"/>
      <c r="DB401" s="319"/>
      <c r="DC401" s="319"/>
      <c r="DD401" s="319"/>
      <c r="DE401" s="319"/>
      <c r="DF401" s="319"/>
      <c r="DG401" s="319"/>
      <c r="DH401" s="319"/>
      <c r="DI401" s="319"/>
      <c r="DJ401" s="319"/>
      <c r="DK401" s="319"/>
      <c r="DL401" s="319"/>
      <c r="DM401" s="319"/>
      <c r="DN401" s="319"/>
      <c r="DO401" s="319"/>
      <c r="DP401" s="319"/>
      <c r="DQ401" s="319"/>
      <c r="DR401" s="319"/>
      <c r="DS401" s="319"/>
      <c r="DT401" s="319"/>
      <c r="DU401" s="319"/>
      <c r="DV401" s="319"/>
      <c r="DW401" s="319"/>
      <c r="DX401" s="319"/>
      <c r="DY401" s="319"/>
      <c r="DZ401" s="319"/>
      <c r="EA401" s="319"/>
      <c r="EB401" s="319"/>
      <c r="EC401" s="319"/>
      <c r="ED401" s="319"/>
      <c r="EE401" s="319"/>
      <c r="EF401" s="319"/>
      <c r="EG401" s="319"/>
      <c r="EH401" s="319"/>
      <c r="EI401" s="319"/>
      <c r="EJ401" s="319"/>
      <c r="EK401" s="319"/>
      <c r="EL401" s="319"/>
      <c r="EM401" s="319"/>
      <c r="EN401" s="319"/>
      <c r="EO401" s="319"/>
      <c r="EP401" s="319"/>
      <c r="EQ401" s="319"/>
      <c r="ER401" s="319"/>
      <c r="ES401" s="319"/>
      <c r="ET401" s="319"/>
      <c r="EU401" s="319"/>
      <c r="EV401" s="319"/>
      <c r="EW401" s="319"/>
      <c r="EX401" s="319"/>
      <c r="EY401" s="319"/>
      <c r="EZ401" s="319"/>
      <c r="FA401" s="319"/>
      <c r="FB401" s="319"/>
      <c r="FC401" s="319"/>
      <c r="FD401" s="319"/>
      <c r="FE401" s="319"/>
      <c r="FF401" s="319"/>
      <c r="FG401" s="319"/>
      <c r="FH401" s="319"/>
      <c r="FI401" s="319"/>
      <c r="FJ401" s="676"/>
      <c r="FK401" s="676"/>
      <c r="FL401" s="676"/>
      <c r="FM401" s="676"/>
      <c r="FN401" s="676"/>
      <c r="FO401" s="676"/>
      <c r="FP401" s="676"/>
      <c r="FQ401" s="676"/>
      <c r="FR401" s="676"/>
      <c r="FS401" s="676"/>
      <c r="FT401" s="676"/>
      <c r="FU401" s="676"/>
      <c r="FV401" s="676"/>
      <c r="FW401" s="676"/>
      <c r="FX401" s="676"/>
      <c r="FY401" s="676"/>
      <c r="FZ401" s="676"/>
      <c r="GA401" s="676"/>
      <c r="GB401" s="676"/>
      <c r="GC401" s="676"/>
      <c r="GD401" s="676"/>
      <c r="GE401" s="676"/>
      <c r="GF401" s="676"/>
      <c r="GG401" s="676"/>
      <c r="GH401" s="676"/>
      <c r="GI401" s="676"/>
      <c r="GJ401" s="676"/>
      <c r="GK401" s="676"/>
      <c r="GL401" s="676"/>
      <c r="GM401" s="676"/>
      <c r="GN401" s="676"/>
      <c r="GO401" s="676"/>
      <c r="GP401" s="676"/>
      <c r="GQ401" s="676"/>
      <c r="GR401" s="676"/>
      <c r="GS401" s="676"/>
      <c r="GT401" s="676"/>
      <c r="GU401" s="676"/>
      <c r="GV401" s="676"/>
      <c r="GW401" s="676"/>
      <c r="GX401" s="676"/>
      <c r="GY401" s="676"/>
      <c r="GZ401" s="676"/>
      <c r="HA401" s="676"/>
      <c r="HB401" s="676"/>
      <c r="HC401" s="676"/>
      <c r="HD401" s="676"/>
      <c r="HE401" s="676"/>
      <c r="HF401" s="676"/>
      <c r="HG401" s="676"/>
      <c r="HH401" s="676"/>
      <c r="HI401" s="676"/>
      <c r="HJ401" s="676"/>
      <c r="HK401" s="676"/>
      <c r="HL401" s="676"/>
      <c r="HM401" s="676"/>
      <c r="HN401" s="676"/>
      <c r="HO401" s="676"/>
      <c r="HP401" s="676"/>
      <c r="HQ401" s="676"/>
      <c r="HR401" s="676"/>
      <c r="HS401" s="676"/>
      <c r="HT401" s="676"/>
      <c r="HU401" s="676"/>
      <c r="HV401" s="676"/>
      <c r="HW401" s="676"/>
      <c r="HX401" s="676"/>
      <c r="HY401" s="676"/>
      <c r="HZ401" s="676"/>
      <c r="IA401" s="676"/>
      <c r="IB401" s="676"/>
      <c r="IC401" s="676"/>
      <c r="ID401" s="676"/>
      <c r="IE401" s="676"/>
      <c r="IF401" s="676"/>
      <c r="IG401" s="676"/>
      <c r="IH401" s="676"/>
      <c r="II401" s="676"/>
      <c r="IJ401" s="676"/>
      <c r="IK401" s="676"/>
      <c r="IL401" s="676"/>
      <c r="IM401" s="676"/>
      <c r="IN401" s="676"/>
      <c r="IO401" s="676"/>
    </row>
    <row r="402" spans="1:249" s="677" customFormat="1" ht="11.4" x14ac:dyDescent="0.2">
      <c r="A402" s="676"/>
      <c r="B402" s="676"/>
      <c r="C402" s="817"/>
      <c r="D402" s="676"/>
      <c r="E402" s="676"/>
      <c r="F402" s="818"/>
      <c r="G402" s="876"/>
      <c r="H402" s="676"/>
      <c r="I402" s="499"/>
      <c r="J402" s="499"/>
      <c r="K402" s="499"/>
      <c r="L402" s="498"/>
      <c r="M402" s="499"/>
      <c r="N402" s="499"/>
      <c r="O402" s="498"/>
      <c r="P402" s="499"/>
      <c r="Q402" s="498"/>
      <c r="R402" s="937"/>
      <c r="S402" s="859"/>
      <c r="T402" s="319"/>
      <c r="U402" s="320"/>
      <c r="V402" s="844"/>
      <c r="W402" s="844"/>
      <c r="X402" s="844"/>
      <c r="Y402" s="844"/>
      <c r="Z402" s="844"/>
      <c r="AA402" s="844"/>
      <c r="AB402" s="319"/>
      <c r="AC402" s="319"/>
      <c r="AD402" s="319"/>
      <c r="AE402" s="319"/>
      <c r="AF402" s="319"/>
      <c r="AG402" s="319"/>
      <c r="AH402" s="319"/>
      <c r="AI402" s="319"/>
      <c r="AJ402" s="319"/>
      <c r="AK402" s="319"/>
      <c r="AL402" s="319"/>
      <c r="AM402" s="319"/>
      <c r="AN402" s="319"/>
      <c r="AO402" s="319"/>
      <c r="AP402" s="319"/>
      <c r="AQ402" s="320"/>
      <c r="AR402" s="320"/>
      <c r="AS402" s="320"/>
      <c r="AT402" s="320"/>
      <c r="AU402" s="320"/>
      <c r="AV402" s="320"/>
      <c r="AW402" s="320"/>
      <c r="AX402" s="320"/>
      <c r="AY402" s="320"/>
      <c r="AZ402" s="320"/>
      <c r="BA402" s="320"/>
      <c r="BB402" s="319"/>
      <c r="BC402" s="319"/>
      <c r="BD402" s="319"/>
      <c r="BE402" s="319"/>
      <c r="BF402" s="319"/>
      <c r="BG402" s="319"/>
      <c r="BH402" s="319"/>
      <c r="BI402" s="319"/>
      <c r="BJ402" s="319"/>
      <c r="BK402" s="319"/>
      <c r="BL402" s="319"/>
      <c r="BM402" s="319"/>
      <c r="BN402" s="319"/>
      <c r="BO402" s="319"/>
      <c r="BP402" s="319"/>
      <c r="BQ402" s="319"/>
      <c r="BR402" s="319"/>
      <c r="BS402" s="319"/>
      <c r="BT402" s="319"/>
      <c r="BU402" s="319"/>
      <c r="BV402" s="319"/>
      <c r="BW402" s="319"/>
      <c r="BX402" s="319"/>
      <c r="BY402" s="319"/>
      <c r="BZ402" s="319"/>
      <c r="CA402" s="319"/>
      <c r="CB402" s="319"/>
      <c r="CC402" s="319"/>
      <c r="CD402" s="319"/>
      <c r="CE402" s="319"/>
      <c r="CF402" s="319"/>
      <c r="CG402" s="319"/>
      <c r="CH402" s="319"/>
      <c r="CI402" s="319"/>
      <c r="CJ402" s="319"/>
      <c r="CK402" s="319"/>
      <c r="CL402" s="319"/>
      <c r="CM402" s="319"/>
      <c r="CN402" s="319"/>
      <c r="CO402" s="319"/>
      <c r="CP402" s="319"/>
      <c r="CQ402" s="319"/>
      <c r="CR402" s="319"/>
      <c r="CS402" s="319"/>
      <c r="CT402" s="319"/>
      <c r="CU402" s="319"/>
      <c r="CV402" s="319"/>
      <c r="CW402" s="319"/>
      <c r="CX402" s="319"/>
      <c r="CY402" s="319"/>
      <c r="CZ402" s="319"/>
      <c r="DA402" s="319"/>
      <c r="DB402" s="319"/>
      <c r="DC402" s="319"/>
      <c r="DD402" s="319"/>
      <c r="DE402" s="319"/>
      <c r="DF402" s="319"/>
      <c r="DG402" s="319"/>
      <c r="DH402" s="319"/>
      <c r="DI402" s="319"/>
      <c r="DJ402" s="319"/>
      <c r="DK402" s="319"/>
      <c r="DL402" s="319"/>
      <c r="DM402" s="319"/>
      <c r="DN402" s="319"/>
      <c r="DO402" s="319"/>
      <c r="DP402" s="319"/>
      <c r="DQ402" s="319"/>
      <c r="DR402" s="319"/>
      <c r="DS402" s="319"/>
      <c r="DT402" s="319"/>
      <c r="DU402" s="319"/>
      <c r="DV402" s="319"/>
      <c r="DW402" s="319"/>
      <c r="DX402" s="319"/>
      <c r="DY402" s="319"/>
      <c r="DZ402" s="319"/>
      <c r="EA402" s="319"/>
      <c r="EB402" s="319"/>
      <c r="EC402" s="319"/>
      <c r="ED402" s="319"/>
      <c r="EE402" s="319"/>
      <c r="EF402" s="319"/>
      <c r="EG402" s="319"/>
      <c r="EH402" s="319"/>
      <c r="EI402" s="319"/>
      <c r="EJ402" s="319"/>
      <c r="EK402" s="319"/>
      <c r="EL402" s="319"/>
      <c r="EM402" s="319"/>
      <c r="EN402" s="319"/>
      <c r="EO402" s="319"/>
      <c r="EP402" s="319"/>
      <c r="EQ402" s="319"/>
      <c r="ER402" s="319"/>
      <c r="ES402" s="319"/>
      <c r="ET402" s="319"/>
      <c r="EU402" s="319"/>
      <c r="EV402" s="319"/>
      <c r="EW402" s="319"/>
      <c r="EX402" s="319"/>
      <c r="EY402" s="319"/>
      <c r="EZ402" s="319"/>
      <c r="FA402" s="319"/>
      <c r="FB402" s="319"/>
      <c r="FC402" s="319"/>
      <c r="FD402" s="319"/>
      <c r="FE402" s="319"/>
      <c r="FF402" s="319"/>
      <c r="FG402" s="319"/>
      <c r="FH402" s="319"/>
      <c r="FI402" s="319"/>
      <c r="FJ402" s="676"/>
      <c r="FK402" s="676"/>
      <c r="FL402" s="676"/>
      <c r="FM402" s="676"/>
      <c r="FN402" s="676"/>
      <c r="FO402" s="676"/>
      <c r="FP402" s="676"/>
      <c r="FQ402" s="676"/>
      <c r="FR402" s="676"/>
      <c r="FS402" s="676"/>
      <c r="FT402" s="676"/>
      <c r="FU402" s="676"/>
      <c r="FV402" s="676"/>
      <c r="FW402" s="676"/>
      <c r="FX402" s="676"/>
      <c r="FY402" s="676"/>
      <c r="FZ402" s="676"/>
      <c r="GA402" s="676"/>
      <c r="GB402" s="676"/>
      <c r="GC402" s="676"/>
      <c r="GD402" s="676"/>
      <c r="GE402" s="676"/>
      <c r="GF402" s="676"/>
      <c r="GG402" s="676"/>
      <c r="GH402" s="676"/>
      <c r="GI402" s="676"/>
      <c r="GJ402" s="676"/>
      <c r="GK402" s="676"/>
      <c r="GL402" s="676"/>
      <c r="GM402" s="676"/>
      <c r="GN402" s="676"/>
      <c r="GO402" s="676"/>
      <c r="GP402" s="676"/>
      <c r="GQ402" s="676"/>
      <c r="GR402" s="676"/>
      <c r="GS402" s="676"/>
      <c r="GT402" s="676"/>
      <c r="GU402" s="676"/>
      <c r="GV402" s="676"/>
      <c r="GW402" s="676"/>
      <c r="GX402" s="676"/>
      <c r="GY402" s="676"/>
      <c r="GZ402" s="676"/>
      <c r="HA402" s="676"/>
      <c r="HB402" s="676"/>
      <c r="HC402" s="676"/>
      <c r="HD402" s="676"/>
      <c r="HE402" s="676"/>
      <c r="HF402" s="676"/>
      <c r="HG402" s="676"/>
      <c r="HH402" s="676"/>
      <c r="HI402" s="676"/>
      <c r="HJ402" s="676"/>
      <c r="HK402" s="676"/>
      <c r="HL402" s="676"/>
      <c r="HM402" s="676"/>
      <c r="HN402" s="676"/>
      <c r="HO402" s="676"/>
      <c r="HP402" s="676"/>
      <c r="HQ402" s="676"/>
      <c r="HR402" s="676"/>
      <c r="HS402" s="676"/>
      <c r="HT402" s="676"/>
      <c r="HU402" s="676"/>
      <c r="HV402" s="676"/>
      <c r="HW402" s="676"/>
      <c r="HX402" s="676"/>
      <c r="HY402" s="676"/>
      <c r="HZ402" s="676"/>
      <c r="IA402" s="676"/>
      <c r="IB402" s="676"/>
      <c r="IC402" s="676"/>
      <c r="ID402" s="676"/>
      <c r="IE402" s="676"/>
      <c r="IF402" s="676"/>
      <c r="IG402" s="676"/>
      <c r="IH402" s="676"/>
      <c r="II402" s="676"/>
      <c r="IJ402" s="676"/>
      <c r="IK402" s="676"/>
      <c r="IL402" s="676"/>
      <c r="IM402" s="676"/>
      <c r="IN402" s="676"/>
      <c r="IO402" s="676"/>
    </row>
    <row r="403" spans="1:249" s="677" customFormat="1" ht="11.4" x14ac:dyDescent="0.2">
      <c r="A403" s="676"/>
      <c r="B403" s="676"/>
      <c r="C403" s="817"/>
      <c r="D403" s="676"/>
      <c r="E403" s="676"/>
      <c r="F403" s="818"/>
      <c r="G403" s="676"/>
      <c r="H403" s="676"/>
      <c r="I403" s="498"/>
      <c r="J403" s="499"/>
      <c r="K403" s="499"/>
      <c r="L403" s="498"/>
      <c r="M403" s="499"/>
      <c r="N403" s="498"/>
      <c r="O403" s="498"/>
      <c r="P403" s="499"/>
      <c r="Q403" s="498"/>
      <c r="R403" s="676"/>
      <c r="S403" s="858"/>
      <c r="T403" s="319"/>
      <c r="U403" s="320"/>
      <c r="V403" s="844"/>
      <c r="W403" s="844"/>
      <c r="X403" s="844"/>
      <c r="Y403" s="844"/>
      <c r="Z403" s="844"/>
      <c r="AA403" s="844"/>
      <c r="AB403" s="319"/>
      <c r="AC403" s="319"/>
      <c r="AD403" s="319"/>
      <c r="AE403" s="319"/>
      <c r="AF403" s="319"/>
      <c r="AG403" s="319"/>
      <c r="AH403" s="319"/>
      <c r="AI403" s="319"/>
      <c r="AJ403" s="319"/>
      <c r="AK403" s="319"/>
      <c r="AL403" s="319"/>
      <c r="AM403" s="319"/>
      <c r="AN403" s="319"/>
      <c r="AO403" s="319"/>
      <c r="AP403" s="319"/>
      <c r="AQ403" s="320"/>
      <c r="AR403" s="320"/>
      <c r="AS403" s="320"/>
      <c r="AT403" s="320"/>
      <c r="AU403" s="320"/>
      <c r="AV403" s="320"/>
      <c r="AW403" s="320"/>
      <c r="AX403" s="320"/>
      <c r="AY403" s="320"/>
      <c r="AZ403" s="320"/>
      <c r="BA403" s="320"/>
      <c r="BB403" s="319"/>
      <c r="BC403" s="319"/>
      <c r="BD403" s="319"/>
      <c r="BE403" s="319"/>
      <c r="BF403" s="319"/>
      <c r="BG403" s="319"/>
      <c r="BH403" s="319"/>
      <c r="BI403" s="319"/>
      <c r="BJ403" s="319"/>
      <c r="BK403" s="319"/>
      <c r="BL403" s="319"/>
      <c r="BM403" s="319"/>
      <c r="BN403" s="319"/>
      <c r="BO403" s="319"/>
      <c r="BP403" s="319"/>
      <c r="BQ403" s="319"/>
      <c r="BR403" s="319"/>
      <c r="BS403" s="319"/>
      <c r="BT403" s="319"/>
      <c r="BU403" s="319"/>
      <c r="BV403" s="319"/>
      <c r="BW403" s="319"/>
      <c r="BX403" s="319"/>
      <c r="BY403" s="319"/>
      <c r="BZ403" s="319"/>
      <c r="CA403" s="319"/>
      <c r="CB403" s="319"/>
      <c r="CC403" s="319"/>
      <c r="CD403" s="319"/>
      <c r="CE403" s="319"/>
      <c r="CF403" s="319"/>
      <c r="CG403" s="319"/>
      <c r="CH403" s="319"/>
      <c r="CI403" s="319"/>
      <c r="CJ403" s="319"/>
      <c r="CK403" s="319"/>
      <c r="CL403" s="319"/>
      <c r="CM403" s="319"/>
      <c r="CN403" s="319"/>
      <c r="CO403" s="319"/>
      <c r="CP403" s="319"/>
      <c r="CQ403" s="319"/>
      <c r="CR403" s="319"/>
      <c r="CS403" s="319"/>
      <c r="CT403" s="319"/>
      <c r="CU403" s="319"/>
      <c r="CV403" s="319"/>
      <c r="CW403" s="319"/>
      <c r="CX403" s="319"/>
      <c r="CY403" s="319"/>
      <c r="CZ403" s="319"/>
      <c r="DA403" s="319"/>
      <c r="DB403" s="319"/>
      <c r="DC403" s="319"/>
      <c r="DD403" s="319"/>
      <c r="DE403" s="319"/>
      <c r="DF403" s="319"/>
      <c r="DG403" s="319"/>
      <c r="DH403" s="319"/>
      <c r="DI403" s="319"/>
      <c r="DJ403" s="319"/>
      <c r="DK403" s="319"/>
      <c r="DL403" s="319"/>
      <c r="DM403" s="319"/>
      <c r="DN403" s="319"/>
      <c r="DO403" s="319"/>
      <c r="DP403" s="319"/>
      <c r="DQ403" s="319"/>
      <c r="DR403" s="319"/>
      <c r="DS403" s="319"/>
      <c r="DT403" s="319"/>
      <c r="DU403" s="319"/>
      <c r="DV403" s="319"/>
      <c r="DW403" s="319"/>
      <c r="DX403" s="319"/>
      <c r="DY403" s="319"/>
      <c r="DZ403" s="319"/>
      <c r="EA403" s="319"/>
      <c r="EB403" s="319"/>
      <c r="EC403" s="319"/>
      <c r="ED403" s="319"/>
      <c r="EE403" s="319"/>
      <c r="EF403" s="319"/>
      <c r="EG403" s="319"/>
      <c r="EH403" s="319"/>
      <c r="EI403" s="319"/>
      <c r="EJ403" s="319"/>
      <c r="EK403" s="319"/>
      <c r="EL403" s="319"/>
      <c r="EM403" s="319"/>
      <c r="EN403" s="319"/>
      <c r="EO403" s="319"/>
      <c r="EP403" s="319"/>
      <c r="EQ403" s="319"/>
      <c r="ER403" s="319"/>
      <c r="ES403" s="319"/>
      <c r="ET403" s="319"/>
      <c r="EU403" s="319"/>
      <c r="EV403" s="319"/>
      <c r="EW403" s="319"/>
      <c r="EX403" s="319"/>
      <c r="EY403" s="319"/>
      <c r="EZ403" s="319"/>
      <c r="FA403" s="319"/>
      <c r="FB403" s="319"/>
      <c r="FC403" s="319"/>
      <c r="FD403" s="319"/>
      <c r="FE403" s="319"/>
      <c r="FF403" s="319"/>
      <c r="FG403" s="319"/>
      <c r="FH403" s="319"/>
      <c r="FI403" s="319"/>
      <c r="FJ403" s="676"/>
      <c r="FK403" s="676"/>
      <c r="FL403" s="676"/>
      <c r="FM403" s="676"/>
      <c r="FN403" s="676"/>
      <c r="FO403" s="676"/>
      <c r="FP403" s="676"/>
      <c r="FQ403" s="676"/>
      <c r="FR403" s="676"/>
      <c r="FS403" s="676"/>
      <c r="FT403" s="676"/>
      <c r="FU403" s="676"/>
      <c r="FV403" s="676"/>
      <c r="FW403" s="676"/>
      <c r="FX403" s="676"/>
      <c r="FY403" s="676"/>
      <c r="FZ403" s="676"/>
      <c r="GA403" s="676"/>
      <c r="GB403" s="676"/>
      <c r="GC403" s="676"/>
      <c r="GD403" s="676"/>
      <c r="GE403" s="676"/>
      <c r="GF403" s="676"/>
      <c r="GG403" s="676"/>
      <c r="GH403" s="676"/>
      <c r="GI403" s="676"/>
      <c r="GJ403" s="676"/>
      <c r="GK403" s="676"/>
      <c r="GL403" s="676"/>
      <c r="GM403" s="676"/>
      <c r="GN403" s="676"/>
      <c r="GO403" s="676"/>
      <c r="GP403" s="676"/>
      <c r="GQ403" s="676"/>
      <c r="GR403" s="676"/>
      <c r="GS403" s="676"/>
      <c r="GT403" s="676"/>
      <c r="GU403" s="676"/>
      <c r="GV403" s="676"/>
      <c r="GW403" s="676"/>
      <c r="GX403" s="676"/>
      <c r="GY403" s="676"/>
      <c r="GZ403" s="676"/>
      <c r="HA403" s="676"/>
      <c r="HB403" s="676"/>
      <c r="HC403" s="676"/>
      <c r="HD403" s="676"/>
      <c r="HE403" s="676"/>
      <c r="HF403" s="676"/>
      <c r="HG403" s="676"/>
      <c r="HH403" s="676"/>
      <c r="HI403" s="676"/>
      <c r="HJ403" s="676"/>
      <c r="HK403" s="676"/>
      <c r="HL403" s="676"/>
      <c r="HM403" s="676"/>
      <c r="HN403" s="676"/>
      <c r="HO403" s="676"/>
      <c r="HP403" s="676"/>
      <c r="HQ403" s="676"/>
      <c r="HR403" s="676"/>
      <c r="HS403" s="676"/>
      <c r="HT403" s="676"/>
      <c r="HU403" s="676"/>
      <c r="HV403" s="676"/>
      <c r="HW403" s="676"/>
      <c r="HX403" s="676"/>
      <c r="HY403" s="676"/>
      <c r="HZ403" s="676"/>
      <c r="IA403" s="676"/>
      <c r="IB403" s="676"/>
      <c r="IC403" s="676"/>
      <c r="ID403" s="676"/>
      <c r="IE403" s="676"/>
      <c r="IF403" s="676"/>
      <c r="IG403" s="676"/>
      <c r="IH403" s="676"/>
      <c r="II403" s="676"/>
      <c r="IJ403" s="676"/>
      <c r="IK403" s="676"/>
      <c r="IL403" s="676"/>
      <c r="IM403" s="676"/>
      <c r="IN403" s="676"/>
      <c r="IO403" s="676"/>
    </row>
    <row r="404" spans="1:249" s="677" customFormat="1" ht="11.4" x14ac:dyDescent="0.2">
      <c r="A404" s="676"/>
      <c r="B404" s="676"/>
      <c r="C404" s="817"/>
      <c r="D404" s="676"/>
      <c r="E404" s="676"/>
      <c r="F404" s="818"/>
      <c r="G404" s="676"/>
      <c r="H404" s="676"/>
      <c r="I404" s="498"/>
      <c r="J404" s="498"/>
      <c r="K404" s="941"/>
      <c r="L404" s="942"/>
      <c r="M404" s="499"/>
      <c r="N404" s="498"/>
      <c r="O404" s="498"/>
      <c r="P404" s="498"/>
      <c r="Q404" s="498"/>
      <c r="R404" s="676"/>
      <c r="S404" s="858"/>
      <c r="T404" s="319"/>
      <c r="U404" s="320"/>
      <c r="V404" s="844"/>
      <c r="W404" s="844"/>
      <c r="X404" s="844"/>
      <c r="Y404" s="844"/>
      <c r="Z404" s="844"/>
      <c r="AA404" s="844"/>
      <c r="AB404" s="319"/>
      <c r="AC404" s="319"/>
      <c r="AD404" s="319"/>
      <c r="AE404" s="319"/>
      <c r="AF404" s="319"/>
      <c r="AG404" s="319"/>
      <c r="AH404" s="319"/>
      <c r="AI404" s="319"/>
      <c r="AJ404" s="319"/>
      <c r="AK404" s="319"/>
      <c r="AL404" s="319"/>
      <c r="AM404" s="319"/>
      <c r="AN404" s="319"/>
      <c r="AO404" s="319"/>
      <c r="AP404" s="319"/>
      <c r="AQ404" s="320"/>
      <c r="AR404" s="320"/>
      <c r="AS404" s="320"/>
      <c r="AT404" s="320"/>
      <c r="AU404" s="320"/>
      <c r="AV404" s="320"/>
      <c r="AW404" s="320"/>
      <c r="AX404" s="320"/>
      <c r="AY404" s="320"/>
      <c r="AZ404" s="320"/>
      <c r="BA404" s="320"/>
      <c r="BB404" s="319"/>
      <c r="BC404" s="319"/>
      <c r="BD404" s="319"/>
      <c r="BE404" s="319"/>
      <c r="BF404" s="319"/>
      <c r="BG404" s="319"/>
      <c r="BH404" s="319"/>
      <c r="BI404" s="319"/>
      <c r="BJ404" s="319"/>
      <c r="BK404" s="319"/>
      <c r="BL404" s="319"/>
      <c r="BM404" s="319"/>
      <c r="BN404" s="319"/>
      <c r="BO404" s="319"/>
      <c r="BP404" s="319"/>
      <c r="BQ404" s="319"/>
      <c r="BR404" s="319"/>
      <c r="BS404" s="319"/>
      <c r="BT404" s="319"/>
      <c r="BU404" s="319"/>
      <c r="BV404" s="319"/>
      <c r="BW404" s="319"/>
      <c r="BX404" s="319"/>
      <c r="BY404" s="319"/>
      <c r="BZ404" s="319"/>
      <c r="CA404" s="319"/>
      <c r="CB404" s="319"/>
      <c r="CC404" s="319"/>
      <c r="CD404" s="319"/>
      <c r="CE404" s="319"/>
      <c r="CF404" s="319"/>
      <c r="CG404" s="319"/>
      <c r="CH404" s="319"/>
      <c r="CI404" s="319"/>
      <c r="CJ404" s="319"/>
      <c r="CK404" s="319"/>
      <c r="CL404" s="319"/>
      <c r="CM404" s="319"/>
      <c r="CN404" s="319"/>
      <c r="CO404" s="319"/>
      <c r="CP404" s="319"/>
      <c r="CQ404" s="319"/>
      <c r="CR404" s="319"/>
      <c r="CS404" s="319"/>
      <c r="CT404" s="319"/>
      <c r="CU404" s="319"/>
      <c r="CV404" s="319"/>
      <c r="CW404" s="319"/>
      <c r="CX404" s="319"/>
      <c r="CY404" s="319"/>
      <c r="CZ404" s="319"/>
      <c r="DA404" s="319"/>
      <c r="DB404" s="319"/>
      <c r="DC404" s="319"/>
      <c r="DD404" s="319"/>
      <c r="DE404" s="319"/>
      <c r="DF404" s="319"/>
      <c r="DG404" s="319"/>
      <c r="DH404" s="319"/>
      <c r="DI404" s="319"/>
      <c r="DJ404" s="319"/>
      <c r="DK404" s="319"/>
      <c r="DL404" s="319"/>
      <c r="DM404" s="319"/>
      <c r="DN404" s="319"/>
      <c r="DO404" s="319"/>
      <c r="DP404" s="319"/>
      <c r="DQ404" s="319"/>
      <c r="DR404" s="319"/>
      <c r="DS404" s="319"/>
      <c r="DT404" s="319"/>
      <c r="DU404" s="319"/>
      <c r="DV404" s="319"/>
      <c r="DW404" s="319"/>
      <c r="DX404" s="319"/>
      <c r="DY404" s="319"/>
      <c r="DZ404" s="319"/>
      <c r="EA404" s="319"/>
      <c r="EB404" s="319"/>
      <c r="EC404" s="319"/>
      <c r="ED404" s="319"/>
      <c r="EE404" s="319"/>
      <c r="EF404" s="319"/>
      <c r="EG404" s="319"/>
      <c r="EH404" s="319"/>
      <c r="EI404" s="319"/>
      <c r="EJ404" s="319"/>
      <c r="EK404" s="319"/>
      <c r="EL404" s="319"/>
      <c r="EM404" s="319"/>
      <c r="EN404" s="319"/>
      <c r="EO404" s="319"/>
      <c r="EP404" s="319"/>
      <c r="EQ404" s="319"/>
      <c r="ER404" s="319"/>
      <c r="ES404" s="319"/>
      <c r="ET404" s="319"/>
      <c r="EU404" s="319"/>
      <c r="EV404" s="319"/>
      <c r="EW404" s="319"/>
      <c r="EX404" s="319"/>
      <c r="EY404" s="319"/>
      <c r="EZ404" s="319"/>
      <c r="FA404" s="319"/>
      <c r="FB404" s="319"/>
      <c r="FC404" s="319"/>
      <c r="FD404" s="319"/>
      <c r="FE404" s="319"/>
      <c r="FF404" s="319"/>
      <c r="FG404" s="319"/>
      <c r="FH404" s="319"/>
      <c r="FI404" s="319"/>
      <c r="FJ404" s="676"/>
      <c r="FK404" s="676"/>
      <c r="FL404" s="676"/>
      <c r="FM404" s="676"/>
      <c r="FN404" s="676"/>
      <c r="FO404" s="676"/>
      <c r="FP404" s="676"/>
      <c r="FQ404" s="676"/>
      <c r="FR404" s="676"/>
      <c r="FS404" s="676"/>
      <c r="FT404" s="676"/>
      <c r="FU404" s="676"/>
      <c r="FV404" s="676"/>
      <c r="FW404" s="676"/>
      <c r="FX404" s="676"/>
      <c r="FY404" s="676"/>
      <c r="FZ404" s="676"/>
      <c r="GA404" s="676"/>
      <c r="GB404" s="676"/>
      <c r="GC404" s="676"/>
      <c r="GD404" s="676"/>
      <c r="GE404" s="676"/>
      <c r="GF404" s="676"/>
      <c r="GG404" s="676"/>
      <c r="GH404" s="676"/>
      <c r="GI404" s="676"/>
      <c r="GJ404" s="676"/>
      <c r="GK404" s="676"/>
      <c r="GL404" s="676"/>
      <c r="GM404" s="676"/>
      <c r="GN404" s="676"/>
      <c r="GO404" s="676"/>
      <c r="GP404" s="676"/>
      <c r="GQ404" s="676"/>
      <c r="GR404" s="676"/>
      <c r="GS404" s="676"/>
      <c r="GT404" s="676"/>
      <c r="GU404" s="676"/>
      <c r="GV404" s="676"/>
      <c r="GW404" s="676"/>
      <c r="GX404" s="676"/>
      <c r="GY404" s="676"/>
      <c r="GZ404" s="676"/>
      <c r="HA404" s="676"/>
      <c r="HB404" s="676"/>
      <c r="HC404" s="676"/>
      <c r="HD404" s="676"/>
      <c r="HE404" s="676"/>
      <c r="HF404" s="676"/>
      <c r="HG404" s="676"/>
      <c r="HH404" s="676"/>
      <c r="HI404" s="676"/>
      <c r="HJ404" s="676"/>
      <c r="HK404" s="676"/>
      <c r="HL404" s="676"/>
      <c r="HM404" s="676"/>
      <c r="HN404" s="676"/>
      <c r="HO404" s="676"/>
      <c r="HP404" s="676"/>
      <c r="HQ404" s="676"/>
      <c r="HR404" s="676"/>
      <c r="HS404" s="676"/>
      <c r="HT404" s="676"/>
      <c r="HU404" s="676"/>
      <c r="HV404" s="676"/>
      <c r="HW404" s="676"/>
      <c r="HX404" s="676"/>
      <c r="HY404" s="676"/>
      <c r="HZ404" s="676"/>
      <c r="IA404" s="676"/>
      <c r="IB404" s="676"/>
      <c r="IC404" s="676"/>
      <c r="ID404" s="676"/>
      <c r="IE404" s="676"/>
      <c r="IF404" s="676"/>
      <c r="IG404" s="676"/>
      <c r="IH404" s="676"/>
      <c r="II404" s="676"/>
      <c r="IJ404" s="676"/>
      <c r="IK404" s="676"/>
      <c r="IL404" s="676"/>
      <c r="IM404" s="676"/>
      <c r="IN404" s="676"/>
      <c r="IO404" s="676"/>
    </row>
    <row r="405" spans="1:249" s="677" customFormat="1" ht="11.4" x14ac:dyDescent="0.2">
      <c r="A405" s="676"/>
      <c r="B405" s="676"/>
      <c r="C405" s="817"/>
      <c r="D405" s="676"/>
      <c r="E405" s="676"/>
      <c r="F405" s="818"/>
      <c r="G405" s="676"/>
      <c r="H405" s="676"/>
      <c r="I405" s="498"/>
      <c r="J405" s="498"/>
      <c r="K405" s="498"/>
      <c r="L405" s="498"/>
      <c r="M405" s="498"/>
      <c r="N405" s="498"/>
      <c r="O405" s="498"/>
      <c r="P405" s="498"/>
      <c r="Q405" s="498"/>
      <c r="R405" s="676"/>
      <c r="S405" s="858"/>
      <c r="T405" s="319"/>
      <c r="U405" s="320"/>
      <c r="V405" s="844"/>
      <c r="W405" s="844"/>
      <c r="X405" s="844"/>
      <c r="Y405" s="844"/>
      <c r="Z405" s="844"/>
      <c r="AA405" s="844"/>
      <c r="AB405" s="319"/>
      <c r="AC405" s="319"/>
      <c r="AD405" s="319"/>
      <c r="AE405" s="319"/>
      <c r="AF405" s="319"/>
      <c r="AG405" s="319"/>
      <c r="AH405" s="319"/>
      <c r="AI405" s="319"/>
      <c r="AJ405" s="319"/>
      <c r="AK405" s="319"/>
      <c r="AL405" s="319"/>
      <c r="AM405" s="319"/>
      <c r="AN405" s="319"/>
      <c r="AO405" s="319"/>
      <c r="AP405" s="319"/>
      <c r="AQ405" s="320"/>
      <c r="AR405" s="320"/>
      <c r="AS405" s="320"/>
      <c r="AT405" s="320"/>
      <c r="AU405" s="320"/>
      <c r="AV405" s="320"/>
      <c r="AW405" s="320"/>
      <c r="AX405" s="320"/>
      <c r="AY405" s="320"/>
      <c r="AZ405" s="320"/>
      <c r="BA405" s="320"/>
      <c r="BB405" s="319"/>
      <c r="BC405" s="319"/>
      <c r="BD405" s="319"/>
      <c r="BE405" s="319"/>
      <c r="BF405" s="319"/>
      <c r="BG405" s="319"/>
      <c r="BH405" s="319"/>
      <c r="BI405" s="319"/>
      <c r="BJ405" s="319"/>
      <c r="BK405" s="319"/>
      <c r="BL405" s="319"/>
      <c r="BM405" s="319"/>
      <c r="BN405" s="319"/>
      <c r="BO405" s="319"/>
      <c r="BP405" s="319"/>
      <c r="BQ405" s="319"/>
      <c r="BR405" s="319"/>
      <c r="BS405" s="319"/>
      <c r="BT405" s="319"/>
      <c r="BU405" s="319"/>
      <c r="BV405" s="319"/>
      <c r="BW405" s="319"/>
      <c r="BX405" s="319"/>
      <c r="BY405" s="319"/>
      <c r="BZ405" s="319"/>
      <c r="CA405" s="319"/>
      <c r="CB405" s="319"/>
      <c r="CC405" s="319"/>
      <c r="CD405" s="319"/>
      <c r="CE405" s="319"/>
      <c r="CF405" s="319"/>
      <c r="CG405" s="319"/>
      <c r="CH405" s="319"/>
      <c r="CI405" s="319"/>
      <c r="CJ405" s="319"/>
      <c r="CK405" s="319"/>
      <c r="CL405" s="319"/>
      <c r="CM405" s="319"/>
      <c r="CN405" s="319"/>
      <c r="CO405" s="319"/>
      <c r="CP405" s="319"/>
      <c r="CQ405" s="319"/>
      <c r="CR405" s="319"/>
      <c r="CS405" s="319"/>
      <c r="CT405" s="319"/>
      <c r="CU405" s="319"/>
      <c r="CV405" s="319"/>
      <c r="CW405" s="319"/>
      <c r="CX405" s="319"/>
      <c r="CY405" s="319"/>
      <c r="CZ405" s="319"/>
      <c r="DA405" s="319"/>
      <c r="DB405" s="319"/>
      <c r="DC405" s="319"/>
      <c r="DD405" s="319"/>
      <c r="DE405" s="319"/>
      <c r="DF405" s="319"/>
      <c r="DG405" s="319"/>
      <c r="DH405" s="319"/>
      <c r="DI405" s="319"/>
      <c r="DJ405" s="319"/>
      <c r="DK405" s="319"/>
      <c r="DL405" s="319"/>
      <c r="DM405" s="319"/>
      <c r="DN405" s="319"/>
      <c r="DO405" s="319"/>
      <c r="DP405" s="319"/>
      <c r="DQ405" s="319"/>
      <c r="DR405" s="319"/>
      <c r="DS405" s="319"/>
      <c r="DT405" s="319"/>
      <c r="DU405" s="319"/>
      <c r="DV405" s="319"/>
      <c r="DW405" s="319"/>
      <c r="DX405" s="319"/>
      <c r="DY405" s="319"/>
      <c r="DZ405" s="319"/>
      <c r="EA405" s="319"/>
      <c r="EB405" s="319"/>
      <c r="EC405" s="319"/>
      <c r="ED405" s="319"/>
      <c r="EE405" s="319"/>
      <c r="EF405" s="319"/>
      <c r="EG405" s="319"/>
      <c r="EH405" s="319"/>
      <c r="EI405" s="319"/>
      <c r="EJ405" s="319"/>
      <c r="EK405" s="319"/>
      <c r="EL405" s="319"/>
      <c r="EM405" s="319"/>
      <c r="EN405" s="319"/>
      <c r="EO405" s="319"/>
      <c r="EP405" s="319"/>
      <c r="EQ405" s="319"/>
      <c r="ER405" s="319"/>
      <c r="ES405" s="319"/>
      <c r="ET405" s="319"/>
      <c r="EU405" s="319"/>
      <c r="EV405" s="319"/>
      <c r="EW405" s="319"/>
      <c r="EX405" s="319"/>
      <c r="EY405" s="319"/>
      <c r="EZ405" s="319"/>
      <c r="FA405" s="319"/>
      <c r="FB405" s="319"/>
      <c r="FC405" s="319"/>
      <c r="FD405" s="319"/>
      <c r="FE405" s="319"/>
      <c r="FF405" s="319"/>
      <c r="FG405" s="319"/>
      <c r="FH405" s="319"/>
      <c r="FI405" s="319"/>
      <c r="FJ405" s="676"/>
      <c r="FK405" s="676"/>
      <c r="FL405" s="676"/>
      <c r="FM405" s="676"/>
      <c r="FN405" s="676"/>
      <c r="FO405" s="676"/>
      <c r="FP405" s="676"/>
      <c r="FQ405" s="676"/>
      <c r="FR405" s="676"/>
      <c r="FS405" s="676"/>
      <c r="FT405" s="676"/>
      <c r="FU405" s="676"/>
      <c r="FV405" s="676"/>
      <c r="FW405" s="676"/>
      <c r="FX405" s="676"/>
      <c r="FY405" s="676"/>
      <c r="FZ405" s="676"/>
      <c r="GA405" s="676"/>
      <c r="GB405" s="676"/>
      <c r="GC405" s="676"/>
      <c r="GD405" s="676"/>
      <c r="GE405" s="676"/>
      <c r="GF405" s="676"/>
      <c r="GG405" s="676"/>
      <c r="GH405" s="676"/>
      <c r="GI405" s="676"/>
      <c r="GJ405" s="676"/>
      <c r="GK405" s="676"/>
      <c r="GL405" s="676"/>
      <c r="GM405" s="676"/>
      <c r="GN405" s="676"/>
      <c r="GO405" s="676"/>
      <c r="GP405" s="676"/>
      <c r="GQ405" s="676"/>
      <c r="GR405" s="676"/>
      <c r="GS405" s="676"/>
      <c r="GT405" s="676"/>
      <c r="GU405" s="676"/>
      <c r="GV405" s="676"/>
      <c r="GW405" s="676"/>
      <c r="GX405" s="676"/>
      <c r="GY405" s="676"/>
      <c r="GZ405" s="676"/>
      <c r="HA405" s="676"/>
      <c r="HB405" s="676"/>
      <c r="HC405" s="676"/>
      <c r="HD405" s="676"/>
      <c r="HE405" s="676"/>
      <c r="HF405" s="676"/>
      <c r="HG405" s="676"/>
      <c r="HH405" s="676"/>
      <c r="HI405" s="676"/>
      <c r="HJ405" s="676"/>
      <c r="HK405" s="676"/>
      <c r="HL405" s="676"/>
      <c r="HM405" s="676"/>
      <c r="HN405" s="676"/>
      <c r="HO405" s="676"/>
      <c r="HP405" s="676"/>
      <c r="HQ405" s="676"/>
      <c r="HR405" s="676"/>
      <c r="HS405" s="676"/>
      <c r="HT405" s="676"/>
      <c r="HU405" s="676"/>
      <c r="HV405" s="676"/>
      <c r="HW405" s="676"/>
      <c r="HX405" s="676"/>
      <c r="HY405" s="676"/>
      <c r="HZ405" s="676"/>
      <c r="IA405" s="676"/>
      <c r="IB405" s="676"/>
      <c r="IC405" s="676"/>
      <c r="ID405" s="676"/>
      <c r="IE405" s="676"/>
      <c r="IF405" s="676"/>
      <c r="IG405" s="676"/>
      <c r="IH405" s="676"/>
      <c r="II405" s="676"/>
      <c r="IJ405" s="676"/>
      <c r="IK405" s="676"/>
      <c r="IL405" s="676"/>
      <c r="IM405" s="676"/>
      <c r="IN405" s="676"/>
      <c r="IO405" s="676"/>
    </row>
    <row r="406" spans="1:249" s="677" customFormat="1" ht="11.4" x14ac:dyDescent="0.2">
      <c r="A406" s="676"/>
      <c r="B406" s="676"/>
      <c r="C406" s="817"/>
      <c r="D406" s="676"/>
      <c r="E406" s="676"/>
      <c r="F406" s="818"/>
      <c r="G406" s="676"/>
      <c r="H406" s="676"/>
      <c r="I406" s="498"/>
      <c r="J406" s="498"/>
      <c r="K406" s="498"/>
      <c r="L406" s="498"/>
      <c r="M406" s="498"/>
      <c r="N406" s="498"/>
      <c r="O406" s="498"/>
      <c r="P406" s="498"/>
      <c r="Q406" s="498"/>
      <c r="R406" s="676"/>
      <c r="S406" s="858"/>
      <c r="T406" s="319"/>
      <c r="U406" s="320"/>
      <c r="V406" s="844"/>
      <c r="W406" s="844"/>
      <c r="X406" s="844"/>
      <c r="Y406" s="844"/>
      <c r="Z406" s="844"/>
      <c r="AA406" s="844"/>
      <c r="AB406" s="319"/>
      <c r="AC406" s="319"/>
      <c r="AD406" s="319"/>
      <c r="AE406" s="319"/>
      <c r="AF406" s="319"/>
      <c r="AG406" s="319"/>
      <c r="AH406" s="319"/>
      <c r="AI406" s="319"/>
      <c r="AJ406" s="319"/>
      <c r="AK406" s="319"/>
      <c r="AL406" s="319"/>
      <c r="AM406" s="319"/>
      <c r="AN406" s="319"/>
      <c r="AO406" s="319"/>
      <c r="AP406" s="319"/>
      <c r="AQ406" s="320"/>
      <c r="AR406" s="320"/>
      <c r="AS406" s="320"/>
      <c r="AT406" s="320"/>
      <c r="AU406" s="320"/>
      <c r="AV406" s="320"/>
      <c r="AW406" s="320"/>
      <c r="AX406" s="320"/>
      <c r="AY406" s="320"/>
      <c r="AZ406" s="320"/>
      <c r="BA406" s="320"/>
      <c r="BB406" s="319"/>
      <c r="BC406" s="319"/>
      <c r="BD406" s="319"/>
      <c r="BE406" s="319"/>
      <c r="BF406" s="319"/>
      <c r="BG406" s="319"/>
      <c r="BH406" s="319"/>
      <c r="BI406" s="319"/>
      <c r="BJ406" s="319"/>
      <c r="BK406" s="319"/>
      <c r="BL406" s="319"/>
      <c r="BM406" s="319"/>
      <c r="BN406" s="319"/>
      <c r="BO406" s="319"/>
      <c r="BP406" s="319"/>
      <c r="BQ406" s="319"/>
      <c r="BR406" s="319"/>
      <c r="BS406" s="319"/>
      <c r="BT406" s="319"/>
      <c r="BU406" s="319"/>
      <c r="BV406" s="319"/>
      <c r="BW406" s="319"/>
      <c r="BX406" s="319"/>
      <c r="BY406" s="319"/>
      <c r="BZ406" s="319"/>
      <c r="CA406" s="319"/>
      <c r="CB406" s="319"/>
      <c r="CC406" s="319"/>
      <c r="CD406" s="319"/>
      <c r="CE406" s="319"/>
      <c r="CF406" s="319"/>
      <c r="CG406" s="319"/>
      <c r="CH406" s="319"/>
      <c r="CI406" s="319"/>
      <c r="CJ406" s="319"/>
      <c r="CK406" s="319"/>
      <c r="CL406" s="319"/>
      <c r="CM406" s="319"/>
      <c r="CN406" s="319"/>
      <c r="CO406" s="319"/>
      <c r="CP406" s="319"/>
      <c r="CQ406" s="319"/>
      <c r="CR406" s="319"/>
      <c r="CS406" s="319"/>
      <c r="CT406" s="319"/>
      <c r="CU406" s="319"/>
      <c r="CV406" s="319"/>
      <c r="CW406" s="319"/>
      <c r="CX406" s="319"/>
      <c r="CY406" s="319"/>
      <c r="CZ406" s="319"/>
      <c r="DA406" s="319"/>
      <c r="DB406" s="319"/>
      <c r="DC406" s="319"/>
      <c r="DD406" s="319"/>
      <c r="DE406" s="319"/>
      <c r="DF406" s="319"/>
      <c r="DG406" s="319"/>
      <c r="DH406" s="319"/>
      <c r="DI406" s="319"/>
      <c r="DJ406" s="319"/>
      <c r="DK406" s="319"/>
      <c r="DL406" s="319"/>
      <c r="DM406" s="319"/>
      <c r="DN406" s="319"/>
      <c r="DO406" s="319"/>
      <c r="DP406" s="319"/>
      <c r="DQ406" s="319"/>
      <c r="DR406" s="319"/>
      <c r="DS406" s="319"/>
      <c r="DT406" s="319"/>
      <c r="DU406" s="319"/>
      <c r="DV406" s="319"/>
      <c r="DW406" s="319"/>
      <c r="DX406" s="319"/>
      <c r="DY406" s="319"/>
      <c r="DZ406" s="319"/>
      <c r="EA406" s="319"/>
      <c r="EB406" s="319"/>
      <c r="EC406" s="319"/>
      <c r="ED406" s="319"/>
      <c r="EE406" s="319"/>
      <c r="EF406" s="319"/>
      <c r="EG406" s="319"/>
      <c r="EH406" s="319"/>
      <c r="EI406" s="319"/>
      <c r="EJ406" s="319"/>
      <c r="EK406" s="319"/>
      <c r="EL406" s="319"/>
      <c r="EM406" s="319"/>
      <c r="EN406" s="319"/>
      <c r="EO406" s="319"/>
      <c r="EP406" s="319"/>
      <c r="EQ406" s="319"/>
      <c r="ER406" s="319"/>
      <c r="ES406" s="319"/>
      <c r="ET406" s="319"/>
      <c r="EU406" s="319"/>
      <c r="EV406" s="319"/>
      <c r="EW406" s="319"/>
      <c r="EX406" s="319"/>
      <c r="EY406" s="319"/>
      <c r="EZ406" s="319"/>
      <c r="FA406" s="319"/>
      <c r="FB406" s="319"/>
      <c r="FC406" s="319"/>
      <c r="FD406" s="319"/>
      <c r="FE406" s="319"/>
      <c r="FF406" s="319"/>
      <c r="FG406" s="319"/>
      <c r="FH406" s="319"/>
      <c r="FI406" s="319"/>
      <c r="FJ406" s="676"/>
      <c r="FK406" s="676"/>
      <c r="FL406" s="676"/>
      <c r="FM406" s="676"/>
      <c r="FN406" s="676"/>
      <c r="FO406" s="676"/>
      <c r="FP406" s="676"/>
      <c r="FQ406" s="676"/>
      <c r="FR406" s="676"/>
      <c r="FS406" s="676"/>
      <c r="FT406" s="676"/>
      <c r="FU406" s="676"/>
      <c r="FV406" s="676"/>
      <c r="FW406" s="676"/>
      <c r="FX406" s="676"/>
      <c r="FY406" s="676"/>
      <c r="FZ406" s="676"/>
      <c r="GA406" s="676"/>
      <c r="GB406" s="676"/>
      <c r="GC406" s="676"/>
      <c r="GD406" s="676"/>
      <c r="GE406" s="676"/>
      <c r="GF406" s="676"/>
      <c r="GG406" s="676"/>
      <c r="GH406" s="676"/>
      <c r="GI406" s="676"/>
      <c r="GJ406" s="676"/>
      <c r="GK406" s="676"/>
      <c r="GL406" s="676"/>
      <c r="GM406" s="676"/>
      <c r="GN406" s="676"/>
      <c r="GO406" s="676"/>
      <c r="GP406" s="676"/>
      <c r="GQ406" s="676"/>
      <c r="GR406" s="676"/>
      <c r="GS406" s="676"/>
      <c r="GT406" s="676"/>
      <c r="GU406" s="676"/>
      <c r="GV406" s="676"/>
      <c r="GW406" s="676"/>
      <c r="GX406" s="676"/>
      <c r="GY406" s="676"/>
      <c r="GZ406" s="676"/>
      <c r="HA406" s="676"/>
      <c r="HB406" s="676"/>
      <c r="HC406" s="676"/>
      <c r="HD406" s="676"/>
      <c r="HE406" s="676"/>
      <c r="HF406" s="676"/>
      <c r="HG406" s="676"/>
      <c r="HH406" s="676"/>
      <c r="HI406" s="676"/>
      <c r="HJ406" s="676"/>
      <c r="HK406" s="676"/>
      <c r="HL406" s="676"/>
      <c r="HM406" s="676"/>
      <c r="HN406" s="676"/>
      <c r="HO406" s="676"/>
      <c r="HP406" s="676"/>
      <c r="HQ406" s="676"/>
      <c r="HR406" s="676"/>
      <c r="HS406" s="676"/>
      <c r="HT406" s="676"/>
      <c r="HU406" s="676"/>
      <c r="HV406" s="676"/>
      <c r="HW406" s="676"/>
      <c r="HX406" s="676"/>
      <c r="HY406" s="676"/>
      <c r="HZ406" s="676"/>
      <c r="IA406" s="676"/>
      <c r="IB406" s="676"/>
      <c r="IC406" s="676"/>
      <c r="ID406" s="676"/>
      <c r="IE406" s="676"/>
      <c r="IF406" s="676"/>
      <c r="IG406" s="676"/>
      <c r="IH406" s="676"/>
      <c r="II406" s="676"/>
      <c r="IJ406" s="676"/>
      <c r="IK406" s="676"/>
      <c r="IL406" s="676"/>
      <c r="IM406" s="676"/>
      <c r="IN406" s="676"/>
      <c r="IO406" s="676"/>
    </row>
    <row r="407" spans="1:249" s="677" customFormat="1" ht="11.4" x14ac:dyDescent="0.2">
      <c r="A407" s="676"/>
      <c r="B407" s="676"/>
      <c r="C407" s="817"/>
      <c r="D407" s="676"/>
      <c r="E407" s="676"/>
      <c r="F407" s="818"/>
      <c r="G407" s="676"/>
      <c r="H407" s="676"/>
      <c r="I407" s="498"/>
      <c r="J407" s="498"/>
      <c r="K407" s="499"/>
      <c r="L407" s="498"/>
      <c r="M407" s="498"/>
      <c r="N407" s="498"/>
      <c r="O407" s="498"/>
      <c r="P407" s="498"/>
      <c r="Q407" s="498"/>
      <c r="R407" s="676"/>
      <c r="S407" s="858"/>
      <c r="T407" s="319"/>
      <c r="U407" s="320"/>
      <c r="V407" s="844"/>
      <c r="W407" s="844"/>
      <c r="X407" s="844"/>
      <c r="Y407" s="844"/>
      <c r="Z407" s="844"/>
      <c r="AA407" s="844"/>
      <c r="AB407" s="319"/>
      <c r="AC407" s="319"/>
      <c r="AD407" s="319"/>
      <c r="AE407" s="319"/>
      <c r="AF407" s="319"/>
      <c r="AG407" s="319"/>
      <c r="AH407" s="319"/>
      <c r="AI407" s="319"/>
      <c r="AJ407" s="319"/>
      <c r="AK407" s="319"/>
      <c r="AL407" s="319"/>
      <c r="AM407" s="319"/>
      <c r="AN407" s="319"/>
      <c r="AO407" s="319"/>
      <c r="AP407" s="319"/>
      <c r="AQ407" s="320"/>
      <c r="AR407" s="320"/>
      <c r="AS407" s="320"/>
      <c r="AT407" s="320"/>
      <c r="AU407" s="320"/>
      <c r="AV407" s="320"/>
      <c r="AW407" s="320"/>
      <c r="AX407" s="320"/>
      <c r="AY407" s="320"/>
      <c r="AZ407" s="320"/>
      <c r="BA407" s="320"/>
      <c r="BB407" s="319"/>
      <c r="BC407" s="319"/>
      <c r="BD407" s="319"/>
      <c r="BE407" s="319"/>
      <c r="BF407" s="319"/>
      <c r="BG407" s="319"/>
      <c r="BH407" s="319"/>
      <c r="BI407" s="319"/>
      <c r="BJ407" s="319"/>
      <c r="BK407" s="319"/>
      <c r="BL407" s="319"/>
      <c r="BM407" s="319"/>
      <c r="BN407" s="319"/>
      <c r="BO407" s="319"/>
      <c r="BP407" s="319"/>
      <c r="BQ407" s="319"/>
      <c r="BR407" s="319"/>
      <c r="BS407" s="319"/>
      <c r="BT407" s="319"/>
      <c r="BU407" s="319"/>
      <c r="BV407" s="319"/>
      <c r="BW407" s="319"/>
      <c r="BX407" s="319"/>
      <c r="BY407" s="319"/>
      <c r="BZ407" s="319"/>
      <c r="CA407" s="319"/>
      <c r="CB407" s="319"/>
      <c r="CC407" s="319"/>
      <c r="CD407" s="319"/>
      <c r="CE407" s="319"/>
      <c r="CF407" s="319"/>
      <c r="CG407" s="319"/>
      <c r="CH407" s="319"/>
      <c r="CI407" s="319"/>
      <c r="CJ407" s="319"/>
      <c r="CK407" s="319"/>
      <c r="CL407" s="319"/>
      <c r="CM407" s="319"/>
      <c r="CN407" s="319"/>
      <c r="CO407" s="319"/>
      <c r="CP407" s="319"/>
      <c r="CQ407" s="319"/>
      <c r="CR407" s="319"/>
      <c r="CS407" s="319"/>
      <c r="CT407" s="319"/>
      <c r="CU407" s="319"/>
      <c r="CV407" s="319"/>
      <c r="CW407" s="319"/>
      <c r="CX407" s="319"/>
      <c r="CY407" s="319"/>
      <c r="CZ407" s="319"/>
      <c r="DA407" s="319"/>
      <c r="DB407" s="319"/>
      <c r="DC407" s="319"/>
      <c r="DD407" s="319"/>
      <c r="DE407" s="319"/>
      <c r="DF407" s="319"/>
      <c r="DG407" s="319"/>
      <c r="DH407" s="319"/>
      <c r="DI407" s="319"/>
      <c r="DJ407" s="319"/>
      <c r="DK407" s="319"/>
      <c r="DL407" s="319"/>
      <c r="DM407" s="319"/>
      <c r="DN407" s="319"/>
      <c r="DO407" s="319"/>
      <c r="DP407" s="319"/>
      <c r="DQ407" s="319"/>
      <c r="DR407" s="319"/>
      <c r="DS407" s="319"/>
      <c r="DT407" s="319"/>
      <c r="DU407" s="319"/>
      <c r="DV407" s="319"/>
      <c r="DW407" s="319"/>
      <c r="DX407" s="319"/>
      <c r="DY407" s="319"/>
      <c r="DZ407" s="319"/>
      <c r="EA407" s="319"/>
      <c r="EB407" s="319"/>
      <c r="EC407" s="319"/>
      <c r="ED407" s="319"/>
      <c r="EE407" s="319"/>
      <c r="EF407" s="319"/>
      <c r="EG407" s="319"/>
      <c r="EH407" s="319"/>
      <c r="EI407" s="319"/>
      <c r="EJ407" s="319"/>
      <c r="EK407" s="319"/>
      <c r="EL407" s="319"/>
      <c r="EM407" s="319"/>
      <c r="EN407" s="319"/>
      <c r="EO407" s="319"/>
      <c r="EP407" s="319"/>
      <c r="EQ407" s="319"/>
      <c r="ER407" s="319"/>
      <c r="ES407" s="319"/>
      <c r="ET407" s="319"/>
      <c r="EU407" s="319"/>
      <c r="EV407" s="319"/>
      <c r="EW407" s="319"/>
      <c r="EX407" s="319"/>
      <c r="EY407" s="319"/>
      <c r="EZ407" s="319"/>
      <c r="FA407" s="319"/>
      <c r="FB407" s="319"/>
      <c r="FC407" s="319"/>
      <c r="FD407" s="319"/>
      <c r="FE407" s="319"/>
      <c r="FF407" s="319"/>
      <c r="FG407" s="319"/>
      <c r="FH407" s="319"/>
      <c r="FI407" s="319"/>
      <c r="FJ407" s="676"/>
      <c r="FK407" s="676"/>
      <c r="FL407" s="676"/>
      <c r="FM407" s="676"/>
      <c r="FN407" s="676"/>
      <c r="FO407" s="676"/>
      <c r="FP407" s="676"/>
      <c r="FQ407" s="676"/>
      <c r="FR407" s="676"/>
      <c r="FS407" s="676"/>
      <c r="FT407" s="676"/>
      <c r="FU407" s="676"/>
      <c r="FV407" s="676"/>
      <c r="FW407" s="676"/>
      <c r="FX407" s="676"/>
      <c r="FY407" s="676"/>
      <c r="FZ407" s="676"/>
      <c r="GA407" s="676"/>
      <c r="GB407" s="676"/>
      <c r="GC407" s="676"/>
      <c r="GD407" s="676"/>
      <c r="GE407" s="676"/>
      <c r="GF407" s="676"/>
      <c r="GG407" s="676"/>
      <c r="GH407" s="676"/>
      <c r="GI407" s="676"/>
      <c r="GJ407" s="676"/>
      <c r="GK407" s="676"/>
      <c r="GL407" s="676"/>
      <c r="GM407" s="676"/>
      <c r="GN407" s="676"/>
      <c r="GO407" s="676"/>
      <c r="GP407" s="676"/>
      <c r="GQ407" s="676"/>
      <c r="GR407" s="676"/>
      <c r="GS407" s="676"/>
      <c r="GT407" s="676"/>
      <c r="GU407" s="676"/>
      <c r="GV407" s="676"/>
      <c r="GW407" s="676"/>
      <c r="GX407" s="676"/>
      <c r="GY407" s="676"/>
      <c r="GZ407" s="676"/>
      <c r="HA407" s="676"/>
      <c r="HB407" s="676"/>
      <c r="HC407" s="676"/>
      <c r="HD407" s="676"/>
      <c r="HE407" s="676"/>
      <c r="HF407" s="676"/>
      <c r="HG407" s="676"/>
      <c r="HH407" s="676"/>
      <c r="HI407" s="676"/>
      <c r="HJ407" s="676"/>
      <c r="HK407" s="676"/>
      <c r="HL407" s="676"/>
      <c r="HM407" s="676"/>
      <c r="HN407" s="676"/>
      <c r="HO407" s="676"/>
      <c r="HP407" s="676"/>
      <c r="HQ407" s="676"/>
      <c r="HR407" s="676"/>
      <c r="HS407" s="676"/>
      <c r="HT407" s="676"/>
      <c r="HU407" s="676"/>
      <c r="HV407" s="676"/>
      <c r="HW407" s="676"/>
      <c r="HX407" s="676"/>
      <c r="HY407" s="676"/>
      <c r="HZ407" s="676"/>
      <c r="IA407" s="676"/>
      <c r="IB407" s="676"/>
      <c r="IC407" s="676"/>
      <c r="ID407" s="676"/>
      <c r="IE407" s="676"/>
      <c r="IF407" s="676"/>
      <c r="IG407" s="676"/>
      <c r="IH407" s="676"/>
      <c r="II407" s="676"/>
      <c r="IJ407" s="676"/>
      <c r="IK407" s="676"/>
      <c r="IL407" s="676"/>
      <c r="IM407" s="676"/>
      <c r="IN407" s="676"/>
      <c r="IO407" s="676"/>
    </row>
    <row r="408" spans="1:249" s="677" customFormat="1" ht="11.4" x14ac:dyDescent="0.2">
      <c r="A408" s="676"/>
      <c r="B408" s="676"/>
      <c r="C408" s="817"/>
      <c r="D408" s="676"/>
      <c r="E408" s="676"/>
      <c r="F408" s="818"/>
      <c r="G408" s="676"/>
      <c r="H408" s="676"/>
      <c r="I408" s="498"/>
      <c r="J408" s="498"/>
      <c r="K408" s="498"/>
      <c r="L408" s="498"/>
      <c r="M408" s="498"/>
      <c r="N408" s="498"/>
      <c r="O408" s="498"/>
      <c r="P408" s="498"/>
      <c r="Q408" s="498"/>
      <c r="R408" s="676"/>
      <c r="S408" s="858"/>
      <c r="T408" s="319"/>
      <c r="U408" s="320"/>
      <c r="V408" s="844"/>
      <c r="W408" s="844"/>
      <c r="X408" s="844"/>
      <c r="Y408" s="844"/>
      <c r="Z408" s="844"/>
      <c r="AA408" s="844"/>
      <c r="AB408" s="319"/>
      <c r="AC408" s="319"/>
      <c r="AD408" s="319"/>
      <c r="AE408" s="319"/>
      <c r="AF408" s="319"/>
      <c r="AG408" s="319"/>
      <c r="AH408" s="319"/>
      <c r="AI408" s="319"/>
      <c r="AJ408" s="319"/>
      <c r="AK408" s="319"/>
      <c r="AL408" s="319"/>
      <c r="AM408" s="319"/>
      <c r="AN408" s="319"/>
      <c r="AO408" s="319"/>
      <c r="AP408" s="319"/>
      <c r="AQ408" s="320"/>
      <c r="AR408" s="320"/>
      <c r="AS408" s="320"/>
      <c r="AT408" s="320"/>
      <c r="AU408" s="320"/>
      <c r="AV408" s="320"/>
      <c r="AW408" s="320"/>
      <c r="AX408" s="320"/>
      <c r="AY408" s="320"/>
      <c r="AZ408" s="320"/>
      <c r="BA408" s="320"/>
      <c r="BB408" s="319"/>
      <c r="BC408" s="319"/>
      <c r="BD408" s="319"/>
      <c r="BE408" s="319"/>
      <c r="BF408" s="319"/>
      <c r="BG408" s="319"/>
      <c r="BH408" s="319"/>
      <c r="BI408" s="319"/>
      <c r="BJ408" s="319"/>
      <c r="BK408" s="319"/>
      <c r="BL408" s="319"/>
      <c r="BM408" s="319"/>
      <c r="BN408" s="319"/>
      <c r="BO408" s="319"/>
      <c r="BP408" s="319"/>
      <c r="BQ408" s="319"/>
      <c r="BR408" s="319"/>
      <c r="BS408" s="319"/>
      <c r="BT408" s="319"/>
      <c r="BU408" s="319"/>
      <c r="BV408" s="319"/>
      <c r="BW408" s="319"/>
      <c r="BX408" s="319"/>
      <c r="BY408" s="319"/>
      <c r="BZ408" s="319"/>
      <c r="CA408" s="319"/>
      <c r="CB408" s="319"/>
      <c r="CC408" s="319"/>
      <c r="CD408" s="319"/>
      <c r="CE408" s="319"/>
      <c r="CF408" s="319"/>
      <c r="CG408" s="319"/>
      <c r="CH408" s="319"/>
      <c r="CI408" s="319"/>
      <c r="CJ408" s="319"/>
      <c r="CK408" s="319"/>
      <c r="CL408" s="319"/>
      <c r="CM408" s="319"/>
      <c r="CN408" s="319"/>
      <c r="CO408" s="319"/>
      <c r="CP408" s="319"/>
      <c r="CQ408" s="319"/>
      <c r="CR408" s="319"/>
      <c r="CS408" s="319"/>
      <c r="CT408" s="319"/>
      <c r="CU408" s="319"/>
      <c r="CV408" s="319"/>
      <c r="CW408" s="319"/>
      <c r="CX408" s="319"/>
      <c r="CY408" s="319"/>
      <c r="CZ408" s="319"/>
      <c r="DA408" s="319"/>
      <c r="DB408" s="319"/>
      <c r="DC408" s="319"/>
      <c r="DD408" s="319"/>
      <c r="DE408" s="319"/>
      <c r="DF408" s="319"/>
      <c r="DG408" s="319"/>
      <c r="DH408" s="319"/>
      <c r="DI408" s="319"/>
      <c r="DJ408" s="319"/>
      <c r="DK408" s="319"/>
      <c r="DL408" s="319"/>
      <c r="DM408" s="319"/>
      <c r="DN408" s="319"/>
      <c r="DO408" s="319"/>
      <c r="DP408" s="319"/>
      <c r="DQ408" s="319"/>
      <c r="DR408" s="319"/>
      <c r="DS408" s="319"/>
      <c r="DT408" s="319"/>
      <c r="DU408" s="319"/>
      <c r="DV408" s="319"/>
      <c r="DW408" s="319"/>
      <c r="DX408" s="319"/>
      <c r="DY408" s="319"/>
      <c r="DZ408" s="319"/>
      <c r="EA408" s="319"/>
      <c r="EB408" s="319"/>
      <c r="EC408" s="319"/>
      <c r="ED408" s="319"/>
      <c r="EE408" s="319"/>
      <c r="EF408" s="319"/>
      <c r="EG408" s="319"/>
      <c r="EH408" s="319"/>
      <c r="EI408" s="319"/>
      <c r="EJ408" s="319"/>
      <c r="EK408" s="319"/>
      <c r="EL408" s="319"/>
      <c r="EM408" s="319"/>
      <c r="EN408" s="319"/>
      <c r="EO408" s="319"/>
      <c r="EP408" s="319"/>
      <c r="EQ408" s="319"/>
      <c r="ER408" s="319"/>
      <c r="ES408" s="319"/>
      <c r="ET408" s="319"/>
      <c r="EU408" s="319"/>
      <c r="EV408" s="319"/>
      <c r="EW408" s="319"/>
      <c r="EX408" s="319"/>
      <c r="EY408" s="319"/>
      <c r="EZ408" s="319"/>
      <c r="FA408" s="319"/>
      <c r="FB408" s="319"/>
      <c r="FC408" s="319"/>
      <c r="FD408" s="319"/>
      <c r="FE408" s="319"/>
      <c r="FF408" s="319"/>
      <c r="FG408" s="319"/>
      <c r="FH408" s="319"/>
      <c r="FI408" s="319"/>
      <c r="FJ408" s="676"/>
      <c r="FK408" s="676"/>
      <c r="FL408" s="676"/>
      <c r="FM408" s="676"/>
      <c r="FN408" s="676"/>
      <c r="FO408" s="676"/>
      <c r="FP408" s="676"/>
      <c r="FQ408" s="676"/>
      <c r="FR408" s="676"/>
      <c r="FS408" s="676"/>
      <c r="FT408" s="676"/>
      <c r="FU408" s="676"/>
      <c r="FV408" s="676"/>
      <c r="FW408" s="676"/>
      <c r="FX408" s="676"/>
      <c r="FY408" s="676"/>
      <c r="FZ408" s="676"/>
      <c r="GA408" s="676"/>
      <c r="GB408" s="676"/>
      <c r="GC408" s="676"/>
      <c r="GD408" s="676"/>
      <c r="GE408" s="676"/>
      <c r="GF408" s="676"/>
      <c r="GG408" s="676"/>
      <c r="GH408" s="676"/>
      <c r="GI408" s="676"/>
      <c r="GJ408" s="676"/>
      <c r="GK408" s="676"/>
      <c r="GL408" s="676"/>
      <c r="GM408" s="676"/>
      <c r="GN408" s="676"/>
      <c r="GO408" s="676"/>
      <c r="GP408" s="676"/>
      <c r="GQ408" s="676"/>
      <c r="GR408" s="676"/>
      <c r="GS408" s="676"/>
      <c r="GT408" s="676"/>
      <c r="GU408" s="676"/>
      <c r="GV408" s="676"/>
      <c r="GW408" s="676"/>
      <c r="GX408" s="676"/>
      <c r="GY408" s="676"/>
      <c r="GZ408" s="676"/>
      <c r="HA408" s="676"/>
      <c r="HB408" s="676"/>
      <c r="HC408" s="676"/>
      <c r="HD408" s="676"/>
      <c r="HE408" s="676"/>
      <c r="HF408" s="676"/>
      <c r="HG408" s="676"/>
      <c r="HH408" s="676"/>
      <c r="HI408" s="676"/>
      <c r="HJ408" s="676"/>
      <c r="HK408" s="676"/>
      <c r="HL408" s="676"/>
      <c r="HM408" s="676"/>
      <c r="HN408" s="676"/>
      <c r="HO408" s="676"/>
      <c r="HP408" s="676"/>
      <c r="HQ408" s="676"/>
      <c r="HR408" s="676"/>
      <c r="HS408" s="676"/>
      <c r="HT408" s="676"/>
      <c r="HU408" s="676"/>
      <c r="HV408" s="676"/>
      <c r="HW408" s="676"/>
      <c r="HX408" s="676"/>
      <c r="HY408" s="676"/>
      <c r="HZ408" s="676"/>
      <c r="IA408" s="676"/>
      <c r="IB408" s="676"/>
      <c r="IC408" s="676"/>
      <c r="ID408" s="676"/>
      <c r="IE408" s="676"/>
      <c r="IF408" s="676"/>
      <c r="IG408" s="676"/>
      <c r="IH408" s="676"/>
      <c r="II408" s="676"/>
      <c r="IJ408" s="676"/>
      <c r="IK408" s="676"/>
      <c r="IL408" s="676"/>
      <c r="IM408" s="676"/>
      <c r="IN408" s="676"/>
      <c r="IO408" s="676"/>
    </row>
    <row r="409" spans="1:249" s="677" customFormat="1" ht="11.4" x14ac:dyDescent="0.2">
      <c r="A409" s="676"/>
      <c r="B409" s="676"/>
      <c r="C409" s="817"/>
      <c r="D409" s="676"/>
      <c r="E409" s="676"/>
      <c r="F409" s="818"/>
      <c r="G409" s="676"/>
      <c r="H409" s="676"/>
      <c r="I409" s="498"/>
      <c r="J409" s="499"/>
      <c r="K409" s="499"/>
      <c r="L409" s="499"/>
      <c r="M409" s="498"/>
      <c r="N409" s="498"/>
      <c r="O409" s="498"/>
      <c r="P409" s="498"/>
      <c r="Q409" s="498"/>
      <c r="R409" s="676"/>
      <c r="S409" s="858"/>
      <c r="T409" s="319"/>
      <c r="U409" s="320"/>
      <c r="V409" s="844"/>
      <c r="W409" s="844"/>
      <c r="X409" s="844"/>
      <c r="Y409" s="844"/>
      <c r="Z409" s="844"/>
      <c r="AA409" s="844"/>
      <c r="AB409" s="319"/>
      <c r="AC409" s="319"/>
      <c r="AD409" s="319"/>
      <c r="AE409" s="319"/>
      <c r="AF409" s="319"/>
      <c r="AG409" s="319"/>
      <c r="AH409" s="319"/>
      <c r="AI409" s="319"/>
      <c r="AJ409" s="319"/>
      <c r="AK409" s="319"/>
      <c r="AL409" s="319"/>
      <c r="AM409" s="319"/>
      <c r="AN409" s="319"/>
      <c r="AO409" s="319"/>
      <c r="AP409" s="319"/>
      <c r="AQ409" s="320"/>
      <c r="AR409" s="320"/>
      <c r="AS409" s="320"/>
      <c r="AT409" s="320"/>
      <c r="AU409" s="320"/>
      <c r="AV409" s="320"/>
      <c r="AW409" s="320"/>
      <c r="AX409" s="320"/>
      <c r="AY409" s="320"/>
      <c r="AZ409" s="320"/>
      <c r="BA409" s="320"/>
      <c r="BB409" s="319"/>
      <c r="BC409" s="319"/>
      <c r="BD409" s="319"/>
      <c r="BE409" s="319"/>
      <c r="BF409" s="319"/>
      <c r="BG409" s="319"/>
      <c r="BH409" s="319"/>
      <c r="BI409" s="319"/>
      <c r="BJ409" s="319"/>
      <c r="BK409" s="319"/>
      <c r="BL409" s="319"/>
      <c r="BM409" s="319"/>
      <c r="BN409" s="319"/>
      <c r="BO409" s="319"/>
      <c r="BP409" s="319"/>
      <c r="BQ409" s="319"/>
      <c r="BR409" s="319"/>
      <c r="BS409" s="319"/>
      <c r="BT409" s="319"/>
      <c r="BU409" s="319"/>
      <c r="BV409" s="319"/>
      <c r="BW409" s="319"/>
      <c r="BX409" s="319"/>
      <c r="BY409" s="319"/>
      <c r="BZ409" s="319"/>
      <c r="CA409" s="319"/>
      <c r="CB409" s="319"/>
      <c r="CC409" s="319"/>
      <c r="CD409" s="319"/>
      <c r="CE409" s="319"/>
      <c r="CF409" s="319"/>
      <c r="CG409" s="319"/>
      <c r="CH409" s="319"/>
      <c r="CI409" s="319"/>
      <c r="CJ409" s="319"/>
      <c r="CK409" s="319"/>
      <c r="CL409" s="319"/>
      <c r="CM409" s="319"/>
      <c r="CN409" s="319"/>
      <c r="CO409" s="319"/>
      <c r="CP409" s="319"/>
      <c r="CQ409" s="319"/>
      <c r="CR409" s="319"/>
      <c r="CS409" s="319"/>
      <c r="CT409" s="319"/>
      <c r="CU409" s="319"/>
      <c r="CV409" s="319"/>
      <c r="CW409" s="319"/>
      <c r="CX409" s="319"/>
      <c r="CY409" s="319"/>
      <c r="CZ409" s="319"/>
      <c r="DA409" s="319"/>
      <c r="DB409" s="319"/>
      <c r="DC409" s="319"/>
      <c r="DD409" s="319"/>
      <c r="DE409" s="319"/>
      <c r="DF409" s="319"/>
      <c r="DG409" s="319"/>
      <c r="DH409" s="319"/>
      <c r="DI409" s="319"/>
      <c r="DJ409" s="319"/>
      <c r="DK409" s="319"/>
      <c r="DL409" s="319"/>
      <c r="DM409" s="319"/>
      <c r="DN409" s="319"/>
      <c r="DO409" s="319"/>
      <c r="DP409" s="319"/>
      <c r="DQ409" s="319"/>
      <c r="DR409" s="319"/>
      <c r="DS409" s="319"/>
      <c r="DT409" s="319"/>
      <c r="DU409" s="319"/>
      <c r="DV409" s="319"/>
      <c r="DW409" s="319"/>
      <c r="DX409" s="319"/>
      <c r="DY409" s="319"/>
      <c r="DZ409" s="319"/>
      <c r="EA409" s="319"/>
      <c r="EB409" s="319"/>
      <c r="EC409" s="319"/>
      <c r="ED409" s="319"/>
      <c r="EE409" s="319"/>
      <c r="EF409" s="319"/>
      <c r="EG409" s="319"/>
      <c r="EH409" s="319"/>
      <c r="EI409" s="319"/>
      <c r="EJ409" s="319"/>
      <c r="EK409" s="319"/>
      <c r="EL409" s="319"/>
      <c r="EM409" s="319"/>
      <c r="EN409" s="319"/>
      <c r="EO409" s="319"/>
      <c r="EP409" s="319"/>
      <c r="EQ409" s="319"/>
      <c r="ER409" s="319"/>
      <c r="ES409" s="319"/>
      <c r="ET409" s="319"/>
      <c r="EU409" s="319"/>
      <c r="EV409" s="319"/>
      <c r="EW409" s="319"/>
      <c r="EX409" s="319"/>
      <c r="EY409" s="319"/>
      <c r="EZ409" s="319"/>
      <c r="FA409" s="319"/>
      <c r="FB409" s="319"/>
      <c r="FC409" s="319"/>
      <c r="FD409" s="319"/>
      <c r="FE409" s="319"/>
      <c r="FF409" s="319"/>
      <c r="FG409" s="319"/>
      <c r="FH409" s="319"/>
      <c r="FI409" s="319"/>
      <c r="FJ409" s="676"/>
      <c r="FK409" s="676"/>
      <c r="FL409" s="676"/>
      <c r="FM409" s="676"/>
      <c r="FN409" s="676"/>
      <c r="FO409" s="676"/>
      <c r="FP409" s="676"/>
      <c r="FQ409" s="676"/>
      <c r="FR409" s="676"/>
      <c r="FS409" s="676"/>
      <c r="FT409" s="676"/>
      <c r="FU409" s="676"/>
      <c r="FV409" s="676"/>
      <c r="FW409" s="676"/>
      <c r="FX409" s="676"/>
      <c r="FY409" s="676"/>
      <c r="FZ409" s="676"/>
      <c r="GA409" s="676"/>
      <c r="GB409" s="676"/>
      <c r="GC409" s="676"/>
      <c r="GD409" s="676"/>
      <c r="GE409" s="676"/>
      <c r="GF409" s="676"/>
      <c r="GG409" s="676"/>
      <c r="GH409" s="676"/>
      <c r="GI409" s="676"/>
      <c r="GJ409" s="676"/>
      <c r="GK409" s="676"/>
      <c r="GL409" s="676"/>
      <c r="GM409" s="676"/>
      <c r="GN409" s="676"/>
      <c r="GO409" s="676"/>
      <c r="GP409" s="676"/>
      <c r="GQ409" s="676"/>
      <c r="GR409" s="676"/>
      <c r="GS409" s="676"/>
      <c r="GT409" s="676"/>
      <c r="GU409" s="676"/>
      <c r="GV409" s="676"/>
      <c r="GW409" s="676"/>
      <c r="GX409" s="676"/>
      <c r="GY409" s="676"/>
      <c r="GZ409" s="676"/>
      <c r="HA409" s="676"/>
      <c r="HB409" s="676"/>
      <c r="HC409" s="676"/>
      <c r="HD409" s="676"/>
      <c r="HE409" s="676"/>
      <c r="HF409" s="676"/>
      <c r="HG409" s="676"/>
      <c r="HH409" s="676"/>
      <c r="HI409" s="676"/>
      <c r="HJ409" s="676"/>
      <c r="HK409" s="676"/>
      <c r="HL409" s="676"/>
      <c r="HM409" s="676"/>
      <c r="HN409" s="676"/>
      <c r="HO409" s="676"/>
      <c r="HP409" s="676"/>
      <c r="HQ409" s="676"/>
      <c r="HR409" s="676"/>
      <c r="HS409" s="676"/>
      <c r="HT409" s="676"/>
      <c r="HU409" s="676"/>
      <c r="HV409" s="676"/>
      <c r="HW409" s="676"/>
      <c r="HX409" s="676"/>
      <c r="HY409" s="676"/>
      <c r="HZ409" s="676"/>
      <c r="IA409" s="676"/>
      <c r="IB409" s="676"/>
      <c r="IC409" s="676"/>
      <c r="ID409" s="676"/>
      <c r="IE409" s="676"/>
      <c r="IF409" s="676"/>
      <c r="IG409" s="676"/>
      <c r="IH409" s="676"/>
      <c r="II409" s="676"/>
      <c r="IJ409" s="676"/>
      <c r="IK409" s="676"/>
      <c r="IL409" s="676"/>
      <c r="IM409" s="676"/>
      <c r="IN409" s="676"/>
      <c r="IO409" s="676"/>
    </row>
    <row r="410" spans="1:249" s="677" customFormat="1" ht="11.4" x14ac:dyDescent="0.2">
      <c r="A410" s="676"/>
      <c r="B410" s="676"/>
      <c r="C410" s="817"/>
      <c r="D410" s="676"/>
      <c r="E410" s="676"/>
      <c r="F410" s="818"/>
      <c r="G410" s="676"/>
      <c r="H410" s="676"/>
      <c r="I410" s="498"/>
      <c r="J410" s="498"/>
      <c r="K410" s="498"/>
      <c r="L410" s="498"/>
      <c r="M410" s="498"/>
      <c r="N410" s="498"/>
      <c r="O410" s="498"/>
      <c r="P410" s="498"/>
      <c r="Q410" s="498"/>
      <c r="R410" s="676"/>
      <c r="S410" s="858"/>
      <c r="T410" s="319"/>
      <c r="U410" s="320"/>
      <c r="V410" s="844"/>
      <c r="W410" s="844"/>
      <c r="X410" s="844"/>
      <c r="Y410" s="844"/>
      <c r="Z410" s="844"/>
      <c r="AA410" s="844"/>
      <c r="AB410" s="319"/>
      <c r="AC410" s="319"/>
      <c r="AD410" s="319"/>
      <c r="AE410" s="319"/>
      <c r="AF410" s="319"/>
      <c r="AG410" s="319"/>
      <c r="AH410" s="319"/>
      <c r="AI410" s="319"/>
      <c r="AJ410" s="319"/>
      <c r="AK410" s="319"/>
      <c r="AL410" s="319"/>
      <c r="AM410" s="319"/>
      <c r="AN410" s="319"/>
      <c r="AO410" s="319"/>
      <c r="AP410" s="319"/>
      <c r="AQ410" s="320"/>
      <c r="AR410" s="320"/>
      <c r="AS410" s="320"/>
      <c r="AT410" s="320"/>
      <c r="AU410" s="320"/>
      <c r="AV410" s="320"/>
      <c r="AW410" s="320"/>
      <c r="AX410" s="320"/>
      <c r="AY410" s="320"/>
      <c r="AZ410" s="320"/>
      <c r="BA410" s="320"/>
      <c r="BB410" s="319"/>
      <c r="BC410" s="319"/>
      <c r="BD410" s="319"/>
      <c r="BE410" s="319"/>
      <c r="BF410" s="319"/>
      <c r="BG410" s="319"/>
      <c r="BH410" s="319"/>
      <c r="BI410" s="319"/>
      <c r="BJ410" s="319"/>
      <c r="BK410" s="319"/>
      <c r="BL410" s="319"/>
      <c r="BM410" s="319"/>
      <c r="BN410" s="319"/>
      <c r="BO410" s="319"/>
      <c r="BP410" s="319"/>
      <c r="BQ410" s="319"/>
      <c r="BR410" s="319"/>
      <c r="BS410" s="319"/>
      <c r="BT410" s="319"/>
      <c r="BU410" s="319"/>
      <c r="BV410" s="319"/>
      <c r="BW410" s="319"/>
      <c r="BX410" s="319"/>
      <c r="BY410" s="319"/>
      <c r="BZ410" s="319"/>
      <c r="CA410" s="319"/>
      <c r="CB410" s="319"/>
      <c r="CC410" s="319"/>
      <c r="CD410" s="319"/>
      <c r="CE410" s="319"/>
      <c r="CF410" s="319"/>
      <c r="CG410" s="319"/>
      <c r="CH410" s="319"/>
      <c r="CI410" s="319"/>
      <c r="CJ410" s="319"/>
      <c r="CK410" s="319"/>
      <c r="CL410" s="319"/>
      <c r="CM410" s="319"/>
      <c r="CN410" s="319"/>
      <c r="CO410" s="319"/>
      <c r="CP410" s="319"/>
      <c r="CQ410" s="319"/>
      <c r="CR410" s="319"/>
      <c r="CS410" s="319"/>
      <c r="CT410" s="319"/>
      <c r="CU410" s="319"/>
      <c r="CV410" s="319"/>
      <c r="CW410" s="319"/>
      <c r="CX410" s="319"/>
      <c r="CY410" s="319"/>
      <c r="CZ410" s="319"/>
      <c r="DA410" s="319"/>
      <c r="DB410" s="319"/>
      <c r="DC410" s="319"/>
      <c r="DD410" s="319"/>
      <c r="DE410" s="319"/>
      <c r="DF410" s="319"/>
      <c r="DG410" s="319"/>
      <c r="DH410" s="319"/>
      <c r="DI410" s="319"/>
      <c r="DJ410" s="319"/>
      <c r="DK410" s="319"/>
      <c r="DL410" s="319"/>
      <c r="DM410" s="319"/>
      <c r="DN410" s="319"/>
      <c r="DO410" s="319"/>
      <c r="DP410" s="319"/>
      <c r="DQ410" s="319"/>
      <c r="DR410" s="319"/>
      <c r="DS410" s="319"/>
      <c r="DT410" s="319"/>
      <c r="DU410" s="319"/>
      <c r="DV410" s="319"/>
      <c r="DW410" s="319"/>
      <c r="DX410" s="319"/>
      <c r="DY410" s="319"/>
      <c r="DZ410" s="319"/>
      <c r="EA410" s="319"/>
      <c r="EB410" s="319"/>
      <c r="EC410" s="319"/>
      <c r="ED410" s="319"/>
      <c r="EE410" s="319"/>
      <c r="EF410" s="319"/>
      <c r="EG410" s="319"/>
      <c r="EH410" s="319"/>
      <c r="EI410" s="319"/>
      <c r="EJ410" s="319"/>
      <c r="EK410" s="319"/>
      <c r="EL410" s="319"/>
      <c r="EM410" s="319"/>
      <c r="EN410" s="319"/>
      <c r="EO410" s="319"/>
      <c r="EP410" s="319"/>
      <c r="EQ410" s="319"/>
      <c r="ER410" s="319"/>
      <c r="ES410" s="319"/>
      <c r="ET410" s="319"/>
      <c r="EU410" s="319"/>
      <c r="EV410" s="319"/>
      <c r="EW410" s="319"/>
      <c r="EX410" s="319"/>
      <c r="EY410" s="319"/>
      <c r="EZ410" s="319"/>
      <c r="FA410" s="319"/>
      <c r="FB410" s="319"/>
      <c r="FC410" s="319"/>
      <c r="FD410" s="319"/>
      <c r="FE410" s="319"/>
      <c r="FF410" s="319"/>
      <c r="FG410" s="319"/>
      <c r="FH410" s="319"/>
      <c r="FI410" s="319"/>
      <c r="FJ410" s="676"/>
      <c r="FK410" s="676"/>
      <c r="FL410" s="676"/>
      <c r="FM410" s="676"/>
      <c r="FN410" s="676"/>
      <c r="FO410" s="676"/>
      <c r="FP410" s="676"/>
      <c r="FQ410" s="676"/>
      <c r="FR410" s="676"/>
      <c r="FS410" s="676"/>
      <c r="FT410" s="676"/>
      <c r="FU410" s="676"/>
      <c r="FV410" s="676"/>
      <c r="FW410" s="676"/>
      <c r="FX410" s="676"/>
      <c r="FY410" s="676"/>
      <c r="FZ410" s="676"/>
      <c r="GA410" s="676"/>
      <c r="GB410" s="676"/>
      <c r="GC410" s="676"/>
      <c r="GD410" s="676"/>
      <c r="GE410" s="676"/>
      <c r="GF410" s="676"/>
      <c r="GG410" s="676"/>
      <c r="GH410" s="676"/>
      <c r="GI410" s="676"/>
      <c r="GJ410" s="676"/>
      <c r="GK410" s="676"/>
      <c r="GL410" s="676"/>
      <c r="GM410" s="676"/>
      <c r="GN410" s="676"/>
      <c r="GO410" s="676"/>
      <c r="GP410" s="676"/>
      <c r="GQ410" s="676"/>
      <c r="GR410" s="676"/>
      <c r="GS410" s="676"/>
      <c r="GT410" s="676"/>
      <c r="GU410" s="676"/>
      <c r="GV410" s="676"/>
      <c r="GW410" s="676"/>
      <c r="GX410" s="676"/>
      <c r="GY410" s="676"/>
      <c r="GZ410" s="676"/>
      <c r="HA410" s="676"/>
      <c r="HB410" s="676"/>
      <c r="HC410" s="676"/>
      <c r="HD410" s="676"/>
      <c r="HE410" s="676"/>
      <c r="HF410" s="676"/>
      <c r="HG410" s="676"/>
      <c r="HH410" s="676"/>
      <c r="HI410" s="676"/>
      <c r="HJ410" s="676"/>
      <c r="HK410" s="676"/>
      <c r="HL410" s="676"/>
      <c r="HM410" s="676"/>
      <c r="HN410" s="676"/>
      <c r="HO410" s="676"/>
      <c r="HP410" s="676"/>
      <c r="HQ410" s="676"/>
      <c r="HR410" s="676"/>
      <c r="HS410" s="676"/>
      <c r="HT410" s="676"/>
      <c r="HU410" s="676"/>
      <c r="HV410" s="676"/>
      <c r="HW410" s="676"/>
      <c r="HX410" s="676"/>
      <c r="HY410" s="676"/>
      <c r="HZ410" s="676"/>
      <c r="IA410" s="676"/>
      <c r="IB410" s="676"/>
      <c r="IC410" s="676"/>
      <c r="ID410" s="676"/>
      <c r="IE410" s="676"/>
      <c r="IF410" s="676"/>
      <c r="IG410" s="676"/>
      <c r="IH410" s="676"/>
      <c r="II410" s="676"/>
      <c r="IJ410" s="676"/>
      <c r="IK410" s="676"/>
      <c r="IL410" s="676"/>
      <c r="IM410" s="676"/>
      <c r="IN410" s="676"/>
      <c r="IO410" s="676"/>
    </row>
    <row r="411" spans="1:249" s="677" customFormat="1" ht="11.4" x14ac:dyDescent="0.2">
      <c r="A411" s="676"/>
      <c r="B411" s="676"/>
      <c r="C411" s="817"/>
      <c r="D411" s="676"/>
      <c r="E411" s="676"/>
      <c r="F411" s="818"/>
      <c r="G411" s="676"/>
      <c r="H411" s="676"/>
      <c r="I411" s="498"/>
      <c r="J411" s="498"/>
      <c r="K411" s="498"/>
      <c r="L411" s="498"/>
      <c r="M411" s="498"/>
      <c r="N411" s="498"/>
      <c r="O411" s="498"/>
      <c r="P411" s="498"/>
      <c r="Q411" s="498"/>
      <c r="R411" s="676"/>
      <c r="S411" s="858"/>
      <c r="T411" s="319"/>
      <c r="U411" s="320"/>
      <c r="V411" s="844"/>
      <c r="W411" s="844"/>
      <c r="X411" s="844"/>
      <c r="Y411" s="844"/>
      <c r="Z411" s="844"/>
      <c r="AA411" s="844"/>
      <c r="AB411" s="319"/>
      <c r="AC411" s="319"/>
      <c r="AD411" s="319"/>
      <c r="AE411" s="319"/>
      <c r="AF411" s="319"/>
      <c r="AG411" s="319"/>
      <c r="AH411" s="319"/>
      <c r="AI411" s="319"/>
      <c r="AJ411" s="319"/>
      <c r="AK411" s="319"/>
      <c r="AL411" s="319"/>
      <c r="AM411" s="319"/>
      <c r="AN411" s="319"/>
      <c r="AO411" s="319"/>
      <c r="AP411" s="319"/>
      <c r="AQ411" s="320"/>
      <c r="AR411" s="320"/>
      <c r="AS411" s="320"/>
      <c r="AT411" s="320"/>
      <c r="AU411" s="320"/>
      <c r="AV411" s="320"/>
      <c r="AW411" s="320"/>
      <c r="AX411" s="320"/>
      <c r="AY411" s="320"/>
      <c r="AZ411" s="320"/>
      <c r="BA411" s="320"/>
      <c r="BB411" s="319"/>
      <c r="BC411" s="319"/>
      <c r="BD411" s="319"/>
      <c r="BE411" s="319"/>
      <c r="BF411" s="319"/>
      <c r="BG411" s="319"/>
      <c r="BH411" s="319"/>
      <c r="BI411" s="319"/>
      <c r="BJ411" s="319"/>
      <c r="BK411" s="319"/>
      <c r="BL411" s="319"/>
      <c r="BM411" s="319"/>
      <c r="BN411" s="319"/>
      <c r="BO411" s="319"/>
      <c r="BP411" s="319"/>
      <c r="BQ411" s="319"/>
      <c r="BR411" s="319"/>
      <c r="BS411" s="319"/>
      <c r="BT411" s="319"/>
      <c r="BU411" s="319"/>
      <c r="BV411" s="319"/>
      <c r="BW411" s="319"/>
      <c r="BX411" s="319"/>
      <c r="BY411" s="319"/>
      <c r="BZ411" s="319"/>
      <c r="CA411" s="319"/>
      <c r="CB411" s="319"/>
      <c r="CC411" s="319"/>
      <c r="CD411" s="319"/>
      <c r="CE411" s="319"/>
      <c r="CF411" s="319"/>
      <c r="CG411" s="319"/>
      <c r="CH411" s="319"/>
      <c r="CI411" s="319"/>
      <c r="CJ411" s="319"/>
      <c r="CK411" s="319"/>
      <c r="CL411" s="319"/>
      <c r="CM411" s="319"/>
      <c r="CN411" s="319"/>
      <c r="CO411" s="319"/>
      <c r="CP411" s="319"/>
      <c r="CQ411" s="319"/>
      <c r="CR411" s="319"/>
      <c r="CS411" s="319"/>
      <c r="CT411" s="319"/>
      <c r="CU411" s="319"/>
      <c r="CV411" s="319"/>
      <c r="CW411" s="319"/>
      <c r="CX411" s="319"/>
      <c r="CY411" s="319"/>
      <c r="CZ411" s="319"/>
      <c r="DA411" s="319"/>
      <c r="DB411" s="319"/>
      <c r="DC411" s="319"/>
      <c r="DD411" s="319"/>
      <c r="DE411" s="319"/>
      <c r="DF411" s="319"/>
      <c r="DG411" s="319"/>
      <c r="DH411" s="319"/>
      <c r="DI411" s="319"/>
      <c r="DJ411" s="319"/>
      <c r="DK411" s="319"/>
      <c r="DL411" s="319"/>
      <c r="DM411" s="319"/>
      <c r="DN411" s="319"/>
      <c r="DO411" s="319"/>
      <c r="DP411" s="319"/>
      <c r="DQ411" s="319"/>
      <c r="DR411" s="319"/>
      <c r="DS411" s="319"/>
      <c r="DT411" s="319"/>
      <c r="DU411" s="319"/>
      <c r="DV411" s="319"/>
      <c r="DW411" s="319"/>
      <c r="DX411" s="319"/>
      <c r="DY411" s="319"/>
      <c r="DZ411" s="319"/>
      <c r="EA411" s="319"/>
      <c r="EB411" s="319"/>
      <c r="EC411" s="319"/>
      <c r="ED411" s="319"/>
      <c r="EE411" s="319"/>
      <c r="EF411" s="319"/>
      <c r="EG411" s="319"/>
      <c r="EH411" s="319"/>
      <c r="EI411" s="319"/>
      <c r="EJ411" s="319"/>
      <c r="EK411" s="319"/>
      <c r="EL411" s="319"/>
      <c r="EM411" s="319"/>
      <c r="EN411" s="319"/>
      <c r="EO411" s="319"/>
      <c r="EP411" s="319"/>
      <c r="EQ411" s="319"/>
      <c r="ER411" s="319"/>
      <c r="ES411" s="319"/>
      <c r="ET411" s="319"/>
      <c r="EU411" s="319"/>
      <c r="EV411" s="319"/>
      <c r="EW411" s="319"/>
      <c r="EX411" s="319"/>
      <c r="EY411" s="319"/>
      <c r="EZ411" s="319"/>
      <c r="FA411" s="319"/>
      <c r="FB411" s="319"/>
      <c r="FC411" s="319"/>
      <c r="FD411" s="319"/>
      <c r="FE411" s="319"/>
      <c r="FF411" s="319"/>
      <c r="FG411" s="319"/>
      <c r="FH411" s="319"/>
      <c r="FI411" s="319"/>
      <c r="FJ411" s="676"/>
      <c r="FK411" s="676"/>
      <c r="FL411" s="676"/>
      <c r="FM411" s="676"/>
      <c r="FN411" s="676"/>
      <c r="FO411" s="676"/>
      <c r="FP411" s="676"/>
      <c r="FQ411" s="676"/>
      <c r="FR411" s="676"/>
      <c r="FS411" s="676"/>
      <c r="FT411" s="676"/>
      <c r="FU411" s="676"/>
      <c r="FV411" s="676"/>
      <c r="FW411" s="676"/>
      <c r="FX411" s="676"/>
      <c r="FY411" s="676"/>
      <c r="FZ411" s="676"/>
      <c r="GA411" s="676"/>
      <c r="GB411" s="676"/>
      <c r="GC411" s="676"/>
      <c r="GD411" s="676"/>
      <c r="GE411" s="676"/>
      <c r="GF411" s="676"/>
      <c r="GG411" s="676"/>
      <c r="GH411" s="676"/>
      <c r="GI411" s="676"/>
      <c r="GJ411" s="676"/>
      <c r="GK411" s="676"/>
      <c r="GL411" s="676"/>
      <c r="GM411" s="676"/>
      <c r="GN411" s="676"/>
      <c r="GO411" s="676"/>
      <c r="GP411" s="676"/>
      <c r="GQ411" s="676"/>
      <c r="GR411" s="676"/>
      <c r="GS411" s="676"/>
      <c r="GT411" s="676"/>
      <c r="GU411" s="676"/>
      <c r="GV411" s="676"/>
      <c r="GW411" s="676"/>
      <c r="GX411" s="676"/>
      <c r="GY411" s="676"/>
      <c r="GZ411" s="676"/>
      <c r="HA411" s="676"/>
      <c r="HB411" s="676"/>
      <c r="HC411" s="676"/>
      <c r="HD411" s="676"/>
      <c r="HE411" s="676"/>
      <c r="HF411" s="676"/>
      <c r="HG411" s="676"/>
      <c r="HH411" s="676"/>
      <c r="HI411" s="676"/>
      <c r="HJ411" s="676"/>
      <c r="HK411" s="676"/>
      <c r="HL411" s="676"/>
      <c r="HM411" s="676"/>
      <c r="HN411" s="676"/>
      <c r="HO411" s="676"/>
      <c r="HP411" s="676"/>
      <c r="HQ411" s="676"/>
      <c r="HR411" s="676"/>
      <c r="HS411" s="676"/>
      <c r="HT411" s="676"/>
      <c r="HU411" s="676"/>
      <c r="HV411" s="676"/>
      <c r="HW411" s="676"/>
      <c r="HX411" s="676"/>
      <c r="HY411" s="676"/>
      <c r="HZ411" s="676"/>
      <c r="IA411" s="676"/>
      <c r="IB411" s="676"/>
      <c r="IC411" s="676"/>
      <c r="ID411" s="676"/>
      <c r="IE411" s="676"/>
      <c r="IF411" s="676"/>
      <c r="IG411" s="676"/>
      <c r="IH411" s="676"/>
      <c r="II411" s="676"/>
      <c r="IJ411" s="676"/>
      <c r="IK411" s="676"/>
      <c r="IL411" s="676"/>
      <c r="IM411" s="676"/>
      <c r="IN411" s="676"/>
      <c r="IO411" s="676"/>
    </row>
    <row r="412" spans="1:249" s="677" customFormat="1" ht="11.4" x14ac:dyDescent="0.2">
      <c r="A412" s="676"/>
      <c r="B412" s="676"/>
      <c r="C412" s="817"/>
      <c r="D412" s="676"/>
      <c r="E412" s="676"/>
      <c r="F412" s="818"/>
      <c r="G412" s="676"/>
      <c r="H412" s="676"/>
      <c r="I412" s="498"/>
      <c r="J412" s="498"/>
      <c r="K412" s="498"/>
      <c r="L412" s="498"/>
      <c r="M412" s="498"/>
      <c r="N412" s="498"/>
      <c r="O412" s="498"/>
      <c r="P412" s="498"/>
      <c r="Q412" s="498"/>
      <c r="R412" s="676"/>
      <c r="S412" s="858"/>
      <c r="T412" s="319"/>
      <c r="U412" s="320"/>
      <c r="V412" s="844"/>
      <c r="W412" s="844"/>
      <c r="X412" s="844"/>
      <c r="Y412" s="844"/>
      <c r="Z412" s="844"/>
      <c r="AA412" s="844"/>
      <c r="AB412" s="319"/>
      <c r="AC412" s="319"/>
      <c r="AD412" s="319"/>
      <c r="AE412" s="319"/>
      <c r="AF412" s="319"/>
      <c r="AG412" s="319"/>
      <c r="AH412" s="319"/>
      <c r="AI412" s="319"/>
      <c r="AJ412" s="319"/>
      <c r="AK412" s="319"/>
      <c r="AL412" s="319"/>
      <c r="AM412" s="319"/>
      <c r="AN412" s="319"/>
      <c r="AO412" s="319"/>
      <c r="AP412" s="319"/>
      <c r="AQ412" s="320"/>
      <c r="AR412" s="320"/>
      <c r="AS412" s="320"/>
      <c r="AT412" s="320"/>
      <c r="AU412" s="320"/>
      <c r="AV412" s="320"/>
      <c r="AW412" s="320"/>
      <c r="AX412" s="320"/>
      <c r="AY412" s="320"/>
      <c r="AZ412" s="320"/>
      <c r="BA412" s="320"/>
      <c r="BB412" s="319"/>
      <c r="BC412" s="319"/>
      <c r="BD412" s="319"/>
      <c r="BE412" s="319"/>
      <c r="BF412" s="319"/>
      <c r="BG412" s="319"/>
      <c r="BH412" s="319"/>
      <c r="BI412" s="319"/>
      <c r="BJ412" s="319"/>
      <c r="BK412" s="319"/>
      <c r="BL412" s="319"/>
      <c r="BM412" s="319"/>
      <c r="BN412" s="319"/>
      <c r="BO412" s="319"/>
      <c r="BP412" s="319"/>
      <c r="BQ412" s="319"/>
      <c r="BR412" s="319"/>
      <c r="BS412" s="319"/>
      <c r="BT412" s="319"/>
      <c r="BU412" s="319"/>
      <c r="BV412" s="319"/>
      <c r="BW412" s="319"/>
      <c r="BX412" s="319"/>
      <c r="BY412" s="319"/>
      <c r="BZ412" s="319"/>
      <c r="CA412" s="319"/>
      <c r="CB412" s="319"/>
      <c r="CC412" s="319"/>
      <c r="CD412" s="319"/>
      <c r="CE412" s="319"/>
      <c r="CF412" s="319"/>
      <c r="CG412" s="319"/>
      <c r="CH412" s="319"/>
      <c r="CI412" s="319"/>
      <c r="CJ412" s="319"/>
      <c r="CK412" s="319"/>
      <c r="CL412" s="319"/>
      <c r="CM412" s="319"/>
      <c r="CN412" s="319"/>
      <c r="CO412" s="319"/>
      <c r="CP412" s="319"/>
      <c r="CQ412" s="319"/>
      <c r="CR412" s="319"/>
      <c r="CS412" s="319"/>
      <c r="CT412" s="319"/>
      <c r="CU412" s="319"/>
      <c r="CV412" s="319"/>
      <c r="CW412" s="319"/>
      <c r="CX412" s="319"/>
      <c r="CY412" s="319"/>
      <c r="CZ412" s="319"/>
      <c r="DA412" s="319"/>
      <c r="DB412" s="319"/>
      <c r="DC412" s="319"/>
      <c r="DD412" s="319"/>
      <c r="DE412" s="319"/>
      <c r="DF412" s="319"/>
      <c r="DG412" s="319"/>
      <c r="DH412" s="319"/>
      <c r="DI412" s="319"/>
      <c r="DJ412" s="319"/>
      <c r="DK412" s="319"/>
      <c r="DL412" s="319"/>
      <c r="DM412" s="319"/>
      <c r="DN412" s="319"/>
      <c r="DO412" s="319"/>
      <c r="DP412" s="319"/>
      <c r="DQ412" s="319"/>
      <c r="DR412" s="319"/>
      <c r="DS412" s="319"/>
      <c r="DT412" s="319"/>
      <c r="DU412" s="319"/>
      <c r="DV412" s="319"/>
      <c r="DW412" s="319"/>
      <c r="DX412" s="319"/>
      <c r="DY412" s="319"/>
      <c r="DZ412" s="319"/>
      <c r="EA412" s="319"/>
      <c r="EB412" s="319"/>
      <c r="EC412" s="319"/>
      <c r="ED412" s="319"/>
      <c r="EE412" s="319"/>
      <c r="EF412" s="319"/>
      <c r="EG412" s="319"/>
      <c r="EH412" s="319"/>
      <c r="EI412" s="319"/>
      <c r="EJ412" s="319"/>
      <c r="EK412" s="319"/>
      <c r="EL412" s="319"/>
      <c r="EM412" s="319"/>
      <c r="EN412" s="319"/>
      <c r="EO412" s="319"/>
      <c r="EP412" s="319"/>
      <c r="EQ412" s="319"/>
      <c r="ER412" s="319"/>
      <c r="ES412" s="319"/>
      <c r="ET412" s="319"/>
      <c r="EU412" s="319"/>
      <c r="EV412" s="319"/>
      <c r="EW412" s="319"/>
      <c r="EX412" s="319"/>
      <c r="EY412" s="319"/>
      <c r="EZ412" s="319"/>
      <c r="FA412" s="319"/>
      <c r="FB412" s="319"/>
      <c r="FC412" s="319"/>
      <c r="FD412" s="319"/>
      <c r="FE412" s="319"/>
      <c r="FF412" s="319"/>
      <c r="FG412" s="319"/>
      <c r="FH412" s="319"/>
      <c r="FI412" s="319"/>
      <c r="FJ412" s="676"/>
      <c r="FK412" s="676"/>
      <c r="FL412" s="676"/>
      <c r="FM412" s="676"/>
      <c r="FN412" s="676"/>
      <c r="FO412" s="676"/>
      <c r="FP412" s="676"/>
      <c r="FQ412" s="676"/>
      <c r="FR412" s="676"/>
      <c r="FS412" s="676"/>
      <c r="FT412" s="676"/>
      <c r="FU412" s="676"/>
      <c r="FV412" s="676"/>
      <c r="FW412" s="676"/>
      <c r="FX412" s="676"/>
      <c r="FY412" s="676"/>
      <c r="FZ412" s="676"/>
      <c r="GA412" s="676"/>
      <c r="GB412" s="676"/>
      <c r="GC412" s="676"/>
      <c r="GD412" s="676"/>
      <c r="GE412" s="676"/>
      <c r="GF412" s="676"/>
      <c r="GG412" s="676"/>
      <c r="GH412" s="676"/>
      <c r="GI412" s="676"/>
      <c r="GJ412" s="676"/>
      <c r="GK412" s="676"/>
      <c r="GL412" s="676"/>
      <c r="GM412" s="676"/>
      <c r="GN412" s="676"/>
      <c r="GO412" s="676"/>
      <c r="GP412" s="676"/>
      <c r="GQ412" s="676"/>
      <c r="GR412" s="676"/>
      <c r="GS412" s="676"/>
      <c r="GT412" s="676"/>
      <c r="GU412" s="676"/>
      <c r="GV412" s="676"/>
      <c r="GW412" s="676"/>
      <c r="GX412" s="676"/>
      <c r="GY412" s="676"/>
      <c r="GZ412" s="676"/>
      <c r="HA412" s="676"/>
      <c r="HB412" s="676"/>
      <c r="HC412" s="676"/>
      <c r="HD412" s="676"/>
      <c r="HE412" s="676"/>
      <c r="HF412" s="676"/>
      <c r="HG412" s="676"/>
      <c r="HH412" s="676"/>
      <c r="HI412" s="676"/>
      <c r="HJ412" s="676"/>
      <c r="HK412" s="676"/>
      <c r="HL412" s="676"/>
      <c r="HM412" s="676"/>
      <c r="HN412" s="676"/>
      <c r="HO412" s="676"/>
      <c r="HP412" s="676"/>
      <c r="HQ412" s="676"/>
      <c r="HR412" s="676"/>
      <c r="HS412" s="676"/>
      <c r="HT412" s="676"/>
      <c r="HU412" s="676"/>
      <c r="HV412" s="676"/>
      <c r="HW412" s="676"/>
      <c r="HX412" s="676"/>
      <c r="HY412" s="676"/>
      <c r="HZ412" s="676"/>
      <c r="IA412" s="676"/>
      <c r="IB412" s="676"/>
      <c r="IC412" s="676"/>
      <c r="ID412" s="676"/>
      <c r="IE412" s="676"/>
      <c r="IF412" s="676"/>
      <c r="IG412" s="676"/>
      <c r="IH412" s="676"/>
      <c r="II412" s="676"/>
      <c r="IJ412" s="676"/>
      <c r="IK412" s="676"/>
      <c r="IL412" s="676"/>
      <c r="IM412" s="676"/>
      <c r="IN412" s="676"/>
      <c r="IO412" s="676"/>
    </row>
    <row r="413" spans="1:249" s="499" customFormat="1" ht="11.4" x14ac:dyDescent="0.2">
      <c r="A413" s="676"/>
      <c r="B413" s="676"/>
      <c r="C413" s="817"/>
      <c r="D413" s="676"/>
      <c r="E413" s="676"/>
      <c r="F413" s="818"/>
      <c r="G413" s="676"/>
      <c r="H413" s="676"/>
      <c r="I413" s="498"/>
      <c r="J413" s="498"/>
      <c r="K413" s="498"/>
      <c r="L413" s="498"/>
      <c r="M413" s="498"/>
      <c r="N413" s="498"/>
      <c r="O413" s="498"/>
      <c r="P413" s="498"/>
      <c r="Q413" s="498"/>
      <c r="R413" s="676"/>
      <c r="S413" s="860"/>
      <c r="T413" s="500"/>
      <c r="U413" s="497"/>
      <c r="V413" s="314"/>
      <c r="W413" s="314"/>
      <c r="X413" s="314"/>
      <c r="Y413" s="314"/>
      <c r="Z413" s="314"/>
      <c r="AA413" s="314"/>
      <c r="AB413" s="500"/>
      <c r="AC413" s="500"/>
      <c r="AD413" s="500"/>
      <c r="AE413" s="319"/>
      <c r="AF413" s="319"/>
      <c r="AG413" s="319"/>
      <c r="AH413" s="319"/>
      <c r="AI413" s="319"/>
      <c r="AJ413" s="319"/>
      <c r="AK413" s="319"/>
      <c r="AL413" s="319"/>
      <c r="AM413" s="319"/>
      <c r="AN413" s="319"/>
      <c r="AO413" s="319"/>
      <c r="AP413" s="319"/>
      <c r="AQ413" s="497"/>
      <c r="AR413" s="497"/>
      <c r="AS413" s="497"/>
      <c r="AT413" s="497"/>
      <c r="AU413" s="497"/>
      <c r="AV413" s="497"/>
      <c r="AW413" s="497"/>
      <c r="AX413" s="497"/>
      <c r="AY413" s="497"/>
      <c r="AZ413" s="497"/>
      <c r="BA413" s="497"/>
      <c r="BB413" s="500"/>
      <c r="BC413" s="500"/>
      <c r="BD413" s="500"/>
      <c r="BE413" s="500"/>
      <c r="BF413" s="500"/>
      <c r="BG413" s="500"/>
      <c r="BH413" s="500"/>
      <c r="BI413" s="500"/>
      <c r="BJ413" s="500"/>
      <c r="BK413" s="500"/>
      <c r="BL413" s="500"/>
      <c r="BM413" s="500"/>
      <c r="BN413" s="500"/>
      <c r="BO413" s="500"/>
      <c r="BP413" s="500"/>
      <c r="BQ413" s="500"/>
      <c r="BR413" s="500"/>
      <c r="BS413" s="500"/>
      <c r="BT413" s="500"/>
      <c r="BU413" s="500"/>
      <c r="BV413" s="500"/>
      <c r="BW413" s="500"/>
      <c r="BX413" s="500"/>
      <c r="BY413" s="500"/>
      <c r="BZ413" s="500"/>
      <c r="CA413" s="500"/>
      <c r="CB413" s="500"/>
      <c r="CC413" s="500"/>
      <c r="CD413" s="500"/>
      <c r="CE413" s="500"/>
      <c r="CF413" s="500"/>
      <c r="CG413" s="500"/>
      <c r="CH413" s="500"/>
      <c r="CI413" s="500"/>
      <c r="CJ413" s="500"/>
      <c r="CK413" s="500"/>
      <c r="CL413" s="500"/>
      <c r="CM413" s="500"/>
      <c r="CN413" s="500"/>
      <c r="CO413" s="500"/>
      <c r="CP413" s="500"/>
      <c r="CQ413" s="500"/>
      <c r="CR413" s="500"/>
      <c r="CS413" s="500"/>
      <c r="CT413" s="500"/>
      <c r="CU413" s="500"/>
      <c r="CV413" s="500"/>
      <c r="CW413" s="500"/>
      <c r="CX413" s="500"/>
      <c r="CY413" s="500"/>
      <c r="CZ413" s="500"/>
      <c r="DA413" s="500"/>
      <c r="DB413" s="500"/>
      <c r="DC413" s="500"/>
      <c r="DD413" s="500"/>
      <c r="DE413" s="500"/>
      <c r="DF413" s="500"/>
      <c r="DG413" s="500"/>
      <c r="DH413" s="500"/>
      <c r="DI413" s="500"/>
      <c r="DJ413" s="500"/>
      <c r="DK413" s="500"/>
      <c r="DL413" s="500"/>
      <c r="DM413" s="500"/>
      <c r="DN413" s="500"/>
      <c r="DO413" s="500"/>
      <c r="DP413" s="500"/>
      <c r="DQ413" s="500"/>
      <c r="DR413" s="500"/>
      <c r="DS413" s="500"/>
      <c r="DT413" s="500"/>
      <c r="DU413" s="500"/>
      <c r="DV413" s="500"/>
      <c r="DW413" s="500"/>
      <c r="DX413" s="500"/>
      <c r="DY413" s="500"/>
      <c r="DZ413" s="500"/>
      <c r="EA413" s="500"/>
      <c r="EB413" s="500"/>
      <c r="EC413" s="500"/>
      <c r="ED413" s="500"/>
      <c r="EE413" s="500"/>
      <c r="EF413" s="500"/>
      <c r="EG413" s="500"/>
      <c r="EH413" s="500"/>
      <c r="EI413" s="500"/>
      <c r="EJ413" s="500"/>
      <c r="EK413" s="500"/>
      <c r="EL413" s="500"/>
      <c r="EM413" s="500"/>
      <c r="EN413" s="500"/>
      <c r="EO413" s="500"/>
      <c r="EP413" s="500"/>
      <c r="EQ413" s="500"/>
      <c r="ER413" s="500"/>
      <c r="ES413" s="500"/>
      <c r="ET413" s="500"/>
      <c r="EU413" s="500"/>
      <c r="EV413" s="500"/>
      <c r="EW413" s="500"/>
      <c r="EX413" s="500"/>
      <c r="EY413" s="500"/>
      <c r="EZ413" s="500"/>
      <c r="FA413" s="500"/>
      <c r="FB413" s="500"/>
      <c r="FC413" s="500"/>
      <c r="FD413" s="500"/>
      <c r="FE413" s="500"/>
      <c r="FF413" s="500"/>
      <c r="FG413" s="500"/>
      <c r="FH413" s="500"/>
      <c r="FI413" s="500"/>
      <c r="FJ413" s="498"/>
      <c r="FK413" s="498"/>
      <c r="FL413" s="498"/>
      <c r="FM413" s="498"/>
      <c r="FN413" s="498"/>
      <c r="FO413" s="498"/>
      <c r="FP413" s="498"/>
      <c r="FQ413" s="498"/>
      <c r="FR413" s="498"/>
      <c r="FS413" s="498"/>
      <c r="FT413" s="498"/>
      <c r="FU413" s="498"/>
      <c r="FV413" s="498"/>
      <c r="FW413" s="498"/>
      <c r="FX413" s="498"/>
      <c r="FY413" s="498"/>
      <c r="FZ413" s="498"/>
      <c r="GA413" s="498"/>
      <c r="GB413" s="498"/>
      <c r="GC413" s="498"/>
      <c r="GD413" s="498"/>
      <c r="GE413" s="498"/>
      <c r="GF413" s="498"/>
      <c r="GG413" s="498"/>
      <c r="GH413" s="498"/>
      <c r="GI413" s="498"/>
      <c r="GJ413" s="498"/>
      <c r="GK413" s="498"/>
      <c r="GL413" s="498"/>
      <c r="GM413" s="498"/>
      <c r="GN413" s="498"/>
      <c r="GO413" s="498"/>
      <c r="GP413" s="498"/>
      <c r="GQ413" s="498"/>
      <c r="GR413" s="498"/>
      <c r="GS413" s="498"/>
      <c r="GT413" s="498"/>
      <c r="GU413" s="498"/>
      <c r="GV413" s="498"/>
      <c r="GW413" s="498"/>
      <c r="GX413" s="498"/>
      <c r="GY413" s="498"/>
      <c r="GZ413" s="498"/>
      <c r="HA413" s="498"/>
      <c r="HB413" s="498"/>
      <c r="HC413" s="498"/>
      <c r="HD413" s="498"/>
      <c r="HE413" s="498"/>
      <c r="HF413" s="498"/>
      <c r="HG413" s="498"/>
      <c r="HH413" s="498"/>
      <c r="HI413" s="498"/>
      <c r="HJ413" s="498"/>
      <c r="HK413" s="498"/>
      <c r="HL413" s="498"/>
      <c r="HM413" s="498"/>
      <c r="HN413" s="498"/>
      <c r="HO413" s="498"/>
      <c r="HP413" s="498"/>
      <c r="HQ413" s="498"/>
      <c r="HR413" s="498"/>
      <c r="HS413" s="498"/>
      <c r="HT413" s="498"/>
      <c r="HU413" s="498"/>
      <c r="HV413" s="498"/>
      <c r="HW413" s="498"/>
      <c r="HX413" s="498"/>
      <c r="HY413" s="498"/>
      <c r="HZ413" s="498"/>
      <c r="IA413" s="498"/>
      <c r="IB413" s="498"/>
      <c r="IC413" s="498"/>
      <c r="ID413" s="498"/>
      <c r="IE413" s="498"/>
      <c r="IF413" s="498"/>
      <c r="IG413" s="498"/>
      <c r="IH413" s="498"/>
      <c r="II413" s="498"/>
      <c r="IJ413" s="498"/>
      <c r="IK413" s="498"/>
      <c r="IL413" s="498"/>
      <c r="IM413" s="498"/>
      <c r="IN413" s="498"/>
      <c r="IO413" s="498"/>
    </row>
    <row r="414" spans="1:249" s="499" customFormat="1" ht="11.4" x14ac:dyDescent="0.2">
      <c r="A414" s="676"/>
      <c r="B414" s="676"/>
      <c r="C414" s="817"/>
      <c r="D414" s="676"/>
      <c r="E414" s="676"/>
      <c r="F414" s="818"/>
      <c r="G414" s="676"/>
      <c r="H414" s="676"/>
      <c r="I414" s="937"/>
      <c r="J414" s="850"/>
      <c r="K414" s="850"/>
      <c r="L414" s="850"/>
      <c r="M414" s="850"/>
      <c r="N414" s="850"/>
      <c r="O414" s="850"/>
      <c r="P414" s="850"/>
      <c r="Q414" s="850"/>
      <c r="R414" s="676"/>
      <c r="S414" s="860"/>
      <c r="T414" s="500"/>
      <c r="U414" s="497"/>
      <c r="V414" s="314"/>
      <c r="W414" s="314"/>
      <c r="X414" s="314"/>
      <c r="Y414" s="314"/>
      <c r="Z414" s="314"/>
      <c r="AA414" s="314"/>
      <c r="AB414" s="500"/>
      <c r="AC414" s="500"/>
      <c r="AD414" s="500"/>
      <c r="AE414" s="319"/>
      <c r="AF414" s="319"/>
      <c r="AG414" s="319"/>
      <c r="AH414" s="319"/>
      <c r="AI414" s="319"/>
      <c r="AJ414" s="319"/>
      <c r="AK414" s="319"/>
      <c r="AL414" s="319"/>
      <c r="AM414" s="319"/>
      <c r="AN414" s="319"/>
      <c r="AO414" s="319"/>
      <c r="AP414" s="319"/>
      <c r="AQ414" s="497"/>
      <c r="AR414" s="497"/>
      <c r="AS414" s="497"/>
      <c r="AT414" s="497"/>
      <c r="AU414" s="497"/>
      <c r="AV414" s="497"/>
      <c r="AW414" s="497"/>
      <c r="AX414" s="497"/>
      <c r="AY414" s="497"/>
      <c r="AZ414" s="497"/>
      <c r="BA414" s="497"/>
      <c r="BB414" s="500"/>
      <c r="BC414" s="500"/>
      <c r="BD414" s="500"/>
      <c r="BE414" s="500"/>
      <c r="BF414" s="500"/>
      <c r="BG414" s="500"/>
      <c r="BH414" s="500"/>
      <c r="BI414" s="500"/>
      <c r="BJ414" s="500"/>
      <c r="BK414" s="500"/>
      <c r="BL414" s="500"/>
      <c r="BM414" s="500"/>
      <c r="BN414" s="500"/>
      <c r="BO414" s="500"/>
      <c r="BP414" s="500"/>
      <c r="BQ414" s="500"/>
      <c r="BR414" s="500"/>
      <c r="BS414" s="500"/>
      <c r="BT414" s="500"/>
      <c r="BU414" s="500"/>
      <c r="BV414" s="500"/>
      <c r="BW414" s="500"/>
      <c r="BX414" s="500"/>
      <c r="BY414" s="500"/>
      <c r="BZ414" s="500"/>
      <c r="CA414" s="500"/>
      <c r="CB414" s="500"/>
      <c r="CC414" s="500"/>
      <c r="CD414" s="500"/>
      <c r="CE414" s="500"/>
      <c r="CF414" s="500"/>
      <c r="CG414" s="500"/>
      <c r="CH414" s="500"/>
      <c r="CI414" s="500"/>
      <c r="CJ414" s="500"/>
      <c r="CK414" s="500"/>
      <c r="CL414" s="500"/>
      <c r="CM414" s="500"/>
      <c r="CN414" s="500"/>
      <c r="CO414" s="500"/>
      <c r="CP414" s="500"/>
      <c r="CQ414" s="500"/>
      <c r="CR414" s="500"/>
      <c r="CS414" s="500"/>
      <c r="CT414" s="500"/>
      <c r="CU414" s="500"/>
      <c r="CV414" s="500"/>
      <c r="CW414" s="500"/>
      <c r="CX414" s="500"/>
      <c r="CY414" s="500"/>
      <c r="CZ414" s="500"/>
      <c r="DA414" s="500"/>
      <c r="DB414" s="500"/>
      <c r="DC414" s="500"/>
      <c r="DD414" s="500"/>
      <c r="DE414" s="500"/>
      <c r="DF414" s="500"/>
      <c r="DG414" s="500"/>
      <c r="DH414" s="500"/>
      <c r="DI414" s="500"/>
      <c r="DJ414" s="500"/>
      <c r="DK414" s="500"/>
      <c r="DL414" s="500"/>
      <c r="DM414" s="500"/>
      <c r="DN414" s="500"/>
      <c r="DO414" s="500"/>
      <c r="DP414" s="500"/>
      <c r="DQ414" s="500"/>
      <c r="DR414" s="500"/>
      <c r="DS414" s="500"/>
      <c r="DT414" s="500"/>
      <c r="DU414" s="500"/>
      <c r="DV414" s="500"/>
      <c r="DW414" s="500"/>
      <c r="DX414" s="500"/>
      <c r="DY414" s="500"/>
      <c r="DZ414" s="500"/>
      <c r="EA414" s="500"/>
      <c r="EB414" s="500"/>
      <c r="EC414" s="500"/>
      <c r="ED414" s="500"/>
      <c r="EE414" s="500"/>
      <c r="EF414" s="500"/>
      <c r="EG414" s="500"/>
      <c r="EH414" s="500"/>
      <c r="EI414" s="500"/>
      <c r="EJ414" s="500"/>
      <c r="EK414" s="500"/>
      <c r="EL414" s="500"/>
      <c r="EM414" s="500"/>
      <c r="EN414" s="500"/>
      <c r="EO414" s="500"/>
      <c r="EP414" s="500"/>
      <c r="EQ414" s="500"/>
      <c r="ER414" s="500"/>
      <c r="ES414" s="500"/>
      <c r="ET414" s="500"/>
      <c r="EU414" s="500"/>
      <c r="EV414" s="500"/>
      <c r="EW414" s="500"/>
      <c r="EX414" s="500"/>
      <c r="EY414" s="500"/>
      <c r="EZ414" s="500"/>
      <c r="FA414" s="500"/>
      <c r="FB414" s="500"/>
      <c r="FC414" s="500"/>
      <c r="FD414" s="500"/>
      <c r="FE414" s="500"/>
      <c r="FF414" s="500"/>
      <c r="FG414" s="500"/>
      <c r="FH414" s="500"/>
      <c r="FI414" s="500"/>
      <c r="FJ414" s="498"/>
      <c r="FK414" s="498"/>
      <c r="FL414" s="498"/>
      <c r="FM414" s="498"/>
      <c r="FN414" s="498"/>
      <c r="FO414" s="498"/>
      <c r="FP414" s="498"/>
      <c r="FQ414" s="498"/>
      <c r="FR414" s="498"/>
      <c r="FS414" s="498"/>
      <c r="FT414" s="498"/>
      <c r="FU414" s="498"/>
      <c r="FV414" s="498"/>
      <c r="FW414" s="498"/>
      <c r="FX414" s="498"/>
      <c r="FY414" s="498"/>
      <c r="FZ414" s="498"/>
      <c r="GA414" s="498"/>
      <c r="GB414" s="498"/>
      <c r="GC414" s="498"/>
      <c r="GD414" s="498"/>
      <c r="GE414" s="498"/>
      <c r="GF414" s="498"/>
      <c r="GG414" s="498"/>
      <c r="GH414" s="498"/>
      <c r="GI414" s="498"/>
      <c r="GJ414" s="498"/>
      <c r="GK414" s="498"/>
      <c r="GL414" s="498"/>
      <c r="GM414" s="498"/>
      <c r="GN414" s="498"/>
      <c r="GO414" s="498"/>
      <c r="GP414" s="498"/>
      <c r="GQ414" s="498"/>
      <c r="GR414" s="498"/>
      <c r="GS414" s="498"/>
      <c r="GT414" s="498"/>
      <c r="GU414" s="498"/>
      <c r="GV414" s="498"/>
      <c r="GW414" s="498"/>
      <c r="GX414" s="498"/>
      <c r="GY414" s="498"/>
      <c r="GZ414" s="498"/>
      <c r="HA414" s="498"/>
      <c r="HB414" s="498"/>
      <c r="HC414" s="498"/>
      <c r="HD414" s="498"/>
      <c r="HE414" s="498"/>
      <c r="HF414" s="498"/>
      <c r="HG414" s="498"/>
      <c r="HH414" s="498"/>
      <c r="HI414" s="498"/>
      <c r="HJ414" s="498"/>
      <c r="HK414" s="498"/>
      <c r="HL414" s="498"/>
      <c r="HM414" s="498"/>
      <c r="HN414" s="498"/>
      <c r="HO414" s="498"/>
      <c r="HP414" s="498"/>
      <c r="HQ414" s="498"/>
      <c r="HR414" s="498"/>
      <c r="HS414" s="498"/>
      <c r="HT414" s="498"/>
      <c r="HU414" s="498"/>
      <c r="HV414" s="498"/>
      <c r="HW414" s="498"/>
      <c r="HX414" s="498"/>
      <c r="HY414" s="498"/>
      <c r="HZ414" s="498"/>
      <c r="IA414" s="498"/>
      <c r="IB414" s="498"/>
      <c r="IC414" s="498"/>
      <c r="ID414" s="498"/>
      <c r="IE414" s="498"/>
      <c r="IF414" s="498"/>
      <c r="IG414" s="498"/>
      <c r="IH414" s="498"/>
      <c r="II414" s="498"/>
      <c r="IJ414" s="498"/>
      <c r="IK414" s="498"/>
      <c r="IL414" s="498"/>
      <c r="IM414" s="498"/>
      <c r="IN414" s="498"/>
      <c r="IO414" s="498"/>
    </row>
    <row r="415" spans="1:249" s="499" customFormat="1" ht="11.4" x14ac:dyDescent="0.2">
      <c r="A415" s="676"/>
      <c r="B415" s="676"/>
      <c r="C415" s="817"/>
      <c r="D415" s="676"/>
      <c r="E415" s="676"/>
      <c r="F415" s="818"/>
      <c r="G415" s="676"/>
      <c r="H415" s="676"/>
      <c r="I415" s="850"/>
      <c r="J415" s="850"/>
      <c r="K415" s="850"/>
      <c r="L415" s="850"/>
      <c r="M415" s="850"/>
      <c r="N415" s="850"/>
      <c r="O415" s="850"/>
      <c r="P415" s="850"/>
      <c r="Q415" s="850"/>
      <c r="R415" s="676"/>
      <c r="S415" s="860"/>
      <c r="T415" s="500"/>
      <c r="U415" s="497"/>
      <c r="V415" s="314"/>
      <c r="W415" s="314"/>
      <c r="X415" s="314"/>
      <c r="Y415" s="314"/>
      <c r="Z415" s="314"/>
      <c r="AA415" s="314"/>
      <c r="AB415" s="500"/>
      <c r="AC415" s="500"/>
      <c r="AD415" s="500"/>
      <c r="AE415" s="319"/>
      <c r="AF415" s="319"/>
      <c r="AG415" s="319"/>
      <c r="AH415" s="319"/>
      <c r="AI415" s="319"/>
      <c r="AJ415" s="319"/>
      <c r="AK415" s="319"/>
      <c r="AL415" s="319"/>
      <c r="AM415" s="319"/>
      <c r="AN415" s="319"/>
      <c r="AO415" s="319"/>
      <c r="AP415" s="319"/>
      <c r="AQ415" s="497"/>
      <c r="AR415" s="497"/>
      <c r="AS415" s="497"/>
      <c r="AT415" s="497"/>
      <c r="AU415" s="497"/>
      <c r="AV415" s="497"/>
      <c r="AW415" s="497"/>
      <c r="AX415" s="497"/>
      <c r="AY415" s="497"/>
      <c r="AZ415" s="497"/>
      <c r="BA415" s="497"/>
      <c r="BB415" s="500"/>
      <c r="BC415" s="500"/>
      <c r="BD415" s="500"/>
      <c r="BE415" s="500"/>
      <c r="BF415" s="500"/>
      <c r="BG415" s="500"/>
      <c r="BH415" s="500"/>
      <c r="BI415" s="500"/>
      <c r="BJ415" s="500"/>
      <c r="BK415" s="500"/>
      <c r="BL415" s="500"/>
      <c r="BM415" s="500"/>
      <c r="BN415" s="500"/>
      <c r="BO415" s="500"/>
      <c r="BP415" s="500"/>
      <c r="BQ415" s="500"/>
      <c r="BR415" s="500"/>
      <c r="BS415" s="500"/>
      <c r="BT415" s="500"/>
      <c r="BU415" s="500"/>
      <c r="BV415" s="500"/>
      <c r="BW415" s="500"/>
      <c r="BX415" s="500"/>
      <c r="BY415" s="500"/>
      <c r="BZ415" s="500"/>
      <c r="CA415" s="500"/>
      <c r="CB415" s="500"/>
      <c r="CC415" s="500"/>
      <c r="CD415" s="500"/>
      <c r="CE415" s="500"/>
      <c r="CF415" s="500"/>
      <c r="CG415" s="500"/>
      <c r="CH415" s="500"/>
      <c r="CI415" s="500"/>
      <c r="CJ415" s="500"/>
      <c r="CK415" s="500"/>
      <c r="CL415" s="500"/>
      <c r="CM415" s="500"/>
      <c r="CN415" s="500"/>
      <c r="CO415" s="500"/>
      <c r="CP415" s="500"/>
      <c r="CQ415" s="500"/>
      <c r="CR415" s="500"/>
      <c r="CS415" s="500"/>
      <c r="CT415" s="500"/>
      <c r="CU415" s="500"/>
      <c r="CV415" s="500"/>
      <c r="CW415" s="500"/>
      <c r="CX415" s="500"/>
      <c r="CY415" s="500"/>
      <c r="CZ415" s="500"/>
      <c r="DA415" s="500"/>
      <c r="DB415" s="500"/>
      <c r="DC415" s="500"/>
      <c r="DD415" s="500"/>
      <c r="DE415" s="500"/>
      <c r="DF415" s="500"/>
      <c r="DG415" s="500"/>
      <c r="DH415" s="500"/>
      <c r="DI415" s="500"/>
      <c r="DJ415" s="500"/>
      <c r="DK415" s="500"/>
      <c r="DL415" s="500"/>
      <c r="DM415" s="500"/>
      <c r="DN415" s="500"/>
      <c r="DO415" s="500"/>
      <c r="DP415" s="500"/>
      <c r="DQ415" s="500"/>
      <c r="DR415" s="500"/>
      <c r="DS415" s="500"/>
      <c r="DT415" s="500"/>
      <c r="DU415" s="500"/>
      <c r="DV415" s="500"/>
      <c r="DW415" s="500"/>
      <c r="DX415" s="500"/>
      <c r="DY415" s="500"/>
      <c r="DZ415" s="500"/>
      <c r="EA415" s="500"/>
      <c r="EB415" s="500"/>
      <c r="EC415" s="500"/>
      <c r="ED415" s="500"/>
      <c r="EE415" s="500"/>
      <c r="EF415" s="500"/>
      <c r="EG415" s="500"/>
      <c r="EH415" s="500"/>
      <c r="EI415" s="500"/>
      <c r="EJ415" s="500"/>
      <c r="EK415" s="500"/>
      <c r="EL415" s="500"/>
      <c r="EM415" s="500"/>
      <c r="EN415" s="500"/>
      <c r="EO415" s="500"/>
      <c r="EP415" s="500"/>
      <c r="EQ415" s="500"/>
      <c r="ER415" s="500"/>
      <c r="ES415" s="500"/>
      <c r="ET415" s="500"/>
      <c r="EU415" s="500"/>
      <c r="EV415" s="500"/>
      <c r="EW415" s="500"/>
      <c r="EX415" s="500"/>
      <c r="EY415" s="500"/>
      <c r="EZ415" s="500"/>
      <c r="FA415" s="500"/>
      <c r="FB415" s="500"/>
      <c r="FC415" s="500"/>
      <c r="FD415" s="500"/>
      <c r="FE415" s="500"/>
      <c r="FF415" s="500"/>
      <c r="FG415" s="500"/>
      <c r="FH415" s="500"/>
      <c r="FI415" s="500"/>
      <c r="FJ415" s="498"/>
      <c r="FK415" s="498"/>
      <c r="FL415" s="498"/>
      <c r="FM415" s="498"/>
      <c r="FN415" s="498"/>
      <c r="FO415" s="498"/>
      <c r="FP415" s="498"/>
      <c r="FQ415" s="498"/>
      <c r="FR415" s="498"/>
      <c r="FS415" s="498"/>
      <c r="FT415" s="498"/>
      <c r="FU415" s="498"/>
      <c r="FV415" s="498"/>
      <c r="FW415" s="498"/>
      <c r="FX415" s="498"/>
      <c r="FY415" s="498"/>
      <c r="FZ415" s="498"/>
      <c r="GA415" s="498"/>
      <c r="GB415" s="498"/>
      <c r="GC415" s="498"/>
      <c r="GD415" s="498"/>
      <c r="GE415" s="498"/>
      <c r="GF415" s="498"/>
      <c r="GG415" s="498"/>
      <c r="GH415" s="498"/>
      <c r="GI415" s="498"/>
      <c r="GJ415" s="498"/>
      <c r="GK415" s="498"/>
      <c r="GL415" s="498"/>
      <c r="GM415" s="498"/>
      <c r="GN415" s="498"/>
      <c r="GO415" s="498"/>
      <c r="GP415" s="498"/>
      <c r="GQ415" s="498"/>
      <c r="GR415" s="498"/>
      <c r="GS415" s="498"/>
      <c r="GT415" s="498"/>
      <c r="GU415" s="498"/>
      <c r="GV415" s="498"/>
      <c r="GW415" s="498"/>
      <c r="GX415" s="498"/>
      <c r="GY415" s="498"/>
      <c r="GZ415" s="498"/>
      <c r="HA415" s="498"/>
      <c r="HB415" s="498"/>
      <c r="HC415" s="498"/>
      <c r="HD415" s="498"/>
      <c r="HE415" s="498"/>
      <c r="HF415" s="498"/>
      <c r="HG415" s="498"/>
      <c r="HH415" s="498"/>
      <c r="HI415" s="498"/>
      <c r="HJ415" s="498"/>
      <c r="HK415" s="498"/>
      <c r="HL415" s="498"/>
      <c r="HM415" s="498"/>
      <c r="HN415" s="498"/>
      <c r="HO415" s="498"/>
      <c r="HP415" s="498"/>
      <c r="HQ415" s="498"/>
      <c r="HR415" s="498"/>
      <c r="HS415" s="498"/>
      <c r="HT415" s="498"/>
      <c r="HU415" s="498"/>
      <c r="HV415" s="498"/>
      <c r="HW415" s="498"/>
      <c r="HX415" s="498"/>
      <c r="HY415" s="498"/>
      <c r="HZ415" s="498"/>
      <c r="IA415" s="498"/>
      <c r="IB415" s="498"/>
      <c r="IC415" s="498"/>
      <c r="ID415" s="498"/>
      <c r="IE415" s="498"/>
      <c r="IF415" s="498"/>
      <c r="IG415" s="498"/>
      <c r="IH415" s="498"/>
      <c r="II415" s="498"/>
      <c r="IJ415" s="498"/>
      <c r="IK415" s="498"/>
      <c r="IL415" s="498"/>
      <c r="IM415" s="498"/>
      <c r="IN415" s="498"/>
      <c r="IO415" s="498"/>
    </row>
    <row r="416" spans="1:249" s="499" customFormat="1" ht="11.4" x14ac:dyDescent="0.2">
      <c r="A416" s="676"/>
      <c r="B416" s="676"/>
      <c r="C416" s="817"/>
      <c r="D416" s="676"/>
      <c r="E416" s="676"/>
      <c r="F416" s="818"/>
      <c r="G416" s="676"/>
      <c r="H416" s="676"/>
      <c r="I416" s="850"/>
      <c r="J416" s="850"/>
      <c r="K416" s="850"/>
      <c r="L416" s="850"/>
      <c r="M416" s="850"/>
      <c r="N416" s="850"/>
      <c r="O416" s="850"/>
      <c r="P416" s="850"/>
      <c r="Q416" s="850"/>
      <c r="R416" s="676"/>
      <c r="S416" s="860"/>
      <c r="T416" s="500"/>
      <c r="U416" s="497"/>
      <c r="V416" s="314"/>
      <c r="W416" s="314"/>
      <c r="X416" s="314"/>
      <c r="Y416" s="314"/>
      <c r="Z416" s="314"/>
      <c r="AA416" s="314"/>
      <c r="AB416" s="500"/>
      <c r="AC416" s="500"/>
      <c r="AD416" s="500"/>
      <c r="AE416" s="319"/>
      <c r="AF416" s="319"/>
      <c r="AG416" s="319"/>
      <c r="AH416" s="319"/>
      <c r="AI416" s="319"/>
      <c r="AJ416" s="319"/>
      <c r="AK416" s="319"/>
      <c r="AL416" s="319"/>
      <c r="AM416" s="319"/>
      <c r="AN416" s="319"/>
      <c r="AO416" s="319"/>
      <c r="AP416" s="319"/>
      <c r="AQ416" s="497"/>
      <c r="AR416" s="497"/>
      <c r="AS416" s="497"/>
      <c r="AT416" s="497"/>
      <c r="AU416" s="497"/>
      <c r="AV416" s="497"/>
      <c r="AW416" s="497"/>
      <c r="AX416" s="497"/>
      <c r="AY416" s="497"/>
      <c r="AZ416" s="497"/>
      <c r="BA416" s="497"/>
      <c r="BB416" s="500"/>
      <c r="BC416" s="500"/>
      <c r="BD416" s="500"/>
      <c r="BE416" s="500"/>
      <c r="BF416" s="500"/>
      <c r="BG416" s="500"/>
      <c r="BH416" s="500"/>
      <c r="BI416" s="500"/>
      <c r="BJ416" s="500"/>
      <c r="BK416" s="500"/>
      <c r="BL416" s="500"/>
      <c r="BM416" s="500"/>
      <c r="BN416" s="500"/>
      <c r="BO416" s="500"/>
      <c r="BP416" s="500"/>
      <c r="BQ416" s="500"/>
      <c r="BR416" s="500"/>
      <c r="BS416" s="500"/>
      <c r="BT416" s="500"/>
      <c r="BU416" s="500"/>
      <c r="BV416" s="500"/>
      <c r="BW416" s="500"/>
      <c r="BX416" s="500"/>
      <c r="BY416" s="500"/>
      <c r="BZ416" s="500"/>
      <c r="CA416" s="500"/>
      <c r="CB416" s="500"/>
      <c r="CC416" s="500"/>
      <c r="CD416" s="500"/>
      <c r="CE416" s="500"/>
      <c r="CF416" s="500"/>
      <c r="CG416" s="500"/>
      <c r="CH416" s="500"/>
      <c r="CI416" s="500"/>
      <c r="CJ416" s="500"/>
      <c r="CK416" s="500"/>
      <c r="CL416" s="500"/>
      <c r="CM416" s="500"/>
      <c r="CN416" s="500"/>
      <c r="CO416" s="500"/>
      <c r="CP416" s="500"/>
      <c r="CQ416" s="500"/>
      <c r="CR416" s="500"/>
      <c r="CS416" s="500"/>
      <c r="CT416" s="500"/>
      <c r="CU416" s="500"/>
      <c r="CV416" s="500"/>
      <c r="CW416" s="500"/>
      <c r="CX416" s="500"/>
      <c r="CY416" s="500"/>
      <c r="CZ416" s="500"/>
      <c r="DA416" s="500"/>
      <c r="DB416" s="500"/>
      <c r="DC416" s="500"/>
      <c r="DD416" s="500"/>
      <c r="DE416" s="500"/>
      <c r="DF416" s="500"/>
      <c r="DG416" s="500"/>
      <c r="DH416" s="500"/>
      <c r="DI416" s="500"/>
      <c r="DJ416" s="500"/>
      <c r="DK416" s="500"/>
      <c r="DL416" s="500"/>
      <c r="DM416" s="500"/>
      <c r="DN416" s="500"/>
      <c r="DO416" s="500"/>
      <c r="DP416" s="500"/>
      <c r="DQ416" s="500"/>
      <c r="DR416" s="500"/>
      <c r="DS416" s="500"/>
      <c r="DT416" s="500"/>
      <c r="DU416" s="500"/>
      <c r="DV416" s="500"/>
      <c r="DW416" s="500"/>
      <c r="DX416" s="500"/>
      <c r="DY416" s="500"/>
      <c r="DZ416" s="500"/>
      <c r="EA416" s="500"/>
      <c r="EB416" s="500"/>
      <c r="EC416" s="500"/>
      <c r="ED416" s="500"/>
      <c r="EE416" s="500"/>
      <c r="EF416" s="500"/>
      <c r="EG416" s="500"/>
      <c r="EH416" s="500"/>
      <c r="EI416" s="500"/>
      <c r="EJ416" s="500"/>
      <c r="EK416" s="500"/>
      <c r="EL416" s="500"/>
      <c r="EM416" s="500"/>
      <c r="EN416" s="500"/>
      <c r="EO416" s="500"/>
      <c r="EP416" s="500"/>
      <c r="EQ416" s="500"/>
      <c r="ER416" s="500"/>
      <c r="ES416" s="500"/>
      <c r="ET416" s="500"/>
      <c r="EU416" s="500"/>
      <c r="EV416" s="500"/>
      <c r="EW416" s="500"/>
      <c r="EX416" s="500"/>
      <c r="EY416" s="500"/>
      <c r="EZ416" s="500"/>
      <c r="FA416" s="500"/>
      <c r="FB416" s="500"/>
      <c r="FC416" s="500"/>
      <c r="FD416" s="500"/>
      <c r="FE416" s="500"/>
      <c r="FF416" s="500"/>
      <c r="FG416" s="500"/>
      <c r="FH416" s="500"/>
      <c r="FI416" s="500"/>
      <c r="FJ416" s="498"/>
      <c r="FK416" s="498"/>
      <c r="FL416" s="498"/>
      <c r="FM416" s="498"/>
      <c r="FN416" s="498"/>
      <c r="FO416" s="498"/>
      <c r="FP416" s="498"/>
      <c r="FQ416" s="498"/>
      <c r="FR416" s="498"/>
      <c r="FS416" s="498"/>
      <c r="FT416" s="498"/>
      <c r="FU416" s="498"/>
      <c r="FV416" s="498"/>
      <c r="FW416" s="498"/>
      <c r="FX416" s="498"/>
      <c r="FY416" s="498"/>
      <c r="FZ416" s="498"/>
      <c r="GA416" s="498"/>
      <c r="GB416" s="498"/>
      <c r="GC416" s="498"/>
      <c r="GD416" s="498"/>
      <c r="GE416" s="498"/>
      <c r="GF416" s="498"/>
      <c r="GG416" s="498"/>
      <c r="GH416" s="498"/>
      <c r="GI416" s="498"/>
      <c r="GJ416" s="498"/>
      <c r="GK416" s="498"/>
      <c r="GL416" s="498"/>
      <c r="GM416" s="498"/>
      <c r="GN416" s="498"/>
      <c r="GO416" s="498"/>
      <c r="GP416" s="498"/>
      <c r="GQ416" s="498"/>
      <c r="GR416" s="498"/>
      <c r="GS416" s="498"/>
      <c r="GT416" s="498"/>
      <c r="GU416" s="498"/>
      <c r="GV416" s="498"/>
      <c r="GW416" s="498"/>
      <c r="GX416" s="498"/>
      <c r="GY416" s="498"/>
      <c r="GZ416" s="498"/>
      <c r="HA416" s="498"/>
      <c r="HB416" s="498"/>
      <c r="HC416" s="498"/>
      <c r="HD416" s="498"/>
      <c r="HE416" s="498"/>
      <c r="HF416" s="498"/>
      <c r="HG416" s="498"/>
      <c r="HH416" s="498"/>
      <c r="HI416" s="498"/>
      <c r="HJ416" s="498"/>
      <c r="HK416" s="498"/>
      <c r="HL416" s="498"/>
      <c r="HM416" s="498"/>
      <c r="HN416" s="498"/>
      <c r="HO416" s="498"/>
      <c r="HP416" s="498"/>
      <c r="HQ416" s="498"/>
      <c r="HR416" s="498"/>
      <c r="HS416" s="498"/>
      <c r="HT416" s="498"/>
      <c r="HU416" s="498"/>
      <c r="HV416" s="498"/>
      <c r="HW416" s="498"/>
      <c r="HX416" s="498"/>
      <c r="HY416" s="498"/>
      <c r="HZ416" s="498"/>
      <c r="IA416" s="498"/>
      <c r="IB416" s="498"/>
      <c r="IC416" s="498"/>
      <c r="ID416" s="498"/>
      <c r="IE416" s="498"/>
      <c r="IF416" s="498"/>
      <c r="IG416" s="498"/>
      <c r="IH416" s="498"/>
      <c r="II416" s="498"/>
      <c r="IJ416" s="498"/>
      <c r="IK416" s="498"/>
      <c r="IL416" s="498"/>
      <c r="IM416" s="498"/>
      <c r="IN416" s="498"/>
      <c r="IO416" s="498"/>
    </row>
    <row r="417" spans="1:249" s="499" customFormat="1" ht="11.4" x14ac:dyDescent="0.2">
      <c r="A417" s="676"/>
      <c r="B417" s="676"/>
      <c r="C417" s="817"/>
      <c r="D417" s="676"/>
      <c r="E417" s="676"/>
      <c r="F417" s="818"/>
      <c r="G417" s="676"/>
      <c r="H417" s="676"/>
      <c r="I417" s="850"/>
      <c r="J417" s="850"/>
      <c r="K417" s="850"/>
      <c r="L417" s="850"/>
      <c r="M417" s="850"/>
      <c r="N417" s="850"/>
      <c r="O417" s="850"/>
      <c r="P417" s="850"/>
      <c r="Q417" s="850"/>
      <c r="R417" s="676"/>
      <c r="S417" s="860"/>
      <c r="T417" s="500"/>
      <c r="U417" s="497"/>
      <c r="V417" s="314"/>
      <c r="W417" s="314"/>
      <c r="X417" s="314"/>
      <c r="Y417" s="314"/>
      <c r="Z417" s="314"/>
      <c r="AA417" s="314"/>
      <c r="AB417" s="500"/>
      <c r="AC417" s="500"/>
      <c r="AD417" s="500"/>
      <c r="AE417" s="319"/>
      <c r="AF417" s="319"/>
      <c r="AG417" s="319"/>
      <c r="AH417" s="319"/>
      <c r="AI417" s="319"/>
      <c r="AJ417" s="319"/>
      <c r="AK417" s="319"/>
      <c r="AL417" s="319"/>
      <c r="AM417" s="319"/>
      <c r="AN417" s="319"/>
      <c r="AO417" s="319"/>
      <c r="AP417" s="319"/>
      <c r="AQ417" s="497"/>
      <c r="AR417" s="497"/>
      <c r="AS417" s="497"/>
      <c r="AT417" s="497"/>
      <c r="AU417" s="497"/>
      <c r="AV417" s="497"/>
      <c r="AW417" s="497"/>
      <c r="AX417" s="497"/>
      <c r="AY417" s="497"/>
      <c r="AZ417" s="497"/>
      <c r="BA417" s="497"/>
      <c r="BB417" s="500"/>
      <c r="BC417" s="500"/>
      <c r="BD417" s="500"/>
      <c r="BE417" s="500"/>
      <c r="BF417" s="500"/>
      <c r="BG417" s="500"/>
      <c r="BH417" s="500"/>
      <c r="BI417" s="500"/>
      <c r="BJ417" s="500"/>
      <c r="BK417" s="500"/>
      <c r="BL417" s="500"/>
      <c r="BM417" s="500"/>
      <c r="BN417" s="500"/>
      <c r="BO417" s="500"/>
      <c r="BP417" s="500"/>
      <c r="BQ417" s="500"/>
      <c r="BR417" s="500"/>
      <c r="BS417" s="500"/>
      <c r="BT417" s="500"/>
      <c r="BU417" s="500"/>
      <c r="BV417" s="500"/>
      <c r="BW417" s="500"/>
      <c r="BX417" s="500"/>
      <c r="BY417" s="500"/>
      <c r="BZ417" s="500"/>
      <c r="CA417" s="500"/>
      <c r="CB417" s="500"/>
      <c r="CC417" s="500"/>
      <c r="CD417" s="500"/>
      <c r="CE417" s="500"/>
      <c r="CF417" s="500"/>
      <c r="CG417" s="500"/>
      <c r="CH417" s="500"/>
      <c r="CI417" s="500"/>
      <c r="CJ417" s="500"/>
      <c r="CK417" s="500"/>
      <c r="CL417" s="500"/>
      <c r="CM417" s="500"/>
      <c r="CN417" s="500"/>
      <c r="CO417" s="500"/>
      <c r="CP417" s="500"/>
      <c r="CQ417" s="500"/>
      <c r="CR417" s="500"/>
      <c r="CS417" s="500"/>
      <c r="CT417" s="500"/>
      <c r="CU417" s="500"/>
      <c r="CV417" s="500"/>
      <c r="CW417" s="500"/>
      <c r="CX417" s="500"/>
      <c r="CY417" s="500"/>
      <c r="CZ417" s="500"/>
      <c r="DA417" s="500"/>
      <c r="DB417" s="500"/>
      <c r="DC417" s="500"/>
      <c r="DD417" s="500"/>
      <c r="DE417" s="500"/>
      <c r="DF417" s="500"/>
      <c r="DG417" s="500"/>
      <c r="DH417" s="500"/>
      <c r="DI417" s="500"/>
      <c r="DJ417" s="500"/>
      <c r="DK417" s="500"/>
      <c r="DL417" s="500"/>
      <c r="DM417" s="500"/>
      <c r="DN417" s="500"/>
      <c r="DO417" s="500"/>
      <c r="DP417" s="500"/>
      <c r="DQ417" s="500"/>
      <c r="DR417" s="500"/>
      <c r="DS417" s="500"/>
      <c r="DT417" s="500"/>
      <c r="DU417" s="500"/>
      <c r="DV417" s="500"/>
      <c r="DW417" s="500"/>
      <c r="DX417" s="500"/>
      <c r="DY417" s="500"/>
      <c r="DZ417" s="500"/>
      <c r="EA417" s="500"/>
      <c r="EB417" s="500"/>
      <c r="EC417" s="500"/>
      <c r="ED417" s="500"/>
      <c r="EE417" s="500"/>
      <c r="EF417" s="500"/>
      <c r="EG417" s="500"/>
      <c r="EH417" s="500"/>
      <c r="EI417" s="500"/>
      <c r="EJ417" s="500"/>
      <c r="EK417" s="500"/>
      <c r="EL417" s="500"/>
      <c r="EM417" s="500"/>
      <c r="EN417" s="500"/>
      <c r="EO417" s="500"/>
      <c r="EP417" s="500"/>
      <c r="EQ417" s="500"/>
      <c r="ER417" s="500"/>
      <c r="ES417" s="500"/>
      <c r="ET417" s="500"/>
      <c r="EU417" s="500"/>
      <c r="EV417" s="500"/>
      <c r="EW417" s="500"/>
      <c r="EX417" s="500"/>
      <c r="EY417" s="500"/>
      <c r="EZ417" s="500"/>
      <c r="FA417" s="500"/>
      <c r="FB417" s="500"/>
      <c r="FC417" s="500"/>
      <c r="FD417" s="500"/>
      <c r="FE417" s="500"/>
      <c r="FF417" s="500"/>
      <c r="FG417" s="500"/>
      <c r="FH417" s="500"/>
      <c r="FI417" s="500"/>
      <c r="FJ417" s="498"/>
      <c r="FK417" s="498"/>
      <c r="FL417" s="498"/>
      <c r="FM417" s="498"/>
      <c r="FN417" s="498"/>
      <c r="FO417" s="498"/>
      <c r="FP417" s="498"/>
      <c r="FQ417" s="498"/>
      <c r="FR417" s="498"/>
      <c r="FS417" s="498"/>
      <c r="FT417" s="498"/>
      <c r="FU417" s="498"/>
      <c r="FV417" s="498"/>
      <c r="FW417" s="498"/>
      <c r="FX417" s="498"/>
      <c r="FY417" s="498"/>
      <c r="FZ417" s="498"/>
      <c r="GA417" s="498"/>
      <c r="GB417" s="498"/>
      <c r="GC417" s="498"/>
      <c r="GD417" s="498"/>
      <c r="GE417" s="498"/>
      <c r="GF417" s="498"/>
      <c r="GG417" s="498"/>
      <c r="GH417" s="498"/>
      <c r="GI417" s="498"/>
      <c r="GJ417" s="498"/>
      <c r="GK417" s="498"/>
      <c r="GL417" s="498"/>
      <c r="GM417" s="498"/>
      <c r="GN417" s="498"/>
      <c r="GO417" s="498"/>
      <c r="GP417" s="498"/>
      <c r="GQ417" s="498"/>
      <c r="GR417" s="498"/>
      <c r="GS417" s="498"/>
      <c r="GT417" s="498"/>
      <c r="GU417" s="498"/>
      <c r="GV417" s="498"/>
      <c r="GW417" s="498"/>
      <c r="GX417" s="498"/>
      <c r="GY417" s="498"/>
      <c r="GZ417" s="498"/>
      <c r="HA417" s="498"/>
      <c r="HB417" s="498"/>
      <c r="HC417" s="498"/>
      <c r="HD417" s="498"/>
      <c r="HE417" s="498"/>
      <c r="HF417" s="498"/>
      <c r="HG417" s="498"/>
      <c r="HH417" s="498"/>
      <c r="HI417" s="498"/>
      <c r="HJ417" s="498"/>
      <c r="HK417" s="498"/>
      <c r="HL417" s="498"/>
      <c r="HM417" s="498"/>
      <c r="HN417" s="498"/>
      <c r="HO417" s="498"/>
      <c r="HP417" s="498"/>
      <c r="HQ417" s="498"/>
      <c r="HR417" s="498"/>
      <c r="HS417" s="498"/>
      <c r="HT417" s="498"/>
      <c r="HU417" s="498"/>
      <c r="HV417" s="498"/>
      <c r="HW417" s="498"/>
      <c r="HX417" s="498"/>
      <c r="HY417" s="498"/>
      <c r="HZ417" s="498"/>
      <c r="IA417" s="498"/>
      <c r="IB417" s="498"/>
      <c r="IC417" s="498"/>
      <c r="ID417" s="498"/>
      <c r="IE417" s="498"/>
      <c r="IF417" s="498"/>
      <c r="IG417" s="498"/>
      <c r="IH417" s="498"/>
      <c r="II417" s="498"/>
      <c r="IJ417" s="498"/>
      <c r="IK417" s="498"/>
      <c r="IL417" s="498"/>
      <c r="IM417" s="498"/>
      <c r="IN417" s="498"/>
      <c r="IO417" s="498"/>
    </row>
    <row r="418" spans="1:249" s="499" customFormat="1" ht="11.4" x14ac:dyDescent="0.2">
      <c r="A418" s="676"/>
      <c r="B418" s="676"/>
      <c r="C418" s="817"/>
      <c r="D418" s="676"/>
      <c r="E418" s="676"/>
      <c r="F418" s="818"/>
      <c r="G418" s="676"/>
      <c r="H418" s="676"/>
      <c r="I418" s="850"/>
      <c r="J418" s="850"/>
      <c r="K418" s="850"/>
      <c r="L418" s="850"/>
      <c r="M418" s="850"/>
      <c r="N418" s="850"/>
      <c r="O418" s="850"/>
      <c r="P418" s="850"/>
      <c r="Q418" s="850"/>
      <c r="R418" s="676"/>
      <c r="S418" s="860"/>
      <c r="T418" s="500"/>
      <c r="U418" s="497"/>
      <c r="V418" s="314"/>
      <c r="W418" s="314"/>
      <c r="X418" s="314"/>
      <c r="Y418" s="314"/>
      <c r="Z418" s="314"/>
      <c r="AA418" s="314"/>
      <c r="AB418" s="500"/>
      <c r="AC418" s="500"/>
      <c r="AD418" s="500"/>
      <c r="AE418" s="319"/>
      <c r="AF418" s="319"/>
      <c r="AG418" s="319"/>
      <c r="AH418" s="319"/>
      <c r="AI418" s="319"/>
      <c r="AJ418" s="319"/>
      <c r="AK418" s="319"/>
      <c r="AL418" s="319"/>
      <c r="AM418" s="319"/>
      <c r="AN418" s="319"/>
      <c r="AO418" s="319"/>
      <c r="AP418" s="319"/>
      <c r="AQ418" s="497"/>
      <c r="AR418" s="497"/>
      <c r="AS418" s="497"/>
      <c r="AT418" s="497"/>
      <c r="AU418" s="497"/>
      <c r="AV418" s="497"/>
      <c r="AW418" s="497"/>
      <c r="AX418" s="497"/>
      <c r="AY418" s="497"/>
      <c r="AZ418" s="497"/>
      <c r="BA418" s="497"/>
      <c r="BB418" s="500"/>
      <c r="BC418" s="500"/>
      <c r="BD418" s="500"/>
      <c r="BE418" s="500"/>
      <c r="BF418" s="500"/>
      <c r="BG418" s="500"/>
      <c r="BH418" s="500"/>
      <c r="BI418" s="500"/>
      <c r="BJ418" s="500"/>
      <c r="BK418" s="500"/>
      <c r="BL418" s="500"/>
      <c r="BM418" s="500"/>
      <c r="BN418" s="500"/>
      <c r="BO418" s="500"/>
      <c r="BP418" s="500"/>
      <c r="BQ418" s="500"/>
      <c r="BR418" s="500"/>
      <c r="BS418" s="500"/>
      <c r="BT418" s="500"/>
      <c r="BU418" s="500"/>
      <c r="BV418" s="500"/>
      <c r="BW418" s="500"/>
      <c r="BX418" s="500"/>
      <c r="BY418" s="500"/>
      <c r="BZ418" s="500"/>
      <c r="CA418" s="500"/>
      <c r="CB418" s="500"/>
      <c r="CC418" s="500"/>
      <c r="CD418" s="500"/>
      <c r="CE418" s="500"/>
      <c r="CF418" s="500"/>
      <c r="CG418" s="500"/>
      <c r="CH418" s="500"/>
      <c r="CI418" s="500"/>
      <c r="CJ418" s="500"/>
      <c r="CK418" s="500"/>
      <c r="CL418" s="500"/>
      <c r="CM418" s="500"/>
      <c r="CN418" s="500"/>
      <c r="CO418" s="500"/>
      <c r="CP418" s="500"/>
      <c r="CQ418" s="500"/>
      <c r="CR418" s="500"/>
      <c r="CS418" s="500"/>
      <c r="CT418" s="500"/>
      <c r="CU418" s="500"/>
      <c r="CV418" s="500"/>
      <c r="CW418" s="500"/>
      <c r="CX418" s="500"/>
      <c r="CY418" s="500"/>
      <c r="CZ418" s="500"/>
      <c r="DA418" s="500"/>
      <c r="DB418" s="500"/>
      <c r="DC418" s="500"/>
      <c r="DD418" s="500"/>
      <c r="DE418" s="500"/>
      <c r="DF418" s="500"/>
      <c r="DG418" s="500"/>
      <c r="DH418" s="500"/>
      <c r="DI418" s="500"/>
      <c r="DJ418" s="500"/>
      <c r="DK418" s="500"/>
      <c r="DL418" s="500"/>
      <c r="DM418" s="500"/>
      <c r="DN418" s="500"/>
      <c r="DO418" s="500"/>
      <c r="DP418" s="500"/>
      <c r="DQ418" s="500"/>
      <c r="DR418" s="500"/>
      <c r="DS418" s="500"/>
      <c r="DT418" s="500"/>
      <c r="DU418" s="500"/>
      <c r="DV418" s="500"/>
      <c r="DW418" s="500"/>
      <c r="DX418" s="500"/>
      <c r="DY418" s="500"/>
      <c r="DZ418" s="500"/>
      <c r="EA418" s="500"/>
      <c r="EB418" s="500"/>
      <c r="EC418" s="500"/>
      <c r="ED418" s="500"/>
      <c r="EE418" s="500"/>
      <c r="EF418" s="500"/>
      <c r="EG418" s="500"/>
      <c r="EH418" s="500"/>
      <c r="EI418" s="500"/>
      <c r="EJ418" s="500"/>
      <c r="EK418" s="500"/>
      <c r="EL418" s="500"/>
      <c r="EM418" s="500"/>
      <c r="EN418" s="500"/>
      <c r="EO418" s="500"/>
      <c r="EP418" s="500"/>
      <c r="EQ418" s="500"/>
      <c r="ER418" s="500"/>
      <c r="ES418" s="500"/>
      <c r="ET418" s="500"/>
      <c r="EU418" s="500"/>
      <c r="EV418" s="500"/>
      <c r="EW418" s="500"/>
      <c r="EX418" s="500"/>
      <c r="EY418" s="500"/>
      <c r="EZ418" s="500"/>
      <c r="FA418" s="500"/>
      <c r="FB418" s="500"/>
      <c r="FC418" s="500"/>
      <c r="FD418" s="500"/>
      <c r="FE418" s="500"/>
      <c r="FF418" s="500"/>
      <c r="FG418" s="500"/>
      <c r="FH418" s="500"/>
      <c r="FI418" s="500"/>
      <c r="FJ418" s="498"/>
      <c r="FK418" s="498"/>
      <c r="FL418" s="498"/>
      <c r="FM418" s="498"/>
      <c r="FN418" s="498"/>
      <c r="FO418" s="498"/>
      <c r="FP418" s="498"/>
      <c r="FQ418" s="498"/>
      <c r="FR418" s="498"/>
      <c r="FS418" s="498"/>
      <c r="FT418" s="498"/>
      <c r="FU418" s="498"/>
      <c r="FV418" s="498"/>
      <c r="FW418" s="498"/>
      <c r="FX418" s="498"/>
      <c r="FY418" s="498"/>
      <c r="FZ418" s="498"/>
      <c r="GA418" s="498"/>
      <c r="GB418" s="498"/>
      <c r="GC418" s="498"/>
      <c r="GD418" s="498"/>
      <c r="GE418" s="498"/>
      <c r="GF418" s="498"/>
      <c r="GG418" s="498"/>
      <c r="GH418" s="498"/>
      <c r="GI418" s="498"/>
      <c r="GJ418" s="498"/>
      <c r="GK418" s="498"/>
      <c r="GL418" s="498"/>
      <c r="GM418" s="498"/>
      <c r="GN418" s="498"/>
      <c r="GO418" s="498"/>
      <c r="GP418" s="498"/>
      <c r="GQ418" s="498"/>
      <c r="GR418" s="498"/>
      <c r="GS418" s="498"/>
      <c r="GT418" s="498"/>
      <c r="GU418" s="498"/>
      <c r="GV418" s="498"/>
      <c r="GW418" s="498"/>
      <c r="GX418" s="498"/>
      <c r="GY418" s="498"/>
      <c r="GZ418" s="498"/>
      <c r="HA418" s="498"/>
      <c r="HB418" s="498"/>
      <c r="HC418" s="498"/>
      <c r="HD418" s="498"/>
      <c r="HE418" s="498"/>
      <c r="HF418" s="498"/>
      <c r="HG418" s="498"/>
      <c r="HH418" s="498"/>
      <c r="HI418" s="498"/>
      <c r="HJ418" s="498"/>
      <c r="HK418" s="498"/>
      <c r="HL418" s="498"/>
      <c r="HM418" s="498"/>
      <c r="HN418" s="498"/>
      <c r="HO418" s="498"/>
      <c r="HP418" s="498"/>
      <c r="HQ418" s="498"/>
      <c r="HR418" s="498"/>
      <c r="HS418" s="498"/>
      <c r="HT418" s="498"/>
      <c r="HU418" s="498"/>
      <c r="HV418" s="498"/>
      <c r="HW418" s="498"/>
      <c r="HX418" s="498"/>
      <c r="HY418" s="498"/>
      <c r="HZ418" s="498"/>
      <c r="IA418" s="498"/>
      <c r="IB418" s="498"/>
      <c r="IC418" s="498"/>
      <c r="ID418" s="498"/>
      <c r="IE418" s="498"/>
      <c r="IF418" s="498"/>
      <c r="IG418" s="498"/>
      <c r="IH418" s="498"/>
      <c r="II418" s="498"/>
      <c r="IJ418" s="498"/>
      <c r="IK418" s="498"/>
      <c r="IL418" s="498"/>
      <c r="IM418" s="498"/>
      <c r="IN418" s="498"/>
      <c r="IO418" s="498"/>
    </row>
    <row r="419" spans="1:249" s="499" customFormat="1" ht="11.4" x14ac:dyDescent="0.2">
      <c r="A419" s="676"/>
      <c r="B419" s="676"/>
      <c r="C419" s="817"/>
      <c r="D419" s="676"/>
      <c r="E419" s="676"/>
      <c r="F419" s="818"/>
      <c r="G419" s="676"/>
      <c r="H419" s="676"/>
      <c r="I419" s="850"/>
      <c r="J419" s="850"/>
      <c r="K419" s="850"/>
      <c r="L419" s="850"/>
      <c r="M419" s="850"/>
      <c r="N419" s="850"/>
      <c r="O419" s="850"/>
      <c r="P419" s="850"/>
      <c r="Q419" s="850"/>
      <c r="R419" s="676"/>
      <c r="S419" s="860"/>
      <c r="T419" s="500"/>
      <c r="U419" s="497"/>
      <c r="V419" s="314"/>
      <c r="W419" s="314"/>
      <c r="X419" s="314"/>
      <c r="Y419" s="314"/>
      <c r="Z419" s="314"/>
      <c r="AA419" s="314"/>
      <c r="AB419" s="500"/>
      <c r="AC419" s="500"/>
      <c r="AD419" s="500"/>
      <c r="AE419" s="319"/>
      <c r="AF419" s="319"/>
      <c r="AG419" s="319"/>
      <c r="AH419" s="319"/>
      <c r="AI419" s="319"/>
      <c r="AJ419" s="319"/>
      <c r="AK419" s="319"/>
      <c r="AL419" s="319"/>
      <c r="AM419" s="319"/>
      <c r="AN419" s="319"/>
      <c r="AO419" s="319"/>
      <c r="AP419" s="319"/>
      <c r="AQ419" s="497"/>
      <c r="AR419" s="497"/>
      <c r="AS419" s="497"/>
      <c r="AT419" s="497"/>
      <c r="AU419" s="497"/>
      <c r="AV419" s="497"/>
      <c r="AW419" s="497"/>
      <c r="AX419" s="497"/>
      <c r="AY419" s="497"/>
      <c r="AZ419" s="497"/>
      <c r="BA419" s="497"/>
      <c r="BB419" s="500"/>
      <c r="BC419" s="500"/>
      <c r="BD419" s="500"/>
      <c r="BE419" s="500"/>
      <c r="BF419" s="500"/>
      <c r="BG419" s="500"/>
      <c r="BH419" s="500"/>
      <c r="BI419" s="500"/>
      <c r="BJ419" s="500"/>
      <c r="BK419" s="500"/>
      <c r="BL419" s="500"/>
      <c r="BM419" s="500"/>
      <c r="BN419" s="500"/>
      <c r="BO419" s="500"/>
      <c r="BP419" s="500"/>
      <c r="BQ419" s="500"/>
      <c r="BR419" s="500"/>
      <c r="BS419" s="500"/>
      <c r="BT419" s="500"/>
      <c r="BU419" s="500"/>
      <c r="BV419" s="500"/>
      <c r="BW419" s="500"/>
      <c r="BX419" s="500"/>
      <c r="BY419" s="500"/>
      <c r="BZ419" s="500"/>
      <c r="CA419" s="500"/>
      <c r="CB419" s="500"/>
      <c r="CC419" s="500"/>
      <c r="CD419" s="500"/>
      <c r="CE419" s="500"/>
      <c r="CF419" s="500"/>
      <c r="CG419" s="500"/>
      <c r="CH419" s="500"/>
      <c r="CI419" s="500"/>
      <c r="CJ419" s="500"/>
      <c r="CK419" s="500"/>
      <c r="CL419" s="500"/>
      <c r="CM419" s="500"/>
      <c r="CN419" s="500"/>
      <c r="CO419" s="500"/>
      <c r="CP419" s="500"/>
      <c r="CQ419" s="500"/>
      <c r="CR419" s="500"/>
      <c r="CS419" s="500"/>
      <c r="CT419" s="500"/>
      <c r="CU419" s="500"/>
      <c r="CV419" s="500"/>
      <c r="CW419" s="500"/>
      <c r="CX419" s="500"/>
      <c r="CY419" s="500"/>
      <c r="CZ419" s="500"/>
      <c r="DA419" s="500"/>
      <c r="DB419" s="500"/>
      <c r="DC419" s="500"/>
      <c r="DD419" s="500"/>
      <c r="DE419" s="500"/>
      <c r="DF419" s="500"/>
      <c r="DG419" s="500"/>
      <c r="DH419" s="500"/>
      <c r="DI419" s="500"/>
      <c r="DJ419" s="500"/>
      <c r="DK419" s="500"/>
      <c r="DL419" s="500"/>
      <c r="DM419" s="500"/>
      <c r="DN419" s="500"/>
      <c r="DO419" s="500"/>
      <c r="DP419" s="500"/>
      <c r="DQ419" s="500"/>
      <c r="DR419" s="500"/>
      <c r="DS419" s="500"/>
      <c r="DT419" s="500"/>
      <c r="DU419" s="500"/>
      <c r="DV419" s="500"/>
      <c r="DW419" s="500"/>
      <c r="DX419" s="500"/>
      <c r="DY419" s="500"/>
      <c r="DZ419" s="500"/>
      <c r="EA419" s="500"/>
      <c r="EB419" s="500"/>
      <c r="EC419" s="500"/>
      <c r="ED419" s="500"/>
      <c r="EE419" s="500"/>
      <c r="EF419" s="500"/>
      <c r="EG419" s="500"/>
      <c r="EH419" s="500"/>
      <c r="EI419" s="500"/>
      <c r="EJ419" s="500"/>
      <c r="EK419" s="500"/>
      <c r="EL419" s="500"/>
      <c r="EM419" s="500"/>
      <c r="EN419" s="500"/>
      <c r="EO419" s="500"/>
      <c r="EP419" s="500"/>
      <c r="EQ419" s="500"/>
      <c r="ER419" s="500"/>
      <c r="ES419" s="500"/>
      <c r="ET419" s="500"/>
      <c r="EU419" s="500"/>
      <c r="EV419" s="500"/>
      <c r="EW419" s="500"/>
      <c r="EX419" s="500"/>
      <c r="EY419" s="500"/>
      <c r="EZ419" s="500"/>
      <c r="FA419" s="500"/>
      <c r="FB419" s="500"/>
      <c r="FC419" s="500"/>
      <c r="FD419" s="500"/>
      <c r="FE419" s="500"/>
      <c r="FF419" s="500"/>
      <c r="FG419" s="500"/>
      <c r="FH419" s="500"/>
      <c r="FI419" s="500"/>
      <c r="FJ419" s="498"/>
      <c r="FK419" s="498"/>
      <c r="FL419" s="498"/>
      <c r="FM419" s="498"/>
      <c r="FN419" s="498"/>
      <c r="FO419" s="498"/>
      <c r="FP419" s="498"/>
      <c r="FQ419" s="498"/>
      <c r="FR419" s="498"/>
      <c r="FS419" s="498"/>
      <c r="FT419" s="498"/>
      <c r="FU419" s="498"/>
      <c r="FV419" s="498"/>
      <c r="FW419" s="498"/>
      <c r="FX419" s="498"/>
      <c r="FY419" s="498"/>
      <c r="FZ419" s="498"/>
      <c r="GA419" s="498"/>
      <c r="GB419" s="498"/>
      <c r="GC419" s="498"/>
      <c r="GD419" s="498"/>
      <c r="GE419" s="498"/>
      <c r="GF419" s="498"/>
      <c r="GG419" s="498"/>
      <c r="GH419" s="498"/>
      <c r="GI419" s="498"/>
      <c r="GJ419" s="498"/>
      <c r="GK419" s="498"/>
      <c r="GL419" s="498"/>
      <c r="GM419" s="498"/>
      <c r="GN419" s="498"/>
      <c r="GO419" s="498"/>
      <c r="GP419" s="498"/>
      <c r="GQ419" s="498"/>
      <c r="GR419" s="498"/>
      <c r="GS419" s="498"/>
      <c r="GT419" s="498"/>
      <c r="GU419" s="498"/>
      <c r="GV419" s="498"/>
      <c r="GW419" s="498"/>
      <c r="GX419" s="498"/>
      <c r="GY419" s="498"/>
      <c r="GZ419" s="498"/>
      <c r="HA419" s="498"/>
      <c r="HB419" s="498"/>
      <c r="HC419" s="498"/>
      <c r="HD419" s="498"/>
      <c r="HE419" s="498"/>
      <c r="HF419" s="498"/>
      <c r="HG419" s="498"/>
      <c r="HH419" s="498"/>
      <c r="HI419" s="498"/>
      <c r="HJ419" s="498"/>
      <c r="HK419" s="498"/>
      <c r="HL419" s="498"/>
      <c r="HM419" s="498"/>
      <c r="HN419" s="498"/>
      <c r="HO419" s="498"/>
      <c r="HP419" s="498"/>
      <c r="HQ419" s="498"/>
      <c r="HR419" s="498"/>
      <c r="HS419" s="498"/>
      <c r="HT419" s="498"/>
      <c r="HU419" s="498"/>
      <c r="HV419" s="498"/>
      <c r="HW419" s="498"/>
      <c r="HX419" s="498"/>
      <c r="HY419" s="498"/>
      <c r="HZ419" s="498"/>
      <c r="IA419" s="498"/>
      <c r="IB419" s="498"/>
      <c r="IC419" s="498"/>
      <c r="ID419" s="498"/>
      <c r="IE419" s="498"/>
      <c r="IF419" s="498"/>
      <c r="IG419" s="498"/>
      <c r="IH419" s="498"/>
      <c r="II419" s="498"/>
      <c r="IJ419" s="498"/>
      <c r="IK419" s="498"/>
      <c r="IL419" s="498"/>
      <c r="IM419" s="498"/>
      <c r="IN419" s="498"/>
      <c r="IO419" s="498"/>
    </row>
    <row r="420" spans="1:249" s="499" customFormat="1" ht="11.4" x14ac:dyDescent="0.2">
      <c r="A420" s="676"/>
      <c r="B420" s="676"/>
      <c r="C420" s="817"/>
      <c r="D420" s="676"/>
      <c r="E420" s="676"/>
      <c r="F420" s="818"/>
      <c r="G420" s="676"/>
      <c r="H420" s="676"/>
      <c r="I420" s="850"/>
      <c r="J420" s="850"/>
      <c r="K420" s="850"/>
      <c r="L420" s="850"/>
      <c r="M420" s="850"/>
      <c r="N420" s="850"/>
      <c r="O420" s="850"/>
      <c r="P420" s="850"/>
      <c r="Q420" s="850"/>
      <c r="R420" s="676"/>
      <c r="S420" s="860"/>
      <c r="T420" s="500"/>
      <c r="U420" s="497"/>
      <c r="V420" s="314"/>
      <c r="W420" s="314"/>
      <c r="X420" s="314"/>
      <c r="Y420" s="314"/>
      <c r="Z420" s="314"/>
      <c r="AA420" s="314"/>
      <c r="AB420" s="500"/>
      <c r="AC420" s="500"/>
      <c r="AD420" s="500"/>
      <c r="AE420" s="319"/>
      <c r="AF420" s="319"/>
      <c r="AG420" s="319"/>
      <c r="AH420" s="319"/>
      <c r="AI420" s="319"/>
      <c r="AJ420" s="319"/>
      <c r="AK420" s="319"/>
      <c r="AL420" s="319"/>
      <c r="AM420" s="319"/>
      <c r="AN420" s="319"/>
      <c r="AO420" s="319"/>
      <c r="AP420" s="319"/>
      <c r="AQ420" s="497"/>
      <c r="AR420" s="497"/>
      <c r="AS420" s="497"/>
      <c r="AT420" s="497"/>
      <c r="AU420" s="497"/>
      <c r="AV420" s="497"/>
      <c r="AW420" s="497"/>
      <c r="AX420" s="497"/>
      <c r="AY420" s="497"/>
      <c r="AZ420" s="497"/>
      <c r="BA420" s="497"/>
      <c r="BB420" s="500"/>
      <c r="BC420" s="500"/>
      <c r="BD420" s="500"/>
      <c r="BE420" s="500"/>
      <c r="BF420" s="500"/>
      <c r="BG420" s="500"/>
      <c r="BH420" s="500"/>
      <c r="BI420" s="500"/>
      <c r="BJ420" s="500"/>
      <c r="BK420" s="500"/>
      <c r="BL420" s="500"/>
      <c r="BM420" s="500"/>
      <c r="BN420" s="500"/>
      <c r="BO420" s="500"/>
      <c r="BP420" s="500"/>
      <c r="BQ420" s="500"/>
      <c r="BR420" s="500"/>
      <c r="BS420" s="500"/>
      <c r="BT420" s="500"/>
      <c r="BU420" s="500"/>
      <c r="BV420" s="500"/>
      <c r="BW420" s="500"/>
      <c r="BX420" s="500"/>
      <c r="BY420" s="500"/>
      <c r="BZ420" s="500"/>
      <c r="CA420" s="500"/>
      <c r="CB420" s="500"/>
      <c r="CC420" s="500"/>
      <c r="CD420" s="500"/>
      <c r="CE420" s="500"/>
      <c r="CF420" s="500"/>
      <c r="CG420" s="500"/>
      <c r="CH420" s="500"/>
      <c r="CI420" s="500"/>
      <c r="CJ420" s="500"/>
      <c r="CK420" s="500"/>
      <c r="CL420" s="500"/>
      <c r="CM420" s="500"/>
      <c r="CN420" s="500"/>
      <c r="CO420" s="500"/>
      <c r="CP420" s="500"/>
      <c r="CQ420" s="500"/>
      <c r="CR420" s="500"/>
      <c r="CS420" s="500"/>
      <c r="CT420" s="500"/>
      <c r="CU420" s="500"/>
      <c r="CV420" s="500"/>
      <c r="CW420" s="500"/>
      <c r="CX420" s="500"/>
      <c r="CY420" s="500"/>
      <c r="CZ420" s="500"/>
      <c r="DA420" s="500"/>
      <c r="DB420" s="500"/>
      <c r="DC420" s="500"/>
      <c r="DD420" s="500"/>
      <c r="DE420" s="500"/>
      <c r="DF420" s="500"/>
      <c r="DG420" s="500"/>
      <c r="DH420" s="500"/>
      <c r="DI420" s="500"/>
      <c r="DJ420" s="500"/>
      <c r="DK420" s="500"/>
      <c r="DL420" s="500"/>
      <c r="DM420" s="500"/>
      <c r="DN420" s="500"/>
      <c r="DO420" s="500"/>
      <c r="DP420" s="500"/>
      <c r="DQ420" s="500"/>
      <c r="DR420" s="500"/>
      <c r="DS420" s="500"/>
      <c r="DT420" s="500"/>
      <c r="DU420" s="500"/>
      <c r="DV420" s="500"/>
      <c r="DW420" s="500"/>
      <c r="DX420" s="500"/>
      <c r="DY420" s="500"/>
      <c r="DZ420" s="500"/>
      <c r="EA420" s="500"/>
      <c r="EB420" s="500"/>
      <c r="EC420" s="500"/>
      <c r="ED420" s="500"/>
      <c r="EE420" s="500"/>
      <c r="EF420" s="500"/>
      <c r="EG420" s="500"/>
      <c r="EH420" s="500"/>
      <c r="EI420" s="500"/>
      <c r="EJ420" s="500"/>
      <c r="EK420" s="500"/>
      <c r="EL420" s="500"/>
      <c r="EM420" s="500"/>
      <c r="EN420" s="500"/>
      <c r="EO420" s="500"/>
      <c r="EP420" s="500"/>
      <c r="EQ420" s="500"/>
      <c r="ER420" s="500"/>
      <c r="ES420" s="500"/>
      <c r="ET420" s="500"/>
      <c r="EU420" s="500"/>
      <c r="EV420" s="500"/>
      <c r="EW420" s="500"/>
      <c r="EX420" s="500"/>
      <c r="EY420" s="500"/>
      <c r="EZ420" s="500"/>
      <c r="FA420" s="500"/>
      <c r="FB420" s="500"/>
      <c r="FC420" s="500"/>
      <c r="FD420" s="500"/>
      <c r="FE420" s="500"/>
      <c r="FF420" s="500"/>
      <c r="FG420" s="500"/>
      <c r="FH420" s="500"/>
      <c r="FI420" s="500"/>
      <c r="FJ420" s="498"/>
      <c r="FK420" s="498"/>
      <c r="FL420" s="498"/>
      <c r="FM420" s="498"/>
      <c r="FN420" s="498"/>
      <c r="FO420" s="498"/>
      <c r="FP420" s="498"/>
      <c r="FQ420" s="498"/>
      <c r="FR420" s="498"/>
      <c r="FS420" s="498"/>
      <c r="FT420" s="498"/>
      <c r="FU420" s="498"/>
      <c r="FV420" s="498"/>
      <c r="FW420" s="498"/>
      <c r="FX420" s="498"/>
      <c r="FY420" s="498"/>
      <c r="FZ420" s="498"/>
      <c r="GA420" s="498"/>
      <c r="GB420" s="498"/>
      <c r="GC420" s="498"/>
      <c r="GD420" s="498"/>
      <c r="GE420" s="498"/>
      <c r="GF420" s="498"/>
      <c r="GG420" s="498"/>
      <c r="GH420" s="498"/>
      <c r="GI420" s="498"/>
      <c r="GJ420" s="498"/>
      <c r="GK420" s="498"/>
      <c r="GL420" s="498"/>
      <c r="GM420" s="498"/>
      <c r="GN420" s="498"/>
      <c r="GO420" s="498"/>
      <c r="GP420" s="498"/>
      <c r="GQ420" s="498"/>
      <c r="GR420" s="498"/>
      <c r="GS420" s="498"/>
      <c r="GT420" s="498"/>
      <c r="GU420" s="498"/>
      <c r="GV420" s="498"/>
      <c r="GW420" s="498"/>
      <c r="GX420" s="498"/>
      <c r="GY420" s="498"/>
      <c r="GZ420" s="498"/>
      <c r="HA420" s="498"/>
      <c r="HB420" s="498"/>
      <c r="HC420" s="498"/>
      <c r="HD420" s="498"/>
      <c r="HE420" s="498"/>
      <c r="HF420" s="498"/>
      <c r="HG420" s="498"/>
      <c r="HH420" s="498"/>
      <c r="HI420" s="498"/>
      <c r="HJ420" s="498"/>
      <c r="HK420" s="498"/>
      <c r="HL420" s="498"/>
      <c r="HM420" s="498"/>
      <c r="HN420" s="498"/>
      <c r="HO420" s="498"/>
      <c r="HP420" s="498"/>
      <c r="HQ420" s="498"/>
      <c r="HR420" s="498"/>
      <c r="HS420" s="498"/>
      <c r="HT420" s="498"/>
      <c r="HU420" s="498"/>
      <c r="HV420" s="498"/>
      <c r="HW420" s="498"/>
      <c r="HX420" s="498"/>
      <c r="HY420" s="498"/>
      <c r="HZ420" s="498"/>
      <c r="IA420" s="498"/>
      <c r="IB420" s="498"/>
      <c r="IC420" s="498"/>
      <c r="ID420" s="498"/>
      <c r="IE420" s="498"/>
      <c r="IF420" s="498"/>
      <c r="IG420" s="498"/>
      <c r="IH420" s="498"/>
      <c r="II420" s="498"/>
      <c r="IJ420" s="498"/>
      <c r="IK420" s="498"/>
      <c r="IL420" s="498"/>
      <c r="IM420" s="498"/>
      <c r="IN420" s="498"/>
      <c r="IO420" s="498"/>
    </row>
    <row r="421" spans="1:249" s="499" customFormat="1" ht="11.4" x14ac:dyDescent="0.2">
      <c r="A421" s="676"/>
      <c r="B421" s="676"/>
      <c r="C421" s="817"/>
      <c r="D421" s="676"/>
      <c r="E421" s="676"/>
      <c r="F421" s="818"/>
      <c r="G421" s="676"/>
      <c r="H421" s="676"/>
      <c r="I421" s="850"/>
      <c r="J421" s="850"/>
      <c r="K421" s="850"/>
      <c r="L421" s="850"/>
      <c r="M421" s="850"/>
      <c r="N421" s="850"/>
      <c r="O421" s="850"/>
      <c r="P421" s="850"/>
      <c r="Q421" s="850"/>
      <c r="R421" s="676"/>
      <c r="S421" s="860"/>
      <c r="T421" s="500"/>
      <c r="U421" s="497"/>
      <c r="V421" s="314"/>
      <c r="W421" s="314"/>
      <c r="X421" s="314"/>
      <c r="Y421" s="314"/>
      <c r="Z421" s="314"/>
      <c r="AA421" s="314"/>
      <c r="AB421" s="500"/>
      <c r="AC421" s="500"/>
      <c r="AD421" s="500"/>
      <c r="AE421" s="319"/>
      <c r="AF421" s="319"/>
      <c r="AG421" s="319"/>
      <c r="AH421" s="319"/>
      <c r="AI421" s="319"/>
      <c r="AJ421" s="319"/>
      <c r="AK421" s="319"/>
      <c r="AL421" s="319"/>
      <c r="AM421" s="319"/>
      <c r="AN421" s="319"/>
      <c r="AO421" s="319"/>
      <c r="AP421" s="319"/>
      <c r="AQ421" s="497"/>
      <c r="AR421" s="497"/>
      <c r="AS421" s="497"/>
      <c r="AT421" s="497"/>
      <c r="AU421" s="497"/>
      <c r="AV421" s="497"/>
      <c r="AW421" s="497"/>
      <c r="AX421" s="497"/>
      <c r="AY421" s="497"/>
      <c r="AZ421" s="497"/>
      <c r="BA421" s="497"/>
      <c r="BB421" s="500"/>
      <c r="BC421" s="500"/>
      <c r="BD421" s="500"/>
      <c r="BE421" s="500"/>
      <c r="BF421" s="500"/>
      <c r="BG421" s="500"/>
      <c r="BH421" s="500"/>
      <c r="BI421" s="500"/>
      <c r="BJ421" s="500"/>
      <c r="BK421" s="500"/>
      <c r="BL421" s="500"/>
      <c r="BM421" s="500"/>
      <c r="BN421" s="500"/>
      <c r="BO421" s="500"/>
      <c r="BP421" s="500"/>
      <c r="BQ421" s="500"/>
      <c r="BR421" s="500"/>
      <c r="BS421" s="500"/>
      <c r="BT421" s="500"/>
      <c r="BU421" s="500"/>
      <c r="BV421" s="500"/>
      <c r="BW421" s="500"/>
      <c r="BX421" s="500"/>
      <c r="BY421" s="500"/>
      <c r="BZ421" s="500"/>
      <c r="CA421" s="500"/>
      <c r="CB421" s="500"/>
      <c r="CC421" s="500"/>
      <c r="CD421" s="500"/>
      <c r="CE421" s="500"/>
      <c r="CF421" s="500"/>
      <c r="CG421" s="500"/>
      <c r="CH421" s="500"/>
      <c r="CI421" s="500"/>
      <c r="CJ421" s="500"/>
      <c r="CK421" s="500"/>
      <c r="CL421" s="500"/>
      <c r="CM421" s="500"/>
      <c r="CN421" s="500"/>
      <c r="CO421" s="500"/>
      <c r="CP421" s="500"/>
      <c r="CQ421" s="500"/>
      <c r="CR421" s="500"/>
      <c r="CS421" s="500"/>
      <c r="CT421" s="500"/>
      <c r="CU421" s="500"/>
      <c r="CV421" s="500"/>
      <c r="CW421" s="500"/>
      <c r="CX421" s="500"/>
      <c r="CY421" s="500"/>
      <c r="CZ421" s="500"/>
      <c r="DA421" s="500"/>
      <c r="DB421" s="500"/>
      <c r="DC421" s="500"/>
      <c r="DD421" s="500"/>
      <c r="DE421" s="500"/>
      <c r="DF421" s="500"/>
      <c r="DG421" s="500"/>
      <c r="DH421" s="500"/>
      <c r="DI421" s="500"/>
      <c r="DJ421" s="500"/>
      <c r="DK421" s="500"/>
      <c r="DL421" s="500"/>
      <c r="DM421" s="500"/>
      <c r="DN421" s="500"/>
      <c r="DO421" s="500"/>
      <c r="DP421" s="500"/>
      <c r="DQ421" s="500"/>
      <c r="DR421" s="500"/>
      <c r="DS421" s="500"/>
      <c r="DT421" s="500"/>
      <c r="DU421" s="500"/>
      <c r="DV421" s="500"/>
      <c r="DW421" s="500"/>
      <c r="DX421" s="500"/>
      <c r="DY421" s="500"/>
      <c r="DZ421" s="500"/>
      <c r="EA421" s="500"/>
      <c r="EB421" s="500"/>
      <c r="EC421" s="500"/>
      <c r="ED421" s="500"/>
      <c r="EE421" s="500"/>
      <c r="EF421" s="500"/>
      <c r="EG421" s="500"/>
      <c r="EH421" s="500"/>
      <c r="EI421" s="500"/>
      <c r="EJ421" s="500"/>
      <c r="EK421" s="500"/>
      <c r="EL421" s="500"/>
      <c r="EM421" s="500"/>
      <c r="EN421" s="500"/>
      <c r="EO421" s="500"/>
      <c r="EP421" s="500"/>
      <c r="EQ421" s="500"/>
      <c r="ER421" s="500"/>
      <c r="ES421" s="500"/>
      <c r="ET421" s="500"/>
      <c r="EU421" s="500"/>
      <c r="EV421" s="500"/>
      <c r="EW421" s="500"/>
      <c r="EX421" s="500"/>
      <c r="EY421" s="500"/>
      <c r="EZ421" s="500"/>
      <c r="FA421" s="500"/>
      <c r="FB421" s="500"/>
      <c r="FC421" s="500"/>
      <c r="FD421" s="500"/>
      <c r="FE421" s="500"/>
      <c r="FF421" s="500"/>
      <c r="FG421" s="500"/>
      <c r="FH421" s="500"/>
      <c r="FI421" s="500"/>
      <c r="FJ421" s="498"/>
      <c r="FK421" s="498"/>
      <c r="FL421" s="498"/>
      <c r="FM421" s="498"/>
      <c r="FN421" s="498"/>
      <c r="FO421" s="498"/>
      <c r="FP421" s="498"/>
      <c r="FQ421" s="498"/>
      <c r="FR421" s="498"/>
      <c r="FS421" s="498"/>
      <c r="FT421" s="498"/>
      <c r="FU421" s="498"/>
      <c r="FV421" s="498"/>
      <c r="FW421" s="498"/>
      <c r="FX421" s="498"/>
      <c r="FY421" s="498"/>
      <c r="FZ421" s="498"/>
      <c r="GA421" s="498"/>
      <c r="GB421" s="498"/>
      <c r="GC421" s="498"/>
      <c r="GD421" s="498"/>
      <c r="GE421" s="498"/>
      <c r="GF421" s="498"/>
      <c r="GG421" s="498"/>
      <c r="GH421" s="498"/>
      <c r="GI421" s="498"/>
      <c r="GJ421" s="498"/>
      <c r="GK421" s="498"/>
      <c r="GL421" s="498"/>
      <c r="GM421" s="498"/>
      <c r="GN421" s="498"/>
      <c r="GO421" s="498"/>
      <c r="GP421" s="498"/>
      <c r="GQ421" s="498"/>
      <c r="GR421" s="498"/>
      <c r="GS421" s="498"/>
      <c r="GT421" s="498"/>
      <c r="GU421" s="498"/>
      <c r="GV421" s="498"/>
      <c r="GW421" s="498"/>
      <c r="GX421" s="498"/>
      <c r="GY421" s="498"/>
      <c r="GZ421" s="498"/>
      <c r="HA421" s="498"/>
      <c r="HB421" s="498"/>
      <c r="HC421" s="498"/>
      <c r="HD421" s="498"/>
      <c r="HE421" s="498"/>
      <c r="HF421" s="498"/>
      <c r="HG421" s="498"/>
      <c r="HH421" s="498"/>
      <c r="HI421" s="498"/>
      <c r="HJ421" s="498"/>
      <c r="HK421" s="498"/>
      <c r="HL421" s="498"/>
      <c r="HM421" s="498"/>
      <c r="HN421" s="498"/>
      <c r="HO421" s="498"/>
      <c r="HP421" s="498"/>
      <c r="HQ421" s="498"/>
      <c r="HR421" s="498"/>
      <c r="HS421" s="498"/>
      <c r="HT421" s="498"/>
      <c r="HU421" s="498"/>
      <c r="HV421" s="498"/>
      <c r="HW421" s="498"/>
      <c r="HX421" s="498"/>
      <c r="HY421" s="498"/>
      <c r="HZ421" s="498"/>
      <c r="IA421" s="498"/>
      <c r="IB421" s="498"/>
      <c r="IC421" s="498"/>
      <c r="ID421" s="498"/>
      <c r="IE421" s="498"/>
      <c r="IF421" s="498"/>
      <c r="IG421" s="498"/>
      <c r="IH421" s="498"/>
      <c r="II421" s="498"/>
      <c r="IJ421" s="498"/>
      <c r="IK421" s="498"/>
      <c r="IL421" s="498"/>
      <c r="IM421" s="498"/>
      <c r="IN421" s="498"/>
      <c r="IO421" s="498"/>
    </row>
    <row r="422" spans="1:249" s="499" customFormat="1" ht="11.4" x14ac:dyDescent="0.2">
      <c r="A422" s="676"/>
      <c r="B422" s="676"/>
      <c r="C422" s="817"/>
      <c r="D422" s="676"/>
      <c r="E422" s="676"/>
      <c r="F422" s="818"/>
      <c r="G422" s="676"/>
      <c r="H422" s="676"/>
      <c r="I422" s="850"/>
      <c r="J422" s="850"/>
      <c r="K422" s="850"/>
      <c r="L422" s="850"/>
      <c r="M422" s="850"/>
      <c r="N422" s="850"/>
      <c r="O422" s="850"/>
      <c r="P422" s="850"/>
      <c r="Q422" s="850"/>
      <c r="R422" s="676"/>
      <c r="S422" s="860"/>
      <c r="T422" s="500"/>
      <c r="U422" s="497"/>
      <c r="V422" s="314"/>
      <c r="W422" s="314"/>
      <c r="X422" s="314"/>
      <c r="Y422" s="314"/>
      <c r="Z422" s="314"/>
      <c r="AA422" s="314"/>
      <c r="AB422" s="500"/>
      <c r="AC422" s="500"/>
      <c r="AD422" s="500"/>
      <c r="AE422" s="319"/>
      <c r="AF422" s="319"/>
      <c r="AG422" s="319"/>
      <c r="AH422" s="319"/>
      <c r="AI422" s="319"/>
      <c r="AJ422" s="319"/>
      <c r="AK422" s="319"/>
      <c r="AL422" s="319"/>
      <c r="AM422" s="319"/>
      <c r="AN422" s="319"/>
      <c r="AO422" s="319"/>
      <c r="AP422" s="319"/>
      <c r="AQ422" s="497"/>
      <c r="AR422" s="497"/>
      <c r="AS422" s="497"/>
      <c r="AT422" s="497"/>
      <c r="AU422" s="497"/>
      <c r="AV422" s="497"/>
      <c r="AW422" s="497"/>
      <c r="AX422" s="497"/>
      <c r="AY422" s="497"/>
      <c r="AZ422" s="497"/>
      <c r="BA422" s="497"/>
      <c r="BB422" s="500"/>
      <c r="BC422" s="500"/>
      <c r="BD422" s="500"/>
      <c r="BE422" s="500"/>
      <c r="BF422" s="500"/>
      <c r="BG422" s="500"/>
      <c r="BH422" s="500"/>
      <c r="BI422" s="500"/>
      <c r="BJ422" s="500"/>
      <c r="BK422" s="500"/>
      <c r="BL422" s="500"/>
      <c r="BM422" s="500"/>
      <c r="BN422" s="500"/>
      <c r="BO422" s="500"/>
      <c r="BP422" s="500"/>
      <c r="BQ422" s="500"/>
      <c r="BR422" s="500"/>
      <c r="BS422" s="500"/>
      <c r="BT422" s="500"/>
      <c r="BU422" s="500"/>
      <c r="BV422" s="500"/>
      <c r="BW422" s="500"/>
      <c r="BX422" s="500"/>
      <c r="BY422" s="500"/>
      <c r="BZ422" s="500"/>
      <c r="CA422" s="500"/>
      <c r="CB422" s="500"/>
      <c r="CC422" s="500"/>
      <c r="CD422" s="500"/>
      <c r="CE422" s="500"/>
      <c r="CF422" s="500"/>
      <c r="CG422" s="500"/>
      <c r="CH422" s="500"/>
      <c r="CI422" s="500"/>
      <c r="CJ422" s="500"/>
      <c r="CK422" s="500"/>
      <c r="CL422" s="500"/>
      <c r="CM422" s="500"/>
      <c r="CN422" s="500"/>
      <c r="CO422" s="500"/>
      <c r="CP422" s="500"/>
      <c r="CQ422" s="500"/>
      <c r="CR422" s="500"/>
      <c r="CS422" s="500"/>
      <c r="CT422" s="500"/>
      <c r="CU422" s="500"/>
      <c r="CV422" s="500"/>
      <c r="CW422" s="500"/>
      <c r="CX422" s="500"/>
      <c r="CY422" s="500"/>
      <c r="CZ422" s="500"/>
      <c r="DA422" s="500"/>
      <c r="DB422" s="500"/>
      <c r="DC422" s="500"/>
      <c r="DD422" s="500"/>
      <c r="DE422" s="500"/>
      <c r="DF422" s="500"/>
      <c r="DG422" s="500"/>
      <c r="DH422" s="500"/>
      <c r="DI422" s="500"/>
      <c r="DJ422" s="500"/>
      <c r="DK422" s="500"/>
      <c r="DL422" s="500"/>
      <c r="DM422" s="500"/>
      <c r="DN422" s="500"/>
      <c r="DO422" s="500"/>
      <c r="DP422" s="500"/>
      <c r="DQ422" s="500"/>
      <c r="DR422" s="500"/>
      <c r="DS422" s="500"/>
      <c r="DT422" s="500"/>
      <c r="DU422" s="500"/>
      <c r="DV422" s="500"/>
      <c r="DW422" s="500"/>
      <c r="DX422" s="500"/>
      <c r="DY422" s="500"/>
      <c r="DZ422" s="500"/>
      <c r="EA422" s="500"/>
      <c r="EB422" s="500"/>
      <c r="EC422" s="500"/>
      <c r="ED422" s="500"/>
      <c r="EE422" s="500"/>
      <c r="EF422" s="500"/>
      <c r="EG422" s="500"/>
      <c r="EH422" s="500"/>
      <c r="EI422" s="500"/>
      <c r="EJ422" s="500"/>
      <c r="EK422" s="500"/>
      <c r="EL422" s="500"/>
      <c r="EM422" s="500"/>
      <c r="EN422" s="500"/>
      <c r="EO422" s="500"/>
      <c r="EP422" s="500"/>
      <c r="EQ422" s="500"/>
      <c r="ER422" s="500"/>
      <c r="ES422" s="500"/>
      <c r="ET422" s="500"/>
      <c r="EU422" s="500"/>
      <c r="EV422" s="500"/>
      <c r="EW422" s="500"/>
      <c r="EX422" s="500"/>
      <c r="EY422" s="500"/>
      <c r="EZ422" s="500"/>
      <c r="FA422" s="500"/>
      <c r="FB422" s="500"/>
      <c r="FC422" s="500"/>
      <c r="FD422" s="500"/>
      <c r="FE422" s="500"/>
      <c r="FF422" s="500"/>
      <c r="FG422" s="500"/>
      <c r="FH422" s="500"/>
      <c r="FI422" s="500"/>
      <c r="FJ422" s="498"/>
      <c r="FK422" s="498"/>
      <c r="FL422" s="498"/>
      <c r="FM422" s="498"/>
      <c r="FN422" s="498"/>
      <c r="FO422" s="498"/>
      <c r="FP422" s="498"/>
      <c r="FQ422" s="498"/>
      <c r="FR422" s="498"/>
      <c r="FS422" s="498"/>
      <c r="FT422" s="498"/>
      <c r="FU422" s="498"/>
      <c r="FV422" s="498"/>
      <c r="FW422" s="498"/>
      <c r="FX422" s="498"/>
      <c r="FY422" s="498"/>
      <c r="FZ422" s="498"/>
      <c r="GA422" s="498"/>
      <c r="GB422" s="498"/>
      <c r="GC422" s="498"/>
      <c r="GD422" s="498"/>
      <c r="GE422" s="498"/>
      <c r="GF422" s="498"/>
      <c r="GG422" s="498"/>
      <c r="GH422" s="498"/>
      <c r="GI422" s="498"/>
      <c r="GJ422" s="498"/>
      <c r="GK422" s="498"/>
      <c r="GL422" s="498"/>
      <c r="GM422" s="498"/>
      <c r="GN422" s="498"/>
      <c r="GO422" s="498"/>
      <c r="GP422" s="498"/>
      <c r="GQ422" s="498"/>
      <c r="GR422" s="498"/>
      <c r="GS422" s="498"/>
      <c r="GT422" s="498"/>
      <c r="GU422" s="498"/>
      <c r="GV422" s="498"/>
      <c r="GW422" s="498"/>
      <c r="GX422" s="498"/>
      <c r="GY422" s="498"/>
      <c r="GZ422" s="498"/>
      <c r="HA422" s="498"/>
      <c r="HB422" s="498"/>
      <c r="HC422" s="498"/>
      <c r="HD422" s="498"/>
      <c r="HE422" s="498"/>
      <c r="HF422" s="498"/>
      <c r="HG422" s="498"/>
      <c r="HH422" s="498"/>
      <c r="HI422" s="498"/>
      <c r="HJ422" s="498"/>
      <c r="HK422" s="498"/>
      <c r="HL422" s="498"/>
      <c r="HM422" s="498"/>
      <c r="HN422" s="498"/>
      <c r="HO422" s="498"/>
      <c r="HP422" s="498"/>
      <c r="HQ422" s="498"/>
      <c r="HR422" s="498"/>
      <c r="HS422" s="498"/>
      <c r="HT422" s="498"/>
      <c r="HU422" s="498"/>
      <c r="HV422" s="498"/>
      <c r="HW422" s="498"/>
      <c r="HX422" s="498"/>
      <c r="HY422" s="498"/>
      <c r="HZ422" s="498"/>
      <c r="IA422" s="498"/>
      <c r="IB422" s="498"/>
      <c r="IC422" s="498"/>
      <c r="ID422" s="498"/>
      <c r="IE422" s="498"/>
      <c r="IF422" s="498"/>
      <c r="IG422" s="498"/>
      <c r="IH422" s="498"/>
      <c r="II422" s="498"/>
      <c r="IJ422" s="498"/>
      <c r="IK422" s="498"/>
      <c r="IL422" s="498"/>
      <c r="IM422" s="498"/>
      <c r="IN422" s="498"/>
      <c r="IO422" s="498"/>
    </row>
    <row r="423" spans="1:249" s="499" customFormat="1" ht="11.4" x14ac:dyDescent="0.2">
      <c r="A423" s="676"/>
      <c r="B423" s="676"/>
      <c r="C423" s="817"/>
      <c r="D423" s="676"/>
      <c r="E423" s="676"/>
      <c r="F423" s="818"/>
      <c r="G423" s="676"/>
      <c r="H423" s="676"/>
      <c r="I423" s="850"/>
      <c r="J423" s="850"/>
      <c r="K423" s="850"/>
      <c r="L423" s="850"/>
      <c r="M423" s="850"/>
      <c r="N423" s="850"/>
      <c r="O423" s="850"/>
      <c r="P423" s="850"/>
      <c r="Q423" s="850"/>
      <c r="R423" s="676"/>
      <c r="S423" s="860"/>
      <c r="T423" s="500"/>
      <c r="U423" s="497"/>
      <c r="V423" s="314"/>
      <c r="W423" s="314"/>
      <c r="X423" s="314"/>
      <c r="Y423" s="314"/>
      <c r="Z423" s="314"/>
      <c r="AA423" s="314"/>
      <c r="AB423" s="500"/>
      <c r="AC423" s="500"/>
      <c r="AD423" s="500"/>
      <c r="AE423" s="319"/>
      <c r="AF423" s="319"/>
      <c r="AG423" s="319"/>
      <c r="AH423" s="319"/>
      <c r="AI423" s="319"/>
      <c r="AJ423" s="319"/>
      <c r="AK423" s="319"/>
      <c r="AL423" s="319"/>
      <c r="AM423" s="319"/>
      <c r="AN423" s="319"/>
      <c r="AO423" s="319"/>
      <c r="AP423" s="319"/>
      <c r="AQ423" s="497"/>
      <c r="AR423" s="497"/>
      <c r="AS423" s="497"/>
      <c r="AT423" s="497"/>
      <c r="AU423" s="497"/>
      <c r="AV423" s="497"/>
      <c r="AW423" s="497"/>
      <c r="AX423" s="497"/>
      <c r="AY423" s="497"/>
      <c r="AZ423" s="497"/>
      <c r="BA423" s="497"/>
      <c r="BB423" s="500"/>
      <c r="BC423" s="500"/>
      <c r="BD423" s="500"/>
      <c r="BE423" s="500"/>
      <c r="BF423" s="500"/>
      <c r="BG423" s="500"/>
      <c r="BH423" s="500"/>
      <c r="BI423" s="500"/>
      <c r="BJ423" s="500"/>
      <c r="BK423" s="500"/>
      <c r="BL423" s="500"/>
      <c r="BM423" s="500"/>
      <c r="BN423" s="500"/>
      <c r="BO423" s="500"/>
      <c r="BP423" s="500"/>
      <c r="BQ423" s="500"/>
      <c r="BR423" s="500"/>
      <c r="BS423" s="500"/>
      <c r="BT423" s="500"/>
      <c r="BU423" s="500"/>
      <c r="BV423" s="500"/>
      <c r="BW423" s="500"/>
      <c r="BX423" s="500"/>
      <c r="BY423" s="500"/>
      <c r="BZ423" s="500"/>
      <c r="CA423" s="500"/>
      <c r="CB423" s="500"/>
      <c r="CC423" s="500"/>
      <c r="CD423" s="500"/>
      <c r="CE423" s="500"/>
      <c r="CF423" s="500"/>
      <c r="CG423" s="500"/>
      <c r="CH423" s="500"/>
      <c r="CI423" s="500"/>
      <c r="CJ423" s="500"/>
      <c r="CK423" s="500"/>
      <c r="CL423" s="500"/>
      <c r="CM423" s="500"/>
      <c r="CN423" s="500"/>
      <c r="CO423" s="500"/>
      <c r="CP423" s="500"/>
      <c r="CQ423" s="500"/>
      <c r="CR423" s="500"/>
      <c r="CS423" s="500"/>
      <c r="CT423" s="500"/>
      <c r="CU423" s="500"/>
      <c r="CV423" s="500"/>
      <c r="CW423" s="500"/>
      <c r="CX423" s="500"/>
      <c r="CY423" s="500"/>
      <c r="CZ423" s="500"/>
      <c r="DA423" s="500"/>
      <c r="DB423" s="500"/>
      <c r="DC423" s="500"/>
      <c r="DD423" s="500"/>
      <c r="DE423" s="500"/>
      <c r="DF423" s="500"/>
      <c r="DG423" s="500"/>
      <c r="DH423" s="500"/>
      <c r="DI423" s="500"/>
      <c r="DJ423" s="500"/>
      <c r="DK423" s="500"/>
      <c r="DL423" s="500"/>
      <c r="DM423" s="500"/>
      <c r="DN423" s="500"/>
      <c r="DO423" s="500"/>
      <c r="DP423" s="500"/>
      <c r="DQ423" s="500"/>
      <c r="DR423" s="500"/>
      <c r="DS423" s="500"/>
      <c r="DT423" s="500"/>
      <c r="DU423" s="500"/>
      <c r="DV423" s="500"/>
      <c r="DW423" s="500"/>
      <c r="DX423" s="500"/>
      <c r="DY423" s="500"/>
      <c r="DZ423" s="500"/>
      <c r="EA423" s="500"/>
      <c r="EB423" s="500"/>
      <c r="EC423" s="500"/>
      <c r="ED423" s="500"/>
      <c r="EE423" s="500"/>
      <c r="EF423" s="500"/>
      <c r="EG423" s="500"/>
      <c r="EH423" s="500"/>
      <c r="EI423" s="500"/>
      <c r="EJ423" s="500"/>
      <c r="EK423" s="500"/>
      <c r="EL423" s="500"/>
      <c r="EM423" s="500"/>
      <c r="EN423" s="500"/>
      <c r="EO423" s="500"/>
      <c r="EP423" s="500"/>
      <c r="EQ423" s="500"/>
      <c r="ER423" s="500"/>
      <c r="ES423" s="500"/>
      <c r="ET423" s="500"/>
      <c r="EU423" s="500"/>
      <c r="EV423" s="500"/>
      <c r="EW423" s="500"/>
      <c r="EX423" s="500"/>
      <c r="EY423" s="500"/>
      <c r="EZ423" s="500"/>
      <c r="FA423" s="500"/>
      <c r="FB423" s="500"/>
      <c r="FC423" s="500"/>
      <c r="FD423" s="500"/>
      <c r="FE423" s="500"/>
      <c r="FF423" s="500"/>
      <c r="FG423" s="500"/>
      <c r="FH423" s="500"/>
      <c r="FI423" s="500"/>
      <c r="FJ423" s="498"/>
      <c r="FK423" s="498"/>
      <c r="FL423" s="498"/>
      <c r="FM423" s="498"/>
      <c r="FN423" s="498"/>
      <c r="FO423" s="498"/>
      <c r="FP423" s="498"/>
      <c r="FQ423" s="498"/>
      <c r="FR423" s="498"/>
      <c r="FS423" s="498"/>
      <c r="FT423" s="498"/>
      <c r="FU423" s="498"/>
      <c r="FV423" s="498"/>
      <c r="FW423" s="498"/>
      <c r="FX423" s="498"/>
      <c r="FY423" s="498"/>
      <c r="FZ423" s="498"/>
      <c r="GA423" s="498"/>
      <c r="GB423" s="498"/>
      <c r="GC423" s="498"/>
      <c r="GD423" s="498"/>
      <c r="GE423" s="498"/>
      <c r="GF423" s="498"/>
      <c r="GG423" s="498"/>
      <c r="GH423" s="498"/>
      <c r="GI423" s="498"/>
      <c r="GJ423" s="498"/>
      <c r="GK423" s="498"/>
      <c r="GL423" s="498"/>
      <c r="GM423" s="498"/>
      <c r="GN423" s="498"/>
      <c r="GO423" s="498"/>
      <c r="GP423" s="498"/>
      <c r="GQ423" s="498"/>
      <c r="GR423" s="498"/>
      <c r="GS423" s="498"/>
      <c r="GT423" s="498"/>
      <c r="GU423" s="498"/>
      <c r="GV423" s="498"/>
      <c r="GW423" s="498"/>
      <c r="GX423" s="498"/>
      <c r="GY423" s="498"/>
      <c r="GZ423" s="498"/>
      <c r="HA423" s="498"/>
      <c r="HB423" s="498"/>
      <c r="HC423" s="498"/>
      <c r="HD423" s="498"/>
      <c r="HE423" s="498"/>
      <c r="HF423" s="498"/>
      <c r="HG423" s="498"/>
      <c r="HH423" s="498"/>
      <c r="HI423" s="498"/>
      <c r="HJ423" s="498"/>
      <c r="HK423" s="498"/>
      <c r="HL423" s="498"/>
      <c r="HM423" s="498"/>
      <c r="HN423" s="498"/>
      <c r="HO423" s="498"/>
      <c r="HP423" s="498"/>
      <c r="HQ423" s="498"/>
      <c r="HR423" s="498"/>
      <c r="HS423" s="498"/>
      <c r="HT423" s="498"/>
      <c r="HU423" s="498"/>
      <c r="HV423" s="498"/>
      <c r="HW423" s="498"/>
      <c r="HX423" s="498"/>
      <c r="HY423" s="498"/>
      <c r="HZ423" s="498"/>
      <c r="IA423" s="498"/>
      <c r="IB423" s="498"/>
      <c r="IC423" s="498"/>
      <c r="ID423" s="498"/>
      <c r="IE423" s="498"/>
      <c r="IF423" s="498"/>
      <c r="IG423" s="498"/>
      <c r="IH423" s="498"/>
      <c r="II423" s="498"/>
      <c r="IJ423" s="498"/>
      <c r="IK423" s="498"/>
      <c r="IL423" s="498"/>
      <c r="IM423" s="498"/>
      <c r="IN423" s="498"/>
      <c r="IO423" s="498"/>
    </row>
    <row r="424" spans="1:249" s="499" customFormat="1" ht="11.4" x14ac:dyDescent="0.2">
      <c r="A424" s="498"/>
      <c r="B424" s="498"/>
      <c r="C424" s="501"/>
      <c r="D424" s="498"/>
      <c r="E424" s="498"/>
      <c r="F424" s="502"/>
      <c r="G424" s="498"/>
      <c r="H424" s="498"/>
      <c r="I424" s="850"/>
      <c r="J424" s="850"/>
      <c r="K424" s="850"/>
      <c r="L424" s="850"/>
      <c r="M424" s="850"/>
      <c r="N424" s="850"/>
      <c r="O424" s="850"/>
      <c r="P424" s="850"/>
      <c r="Q424" s="850"/>
      <c r="R424" s="676"/>
      <c r="S424" s="860"/>
      <c r="T424" s="500"/>
      <c r="U424" s="497"/>
      <c r="V424" s="314"/>
      <c r="W424" s="314"/>
      <c r="X424" s="314"/>
      <c r="Y424" s="314"/>
      <c r="Z424" s="314"/>
      <c r="AA424" s="314"/>
      <c r="AB424" s="500"/>
      <c r="AC424" s="500"/>
      <c r="AD424" s="500"/>
      <c r="AE424" s="319"/>
      <c r="AF424" s="319"/>
      <c r="AG424" s="319"/>
      <c r="AH424" s="319"/>
      <c r="AI424" s="319"/>
      <c r="AJ424" s="319"/>
      <c r="AK424" s="319"/>
      <c r="AL424" s="319"/>
      <c r="AM424" s="319"/>
      <c r="AN424" s="319"/>
      <c r="AO424" s="319"/>
      <c r="AP424" s="319"/>
      <c r="AQ424" s="497"/>
      <c r="AR424" s="497"/>
      <c r="AS424" s="497"/>
      <c r="AT424" s="497"/>
      <c r="AU424" s="497"/>
      <c r="AV424" s="497"/>
      <c r="AW424" s="497"/>
      <c r="AX424" s="497"/>
      <c r="AY424" s="497"/>
      <c r="AZ424" s="497"/>
      <c r="BA424" s="497"/>
      <c r="BB424" s="500"/>
      <c r="BC424" s="500"/>
      <c r="BD424" s="500"/>
      <c r="BE424" s="500"/>
      <c r="BF424" s="500"/>
      <c r="BG424" s="500"/>
      <c r="BH424" s="500"/>
      <c r="BI424" s="500"/>
      <c r="BJ424" s="500"/>
      <c r="BK424" s="500"/>
      <c r="BL424" s="500"/>
      <c r="BM424" s="500"/>
      <c r="BN424" s="500"/>
      <c r="BO424" s="500"/>
      <c r="BP424" s="500"/>
      <c r="BQ424" s="500"/>
      <c r="BR424" s="500"/>
      <c r="BS424" s="500"/>
      <c r="BT424" s="500"/>
      <c r="BU424" s="500"/>
      <c r="BV424" s="500"/>
      <c r="BW424" s="500"/>
      <c r="BX424" s="500"/>
      <c r="BY424" s="500"/>
      <c r="BZ424" s="500"/>
      <c r="CA424" s="500"/>
      <c r="CB424" s="500"/>
      <c r="CC424" s="500"/>
      <c r="CD424" s="500"/>
      <c r="CE424" s="500"/>
      <c r="CF424" s="500"/>
      <c r="CG424" s="500"/>
      <c r="CH424" s="500"/>
      <c r="CI424" s="500"/>
      <c r="CJ424" s="500"/>
      <c r="CK424" s="500"/>
      <c r="CL424" s="500"/>
      <c r="CM424" s="500"/>
      <c r="CN424" s="500"/>
      <c r="CO424" s="500"/>
      <c r="CP424" s="500"/>
      <c r="CQ424" s="500"/>
      <c r="CR424" s="500"/>
      <c r="CS424" s="500"/>
      <c r="CT424" s="500"/>
      <c r="CU424" s="500"/>
      <c r="CV424" s="500"/>
      <c r="CW424" s="500"/>
      <c r="CX424" s="500"/>
      <c r="CY424" s="500"/>
      <c r="CZ424" s="500"/>
      <c r="DA424" s="500"/>
      <c r="DB424" s="500"/>
      <c r="DC424" s="500"/>
      <c r="DD424" s="500"/>
      <c r="DE424" s="500"/>
      <c r="DF424" s="500"/>
      <c r="DG424" s="500"/>
      <c r="DH424" s="500"/>
      <c r="DI424" s="500"/>
      <c r="DJ424" s="500"/>
      <c r="DK424" s="500"/>
      <c r="DL424" s="500"/>
      <c r="DM424" s="500"/>
      <c r="DN424" s="500"/>
      <c r="DO424" s="500"/>
      <c r="DP424" s="500"/>
      <c r="DQ424" s="500"/>
      <c r="DR424" s="500"/>
      <c r="DS424" s="500"/>
      <c r="DT424" s="500"/>
      <c r="DU424" s="500"/>
      <c r="DV424" s="500"/>
      <c r="DW424" s="500"/>
      <c r="DX424" s="500"/>
      <c r="DY424" s="500"/>
      <c r="DZ424" s="500"/>
      <c r="EA424" s="500"/>
      <c r="EB424" s="500"/>
      <c r="EC424" s="500"/>
      <c r="ED424" s="500"/>
      <c r="EE424" s="500"/>
      <c r="EF424" s="500"/>
      <c r="EG424" s="500"/>
      <c r="EH424" s="500"/>
      <c r="EI424" s="500"/>
      <c r="EJ424" s="500"/>
      <c r="EK424" s="500"/>
      <c r="EL424" s="500"/>
      <c r="EM424" s="500"/>
      <c r="EN424" s="500"/>
      <c r="EO424" s="500"/>
      <c r="EP424" s="500"/>
      <c r="EQ424" s="500"/>
      <c r="ER424" s="500"/>
      <c r="ES424" s="500"/>
      <c r="ET424" s="500"/>
      <c r="EU424" s="500"/>
      <c r="EV424" s="500"/>
      <c r="EW424" s="500"/>
      <c r="EX424" s="500"/>
      <c r="EY424" s="500"/>
      <c r="EZ424" s="500"/>
      <c r="FA424" s="500"/>
      <c r="FB424" s="500"/>
      <c r="FC424" s="500"/>
      <c r="FD424" s="500"/>
      <c r="FE424" s="500"/>
      <c r="FF424" s="500"/>
      <c r="FG424" s="500"/>
      <c r="FH424" s="500"/>
      <c r="FI424" s="500"/>
      <c r="FJ424" s="498"/>
      <c r="FK424" s="498"/>
      <c r="FL424" s="498"/>
      <c r="FM424" s="498"/>
      <c r="FN424" s="498"/>
      <c r="FO424" s="498"/>
      <c r="FP424" s="498"/>
      <c r="FQ424" s="498"/>
      <c r="FR424" s="498"/>
      <c r="FS424" s="498"/>
      <c r="FT424" s="498"/>
      <c r="FU424" s="498"/>
      <c r="FV424" s="498"/>
      <c r="FW424" s="498"/>
      <c r="FX424" s="498"/>
      <c r="FY424" s="498"/>
      <c r="FZ424" s="498"/>
      <c r="GA424" s="498"/>
      <c r="GB424" s="498"/>
      <c r="GC424" s="498"/>
      <c r="GD424" s="498"/>
      <c r="GE424" s="498"/>
      <c r="GF424" s="498"/>
      <c r="GG424" s="498"/>
      <c r="GH424" s="498"/>
      <c r="GI424" s="498"/>
      <c r="GJ424" s="498"/>
      <c r="GK424" s="498"/>
      <c r="GL424" s="498"/>
      <c r="GM424" s="498"/>
      <c r="GN424" s="498"/>
      <c r="GO424" s="498"/>
      <c r="GP424" s="498"/>
      <c r="GQ424" s="498"/>
      <c r="GR424" s="498"/>
      <c r="GS424" s="498"/>
      <c r="GT424" s="498"/>
      <c r="GU424" s="498"/>
      <c r="GV424" s="498"/>
      <c r="GW424" s="498"/>
      <c r="GX424" s="498"/>
      <c r="GY424" s="498"/>
      <c r="GZ424" s="498"/>
      <c r="HA424" s="498"/>
      <c r="HB424" s="498"/>
      <c r="HC424" s="498"/>
      <c r="HD424" s="498"/>
      <c r="HE424" s="498"/>
      <c r="HF424" s="498"/>
      <c r="HG424" s="498"/>
      <c r="HH424" s="498"/>
      <c r="HI424" s="498"/>
      <c r="HJ424" s="498"/>
      <c r="HK424" s="498"/>
      <c r="HL424" s="498"/>
      <c r="HM424" s="498"/>
      <c r="HN424" s="498"/>
      <c r="HO424" s="498"/>
      <c r="HP424" s="498"/>
      <c r="HQ424" s="498"/>
      <c r="HR424" s="498"/>
      <c r="HS424" s="498"/>
      <c r="HT424" s="498"/>
      <c r="HU424" s="498"/>
      <c r="HV424" s="498"/>
      <c r="HW424" s="498"/>
      <c r="HX424" s="498"/>
      <c r="HY424" s="498"/>
      <c r="HZ424" s="498"/>
      <c r="IA424" s="498"/>
      <c r="IB424" s="498"/>
      <c r="IC424" s="498"/>
      <c r="ID424" s="498"/>
      <c r="IE424" s="498"/>
      <c r="IF424" s="498"/>
      <c r="IG424" s="498"/>
      <c r="IH424" s="498"/>
      <c r="II424" s="498"/>
      <c r="IJ424" s="498"/>
      <c r="IK424" s="498"/>
      <c r="IL424" s="498"/>
      <c r="IM424" s="498"/>
      <c r="IN424" s="498"/>
      <c r="IO424" s="498"/>
    </row>
    <row r="425" spans="1:249" s="508" customFormat="1" x14ac:dyDescent="0.25">
      <c r="A425" s="503"/>
      <c r="B425" s="503"/>
      <c r="C425" s="504"/>
      <c r="D425" s="503"/>
      <c r="E425" s="503"/>
      <c r="F425" s="505"/>
      <c r="G425" s="503"/>
      <c r="H425" s="503"/>
      <c r="I425" s="938"/>
      <c r="J425" s="938"/>
      <c r="K425" s="938"/>
      <c r="L425" s="938"/>
      <c r="M425" s="938"/>
      <c r="N425" s="938"/>
      <c r="O425" s="938"/>
      <c r="P425" s="938"/>
      <c r="Q425" s="938"/>
      <c r="R425" s="503"/>
      <c r="S425" s="861"/>
      <c r="T425" s="510"/>
      <c r="U425" s="506"/>
      <c r="V425" s="314"/>
      <c r="W425" s="314"/>
      <c r="X425" s="314"/>
      <c r="Y425" s="314"/>
      <c r="Z425" s="314"/>
      <c r="AA425" s="314"/>
      <c r="AB425" s="510"/>
      <c r="AC425" s="510"/>
      <c r="AD425" s="510"/>
      <c r="AE425" s="507"/>
      <c r="AF425" s="507"/>
      <c r="AG425" s="507"/>
      <c r="AH425" s="507"/>
      <c r="AI425" s="507"/>
      <c r="AJ425" s="507"/>
      <c r="AK425" s="507"/>
      <c r="AL425" s="507"/>
      <c r="AM425" s="507"/>
      <c r="AN425" s="507"/>
      <c r="AO425" s="507"/>
      <c r="AP425" s="507"/>
      <c r="AQ425" s="506"/>
      <c r="AR425" s="506"/>
      <c r="AS425" s="506"/>
      <c r="AT425" s="506"/>
      <c r="AU425" s="506"/>
      <c r="AV425" s="506"/>
      <c r="AW425" s="506"/>
      <c r="AX425" s="506"/>
      <c r="AY425" s="506"/>
      <c r="AZ425" s="506"/>
      <c r="BA425" s="506"/>
      <c r="BB425" s="510"/>
      <c r="BC425" s="510"/>
      <c r="BD425" s="510"/>
      <c r="BE425" s="510"/>
      <c r="BF425" s="510"/>
      <c r="BG425" s="510"/>
      <c r="BH425" s="510"/>
      <c r="BI425" s="510"/>
      <c r="BJ425" s="510"/>
      <c r="BK425" s="510"/>
      <c r="BL425" s="510"/>
      <c r="BM425" s="510"/>
      <c r="BN425" s="510"/>
      <c r="BO425" s="510"/>
      <c r="BP425" s="510"/>
      <c r="BQ425" s="510"/>
      <c r="BR425" s="510"/>
      <c r="BS425" s="510"/>
      <c r="BT425" s="510"/>
      <c r="BU425" s="510"/>
      <c r="BV425" s="510"/>
      <c r="BW425" s="510"/>
      <c r="BX425" s="510"/>
      <c r="BY425" s="510"/>
      <c r="BZ425" s="510"/>
      <c r="CA425" s="510"/>
      <c r="CB425" s="510"/>
      <c r="CC425" s="510"/>
      <c r="CD425" s="510"/>
      <c r="CE425" s="510"/>
      <c r="CF425" s="510"/>
      <c r="CG425" s="510"/>
      <c r="CH425" s="510"/>
      <c r="CI425" s="510"/>
      <c r="CJ425" s="510"/>
      <c r="CK425" s="510"/>
      <c r="CL425" s="510"/>
      <c r="CM425" s="510"/>
      <c r="CN425" s="510"/>
      <c r="CO425" s="510"/>
      <c r="CP425" s="510"/>
      <c r="CQ425" s="510"/>
      <c r="CR425" s="510"/>
      <c r="CS425" s="510"/>
      <c r="CT425" s="510"/>
      <c r="CU425" s="510"/>
      <c r="CV425" s="510"/>
      <c r="CW425" s="510"/>
      <c r="CX425" s="510"/>
      <c r="CY425" s="510"/>
      <c r="CZ425" s="510"/>
      <c r="DA425" s="510"/>
      <c r="DB425" s="510"/>
      <c r="DC425" s="510"/>
      <c r="DD425" s="510"/>
      <c r="DE425" s="510"/>
      <c r="DF425" s="510"/>
      <c r="DG425" s="510"/>
      <c r="DH425" s="510"/>
      <c r="DI425" s="510"/>
      <c r="DJ425" s="510"/>
      <c r="DK425" s="510"/>
      <c r="DL425" s="510"/>
      <c r="DM425" s="510"/>
      <c r="DN425" s="510"/>
      <c r="DO425" s="510"/>
      <c r="DP425" s="510"/>
      <c r="DQ425" s="510"/>
      <c r="DR425" s="510"/>
      <c r="DS425" s="510"/>
      <c r="DT425" s="510"/>
      <c r="DU425" s="510"/>
      <c r="DV425" s="510"/>
      <c r="DW425" s="510"/>
      <c r="DX425" s="510"/>
      <c r="DY425" s="510"/>
      <c r="DZ425" s="510"/>
      <c r="EA425" s="510"/>
      <c r="EB425" s="510"/>
      <c r="EC425" s="510"/>
      <c r="ED425" s="510"/>
      <c r="EE425" s="510"/>
      <c r="EF425" s="510"/>
      <c r="EG425" s="510"/>
      <c r="EH425" s="510"/>
      <c r="EI425" s="510"/>
      <c r="EJ425" s="510"/>
      <c r="EK425" s="510"/>
      <c r="EL425" s="510"/>
      <c r="EM425" s="510"/>
      <c r="EN425" s="510"/>
      <c r="EO425" s="510"/>
      <c r="EP425" s="510"/>
      <c r="EQ425" s="510"/>
      <c r="ER425" s="510"/>
      <c r="ES425" s="510"/>
      <c r="ET425" s="510"/>
      <c r="EU425" s="510"/>
      <c r="EV425" s="510"/>
      <c r="EW425" s="510"/>
      <c r="EX425" s="510"/>
      <c r="EY425" s="510"/>
      <c r="EZ425" s="510"/>
      <c r="FA425" s="510"/>
      <c r="FB425" s="510"/>
      <c r="FC425" s="510"/>
      <c r="FD425" s="510"/>
      <c r="FE425" s="510"/>
      <c r="FF425" s="510"/>
      <c r="FG425" s="510"/>
      <c r="FH425" s="510"/>
      <c r="FI425" s="510"/>
      <c r="FJ425" s="503"/>
      <c r="FK425" s="503"/>
      <c r="FL425" s="503"/>
      <c r="FM425" s="503"/>
      <c r="FN425" s="503"/>
      <c r="FO425" s="503"/>
      <c r="FP425" s="503"/>
      <c r="FQ425" s="503"/>
      <c r="FR425" s="503"/>
      <c r="FS425" s="503"/>
      <c r="FT425" s="503"/>
      <c r="FU425" s="503"/>
      <c r="FV425" s="503"/>
      <c r="FW425" s="503"/>
      <c r="FX425" s="503"/>
      <c r="FY425" s="503"/>
      <c r="FZ425" s="503"/>
      <c r="GA425" s="503"/>
      <c r="GB425" s="503"/>
      <c r="GC425" s="503"/>
      <c r="GD425" s="503"/>
      <c r="GE425" s="503"/>
      <c r="GF425" s="503"/>
      <c r="GG425" s="503"/>
      <c r="GH425" s="503"/>
      <c r="GI425" s="503"/>
      <c r="GJ425" s="503"/>
      <c r="GK425" s="503"/>
      <c r="GL425" s="503"/>
      <c r="GM425" s="503"/>
      <c r="GN425" s="503"/>
      <c r="GO425" s="503"/>
      <c r="GP425" s="503"/>
      <c r="GQ425" s="503"/>
      <c r="GR425" s="503"/>
      <c r="GS425" s="503"/>
      <c r="GT425" s="503"/>
      <c r="GU425" s="503"/>
      <c r="GV425" s="503"/>
      <c r="GW425" s="503"/>
      <c r="GX425" s="503"/>
      <c r="GY425" s="503"/>
      <c r="GZ425" s="503"/>
      <c r="HA425" s="503"/>
      <c r="HB425" s="503"/>
      <c r="HC425" s="503"/>
      <c r="HD425" s="503"/>
      <c r="HE425" s="503"/>
      <c r="HF425" s="503"/>
      <c r="HG425" s="503"/>
      <c r="HH425" s="503"/>
      <c r="HI425" s="503"/>
      <c r="HJ425" s="503"/>
      <c r="HK425" s="503"/>
      <c r="HL425" s="503"/>
      <c r="HM425" s="503"/>
      <c r="HN425" s="503"/>
      <c r="HO425" s="503"/>
      <c r="HP425" s="503"/>
      <c r="HQ425" s="503"/>
      <c r="HR425" s="503"/>
      <c r="HS425" s="503"/>
      <c r="HT425" s="503"/>
      <c r="HU425" s="503"/>
      <c r="HV425" s="503"/>
      <c r="HW425" s="503"/>
      <c r="HX425" s="503"/>
      <c r="HY425" s="503"/>
      <c r="HZ425" s="503"/>
      <c r="IA425" s="503"/>
      <c r="IB425" s="503"/>
      <c r="IC425" s="503"/>
      <c r="ID425" s="503"/>
      <c r="IE425" s="503"/>
      <c r="IF425" s="503"/>
      <c r="IG425" s="503"/>
      <c r="IH425" s="503"/>
      <c r="II425" s="503"/>
      <c r="IJ425" s="503"/>
      <c r="IK425" s="503"/>
      <c r="IL425" s="503"/>
      <c r="IM425" s="503"/>
      <c r="IN425" s="503"/>
      <c r="IO425" s="503"/>
    </row>
    <row r="426" spans="1:249" s="508" customFormat="1" x14ac:dyDescent="0.25">
      <c r="A426" s="503"/>
      <c r="B426" s="503"/>
      <c r="C426" s="504"/>
      <c r="D426" s="503"/>
      <c r="E426" s="503"/>
      <c r="F426" s="505"/>
      <c r="G426" s="503"/>
      <c r="H426" s="503"/>
      <c r="I426" s="938"/>
      <c r="J426" s="938"/>
      <c r="K426" s="938"/>
      <c r="L426" s="938"/>
      <c r="M426" s="938"/>
      <c r="N426" s="938"/>
      <c r="O426" s="938"/>
      <c r="P426" s="938"/>
      <c r="Q426" s="938"/>
      <c r="R426" s="503"/>
      <c r="S426" s="861"/>
      <c r="T426" s="510"/>
      <c r="U426" s="506"/>
      <c r="V426" s="314"/>
      <c r="W426" s="314"/>
      <c r="X426" s="314"/>
      <c r="Y426" s="314"/>
      <c r="Z426" s="314"/>
      <c r="AA426" s="314"/>
      <c r="AB426" s="510"/>
      <c r="AC426" s="510"/>
      <c r="AD426" s="510"/>
      <c r="AE426" s="507"/>
      <c r="AF426" s="507"/>
      <c r="AG426" s="507"/>
      <c r="AH426" s="507"/>
      <c r="AI426" s="507"/>
      <c r="AJ426" s="507"/>
      <c r="AK426" s="507"/>
      <c r="AL426" s="507"/>
      <c r="AM426" s="507"/>
      <c r="AN426" s="507"/>
      <c r="AO426" s="507"/>
      <c r="AP426" s="507"/>
      <c r="AQ426" s="506"/>
      <c r="AR426" s="506"/>
      <c r="AS426" s="506"/>
      <c r="AT426" s="506"/>
      <c r="AU426" s="506"/>
      <c r="AV426" s="506"/>
      <c r="AW426" s="506"/>
      <c r="AX426" s="506"/>
      <c r="AY426" s="506"/>
      <c r="AZ426" s="506"/>
      <c r="BA426" s="506"/>
      <c r="BB426" s="510"/>
      <c r="BC426" s="510"/>
      <c r="BD426" s="510"/>
      <c r="BE426" s="510"/>
      <c r="BF426" s="510"/>
      <c r="BG426" s="510"/>
      <c r="BH426" s="510"/>
      <c r="BI426" s="510"/>
      <c r="BJ426" s="510"/>
      <c r="BK426" s="510"/>
      <c r="BL426" s="510"/>
      <c r="BM426" s="510"/>
      <c r="BN426" s="510"/>
      <c r="BO426" s="510"/>
      <c r="BP426" s="510"/>
      <c r="BQ426" s="510"/>
      <c r="BR426" s="510"/>
      <c r="BS426" s="510"/>
      <c r="BT426" s="510"/>
      <c r="BU426" s="510"/>
      <c r="BV426" s="510"/>
      <c r="BW426" s="510"/>
      <c r="BX426" s="510"/>
      <c r="BY426" s="510"/>
      <c r="BZ426" s="510"/>
      <c r="CA426" s="510"/>
      <c r="CB426" s="510"/>
      <c r="CC426" s="510"/>
      <c r="CD426" s="510"/>
      <c r="CE426" s="510"/>
      <c r="CF426" s="510"/>
      <c r="CG426" s="510"/>
      <c r="CH426" s="510"/>
      <c r="CI426" s="510"/>
      <c r="CJ426" s="510"/>
      <c r="CK426" s="510"/>
      <c r="CL426" s="510"/>
      <c r="CM426" s="510"/>
      <c r="CN426" s="510"/>
      <c r="CO426" s="510"/>
      <c r="CP426" s="510"/>
      <c r="CQ426" s="510"/>
      <c r="CR426" s="510"/>
      <c r="CS426" s="510"/>
      <c r="CT426" s="510"/>
      <c r="CU426" s="510"/>
      <c r="CV426" s="510"/>
      <c r="CW426" s="510"/>
      <c r="CX426" s="510"/>
      <c r="CY426" s="510"/>
      <c r="CZ426" s="510"/>
      <c r="DA426" s="510"/>
      <c r="DB426" s="510"/>
      <c r="DC426" s="510"/>
      <c r="DD426" s="510"/>
      <c r="DE426" s="510"/>
      <c r="DF426" s="510"/>
      <c r="DG426" s="510"/>
      <c r="DH426" s="510"/>
      <c r="DI426" s="510"/>
      <c r="DJ426" s="510"/>
      <c r="DK426" s="510"/>
      <c r="DL426" s="510"/>
      <c r="DM426" s="510"/>
      <c r="DN426" s="510"/>
      <c r="DO426" s="510"/>
      <c r="DP426" s="510"/>
      <c r="DQ426" s="510"/>
      <c r="DR426" s="510"/>
      <c r="DS426" s="510"/>
      <c r="DT426" s="510"/>
      <c r="DU426" s="510"/>
      <c r="DV426" s="510"/>
      <c r="DW426" s="510"/>
      <c r="DX426" s="510"/>
      <c r="DY426" s="510"/>
      <c r="DZ426" s="510"/>
      <c r="EA426" s="510"/>
      <c r="EB426" s="510"/>
      <c r="EC426" s="510"/>
      <c r="ED426" s="510"/>
      <c r="EE426" s="510"/>
      <c r="EF426" s="510"/>
      <c r="EG426" s="510"/>
      <c r="EH426" s="510"/>
      <c r="EI426" s="510"/>
      <c r="EJ426" s="510"/>
      <c r="EK426" s="510"/>
      <c r="EL426" s="510"/>
      <c r="EM426" s="510"/>
      <c r="EN426" s="510"/>
      <c r="EO426" s="510"/>
      <c r="EP426" s="510"/>
      <c r="EQ426" s="510"/>
      <c r="ER426" s="510"/>
      <c r="ES426" s="510"/>
      <c r="ET426" s="510"/>
      <c r="EU426" s="510"/>
      <c r="EV426" s="510"/>
      <c r="EW426" s="510"/>
      <c r="EX426" s="510"/>
      <c r="EY426" s="510"/>
      <c r="EZ426" s="510"/>
      <c r="FA426" s="510"/>
      <c r="FB426" s="510"/>
      <c r="FC426" s="510"/>
      <c r="FD426" s="510"/>
      <c r="FE426" s="510"/>
      <c r="FF426" s="510"/>
      <c r="FG426" s="510"/>
      <c r="FH426" s="510"/>
      <c r="FI426" s="510"/>
      <c r="FJ426" s="503"/>
      <c r="FK426" s="503"/>
      <c r="FL426" s="503"/>
      <c r="FM426" s="503"/>
      <c r="FN426" s="503"/>
      <c r="FO426" s="503"/>
      <c r="FP426" s="503"/>
      <c r="FQ426" s="503"/>
      <c r="FR426" s="503"/>
      <c r="FS426" s="503"/>
      <c r="FT426" s="503"/>
      <c r="FU426" s="503"/>
      <c r="FV426" s="503"/>
      <c r="FW426" s="503"/>
      <c r="FX426" s="503"/>
      <c r="FY426" s="503"/>
      <c r="FZ426" s="503"/>
      <c r="GA426" s="503"/>
      <c r="GB426" s="503"/>
      <c r="GC426" s="503"/>
      <c r="GD426" s="503"/>
      <c r="GE426" s="503"/>
      <c r="GF426" s="503"/>
      <c r="GG426" s="503"/>
      <c r="GH426" s="503"/>
      <c r="GI426" s="503"/>
      <c r="GJ426" s="503"/>
      <c r="GK426" s="503"/>
      <c r="GL426" s="503"/>
      <c r="GM426" s="503"/>
      <c r="GN426" s="503"/>
      <c r="GO426" s="503"/>
      <c r="GP426" s="503"/>
      <c r="GQ426" s="503"/>
      <c r="GR426" s="503"/>
      <c r="GS426" s="503"/>
      <c r="GT426" s="503"/>
      <c r="GU426" s="503"/>
      <c r="GV426" s="503"/>
      <c r="GW426" s="503"/>
      <c r="GX426" s="503"/>
      <c r="GY426" s="503"/>
      <c r="GZ426" s="503"/>
      <c r="HA426" s="503"/>
      <c r="HB426" s="503"/>
      <c r="HC426" s="503"/>
      <c r="HD426" s="503"/>
      <c r="HE426" s="503"/>
      <c r="HF426" s="503"/>
      <c r="HG426" s="503"/>
      <c r="HH426" s="503"/>
      <c r="HI426" s="503"/>
      <c r="HJ426" s="503"/>
      <c r="HK426" s="503"/>
      <c r="HL426" s="503"/>
      <c r="HM426" s="503"/>
      <c r="HN426" s="503"/>
      <c r="HO426" s="503"/>
      <c r="HP426" s="503"/>
      <c r="HQ426" s="503"/>
      <c r="HR426" s="503"/>
      <c r="HS426" s="503"/>
      <c r="HT426" s="503"/>
      <c r="HU426" s="503"/>
      <c r="HV426" s="503"/>
      <c r="HW426" s="503"/>
      <c r="HX426" s="503"/>
      <c r="HY426" s="503"/>
      <c r="HZ426" s="503"/>
      <c r="IA426" s="503"/>
      <c r="IB426" s="503"/>
      <c r="IC426" s="503"/>
      <c r="ID426" s="503"/>
      <c r="IE426" s="503"/>
      <c r="IF426" s="503"/>
      <c r="IG426" s="503"/>
      <c r="IH426" s="503"/>
      <c r="II426" s="503"/>
      <c r="IJ426" s="503"/>
      <c r="IK426" s="503"/>
      <c r="IL426" s="503"/>
      <c r="IM426" s="503"/>
      <c r="IN426" s="503"/>
      <c r="IO426" s="503"/>
    </row>
    <row r="427" spans="1:249" s="508" customFormat="1" x14ac:dyDescent="0.25">
      <c r="A427" s="503"/>
      <c r="B427" s="503"/>
      <c r="C427" s="504"/>
      <c r="D427" s="503"/>
      <c r="E427" s="503"/>
      <c r="F427" s="505"/>
      <c r="G427" s="503"/>
      <c r="H427" s="503"/>
      <c r="I427" s="938"/>
      <c r="J427" s="938"/>
      <c r="K427" s="938"/>
      <c r="L427" s="938"/>
      <c r="M427" s="938"/>
      <c r="N427" s="938"/>
      <c r="O427" s="938"/>
      <c r="P427" s="938"/>
      <c r="Q427" s="938"/>
      <c r="R427" s="503"/>
      <c r="S427" s="861"/>
      <c r="T427" s="510"/>
      <c r="U427" s="506"/>
      <c r="V427" s="314"/>
      <c r="W427" s="314"/>
      <c r="X427" s="314"/>
      <c r="Y427" s="314"/>
      <c r="Z427" s="314"/>
      <c r="AA427" s="314"/>
      <c r="AB427" s="510"/>
      <c r="AC427" s="510"/>
      <c r="AD427" s="510"/>
      <c r="AE427" s="507"/>
      <c r="AF427" s="507"/>
      <c r="AG427" s="507"/>
      <c r="AH427" s="507"/>
      <c r="AI427" s="507"/>
      <c r="AJ427" s="507"/>
      <c r="AK427" s="507"/>
      <c r="AL427" s="507"/>
      <c r="AM427" s="507"/>
      <c r="AN427" s="507"/>
      <c r="AO427" s="507"/>
      <c r="AP427" s="507"/>
      <c r="AQ427" s="506"/>
      <c r="AR427" s="506"/>
      <c r="AS427" s="506"/>
      <c r="AT427" s="506"/>
      <c r="AU427" s="506"/>
      <c r="AV427" s="506"/>
      <c r="AW427" s="506"/>
      <c r="AX427" s="506"/>
      <c r="AY427" s="506"/>
      <c r="AZ427" s="506"/>
      <c r="BA427" s="506"/>
      <c r="BB427" s="510"/>
      <c r="BC427" s="510"/>
      <c r="BD427" s="510"/>
      <c r="BE427" s="510"/>
      <c r="BF427" s="510"/>
      <c r="BG427" s="510"/>
      <c r="BH427" s="510"/>
      <c r="BI427" s="510"/>
      <c r="BJ427" s="510"/>
      <c r="BK427" s="510"/>
      <c r="BL427" s="510"/>
      <c r="BM427" s="510"/>
      <c r="BN427" s="510"/>
      <c r="BO427" s="510"/>
      <c r="BP427" s="510"/>
      <c r="BQ427" s="510"/>
      <c r="BR427" s="510"/>
      <c r="BS427" s="510"/>
      <c r="BT427" s="510"/>
      <c r="BU427" s="510"/>
      <c r="BV427" s="510"/>
      <c r="BW427" s="510"/>
      <c r="BX427" s="510"/>
      <c r="BY427" s="510"/>
      <c r="BZ427" s="510"/>
      <c r="CA427" s="510"/>
      <c r="CB427" s="510"/>
      <c r="CC427" s="510"/>
      <c r="CD427" s="510"/>
      <c r="CE427" s="510"/>
      <c r="CF427" s="510"/>
      <c r="CG427" s="510"/>
      <c r="CH427" s="510"/>
      <c r="CI427" s="510"/>
      <c r="CJ427" s="510"/>
      <c r="CK427" s="510"/>
      <c r="CL427" s="510"/>
      <c r="CM427" s="510"/>
      <c r="CN427" s="510"/>
      <c r="CO427" s="510"/>
      <c r="CP427" s="510"/>
      <c r="CQ427" s="510"/>
      <c r="CR427" s="510"/>
      <c r="CS427" s="510"/>
      <c r="CT427" s="510"/>
      <c r="CU427" s="510"/>
      <c r="CV427" s="510"/>
      <c r="CW427" s="510"/>
      <c r="CX427" s="510"/>
      <c r="CY427" s="510"/>
      <c r="CZ427" s="510"/>
      <c r="DA427" s="510"/>
      <c r="DB427" s="510"/>
      <c r="DC427" s="510"/>
      <c r="DD427" s="510"/>
      <c r="DE427" s="510"/>
      <c r="DF427" s="510"/>
      <c r="DG427" s="510"/>
      <c r="DH427" s="510"/>
      <c r="DI427" s="510"/>
      <c r="DJ427" s="510"/>
      <c r="DK427" s="510"/>
      <c r="DL427" s="510"/>
      <c r="DM427" s="510"/>
      <c r="DN427" s="510"/>
      <c r="DO427" s="510"/>
      <c r="DP427" s="510"/>
      <c r="DQ427" s="510"/>
      <c r="DR427" s="510"/>
      <c r="DS427" s="510"/>
      <c r="DT427" s="510"/>
      <c r="DU427" s="510"/>
      <c r="DV427" s="510"/>
      <c r="DW427" s="510"/>
      <c r="DX427" s="510"/>
      <c r="DY427" s="510"/>
      <c r="DZ427" s="510"/>
      <c r="EA427" s="510"/>
      <c r="EB427" s="510"/>
      <c r="EC427" s="510"/>
      <c r="ED427" s="510"/>
      <c r="EE427" s="510"/>
      <c r="EF427" s="510"/>
      <c r="EG427" s="510"/>
      <c r="EH427" s="510"/>
      <c r="EI427" s="510"/>
      <c r="EJ427" s="510"/>
      <c r="EK427" s="510"/>
      <c r="EL427" s="510"/>
      <c r="EM427" s="510"/>
      <c r="EN427" s="510"/>
      <c r="EO427" s="510"/>
      <c r="EP427" s="510"/>
      <c r="EQ427" s="510"/>
      <c r="ER427" s="510"/>
      <c r="ES427" s="510"/>
      <c r="ET427" s="510"/>
      <c r="EU427" s="510"/>
      <c r="EV427" s="510"/>
      <c r="EW427" s="510"/>
      <c r="EX427" s="510"/>
      <c r="EY427" s="510"/>
      <c r="EZ427" s="510"/>
      <c r="FA427" s="510"/>
      <c r="FB427" s="510"/>
      <c r="FC427" s="510"/>
      <c r="FD427" s="510"/>
      <c r="FE427" s="510"/>
      <c r="FF427" s="510"/>
      <c r="FG427" s="510"/>
      <c r="FH427" s="510"/>
      <c r="FI427" s="510"/>
      <c r="FJ427" s="503"/>
      <c r="FK427" s="503"/>
      <c r="FL427" s="503"/>
      <c r="FM427" s="503"/>
      <c r="FN427" s="503"/>
      <c r="FO427" s="503"/>
      <c r="FP427" s="503"/>
      <c r="FQ427" s="503"/>
      <c r="FR427" s="503"/>
      <c r="FS427" s="503"/>
      <c r="FT427" s="503"/>
      <c r="FU427" s="503"/>
      <c r="FV427" s="503"/>
      <c r="FW427" s="503"/>
      <c r="FX427" s="503"/>
      <c r="FY427" s="503"/>
      <c r="FZ427" s="503"/>
      <c r="GA427" s="503"/>
      <c r="GB427" s="503"/>
      <c r="GC427" s="503"/>
      <c r="GD427" s="503"/>
      <c r="GE427" s="503"/>
      <c r="GF427" s="503"/>
      <c r="GG427" s="503"/>
      <c r="GH427" s="503"/>
      <c r="GI427" s="503"/>
      <c r="GJ427" s="503"/>
      <c r="GK427" s="503"/>
      <c r="GL427" s="503"/>
      <c r="GM427" s="503"/>
      <c r="GN427" s="503"/>
      <c r="GO427" s="503"/>
      <c r="GP427" s="503"/>
      <c r="GQ427" s="503"/>
      <c r="GR427" s="503"/>
      <c r="GS427" s="503"/>
      <c r="GT427" s="503"/>
      <c r="GU427" s="503"/>
      <c r="GV427" s="503"/>
      <c r="GW427" s="503"/>
      <c r="GX427" s="503"/>
      <c r="GY427" s="503"/>
      <c r="GZ427" s="503"/>
      <c r="HA427" s="503"/>
      <c r="HB427" s="503"/>
      <c r="HC427" s="503"/>
      <c r="HD427" s="503"/>
      <c r="HE427" s="503"/>
      <c r="HF427" s="503"/>
      <c r="HG427" s="503"/>
      <c r="HH427" s="503"/>
      <c r="HI427" s="503"/>
      <c r="HJ427" s="503"/>
      <c r="HK427" s="503"/>
      <c r="HL427" s="503"/>
      <c r="HM427" s="503"/>
      <c r="HN427" s="503"/>
      <c r="HO427" s="503"/>
      <c r="HP427" s="503"/>
      <c r="HQ427" s="503"/>
      <c r="HR427" s="503"/>
      <c r="HS427" s="503"/>
      <c r="HT427" s="503"/>
      <c r="HU427" s="503"/>
      <c r="HV427" s="503"/>
      <c r="HW427" s="503"/>
      <c r="HX427" s="503"/>
      <c r="HY427" s="503"/>
      <c r="HZ427" s="503"/>
      <c r="IA427" s="503"/>
      <c r="IB427" s="503"/>
      <c r="IC427" s="503"/>
      <c r="ID427" s="503"/>
      <c r="IE427" s="503"/>
      <c r="IF427" s="503"/>
      <c r="IG427" s="503"/>
      <c r="IH427" s="503"/>
      <c r="II427" s="503"/>
      <c r="IJ427" s="503"/>
      <c r="IK427" s="503"/>
      <c r="IL427" s="503"/>
      <c r="IM427" s="503"/>
      <c r="IN427" s="503"/>
      <c r="IO427" s="503"/>
    </row>
    <row r="428" spans="1:249" s="508" customFormat="1" x14ac:dyDescent="0.25">
      <c r="A428" s="503"/>
      <c r="B428" s="503"/>
      <c r="C428" s="504"/>
      <c r="D428" s="503"/>
      <c r="E428" s="503"/>
      <c r="F428" s="505"/>
      <c r="G428" s="503"/>
      <c r="H428" s="503"/>
      <c r="I428" s="938"/>
      <c r="J428" s="938"/>
      <c r="K428" s="938"/>
      <c r="L428" s="938"/>
      <c r="M428" s="938"/>
      <c r="N428" s="938"/>
      <c r="O428" s="938"/>
      <c r="P428" s="938"/>
      <c r="Q428" s="938"/>
      <c r="R428" s="503"/>
      <c r="S428" s="861"/>
      <c r="T428" s="510"/>
      <c r="U428" s="506"/>
      <c r="V428" s="314"/>
      <c r="W428" s="314"/>
      <c r="X428" s="314"/>
      <c r="Y428" s="314"/>
      <c r="Z428" s="314"/>
      <c r="AA428" s="314"/>
      <c r="AB428" s="510"/>
      <c r="AC428" s="510"/>
      <c r="AD428" s="510"/>
      <c r="AE428" s="507"/>
      <c r="AF428" s="507"/>
      <c r="AG428" s="507"/>
      <c r="AH428" s="507"/>
      <c r="AI428" s="507"/>
      <c r="AJ428" s="507"/>
      <c r="AK428" s="507"/>
      <c r="AL428" s="507"/>
      <c r="AM428" s="507"/>
      <c r="AN428" s="507"/>
      <c r="AO428" s="507"/>
      <c r="AP428" s="507"/>
      <c r="AQ428" s="506"/>
      <c r="AR428" s="506"/>
      <c r="AS428" s="506"/>
      <c r="AT428" s="506"/>
      <c r="AU428" s="506"/>
      <c r="AV428" s="506"/>
      <c r="AW428" s="506"/>
      <c r="AX428" s="506"/>
      <c r="AY428" s="506"/>
      <c r="AZ428" s="506"/>
      <c r="BA428" s="506"/>
      <c r="BB428" s="510"/>
      <c r="BC428" s="510"/>
      <c r="BD428" s="510"/>
      <c r="BE428" s="510"/>
      <c r="BF428" s="510"/>
      <c r="BG428" s="510"/>
      <c r="BH428" s="510"/>
      <c r="BI428" s="510"/>
      <c r="BJ428" s="510"/>
      <c r="BK428" s="510"/>
      <c r="BL428" s="510"/>
      <c r="BM428" s="510"/>
      <c r="BN428" s="510"/>
      <c r="BO428" s="510"/>
      <c r="BP428" s="510"/>
      <c r="BQ428" s="510"/>
      <c r="BR428" s="510"/>
      <c r="BS428" s="510"/>
      <c r="BT428" s="510"/>
      <c r="BU428" s="510"/>
      <c r="BV428" s="510"/>
      <c r="BW428" s="510"/>
      <c r="BX428" s="510"/>
      <c r="BY428" s="510"/>
      <c r="BZ428" s="510"/>
      <c r="CA428" s="510"/>
      <c r="CB428" s="510"/>
      <c r="CC428" s="510"/>
      <c r="CD428" s="510"/>
      <c r="CE428" s="510"/>
      <c r="CF428" s="510"/>
      <c r="CG428" s="510"/>
      <c r="CH428" s="510"/>
      <c r="CI428" s="510"/>
      <c r="CJ428" s="510"/>
      <c r="CK428" s="510"/>
      <c r="CL428" s="510"/>
      <c r="CM428" s="510"/>
      <c r="CN428" s="510"/>
      <c r="CO428" s="510"/>
      <c r="CP428" s="510"/>
      <c r="CQ428" s="510"/>
      <c r="CR428" s="510"/>
      <c r="CS428" s="510"/>
      <c r="CT428" s="510"/>
      <c r="CU428" s="510"/>
      <c r="CV428" s="510"/>
      <c r="CW428" s="510"/>
      <c r="CX428" s="510"/>
      <c r="CY428" s="510"/>
      <c r="CZ428" s="510"/>
      <c r="DA428" s="510"/>
      <c r="DB428" s="510"/>
      <c r="DC428" s="510"/>
      <c r="DD428" s="510"/>
      <c r="DE428" s="510"/>
      <c r="DF428" s="510"/>
      <c r="DG428" s="510"/>
      <c r="DH428" s="510"/>
      <c r="DI428" s="510"/>
      <c r="DJ428" s="510"/>
      <c r="DK428" s="510"/>
      <c r="DL428" s="510"/>
      <c r="DM428" s="510"/>
      <c r="DN428" s="510"/>
      <c r="DO428" s="510"/>
      <c r="DP428" s="510"/>
      <c r="DQ428" s="510"/>
      <c r="DR428" s="510"/>
      <c r="DS428" s="510"/>
      <c r="DT428" s="510"/>
      <c r="DU428" s="510"/>
      <c r="DV428" s="510"/>
      <c r="DW428" s="510"/>
      <c r="DX428" s="510"/>
      <c r="DY428" s="510"/>
      <c r="DZ428" s="510"/>
      <c r="EA428" s="510"/>
      <c r="EB428" s="510"/>
      <c r="EC428" s="510"/>
      <c r="ED428" s="510"/>
      <c r="EE428" s="510"/>
      <c r="EF428" s="510"/>
      <c r="EG428" s="510"/>
      <c r="EH428" s="510"/>
      <c r="EI428" s="510"/>
      <c r="EJ428" s="510"/>
      <c r="EK428" s="510"/>
      <c r="EL428" s="510"/>
      <c r="EM428" s="510"/>
      <c r="EN428" s="510"/>
      <c r="EO428" s="510"/>
      <c r="EP428" s="510"/>
      <c r="EQ428" s="510"/>
      <c r="ER428" s="510"/>
      <c r="ES428" s="510"/>
      <c r="ET428" s="510"/>
      <c r="EU428" s="510"/>
      <c r="EV428" s="510"/>
      <c r="EW428" s="510"/>
      <c r="EX428" s="510"/>
      <c r="EY428" s="510"/>
      <c r="EZ428" s="510"/>
      <c r="FA428" s="510"/>
      <c r="FB428" s="510"/>
      <c r="FC428" s="510"/>
      <c r="FD428" s="510"/>
      <c r="FE428" s="510"/>
      <c r="FF428" s="510"/>
      <c r="FG428" s="510"/>
      <c r="FH428" s="510"/>
      <c r="FI428" s="510"/>
      <c r="FJ428" s="503"/>
      <c r="FK428" s="503"/>
      <c r="FL428" s="503"/>
      <c r="FM428" s="503"/>
      <c r="FN428" s="503"/>
      <c r="FO428" s="503"/>
      <c r="FP428" s="503"/>
      <c r="FQ428" s="503"/>
      <c r="FR428" s="503"/>
      <c r="FS428" s="503"/>
      <c r="FT428" s="503"/>
      <c r="FU428" s="503"/>
      <c r="FV428" s="503"/>
      <c r="FW428" s="503"/>
      <c r="FX428" s="503"/>
      <c r="FY428" s="503"/>
      <c r="FZ428" s="503"/>
      <c r="GA428" s="503"/>
      <c r="GB428" s="503"/>
      <c r="GC428" s="503"/>
      <c r="GD428" s="503"/>
      <c r="GE428" s="503"/>
      <c r="GF428" s="503"/>
      <c r="GG428" s="503"/>
      <c r="GH428" s="503"/>
      <c r="GI428" s="503"/>
      <c r="GJ428" s="503"/>
      <c r="GK428" s="503"/>
      <c r="GL428" s="503"/>
      <c r="GM428" s="503"/>
      <c r="GN428" s="503"/>
      <c r="GO428" s="503"/>
      <c r="GP428" s="503"/>
      <c r="GQ428" s="503"/>
      <c r="GR428" s="503"/>
      <c r="GS428" s="503"/>
      <c r="GT428" s="503"/>
      <c r="GU428" s="503"/>
      <c r="GV428" s="503"/>
      <c r="GW428" s="503"/>
      <c r="GX428" s="503"/>
      <c r="GY428" s="503"/>
      <c r="GZ428" s="503"/>
      <c r="HA428" s="503"/>
      <c r="HB428" s="503"/>
      <c r="HC428" s="503"/>
      <c r="HD428" s="503"/>
      <c r="HE428" s="503"/>
      <c r="HF428" s="503"/>
      <c r="HG428" s="503"/>
      <c r="HH428" s="503"/>
      <c r="HI428" s="503"/>
      <c r="HJ428" s="503"/>
      <c r="HK428" s="503"/>
      <c r="HL428" s="503"/>
      <c r="HM428" s="503"/>
      <c r="HN428" s="503"/>
      <c r="HO428" s="503"/>
      <c r="HP428" s="503"/>
      <c r="HQ428" s="503"/>
      <c r="HR428" s="503"/>
      <c r="HS428" s="503"/>
      <c r="HT428" s="503"/>
      <c r="HU428" s="503"/>
      <c r="HV428" s="503"/>
      <c r="HW428" s="503"/>
      <c r="HX428" s="503"/>
      <c r="HY428" s="503"/>
      <c r="HZ428" s="503"/>
      <c r="IA428" s="503"/>
      <c r="IB428" s="503"/>
      <c r="IC428" s="503"/>
      <c r="ID428" s="503"/>
      <c r="IE428" s="503"/>
      <c r="IF428" s="503"/>
      <c r="IG428" s="503"/>
      <c r="IH428" s="503"/>
      <c r="II428" s="503"/>
      <c r="IJ428" s="503"/>
      <c r="IK428" s="503"/>
      <c r="IL428" s="503"/>
      <c r="IM428" s="503"/>
      <c r="IN428" s="503"/>
      <c r="IO428" s="503"/>
    </row>
    <row r="429" spans="1:249" s="508" customFormat="1" x14ac:dyDescent="0.25">
      <c r="A429" s="503"/>
      <c r="B429" s="503"/>
      <c r="C429" s="504"/>
      <c r="D429" s="503"/>
      <c r="E429" s="503"/>
      <c r="F429" s="505"/>
      <c r="G429" s="503"/>
      <c r="H429" s="503"/>
      <c r="I429" s="938"/>
      <c r="J429" s="938"/>
      <c r="K429" s="938"/>
      <c r="L429" s="938"/>
      <c r="M429" s="938"/>
      <c r="N429" s="938"/>
      <c r="O429" s="938"/>
      <c r="P429" s="938"/>
      <c r="Q429" s="938"/>
      <c r="R429" s="503"/>
      <c r="S429" s="861"/>
      <c r="T429" s="510"/>
      <c r="U429" s="506"/>
      <c r="V429" s="314"/>
      <c r="W429" s="314"/>
      <c r="X429" s="314"/>
      <c r="Y429" s="314"/>
      <c r="Z429" s="314"/>
      <c r="AA429" s="314"/>
      <c r="AB429" s="510"/>
      <c r="AC429" s="510"/>
      <c r="AD429" s="510"/>
      <c r="AE429" s="507"/>
      <c r="AF429" s="507"/>
      <c r="AG429" s="507"/>
      <c r="AH429" s="507"/>
      <c r="AI429" s="507"/>
      <c r="AJ429" s="507"/>
      <c r="AK429" s="507"/>
      <c r="AL429" s="507"/>
      <c r="AM429" s="507"/>
      <c r="AN429" s="507"/>
      <c r="AO429" s="507"/>
      <c r="AP429" s="507"/>
      <c r="AQ429" s="506"/>
      <c r="AR429" s="506"/>
      <c r="AS429" s="506"/>
      <c r="AT429" s="506"/>
      <c r="AU429" s="506"/>
      <c r="AV429" s="506"/>
      <c r="AW429" s="506"/>
      <c r="AX429" s="506"/>
      <c r="AY429" s="506"/>
      <c r="AZ429" s="506"/>
      <c r="BA429" s="506"/>
      <c r="BB429" s="510"/>
      <c r="BC429" s="510"/>
      <c r="BD429" s="510"/>
      <c r="BE429" s="510"/>
      <c r="BF429" s="510"/>
      <c r="BG429" s="510"/>
      <c r="BH429" s="510"/>
      <c r="BI429" s="510"/>
      <c r="BJ429" s="510"/>
      <c r="BK429" s="510"/>
      <c r="BL429" s="510"/>
      <c r="BM429" s="510"/>
      <c r="BN429" s="510"/>
      <c r="BO429" s="510"/>
      <c r="BP429" s="510"/>
      <c r="BQ429" s="510"/>
      <c r="BR429" s="510"/>
      <c r="BS429" s="510"/>
      <c r="BT429" s="510"/>
      <c r="BU429" s="510"/>
      <c r="BV429" s="510"/>
      <c r="BW429" s="510"/>
      <c r="BX429" s="510"/>
      <c r="BY429" s="510"/>
      <c r="BZ429" s="510"/>
      <c r="CA429" s="510"/>
      <c r="CB429" s="510"/>
      <c r="CC429" s="510"/>
      <c r="CD429" s="510"/>
      <c r="CE429" s="510"/>
      <c r="CF429" s="510"/>
      <c r="CG429" s="510"/>
      <c r="CH429" s="510"/>
      <c r="CI429" s="510"/>
      <c r="CJ429" s="510"/>
      <c r="CK429" s="510"/>
      <c r="CL429" s="510"/>
      <c r="CM429" s="510"/>
      <c r="CN429" s="510"/>
      <c r="CO429" s="510"/>
      <c r="CP429" s="510"/>
      <c r="CQ429" s="510"/>
      <c r="CR429" s="510"/>
      <c r="CS429" s="510"/>
      <c r="CT429" s="510"/>
      <c r="CU429" s="510"/>
      <c r="CV429" s="510"/>
      <c r="CW429" s="510"/>
      <c r="CX429" s="510"/>
      <c r="CY429" s="510"/>
      <c r="CZ429" s="510"/>
      <c r="DA429" s="510"/>
      <c r="DB429" s="510"/>
      <c r="DC429" s="510"/>
      <c r="DD429" s="510"/>
      <c r="DE429" s="510"/>
      <c r="DF429" s="510"/>
      <c r="DG429" s="510"/>
      <c r="DH429" s="510"/>
      <c r="DI429" s="510"/>
      <c r="DJ429" s="510"/>
      <c r="DK429" s="510"/>
      <c r="DL429" s="510"/>
      <c r="DM429" s="510"/>
      <c r="DN429" s="510"/>
      <c r="DO429" s="510"/>
      <c r="DP429" s="510"/>
      <c r="DQ429" s="510"/>
      <c r="DR429" s="510"/>
      <c r="DS429" s="510"/>
      <c r="DT429" s="510"/>
      <c r="DU429" s="510"/>
      <c r="DV429" s="510"/>
      <c r="DW429" s="510"/>
      <c r="DX429" s="510"/>
      <c r="DY429" s="510"/>
      <c r="DZ429" s="510"/>
      <c r="EA429" s="510"/>
      <c r="EB429" s="510"/>
      <c r="EC429" s="510"/>
      <c r="ED429" s="510"/>
      <c r="EE429" s="510"/>
      <c r="EF429" s="510"/>
      <c r="EG429" s="510"/>
      <c r="EH429" s="510"/>
      <c r="EI429" s="510"/>
      <c r="EJ429" s="510"/>
      <c r="EK429" s="510"/>
      <c r="EL429" s="510"/>
      <c r="EM429" s="510"/>
      <c r="EN429" s="510"/>
      <c r="EO429" s="510"/>
      <c r="EP429" s="510"/>
      <c r="EQ429" s="510"/>
      <c r="ER429" s="510"/>
      <c r="ES429" s="510"/>
      <c r="ET429" s="510"/>
      <c r="EU429" s="510"/>
      <c r="EV429" s="510"/>
      <c r="EW429" s="510"/>
      <c r="EX429" s="510"/>
      <c r="EY429" s="510"/>
      <c r="EZ429" s="510"/>
      <c r="FA429" s="510"/>
      <c r="FB429" s="510"/>
      <c r="FC429" s="510"/>
      <c r="FD429" s="510"/>
      <c r="FE429" s="510"/>
      <c r="FF429" s="510"/>
      <c r="FG429" s="510"/>
      <c r="FH429" s="510"/>
      <c r="FI429" s="510"/>
      <c r="FJ429" s="503"/>
      <c r="FK429" s="503"/>
      <c r="FL429" s="503"/>
      <c r="FM429" s="503"/>
      <c r="FN429" s="503"/>
      <c r="FO429" s="503"/>
      <c r="FP429" s="503"/>
      <c r="FQ429" s="503"/>
      <c r="FR429" s="503"/>
      <c r="FS429" s="503"/>
      <c r="FT429" s="503"/>
      <c r="FU429" s="503"/>
      <c r="FV429" s="503"/>
      <c r="FW429" s="503"/>
      <c r="FX429" s="503"/>
      <c r="FY429" s="503"/>
      <c r="FZ429" s="503"/>
      <c r="GA429" s="503"/>
      <c r="GB429" s="503"/>
      <c r="GC429" s="503"/>
      <c r="GD429" s="503"/>
      <c r="GE429" s="503"/>
      <c r="GF429" s="503"/>
      <c r="GG429" s="503"/>
      <c r="GH429" s="503"/>
      <c r="GI429" s="503"/>
      <c r="GJ429" s="503"/>
      <c r="GK429" s="503"/>
      <c r="GL429" s="503"/>
      <c r="GM429" s="503"/>
      <c r="GN429" s="503"/>
      <c r="GO429" s="503"/>
      <c r="GP429" s="503"/>
      <c r="GQ429" s="503"/>
      <c r="GR429" s="503"/>
      <c r="GS429" s="503"/>
      <c r="GT429" s="503"/>
      <c r="GU429" s="503"/>
      <c r="GV429" s="503"/>
      <c r="GW429" s="503"/>
      <c r="GX429" s="503"/>
      <c r="GY429" s="503"/>
      <c r="GZ429" s="503"/>
      <c r="HA429" s="503"/>
      <c r="HB429" s="503"/>
      <c r="HC429" s="503"/>
      <c r="HD429" s="503"/>
      <c r="HE429" s="503"/>
      <c r="HF429" s="503"/>
      <c r="HG429" s="503"/>
      <c r="HH429" s="503"/>
      <c r="HI429" s="503"/>
      <c r="HJ429" s="503"/>
      <c r="HK429" s="503"/>
      <c r="HL429" s="503"/>
      <c r="HM429" s="503"/>
      <c r="HN429" s="503"/>
      <c r="HO429" s="503"/>
      <c r="HP429" s="503"/>
      <c r="HQ429" s="503"/>
      <c r="HR429" s="503"/>
      <c r="HS429" s="503"/>
      <c r="HT429" s="503"/>
      <c r="HU429" s="503"/>
      <c r="HV429" s="503"/>
      <c r="HW429" s="503"/>
      <c r="HX429" s="503"/>
      <c r="HY429" s="503"/>
      <c r="HZ429" s="503"/>
      <c r="IA429" s="503"/>
      <c r="IB429" s="503"/>
      <c r="IC429" s="503"/>
      <c r="ID429" s="503"/>
      <c r="IE429" s="503"/>
      <c r="IF429" s="503"/>
      <c r="IG429" s="503"/>
      <c r="IH429" s="503"/>
      <c r="II429" s="503"/>
      <c r="IJ429" s="503"/>
      <c r="IK429" s="503"/>
      <c r="IL429" s="503"/>
      <c r="IM429" s="503"/>
      <c r="IN429" s="503"/>
      <c r="IO429" s="503"/>
    </row>
    <row r="430" spans="1:249" s="508" customFormat="1" x14ac:dyDescent="0.25">
      <c r="A430" s="503"/>
      <c r="B430" s="503"/>
      <c r="C430" s="504"/>
      <c r="D430" s="503"/>
      <c r="E430" s="503"/>
      <c r="F430" s="505"/>
      <c r="G430" s="503"/>
      <c r="H430" s="503"/>
      <c r="I430" s="938"/>
      <c r="J430" s="938"/>
      <c r="K430" s="938"/>
      <c r="L430" s="938"/>
      <c r="M430" s="938"/>
      <c r="N430" s="938"/>
      <c r="O430" s="938"/>
      <c r="P430" s="938"/>
      <c r="Q430" s="938"/>
      <c r="R430" s="503"/>
      <c r="S430" s="861"/>
      <c r="T430" s="510"/>
      <c r="U430" s="506"/>
      <c r="V430" s="314"/>
      <c r="W430" s="314"/>
      <c r="X430" s="314"/>
      <c r="Y430" s="314"/>
      <c r="Z430" s="314"/>
      <c r="AA430" s="314"/>
      <c r="AB430" s="510"/>
      <c r="AC430" s="510"/>
      <c r="AD430" s="510"/>
      <c r="AE430" s="507"/>
      <c r="AF430" s="507"/>
      <c r="AG430" s="507"/>
      <c r="AH430" s="507"/>
      <c r="AI430" s="507"/>
      <c r="AJ430" s="507"/>
      <c r="AK430" s="507"/>
      <c r="AL430" s="507"/>
      <c r="AM430" s="507"/>
      <c r="AN430" s="507"/>
      <c r="AO430" s="507"/>
      <c r="AP430" s="507"/>
      <c r="AQ430" s="506"/>
      <c r="AR430" s="506"/>
      <c r="AS430" s="506"/>
      <c r="AT430" s="506"/>
      <c r="AU430" s="506"/>
      <c r="AV430" s="506"/>
      <c r="AW430" s="506"/>
      <c r="AX430" s="506"/>
      <c r="AY430" s="506"/>
      <c r="AZ430" s="506"/>
      <c r="BA430" s="506"/>
      <c r="BB430" s="510"/>
      <c r="BC430" s="510"/>
      <c r="BD430" s="510"/>
      <c r="BE430" s="510"/>
      <c r="BF430" s="510"/>
      <c r="BG430" s="510"/>
      <c r="BH430" s="510"/>
      <c r="BI430" s="510"/>
      <c r="BJ430" s="510"/>
      <c r="BK430" s="510"/>
      <c r="BL430" s="510"/>
      <c r="BM430" s="510"/>
      <c r="BN430" s="510"/>
      <c r="BO430" s="510"/>
      <c r="BP430" s="510"/>
      <c r="BQ430" s="510"/>
      <c r="BR430" s="510"/>
      <c r="BS430" s="510"/>
      <c r="BT430" s="510"/>
      <c r="BU430" s="510"/>
      <c r="BV430" s="510"/>
      <c r="BW430" s="510"/>
      <c r="BX430" s="510"/>
      <c r="BY430" s="510"/>
      <c r="BZ430" s="510"/>
      <c r="CA430" s="510"/>
      <c r="CB430" s="510"/>
      <c r="CC430" s="510"/>
      <c r="CD430" s="510"/>
      <c r="CE430" s="510"/>
      <c r="CF430" s="510"/>
      <c r="CG430" s="510"/>
      <c r="CH430" s="510"/>
      <c r="CI430" s="510"/>
      <c r="CJ430" s="510"/>
      <c r="CK430" s="510"/>
      <c r="CL430" s="510"/>
      <c r="CM430" s="510"/>
      <c r="CN430" s="510"/>
      <c r="CO430" s="510"/>
      <c r="CP430" s="510"/>
      <c r="CQ430" s="510"/>
      <c r="CR430" s="510"/>
      <c r="CS430" s="510"/>
      <c r="CT430" s="510"/>
      <c r="CU430" s="510"/>
      <c r="CV430" s="510"/>
      <c r="CW430" s="510"/>
      <c r="CX430" s="510"/>
      <c r="CY430" s="510"/>
      <c r="CZ430" s="510"/>
      <c r="DA430" s="510"/>
      <c r="DB430" s="510"/>
      <c r="DC430" s="510"/>
      <c r="DD430" s="510"/>
      <c r="DE430" s="510"/>
      <c r="DF430" s="510"/>
      <c r="DG430" s="510"/>
      <c r="DH430" s="510"/>
      <c r="DI430" s="510"/>
      <c r="DJ430" s="510"/>
      <c r="DK430" s="510"/>
      <c r="DL430" s="510"/>
      <c r="DM430" s="510"/>
      <c r="DN430" s="510"/>
      <c r="DO430" s="510"/>
      <c r="DP430" s="510"/>
      <c r="DQ430" s="510"/>
      <c r="DR430" s="510"/>
      <c r="DS430" s="510"/>
      <c r="DT430" s="510"/>
      <c r="DU430" s="510"/>
      <c r="DV430" s="510"/>
      <c r="DW430" s="510"/>
      <c r="DX430" s="510"/>
      <c r="DY430" s="510"/>
      <c r="DZ430" s="510"/>
      <c r="EA430" s="510"/>
      <c r="EB430" s="510"/>
      <c r="EC430" s="510"/>
      <c r="ED430" s="510"/>
      <c r="EE430" s="510"/>
      <c r="EF430" s="510"/>
      <c r="EG430" s="510"/>
      <c r="EH430" s="510"/>
      <c r="EI430" s="510"/>
      <c r="EJ430" s="510"/>
      <c r="EK430" s="510"/>
      <c r="EL430" s="510"/>
      <c r="EM430" s="510"/>
      <c r="EN430" s="510"/>
      <c r="EO430" s="510"/>
      <c r="EP430" s="510"/>
      <c r="EQ430" s="510"/>
      <c r="ER430" s="510"/>
      <c r="ES430" s="510"/>
      <c r="ET430" s="510"/>
      <c r="EU430" s="510"/>
      <c r="EV430" s="510"/>
      <c r="EW430" s="510"/>
      <c r="EX430" s="510"/>
      <c r="EY430" s="510"/>
      <c r="EZ430" s="510"/>
      <c r="FA430" s="510"/>
      <c r="FB430" s="510"/>
      <c r="FC430" s="510"/>
      <c r="FD430" s="510"/>
      <c r="FE430" s="510"/>
      <c r="FF430" s="510"/>
      <c r="FG430" s="510"/>
      <c r="FH430" s="510"/>
      <c r="FI430" s="510"/>
      <c r="FJ430" s="503"/>
      <c r="FK430" s="503"/>
      <c r="FL430" s="503"/>
      <c r="FM430" s="503"/>
      <c r="FN430" s="503"/>
      <c r="FO430" s="503"/>
      <c r="FP430" s="503"/>
      <c r="FQ430" s="503"/>
      <c r="FR430" s="503"/>
      <c r="FS430" s="503"/>
      <c r="FT430" s="503"/>
      <c r="FU430" s="503"/>
      <c r="FV430" s="503"/>
      <c r="FW430" s="503"/>
      <c r="FX430" s="503"/>
      <c r="FY430" s="503"/>
      <c r="FZ430" s="503"/>
      <c r="GA430" s="503"/>
      <c r="GB430" s="503"/>
      <c r="GC430" s="503"/>
      <c r="GD430" s="503"/>
      <c r="GE430" s="503"/>
      <c r="GF430" s="503"/>
      <c r="GG430" s="503"/>
      <c r="GH430" s="503"/>
      <c r="GI430" s="503"/>
      <c r="GJ430" s="503"/>
      <c r="GK430" s="503"/>
      <c r="GL430" s="503"/>
      <c r="GM430" s="503"/>
      <c r="GN430" s="503"/>
      <c r="GO430" s="503"/>
      <c r="GP430" s="503"/>
      <c r="GQ430" s="503"/>
      <c r="GR430" s="503"/>
      <c r="GS430" s="503"/>
      <c r="GT430" s="503"/>
      <c r="GU430" s="503"/>
      <c r="GV430" s="503"/>
      <c r="GW430" s="503"/>
      <c r="GX430" s="503"/>
      <c r="GY430" s="503"/>
      <c r="GZ430" s="503"/>
      <c r="HA430" s="503"/>
      <c r="HB430" s="503"/>
      <c r="HC430" s="503"/>
      <c r="HD430" s="503"/>
      <c r="HE430" s="503"/>
      <c r="HF430" s="503"/>
      <c r="HG430" s="503"/>
      <c r="HH430" s="503"/>
      <c r="HI430" s="503"/>
      <c r="HJ430" s="503"/>
      <c r="HK430" s="503"/>
      <c r="HL430" s="503"/>
      <c r="HM430" s="503"/>
      <c r="HN430" s="503"/>
      <c r="HO430" s="503"/>
      <c r="HP430" s="503"/>
      <c r="HQ430" s="503"/>
      <c r="HR430" s="503"/>
      <c r="HS430" s="503"/>
      <c r="HT430" s="503"/>
      <c r="HU430" s="503"/>
      <c r="HV430" s="503"/>
      <c r="HW430" s="503"/>
      <c r="HX430" s="503"/>
      <c r="HY430" s="503"/>
      <c r="HZ430" s="503"/>
      <c r="IA430" s="503"/>
      <c r="IB430" s="503"/>
      <c r="IC430" s="503"/>
      <c r="ID430" s="503"/>
      <c r="IE430" s="503"/>
      <c r="IF430" s="503"/>
      <c r="IG430" s="503"/>
      <c r="IH430" s="503"/>
      <c r="II430" s="503"/>
      <c r="IJ430" s="503"/>
      <c r="IK430" s="503"/>
      <c r="IL430" s="503"/>
      <c r="IM430" s="503"/>
      <c r="IN430" s="503"/>
      <c r="IO430" s="503"/>
    </row>
    <row r="431" spans="1:249" s="508" customFormat="1" x14ac:dyDescent="0.25">
      <c r="A431" s="503"/>
      <c r="B431" s="503"/>
      <c r="C431" s="504"/>
      <c r="D431" s="503"/>
      <c r="E431" s="503"/>
      <c r="F431" s="505"/>
      <c r="G431" s="503"/>
      <c r="H431" s="503"/>
      <c r="I431" s="938"/>
      <c r="J431" s="938"/>
      <c r="K431" s="938"/>
      <c r="L431" s="938"/>
      <c r="M431" s="938"/>
      <c r="N431" s="938"/>
      <c r="O431" s="938"/>
      <c r="P431" s="938"/>
      <c r="Q431" s="938"/>
      <c r="R431" s="503"/>
      <c r="S431" s="861"/>
      <c r="T431" s="510"/>
      <c r="U431" s="506"/>
      <c r="V431" s="314"/>
      <c r="W431" s="314"/>
      <c r="X431" s="314"/>
      <c r="Y431" s="314"/>
      <c r="Z431" s="314"/>
      <c r="AA431" s="314"/>
      <c r="AB431" s="510"/>
      <c r="AC431" s="510"/>
      <c r="AD431" s="510"/>
      <c r="AE431" s="507"/>
      <c r="AF431" s="507"/>
      <c r="AG431" s="507"/>
      <c r="AH431" s="507"/>
      <c r="AI431" s="507"/>
      <c r="AJ431" s="507"/>
      <c r="AK431" s="507"/>
      <c r="AL431" s="507"/>
      <c r="AM431" s="507"/>
      <c r="AN431" s="507"/>
      <c r="AO431" s="507"/>
      <c r="AP431" s="507"/>
      <c r="AQ431" s="506"/>
      <c r="AR431" s="506"/>
      <c r="AS431" s="506"/>
      <c r="AT431" s="506"/>
      <c r="AU431" s="506"/>
      <c r="AV431" s="506"/>
      <c r="AW431" s="506"/>
      <c r="AX431" s="506"/>
      <c r="AY431" s="506"/>
      <c r="AZ431" s="506"/>
      <c r="BA431" s="506"/>
      <c r="BB431" s="510"/>
      <c r="BC431" s="510"/>
      <c r="BD431" s="510"/>
      <c r="BE431" s="510"/>
      <c r="BF431" s="510"/>
      <c r="BG431" s="510"/>
      <c r="BH431" s="510"/>
      <c r="BI431" s="510"/>
      <c r="BJ431" s="510"/>
      <c r="BK431" s="510"/>
      <c r="BL431" s="510"/>
      <c r="BM431" s="510"/>
      <c r="BN431" s="510"/>
      <c r="BO431" s="510"/>
      <c r="BP431" s="510"/>
      <c r="BQ431" s="510"/>
      <c r="BR431" s="510"/>
      <c r="BS431" s="510"/>
      <c r="BT431" s="510"/>
      <c r="BU431" s="510"/>
      <c r="BV431" s="510"/>
      <c r="BW431" s="510"/>
      <c r="BX431" s="510"/>
      <c r="BY431" s="510"/>
      <c r="BZ431" s="510"/>
      <c r="CA431" s="510"/>
      <c r="CB431" s="510"/>
      <c r="CC431" s="510"/>
      <c r="CD431" s="510"/>
      <c r="CE431" s="510"/>
      <c r="CF431" s="510"/>
      <c r="CG431" s="510"/>
      <c r="CH431" s="510"/>
      <c r="CI431" s="510"/>
      <c r="CJ431" s="510"/>
      <c r="CK431" s="510"/>
      <c r="CL431" s="510"/>
      <c r="CM431" s="510"/>
      <c r="CN431" s="510"/>
      <c r="CO431" s="510"/>
      <c r="CP431" s="510"/>
      <c r="CQ431" s="510"/>
      <c r="CR431" s="510"/>
      <c r="CS431" s="510"/>
      <c r="CT431" s="510"/>
      <c r="CU431" s="510"/>
      <c r="CV431" s="510"/>
      <c r="CW431" s="510"/>
      <c r="CX431" s="510"/>
      <c r="CY431" s="510"/>
      <c r="CZ431" s="510"/>
      <c r="DA431" s="510"/>
      <c r="DB431" s="510"/>
      <c r="DC431" s="510"/>
      <c r="DD431" s="510"/>
      <c r="DE431" s="510"/>
      <c r="DF431" s="510"/>
      <c r="DG431" s="510"/>
      <c r="DH431" s="510"/>
      <c r="DI431" s="510"/>
      <c r="DJ431" s="510"/>
      <c r="DK431" s="510"/>
      <c r="DL431" s="510"/>
      <c r="DM431" s="510"/>
      <c r="DN431" s="510"/>
      <c r="DO431" s="510"/>
      <c r="DP431" s="510"/>
      <c r="DQ431" s="510"/>
      <c r="DR431" s="510"/>
      <c r="DS431" s="510"/>
      <c r="DT431" s="510"/>
      <c r="DU431" s="510"/>
      <c r="DV431" s="510"/>
      <c r="DW431" s="510"/>
      <c r="DX431" s="510"/>
      <c r="DY431" s="510"/>
      <c r="DZ431" s="510"/>
      <c r="EA431" s="510"/>
      <c r="EB431" s="510"/>
      <c r="EC431" s="510"/>
      <c r="ED431" s="510"/>
      <c r="EE431" s="510"/>
      <c r="EF431" s="510"/>
      <c r="EG431" s="510"/>
      <c r="EH431" s="510"/>
      <c r="EI431" s="510"/>
      <c r="EJ431" s="510"/>
      <c r="EK431" s="510"/>
      <c r="EL431" s="510"/>
      <c r="EM431" s="510"/>
      <c r="EN431" s="510"/>
      <c r="EO431" s="510"/>
      <c r="EP431" s="510"/>
      <c r="EQ431" s="510"/>
      <c r="ER431" s="510"/>
      <c r="ES431" s="510"/>
      <c r="ET431" s="510"/>
      <c r="EU431" s="510"/>
      <c r="EV431" s="510"/>
      <c r="EW431" s="510"/>
      <c r="EX431" s="510"/>
      <c r="EY431" s="510"/>
      <c r="EZ431" s="510"/>
      <c r="FA431" s="510"/>
      <c r="FB431" s="510"/>
      <c r="FC431" s="510"/>
      <c r="FD431" s="510"/>
      <c r="FE431" s="510"/>
      <c r="FF431" s="510"/>
      <c r="FG431" s="510"/>
      <c r="FH431" s="510"/>
      <c r="FI431" s="510"/>
      <c r="FJ431" s="503"/>
      <c r="FK431" s="503"/>
      <c r="FL431" s="503"/>
      <c r="FM431" s="503"/>
      <c r="FN431" s="503"/>
      <c r="FO431" s="503"/>
      <c r="FP431" s="503"/>
      <c r="FQ431" s="503"/>
      <c r="FR431" s="503"/>
      <c r="FS431" s="503"/>
      <c r="FT431" s="503"/>
      <c r="FU431" s="503"/>
      <c r="FV431" s="503"/>
      <c r="FW431" s="503"/>
      <c r="FX431" s="503"/>
      <c r="FY431" s="503"/>
      <c r="FZ431" s="503"/>
      <c r="GA431" s="503"/>
      <c r="GB431" s="503"/>
      <c r="GC431" s="503"/>
      <c r="GD431" s="503"/>
      <c r="GE431" s="503"/>
      <c r="GF431" s="503"/>
      <c r="GG431" s="503"/>
      <c r="GH431" s="503"/>
      <c r="GI431" s="503"/>
      <c r="GJ431" s="503"/>
      <c r="GK431" s="503"/>
      <c r="GL431" s="503"/>
      <c r="GM431" s="503"/>
      <c r="GN431" s="503"/>
      <c r="GO431" s="503"/>
      <c r="GP431" s="503"/>
      <c r="GQ431" s="503"/>
      <c r="GR431" s="503"/>
      <c r="GS431" s="503"/>
      <c r="GT431" s="503"/>
      <c r="GU431" s="503"/>
      <c r="GV431" s="503"/>
      <c r="GW431" s="503"/>
      <c r="GX431" s="503"/>
      <c r="GY431" s="503"/>
      <c r="GZ431" s="503"/>
      <c r="HA431" s="503"/>
      <c r="HB431" s="503"/>
      <c r="HC431" s="503"/>
      <c r="HD431" s="503"/>
      <c r="HE431" s="503"/>
      <c r="HF431" s="503"/>
      <c r="HG431" s="503"/>
      <c r="HH431" s="503"/>
      <c r="HI431" s="503"/>
      <c r="HJ431" s="503"/>
      <c r="HK431" s="503"/>
      <c r="HL431" s="503"/>
      <c r="HM431" s="503"/>
      <c r="HN431" s="503"/>
      <c r="HO431" s="503"/>
      <c r="HP431" s="503"/>
      <c r="HQ431" s="503"/>
      <c r="HR431" s="503"/>
      <c r="HS431" s="503"/>
      <c r="HT431" s="503"/>
      <c r="HU431" s="503"/>
      <c r="HV431" s="503"/>
      <c r="HW431" s="503"/>
      <c r="HX431" s="503"/>
      <c r="HY431" s="503"/>
      <c r="HZ431" s="503"/>
      <c r="IA431" s="503"/>
      <c r="IB431" s="503"/>
      <c r="IC431" s="503"/>
      <c r="ID431" s="503"/>
      <c r="IE431" s="503"/>
      <c r="IF431" s="503"/>
      <c r="IG431" s="503"/>
      <c r="IH431" s="503"/>
      <c r="II431" s="503"/>
      <c r="IJ431" s="503"/>
      <c r="IK431" s="503"/>
      <c r="IL431" s="503"/>
      <c r="IM431" s="503"/>
      <c r="IN431" s="503"/>
      <c r="IO431" s="503"/>
    </row>
    <row r="432" spans="1:249" s="508" customFormat="1" x14ac:dyDescent="0.25">
      <c r="A432" s="503"/>
      <c r="B432" s="503"/>
      <c r="C432" s="504"/>
      <c r="D432" s="503"/>
      <c r="E432" s="503"/>
      <c r="F432" s="505"/>
      <c r="G432" s="503"/>
      <c r="H432" s="503"/>
      <c r="I432" s="938"/>
      <c r="J432" s="938"/>
      <c r="K432" s="938"/>
      <c r="L432" s="938"/>
      <c r="M432" s="938"/>
      <c r="N432" s="938"/>
      <c r="O432" s="938"/>
      <c r="P432" s="938"/>
      <c r="Q432" s="938"/>
      <c r="R432" s="503"/>
      <c r="S432" s="861"/>
      <c r="T432" s="510"/>
      <c r="U432" s="506"/>
      <c r="V432" s="314"/>
      <c r="W432" s="314"/>
      <c r="X432" s="314"/>
      <c r="Y432" s="314"/>
      <c r="Z432" s="314"/>
      <c r="AA432" s="314"/>
      <c r="AB432" s="510"/>
      <c r="AC432" s="510"/>
      <c r="AD432" s="510"/>
      <c r="AE432" s="507"/>
      <c r="AF432" s="507"/>
      <c r="AG432" s="507"/>
      <c r="AH432" s="507"/>
      <c r="AI432" s="507"/>
      <c r="AJ432" s="507"/>
      <c r="AK432" s="507"/>
      <c r="AL432" s="507"/>
      <c r="AM432" s="507"/>
      <c r="AN432" s="507"/>
      <c r="AO432" s="507"/>
      <c r="AP432" s="507"/>
      <c r="AQ432" s="506"/>
      <c r="AR432" s="506"/>
      <c r="AS432" s="506"/>
      <c r="AT432" s="506"/>
      <c r="AU432" s="506"/>
      <c r="AV432" s="506"/>
      <c r="AW432" s="506"/>
      <c r="AX432" s="506"/>
      <c r="AY432" s="506"/>
      <c r="AZ432" s="506"/>
      <c r="BA432" s="506"/>
      <c r="BB432" s="510"/>
      <c r="BC432" s="510"/>
      <c r="BD432" s="510"/>
      <c r="BE432" s="510"/>
      <c r="BF432" s="510"/>
      <c r="BG432" s="510"/>
      <c r="BH432" s="510"/>
      <c r="BI432" s="510"/>
      <c r="BJ432" s="510"/>
      <c r="BK432" s="510"/>
      <c r="BL432" s="510"/>
      <c r="BM432" s="510"/>
      <c r="BN432" s="510"/>
      <c r="BO432" s="510"/>
      <c r="BP432" s="510"/>
      <c r="BQ432" s="510"/>
      <c r="BR432" s="510"/>
      <c r="BS432" s="510"/>
      <c r="BT432" s="510"/>
      <c r="BU432" s="510"/>
      <c r="BV432" s="510"/>
      <c r="BW432" s="510"/>
      <c r="BX432" s="510"/>
      <c r="BY432" s="510"/>
      <c r="BZ432" s="510"/>
      <c r="CA432" s="510"/>
      <c r="CB432" s="510"/>
      <c r="CC432" s="510"/>
      <c r="CD432" s="510"/>
      <c r="CE432" s="510"/>
      <c r="CF432" s="510"/>
      <c r="CG432" s="510"/>
      <c r="CH432" s="510"/>
      <c r="CI432" s="510"/>
      <c r="CJ432" s="510"/>
      <c r="CK432" s="510"/>
      <c r="CL432" s="510"/>
      <c r="CM432" s="510"/>
      <c r="CN432" s="510"/>
      <c r="CO432" s="510"/>
      <c r="CP432" s="510"/>
      <c r="CQ432" s="510"/>
      <c r="CR432" s="510"/>
      <c r="CS432" s="510"/>
      <c r="CT432" s="510"/>
      <c r="CU432" s="510"/>
      <c r="CV432" s="510"/>
      <c r="CW432" s="510"/>
      <c r="CX432" s="510"/>
      <c r="CY432" s="510"/>
      <c r="CZ432" s="510"/>
      <c r="DA432" s="510"/>
      <c r="DB432" s="510"/>
      <c r="DC432" s="510"/>
      <c r="DD432" s="510"/>
      <c r="DE432" s="510"/>
      <c r="DF432" s="510"/>
      <c r="DG432" s="510"/>
      <c r="DH432" s="510"/>
      <c r="DI432" s="510"/>
      <c r="DJ432" s="510"/>
      <c r="DK432" s="510"/>
      <c r="DL432" s="510"/>
      <c r="DM432" s="510"/>
      <c r="DN432" s="510"/>
      <c r="DO432" s="510"/>
      <c r="DP432" s="510"/>
      <c r="DQ432" s="510"/>
      <c r="DR432" s="510"/>
      <c r="DS432" s="510"/>
      <c r="DT432" s="510"/>
      <c r="DU432" s="510"/>
      <c r="DV432" s="510"/>
      <c r="DW432" s="510"/>
      <c r="DX432" s="510"/>
      <c r="DY432" s="510"/>
      <c r="DZ432" s="510"/>
      <c r="EA432" s="510"/>
      <c r="EB432" s="510"/>
      <c r="EC432" s="510"/>
      <c r="ED432" s="510"/>
      <c r="EE432" s="510"/>
      <c r="EF432" s="510"/>
      <c r="EG432" s="510"/>
      <c r="EH432" s="510"/>
      <c r="EI432" s="510"/>
      <c r="EJ432" s="510"/>
      <c r="EK432" s="510"/>
      <c r="EL432" s="510"/>
      <c r="EM432" s="510"/>
      <c r="EN432" s="510"/>
      <c r="EO432" s="510"/>
      <c r="EP432" s="510"/>
      <c r="EQ432" s="510"/>
      <c r="ER432" s="510"/>
      <c r="ES432" s="510"/>
      <c r="ET432" s="510"/>
      <c r="EU432" s="510"/>
      <c r="EV432" s="510"/>
      <c r="EW432" s="510"/>
      <c r="EX432" s="510"/>
      <c r="EY432" s="510"/>
      <c r="EZ432" s="510"/>
      <c r="FA432" s="510"/>
      <c r="FB432" s="510"/>
      <c r="FC432" s="510"/>
      <c r="FD432" s="510"/>
      <c r="FE432" s="510"/>
      <c r="FF432" s="510"/>
      <c r="FG432" s="510"/>
      <c r="FH432" s="510"/>
      <c r="FI432" s="510"/>
      <c r="FJ432" s="503"/>
      <c r="FK432" s="503"/>
      <c r="FL432" s="503"/>
      <c r="FM432" s="503"/>
      <c r="FN432" s="503"/>
      <c r="FO432" s="503"/>
      <c r="FP432" s="503"/>
      <c r="FQ432" s="503"/>
      <c r="FR432" s="503"/>
      <c r="FS432" s="503"/>
      <c r="FT432" s="503"/>
      <c r="FU432" s="503"/>
      <c r="FV432" s="503"/>
      <c r="FW432" s="503"/>
      <c r="FX432" s="503"/>
      <c r="FY432" s="503"/>
      <c r="FZ432" s="503"/>
      <c r="GA432" s="503"/>
      <c r="GB432" s="503"/>
      <c r="GC432" s="503"/>
      <c r="GD432" s="503"/>
      <c r="GE432" s="503"/>
      <c r="GF432" s="503"/>
      <c r="GG432" s="503"/>
      <c r="GH432" s="503"/>
      <c r="GI432" s="503"/>
      <c r="GJ432" s="503"/>
      <c r="GK432" s="503"/>
      <c r="GL432" s="503"/>
      <c r="GM432" s="503"/>
      <c r="GN432" s="503"/>
      <c r="GO432" s="503"/>
      <c r="GP432" s="503"/>
      <c r="GQ432" s="503"/>
      <c r="GR432" s="503"/>
      <c r="GS432" s="503"/>
      <c r="GT432" s="503"/>
      <c r="GU432" s="503"/>
      <c r="GV432" s="503"/>
      <c r="GW432" s="503"/>
      <c r="GX432" s="503"/>
      <c r="GY432" s="503"/>
      <c r="GZ432" s="503"/>
      <c r="HA432" s="503"/>
      <c r="HB432" s="503"/>
      <c r="HC432" s="503"/>
      <c r="HD432" s="503"/>
      <c r="HE432" s="503"/>
      <c r="HF432" s="503"/>
      <c r="HG432" s="503"/>
      <c r="HH432" s="503"/>
      <c r="HI432" s="503"/>
      <c r="HJ432" s="503"/>
      <c r="HK432" s="503"/>
      <c r="HL432" s="503"/>
      <c r="HM432" s="503"/>
      <c r="HN432" s="503"/>
      <c r="HO432" s="503"/>
      <c r="HP432" s="503"/>
      <c r="HQ432" s="503"/>
      <c r="HR432" s="503"/>
      <c r="HS432" s="503"/>
      <c r="HT432" s="503"/>
      <c r="HU432" s="503"/>
      <c r="HV432" s="503"/>
      <c r="HW432" s="503"/>
      <c r="HX432" s="503"/>
      <c r="HY432" s="503"/>
      <c r="HZ432" s="503"/>
      <c r="IA432" s="503"/>
      <c r="IB432" s="503"/>
      <c r="IC432" s="503"/>
      <c r="ID432" s="503"/>
      <c r="IE432" s="503"/>
      <c r="IF432" s="503"/>
      <c r="IG432" s="503"/>
      <c r="IH432" s="503"/>
      <c r="II432" s="503"/>
      <c r="IJ432" s="503"/>
      <c r="IK432" s="503"/>
      <c r="IL432" s="503"/>
      <c r="IM432" s="503"/>
      <c r="IN432" s="503"/>
      <c r="IO432" s="503"/>
    </row>
    <row r="433" spans="1:249" s="508" customFormat="1" x14ac:dyDescent="0.25">
      <c r="A433" s="503"/>
      <c r="B433" s="503"/>
      <c r="C433" s="504"/>
      <c r="D433" s="503"/>
      <c r="E433" s="503"/>
      <c r="F433" s="505"/>
      <c r="G433" s="503"/>
      <c r="H433" s="503"/>
      <c r="I433" s="938"/>
      <c r="J433" s="938"/>
      <c r="K433" s="938"/>
      <c r="L433" s="938"/>
      <c r="M433" s="938"/>
      <c r="N433" s="938"/>
      <c r="O433" s="938"/>
      <c r="P433" s="938"/>
      <c r="Q433" s="938"/>
      <c r="R433" s="503"/>
      <c r="S433" s="861"/>
      <c r="T433" s="510"/>
      <c r="U433" s="506"/>
      <c r="V433" s="314"/>
      <c r="W433" s="314"/>
      <c r="X433" s="314"/>
      <c r="Y433" s="314"/>
      <c r="Z433" s="314"/>
      <c r="AA433" s="314"/>
      <c r="AB433" s="510"/>
      <c r="AC433" s="510"/>
      <c r="AD433" s="510"/>
      <c r="AE433" s="507"/>
      <c r="AF433" s="507"/>
      <c r="AG433" s="507"/>
      <c r="AH433" s="507"/>
      <c r="AI433" s="507"/>
      <c r="AJ433" s="507"/>
      <c r="AK433" s="507"/>
      <c r="AL433" s="507"/>
      <c r="AM433" s="507"/>
      <c r="AN433" s="507"/>
      <c r="AO433" s="507"/>
      <c r="AP433" s="507"/>
      <c r="AQ433" s="506"/>
      <c r="AR433" s="506"/>
      <c r="AS433" s="506"/>
      <c r="AT433" s="506"/>
      <c r="AU433" s="506"/>
      <c r="AV433" s="506"/>
      <c r="AW433" s="506"/>
      <c r="AX433" s="506"/>
      <c r="AY433" s="506"/>
      <c r="AZ433" s="506"/>
      <c r="BA433" s="506"/>
      <c r="BB433" s="510"/>
      <c r="BC433" s="510"/>
      <c r="BD433" s="510"/>
      <c r="BE433" s="510"/>
      <c r="BF433" s="510"/>
      <c r="BG433" s="510"/>
      <c r="BH433" s="510"/>
      <c r="BI433" s="510"/>
      <c r="BJ433" s="510"/>
      <c r="BK433" s="510"/>
      <c r="BL433" s="510"/>
      <c r="BM433" s="510"/>
      <c r="BN433" s="510"/>
      <c r="BO433" s="510"/>
      <c r="BP433" s="510"/>
      <c r="BQ433" s="510"/>
      <c r="BR433" s="510"/>
      <c r="BS433" s="510"/>
      <c r="BT433" s="510"/>
      <c r="BU433" s="510"/>
      <c r="BV433" s="510"/>
      <c r="BW433" s="510"/>
      <c r="BX433" s="510"/>
      <c r="BY433" s="510"/>
      <c r="BZ433" s="510"/>
      <c r="CA433" s="510"/>
      <c r="CB433" s="510"/>
      <c r="CC433" s="510"/>
      <c r="CD433" s="510"/>
      <c r="CE433" s="510"/>
      <c r="CF433" s="510"/>
      <c r="CG433" s="510"/>
      <c r="CH433" s="510"/>
      <c r="CI433" s="510"/>
      <c r="CJ433" s="510"/>
      <c r="CK433" s="510"/>
      <c r="CL433" s="510"/>
      <c r="CM433" s="510"/>
      <c r="CN433" s="510"/>
      <c r="CO433" s="510"/>
      <c r="CP433" s="510"/>
      <c r="CQ433" s="510"/>
      <c r="CR433" s="510"/>
      <c r="CS433" s="510"/>
      <c r="CT433" s="510"/>
      <c r="CU433" s="510"/>
      <c r="CV433" s="510"/>
      <c r="CW433" s="510"/>
      <c r="CX433" s="510"/>
      <c r="CY433" s="510"/>
      <c r="CZ433" s="510"/>
      <c r="DA433" s="510"/>
      <c r="DB433" s="510"/>
      <c r="DC433" s="510"/>
      <c r="DD433" s="510"/>
      <c r="DE433" s="510"/>
      <c r="DF433" s="510"/>
      <c r="DG433" s="510"/>
      <c r="DH433" s="510"/>
      <c r="DI433" s="510"/>
      <c r="DJ433" s="510"/>
      <c r="DK433" s="510"/>
      <c r="DL433" s="510"/>
      <c r="DM433" s="510"/>
      <c r="DN433" s="510"/>
      <c r="DO433" s="510"/>
      <c r="DP433" s="510"/>
      <c r="DQ433" s="510"/>
      <c r="DR433" s="510"/>
      <c r="DS433" s="510"/>
      <c r="DT433" s="510"/>
      <c r="DU433" s="510"/>
      <c r="DV433" s="510"/>
      <c r="DW433" s="510"/>
      <c r="DX433" s="510"/>
      <c r="DY433" s="510"/>
      <c r="DZ433" s="510"/>
      <c r="EA433" s="510"/>
      <c r="EB433" s="510"/>
      <c r="EC433" s="510"/>
      <c r="ED433" s="510"/>
      <c r="EE433" s="510"/>
      <c r="EF433" s="510"/>
      <c r="EG433" s="510"/>
      <c r="EH433" s="510"/>
      <c r="EI433" s="510"/>
      <c r="EJ433" s="510"/>
      <c r="EK433" s="510"/>
      <c r="EL433" s="510"/>
      <c r="EM433" s="510"/>
      <c r="EN433" s="510"/>
      <c r="EO433" s="510"/>
      <c r="EP433" s="510"/>
      <c r="EQ433" s="510"/>
      <c r="ER433" s="510"/>
      <c r="ES433" s="510"/>
      <c r="ET433" s="510"/>
      <c r="EU433" s="510"/>
      <c r="EV433" s="510"/>
      <c r="EW433" s="510"/>
      <c r="EX433" s="510"/>
      <c r="EY433" s="510"/>
      <c r="EZ433" s="510"/>
      <c r="FA433" s="510"/>
      <c r="FB433" s="510"/>
      <c r="FC433" s="510"/>
      <c r="FD433" s="510"/>
      <c r="FE433" s="510"/>
      <c r="FF433" s="510"/>
      <c r="FG433" s="510"/>
      <c r="FH433" s="510"/>
      <c r="FI433" s="510"/>
      <c r="FJ433" s="503"/>
      <c r="FK433" s="503"/>
      <c r="FL433" s="503"/>
      <c r="FM433" s="503"/>
      <c r="FN433" s="503"/>
      <c r="FO433" s="503"/>
      <c r="FP433" s="503"/>
      <c r="FQ433" s="503"/>
      <c r="FR433" s="503"/>
      <c r="FS433" s="503"/>
      <c r="FT433" s="503"/>
      <c r="FU433" s="503"/>
      <c r="FV433" s="503"/>
      <c r="FW433" s="503"/>
      <c r="FX433" s="503"/>
      <c r="FY433" s="503"/>
      <c r="FZ433" s="503"/>
      <c r="GA433" s="503"/>
      <c r="GB433" s="503"/>
      <c r="GC433" s="503"/>
      <c r="GD433" s="503"/>
      <c r="GE433" s="503"/>
      <c r="GF433" s="503"/>
      <c r="GG433" s="503"/>
      <c r="GH433" s="503"/>
      <c r="GI433" s="503"/>
      <c r="GJ433" s="503"/>
      <c r="GK433" s="503"/>
      <c r="GL433" s="503"/>
      <c r="GM433" s="503"/>
      <c r="GN433" s="503"/>
      <c r="GO433" s="503"/>
      <c r="GP433" s="503"/>
      <c r="GQ433" s="503"/>
      <c r="GR433" s="503"/>
      <c r="GS433" s="503"/>
      <c r="GT433" s="503"/>
      <c r="GU433" s="503"/>
      <c r="GV433" s="503"/>
      <c r="GW433" s="503"/>
      <c r="GX433" s="503"/>
      <c r="GY433" s="503"/>
      <c r="GZ433" s="503"/>
      <c r="HA433" s="503"/>
      <c r="HB433" s="503"/>
      <c r="HC433" s="503"/>
      <c r="HD433" s="503"/>
      <c r="HE433" s="503"/>
      <c r="HF433" s="503"/>
      <c r="HG433" s="503"/>
      <c r="HH433" s="503"/>
      <c r="HI433" s="503"/>
      <c r="HJ433" s="503"/>
      <c r="HK433" s="503"/>
      <c r="HL433" s="503"/>
      <c r="HM433" s="503"/>
      <c r="HN433" s="503"/>
      <c r="HO433" s="503"/>
      <c r="HP433" s="503"/>
      <c r="HQ433" s="503"/>
      <c r="HR433" s="503"/>
      <c r="HS433" s="503"/>
      <c r="HT433" s="503"/>
      <c r="HU433" s="503"/>
      <c r="HV433" s="503"/>
      <c r="HW433" s="503"/>
      <c r="HX433" s="503"/>
      <c r="HY433" s="503"/>
      <c r="HZ433" s="503"/>
      <c r="IA433" s="503"/>
      <c r="IB433" s="503"/>
      <c r="IC433" s="503"/>
      <c r="ID433" s="503"/>
      <c r="IE433" s="503"/>
      <c r="IF433" s="503"/>
      <c r="IG433" s="503"/>
      <c r="IH433" s="503"/>
      <c r="II433" s="503"/>
      <c r="IJ433" s="503"/>
      <c r="IK433" s="503"/>
      <c r="IL433" s="503"/>
      <c r="IM433" s="503"/>
      <c r="IN433" s="503"/>
      <c r="IO433" s="503"/>
    </row>
    <row r="434" spans="1:249" s="508" customFormat="1" x14ac:dyDescent="0.25">
      <c r="A434" s="503"/>
      <c r="B434" s="503"/>
      <c r="C434" s="504"/>
      <c r="D434" s="503"/>
      <c r="E434" s="503"/>
      <c r="F434" s="505"/>
      <c r="G434" s="503"/>
      <c r="H434" s="503"/>
      <c r="I434" s="938"/>
      <c r="J434" s="938"/>
      <c r="K434" s="938"/>
      <c r="L434" s="938"/>
      <c r="M434" s="938"/>
      <c r="N434" s="938"/>
      <c r="O434" s="938"/>
      <c r="P434" s="938"/>
      <c r="Q434" s="938"/>
      <c r="R434" s="503"/>
      <c r="S434" s="861"/>
      <c r="T434" s="510"/>
      <c r="U434" s="506"/>
      <c r="V434" s="314"/>
      <c r="W434" s="314"/>
      <c r="X434" s="314"/>
      <c r="Y434" s="314"/>
      <c r="Z434" s="314"/>
      <c r="AA434" s="314"/>
      <c r="AB434" s="510"/>
      <c r="AC434" s="510"/>
      <c r="AD434" s="510"/>
      <c r="AE434" s="507"/>
      <c r="AF434" s="507"/>
      <c r="AG434" s="507"/>
      <c r="AH434" s="507"/>
      <c r="AI434" s="507"/>
      <c r="AJ434" s="507"/>
      <c r="AK434" s="507"/>
      <c r="AL434" s="507"/>
      <c r="AM434" s="507"/>
      <c r="AN434" s="507"/>
      <c r="AO434" s="507"/>
      <c r="AP434" s="507"/>
      <c r="AQ434" s="506"/>
      <c r="AR434" s="506"/>
      <c r="AS434" s="506"/>
      <c r="AT434" s="506"/>
      <c r="AU434" s="506"/>
      <c r="AV434" s="506"/>
      <c r="AW434" s="506"/>
      <c r="AX434" s="506"/>
      <c r="AY434" s="506"/>
      <c r="AZ434" s="506"/>
      <c r="BA434" s="506"/>
      <c r="BB434" s="510"/>
      <c r="BC434" s="510"/>
      <c r="BD434" s="510"/>
      <c r="BE434" s="510"/>
      <c r="BF434" s="510"/>
      <c r="BG434" s="510"/>
      <c r="BH434" s="510"/>
      <c r="BI434" s="510"/>
      <c r="BJ434" s="510"/>
      <c r="BK434" s="510"/>
      <c r="BL434" s="510"/>
      <c r="BM434" s="510"/>
      <c r="BN434" s="510"/>
      <c r="BO434" s="510"/>
      <c r="BP434" s="510"/>
      <c r="BQ434" s="510"/>
      <c r="BR434" s="510"/>
      <c r="BS434" s="510"/>
      <c r="BT434" s="510"/>
      <c r="BU434" s="510"/>
      <c r="BV434" s="510"/>
      <c r="BW434" s="510"/>
      <c r="BX434" s="510"/>
      <c r="BY434" s="510"/>
      <c r="BZ434" s="510"/>
      <c r="CA434" s="510"/>
      <c r="CB434" s="510"/>
      <c r="CC434" s="510"/>
      <c r="CD434" s="510"/>
      <c r="CE434" s="510"/>
      <c r="CF434" s="510"/>
      <c r="CG434" s="510"/>
      <c r="CH434" s="510"/>
      <c r="CI434" s="510"/>
      <c r="CJ434" s="510"/>
      <c r="CK434" s="510"/>
      <c r="CL434" s="510"/>
      <c r="CM434" s="510"/>
      <c r="CN434" s="510"/>
      <c r="CO434" s="510"/>
      <c r="CP434" s="510"/>
      <c r="CQ434" s="510"/>
      <c r="CR434" s="510"/>
      <c r="CS434" s="510"/>
      <c r="CT434" s="510"/>
      <c r="CU434" s="510"/>
      <c r="CV434" s="510"/>
      <c r="CW434" s="510"/>
      <c r="CX434" s="510"/>
      <c r="CY434" s="510"/>
      <c r="CZ434" s="510"/>
      <c r="DA434" s="510"/>
      <c r="DB434" s="510"/>
      <c r="DC434" s="510"/>
      <c r="DD434" s="510"/>
      <c r="DE434" s="510"/>
      <c r="DF434" s="510"/>
      <c r="DG434" s="510"/>
      <c r="DH434" s="510"/>
      <c r="DI434" s="510"/>
      <c r="DJ434" s="510"/>
      <c r="DK434" s="510"/>
      <c r="DL434" s="510"/>
      <c r="DM434" s="510"/>
      <c r="DN434" s="510"/>
      <c r="DO434" s="510"/>
      <c r="DP434" s="510"/>
      <c r="DQ434" s="510"/>
      <c r="DR434" s="510"/>
      <c r="DS434" s="510"/>
      <c r="DT434" s="510"/>
      <c r="DU434" s="510"/>
      <c r="DV434" s="510"/>
      <c r="DW434" s="510"/>
      <c r="DX434" s="510"/>
      <c r="DY434" s="510"/>
      <c r="DZ434" s="510"/>
      <c r="EA434" s="510"/>
      <c r="EB434" s="510"/>
      <c r="EC434" s="510"/>
      <c r="ED434" s="510"/>
      <c r="EE434" s="510"/>
      <c r="EF434" s="510"/>
      <c r="EG434" s="510"/>
      <c r="EH434" s="510"/>
      <c r="EI434" s="510"/>
      <c r="EJ434" s="510"/>
      <c r="EK434" s="510"/>
      <c r="EL434" s="510"/>
      <c r="EM434" s="510"/>
      <c r="EN434" s="510"/>
      <c r="EO434" s="510"/>
      <c r="EP434" s="510"/>
      <c r="EQ434" s="510"/>
      <c r="ER434" s="510"/>
      <c r="ES434" s="510"/>
      <c r="ET434" s="510"/>
      <c r="EU434" s="510"/>
      <c r="EV434" s="510"/>
      <c r="EW434" s="510"/>
      <c r="EX434" s="510"/>
      <c r="EY434" s="510"/>
      <c r="EZ434" s="510"/>
      <c r="FA434" s="510"/>
      <c r="FB434" s="510"/>
      <c r="FC434" s="510"/>
      <c r="FD434" s="510"/>
      <c r="FE434" s="510"/>
      <c r="FF434" s="510"/>
      <c r="FG434" s="510"/>
      <c r="FH434" s="510"/>
      <c r="FI434" s="510"/>
      <c r="FJ434" s="503"/>
      <c r="FK434" s="503"/>
      <c r="FL434" s="503"/>
      <c r="FM434" s="503"/>
      <c r="FN434" s="503"/>
      <c r="FO434" s="503"/>
      <c r="FP434" s="503"/>
      <c r="FQ434" s="503"/>
      <c r="FR434" s="503"/>
      <c r="FS434" s="503"/>
      <c r="FT434" s="503"/>
      <c r="FU434" s="503"/>
      <c r="FV434" s="503"/>
      <c r="FW434" s="503"/>
      <c r="FX434" s="503"/>
      <c r="FY434" s="503"/>
      <c r="FZ434" s="503"/>
      <c r="GA434" s="503"/>
      <c r="GB434" s="503"/>
      <c r="GC434" s="503"/>
      <c r="GD434" s="503"/>
      <c r="GE434" s="503"/>
      <c r="GF434" s="503"/>
      <c r="GG434" s="503"/>
      <c r="GH434" s="503"/>
      <c r="GI434" s="503"/>
      <c r="GJ434" s="503"/>
      <c r="GK434" s="503"/>
      <c r="GL434" s="503"/>
      <c r="GM434" s="503"/>
      <c r="GN434" s="503"/>
      <c r="GO434" s="503"/>
      <c r="GP434" s="503"/>
      <c r="GQ434" s="503"/>
      <c r="GR434" s="503"/>
      <c r="GS434" s="503"/>
      <c r="GT434" s="503"/>
      <c r="GU434" s="503"/>
      <c r="GV434" s="503"/>
      <c r="GW434" s="503"/>
      <c r="GX434" s="503"/>
      <c r="GY434" s="503"/>
      <c r="GZ434" s="503"/>
      <c r="HA434" s="503"/>
      <c r="HB434" s="503"/>
      <c r="HC434" s="503"/>
      <c r="HD434" s="503"/>
      <c r="HE434" s="503"/>
      <c r="HF434" s="503"/>
      <c r="HG434" s="503"/>
      <c r="HH434" s="503"/>
      <c r="HI434" s="503"/>
      <c r="HJ434" s="503"/>
      <c r="HK434" s="503"/>
      <c r="HL434" s="503"/>
      <c r="HM434" s="503"/>
      <c r="HN434" s="503"/>
      <c r="HO434" s="503"/>
      <c r="HP434" s="503"/>
      <c r="HQ434" s="503"/>
      <c r="HR434" s="503"/>
      <c r="HS434" s="503"/>
      <c r="HT434" s="503"/>
      <c r="HU434" s="503"/>
      <c r="HV434" s="503"/>
      <c r="HW434" s="503"/>
      <c r="HX434" s="503"/>
      <c r="HY434" s="503"/>
      <c r="HZ434" s="503"/>
      <c r="IA434" s="503"/>
      <c r="IB434" s="503"/>
      <c r="IC434" s="503"/>
      <c r="ID434" s="503"/>
      <c r="IE434" s="503"/>
      <c r="IF434" s="503"/>
      <c r="IG434" s="503"/>
      <c r="IH434" s="503"/>
      <c r="II434" s="503"/>
      <c r="IJ434" s="503"/>
      <c r="IK434" s="503"/>
      <c r="IL434" s="503"/>
      <c r="IM434" s="503"/>
      <c r="IN434" s="503"/>
      <c r="IO434" s="503"/>
    </row>
    <row r="435" spans="1:249" s="508" customFormat="1" x14ac:dyDescent="0.25">
      <c r="A435" s="503"/>
      <c r="B435" s="503"/>
      <c r="C435" s="504"/>
      <c r="D435" s="503"/>
      <c r="E435" s="503"/>
      <c r="F435" s="505"/>
      <c r="G435" s="503"/>
      <c r="H435" s="503"/>
      <c r="I435" s="938"/>
      <c r="J435" s="938"/>
      <c r="K435" s="938"/>
      <c r="L435" s="938"/>
      <c r="M435" s="938"/>
      <c r="N435" s="938"/>
      <c r="O435" s="938"/>
      <c r="P435" s="938"/>
      <c r="Q435" s="938"/>
      <c r="R435" s="503"/>
      <c r="S435" s="861"/>
      <c r="T435" s="510"/>
      <c r="U435" s="506"/>
      <c r="V435" s="314"/>
      <c r="W435" s="314"/>
      <c r="X435" s="314"/>
      <c r="Y435" s="314"/>
      <c r="Z435" s="314"/>
      <c r="AA435" s="314"/>
      <c r="AB435" s="510"/>
      <c r="AC435" s="510"/>
      <c r="AD435" s="510"/>
      <c r="AE435" s="507"/>
      <c r="AF435" s="507"/>
      <c r="AG435" s="507"/>
      <c r="AH435" s="507"/>
      <c r="AI435" s="507"/>
      <c r="AJ435" s="507"/>
      <c r="AK435" s="507"/>
      <c r="AL435" s="507"/>
      <c r="AM435" s="507"/>
      <c r="AN435" s="507"/>
      <c r="AO435" s="507"/>
      <c r="AP435" s="507"/>
      <c r="AQ435" s="506"/>
      <c r="AR435" s="506"/>
      <c r="AS435" s="506"/>
      <c r="AT435" s="506"/>
      <c r="AU435" s="506"/>
      <c r="AV435" s="506"/>
      <c r="AW435" s="506"/>
      <c r="AX435" s="506"/>
      <c r="AY435" s="506"/>
      <c r="AZ435" s="506"/>
      <c r="BA435" s="506"/>
      <c r="BB435" s="510"/>
      <c r="BC435" s="510"/>
      <c r="BD435" s="510"/>
      <c r="BE435" s="510"/>
      <c r="BF435" s="510"/>
      <c r="BG435" s="510"/>
      <c r="BH435" s="510"/>
      <c r="BI435" s="510"/>
      <c r="BJ435" s="510"/>
      <c r="BK435" s="510"/>
      <c r="BL435" s="510"/>
      <c r="BM435" s="510"/>
      <c r="BN435" s="510"/>
      <c r="BO435" s="510"/>
      <c r="BP435" s="510"/>
      <c r="BQ435" s="510"/>
      <c r="BR435" s="510"/>
      <c r="BS435" s="510"/>
      <c r="BT435" s="510"/>
      <c r="BU435" s="510"/>
      <c r="BV435" s="510"/>
      <c r="BW435" s="510"/>
      <c r="BX435" s="510"/>
      <c r="BY435" s="510"/>
      <c r="BZ435" s="510"/>
      <c r="CA435" s="510"/>
      <c r="CB435" s="510"/>
      <c r="CC435" s="510"/>
      <c r="CD435" s="510"/>
      <c r="CE435" s="510"/>
      <c r="CF435" s="510"/>
      <c r="CG435" s="510"/>
      <c r="CH435" s="510"/>
      <c r="CI435" s="510"/>
      <c r="CJ435" s="510"/>
      <c r="CK435" s="510"/>
      <c r="CL435" s="510"/>
      <c r="CM435" s="510"/>
      <c r="CN435" s="510"/>
      <c r="CO435" s="510"/>
      <c r="CP435" s="510"/>
      <c r="CQ435" s="510"/>
      <c r="CR435" s="510"/>
      <c r="CS435" s="510"/>
      <c r="CT435" s="510"/>
      <c r="CU435" s="510"/>
      <c r="CV435" s="510"/>
      <c r="CW435" s="510"/>
      <c r="CX435" s="510"/>
      <c r="CY435" s="510"/>
      <c r="CZ435" s="510"/>
      <c r="DA435" s="510"/>
      <c r="DB435" s="510"/>
      <c r="DC435" s="510"/>
      <c r="DD435" s="510"/>
      <c r="DE435" s="510"/>
      <c r="DF435" s="510"/>
      <c r="DG435" s="510"/>
      <c r="DH435" s="510"/>
      <c r="DI435" s="510"/>
      <c r="DJ435" s="510"/>
      <c r="DK435" s="510"/>
      <c r="DL435" s="510"/>
      <c r="DM435" s="510"/>
      <c r="DN435" s="510"/>
      <c r="DO435" s="510"/>
      <c r="DP435" s="510"/>
      <c r="DQ435" s="510"/>
      <c r="DR435" s="510"/>
      <c r="DS435" s="510"/>
      <c r="DT435" s="510"/>
      <c r="DU435" s="510"/>
      <c r="DV435" s="510"/>
      <c r="DW435" s="510"/>
      <c r="DX435" s="510"/>
      <c r="DY435" s="510"/>
      <c r="DZ435" s="510"/>
      <c r="EA435" s="510"/>
      <c r="EB435" s="510"/>
      <c r="EC435" s="510"/>
      <c r="ED435" s="510"/>
      <c r="EE435" s="510"/>
      <c r="EF435" s="510"/>
      <c r="EG435" s="510"/>
      <c r="EH435" s="510"/>
      <c r="EI435" s="510"/>
      <c r="EJ435" s="510"/>
      <c r="EK435" s="510"/>
      <c r="EL435" s="510"/>
      <c r="EM435" s="510"/>
      <c r="EN435" s="510"/>
      <c r="EO435" s="510"/>
      <c r="EP435" s="510"/>
      <c r="EQ435" s="510"/>
      <c r="ER435" s="510"/>
      <c r="ES435" s="510"/>
      <c r="ET435" s="510"/>
      <c r="EU435" s="510"/>
      <c r="EV435" s="510"/>
      <c r="EW435" s="510"/>
      <c r="EX435" s="510"/>
      <c r="EY435" s="510"/>
      <c r="EZ435" s="510"/>
      <c r="FA435" s="510"/>
      <c r="FB435" s="510"/>
      <c r="FC435" s="510"/>
      <c r="FD435" s="510"/>
      <c r="FE435" s="510"/>
      <c r="FF435" s="510"/>
      <c r="FG435" s="510"/>
      <c r="FH435" s="510"/>
      <c r="FI435" s="510"/>
      <c r="FJ435" s="503"/>
      <c r="FK435" s="503"/>
      <c r="FL435" s="503"/>
      <c r="FM435" s="503"/>
      <c r="FN435" s="503"/>
      <c r="FO435" s="503"/>
      <c r="FP435" s="503"/>
      <c r="FQ435" s="503"/>
      <c r="FR435" s="503"/>
      <c r="FS435" s="503"/>
      <c r="FT435" s="503"/>
      <c r="FU435" s="503"/>
      <c r="FV435" s="503"/>
      <c r="FW435" s="503"/>
      <c r="FX435" s="503"/>
      <c r="FY435" s="503"/>
      <c r="FZ435" s="503"/>
      <c r="GA435" s="503"/>
      <c r="GB435" s="503"/>
      <c r="GC435" s="503"/>
      <c r="GD435" s="503"/>
      <c r="GE435" s="503"/>
      <c r="GF435" s="503"/>
      <c r="GG435" s="503"/>
      <c r="GH435" s="503"/>
      <c r="GI435" s="503"/>
      <c r="GJ435" s="503"/>
      <c r="GK435" s="503"/>
      <c r="GL435" s="503"/>
      <c r="GM435" s="503"/>
      <c r="GN435" s="503"/>
      <c r="GO435" s="503"/>
      <c r="GP435" s="503"/>
      <c r="GQ435" s="503"/>
      <c r="GR435" s="503"/>
      <c r="GS435" s="503"/>
      <c r="GT435" s="503"/>
      <c r="GU435" s="503"/>
      <c r="GV435" s="503"/>
      <c r="GW435" s="503"/>
      <c r="GX435" s="503"/>
      <c r="GY435" s="503"/>
      <c r="GZ435" s="503"/>
      <c r="HA435" s="503"/>
      <c r="HB435" s="503"/>
      <c r="HC435" s="503"/>
      <c r="HD435" s="503"/>
      <c r="HE435" s="503"/>
      <c r="HF435" s="503"/>
      <c r="HG435" s="503"/>
      <c r="HH435" s="503"/>
      <c r="HI435" s="503"/>
      <c r="HJ435" s="503"/>
      <c r="HK435" s="503"/>
      <c r="HL435" s="503"/>
      <c r="HM435" s="503"/>
      <c r="HN435" s="503"/>
      <c r="HO435" s="503"/>
      <c r="HP435" s="503"/>
      <c r="HQ435" s="503"/>
      <c r="HR435" s="503"/>
      <c r="HS435" s="503"/>
      <c r="HT435" s="503"/>
      <c r="HU435" s="503"/>
      <c r="HV435" s="503"/>
      <c r="HW435" s="503"/>
      <c r="HX435" s="503"/>
      <c r="HY435" s="503"/>
      <c r="HZ435" s="503"/>
      <c r="IA435" s="503"/>
      <c r="IB435" s="503"/>
      <c r="IC435" s="503"/>
      <c r="ID435" s="503"/>
      <c r="IE435" s="503"/>
      <c r="IF435" s="503"/>
      <c r="IG435" s="503"/>
      <c r="IH435" s="503"/>
      <c r="II435" s="503"/>
      <c r="IJ435" s="503"/>
      <c r="IK435" s="503"/>
      <c r="IL435" s="503"/>
      <c r="IM435" s="503"/>
      <c r="IN435" s="503"/>
      <c r="IO435" s="503"/>
    </row>
    <row r="436" spans="1:249" s="508" customFormat="1" x14ac:dyDescent="0.25">
      <c r="A436" s="503"/>
      <c r="B436" s="503"/>
      <c r="C436" s="504"/>
      <c r="D436" s="503"/>
      <c r="E436" s="503"/>
      <c r="F436" s="505"/>
      <c r="G436" s="503"/>
      <c r="H436" s="503"/>
      <c r="I436" s="938"/>
      <c r="J436" s="938"/>
      <c r="K436" s="938"/>
      <c r="L436" s="938"/>
      <c r="M436" s="938"/>
      <c r="N436" s="938"/>
      <c r="O436" s="938"/>
      <c r="P436" s="938"/>
      <c r="Q436" s="938"/>
      <c r="R436" s="503"/>
      <c r="S436" s="861"/>
      <c r="T436" s="510"/>
      <c r="U436" s="506"/>
      <c r="V436" s="314"/>
      <c r="W436" s="314"/>
      <c r="X436" s="314"/>
      <c r="Y436" s="314"/>
      <c r="Z436" s="314"/>
      <c r="AA436" s="314"/>
      <c r="AB436" s="510"/>
      <c r="AC436" s="510"/>
      <c r="AD436" s="510"/>
      <c r="AE436" s="507"/>
      <c r="AF436" s="507"/>
      <c r="AG436" s="507"/>
      <c r="AH436" s="507"/>
      <c r="AI436" s="507"/>
      <c r="AJ436" s="507"/>
      <c r="AK436" s="507"/>
      <c r="AL436" s="507"/>
      <c r="AM436" s="507"/>
      <c r="AN436" s="507"/>
      <c r="AO436" s="507"/>
      <c r="AP436" s="507"/>
      <c r="AQ436" s="506"/>
      <c r="AR436" s="506"/>
      <c r="AS436" s="506"/>
      <c r="AT436" s="506"/>
      <c r="AU436" s="506"/>
      <c r="AV436" s="506"/>
      <c r="AW436" s="506"/>
      <c r="AX436" s="506"/>
      <c r="AY436" s="506"/>
      <c r="AZ436" s="506"/>
      <c r="BA436" s="506"/>
      <c r="BB436" s="510"/>
      <c r="BC436" s="510"/>
      <c r="BD436" s="510"/>
      <c r="BE436" s="510"/>
      <c r="BF436" s="510"/>
      <c r="BG436" s="510"/>
      <c r="BH436" s="510"/>
      <c r="BI436" s="510"/>
      <c r="BJ436" s="510"/>
      <c r="BK436" s="510"/>
      <c r="BL436" s="510"/>
      <c r="BM436" s="510"/>
      <c r="BN436" s="510"/>
      <c r="BO436" s="510"/>
      <c r="BP436" s="510"/>
      <c r="BQ436" s="510"/>
      <c r="BR436" s="510"/>
      <c r="BS436" s="510"/>
      <c r="BT436" s="510"/>
      <c r="BU436" s="510"/>
      <c r="BV436" s="510"/>
      <c r="BW436" s="510"/>
      <c r="BX436" s="510"/>
      <c r="BY436" s="510"/>
      <c r="BZ436" s="510"/>
      <c r="CA436" s="510"/>
      <c r="CB436" s="510"/>
      <c r="CC436" s="510"/>
      <c r="CD436" s="510"/>
      <c r="CE436" s="510"/>
      <c r="CF436" s="510"/>
      <c r="CG436" s="510"/>
      <c r="CH436" s="510"/>
      <c r="CI436" s="510"/>
      <c r="CJ436" s="510"/>
      <c r="CK436" s="510"/>
      <c r="CL436" s="510"/>
      <c r="CM436" s="510"/>
      <c r="CN436" s="510"/>
      <c r="CO436" s="510"/>
      <c r="CP436" s="510"/>
      <c r="CQ436" s="510"/>
      <c r="CR436" s="510"/>
      <c r="CS436" s="510"/>
      <c r="CT436" s="510"/>
      <c r="CU436" s="510"/>
      <c r="CV436" s="510"/>
      <c r="CW436" s="510"/>
      <c r="CX436" s="510"/>
      <c r="CY436" s="510"/>
      <c r="CZ436" s="510"/>
      <c r="DA436" s="510"/>
      <c r="DB436" s="510"/>
      <c r="DC436" s="510"/>
      <c r="DD436" s="510"/>
      <c r="DE436" s="510"/>
      <c r="DF436" s="510"/>
      <c r="DG436" s="510"/>
      <c r="DH436" s="510"/>
      <c r="DI436" s="510"/>
      <c r="DJ436" s="510"/>
      <c r="DK436" s="510"/>
      <c r="DL436" s="510"/>
      <c r="DM436" s="510"/>
      <c r="DN436" s="510"/>
      <c r="DO436" s="510"/>
      <c r="DP436" s="510"/>
      <c r="DQ436" s="510"/>
      <c r="DR436" s="510"/>
      <c r="DS436" s="510"/>
      <c r="DT436" s="510"/>
      <c r="DU436" s="510"/>
      <c r="DV436" s="510"/>
      <c r="DW436" s="510"/>
      <c r="DX436" s="510"/>
      <c r="DY436" s="510"/>
      <c r="DZ436" s="510"/>
      <c r="EA436" s="510"/>
      <c r="EB436" s="510"/>
      <c r="EC436" s="510"/>
      <c r="ED436" s="510"/>
      <c r="EE436" s="510"/>
      <c r="EF436" s="510"/>
      <c r="EG436" s="510"/>
      <c r="EH436" s="510"/>
      <c r="EI436" s="510"/>
      <c r="EJ436" s="510"/>
      <c r="EK436" s="510"/>
      <c r="EL436" s="510"/>
      <c r="EM436" s="510"/>
      <c r="EN436" s="510"/>
      <c r="EO436" s="510"/>
      <c r="EP436" s="510"/>
      <c r="EQ436" s="510"/>
      <c r="ER436" s="510"/>
      <c r="ES436" s="510"/>
      <c r="ET436" s="510"/>
      <c r="EU436" s="510"/>
      <c r="EV436" s="510"/>
      <c r="EW436" s="510"/>
      <c r="EX436" s="510"/>
      <c r="EY436" s="510"/>
      <c r="EZ436" s="510"/>
      <c r="FA436" s="510"/>
      <c r="FB436" s="510"/>
      <c r="FC436" s="510"/>
      <c r="FD436" s="510"/>
      <c r="FE436" s="510"/>
      <c r="FF436" s="510"/>
      <c r="FG436" s="510"/>
      <c r="FH436" s="510"/>
      <c r="FI436" s="510"/>
      <c r="FJ436" s="503"/>
      <c r="FK436" s="503"/>
      <c r="FL436" s="503"/>
      <c r="FM436" s="503"/>
      <c r="FN436" s="503"/>
      <c r="FO436" s="503"/>
      <c r="FP436" s="503"/>
      <c r="FQ436" s="503"/>
      <c r="FR436" s="503"/>
      <c r="FS436" s="503"/>
      <c r="FT436" s="503"/>
      <c r="FU436" s="503"/>
      <c r="FV436" s="503"/>
      <c r="FW436" s="503"/>
      <c r="FX436" s="503"/>
      <c r="FY436" s="503"/>
      <c r="FZ436" s="503"/>
      <c r="GA436" s="503"/>
      <c r="GB436" s="503"/>
      <c r="GC436" s="503"/>
      <c r="GD436" s="503"/>
      <c r="GE436" s="503"/>
      <c r="GF436" s="503"/>
      <c r="GG436" s="503"/>
      <c r="GH436" s="503"/>
      <c r="GI436" s="503"/>
      <c r="GJ436" s="503"/>
      <c r="GK436" s="503"/>
      <c r="GL436" s="503"/>
      <c r="GM436" s="503"/>
      <c r="GN436" s="503"/>
      <c r="GO436" s="503"/>
      <c r="GP436" s="503"/>
      <c r="GQ436" s="503"/>
      <c r="GR436" s="503"/>
      <c r="GS436" s="503"/>
      <c r="GT436" s="503"/>
      <c r="GU436" s="503"/>
      <c r="GV436" s="503"/>
      <c r="GW436" s="503"/>
      <c r="GX436" s="503"/>
      <c r="GY436" s="503"/>
      <c r="GZ436" s="503"/>
      <c r="HA436" s="503"/>
      <c r="HB436" s="503"/>
      <c r="HC436" s="503"/>
      <c r="HD436" s="503"/>
      <c r="HE436" s="503"/>
      <c r="HF436" s="503"/>
      <c r="HG436" s="503"/>
      <c r="HH436" s="503"/>
      <c r="HI436" s="503"/>
      <c r="HJ436" s="503"/>
      <c r="HK436" s="503"/>
      <c r="HL436" s="503"/>
      <c r="HM436" s="503"/>
      <c r="HN436" s="503"/>
      <c r="HO436" s="503"/>
      <c r="HP436" s="503"/>
      <c r="HQ436" s="503"/>
      <c r="HR436" s="503"/>
      <c r="HS436" s="503"/>
      <c r="HT436" s="503"/>
      <c r="HU436" s="503"/>
      <c r="HV436" s="503"/>
      <c r="HW436" s="503"/>
      <c r="HX436" s="503"/>
      <c r="HY436" s="503"/>
      <c r="HZ436" s="503"/>
      <c r="IA436" s="503"/>
      <c r="IB436" s="503"/>
      <c r="IC436" s="503"/>
      <c r="ID436" s="503"/>
      <c r="IE436" s="503"/>
      <c r="IF436" s="503"/>
      <c r="IG436" s="503"/>
      <c r="IH436" s="503"/>
      <c r="II436" s="503"/>
      <c r="IJ436" s="503"/>
      <c r="IK436" s="503"/>
      <c r="IL436" s="503"/>
      <c r="IM436" s="503"/>
      <c r="IN436" s="503"/>
      <c r="IO436" s="503"/>
    </row>
    <row r="437" spans="1:249" s="508" customFormat="1" x14ac:dyDescent="0.25">
      <c r="A437" s="503"/>
      <c r="B437" s="503"/>
      <c r="C437" s="504"/>
      <c r="D437" s="503"/>
      <c r="E437" s="503"/>
      <c r="F437" s="505"/>
      <c r="G437" s="503"/>
      <c r="H437" s="503"/>
      <c r="I437" s="938"/>
      <c r="J437" s="938"/>
      <c r="K437" s="938"/>
      <c r="L437" s="938"/>
      <c r="M437" s="938"/>
      <c r="N437" s="938"/>
      <c r="O437" s="938"/>
      <c r="P437" s="938"/>
      <c r="Q437" s="938"/>
      <c r="R437" s="503"/>
      <c r="S437" s="861"/>
      <c r="T437" s="510"/>
      <c r="U437" s="506"/>
      <c r="V437" s="314"/>
      <c r="W437" s="314"/>
      <c r="X437" s="314"/>
      <c r="Y437" s="314"/>
      <c r="Z437" s="314"/>
      <c r="AA437" s="314"/>
      <c r="AB437" s="510"/>
      <c r="AC437" s="510"/>
      <c r="AD437" s="510"/>
      <c r="AE437" s="507"/>
      <c r="AF437" s="507"/>
      <c r="AG437" s="507"/>
      <c r="AH437" s="507"/>
      <c r="AI437" s="507"/>
      <c r="AJ437" s="507"/>
      <c r="AK437" s="507"/>
      <c r="AL437" s="507"/>
      <c r="AM437" s="507"/>
      <c r="AN437" s="507"/>
      <c r="AO437" s="507"/>
      <c r="AP437" s="507"/>
      <c r="AQ437" s="506"/>
      <c r="AR437" s="506"/>
      <c r="AS437" s="506"/>
      <c r="AT437" s="506"/>
      <c r="AU437" s="506"/>
      <c r="AV437" s="506"/>
      <c r="AW437" s="506"/>
      <c r="AX437" s="506"/>
      <c r="AY437" s="506"/>
      <c r="AZ437" s="506"/>
      <c r="BA437" s="506"/>
      <c r="BB437" s="510"/>
      <c r="BC437" s="510"/>
      <c r="BD437" s="510"/>
      <c r="BE437" s="510"/>
      <c r="BF437" s="510"/>
      <c r="BG437" s="510"/>
      <c r="BH437" s="510"/>
      <c r="BI437" s="510"/>
      <c r="BJ437" s="510"/>
      <c r="BK437" s="510"/>
      <c r="BL437" s="510"/>
      <c r="BM437" s="510"/>
      <c r="BN437" s="510"/>
      <c r="BO437" s="510"/>
      <c r="BP437" s="510"/>
      <c r="BQ437" s="510"/>
      <c r="BR437" s="510"/>
      <c r="BS437" s="510"/>
      <c r="BT437" s="510"/>
      <c r="BU437" s="510"/>
      <c r="BV437" s="510"/>
      <c r="BW437" s="510"/>
      <c r="BX437" s="510"/>
      <c r="BY437" s="510"/>
      <c r="BZ437" s="510"/>
      <c r="CA437" s="510"/>
      <c r="CB437" s="510"/>
      <c r="CC437" s="510"/>
      <c r="CD437" s="510"/>
      <c r="CE437" s="510"/>
      <c r="CF437" s="510"/>
      <c r="CG437" s="510"/>
      <c r="CH437" s="510"/>
      <c r="CI437" s="510"/>
      <c r="CJ437" s="510"/>
      <c r="CK437" s="510"/>
      <c r="CL437" s="510"/>
      <c r="CM437" s="510"/>
      <c r="CN437" s="510"/>
      <c r="CO437" s="510"/>
      <c r="CP437" s="510"/>
      <c r="CQ437" s="510"/>
      <c r="CR437" s="510"/>
      <c r="CS437" s="510"/>
      <c r="CT437" s="510"/>
      <c r="CU437" s="510"/>
      <c r="CV437" s="510"/>
      <c r="CW437" s="510"/>
      <c r="CX437" s="510"/>
      <c r="CY437" s="510"/>
      <c r="CZ437" s="510"/>
      <c r="DA437" s="510"/>
      <c r="DB437" s="510"/>
      <c r="DC437" s="510"/>
      <c r="DD437" s="510"/>
      <c r="DE437" s="510"/>
      <c r="DF437" s="510"/>
      <c r="DG437" s="510"/>
      <c r="DH437" s="510"/>
      <c r="DI437" s="510"/>
      <c r="DJ437" s="510"/>
      <c r="DK437" s="510"/>
      <c r="DL437" s="510"/>
      <c r="DM437" s="510"/>
      <c r="DN437" s="510"/>
      <c r="DO437" s="510"/>
      <c r="DP437" s="510"/>
      <c r="DQ437" s="510"/>
      <c r="DR437" s="510"/>
      <c r="DS437" s="510"/>
      <c r="DT437" s="510"/>
      <c r="DU437" s="510"/>
      <c r="DV437" s="510"/>
      <c r="DW437" s="510"/>
      <c r="DX437" s="510"/>
      <c r="DY437" s="510"/>
      <c r="DZ437" s="510"/>
      <c r="EA437" s="510"/>
      <c r="EB437" s="510"/>
      <c r="EC437" s="510"/>
      <c r="ED437" s="510"/>
      <c r="EE437" s="510"/>
      <c r="EF437" s="510"/>
      <c r="EG437" s="510"/>
      <c r="EH437" s="510"/>
      <c r="EI437" s="510"/>
      <c r="EJ437" s="510"/>
      <c r="EK437" s="510"/>
      <c r="EL437" s="510"/>
      <c r="EM437" s="510"/>
      <c r="EN437" s="510"/>
      <c r="EO437" s="510"/>
      <c r="EP437" s="510"/>
      <c r="EQ437" s="510"/>
      <c r="ER437" s="510"/>
      <c r="ES437" s="510"/>
      <c r="ET437" s="510"/>
      <c r="EU437" s="510"/>
      <c r="EV437" s="510"/>
      <c r="EW437" s="510"/>
      <c r="EX437" s="510"/>
      <c r="EY437" s="510"/>
      <c r="EZ437" s="510"/>
      <c r="FA437" s="510"/>
      <c r="FB437" s="510"/>
      <c r="FC437" s="510"/>
      <c r="FD437" s="510"/>
      <c r="FE437" s="510"/>
      <c r="FF437" s="510"/>
      <c r="FG437" s="510"/>
      <c r="FH437" s="510"/>
      <c r="FI437" s="510"/>
      <c r="FJ437" s="503"/>
      <c r="FK437" s="503"/>
      <c r="FL437" s="503"/>
      <c r="FM437" s="503"/>
      <c r="FN437" s="503"/>
      <c r="FO437" s="503"/>
      <c r="FP437" s="503"/>
      <c r="FQ437" s="503"/>
      <c r="FR437" s="503"/>
      <c r="FS437" s="503"/>
      <c r="FT437" s="503"/>
      <c r="FU437" s="503"/>
      <c r="FV437" s="503"/>
      <c r="FW437" s="503"/>
      <c r="FX437" s="503"/>
      <c r="FY437" s="503"/>
      <c r="FZ437" s="503"/>
      <c r="GA437" s="503"/>
      <c r="GB437" s="503"/>
      <c r="GC437" s="503"/>
      <c r="GD437" s="503"/>
      <c r="GE437" s="503"/>
      <c r="GF437" s="503"/>
      <c r="GG437" s="503"/>
      <c r="GH437" s="503"/>
      <c r="GI437" s="503"/>
      <c r="GJ437" s="503"/>
      <c r="GK437" s="503"/>
      <c r="GL437" s="503"/>
      <c r="GM437" s="503"/>
      <c r="GN437" s="503"/>
      <c r="GO437" s="503"/>
      <c r="GP437" s="503"/>
      <c r="GQ437" s="503"/>
      <c r="GR437" s="503"/>
      <c r="GS437" s="503"/>
      <c r="GT437" s="503"/>
      <c r="GU437" s="503"/>
      <c r="GV437" s="503"/>
      <c r="GW437" s="503"/>
      <c r="GX437" s="503"/>
      <c r="GY437" s="503"/>
      <c r="GZ437" s="503"/>
      <c r="HA437" s="503"/>
      <c r="HB437" s="503"/>
      <c r="HC437" s="503"/>
      <c r="HD437" s="503"/>
      <c r="HE437" s="503"/>
      <c r="HF437" s="503"/>
      <c r="HG437" s="503"/>
      <c r="HH437" s="503"/>
      <c r="HI437" s="503"/>
      <c r="HJ437" s="503"/>
      <c r="HK437" s="503"/>
      <c r="HL437" s="503"/>
      <c r="HM437" s="503"/>
      <c r="HN437" s="503"/>
      <c r="HO437" s="503"/>
      <c r="HP437" s="503"/>
      <c r="HQ437" s="503"/>
      <c r="HR437" s="503"/>
      <c r="HS437" s="503"/>
      <c r="HT437" s="503"/>
      <c r="HU437" s="503"/>
      <c r="HV437" s="503"/>
      <c r="HW437" s="503"/>
      <c r="HX437" s="503"/>
      <c r="HY437" s="503"/>
      <c r="HZ437" s="503"/>
      <c r="IA437" s="503"/>
      <c r="IB437" s="503"/>
      <c r="IC437" s="503"/>
      <c r="ID437" s="503"/>
      <c r="IE437" s="503"/>
      <c r="IF437" s="503"/>
      <c r="IG437" s="503"/>
      <c r="IH437" s="503"/>
      <c r="II437" s="503"/>
      <c r="IJ437" s="503"/>
      <c r="IK437" s="503"/>
      <c r="IL437" s="503"/>
      <c r="IM437" s="503"/>
      <c r="IN437" s="503"/>
      <c r="IO437" s="503"/>
    </row>
    <row r="438" spans="1:249" s="508" customFormat="1" x14ac:dyDescent="0.25">
      <c r="A438" s="503"/>
      <c r="B438" s="503"/>
      <c r="C438" s="504"/>
      <c r="D438" s="503"/>
      <c r="E438" s="503"/>
      <c r="F438" s="505"/>
      <c r="G438" s="503"/>
      <c r="H438" s="503"/>
      <c r="I438" s="938"/>
      <c r="J438" s="938"/>
      <c r="K438" s="938"/>
      <c r="L438" s="938"/>
      <c r="M438" s="938"/>
      <c r="N438" s="938"/>
      <c r="O438" s="938"/>
      <c r="P438" s="938"/>
      <c r="Q438" s="938"/>
      <c r="R438" s="503"/>
      <c r="S438" s="861"/>
      <c r="T438" s="510"/>
      <c r="U438" s="506"/>
      <c r="V438" s="314"/>
      <c r="W438" s="314"/>
      <c r="X438" s="314"/>
      <c r="Y438" s="314"/>
      <c r="Z438" s="314"/>
      <c r="AA438" s="314"/>
      <c r="AB438" s="510"/>
      <c r="AC438" s="510"/>
      <c r="AD438" s="510"/>
      <c r="AE438" s="507"/>
      <c r="AF438" s="507"/>
      <c r="AG438" s="507"/>
      <c r="AH438" s="507"/>
      <c r="AI438" s="507"/>
      <c r="AJ438" s="507"/>
      <c r="AK438" s="507"/>
      <c r="AL438" s="507"/>
      <c r="AM438" s="507"/>
      <c r="AN438" s="507"/>
      <c r="AO438" s="507"/>
      <c r="AP438" s="507"/>
      <c r="AQ438" s="506"/>
      <c r="AR438" s="506"/>
      <c r="AS438" s="506"/>
      <c r="AT438" s="506"/>
      <c r="AU438" s="506"/>
      <c r="AV438" s="506"/>
      <c r="AW438" s="506"/>
      <c r="AX438" s="506"/>
      <c r="AY438" s="506"/>
      <c r="AZ438" s="506"/>
      <c r="BA438" s="506"/>
      <c r="BB438" s="510"/>
      <c r="BC438" s="510"/>
      <c r="BD438" s="510"/>
      <c r="BE438" s="510"/>
      <c r="BF438" s="510"/>
      <c r="BG438" s="510"/>
      <c r="BH438" s="510"/>
      <c r="BI438" s="510"/>
      <c r="BJ438" s="510"/>
      <c r="BK438" s="510"/>
      <c r="BL438" s="510"/>
      <c r="BM438" s="510"/>
      <c r="BN438" s="510"/>
      <c r="BO438" s="510"/>
      <c r="BP438" s="510"/>
      <c r="BQ438" s="510"/>
      <c r="BR438" s="510"/>
      <c r="BS438" s="510"/>
      <c r="BT438" s="510"/>
      <c r="BU438" s="510"/>
      <c r="BV438" s="510"/>
      <c r="BW438" s="510"/>
      <c r="BX438" s="510"/>
      <c r="BY438" s="510"/>
      <c r="BZ438" s="510"/>
      <c r="CA438" s="510"/>
      <c r="CB438" s="510"/>
      <c r="CC438" s="510"/>
      <c r="CD438" s="510"/>
      <c r="CE438" s="510"/>
      <c r="CF438" s="510"/>
      <c r="CG438" s="510"/>
      <c r="CH438" s="510"/>
      <c r="CI438" s="510"/>
      <c r="CJ438" s="510"/>
      <c r="CK438" s="510"/>
      <c r="CL438" s="510"/>
      <c r="CM438" s="510"/>
      <c r="CN438" s="510"/>
      <c r="CO438" s="510"/>
      <c r="CP438" s="510"/>
      <c r="CQ438" s="510"/>
      <c r="CR438" s="510"/>
      <c r="CS438" s="510"/>
      <c r="CT438" s="510"/>
      <c r="CU438" s="510"/>
      <c r="CV438" s="510"/>
      <c r="CW438" s="510"/>
      <c r="CX438" s="510"/>
      <c r="CY438" s="510"/>
      <c r="CZ438" s="510"/>
      <c r="DA438" s="510"/>
      <c r="DB438" s="510"/>
      <c r="DC438" s="510"/>
      <c r="DD438" s="510"/>
      <c r="DE438" s="510"/>
      <c r="DF438" s="510"/>
      <c r="DG438" s="510"/>
      <c r="DH438" s="510"/>
      <c r="DI438" s="510"/>
      <c r="DJ438" s="510"/>
      <c r="DK438" s="510"/>
      <c r="DL438" s="510"/>
      <c r="DM438" s="510"/>
      <c r="DN438" s="510"/>
      <c r="DO438" s="510"/>
      <c r="DP438" s="510"/>
      <c r="DQ438" s="510"/>
      <c r="DR438" s="510"/>
      <c r="DS438" s="510"/>
      <c r="DT438" s="510"/>
      <c r="DU438" s="510"/>
      <c r="DV438" s="510"/>
      <c r="DW438" s="510"/>
      <c r="DX438" s="510"/>
      <c r="DY438" s="510"/>
      <c r="DZ438" s="510"/>
      <c r="EA438" s="510"/>
      <c r="EB438" s="510"/>
      <c r="EC438" s="510"/>
      <c r="ED438" s="510"/>
      <c r="EE438" s="510"/>
      <c r="EF438" s="510"/>
      <c r="EG438" s="510"/>
      <c r="EH438" s="510"/>
      <c r="EI438" s="510"/>
      <c r="EJ438" s="510"/>
      <c r="EK438" s="510"/>
      <c r="EL438" s="510"/>
      <c r="EM438" s="510"/>
      <c r="EN438" s="510"/>
      <c r="EO438" s="510"/>
      <c r="EP438" s="510"/>
      <c r="EQ438" s="510"/>
      <c r="ER438" s="510"/>
      <c r="ES438" s="510"/>
      <c r="ET438" s="510"/>
      <c r="EU438" s="510"/>
      <c r="EV438" s="510"/>
      <c r="EW438" s="510"/>
      <c r="EX438" s="510"/>
      <c r="EY438" s="510"/>
      <c r="EZ438" s="510"/>
      <c r="FA438" s="510"/>
      <c r="FB438" s="510"/>
      <c r="FC438" s="510"/>
      <c r="FD438" s="510"/>
      <c r="FE438" s="510"/>
      <c r="FF438" s="510"/>
      <c r="FG438" s="510"/>
      <c r="FH438" s="510"/>
      <c r="FI438" s="510"/>
      <c r="FJ438" s="503"/>
      <c r="FK438" s="503"/>
      <c r="FL438" s="503"/>
      <c r="FM438" s="503"/>
      <c r="FN438" s="503"/>
      <c r="FO438" s="503"/>
      <c r="FP438" s="503"/>
      <c r="FQ438" s="503"/>
      <c r="FR438" s="503"/>
      <c r="FS438" s="503"/>
      <c r="FT438" s="503"/>
      <c r="FU438" s="503"/>
      <c r="FV438" s="503"/>
      <c r="FW438" s="503"/>
      <c r="FX438" s="503"/>
      <c r="FY438" s="503"/>
      <c r="FZ438" s="503"/>
      <c r="GA438" s="503"/>
      <c r="GB438" s="503"/>
      <c r="GC438" s="503"/>
      <c r="GD438" s="503"/>
      <c r="GE438" s="503"/>
      <c r="GF438" s="503"/>
      <c r="GG438" s="503"/>
      <c r="GH438" s="503"/>
      <c r="GI438" s="503"/>
      <c r="GJ438" s="503"/>
      <c r="GK438" s="503"/>
      <c r="GL438" s="503"/>
      <c r="GM438" s="503"/>
      <c r="GN438" s="503"/>
      <c r="GO438" s="503"/>
      <c r="GP438" s="503"/>
      <c r="GQ438" s="503"/>
      <c r="GR438" s="503"/>
      <c r="GS438" s="503"/>
      <c r="GT438" s="503"/>
      <c r="GU438" s="503"/>
      <c r="GV438" s="503"/>
      <c r="GW438" s="503"/>
      <c r="GX438" s="503"/>
      <c r="GY438" s="503"/>
      <c r="GZ438" s="503"/>
      <c r="HA438" s="503"/>
      <c r="HB438" s="503"/>
      <c r="HC438" s="503"/>
      <c r="HD438" s="503"/>
      <c r="HE438" s="503"/>
      <c r="HF438" s="503"/>
      <c r="HG438" s="503"/>
      <c r="HH438" s="503"/>
      <c r="HI438" s="503"/>
      <c r="HJ438" s="503"/>
      <c r="HK438" s="503"/>
      <c r="HL438" s="503"/>
      <c r="HM438" s="503"/>
      <c r="HN438" s="503"/>
      <c r="HO438" s="503"/>
      <c r="HP438" s="503"/>
      <c r="HQ438" s="503"/>
      <c r="HR438" s="503"/>
      <c r="HS438" s="503"/>
      <c r="HT438" s="503"/>
      <c r="HU438" s="503"/>
      <c r="HV438" s="503"/>
      <c r="HW438" s="503"/>
      <c r="HX438" s="503"/>
      <c r="HY438" s="503"/>
      <c r="HZ438" s="503"/>
      <c r="IA438" s="503"/>
      <c r="IB438" s="503"/>
      <c r="IC438" s="503"/>
      <c r="ID438" s="503"/>
      <c r="IE438" s="503"/>
      <c r="IF438" s="503"/>
      <c r="IG438" s="503"/>
      <c r="IH438" s="503"/>
      <c r="II438" s="503"/>
      <c r="IJ438" s="503"/>
      <c r="IK438" s="503"/>
      <c r="IL438" s="503"/>
      <c r="IM438" s="503"/>
      <c r="IN438" s="503"/>
      <c r="IO438" s="503"/>
    </row>
    <row r="439" spans="1:249" s="508" customFormat="1" x14ac:dyDescent="0.25">
      <c r="A439" s="503"/>
      <c r="B439" s="503"/>
      <c r="C439" s="504"/>
      <c r="D439" s="503"/>
      <c r="E439" s="503"/>
      <c r="F439" s="505"/>
      <c r="G439" s="503"/>
      <c r="H439" s="503"/>
      <c r="I439" s="938"/>
      <c r="J439" s="938"/>
      <c r="K439" s="938"/>
      <c r="L439" s="938"/>
      <c r="M439" s="938"/>
      <c r="N439" s="938"/>
      <c r="O439" s="938"/>
      <c r="P439" s="938"/>
      <c r="Q439" s="938"/>
      <c r="R439" s="503"/>
      <c r="S439" s="861"/>
      <c r="T439" s="510"/>
      <c r="U439" s="506"/>
      <c r="V439" s="314"/>
      <c r="W439" s="314"/>
      <c r="X439" s="314"/>
      <c r="Y439" s="314"/>
      <c r="Z439" s="314"/>
      <c r="AA439" s="314"/>
      <c r="AB439" s="510"/>
      <c r="AC439" s="510"/>
      <c r="AD439" s="510"/>
      <c r="AE439" s="507"/>
      <c r="AF439" s="507"/>
      <c r="AG439" s="507"/>
      <c r="AH439" s="507"/>
      <c r="AI439" s="507"/>
      <c r="AJ439" s="507"/>
      <c r="AK439" s="507"/>
      <c r="AL439" s="507"/>
      <c r="AM439" s="507"/>
      <c r="AN439" s="507"/>
      <c r="AO439" s="507"/>
      <c r="AP439" s="507"/>
      <c r="AQ439" s="506"/>
      <c r="AR439" s="506"/>
      <c r="AS439" s="506"/>
      <c r="AT439" s="506"/>
      <c r="AU439" s="506"/>
      <c r="AV439" s="506"/>
      <c r="AW439" s="506"/>
      <c r="AX439" s="506"/>
      <c r="AY439" s="506"/>
      <c r="AZ439" s="506"/>
      <c r="BA439" s="506"/>
      <c r="BB439" s="510"/>
      <c r="BC439" s="510"/>
      <c r="BD439" s="510"/>
      <c r="BE439" s="510"/>
      <c r="BF439" s="510"/>
      <c r="BG439" s="510"/>
      <c r="BH439" s="510"/>
      <c r="BI439" s="510"/>
      <c r="BJ439" s="510"/>
      <c r="BK439" s="510"/>
      <c r="BL439" s="510"/>
      <c r="BM439" s="510"/>
      <c r="BN439" s="510"/>
      <c r="BO439" s="510"/>
      <c r="BP439" s="510"/>
      <c r="BQ439" s="510"/>
      <c r="BR439" s="510"/>
      <c r="BS439" s="510"/>
      <c r="BT439" s="510"/>
      <c r="BU439" s="510"/>
      <c r="BV439" s="510"/>
      <c r="BW439" s="510"/>
      <c r="BX439" s="510"/>
      <c r="BY439" s="510"/>
      <c r="BZ439" s="510"/>
      <c r="CA439" s="510"/>
      <c r="CB439" s="510"/>
      <c r="CC439" s="510"/>
      <c r="CD439" s="510"/>
      <c r="CE439" s="510"/>
      <c r="CF439" s="510"/>
      <c r="CG439" s="510"/>
      <c r="CH439" s="510"/>
      <c r="CI439" s="510"/>
      <c r="CJ439" s="510"/>
      <c r="CK439" s="510"/>
      <c r="CL439" s="510"/>
      <c r="CM439" s="510"/>
      <c r="CN439" s="510"/>
      <c r="CO439" s="510"/>
      <c r="CP439" s="510"/>
      <c r="CQ439" s="510"/>
      <c r="CR439" s="510"/>
      <c r="CS439" s="510"/>
      <c r="CT439" s="510"/>
      <c r="CU439" s="510"/>
      <c r="CV439" s="510"/>
      <c r="CW439" s="510"/>
      <c r="CX439" s="510"/>
      <c r="CY439" s="510"/>
      <c r="CZ439" s="510"/>
      <c r="DA439" s="510"/>
      <c r="DB439" s="510"/>
      <c r="DC439" s="510"/>
      <c r="DD439" s="510"/>
      <c r="DE439" s="510"/>
      <c r="DF439" s="510"/>
      <c r="DG439" s="510"/>
      <c r="DH439" s="510"/>
      <c r="DI439" s="510"/>
      <c r="DJ439" s="510"/>
      <c r="DK439" s="510"/>
      <c r="DL439" s="510"/>
      <c r="DM439" s="510"/>
      <c r="DN439" s="510"/>
      <c r="DO439" s="510"/>
      <c r="DP439" s="510"/>
      <c r="DQ439" s="510"/>
      <c r="DR439" s="510"/>
      <c r="DS439" s="510"/>
      <c r="DT439" s="510"/>
      <c r="DU439" s="510"/>
      <c r="DV439" s="510"/>
      <c r="DW439" s="510"/>
      <c r="DX439" s="510"/>
      <c r="DY439" s="510"/>
      <c r="DZ439" s="510"/>
      <c r="EA439" s="510"/>
      <c r="EB439" s="510"/>
      <c r="EC439" s="510"/>
      <c r="ED439" s="510"/>
      <c r="EE439" s="510"/>
      <c r="EF439" s="510"/>
      <c r="EG439" s="510"/>
      <c r="EH439" s="510"/>
      <c r="EI439" s="510"/>
      <c r="EJ439" s="510"/>
      <c r="EK439" s="510"/>
      <c r="EL439" s="510"/>
      <c r="EM439" s="510"/>
      <c r="EN439" s="510"/>
      <c r="EO439" s="510"/>
      <c r="EP439" s="510"/>
      <c r="EQ439" s="510"/>
      <c r="ER439" s="510"/>
      <c r="ES439" s="510"/>
      <c r="ET439" s="510"/>
      <c r="EU439" s="510"/>
      <c r="EV439" s="510"/>
      <c r="EW439" s="510"/>
      <c r="EX439" s="510"/>
      <c r="EY439" s="510"/>
      <c r="EZ439" s="510"/>
      <c r="FA439" s="510"/>
      <c r="FB439" s="510"/>
      <c r="FC439" s="510"/>
      <c r="FD439" s="510"/>
      <c r="FE439" s="510"/>
      <c r="FF439" s="510"/>
      <c r="FG439" s="510"/>
      <c r="FH439" s="510"/>
      <c r="FI439" s="510"/>
      <c r="FJ439" s="503"/>
      <c r="FK439" s="503"/>
      <c r="FL439" s="503"/>
      <c r="FM439" s="503"/>
      <c r="FN439" s="503"/>
      <c r="FO439" s="503"/>
      <c r="FP439" s="503"/>
      <c r="FQ439" s="503"/>
      <c r="FR439" s="503"/>
      <c r="FS439" s="503"/>
      <c r="FT439" s="503"/>
      <c r="FU439" s="503"/>
      <c r="FV439" s="503"/>
      <c r="FW439" s="503"/>
      <c r="FX439" s="503"/>
      <c r="FY439" s="503"/>
      <c r="FZ439" s="503"/>
      <c r="GA439" s="503"/>
      <c r="GB439" s="503"/>
      <c r="GC439" s="503"/>
      <c r="GD439" s="503"/>
      <c r="GE439" s="503"/>
      <c r="GF439" s="503"/>
      <c r="GG439" s="503"/>
      <c r="GH439" s="503"/>
      <c r="GI439" s="503"/>
      <c r="GJ439" s="503"/>
      <c r="GK439" s="503"/>
      <c r="GL439" s="503"/>
      <c r="GM439" s="503"/>
      <c r="GN439" s="503"/>
      <c r="GO439" s="503"/>
      <c r="GP439" s="503"/>
      <c r="GQ439" s="503"/>
      <c r="GR439" s="503"/>
      <c r="GS439" s="503"/>
      <c r="GT439" s="503"/>
      <c r="GU439" s="503"/>
      <c r="GV439" s="503"/>
      <c r="GW439" s="503"/>
      <c r="GX439" s="503"/>
      <c r="GY439" s="503"/>
      <c r="GZ439" s="503"/>
      <c r="HA439" s="503"/>
      <c r="HB439" s="503"/>
      <c r="HC439" s="503"/>
      <c r="HD439" s="503"/>
      <c r="HE439" s="503"/>
      <c r="HF439" s="503"/>
      <c r="HG439" s="503"/>
      <c r="HH439" s="503"/>
      <c r="HI439" s="503"/>
      <c r="HJ439" s="503"/>
      <c r="HK439" s="503"/>
      <c r="HL439" s="503"/>
      <c r="HM439" s="503"/>
      <c r="HN439" s="503"/>
      <c r="HO439" s="503"/>
      <c r="HP439" s="503"/>
      <c r="HQ439" s="503"/>
      <c r="HR439" s="503"/>
      <c r="HS439" s="503"/>
      <c r="HT439" s="503"/>
      <c r="HU439" s="503"/>
      <c r="HV439" s="503"/>
      <c r="HW439" s="503"/>
      <c r="HX439" s="503"/>
      <c r="HY439" s="503"/>
      <c r="HZ439" s="503"/>
      <c r="IA439" s="503"/>
      <c r="IB439" s="503"/>
      <c r="IC439" s="503"/>
      <c r="ID439" s="503"/>
      <c r="IE439" s="503"/>
      <c r="IF439" s="503"/>
      <c r="IG439" s="503"/>
      <c r="IH439" s="503"/>
      <c r="II439" s="503"/>
      <c r="IJ439" s="503"/>
      <c r="IK439" s="503"/>
      <c r="IL439" s="503"/>
      <c r="IM439" s="503"/>
      <c r="IN439" s="503"/>
      <c r="IO439" s="503"/>
    </row>
    <row r="440" spans="1:249" s="508" customFormat="1" x14ac:dyDescent="0.25">
      <c r="A440" s="503"/>
      <c r="B440" s="503"/>
      <c r="C440" s="504"/>
      <c r="D440" s="503"/>
      <c r="E440" s="503"/>
      <c r="F440" s="505"/>
      <c r="G440" s="503"/>
      <c r="H440" s="503"/>
      <c r="I440" s="938"/>
      <c r="J440" s="938"/>
      <c r="K440" s="938"/>
      <c r="L440" s="938"/>
      <c r="M440" s="938"/>
      <c r="N440" s="938"/>
      <c r="O440" s="938"/>
      <c r="P440" s="938"/>
      <c r="Q440" s="938"/>
      <c r="R440" s="503"/>
      <c r="S440" s="861"/>
      <c r="T440" s="510"/>
      <c r="U440" s="506"/>
      <c r="V440" s="314"/>
      <c r="W440" s="314"/>
      <c r="X440" s="314"/>
      <c r="Y440" s="314"/>
      <c r="Z440" s="314"/>
      <c r="AA440" s="314"/>
      <c r="AB440" s="510"/>
      <c r="AC440" s="510"/>
      <c r="AD440" s="510"/>
      <c r="AE440" s="507"/>
      <c r="AF440" s="507"/>
      <c r="AG440" s="507"/>
      <c r="AH440" s="507"/>
      <c r="AI440" s="507"/>
      <c r="AJ440" s="507"/>
      <c r="AK440" s="507"/>
      <c r="AL440" s="507"/>
      <c r="AM440" s="507"/>
      <c r="AN440" s="507"/>
      <c r="AO440" s="507"/>
      <c r="AP440" s="507"/>
      <c r="AQ440" s="506"/>
      <c r="AR440" s="506"/>
      <c r="AS440" s="506"/>
      <c r="AT440" s="506"/>
      <c r="AU440" s="506"/>
      <c r="AV440" s="506"/>
      <c r="AW440" s="506"/>
      <c r="AX440" s="506"/>
      <c r="AY440" s="506"/>
      <c r="AZ440" s="506"/>
      <c r="BA440" s="506"/>
      <c r="BB440" s="510"/>
      <c r="BC440" s="510"/>
      <c r="BD440" s="510"/>
      <c r="BE440" s="510"/>
      <c r="BF440" s="510"/>
      <c r="BG440" s="510"/>
      <c r="BH440" s="510"/>
      <c r="BI440" s="510"/>
      <c r="BJ440" s="510"/>
      <c r="BK440" s="510"/>
      <c r="BL440" s="510"/>
      <c r="BM440" s="510"/>
      <c r="BN440" s="510"/>
      <c r="BO440" s="510"/>
      <c r="BP440" s="510"/>
      <c r="BQ440" s="510"/>
      <c r="BR440" s="510"/>
      <c r="BS440" s="510"/>
      <c r="BT440" s="510"/>
      <c r="BU440" s="510"/>
      <c r="BV440" s="510"/>
      <c r="BW440" s="510"/>
      <c r="BX440" s="510"/>
      <c r="BY440" s="510"/>
      <c r="BZ440" s="510"/>
      <c r="CA440" s="510"/>
      <c r="CB440" s="510"/>
      <c r="CC440" s="510"/>
      <c r="CD440" s="510"/>
      <c r="CE440" s="510"/>
      <c r="CF440" s="510"/>
      <c r="CG440" s="510"/>
      <c r="CH440" s="510"/>
      <c r="CI440" s="510"/>
      <c r="CJ440" s="510"/>
      <c r="CK440" s="510"/>
      <c r="CL440" s="510"/>
      <c r="CM440" s="510"/>
      <c r="CN440" s="510"/>
      <c r="CO440" s="510"/>
      <c r="CP440" s="510"/>
      <c r="CQ440" s="510"/>
      <c r="CR440" s="510"/>
      <c r="CS440" s="510"/>
      <c r="CT440" s="510"/>
      <c r="CU440" s="510"/>
      <c r="CV440" s="510"/>
      <c r="CW440" s="510"/>
      <c r="CX440" s="510"/>
      <c r="CY440" s="510"/>
      <c r="CZ440" s="510"/>
      <c r="DA440" s="510"/>
      <c r="DB440" s="510"/>
      <c r="DC440" s="510"/>
      <c r="DD440" s="510"/>
      <c r="DE440" s="510"/>
      <c r="DF440" s="510"/>
      <c r="DG440" s="510"/>
      <c r="DH440" s="510"/>
      <c r="DI440" s="510"/>
      <c r="DJ440" s="510"/>
      <c r="DK440" s="510"/>
      <c r="DL440" s="510"/>
      <c r="DM440" s="510"/>
      <c r="DN440" s="510"/>
      <c r="DO440" s="510"/>
      <c r="DP440" s="510"/>
      <c r="DQ440" s="510"/>
      <c r="DR440" s="510"/>
      <c r="DS440" s="510"/>
      <c r="DT440" s="510"/>
      <c r="DU440" s="510"/>
      <c r="DV440" s="510"/>
      <c r="DW440" s="510"/>
      <c r="DX440" s="510"/>
      <c r="DY440" s="510"/>
      <c r="DZ440" s="510"/>
      <c r="EA440" s="510"/>
      <c r="EB440" s="510"/>
      <c r="EC440" s="510"/>
      <c r="ED440" s="510"/>
      <c r="EE440" s="510"/>
      <c r="EF440" s="510"/>
      <c r="EG440" s="510"/>
      <c r="EH440" s="510"/>
      <c r="EI440" s="510"/>
      <c r="EJ440" s="510"/>
      <c r="EK440" s="510"/>
      <c r="EL440" s="510"/>
      <c r="EM440" s="510"/>
      <c r="EN440" s="510"/>
      <c r="EO440" s="510"/>
      <c r="EP440" s="510"/>
      <c r="EQ440" s="510"/>
      <c r="ER440" s="510"/>
      <c r="ES440" s="510"/>
      <c r="ET440" s="510"/>
      <c r="EU440" s="510"/>
      <c r="EV440" s="510"/>
      <c r="EW440" s="510"/>
      <c r="EX440" s="510"/>
      <c r="EY440" s="510"/>
      <c r="EZ440" s="510"/>
      <c r="FA440" s="510"/>
      <c r="FB440" s="510"/>
      <c r="FC440" s="510"/>
      <c r="FD440" s="510"/>
      <c r="FE440" s="510"/>
      <c r="FF440" s="510"/>
      <c r="FG440" s="510"/>
      <c r="FH440" s="510"/>
      <c r="FI440" s="510"/>
      <c r="FJ440" s="503"/>
      <c r="FK440" s="503"/>
      <c r="FL440" s="503"/>
      <c r="FM440" s="503"/>
      <c r="FN440" s="503"/>
      <c r="FO440" s="503"/>
      <c r="FP440" s="503"/>
      <c r="FQ440" s="503"/>
      <c r="FR440" s="503"/>
      <c r="FS440" s="503"/>
      <c r="FT440" s="503"/>
      <c r="FU440" s="503"/>
      <c r="FV440" s="503"/>
      <c r="FW440" s="503"/>
      <c r="FX440" s="503"/>
      <c r="FY440" s="503"/>
      <c r="FZ440" s="503"/>
      <c r="GA440" s="503"/>
      <c r="GB440" s="503"/>
      <c r="GC440" s="503"/>
      <c r="GD440" s="503"/>
      <c r="GE440" s="503"/>
      <c r="GF440" s="503"/>
      <c r="GG440" s="503"/>
      <c r="GH440" s="503"/>
      <c r="GI440" s="503"/>
      <c r="GJ440" s="503"/>
      <c r="GK440" s="503"/>
      <c r="GL440" s="503"/>
      <c r="GM440" s="503"/>
      <c r="GN440" s="503"/>
      <c r="GO440" s="503"/>
      <c r="GP440" s="503"/>
      <c r="GQ440" s="503"/>
      <c r="GR440" s="503"/>
      <c r="GS440" s="503"/>
      <c r="GT440" s="503"/>
      <c r="GU440" s="503"/>
      <c r="GV440" s="503"/>
      <c r="GW440" s="503"/>
      <c r="GX440" s="503"/>
      <c r="GY440" s="503"/>
      <c r="GZ440" s="503"/>
      <c r="HA440" s="503"/>
      <c r="HB440" s="503"/>
      <c r="HC440" s="503"/>
      <c r="HD440" s="503"/>
      <c r="HE440" s="503"/>
      <c r="HF440" s="503"/>
      <c r="HG440" s="503"/>
      <c r="HH440" s="503"/>
      <c r="HI440" s="503"/>
      <c r="HJ440" s="503"/>
      <c r="HK440" s="503"/>
      <c r="HL440" s="503"/>
      <c r="HM440" s="503"/>
      <c r="HN440" s="503"/>
      <c r="HO440" s="503"/>
      <c r="HP440" s="503"/>
      <c r="HQ440" s="503"/>
      <c r="HR440" s="503"/>
      <c r="HS440" s="503"/>
      <c r="HT440" s="503"/>
      <c r="HU440" s="503"/>
      <c r="HV440" s="503"/>
      <c r="HW440" s="503"/>
      <c r="HX440" s="503"/>
      <c r="HY440" s="503"/>
      <c r="HZ440" s="503"/>
      <c r="IA440" s="503"/>
      <c r="IB440" s="503"/>
      <c r="IC440" s="503"/>
      <c r="ID440" s="503"/>
      <c r="IE440" s="503"/>
      <c r="IF440" s="503"/>
      <c r="IG440" s="503"/>
      <c r="IH440" s="503"/>
      <c r="II440" s="503"/>
      <c r="IJ440" s="503"/>
      <c r="IK440" s="503"/>
      <c r="IL440" s="503"/>
      <c r="IM440" s="503"/>
      <c r="IN440" s="503"/>
      <c r="IO440" s="503"/>
    </row>
    <row r="441" spans="1:249" s="508" customFormat="1" x14ac:dyDescent="0.25">
      <c r="A441" s="503"/>
      <c r="B441" s="503"/>
      <c r="C441" s="504"/>
      <c r="D441" s="503"/>
      <c r="E441" s="503"/>
      <c r="F441" s="505"/>
      <c r="G441" s="503"/>
      <c r="H441" s="503"/>
      <c r="I441" s="938"/>
      <c r="J441" s="938"/>
      <c r="K441" s="938"/>
      <c r="L441" s="938"/>
      <c r="M441" s="938"/>
      <c r="N441" s="938"/>
      <c r="O441" s="938"/>
      <c r="P441" s="938"/>
      <c r="Q441" s="938"/>
      <c r="R441" s="503"/>
      <c r="S441" s="861"/>
      <c r="T441" s="510"/>
      <c r="U441" s="506"/>
      <c r="V441" s="314"/>
      <c r="W441" s="314"/>
      <c r="X441" s="314"/>
      <c r="Y441" s="314"/>
      <c r="Z441" s="314"/>
      <c r="AA441" s="314"/>
      <c r="AB441" s="510"/>
      <c r="AC441" s="510"/>
      <c r="AD441" s="510"/>
      <c r="AE441" s="507"/>
      <c r="AF441" s="507"/>
      <c r="AG441" s="507"/>
      <c r="AH441" s="507"/>
      <c r="AI441" s="507"/>
      <c r="AJ441" s="507"/>
      <c r="AK441" s="507"/>
      <c r="AL441" s="507"/>
      <c r="AM441" s="507"/>
      <c r="AN441" s="507"/>
      <c r="AO441" s="507"/>
      <c r="AP441" s="507"/>
      <c r="AQ441" s="506"/>
      <c r="AR441" s="506"/>
      <c r="AS441" s="506"/>
      <c r="AT441" s="506"/>
      <c r="AU441" s="506"/>
      <c r="AV441" s="506"/>
      <c r="AW441" s="506"/>
      <c r="AX441" s="506"/>
      <c r="AY441" s="506"/>
      <c r="AZ441" s="506"/>
      <c r="BA441" s="506"/>
      <c r="BB441" s="510"/>
      <c r="BC441" s="510"/>
      <c r="BD441" s="510"/>
      <c r="BE441" s="510"/>
      <c r="BF441" s="510"/>
      <c r="BG441" s="510"/>
      <c r="BH441" s="510"/>
      <c r="BI441" s="510"/>
      <c r="BJ441" s="510"/>
      <c r="BK441" s="510"/>
      <c r="BL441" s="510"/>
      <c r="BM441" s="510"/>
      <c r="BN441" s="510"/>
      <c r="BO441" s="510"/>
      <c r="BP441" s="510"/>
      <c r="BQ441" s="510"/>
      <c r="BR441" s="510"/>
      <c r="BS441" s="510"/>
      <c r="BT441" s="510"/>
      <c r="BU441" s="510"/>
      <c r="BV441" s="510"/>
      <c r="BW441" s="510"/>
      <c r="BX441" s="510"/>
      <c r="BY441" s="510"/>
      <c r="BZ441" s="510"/>
      <c r="CA441" s="510"/>
      <c r="CB441" s="510"/>
      <c r="CC441" s="510"/>
      <c r="CD441" s="510"/>
      <c r="CE441" s="510"/>
      <c r="CF441" s="510"/>
      <c r="CG441" s="510"/>
      <c r="CH441" s="510"/>
      <c r="CI441" s="510"/>
      <c r="CJ441" s="510"/>
      <c r="CK441" s="510"/>
      <c r="CL441" s="510"/>
      <c r="CM441" s="510"/>
      <c r="CN441" s="510"/>
      <c r="CO441" s="510"/>
      <c r="CP441" s="510"/>
      <c r="CQ441" s="510"/>
      <c r="CR441" s="510"/>
      <c r="CS441" s="510"/>
      <c r="CT441" s="510"/>
      <c r="CU441" s="510"/>
      <c r="CV441" s="510"/>
      <c r="CW441" s="510"/>
      <c r="CX441" s="510"/>
      <c r="CY441" s="510"/>
      <c r="CZ441" s="510"/>
      <c r="DA441" s="510"/>
      <c r="DB441" s="510"/>
      <c r="DC441" s="510"/>
      <c r="DD441" s="510"/>
      <c r="DE441" s="510"/>
      <c r="DF441" s="510"/>
      <c r="DG441" s="510"/>
      <c r="DH441" s="510"/>
      <c r="DI441" s="510"/>
      <c r="DJ441" s="510"/>
      <c r="DK441" s="510"/>
      <c r="DL441" s="510"/>
      <c r="DM441" s="510"/>
      <c r="DN441" s="510"/>
      <c r="DO441" s="510"/>
      <c r="DP441" s="510"/>
      <c r="DQ441" s="510"/>
      <c r="DR441" s="510"/>
      <c r="DS441" s="510"/>
      <c r="DT441" s="510"/>
      <c r="DU441" s="510"/>
      <c r="DV441" s="510"/>
      <c r="DW441" s="510"/>
      <c r="DX441" s="510"/>
      <c r="DY441" s="510"/>
      <c r="DZ441" s="510"/>
      <c r="EA441" s="510"/>
      <c r="EB441" s="510"/>
      <c r="EC441" s="510"/>
      <c r="ED441" s="510"/>
      <c r="EE441" s="510"/>
      <c r="EF441" s="510"/>
      <c r="EG441" s="510"/>
      <c r="EH441" s="510"/>
      <c r="EI441" s="510"/>
      <c r="EJ441" s="510"/>
      <c r="EK441" s="510"/>
      <c r="EL441" s="510"/>
      <c r="EM441" s="510"/>
      <c r="EN441" s="510"/>
      <c r="EO441" s="510"/>
      <c r="EP441" s="510"/>
      <c r="EQ441" s="510"/>
      <c r="ER441" s="510"/>
      <c r="ES441" s="510"/>
      <c r="ET441" s="510"/>
      <c r="EU441" s="510"/>
      <c r="EV441" s="510"/>
      <c r="EW441" s="510"/>
      <c r="EX441" s="510"/>
      <c r="EY441" s="510"/>
      <c r="EZ441" s="510"/>
      <c r="FA441" s="510"/>
      <c r="FB441" s="510"/>
      <c r="FC441" s="510"/>
      <c r="FD441" s="510"/>
      <c r="FE441" s="510"/>
      <c r="FF441" s="510"/>
      <c r="FG441" s="510"/>
      <c r="FH441" s="510"/>
      <c r="FI441" s="510"/>
      <c r="FJ441" s="503"/>
      <c r="FK441" s="503"/>
      <c r="FL441" s="503"/>
      <c r="FM441" s="503"/>
      <c r="FN441" s="503"/>
      <c r="FO441" s="503"/>
      <c r="FP441" s="503"/>
      <c r="FQ441" s="503"/>
      <c r="FR441" s="503"/>
      <c r="FS441" s="503"/>
      <c r="FT441" s="503"/>
      <c r="FU441" s="503"/>
      <c r="FV441" s="503"/>
      <c r="FW441" s="503"/>
      <c r="FX441" s="503"/>
      <c r="FY441" s="503"/>
      <c r="FZ441" s="503"/>
      <c r="GA441" s="503"/>
      <c r="GB441" s="503"/>
      <c r="GC441" s="503"/>
      <c r="GD441" s="503"/>
      <c r="GE441" s="503"/>
      <c r="GF441" s="503"/>
      <c r="GG441" s="503"/>
      <c r="GH441" s="503"/>
      <c r="GI441" s="503"/>
      <c r="GJ441" s="503"/>
      <c r="GK441" s="503"/>
      <c r="GL441" s="503"/>
      <c r="GM441" s="503"/>
      <c r="GN441" s="503"/>
      <c r="GO441" s="503"/>
      <c r="GP441" s="503"/>
      <c r="GQ441" s="503"/>
      <c r="GR441" s="503"/>
      <c r="GS441" s="503"/>
      <c r="GT441" s="503"/>
      <c r="GU441" s="503"/>
      <c r="GV441" s="503"/>
      <c r="GW441" s="503"/>
      <c r="GX441" s="503"/>
      <c r="GY441" s="503"/>
      <c r="GZ441" s="503"/>
      <c r="HA441" s="503"/>
      <c r="HB441" s="503"/>
      <c r="HC441" s="503"/>
      <c r="HD441" s="503"/>
      <c r="HE441" s="503"/>
      <c r="HF441" s="503"/>
      <c r="HG441" s="503"/>
      <c r="HH441" s="503"/>
      <c r="HI441" s="503"/>
      <c r="HJ441" s="503"/>
      <c r="HK441" s="503"/>
      <c r="HL441" s="503"/>
      <c r="HM441" s="503"/>
      <c r="HN441" s="503"/>
      <c r="HO441" s="503"/>
      <c r="HP441" s="503"/>
      <c r="HQ441" s="503"/>
      <c r="HR441" s="503"/>
      <c r="HS441" s="503"/>
      <c r="HT441" s="503"/>
      <c r="HU441" s="503"/>
      <c r="HV441" s="503"/>
      <c r="HW441" s="503"/>
      <c r="HX441" s="503"/>
      <c r="HY441" s="503"/>
      <c r="HZ441" s="503"/>
      <c r="IA441" s="503"/>
      <c r="IB441" s="503"/>
      <c r="IC441" s="503"/>
      <c r="ID441" s="503"/>
      <c r="IE441" s="503"/>
      <c r="IF441" s="503"/>
      <c r="IG441" s="503"/>
      <c r="IH441" s="503"/>
      <c r="II441" s="503"/>
      <c r="IJ441" s="503"/>
      <c r="IK441" s="503"/>
      <c r="IL441" s="503"/>
      <c r="IM441" s="503"/>
      <c r="IN441" s="503"/>
      <c r="IO441" s="503"/>
    </row>
    <row r="442" spans="1:249" s="508" customFormat="1" x14ac:dyDescent="0.25">
      <c r="A442" s="503"/>
      <c r="B442" s="503"/>
      <c r="C442" s="504"/>
      <c r="D442" s="503"/>
      <c r="E442" s="503"/>
      <c r="F442" s="505"/>
      <c r="G442" s="503"/>
      <c r="H442" s="503"/>
      <c r="I442" s="938"/>
      <c r="J442" s="938"/>
      <c r="K442" s="938"/>
      <c r="L442" s="938"/>
      <c r="M442" s="938"/>
      <c r="N442" s="938"/>
      <c r="O442" s="938"/>
      <c r="P442" s="938"/>
      <c r="Q442" s="938"/>
      <c r="R442" s="503"/>
      <c r="S442" s="861"/>
      <c r="T442" s="510"/>
      <c r="U442" s="506"/>
      <c r="V442" s="314"/>
      <c r="W442" s="314"/>
      <c r="X442" s="314"/>
      <c r="Y442" s="314"/>
      <c r="Z442" s="314"/>
      <c r="AA442" s="314"/>
      <c r="AB442" s="510"/>
      <c r="AC442" s="510"/>
      <c r="AD442" s="510"/>
      <c r="AE442" s="507"/>
      <c r="AF442" s="507"/>
      <c r="AG442" s="507"/>
      <c r="AH442" s="507"/>
      <c r="AI442" s="507"/>
      <c r="AJ442" s="507"/>
      <c r="AK442" s="507"/>
      <c r="AL442" s="507"/>
      <c r="AM442" s="507"/>
      <c r="AN442" s="507"/>
      <c r="AO442" s="507"/>
      <c r="AP442" s="507"/>
      <c r="AQ442" s="506"/>
      <c r="AR442" s="506"/>
      <c r="AS442" s="506"/>
      <c r="AT442" s="506"/>
      <c r="AU442" s="506"/>
      <c r="AV442" s="506"/>
      <c r="AW442" s="506"/>
      <c r="AX442" s="506"/>
      <c r="AY442" s="506"/>
      <c r="AZ442" s="506"/>
      <c r="BA442" s="506"/>
      <c r="BB442" s="510"/>
      <c r="BC442" s="510"/>
      <c r="BD442" s="510"/>
      <c r="BE442" s="510"/>
      <c r="BF442" s="510"/>
      <c r="BG442" s="510"/>
      <c r="BH442" s="510"/>
      <c r="BI442" s="510"/>
      <c r="BJ442" s="510"/>
      <c r="BK442" s="510"/>
      <c r="BL442" s="510"/>
      <c r="BM442" s="510"/>
      <c r="BN442" s="510"/>
      <c r="BO442" s="510"/>
      <c r="BP442" s="510"/>
      <c r="BQ442" s="510"/>
      <c r="BR442" s="510"/>
      <c r="BS442" s="510"/>
      <c r="BT442" s="510"/>
      <c r="BU442" s="510"/>
      <c r="BV442" s="510"/>
      <c r="BW442" s="510"/>
      <c r="BX442" s="510"/>
      <c r="BY442" s="510"/>
      <c r="BZ442" s="510"/>
      <c r="CA442" s="510"/>
      <c r="CB442" s="510"/>
      <c r="CC442" s="510"/>
      <c r="CD442" s="510"/>
      <c r="CE442" s="510"/>
      <c r="CF442" s="510"/>
      <c r="CG442" s="510"/>
      <c r="CH442" s="510"/>
      <c r="CI442" s="510"/>
      <c r="CJ442" s="510"/>
      <c r="CK442" s="510"/>
      <c r="CL442" s="510"/>
      <c r="CM442" s="510"/>
      <c r="CN442" s="510"/>
      <c r="CO442" s="510"/>
      <c r="CP442" s="510"/>
      <c r="CQ442" s="510"/>
      <c r="CR442" s="510"/>
      <c r="CS442" s="510"/>
      <c r="CT442" s="510"/>
      <c r="CU442" s="510"/>
      <c r="CV442" s="510"/>
      <c r="CW442" s="510"/>
      <c r="CX442" s="510"/>
      <c r="CY442" s="510"/>
      <c r="CZ442" s="510"/>
      <c r="DA442" s="510"/>
      <c r="DB442" s="510"/>
      <c r="DC442" s="510"/>
      <c r="DD442" s="510"/>
      <c r="DE442" s="510"/>
      <c r="DF442" s="510"/>
      <c r="DG442" s="510"/>
      <c r="DH442" s="510"/>
      <c r="DI442" s="510"/>
      <c r="DJ442" s="510"/>
      <c r="DK442" s="510"/>
      <c r="DL442" s="510"/>
      <c r="DM442" s="510"/>
      <c r="DN442" s="510"/>
      <c r="DO442" s="510"/>
      <c r="DP442" s="510"/>
      <c r="DQ442" s="510"/>
      <c r="DR442" s="510"/>
      <c r="DS442" s="510"/>
      <c r="DT442" s="510"/>
      <c r="DU442" s="510"/>
      <c r="DV442" s="510"/>
      <c r="DW442" s="510"/>
      <c r="DX442" s="510"/>
      <c r="DY442" s="510"/>
      <c r="DZ442" s="510"/>
      <c r="EA442" s="510"/>
      <c r="EB442" s="510"/>
      <c r="EC442" s="510"/>
      <c r="ED442" s="510"/>
      <c r="EE442" s="510"/>
      <c r="EF442" s="510"/>
      <c r="EG442" s="510"/>
      <c r="EH442" s="510"/>
      <c r="EI442" s="510"/>
      <c r="EJ442" s="510"/>
      <c r="EK442" s="510"/>
      <c r="EL442" s="510"/>
      <c r="EM442" s="510"/>
      <c r="EN442" s="510"/>
      <c r="EO442" s="510"/>
      <c r="EP442" s="510"/>
      <c r="EQ442" s="510"/>
      <c r="ER442" s="510"/>
      <c r="ES442" s="510"/>
      <c r="ET442" s="510"/>
      <c r="EU442" s="510"/>
      <c r="EV442" s="510"/>
      <c r="EW442" s="510"/>
      <c r="EX442" s="510"/>
      <c r="EY442" s="510"/>
      <c r="EZ442" s="510"/>
      <c r="FA442" s="510"/>
      <c r="FB442" s="510"/>
      <c r="FC442" s="510"/>
      <c r="FD442" s="510"/>
      <c r="FE442" s="510"/>
      <c r="FF442" s="510"/>
      <c r="FG442" s="510"/>
      <c r="FH442" s="510"/>
      <c r="FI442" s="510"/>
      <c r="FJ442" s="503"/>
      <c r="FK442" s="503"/>
      <c r="FL442" s="503"/>
      <c r="FM442" s="503"/>
      <c r="FN442" s="503"/>
      <c r="FO442" s="503"/>
      <c r="FP442" s="503"/>
      <c r="FQ442" s="503"/>
      <c r="FR442" s="503"/>
      <c r="FS442" s="503"/>
      <c r="FT442" s="503"/>
      <c r="FU442" s="503"/>
      <c r="FV442" s="503"/>
      <c r="FW442" s="503"/>
      <c r="FX442" s="503"/>
      <c r="FY442" s="503"/>
      <c r="FZ442" s="503"/>
      <c r="GA442" s="503"/>
      <c r="GB442" s="503"/>
      <c r="GC442" s="503"/>
      <c r="GD442" s="503"/>
      <c r="GE442" s="503"/>
      <c r="GF442" s="503"/>
      <c r="GG442" s="503"/>
      <c r="GH442" s="503"/>
      <c r="GI442" s="503"/>
      <c r="GJ442" s="503"/>
      <c r="GK442" s="503"/>
      <c r="GL442" s="503"/>
      <c r="GM442" s="503"/>
      <c r="GN442" s="503"/>
      <c r="GO442" s="503"/>
      <c r="GP442" s="503"/>
      <c r="GQ442" s="503"/>
      <c r="GR442" s="503"/>
      <c r="GS442" s="503"/>
      <c r="GT442" s="503"/>
      <c r="GU442" s="503"/>
      <c r="GV442" s="503"/>
      <c r="GW442" s="503"/>
      <c r="GX442" s="503"/>
      <c r="GY442" s="503"/>
      <c r="GZ442" s="503"/>
      <c r="HA442" s="503"/>
      <c r="HB442" s="503"/>
      <c r="HC442" s="503"/>
      <c r="HD442" s="503"/>
      <c r="HE442" s="503"/>
      <c r="HF442" s="503"/>
      <c r="HG442" s="503"/>
      <c r="HH442" s="503"/>
      <c r="HI442" s="503"/>
      <c r="HJ442" s="503"/>
      <c r="HK442" s="503"/>
      <c r="HL442" s="503"/>
      <c r="HM442" s="503"/>
      <c r="HN442" s="503"/>
      <c r="HO442" s="503"/>
      <c r="HP442" s="503"/>
      <c r="HQ442" s="503"/>
      <c r="HR442" s="503"/>
      <c r="HS442" s="503"/>
      <c r="HT442" s="503"/>
      <c r="HU442" s="503"/>
      <c r="HV442" s="503"/>
      <c r="HW442" s="503"/>
      <c r="HX442" s="503"/>
      <c r="HY442" s="503"/>
      <c r="HZ442" s="503"/>
      <c r="IA442" s="503"/>
      <c r="IB442" s="503"/>
      <c r="IC442" s="503"/>
      <c r="ID442" s="503"/>
      <c r="IE442" s="503"/>
      <c r="IF442" s="503"/>
      <c r="IG442" s="503"/>
      <c r="IH442" s="503"/>
      <c r="II442" s="503"/>
      <c r="IJ442" s="503"/>
      <c r="IK442" s="503"/>
      <c r="IL442" s="503"/>
      <c r="IM442" s="503"/>
      <c r="IN442" s="503"/>
      <c r="IO442" s="503"/>
    </row>
    <row r="443" spans="1:249" s="508" customFormat="1" x14ac:dyDescent="0.25">
      <c r="A443" s="503"/>
      <c r="B443" s="503"/>
      <c r="C443" s="504"/>
      <c r="D443" s="503"/>
      <c r="E443" s="503"/>
      <c r="F443" s="505"/>
      <c r="G443" s="503"/>
      <c r="H443" s="503"/>
      <c r="I443" s="938"/>
      <c r="J443" s="938"/>
      <c r="K443" s="938"/>
      <c r="L443" s="938"/>
      <c r="M443" s="938"/>
      <c r="N443" s="938"/>
      <c r="O443" s="938"/>
      <c r="P443" s="938"/>
      <c r="Q443" s="938"/>
      <c r="R443" s="503"/>
      <c r="S443" s="861"/>
      <c r="T443" s="510"/>
      <c r="U443" s="506"/>
      <c r="V443" s="314"/>
      <c r="W443" s="314"/>
      <c r="X443" s="314"/>
      <c r="Y443" s="314"/>
      <c r="Z443" s="314"/>
      <c r="AA443" s="314"/>
      <c r="AB443" s="510"/>
      <c r="AC443" s="510"/>
      <c r="AD443" s="510"/>
      <c r="AE443" s="507"/>
      <c r="AF443" s="507"/>
      <c r="AG443" s="507"/>
      <c r="AH443" s="507"/>
      <c r="AI443" s="507"/>
      <c r="AJ443" s="507"/>
      <c r="AK443" s="507"/>
      <c r="AL443" s="507"/>
      <c r="AM443" s="507"/>
      <c r="AN443" s="507"/>
      <c r="AO443" s="507"/>
      <c r="AP443" s="507"/>
      <c r="AQ443" s="506"/>
      <c r="AR443" s="506"/>
      <c r="AS443" s="506"/>
      <c r="AT443" s="506"/>
      <c r="AU443" s="506"/>
      <c r="AV443" s="506"/>
      <c r="AW443" s="506"/>
      <c r="AX443" s="506"/>
      <c r="AY443" s="506"/>
      <c r="AZ443" s="506"/>
      <c r="BA443" s="506"/>
      <c r="BB443" s="510"/>
      <c r="BC443" s="510"/>
      <c r="BD443" s="510"/>
      <c r="BE443" s="510"/>
      <c r="BF443" s="510"/>
      <c r="BG443" s="510"/>
      <c r="BH443" s="510"/>
      <c r="BI443" s="510"/>
      <c r="BJ443" s="510"/>
      <c r="BK443" s="510"/>
      <c r="BL443" s="510"/>
      <c r="BM443" s="510"/>
      <c r="BN443" s="510"/>
      <c r="BO443" s="510"/>
      <c r="BP443" s="510"/>
      <c r="BQ443" s="510"/>
      <c r="BR443" s="510"/>
      <c r="BS443" s="510"/>
      <c r="BT443" s="510"/>
      <c r="BU443" s="510"/>
      <c r="BV443" s="510"/>
      <c r="BW443" s="510"/>
      <c r="BX443" s="510"/>
      <c r="BY443" s="510"/>
      <c r="BZ443" s="510"/>
      <c r="CA443" s="510"/>
      <c r="CB443" s="510"/>
      <c r="CC443" s="510"/>
      <c r="CD443" s="510"/>
      <c r="CE443" s="510"/>
      <c r="CF443" s="510"/>
      <c r="CG443" s="510"/>
      <c r="CH443" s="510"/>
      <c r="CI443" s="510"/>
      <c r="CJ443" s="510"/>
      <c r="CK443" s="510"/>
      <c r="CL443" s="510"/>
      <c r="CM443" s="510"/>
      <c r="CN443" s="510"/>
      <c r="CO443" s="510"/>
      <c r="CP443" s="510"/>
      <c r="CQ443" s="510"/>
      <c r="CR443" s="510"/>
      <c r="CS443" s="510"/>
      <c r="CT443" s="510"/>
      <c r="CU443" s="510"/>
      <c r="CV443" s="510"/>
      <c r="CW443" s="510"/>
      <c r="CX443" s="510"/>
      <c r="CY443" s="510"/>
      <c r="CZ443" s="510"/>
      <c r="DA443" s="510"/>
      <c r="DB443" s="510"/>
      <c r="DC443" s="510"/>
      <c r="DD443" s="510"/>
      <c r="DE443" s="510"/>
      <c r="DF443" s="510"/>
      <c r="DG443" s="510"/>
      <c r="DH443" s="510"/>
      <c r="DI443" s="510"/>
      <c r="DJ443" s="510"/>
      <c r="DK443" s="510"/>
      <c r="DL443" s="510"/>
      <c r="DM443" s="510"/>
      <c r="DN443" s="510"/>
      <c r="DO443" s="510"/>
      <c r="DP443" s="510"/>
      <c r="DQ443" s="510"/>
      <c r="DR443" s="510"/>
      <c r="DS443" s="510"/>
      <c r="DT443" s="510"/>
      <c r="DU443" s="510"/>
      <c r="DV443" s="510"/>
      <c r="DW443" s="510"/>
      <c r="DX443" s="510"/>
      <c r="DY443" s="510"/>
      <c r="DZ443" s="510"/>
      <c r="EA443" s="510"/>
      <c r="EB443" s="510"/>
      <c r="EC443" s="510"/>
      <c r="ED443" s="510"/>
      <c r="EE443" s="510"/>
      <c r="EF443" s="510"/>
      <c r="EG443" s="510"/>
      <c r="EH443" s="510"/>
      <c r="EI443" s="510"/>
      <c r="EJ443" s="510"/>
      <c r="EK443" s="510"/>
      <c r="EL443" s="510"/>
      <c r="EM443" s="510"/>
      <c r="EN443" s="510"/>
      <c r="EO443" s="510"/>
      <c r="EP443" s="510"/>
      <c r="EQ443" s="510"/>
      <c r="ER443" s="510"/>
      <c r="ES443" s="510"/>
      <c r="ET443" s="510"/>
      <c r="EU443" s="510"/>
      <c r="EV443" s="510"/>
      <c r="EW443" s="510"/>
      <c r="EX443" s="510"/>
      <c r="EY443" s="510"/>
      <c r="EZ443" s="510"/>
      <c r="FA443" s="510"/>
      <c r="FB443" s="510"/>
      <c r="FC443" s="510"/>
      <c r="FD443" s="510"/>
      <c r="FE443" s="510"/>
      <c r="FF443" s="510"/>
      <c r="FG443" s="510"/>
      <c r="FH443" s="510"/>
      <c r="FI443" s="510"/>
      <c r="FJ443" s="503"/>
      <c r="FK443" s="503"/>
      <c r="FL443" s="503"/>
      <c r="FM443" s="503"/>
      <c r="FN443" s="503"/>
      <c r="FO443" s="503"/>
      <c r="FP443" s="503"/>
      <c r="FQ443" s="503"/>
      <c r="FR443" s="503"/>
      <c r="FS443" s="503"/>
      <c r="FT443" s="503"/>
      <c r="FU443" s="503"/>
      <c r="FV443" s="503"/>
      <c r="FW443" s="503"/>
      <c r="FX443" s="503"/>
      <c r="FY443" s="503"/>
      <c r="FZ443" s="503"/>
      <c r="GA443" s="503"/>
      <c r="GB443" s="503"/>
      <c r="GC443" s="503"/>
      <c r="GD443" s="503"/>
      <c r="GE443" s="503"/>
      <c r="GF443" s="503"/>
      <c r="GG443" s="503"/>
      <c r="GH443" s="503"/>
      <c r="GI443" s="503"/>
      <c r="GJ443" s="503"/>
      <c r="GK443" s="503"/>
      <c r="GL443" s="503"/>
      <c r="GM443" s="503"/>
      <c r="GN443" s="503"/>
      <c r="GO443" s="503"/>
      <c r="GP443" s="503"/>
      <c r="GQ443" s="503"/>
      <c r="GR443" s="503"/>
      <c r="GS443" s="503"/>
      <c r="GT443" s="503"/>
      <c r="GU443" s="503"/>
      <c r="GV443" s="503"/>
      <c r="GW443" s="503"/>
      <c r="GX443" s="503"/>
      <c r="GY443" s="503"/>
      <c r="GZ443" s="503"/>
      <c r="HA443" s="503"/>
      <c r="HB443" s="503"/>
      <c r="HC443" s="503"/>
      <c r="HD443" s="503"/>
      <c r="HE443" s="503"/>
      <c r="HF443" s="503"/>
      <c r="HG443" s="503"/>
      <c r="HH443" s="503"/>
      <c r="HI443" s="503"/>
      <c r="HJ443" s="503"/>
      <c r="HK443" s="503"/>
      <c r="HL443" s="503"/>
      <c r="HM443" s="503"/>
      <c r="HN443" s="503"/>
      <c r="HO443" s="503"/>
      <c r="HP443" s="503"/>
      <c r="HQ443" s="503"/>
      <c r="HR443" s="503"/>
      <c r="HS443" s="503"/>
      <c r="HT443" s="503"/>
      <c r="HU443" s="503"/>
      <c r="HV443" s="503"/>
      <c r="HW443" s="503"/>
      <c r="HX443" s="503"/>
      <c r="HY443" s="503"/>
      <c r="HZ443" s="503"/>
      <c r="IA443" s="503"/>
      <c r="IB443" s="503"/>
      <c r="IC443" s="503"/>
      <c r="ID443" s="503"/>
      <c r="IE443" s="503"/>
      <c r="IF443" s="503"/>
      <c r="IG443" s="503"/>
      <c r="IH443" s="503"/>
      <c r="II443" s="503"/>
      <c r="IJ443" s="503"/>
      <c r="IK443" s="503"/>
      <c r="IL443" s="503"/>
      <c r="IM443" s="503"/>
      <c r="IN443" s="503"/>
      <c r="IO443" s="503"/>
    </row>
    <row r="444" spans="1:249" s="508" customFormat="1" x14ac:dyDescent="0.25">
      <c r="A444" s="503"/>
      <c r="B444" s="503"/>
      <c r="C444" s="504"/>
      <c r="D444" s="503"/>
      <c r="E444" s="503"/>
      <c r="F444" s="505"/>
      <c r="G444" s="503"/>
      <c r="H444" s="503"/>
      <c r="I444" s="938"/>
      <c r="J444" s="938"/>
      <c r="K444" s="938"/>
      <c r="L444" s="938"/>
      <c r="M444" s="938"/>
      <c r="N444" s="938"/>
      <c r="O444" s="938"/>
      <c r="P444" s="938"/>
      <c r="Q444" s="938"/>
      <c r="R444" s="503"/>
      <c r="S444" s="861"/>
      <c r="T444" s="510"/>
      <c r="U444" s="506"/>
      <c r="V444" s="314"/>
      <c r="W444" s="314"/>
      <c r="X444" s="314"/>
      <c r="Y444" s="314"/>
      <c r="Z444" s="314"/>
      <c r="AA444" s="314"/>
      <c r="AB444" s="510"/>
      <c r="AC444" s="510"/>
      <c r="AD444" s="510"/>
      <c r="AE444" s="507"/>
      <c r="AF444" s="507"/>
      <c r="AG444" s="507"/>
      <c r="AH444" s="507"/>
      <c r="AI444" s="507"/>
      <c r="AJ444" s="507"/>
      <c r="AK444" s="507"/>
      <c r="AL444" s="507"/>
      <c r="AM444" s="507"/>
      <c r="AN444" s="507"/>
      <c r="AO444" s="507"/>
      <c r="AP444" s="507"/>
      <c r="AQ444" s="506"/>
      <c r="AR444" s="506"/>
      <c r="AS444" s="506"/>
      <c r="AT444" s="506"/>
      <c r="AU444" s="506"/>
      <c r="AV444" s="506"/>
      <c r="AW444" s="506"/>
      <c r="AX444" s="506"/>
      <c r="AY444" s="506"/>
      <c r="AZ444" s="506"/>
      <c r="BA444" s="506"/>
      <c r="BB444" s="510"/>
      <c r="BC444" s="510"/>
      <c r="BD444" s="510"/>
      <c r="BE444" s="510"/>
      <c r="BF444" s="510"/>
      <c r="BG444" s="510"/>
      <c r="BH444" s="510"/>
      <c r="BI444" s="510"/>
      <c r="BJ444" s="510"/>
      <c r="BK444" s="510"/>
      <c r="BL444" s="510"/>
      <c r="BM444" s="510"/>
      <c r="BN444" s="510"/>
      <c r="BO444" s="510"/>
      <c r="BP444" s="510"/>
      <c r="BQ444" s="510"/>
      <c r="BR444" s="510"/>
      <c r="BS444" s="510"/>
      <c r="BT444" s="510"/>
      <c r="BU444" s="510"/>
      <c r="BV444" s="510"/>
      <c r="BW444" s="510"/>
      <c r="BX444" s="510"/>
      <c r="BY444" s="510"/>
      <c r="BZ444" s="510"/>
      <c r="CA444" s="510"/>
      <c r="CB444" s="510"/>
      <c r="CC444" s="510"/>
      <c r="CD444" s="510"/>
      <c r="CE444" s="510"/>
      <c r="CF444" s="510"/>
      <c r="CG444" s="510"/>
      <c r="CH444" s="510"/>
      <c r="CI444" s="510"/>
      <c r="CJ444" s="510"/>
      <c r="CK444" s="510"/>
      <c r="CL444" s="510"/>
      <c r="CM444" s="510"/>
      <c r="CN444" s="510"/>
      <c r="CO444" s="510"/>
      <c r="CP444" s="510"/>
      <c r="CQ444" s="510"/>
      <c r="CR444" s="510"/>
      <c r="CS444" s="510"/>
      <c r="CT444" s="510"/>
      <c r="CU444" s="510"/>
      <c r="CV444" s="510"/>
      <c r="CW444" s="510"/>
      <c r="CX444" s="510"/>
      <c r="CY444" s="510"/>
      <c r="CZ444" s="510"/>
      <c r="DA444" s="510"/>
      <c r="DB444" s="510"/>
      <c r="DC444" s="510"/>
      <c r="DD444" s="510"/>
      <c r="DE444" s="510"/>
      <c r="DF444" s="510"/>
      <c r="DG444" s="510"/>
      <c r="DH444" s="510"/>
      <c r="DI444" s="510"/>
      <c r="DJ444" s="510"/>
      <c r="DK444" s="510"/>
      <c r="DL444" s="510"/>
      <c r="DM444" s="510"/>
      <c r="DN444" s="510"/>
      <c r="DO444" s="510"/>
      <c r="DP444" s="510"/>
      <c r="DQ444" s="510"/>
      <c r="DR444" s="510"/>
      <c r="DS444" s="510"/>
      <c r="DT444" s="510"/>
      <c r="DU444" s="510"/>
      <c r="DV444" s="510"/>
      <c r="DW444" s="510"/>
      <c r="DX444" s="510"/>
      <c r="DY444" s="510"/>
      <c r="DZ444" s="510"/>
      <c r="EA444" s="510"/>
      <c r="EB444" s="510"/>
      <c r="EC444" s="510"/>
      <c r="ED444" s="510"/>
      <c r="EE444" s="510"/>
      <c r="EF444" s="510"/>
      <c r="EG444" s="510"/>
      <c r="EH444" s="510"/>
      <c r="EI444" s="510"/>
      <c r="EJ444" s="510"/>
      <c r="EK444" s="510"/>
      <c r="EL444" s="510"/>
      <c r="EM444" s="510"/>
      <c r="EN444" s="510"/>
      <c r="EO444" s="510"/>
      <c r="EP444" s="510"/>
      <c r="EQ444" s="510"/>
      <c r="ER444" s="510"/>
      <c r="ES444" s="510"/>
      <c r="ET444" s="510"/>
      <c r="EU444" s="510"/>
      <c r="EV444" s="510"/>
      <c r="EW444" s="510"/>
      <c r="EX444" s="510"/>
      <c r="EY444" s="510"/>
      <c r="EZ444" s="510"/>
      <c r="FA444" s="510"/>
      <c r="FB444" s="510"/>
      <c r="FC444" s="510"/>
      <c r="FD444" s="510"/>
      <c r="FE444" s="510"/>
      <c r="FF444" s="510"/>
      <c r="FG444" s="510"/>
      <c r="FH444" s="510"/>
      <c r="FI444" s="510"/>
      <c r="FJ444" s="503"/>
      <c r="FK444" s="503"/>
      <c r="FL444" s="503"/>
      <c r="FM444" s="503"/>
      <c r="FN444" s="503"/>
      <c r="FO444" s="503"/>
      <c r="FP444" s="503"/>
      <c r="FQ444" s="503"/>
      <c r="FR444" s="503"/>
      <c r="FS444" s="503"/>
      <c r="FT444" s="503"/>
      <c r="FU444" s="503"/>
      <c r="FV444" s="503"/>
      <c r="FW444" s="503"/>
      <c r="FX444" s="503"/>
      <c r="FY444" s="503"/>
      <c r="FZ444" s="503"/>
      <c r="GA444" s="503"/>
      <c r="GB444" s="503"/>
      <c r="GC444" s="503"/>
      <c r="GD444" s="503"/>
      <c r="GE444" s="503"/>
      <c r="GF444" s="503"/>
      <c r="GG444" s="503"/>
      <c r="GH444" s="503"/>
      <c r="GI444" s="503"/>
      <c r="GJ444" s="503"/>
      <c r="GK444" s="503"/>
      <c r="GL444" s="503"/>
      <c r="GM444" s="503"/>
      <c r="GN444" s="503"/>
      <c r="GO444" s="503"/>
      <c r="GP444" s="503"/>
      <c r="GQ444" s="503"/>
      <c r="GR444" s="503"/>
      <c r="GS444" s="503"/>
      <c r="GT444" s="503"/>
      <c r="GU444" s="503"/>
      <c r="GV444" s="503"/>
      <c r="GW444" s="503"/>
      <c r="GX444" s="503"/>
      <c r="GY444" s="503"/>
      <c r="GZ444" s="503"/>
      <c r="HA444" s="503"/>
      <c r="HB444" s="503"/>
      <c r="HC444" s="503"/>
      <c r="HD444" s="503"/>
      <c r="HE444" s="503"/>
      <c r="HF444" s="503"/>
      <c r="HG444" s="503"/>
      <c r="HH444" s="503"/>
      <c r="HI444" s="503"/>
      <c r="HJ444" s="503"/>
      <c r="HK444" s="503"/>
      <c r="HL444" s="503"/>
      <c r="HM444" s="503"/>
      <c r="HN444" s="503"/>
      <c r="HO444" s="503"/>
      <c r="HP444" s="503"/>
      <c r="HQ444" s="503"/>
      <c r="HR444" s="503"/>
      <c r="HS444" s="503"/>
      <c r="HT444" s="503"/>
      <c r="HU444" s="503"/>
      <c r="HV444" s="503"/>
      <c r="HW444" s="503"/>
      <c r="HX444" s="503"/>
      <c r="HY444" s="503"/>
      <c r="HZ444" s="503"/>
      <c r="IA444" s="503"/>
      <c r="IB444" s="503"/>
      <c r="IC444" s="503"/>
      <c r="ID444" s="503"/>
      <c r="IE444" s="503"/>
      <c r="IF444" s="503"/>
      <c r="IG444" s="503"/>
      <c r="IH444" s="503"/>
      <c r="II444" s="503"/>
      <c r="IJ444" s="503"/>
      <c r="IK444" s="503"/>
      <c r="IL444" s="503"/>
      <c r="IM444" s="503"/>
      <c r="IN444" s="503"/>
      <c r="IO444" s="503"/>
    </row>
    <row r="445" spans="1:249" s="508" customFormat="1" x14ac:dyDescent="0.25">
      <c r="A445" s="503"/>
      <c r="B445" s="503"/>
      <c r="C445" s="504"/>
      <c r="D445" s="503"/>
      <c r="E445" s="503"/>
      <c r="F445" s="505"/>
      <c r="G445" s="503"/>
      <c r="H445" s="503"/>
      <c r="I445" s="938"/>
      <c r="J445" s="938"/>
      <c r="K445" s="938"/>
      <c r="L445" s="938"/>
      <c r="M445" s="938"/>
      <c r="N445" s="938"/>
      <c r="O445" s="938"/>
      <c r="P445" s="938"/>
      <c r="Q445" s="938"/>
      <c r="R445" s="503"/>
      <c r="S445" s="861"/>
      <c r="T445" s="510"/>
      <c r="U445" s="506"/>
      <c r="V445" s="314"/>
      <c r="W445" s="314"/>
      <c r="X445" s="314"/>
      <c r="Y445" s="314"/>
      <c r="Z445" s="314"/>
      <c r="AA445" s="314"/>
      <c r="AB445" s="510"/>
      <c r="AC445" s="510"/>
      <c r="AD445" s="510"/>
      <c r="AE445" s="507"/>
      <c r="AF445" s="507"/>
      <c r="AG445" s="507"/>
      <c r="AH445" s="507"/>
      <c r="AI445" s="507"/>
      <c r="AJ445" s="507"/>
      <c r="AK445" s="507"/>
      <c r="AL445" s="507"/>
      <c r="AM445" s="507"/>
      <c r="AN445" s="507"/>
      <c r="AO445" s="507"/>
      <c r="AP445" s="507"/>
      <c r="AQ445" s="506"/>
      <c r="AR445" s="506"/>
      <c r="AS445" s="506"/>
      <c r="AT445" s="506"/>
      <c r="AU445" s="506"/>
      <c r="AV445" s="506"/>
      <c r="AW445" s="506"/>
      <c r="AX445" s="506"/>
      <c r="AY445" s="506"/>
      <c r="AZ445" s="506"/>
      <c r="BA445" s="506"/>
      <c r="BB445" s="510"/>
      <c r="BC445" s="510"/>
      <c r="BD445" s="510"/>
      <c r="BE445" s="510"/>
      <c r="BF445" s="510"/>
      <c r="BG445" s="510"/>
      <c r="BH445" s="510"/>
      <c r="BI445" s="510"/>
      <c r="BJ445" s="510"/>
      <c r="BK445" s="510"/>
      <c r="BL445" s="510"/>
      <c r="BM445" s="510"/>
      <c r="BN445" s="510"/>
      <c r="BO445" s="510"/>
      <c r="BP445" s="510"/>
      <c r="BQ445" s="510"/>
      <c r="BR445" s="510"/>
      <c r="BS445" s="510"/>
      <c r="BT445" s="510"/>
      <c r="BU445" s="510"/>
      <c r="BV445" s="510"/>
      <c r="BW445" s="510"/>
      <c r="BX445" s="510"/>
      <c r="BY445" s="510"/>
      <c r="BZ445" s="510"/>
      <c r="CA445" s="510"/>
      <c r="CB445" s="510"/>
      <c r="CC445" s="510"/>
      <c r="CD445" s="510"/>
      <c r="CE445" s="510"/>
      <c r="CF445" s="510"/>
      <c r="CG445" s="510"/>
      <c r="CH445" s="510"/>
      <c r="CI445" s="510"/>
      <c r="CJ445" s="510"/>
      <c r="CK445" s="510"/>
      <c r="CL445" s="510"/>
      <c r="CM445" s="510"/>
      <c r="CN445" s="510"/>
      <c r="CO445" s="510"/>
      <c r="CP445" s="510"/>
      <c r="CQ445" s="510"/>
      <c r="CR445" s="510"/>
      <c r="CS445" s="510"/>
      <c r="CT445" s="510"/>
      <c r="CU445" s="510"/>
      <c r="CV445" s="510"/>
      <c r="CW445" s="510"/>
      <c r="CX445" s="510"/>
      <c r="CY445" s="510"/>
      <c r="CZ445" s="510"/>
      <c r="DA445" s="510"/>
      <c r="DB445" s="510"/>
      <c r="DC445" s="510"/>
      <c r="DD445" s="510"/>
      <c r="DE445" s="510"/>
      <c r="DF445" s="510"/>
      <c r="DG445" s="510"/>
      <c r="DH445" s="510"/>
      <c r="DI445" s="510"/>
      <c r="DJ445" s="510"/>
      <c r="DK445" s="510"/>
      <c r="DL445" s="510"/>
      <c r="DM445" s="510"/>
      <c r="DN445" s="510"/>
      <c r="DO445" s="510"/>
      <c r="DP445" s="510"/>
      <c r="DQ445" s="510"/>
      <c r="DR445" s="510"/>
      <c r="DS445" s="510"/>
      <c r="DT445" s="510"/>
      <c r="DU445" s="510"/>
      <c r="DV445" s="510"/>
      <c r="DW445" s="510"/>
      <c r="DX445" s="510"/>
      <c r="DY445" s="510"/>
      <c r="DZ445" s="510"/>
      <c r="EA445" s="510"/>
      <c r="EB445" s="510"/>
      <c r="EC445" s="510"/>
      <c r="ED445" s="510"/>
      <c r="EE445" s="510"/>
      <c r="EF445" s="510"/>
      <c r="EG445" s="510"/>
      <c r="EH445" s="510"/>
      <c r="EI445" s="510"/>
      <c r="EJ445" s="510"/>
      <c r="EK445" s="510"/>
      <c r="EL445" s="510"/>
      <c r="EM445" s="510"/>
      <c r="EN445" s="510"/>
      <c r="EO445" s="510"/>
      <c r="EP445" s="510"/>
      <c r="EQ445" s="510"/>
      <c r="ER445" s="510"/>
      <c r="ES445" s="510"/>
      <c r="ET445" s="510"/>
      <c r="EU445" s="510"/>
      <c r="EV445" s="510"/>
      <c r="EW445" s="510"/>
      <c r="EX445" s="510"/>
      <c r="EY445" s="510"/>
      <c r="EZ445" s="510"/>
      <c r="FA445" s="510"/>
      <c r="FB445" s="510"/>
      <c r="FC445" s="510"/>
      <c r="FD445" s="510"/>
      <c r="FE445" s="510"/>
      <c r="FF445" s="510"/>
      <c r="FG445" s="510"/>
      <c r="FH445" s="510"/>
      <c r="FI445" s="510"/>
      <c r="FJ445" s="503"/>
      <c r="FK445" s="503"/>
      <c r="FL445" s="503"/>
      <c r="FM445" s="503"/>
      <c r="FN445" s="503"/>
      <c r="FO445" s="503"/>
      <c r="FP445" s="503"/>
      <c r="FQ445" s="503"/>
      <c r="FR445" s="503"/>
      <c r="FS445" s="503"/>
      <c r="FT445" s="503"/>
      <c r="FU445" s="503"/>
      <c r="FV445" s="503"/>
      <c r="FW445" s="503"/>
      <c r="FX445" s="503"/>
      <c r="FY445" s="503"/>
      <c r="FZ445" s="503"/>
      <c r="GA445" s="503"/>
      <c r="GB445" s="503"/>
      <c r="GC445" s="503"/>
      <c r="GD445" s="503"/>
      <c r="GE445" s="503"/>
      <c r="GF445" s="503"/>
      <c r="GG445" s="503"/>
      <c r="GH445" s="503"/>
      <c r="GI445" s="503"/>
      <c r="GJ445" s="503"/>
      <c r="GK445" s="503"/>
      <c r="GL445" s="503"/>
      <c r="GM445" s="503"/>
      <c r="GN445" s="503"/>
      <c r="GO445" s="503"/>
      <c r="GP445" s="503"/>
      <c r="GQ445" s="503"/>
      <c r="GR445" s="503"/>
      <c r="GS445" s="503"/>
      <c r="GT445" s="503"/>
      <c r="GU445" s="503"/>
      <c r="GV445" s="503"/>
      <c r="GW445" s="503"/>
      <c r="GX445" s="503"/>
      <c r="GY445" s="503"/>
      <c r="GZ445" s="503"/>
      <c r="HA445" s="503"/>
      <c r="HB445" s="503"/>
      <c r="HC445" s="503"/>
      <c r="HD445" s="503"/>
      <c r="HE445" s="503"/>
      <c r="HF445" s="503"/>
      <c r="HG445" s="503"/>
      <c r="HH445" s="503"/>
      <c r="HI445" s="503"/>
      <c r="HJ445" s="503"/>
      <c r="HK445" s="503"/>
      <c r="HL445" s="503"/>
      <c r="HM445" s="503"/>
      <c r="HN445" s="503"/>
      <c r="HO445" s="503"/>
      <c r="HP445" s="503"/>
      <c r="HQ445" s="503"/>
      <c r="HR445" s="503"/>
      <c r="HS445" s="503"/>
      <c r="HT445" s="503"/>
      <c r="HU445" s="503"/>
      <c r="HV445" s="503"/>
      <c r="HW445" s="503"/>
      <c r="HX445" s="503"/>
      <c r="HY445" s="503"/>
      <c r="HZ445" s="503"/>
      <c r="IA445" s="503"/>
      <c r="IB445" s="503"/>
      <c r="IC445" s="503"/>
      <c r="ID445" s="503"/>
      <c r="IE445" s="503"/>
      <c r="IF445" s="503"/>
      <c r="IG445" s="503"/>
      <c r="IH445" s="503"/>
      <c r="II445" s="503"/>
      <c r="IJ445" s="503"/>
      <c r="IK445" s="503"/>
      <c r="IL445" s="503"/>
      <c r="IM445" s="503"/>
      <c r="IN445" s="503"/>
      <c r="IO445" s="503"/>
    </row>
    <row r="446" spans="1:249" s="508" customFormat="1" x14ac:dyDescent="0.25">
      <c r="A446" s="503"/>
      <c r="B446" s="503"/>
      <c r="C446" s="504"/>
      <c r="D446" s="503"/>
      <c r="E446" s="503"/>
      <c r="F446" s="505"/>
      <c r="G446" s="503"/>
      <c r="H446" s="503"/>
      <c r="I446" s="938"/>
      <c r="J446" s="938"/>
      <c r="K446" s="938"/>
      <c r="L446" s="938"/>
      <c r="M446" s="938"/>
      <c r="N446" s="938"/>
      <c r="O446" s="938"/>
      <c r="P446" s="938"/>
      <c r="Q446" s="938"/>
      <c r="R446" s="503"/>
      <c r="S446" s="861"/>
      <c r="T446" s="510"/>
      <c r="U446" s="506"/>
      <c r="V446" s="314"/>
      <c r="W446" s="314"/>
      <c r="X446" s="314"/>
      <c r="Y446" s="314"/>
      <c r="Z446" s="314"/>
      <c r="AA446" s="314"/>
      <c r="AB446" s="510"/>
      <c r="AC446" s="510"/>
      <c r="AD446" s="510"/>
      <c r="AE446" s="507"/>
      <c r="AF446" s="507"/>
      <c r="AG446" s="507"/>
      <c r="AH446" s="507"/>
      <c r="AI446" s="507"/>
      <c r="AJ446" s="507"/>
      <c r="AK446" s="507"/>
      <c r="AL446" s="507"/>
      <c r="AM446" s="507"/>
      <c r="AN446" s="507"/>
      <c r="AO446" s="507"/>
      <c r="AP446" s="507"/>
      <c r="AQ446" s="506"/>
      <c r="AR446" s="506"/>
      <c r="AS446" s="506"/>
      <c r="AT446" s="506"/>
      <c r="AU446" s="506"/>
      <c r="AV446" s="506"/>
      <c r="AW446" s="506"/>
      <c r="AX446" s="506"/>
      <c r="AY446" s="506"/>
      <c r="AZ446" s="506"/>
      <c r="BA446" s="506"/>
      <c r="BB446" s="510"/>
      <c r="BC446" s="510"/>
      <c r="BD446" s="510"/>
      <c r="BE446" s="510"/>
      <c r="BF446" s="510"/>
      <c r="BG446" s="510"/>
      <c r="BH446" s="510"/>
      <c r="BI446" s="510"/>
      <c r="BJ446" s="510"/>
      <c r="BK446" s="510"/>
      <c r="BL446" s="510"/>
      <c r="BM446" s="510"/>
      <c r="BN446" s="510"/>
      <c r="BO446" s="510"/>
      <c r="BP446" s="510"/>
      <c r="BQ446" s="510"/>
      <c r="BR446" s="510"/>
      <c r="BS446" s="510"/>
      <c r="BT446" s="510"/>
      <c r="BU446" s="510"/>
      <c r="BV446" s="510"/>
      <c r="BW446" s="510"/>
      <c r="BX446" s="510"/>
      <c r="BY446" s="510"/>
      <c r="BZ446" s="510"/>
      <c r="CA446" s="510"/>
      <c r="CB446" s="510"/>
      <c r="CC446" s="510"/>
      <c r="CD446" s="510"/>
      <c r="CE446" s="510"/>
      <c r="CF446" s="510"/>
      <c r="CG446" s="510"/>
      <c r="CH446" s="510"/>
      <c r="CI446" s="510"/>
      <c r="CJ446" s="510"/>
      <c r="CK446" s="510"/>
      <c r="CL446" s="510"/>
      <c r="CM446" s="510"/>
      <c r="CN446" s="510"/>
      <c r="CO446" s="510"/>
      <c r="CP446" s="510"/>
      <c r="CQ446" s="510"/>
      <c r="CR446" s="510"/>
      <c r="CS446" s="510"/>
      <c r="CT446" s="510"/>
      <c r="CU446" s="510"/>
      <c r="CV446" s="510"/>
      <c r="CW446" s="510"/>
      <c r="CX446" s="510"/>
      <c r="CY446" s="510"/>
      <c r="CZ446" s="510"/>
      <c r="DA446" s="510"/>
      <c r="DB446" s="510"/>
      <c r="DC446" s="510"/>
      <c r="DD446" s="510"/>
      <c r="DE446" s="510"/>
      <c r="DF446" s="510"/>
      <c r="DG446" s="510"/>
      <c r="DH446" s="510"/>
      <c r="DI446" s="510"/>
      <c r="DJ446" s="510"/>
      <c r="DK446" s="510"/>
      <c r="DL446" s="510"/>
      <c r="DM446" s="510"/>
      <c r="DN446" s="510"/>
      <c r="DO446" s="510"/>
      <c r="DP446" s="510"/>
      <c r="DQ446" s="510"/>
      <c r="DR446" s="510"/>
      <c r="DS446" s="510"/>
      <c r="DT446" s="510"/>
      <c r="DU446" s="510"/>
      <c r="DV446" s="510"/>
      <c r="DW446" s="510"/>
      <c r="DX446" s="510"/>
      <c r="DY446" s="510"/>
      <c r="DZ446" s="510"/>
      <c r="EA446" s="510"/>
      <c r="EB446" s="510"/>
      <c r="EC446" s="510"/>
      <c r="ED446" s="510"/>
      <c r="EE446" s="510"/>
      <c r="EF446" s="510"/>
      <c r="EG446" s="510"/>
      <c r="EH446" s="510"/>
      <c r="EI446" s="510"/>
      <c r="EJ446" s="510"/>
      <c r="EK446" s="510"/>
      <c r="EL446" s="510"/>
      <c r="EM446" s="510"/>
      <c r="EN446" s="510"/>
      <c r="EO446" s="510"/>
      <c r="EP446" s="510"/>
      <c r="EQ446" s="510"/>
      <c r="ER446" s="510"/>
      <c r="ES446" s="510"/>
      <c r="ET446" s="510"/>
      <c r="EU446" s="510"/>
      <c r="EV446" s="510"/>
      <c r="EW446" s="510"/>
      <c r="EX446" s="510"/>
      <c r="EY446" s="510"/>
      <c r="EZ446" s="510"/>
      <c r="FA446" s="510"/>
      <c r="FB446" s="510"/>
      <c r="FC446" s="510"/>
      <c r="FD446" s="510"/>
      <c r="FE446" s="510"/>
      <c r="FF446" s="510"/>
      <c r="FG446" s="510"/>
      <c r="FH446" s="510"/>
      <c r="FI446" s="510"/>
      <c r="FJ446" s="503"/>
      <c r="FK446" s="503"/>
      <c r="FL446" s="503"/>
      <c r="FM446" s="503"/>
      <c r="FN446" s="503"/>
      <c r="FO446" s="503"/>
      <c r="FP446" s="503"/>
      <c r="FQ446" s="503"/>
      <c r="FR446" s="503"/>
      <c r="FS446" s="503"/>
      <c r="FT446" s="503"/>
      <c r="FU446" s="503"/>
      <c r="FV446" s="503"/>
      <c r="FW446" s="503"/>
      <c r="FX446" s="503"/>
      <c r="FY446" s="503"/>
      <c r="FZ446" s="503"/>
      <c r="GA446" s="503"/>
      <c r="GB446" s="503"/>
      <c r="GC446" s="503"/>
      <c r="GD446" s="503"/>
      <c r="GE446" s="503"/>
      <c r="GF446" s="503"/>
      <c r="GG446" s="503"/>
      <c r="GH446" s="503"/>
      <c r="GI446" s="503"/>
      <c r="GJ446" s="503"/>
      <c r="GK446" s="503"/>
      <c r="GL446" s="503"/>
      <c r="GM446" s="503"/>
      <c r="GN446" s="503"/>
      <c r="GO446" s="503"/>
      <c r="GP446" s="503"/>
      <c r="GQ446" s="503"/>
      <c r="GR446" s="503"/>
      <c r="GS446" s="503"/>
      <c r="GT446" s="503"/>
      <c r="GU446" s="503"/>
      <c r="GV446" s="503"/>
      <c r="GW446" s="503"/>
      <c r="GX446" s="503"/>
      <c r="GY446" s="503"/>
      <c r="GZ446" s="503"/>
      <c r="HA446" s="503"/>
      <c r="HB446" s="503"/>
      <c r="HC446" s="503"/>
      <c r="HD446" s="503"/>
      <c r="HE446" s="503"/>
      <c r="HF446" s="503"/>
      <c r="HG446" s="503"/>
      <c r="HH446" s="503"/>
      <c r="HI446" s="503"/>
      <c r="HJ446" s="503"/>
      <c r="HK446" s="503"/>
      <c r="HL446" s="503"/>
      <c r="HM446" s="503"/>
      <c r="HN446" s="503"/>
      <c r="HO446" s="503"/>
      <c r="HP446" s="503"/>
      <c r="HQ446" s="503"/>
      <c r="HR446" s="503"/>
      <c r="HS446" s="503"/>
      <c r="HT446" s="503"/>
      <c r="HU446" s="503"/>
      <c r="HV446" s="503"/>
      <c r="HW446" s="503"/>
      <c r="HX446" s="503"/>
      <c r="HY446" s="503"/>
      <c r="HZ446" s="503"/>
      <c r="IA446" s="503"/>
      <c r="IB446" s="503"/>
      <c r="IC446" s="503"/>
      <c r="ID446" s="503"/>
      <c r="IE446" s="503"/>
      <c r="IF446" s="503"/>
      <c r="IG446" s="503"/>
      <c r="IH446" s="503"/>
      <c r="II446" s="503"/>
      <c r="IJ446" s="503"/>
      <c r="IK446" s="503"/>
      <c r="IL446" s="503"/>
      <c r="IM446" s="503"/>
      <c r="IN446" s="503"/>
      <c r="IO446" s="503"/>
    </row>
    <row r="447" spans="1:249" s="508" customFormat="1" x14ac:dyDescent="0.25">
      <c r="A447" s="503"/>
      <c r="B447" s="503"/>
      <c r="C447" s="504"/>
      <c r="D447" s="503"/>
      <c r="E447" s="503"/>
      <c r="F447" s="505"/>
      <c r="G447" s="503"/>
      <c r="H447" s="503"/>
      <c r="I447" s="938"/>
      <c r="J447" s="938"/>
      <c r="K447" s="938"/>
      <c r="L447" s="938"/>
      <c r="M447" s="938"/>
      <c r="N447" s="938"/>
      <c r="O447" s="938"/>
      <c r="P447" s="938"/>
      <c r="Q447" s="938"/>
      <c r="R447" s="503"/>
      <c r="S447" s="861"/>
      <c r="T447" s="510"/>
      <c r="U447" s="506"/>
      <c r="V447" s="314"/>
      <c r="W447" s="314"/>
      <c r="X447" s="314"/>
      <c r="Y447" s="314"/>
      <c r="Z447" s="314"/>
      <c r="AA447" s="314"/>
      <c r="AB447" s="510"/>
      <c r="AC447" s="510"/>
      <c r="AD447" s="510"/>
      <c r="AE447" s="507"/>
      <c r="AF447" s="507"/>
      <c r="AG447" s="507"/>
      <c r="AH447" s="507"/>
      <c r="AI447" s="507"/>
      <c r="AJ447" s="507"/>
      <c r="AK447" s="507"/>
      <c r="AL447" s="507"/>
      <c r="AM447" s="507"/>
      <c r="AN447" s="507"/>
      <c r="AO447" s="507"/>
      <c r="AP447" s="507"/>
      <c r="AQ447" s="506"/>
      <c r="AR447" s="506"/>
      <c r="AS447" s="506"/>
      <c r="AT447" s="506"/>
      <c r="AU447" s="506"/>
      <c r="AV447" s="506"/>
      <c r="AW447" s="506"/>
      <c r="AX447" s="506"/>
      <c r="AY447" s="506"/>
      <c r="AZ447" s="506"/>
      <c r="BA447" s="506"/>
      <c r="BB447" s="510"/>
      <c r="BC447" s="510"/>
      <c r="BD447" s="510"/>
      <c r="BE447" s="510"/>
      <c r="BF447" s="510"/>
      <c r="BG447" s="510"/>
      <c r="BH447" s="510"/>
      <c r="BI447" s="510"/>
      <c r="BJ447" s="510"/>
      <c r="BK447" s="510"/>
      <c r="BL447" s="510"/>
      <c r="BM447" s="510"/>
      <c r="BN447" s="510"/>
      <c r="BO447" s="510"/>
      <c r="BP447" s="510"/>
      <c r="BQ447" s="510"/>
      <c r="BR447" s="510"/>
      <c r="BS447" s="510"/>
      <c r="BT447" s="510"/>
      <c r="BU447" s="510"/>
      <c r="BV447" s="510"/>
      <c r="BW447" s="510"/>
      <c r="BX447" s="510"/>
      <c r="BY447" s="510"/>
      <c r="BZ447" s="510"/>
      <c r="CA447" s="510"/>
      <c r="CB447" s="510"/>
      <c r="CC447" s="510"/>
      <c r="CD447" s="510"/>
      <c r="CE447" s="510"/>
      <c r="CF447" s="510"/>
      <c r="CG447" s="510"/>
      <c r="CH447" s="510"/>
      <c r="CI447" s="510"/>
      <c r="CJ447" s="510"/>
      <c r="CK447" s="510"/>
      <c r="CL447" s="510"/>
      <c r="CM447" s="510"/>
      <c r="CN447" s="510"/>
      <c r="CO447" s="510"/>
      <c r="CP447" s="510"/>
      <c r="CQ447" s="510"/>
      <c r="CR447" s="510"/>
      <c r="CS447" s="510"/>
      <c r="CT447" s="510"/>
      <c r="CU447" s="510"/>
      <c r="CV447" s="510"/>
      <c r="CW447" s="510"/>
      <c r="CX447" s="510"/>
      <c r="CY447" s="510"/>
      <c r="CZ447" s="510"/>
      <c r="DA447" s="510"/>
      <c r="DB447" s="510"/>
      <c r="DC447" s="510"/>
      <c r="DD447" s="510"/>
      <c r="DE447" s="510"/>
      <c r="DF447" s="510"/>
      <c r="DG447" s="510"/>
      <c r="DH447" s="510"/>
      <c r="DI447" s="510"/>
      <c r="DJ447" s="510"/>
      <c r="DK447" s="510"/>
      <c r="DL447" s="510"/>
      <c r="DM447" s="510"/>
      <c r="DN447" s="510"/>
      <c r="DO447" s="510"/>
      <c r="DP447" s="510"/>
      <c r="DQ447" s="510"/>
      <c r="DR447" s="510"/>
      <c r="DS447" s="510"/>
      <c r="DT447" s="510"/>
      <c r="DU447" s="510"/>
      <c r="DV447" s="510"/>
      <c r="DW447" s="510"/>
      <c r="DX447" s="510"/>
      <c r="DY447" s="510"/>
      <c r="DZ447" s="510"/>
      <c r="EA447" s="510"/>
      <c r="EB447" s="510"/>
      <c r="EC447" s="510"/>
      <c r="ED447" s="510"/>
      <c r="EE447" s="510"/>
      <c r="EF447" s="510"/>
      <c r="EG447" s="510"/>
      <c r="EH447" s="510"/>
      <c r="EI447" s="510"/>
      <c r="EJ447" s="510"/>
      <c r="EK447" s="510"/>
      <c r="EL447" s="510"/>
      <c r="EM447" s="510"/>
      <c r="EN447" s="510"/>
      <c r="EO447" s="510"/>
      <c r="EP447" s="510"/>
      <c r="EQ447" s="510"/>
      <c r="ER447" s="510"/>
      <c r="ES447" s="510"/>
      <c r="ET447" s="510"/>
      <c r="EU447" s="510"/>
      <c r="EV447" s="510"/>
      <c r="EW447" s="510"/>
      <c r="EX447" s="510"/>
      <c r="EY447" s="510"/>
      <c r="EZ447" s="510"/>
      <c r="FA447" s="510"/>
      <c r="FB447" s="510"/>
      <c r="FC447" s="510"/>
      <c r="FD447" s="510"/>
      <c r="FE447" s="510"/>
      <c r="FF447" s="510"/>
      <c r="FG447" s="510"/>
      <c r="FH447" s="510"/>
      <c r="FI447" s="510"/>
      <c r="FJ447" s="503"/>
      <c r="FK447" s="503"/>
      <c r="FL447" s="503"/>
      <c r="FM447" s="503"/>
      <c r="FN447" s="503"/>
      <c r="FO447" s="503"/>
      <c r="FP447" s="503"/>
      <c r="FQ447" s="503"/>
      <c r="FR447" s="503"/>
      <c r="FS447" s="503"/>
      <c r="FT447" s="503"/>
      <c r="FU447" s="503"/>
      <c r="FV447" s="503"/>
      <c r="FW447" s="503"/>
      <c r="FX447" s="503"/>
      <c r="FY447" s="503"/>
      <c r="FZ447" s="503"/>
      <c r="GA447" s="503"/>
      <c r="GB447" s="503"/>
      <c r="GC447" s="503"/>
      <c r="GD447" s="503"/>
      <c r="GE447" s="503"/>
      <c r="GF447" s="503"/>
      <c r="GG447" s="503"/>
      <c r="GH447" s="503"/>
      <c r="GI447" s="503"/>
      <c r="GJ447" s="503"/>
      <c r="GK447" s="503"/>
      <c r="GL447" s="503"/>
      <c r="GM447" s="503"/>
      <c r="GN447" s="503"/>
      <c r="GO447" s="503"/>
      <c r="GP447" s="503"/>
      <c r="GQ447" s="503"/>
      <c r="GR447" s="503"/>
      <c r="GS447" s="503"/>
      <c r="GT447" s="503"/>
      <c r="GU447" s="503"/>
      <c r="GV447" s="503"/>
      <c r="GW447" s="503"/>
      <c r="GX447" s="503"/>
      <c r="GY447" s="503"/>
      <c r="GZ447" s="503"/>
      <c r="HA447" s="503"/>
      <c r="HB447" s="503"/>
      <c r="HC447" s="503"/>
      <c r="HD447" s="503"/>
      <c r="HE447" s="503"/>
      <c r="HF447" s="503"/>
      <c r="HG447" s="503"/>
      <c r="HH447" s="503"/>
      <c r="HI447" s="503"/>
      <c r="HJ447" s="503"/>
      <c r="HK447" s="503"/>
      <c r="HL447" s="503"/>
      <c r="HM447" s="503"/>
      <c r="HN447" s="503"/>
      <c r="HO447" s="503"/>
      <c r="HP447" s="503"/>
      <c r="HQ447" s="503"/>
      <c r="HR447" s="503"/>
      <c r="HS447" s="503"/>
      <c r="HT447" s="503"/>
      <c r="HU447" s="503"/>
      <c r="HV447" s="503"/>
      <c r="HW447" s="503"/>
      <c r="HX447" s="503"/>
      <c r="HY447" s="503"/>
      <c r="HZ447" s="503"/>
      <c r="IA447" s="503"/>
      <c r="IB447" s="503"/>
      <c r="IC447" s="503"/>
      <c r="ID447" s="503"/>
      <c r="IE447" s="503"/>
      <c r="IF447" s="503"/>
      <c r="IG447" s="503"/>
      <c r="IH447" s="503"/>
      <c r="II447" s="503"/>
      <c r="IJ447" s="503"/>
      <c r="IK447" s="503"/>
      <c r="IL447" s="503"/>
      <c r="IM447" s="503"/>
      <c r="IN447" s="503"/>
      <c r="IO447" s="503"/>
    </row>
    <row r="448" spans="1:249" s="508" customFormat="1" x14ac:dyDescent="0.25">
      <c r="A448" s="503"/>
      <c r="B448" s="503"/>
      <c r="C448" s="504"/>
      <c r="D448" s="503"/>
      <c r="E448" s="503"/>
      <c r="F448" s="505"/>
      <c r="G448" s="503"/>
      <c r="H448" s="503"/>
      <c r="I448" s="938"/>
      <c r="J448" s="938"/>
      <c r="K448" s="938"/>
      <c r="L448" s="938"/>
      <c r="M448" s="938"/>
      <c r="N448" s="938"/>
      <c r="O448" s="938"/>
      <c r="P448" s="938"/>
      <c r="Q448" s="938"/>
      <c r="R448" s="503"/>
      <c r="S448" s="861"/>
      <c r="T448" s="510"/>
      <c r="U448" s="506"/>
      <c r="V448" s="314"/>
      <c r="W448" s="314"/>
      <c r="X448" s="314"/>
      <c r="Y448" s="314"/>
      <c r="Z448" s="314"/>
      <c r="AA448" s="314"/>
      <c r="AB448" s="510"/>
      <c r="AC448" s="510"/>
      <c r="AD448" s="510"/>
      <c r="AE448" s="507"/>
      <c r="AF448" s="507"/>
      <c r="AG448" s="507"/>
      <c r="AH448" s="507"/>
      <c r="AI448" s="507"/>
      <c r="AJ448" s="507"/>
      <c r="AK448" s="507"/>
      <c r="AL448" s="507"/>
      <c r="AM448" s="507"/>
      <c r="AN448" s="507"/>
      <c r="AO448" s="507"/>
      <c r="AP448" s="507"/>
      <c r="AQ448" s="506"/>
      <c r="AR448" s="506"/>
      <c r="AS448" s="506"/>
      <c r="AT448" s="506"/>
      <c r="AU448" s="506"/>
      <c r="AV448" s="506"/>
      <c r="AW448" s="506"/>
      <c r="AX448" s="506"/>
      <c r="AY448" s="506"/>
      <c r="AZ448" s="506"/>
      <c r="BA448" s="506"/>
      <c r="BB448" s="510"/>
      <c r="BC448" s="510"/>
      <c r="BD448" s="510"/>
      <c r="BE448" s="510"/>
      <c r="BF448" s="510"/>
      <c r="BG448" s="510"/>
      <c r="BH448" s="510"/>
      <c r="BI448" s="510"/>
      <c r="BJ448" s="510"/>
      <c r="BK448" s="510"/>
      <c r="BL448" s="510"/>
      <c r="BM448" s="510"/>
      <c r="BN448" s="510"/>
      <c r="BO448" s="510"/>
      <c r="BP448" s="510"/>
      <c r="BQ448" s="510"/>
      <c r="BR448" s="510"/>
      <c r="BS448" s="510"/>
      <c r="BT448" s="510"/>
      <c r="BU448" s="510"/>
      <c r="BV448" s="510"/>
      <c r="BW448" s="510"/>
      <c r="BX448" s="510"/>
      <c r="BY448" s="510"/>
      <c r="BZ448" s="510"/>
      <c r="CA448" s="510"/>
      <c r="CB448" s="510"/>
      <c r="CC448" s="510"/>
      <c r="CD448" s="510"/>
      <c r="CE448" s="510"/>
      <c r="CF448" s="510"/>
      <c r="CG448" s="510"/>
      <c r="CH448" s="510"/>
      <c r="CI448" s="510"/>
      <c r="CJ448" s="510"/>
      <c r="CK448" s="510"/>
      <c r="CL448" s="510"/>
      <c r="CM448" s="510"/>
      <c r="CN448" s="510"/>
      <c r="CO448" s="510"/>
      <c r="CP448" s="510"/>
      <c r="CQ448" s="510"/>
      <c r="CR448" s="510"/>
      <c r="CS448" s="510"/>
      <c r="CT448" s="510"/>
      <c r="CU448" s="510"/>
      <c r="CV448" s="510"/>
      <c r="CW448" s="510"/>
      <c r="CX448" s="510"/>
      <c r="CY448" s="510"/>
      <c r="CZ448" s="510"/>
      <c r="DA448" s="510"/>
      <c r="DB448" s="510"/>
      <c r="DC448" s="510"/>
      <c r="DD448" s="510"/>
      <c r="DE448" s="510"/>
      <c r="DF448" s="510"/>
      <c r="DG448" s="510"/>
      <c r="DH448" s="510"/>
      <c r="DI448" s="510"/>
      <c r="DJ448" s="510"/>
      <c r="DK448" s="510"/>
      <c r="DL448" s="510"/>
      <c r="DM448" s="510"/>
      <c r="DN448" s="510"/>
      <c r="DO448" s="510"/>
      <c r="DP448" s="510"/>
      <c r="DQ448" s="510"/>
      <c r="DR448" s="510"/>
      <c r="DS448" s="510"/>
      <c r="DT448" s="510"/>
      <c r="DU448" s="510"/>
      <c r="DV448" s="510"/>
      <c r="DW448" s="510"/>
      <c r="DX448" s="510"/>
      <c r="DY448" s="510"/>
      <c r="DZ448" s="510"/>
      <c r="EA448" s="510"/>
      <c r="EB448" s="510"/>
      <c r="EC448" s="510"/>
      <c r="ED448" s="510"/>
      <c r="EE448" s="510"/>
      <c r="EF448" s="510"/>
      <c r="EG448" s="510"/>
      <c r="EH448" s="510"/>
      <c r="EI448" s="510"/>
      <c r="EJ448" s="510"/>
      <c r="EK448" s="510"/>
      <c r="EL448" s="510"/>
      <c r="EM448" s="510"/>
      <c r="EN448" s="510"/>
      <c r="EO448" s="510"/>
      <c r="EP448" s="510"/>
      <c r="EQ448" s="510"/>
      <c r="ER448" s="510"/>
      <c r="ES448" s="510"/>
      <c r="ET448" s="510"/>
      <c r="EU448" s="510"/>
      <c r="EV448" s="510"/>
      <c r="EW448" s="510"/>
      <c r="EX448" s="510"/>
      <c r="EY448" s="510"/>
      <c r="EZ448" s="510"/>
      <c r="FA448" s="510"/>
      <c r="FB448" s="510"/>
      <c r="FC448" s="510"/>
      <c r="FD448" s="510"/>
      <c r="FE448" s="510"/>
      <c r="FF448" s="510"/>
      <c r="FG448" s="510"/>
      <c r="FH448" s="510"/>
      <c r="FI448" s="510"/>
      <c r="FJ448" s="503"/>
      <c r="FK448" s="503"/>
      <c r="FL448" s="503"/>
      <c r="FM448" s="503"/>
      <c r="FN448" s="503"/>
      <c r="FO448" s="503"/>
      <c r="FP448" s="503"/>
      <c r="FQ448" s="503"/>
      <c r="FR448" s="503"/>
      <c r="FS448" s="503"/>
      <c r="FT448" s="503"/>
      <c r="FU448" s="503"/>
      <c r="FV448" s="503"/>
      <c r="FW448" s="503"/>
      <c r="FX448" s="503"/>
      <c r="FY448" s="503"/>
      <c r="FZ448" s="503"/>
      <c r="GA448" s="503"/>
      <c r="GB448" s="503"/>
      <c r="GC448" s="503"/>
      <c r="GD448" s="503"/>
      <c r="GE448" s="503"/>
      <c r="GF448" s="503"/>
      <c r="GG448" s="503"/>
      <c r="GH448" s="503"/>
      <c r="GI448" s="503"/>
      <c r="GJ448" s="503"/>
      <c r="GK448" s="503"/>
      <c r="GL448" s="503"/>
      <c r="GM448" s="503"/>
      <c r="GN448" s="503"/>
      <c r="GO448" s="503"/>
      <c r="GP448" s="503"/>
      <c r="GQ448" s="503"/>
      <c r="GR448" s="503"/>
      <c r="GS448" s="503"/>
      <c r="GT448" s="503"/>
      <c r="GU448" s="503"/>
      <c r="GV448" s="503"/>
      <c r="GW448" s="503"/>
      <c r="GX448" s="503"/>
      <c r="GY448" s="503"/>
      <c r="GZ448" s="503"/>
      <c r="HA448" s="503"/>
      <c r="HB448" s="503"/>
      <c r="HC448" s="503"/>
      <c r="HD448" s="503"/>
      <c r="HE448" s="503"/>
      <c r="HF448" s="503"/>
      <c r="HG448" s="503"/>
      <c r="HH448" s="503"/>
      <c r="HI448" s="503"/>
      <c r="HJ448" s="503"/>
      <c r="HK448" s="503"/>
      <c r="HL448" s="503"/>
      <c r="HM448" s="503"/>
      <c r="HN448" s="503"/>
      <c r="HO448" s="503"/>
      <c r="HP448" s="503"/>
      <c r="HQ448" s="503"/>
      <c r="HR448" s="503"/>
      <c r="HS448" s="503"/>
      <c r="HT448" s="503"/>
      <c r="HU448" s="503"/>
      <c r="HV448" s="503"/>
      <c r="HW448" s="503"/>
      <c r="HX448" s="503"/>
      <c r="HY448" s="503"/>
      <c r="HZ448" s="503"/>
      <c r="IA448" s="503"/>
      <c r="IB448" s="503"/>
      <c r="IC448" s="503"/>
      <c r="ID448" s="503"/>
      <c r="IE448" s="503"/>
      <c r="IF448" s="503"/>
      <c r="IG448" s="503"/>
      <c r="IH448" s="503"/>
      <c r="II448" s="503"/>
      <c r="IJ448" s="503"/>
      <c r="IK448" s="503"/>
      <c r="IL448" s="503"/>
      <c r="IM448" s="503"/>
      <c r="IN448" s="503"/>
      <c r="IO448" s="503"/>
    </row>
    <row r="449" spans="1:249" s="508" customFormat="1" x14ac:dyDescent="0.25">
      <c r="A449" s="503"/>
      <c r="B449" s="503"/>
      <c r="C449" s="504"/>
      <c r="D449" s="503"/>
      <c r="E449" s="503"/>
      <c r="F449" s="505"/>
      <c r="G449" s="503"/>
      <c r="H449" s="503"/>
      <c r="I449" s="938"/>
      <c r="J449" s="938"/>
      <c r="K449" s="938"/>
      <c r="L449" s="938"/>
      <c r="M449" s="938"/>
      <c r="N449" s="938"/>
      <c r="O449" s="938"/>
      <c r="P449" s="938"/>
      <c r="Q449" s="938"/>
      <c r="R449" s="503"/>
      <c r="S449" s="861"/>
      <c r="T449" s="510"/>
      <c r="U449" s="506"/>
      <c r="V449" s="314"/>
      <c r="W449" s="314"/>
      <c r="X449" s="314"/>
      <c r="Y449" s="314"/>
      <c r="Z449" s="314"/>
      <c r="AA449" s="314"/>
      <c r="AB449" s="510"/>
      <c r="AC449" s="510"/>
      <c r="AD449" s="510"/>
      <c r="AE449" s="507"/>
      <c r="AF449" s="507"/>
      <c r="AG449" s="507"/>
      <c r="AH449" s="507"/>
      <c r="AI449" s="507"/>
      <c r="AJ449" s="507"/>
      <c r="AK449" s="507"/>
      <c r="AL449" s="507"/>
      <c r="AM449" s="507"/>
      <c r="AN449" s="507"/>
      <c r="AO449" s="507"/>
      <c r="AP449" s="507"/>
      <c r="AQ449" s="506"/>
      <c r="AR449" s="506"/>
      <c r="AS449" s="506"/>
      <c r="AT449" s="506"/>
      <c r="AU449" s="506"/>
      <c r="AV449" s="506"/>
      <c r="AW449" s="506"/>
      <c r="AX449" s="506"/>
      <c r="AY449" s="506"/>
      <c r="AZ449" s="506"/>
      <c r="BA449" s="506"/>
      <c r="BB449" s="510"/>
      <c r="BC449" s="510"/>
      <c r="BD449" s="510"/>
      <c r="BE449" s="510"/>
      <c r="BF449" s="510"/>
      <c r="BG449" s="510"/>
      <c r="BH449" s="510"/>
      <c r="BI449" s="510"/>
      <c r="BJ449" s="510"/>
      <c r="BK449" s="510"/>
      <c r="BL449" s="510"/>
      <c r="BM449" s="510"/>
      <c r="BN449" s="510"/>
      <c r="BO449" s="510"/>
      <c r="BP449" s="510"/>
      <c r="BQ449" s="510"/>
      <c r="BR449" s="510"/>
      <c r="BS449" s="510"/>
      <c r="BT449" s="510"/>
      <c r="BU449" s="510"/>
      <c r="BV449" s="510"/>
      <c r="BW449" s="510"/>
      <c r="BX449" s="510"/>
      <c r="BY449" s="510"/>
      <c r="BZ449" s="510"/>
      <c r="CA449" s="510"/>
      <c r="CB449" s="510"/>
      <c r="CC449" s="510"/>
      <c r="CD449" s="510"/>
      <c r="CE449" s="510"/>
      <c r="CF449" s="510"/>
      <c r="CG449" s="510"/>
      <c r="CH449" s="510"/>
      <c r="CI449" s="510"/>
      <c r="CJ449" s="510"/>
      <c r="CK449" s="510"/>
      <c r="CL449" s="510"/>
      <c r="CM449" s="510"/>
      <c r="CN449" s="510"/>
      <c r="CO449" s="510"/>
      <c r="CP449" s="510"/>
      <c r="CQ449" s="510"/>
      <c r="CR449" s="510"/>
      <c r="CS449" s="510"/>
      <c r="CT449" s="510"/>
      <c r="CU449" s="510"/>
      <c r="CV449" s="510"/>
      <c r="CW449" s="510"/>
      <c r="CX449" s="510"/>
      <c r="CY449" s="510"/>
      <c r="CZ449" s="510"/>
      <c r="DA449" s="510"/>
      <c r="DB449" s="510"/>
      <c r="DC449" s="510"/>
      <c r="DD449" s="510"/>
      <c r="DE449" s="510"/>
      <c r="DF449" s="510"/>
      <c r="DG449" s="510"/>
      <c r="DH449" s="510"/>
      <c r="DI449" s="510"/>
      <c r="DJ449" s="510"/>
      <c r="DK449" s="510"/>
      <c r="DL449" s="510"/>
      <c r="DM449" s="510"/>
      <c r="DN449" s="510"/>
      <c r="DO449" s="510"/>
      <c r="DP449" s="510"/>
      <c r="DQ449" s="510"/>
      <c r="DR449" s="510"/>
      <c r="DS449" s="510"/>
      <c r="DT449" s="510"/>
      <c r="DU449" s="510"/>
      <c r="DV449" s="510"/>
      <c r="DW449" s="510"/>
      <c r="DX449" s="510"/>
      <c r="DY449" s="510"/>
      <c r="DZ449" s="510"/>
      <c r="EA449" s="510"/>
      <c r="EB449" s="510"/>
      <c r="EC449" s="510"/>
      <c r="ED449" s="510"/>
      <c r="EE449" s="510"/>
      <c r="EF449" s="510"/>
      <c r="EG449" s="510"/>
      <c r="EH449" s="510"/>
      <c r="EI449" s="510"/>
      <c r="EJ449" s="510"/>
      <c r="EK449" s="510"/>
      <c r="EL449" s="510"/>
      <c r="EM449" s="510"/>
      <c r="EN449" s="510"/>
      <c r="EO449" s="510"/>
      <c r="EP449" s="510"/>
      <c r="EQ449" s="510"/>
      <c r="ER449" s="510"/>
      <c r="ES449" s="510"/>
      <c r="ET449" s="510"/>
      <c r="EU449" s="510"/>
      <c r="EV449" s="510"/>
      <c r="EW449" s="510"/>
      <c r="EX449" s="510"/>
      <c r="EY449" s="510"/>
      <c r="EZ449" s="510"/>
      <c r="FA449" s="510"/>
      <c r="FB449" s="510"/>
      <c r="FC449" s="510"/>
      <c r="FD449" s="510"/>
      <c r="FE449" s="510"/>
      <c r="FF449" s="510"/>
      <c r="FG449" s="510"/>
      <c r="FH449" s="510"/>
      <c r="FI449" s="510"/>
      <c r="FJ449" s="503"/>
      <c r="FK449" s="503"/>
      <c r="FL449" s="503"/>
      <c r="FM449" s="503"/>
      <c r="FN449" s="503"/>
      <c r="FO449" s="503"/>
      <c r="FP449" s="503"/>
      <c r="FQ449" s="503"/>
      <c r="FR449" s="503"/>
      <c r="FS449" s="503"/>
      <c r="FT449" s="503"/>
      <c r="FU449" s="503"/>
      <c r="FV449" s="503"/>
      <c r="FW449" s="503"/>
      <c r="FX449" s="503"/>
      <c r="FY449" s="503"/>
      <c r="FZ449" s="503"/>
      <c r="GA449" s="503"/>
      <c r="GB449" s="503"/>
      <c r="GC449" s="503"/>
      <c r="GD449" s="503"/>
      <c r="GE449" s="503"/>
      <c r="GF449" s="503"/>
      <c r="GG449" s="503"/>
      <c r="GH449" s="503"/>
      <c r="GI449" s="503"/>
      <c r="GJ449" s="503"/>
      <c r="GK449" s="503"/>
      <c r="GL449" s="503"/>
      <c r="GM449" s="503"/>
      <c r="GN449" s="503"/>
      <c r="GO449" s="503"/>
      <c r="GP449" s="503"/>
      <c r="GQ449" s="503"/>
      <c r="GR449" s="503"/>
      <c r="GS449" s="503"/>
      <c r="GT449" s="503"/>
      <c r="GU449" s="503"/>
      <c r="GV449" s="503"/>
      <c r="GW449" s="503"/>
      <c r="GX449" s="503"/>
      <c r="GY449" s="503"/>
      <c r="GZ449" s="503"/>
      <c r="HA449" s="503"/>
      <c r="HB449" s="503"/>
      <c r="HC449" s="503"/>
      <c r="HD449" s="503"/>
      <c r="HE449" s="503"/>
      <c r="HF449" s="503"/>
      <c r="HG449" s="503"/>
      <c r="HH449" s="503"/>
      <c r="HI449" s="503"/>
      <c r="HJ449" s="503"/>
      <c r="HK449" s="503"/>
      <c r="HL449" s="503"/>
      <c r="HM449" s="503"/>
      <c r="HN449" s="503"/>
      <c r="HO449" s="503"/>
      <c r="HP449" s="503"/>
      <c r="HQ449" s="503"/>
      <c r="HR449" s="503"/>
      <c r="HS449" s="503"/>
      <c r="HT449" s="503"/>
      <c r="HU449" s="503"/>
      <c r="HV449" s="503"/>
      <c r="HW449" s="503"/>
      <c r="HX449" s="503"/>
      <c r="HY449" s="503"/>
      <c r="HZ449" s="503"/>
      <c r="IA449" s="503"/>
      <c r="IB449" s="503"/>
      <c r="IC449" s="503"/>
      <c r="ID449" s="503"/>
      <c r="IE449" s="503"/>
      <c r="IF449" s="503"/>
      <c r="IG449" s="503"/>
      <c r="IH449" s="503"/>
      <c r="II449" s="503"/>
      <c r="IJ449" s="503"/>
      <c r="IK449" s="503"/>
      <c r="IL449" s="503"/>
      <c r="IM449" s="503"/>
      <c r="IN449" s="503"/>
      <c r="IO449" s="503"/>
    </row>
    <row r="450" spans="1:249" s="508" customFormat="1" x14ac:dyDescent="0.25">
      <c r="A450" s="503"/>
      <c r="B450" s="503"/>
      <c r="C450" s="504"/>
      <c r="D450" s="503"/>
      <c r="E450" s="503"/>
      <c r="F450" s="505"/>
      <c r="G450" s="503"/>
      <c r="H450" s="503"/>
      <c r="I450" s="938"/>
      <c r="J450" s="938"/>
      <c r="K450" s="938"/>
      <c r="L450" s="938"/>
      <c r="M450" s="938"/>
      <c r="N450" s="938"/>
      <c r="O450" s="938"/>
      <c r="P450" s="938"/>
      <c r="Q450" s="938"/>
      <c r="R450" s="503"/>
      <c r="S450" s="861"/>
      <c r="T450" s="510"/>
      <c r="U450" s="506"/>
      <c r="V450" s="314"/>
      <c r="W450" s="314"/>
      <c r="X450" s="314"/>
      <c r="Y450" s="314"/>
      <c r="Z450" s="314"/>
      <c r="AA450" s="314"/>
      <c r="AB450" s="510"/>
      <c r="AC450" s="510"/>
      <c r="AD450" s="510"/>
      <c r="AE450" s="507"/>
      <c r="AF450" s="507"/>
      <c r="AG450" s="507"/>
      <c r="AH450" s="507"/>
      <c r="AI450" s="507"/>
      <c r="AJ450" s="507"/>
      <c r="AK450" s="507"/>
      <c r="AL450" s="507"/>
      <c r="AM450" s="507"/>
      <c r="AN450" s="507"/>
      <c r="AO450" s="507"/>
      <c r="AP450" s="507"/>
      <c r="AQ450" s="506"/>
      <c r="AR450" s="506"/>
      <c r="AS450" s="506"/>
      <c r="AT450" s="506"/>
      <c r="AU450" s="506"/>
      <c r="AV450" s="506"/>
      <c r="AW450" s="506"/>
      <c r="AX450" s="506"/>
      <c r="AY450" s="506"/>
      <c r="AZ450" s="506"/>
      <c r="BA450" s="506"/>
      <c r="BB450" s="510"/>
      <c r="BC450" s="510"/>
      <c r="BD450" s="510"/>
      <c r="BE450" s="510"/>
      <c r="BF450" s="510"/>
      <c r="BG450" s="510"/>
      <c r="BH450" s="510"/>
      <c r="BI450" s="510"/>
      <c r="BJ450" s="510"/>
      <c r="BK450" s="510"/>
      <c r="BL450" s="510"/>
      <c r="BM450" s="510"/>
      <c r="BN450" s="510"/>
      <c r="BO450" s="510"/>
      <c r="BP450" s="510"/>
      <c r="BQ450" s="510"/>
      <c r="BR450" s="510"/>
      <c r="BS450" s="510"/>
      <c r="BT450" s="510"/>
      <c r="BU450" s="510"/>
      <c r="BV450" s="510"/>
      <c r="BW450" s="510"/>
      <c r="BX450" s="510"/>
      <c r="BY450" s="510"/>
      <c r="BZ450" s="510"/>
      <c r="CA450" s="510"/>
      <c r="CB450" s="510"/>
      <c r="CC450" s="510"/>
      <c r="CD450" s="510"/>
      <c r="CE450" s="510"/>
      <c r="CF450" s="510"/>
      <c r="CG450" s="510"/>
      <c r="CH450" s="510"/>
      <c r="CI450" s="510"/>
      <c r="CJ450" s="510"/>
      <c r="CK450" s="510"/>
      <c r="CL450" s="510"/>
      <c r="CM450" s="510"/>
      <c r="CN450" s="510"/>
      <c r="CO450" s="510"/>
      <c r="CP450" s="510"/>
      <c r="CQ450" s="510"/>
      <c r="CR450" s="510"/>
      <c r="CS450" s="510"/>
      <c r="CT450" s="510"/>
      <c r="CU450" s="510"/>
      <c r="CV450" s="510"/>
      <c r="CW450" s="510"/>
      <c r="CX450" s="510"/>
      <c r="CY450" s="510"/>
      <c r="CZ450" s="510"/>
      <c r="DA450" s="510"/>
      <c r="DB450" s="510"/>
      <c r="DC450" s="510"/>
      <c r="DD450" s="510"/>
      <c r="DE450" s="510"/>
      <c r="DF450" s="510"/>
      <c r="DG450" s="510"/>
      <c r="DH450" s="510"/>
      <c r="DI450" s="510"/>
      <c r="DJ450" s="510"/>
      <c r="DK450" s="510"/>
      <c r="DL450" s="510"/>
      <c r="DM450" s="510"/>
      <c r="DN450" s="510"/>
      <c r="DO450" s="510"/>
      <c r="DP450" s="510"/>
      <c r="DQ450" s="510"/>
      <c r="DR450" s="510"/>
      <c r="DS450" s="510"/>
      <c r="DT450" s="510"/>
      <c r="DU450" s="510"/>
      <c r="DV450" s="510"/>
      <c r="DW450" s="510"/>
      <c r="DX450" s="510"/>
      <c r="DY450" s="510"/>
      <c r="DZ450" s="510"/>
      <c r="EA450" s="510"/>
      <c r="EB450" s="510"/>
      <c r="EC450" s="510"/>
      <c r="ED450" s="510"/>
      <c r="EE450" s="510"/>
      <c r="EF450" s="510"/>
      <c r="EG450" s="510"/>
      <c r="EH450" s="510"/>
      <c r="EI450" s="510"/>
      <c r="EJ450" s="510"/>
      <c r="EK450" s="510"/>
      <c r="EL450" s="510"/>
      <c r="EM450" s="510"/>
      <c r="EN450" s="510"/>
      <c r="EO450" s="510"/>
      <c r="EP450" s="510"/>
      <c r="EQ450" s="510"/>
      <c r="ER450" s="510"/>
      <c r="ES450" s="510"/>
      <c r="ET450" s="510"/>
      <c r="EU450" s="510"/>
      <c r="EV450" s="510"/>
      <c r="EW450" s="510"/>
      <c r="EX450" s="510"/>
      <c r="EY450" s="510"/>
      <c r="EZ450" s="510"/>
      <c r="FA450" s="510"/>
      <c r="FB450" s="510"/>
      <c r="FC450" s="510"/>
      <c r="FD450" s="510"/>
      <c r="FE450" s="510"/>
      <c r="FF450" s="510"/>
      <c r="FG450" s="510"/>
      <c r="FH450" s="510"/>
      <c r="FI450" s="510"/>
      <c r="FJ450" s="503"/>
      <c r="FK450" s="503"/>
      <c r="FL450" s="503"/>
      <c r="FM450" s="503"/>
      <c r="FN450" s="503"/>
      <c r="FO450" s="503"/>
      <c r="FP450" s="503"/>
      <c r="FQ450" s="503"/>
      <c r="FR450" s="503"/>
      <c r="FS450" s="503"/>
      <c r="FT450" s="503"/>
      <c r="FU450" s="503"/>
      <c r="FV450" s="503"/>
      <c r="FW450" s="503"/>
      <c r="FX450" s="503"/>
      <c r="FY450" s="503"/>
      <c r="FZ450" s="503"/>
      <c r="GA450" s="503"/>
      <c r="GB450" s="503"/>
      <c r="GC450" s="503"/>
      <c r="GD450" s="503"/>
      <c r="GE450" s="503"/>
      <c r="GF450" s="503"/>
      <c r="GG450" s="503"/>
      <c r="GH450" s="503"/>
      <c r="GI450" s="503"/>
      <c r="GJ450" s="503"/>
      <c r="GK450" s="503"/>
      <c r="GL450" s="503"/>
      <c r="GM450" s="503"/>
      <c r="GN450" s="503"/>
      <c r="GO450" s="503"/>
      <c r="GP450" s="503"/>
      <c r="GQ450" s="503"/>
      <c r="GR450" s="503"/>
      <c r="GS450" s="503"/>
      <c r="GT450" s="503"/>
      <c r="GU450" s="503"/>
      <c r="GV450" s="503"/>
      <c r="GW450" s="503"/>
      <c r="GX450" s="503"/>
      <c r="GY450" s="503"/>
      <c r="GZ450" s="503"/>
      <c r="HA450" s="503"/>
      <c r="HB450" s="503"/>
      <c r="HC450" s="503"/>
      <c r="HD450" s="503"/>
      <c r="HE450" s="503"/>
      <c r="HF450" s="503"/>
      <c r="HG450" s="503"/>
      <c r="HH450" s="503"/>
      <c r="HI450" s="503"/>
      <c r="HJ450" s="503"/>
      <c r="HK450" s="503"/>
      <c r="HL450" s="503"/>
      <c r="HM450" s="503"/>
      <c r="HN450" s="503"/>
      <c r="HO450" s="503"/>
      <c r="HP450" s="503"/>
      <c r="HQ450" s="503"/>
      <c r="HR450" s="503"/>
      <c r="HS450" s="503"/>
      <c r="HT450" s="503"/>
      <c r="HU450" s="503"/>
      <c r="HV450" s="503"/>
      <c r="HW450" s="503"/>
      <c r="HX450" s="503"/>
      <c r="HY450" s="503"/>
      <c r="HZ450" s="503"/>
      <c r="IA450" s="503"/>
      <c r="IB450" s="503"/>
      <c r="IC450" s="503"/>
      <c r="ID450" s="503"/>
      <c r="IE450" s="503"/>
      <c r="IF450" s="503"/>
      <c r="IG450" s="503"/>
      <c r="IH450" s="503"/>
      <c r="II450" s="503"/>
      <c r="IJ450" s="503"/>
      <c r="IK450" s="503"/>
      <c r="IL450" s="503"/>
      <c r="IM450" s="503"/>
      <c r="IN450" s="503"/>
      <c r="IO450" s="503"/>
    </row>
    <row r="451" spans="1:249" s="508" customFormat="1" x14ac:dyDescent="0.25">
      <c r="A451" s="503"/>
      <c r="B451" s="503"/>
      <c r="C451" s="504"/>
      <c r="D451" s="503"/>
      <c r="E451" s="503"/>
      <c r="F451" s="505"/>
      <c r="G451" s="503"/>
      <c r="H451" s="503"/>
      <c r="I451" s="503"/>
      <c r="J451" s="503"/>
      <c r="K451" s="503"/>
      <c r="L451" s="503"/>
      <c r="M451" s="503"/>
      <c r="N451" s="503"/>
      <c r="O451" s="503"/>
      <c r="P451" s="503"/>
      <c r="Q451" s="503"/>
      <c r="R451" s="503"/>
      <c r="S451" s="861"/>
      <c r="T451" s="510"/>
      <c r="U451" s="506"/>
      <c r="V451" s="314"/>
      <c r="W451" s="314"/>
      <c r="X451" s="314"/>
      <c r="Y451" s="314"/>
      <c r="Z451" s="314"/>
      <c r="AA451" s="314"/>
      <c r="AB451" s="510"/>
      <c r="AC451" s="510"/>
      <c r="AD451" s="510"/>
      <c r="AE451" s="507"/>
      <c r="AF451" s="507"/>
      <c r="AG451" s="507"/>
      <c r="AH451" s="507"/>
      <c r="AI451" s="507"/>
      <c r="AJ451" s="507"/>
      <c r="AK451" s="507"/>
      <c r="AL451" s="507"/>
      <c r="AM451" s="507"/>
      <c r="AN451" s="507"/>
      <c r="AO451" s="507"/>
      <c r="AP451" s="507"/>
      <c r="AQ451" s="506"/>
      <c r="AR451" s="506"/>
      <c r="AS451" s="506"/>
      <c r="AT451" s="506"/>
      <c r="AU451" s="506"/>
      <c r="AV451" s="506"/>
      <c r="AW451" s="506"/>
      <c r="AX451" s="506"/>
      <c r="AY451" s="506"/>
      <c r="AZ451" s="506"/>
      <c r="BA451" s="506"/>
      <c r="BB451" s="510"/>
      <c r="BC451" s="510"/>
      <c r="BD451" s="510"/>
      <c r="BE451" s="510"/>
      <c r="BF451" s="510"/>
      <c r="BG451" s="510"/>
      <c r="BH451" s="510"/>
      <c r="BI451" s="510"/>
      <c r="BJ451" s="510"/>
      <c r="BK451" s="510"/>
      <c r="BL451" s="510"/>
      <c r="BM451" s="510"/>
      <c r="BN451" s="510"/>
      <c r="BO451" s="510"/>
      <c r="BP451" s="510"/>
      <c r="BQ451" s="510"/>
      <c r="BR451" s="510"/>
      <c r="BS451" s="510"/>
      <c r="BT451" s="510"/>
      <c r="BU451" s="510"/>
      <c r="BV451" s="510"/>
      <c r="BW451" s="510"/>
      <c r="BX451" s="510"/>
      <c r="BY451" s="510"/>
      <c r="BZ451" s="510"/>
      <c r="CA451" s="510"/>
      <c r="CB451" s="510"/>
      <c r="CC451" s="510"/>
      <c r="CD451" s="510"/>
      <c r="CE451" s="510"/>
      <c r="CF451" s="510"/>
      <c r="CG451" s="510"/>
      <c r="CH451" s="510"/>
      <c r="CI451" s="510"/>
      <c r="CJ451" s="510"/>
      <c r="CK451" s="510"/>
      <c r="CL451" s="510"/>
      <c r="CM451" s="510"/>
      <c r="CN451" s="510"/>
      <c r="CO451" s="510"/>
      <c r="CP451" s="510"/>
      <c r="CQ451" s="510"/>
      <c r="CR451" s="510"/>
      <c r="CS451" s="510"/>
      <c r="CT451" s="510"/>
      <c r="CU451" s="510"/>
      <c r="CV451" s="510"/>
      <c r="CW451" s="510"/>
      <c r="CX451" s="510"/>
      <c r="CY451" s="510"/>
      <c r="CZ451" s="510"/>
      <c r="DA451" s="510"/>
      <c r="DB451" s="510"/>
      <c r="DC451" s="510"/>
      <c r="DD451" s="510"/>
      <c r="DE451" s="510"/>
      <c r="DF451" s="510"/>
      <c r="DG451" s="510"/>
      <c r="DH451" s="510"/>
      <c r="DI451" s="510"/>
      <c r="DJ451" s="510"/>
      <c r="DK451" s="510"/>
      <c r="DL451" s="510"/>
      <c r="DM451" s="510"/>
      <c r="DN451" s="510"/>
      <c r="DO451" s="510"/>
      <c r="DP451" s="510"/>
      <c r="DQ451" s="510"/>
      <c r="DR451" s="510"/>
      <c r="DS451" s="510"/>
      <c r="DT451" s="510"/>
      <c r="DU451" s="510"/>
      <c r="DV451" s="510"/>
      <c r="DW451" s="510"/>
      <c r="DX451" s="510"/>
      <c r="DY451" s="510"/>
      <c r="DZ451" s="510"/>
      <c r="EA451" s="510"/>
      <c r="EB451" s="510"/>
      <c r="EC451" s="510"/>
      <c r="ED451" s="510"/>
      <c r="EE451" s="510"/>
      <c r="EF451" s="510"/>
      <c r="EG451" s="510"/>
      <c r="EH451" s="510"/>
      <c r="EI451" s="510"/>
      <c r="EJ451" s="510"/>
      <c r="EK451" s="510"/>
      <c r="EL451" s="510"/>
      <c r="EM451" s="510"/>
      <c r="EN451" s="510"/>
      <c r="EO451" s="510"/>
      <c r="EP451" s="510"/>
      <c r="EQ451" s="510"/>
      <c r="ER451" s="510"/>
      <c r="ES451" s="510"/>
      <c r="ET451" s="510"/>
      <c r="EU451" s="510"/>
      <c r="EV451" s="510"/>
      <c r="EW451" s="510"/>
      <c r="EX451" s="510"/>
      <c r="EY451" s="510"/>
      <c r="EZ451" s="510"/>
      <c r="FA451" s="510"/>
      <c r="FB451" s="510"/>
      <c r="FC451" s="510"/>
      <c r="FD451" s="510"/>
      <c r="FE451" s="510"/>
      <c r="FF451" s="510"/>
      <c r="FG451" s="510"/>
      <c r="FH451" s="510"/>
      <c r="FI451" s="510"/>
      <c r="FJ451" s="503"/>
      <c r="FK451" s="503"/>
      <c r="FL451" s="503"/>
      <c r="FM451" s="503"/>
      <c r="FN451" s="503"/>
      <c r="FO451" s="503"/>
      <c r="FP451" s="503"/>
      <c r="FQ451" s="503"/>
      <c r="FR451" s="503"/>
      <c r="FS451" s="503"/>
      <c r="FT451" s="503"/>
      <c r="FU451" s="503"/>
      <c r="FV451" s="503"/>
      <c r="FW451" s="503"/>
      <c r="FX451" s="503"/>
      <c r="FY451" s="503"/>
      <c r="FZ451" s="503"/>
      <c r="GA451" s="503"/>
      <c r="GB451" s="503"/>
      <c r="GC451" s="503"/>
      <c r="GD451" s="503"/>
      <c r="GE451" s="503"/>
      <c r="GF451" s="503"/>
      <c r="GG451" s="503"/>
      <c r="GH451" s="503"/>
      <c r="GI451" s="503"/>
      <c r="GJ451" s="503"/>
      <c r="GK451" s="503"/>
      <c r="GL451" s="503"/>
      <c r="GM451" s="503"/>
      <c r="GN451" s="503"/>
      <c r="GO451" s="503"/>
      <c r="GP451" s="503"/>
      <c r="GQ451" s="503"/>
      <c r="GR451" s="503"/>
      <c r="GS451" s="503"/>
      <c r="GT451" s="503"/>
      <c r="GU451" s="503"/>
      <c r="GV451" s="503"/>
      <c r="GW451" s="503"/>
      <c r="GX451" s="503"/>
      <c r="GY451" s="503"/>
      <c r="GZ451" s="503"/>
      <c r="HA451" s="503"/>
      <c r="HB451" s="503"/>
      <c r="HC451" s="503"/>
      <c r="HD451" s="503"/>
      <c r="HE451" s="503"/>
      <c r="HF451" s="503"/>
      <c r="HG451" s="503"/>
      <c r="HH451" s="503"/>
      <c r="HI451" s="503"/>
      <c r="HJ451" s="503"/>
      <c r="HK451" s="503"/>
      <c r="HL451" s="503"/>
      <c r="HM451" s="503"/>
      <c r="HN451" s="503"/>
      <c r="HO451" s="503"/>
      <c r="HP451" s="503"/>
      <c r="HQ451" s="503"/>
      <c r="HR451" s="503"/>
      <c r="HS451" s="503"/>
      <c r="HT451" s="503"/>
      <c r="HU451" s="503"/>
      <c r="HV451" s="503"/>
      <c r="HW451" s="503"/>
      <c r="HX451" s="503"/>
      <c r="HY451" s="503"/>
      <c r="HZ451" s="503"/>
      <c r="IA451" s="503"/>
      <c r="IB451" s="503"/>
      <c r="IC451" s="503"/>
      <c r="ID451" s="503"/>
      <c r="IE451" s="503"/>
      <c r="IF451" s="503"/>
      <c r="IG451" s="503"/>
      <c r="IH451" s="503"/>
      <c r="II451" s="503"/>
      <c r="IJ451" s="503"/>
      <c r="IK451" s="503"/>
      <c r="IL451" s="503"/>
      <c r="IM451" s="503"/>
      <c r="IN451" s="503"/>
      <c r="IO451" s="503"/>
    </row>
    <row r="452" spans="1:249" s="508" customFormat="1" x14ac:dyDescent="0.25">
      <c r="A452" s="503"/>
      <c r="B452" s="503"/>
      <c r="C452" s="504"/>
      <c r="D452" s="503"/>
      <c r="E452" s="503"/>
      <c r="F452" s="505"/>
      <c r="G452" s="503"/>
      <c r="H452" s="503"/>
      <c r="I452" s="503"/>
      <c r="J452" s="503"/>
      <c r="K452" s="503"/>
      <c r="L452" s="503"/>
      <c r="M452" s="503"/>
      <c r="N452" s="503"/>
      <c r="O452" s="503"/>
      <c r="P452" s="503"/>
      <c r="Q452" s="503"/>
      <c r="R452" s="503"/>
      <c r="S452" s="861"/>
      <c r="T452" s="510"/>
      <c r="U452" s="506"/>
      <c r="V452" s="314"/>
      <c r="W452" s="314"/>
      <c r="X452" s="314"/>
      <c r="Y452" s="314"/>
      <c r="Z452" s="314"/>
      <c r="AA452" s="314"/>
      <c r="AB452" s="510"/>
      <c r="AC452" s="510"/>
      <c r="AD452" s="510"/>
      <c r="AE452" s="507"/>
      <c r="AF452" s="507"/>
      <c r="AG452" s="507"/>
      <c r="AH452" s="507"/>
      <c r="AI452" s="507"/>
      <c r="AJ452" s="507"/>
      <c r="AK452" s="507"/>
      <c r="AL452" s="507"/>
      <c r="AM452" s="507"/>
      <c r="AN452" s="507"/>
      <c r="AO452" s="507"/>
      <c r="AP452" s="507"/>
      <c r="AQ452" s="506"/>
      <c r="AR452" s="506"/>
      <c r="AS452" s="506"/>
      <c r="AT452" s="506"/>
      <c r="AU452" s="506"/>
      <c r="AV452" s="506"/>
      <c r="AW452" s="506"/>
      <c r="AX452" s="506"/>
      <c r="AY452" s="506"/>
      <c r="AZ452" s="506"/>
      <c r="BA452" s="506"/>
      <c r="BB452" s="510"/>
      <c r="BC452" s="510"/>
      <c r="BD452" s="510"/>
      <c r="BE452" s="510"/>
      <c r="BF452" s="510"/>
      <c r="BG452" s="510"/>
      <c r="BH452" s="510"/>
      <c r="BI452" s="510"/>
      <c r="BJ452" s="510"/>
      <c r="BK452" s="510"/>
      <c r="BL452" s="510"/>
      <c r="BM452" s="510"/>
      <c r="BN452" s="510"/>
      <c r="BO452" s="510"/>
      <c r="BP452" s="510"/>
      <c r="BQ452" s="510"/>
      <c r="BR452" s="510"/>
      <c r="BS452" s="510"/>
      <c r="BT452" s="510"/>
      <c r="BU452" s="510"/>
      <c r="BV452" s="510"/>
      <c r="BW452" s="510"/>
      <c r="BX452" s="510"/>
      <c r="BY452" s="510"/>
      <c r="BZ452" s="510"/>
      <c r="CA452" s="510"/>
      <c r="CB452" s="510"/>
      <c r="CC452" s="510"/>
      <c r="CD452" s="510"/>
      <c r="CE452" s="510"/>
      <c r="CF452" s="510"/>
      <c r="CG452" s="510"/>
      <c r="CH452" s="510"/>
      <c r="CI452" s="510"/>
      <c r="CJ452" s="510"/>
      <c r="CK452" s="510"/>
      <c r="CL452" s="510"/>
      <c r="CM452" s="510"/>
      <c r="CN452" s="510"/>
      <c r="CO452" s="510"/>
      <c r="CP452" s="510"/>
      <c r="CQ452" s="510"/>
      <c r="CR452" s="510"/>
      <c r="CS452" s="510"/>
      <c r="CT452" s="510"/>
      <c r="CU452" s="510"/>
      <c r="CV452" s="510"/>
      <c r="CW452" s="510"/>
      <c r="CX452" s="510"/>
      <c r="CY452" s="510"/>
      <c r="CZ452" s="510"/>
      <c r="DA452" s="510"/>
      <c r="DB452" s="510"/>
      <c r="DC452" s="510"/>
      <c r="DD452" s="510"/>
      <c r="DE452" s="510"/>
      <c r="DF452" s="510"/>
      <c r="DG452" s="510"/>
      <c r="DH452" s="510"/>
      <c r="DI452" s="510"/>
      <c r="DJ452" s="510"/>
      <c r="DK452" s="510"/>
      <c r="DL452" s="510"/>
      <c r="DM452" s="510"/>
      <c r="DN452" s="510"/>
      <c r="DO452" s="510"/>
      <c r="DP452" s="510"/>
      <c r="DQ452" s="510"/>
      <c r="DR452" s="510"/>
      <c r="DS452" s="510"/>
      <c r="DT452" s="510"/>
      <c r="DU452" s="510"/>
      <c r="DV452" s="510"/>
      <c r="DW452" s="510"/>
      <c r="DX452" s="510"/>
      <c r="DY452" s="510"/>
      <c r="DZ452" s="510"/>
      <c r="EA452" s="510"/>
      <c r="EB452" s="510"/>
      <c r="EC452" s="510"/>
      <c r="ED452" s="510"/>
      <c r="EE452" s="510"/>
      <c r="EF452" s="510"/>
      <c r="EG452" s="510"/>
      <c r="EH452" s="510"/>
      <c r="EI452" s="510"/>
      <c r="EJ452" s="510"/>
      <c r="EK452" s="510"/>
      <c r="EL452" s="510"/>
      <c r="EM452" s="510"/>
      <c r="EN452" s="510"/>
      <c r="EO452" s="510"/>
      <c r="EP452" s="510"/>
      <c r="EQ452" s="510"/>
      <c r="ER452" s="510"/>
      <c r="ES452" s="510"/>
      <c r="ET452" s="510"/>
      <c r="EU452" s="510"/>
      <c r="EV452" s="510"/>
      <c r="EW452" s="510"/>
      <c r="EX452" s="510"/>
      <c r="EY452" s="510"/>
      <c r="EZ452" s="510"/>
      <c r="FA452" s="510"/>
      <c r="FB452" s="510"/>
      <c r="FC452" s="510"/>
      <c r="FD452" s="510"/>
      <c r="FE452" s="510"/>
      <c r="FF452" s="510"/>
      <c r="FG452" s="510"/>
      <c r="FH452" s="510"/>
      <c r="FI452" s="510"/>
      <c r="FJ452" s="503"/>
      <c r="FK452" s="503"/>
      <c r="FL452" s="503"/>
      <c r="FM452" s="503"/>
      <c r="FN452" s="503"/>
      <c r="FO452" s="503"/>
      <c r="FP452" s="503"/>
      <c r="FQ452" s="503"/>
      <c r="FR452" s="503"/>
      <c r="FS452" s="503"/>
      <c r="FT452" s="503"/>
      <c r="FU452" s="503"/>
      <c r="FV452" s="503"/>
      <c r="FW452" s="503"/>
      <c r="FX452" s="503"/>
      <c r="FY452" s="503"/>
      <c r="FZ452" s="503"/>
      <c r="GA452" s="503"/>
      <c r="GB452" s="503"/>
      <c r="GC452" s="503"/>
      <c r="GD452" s="503"/>
      <c r="GE452" s="503"/>
      <c r="GF452" s="503"/>
      <c r="GG452" s="503"/>
      <c r="GH452" s="503"/>
      <c r="GI452" s="503"/>
      <c r="GJ452" s="503"/>
      <c r="GK452" s="503"/>
      <c r="GL452" s="503"/>
      <c r="GM452" s="503"/>
      <c r="GN452" s="503"/>
      <c r="GO452" s="503"/>
      <c r="GP452" s="503"/>
      <c r="GQ452" s="503"/>
      <c r="GR452" s="503"/>
      <c r="GS452" s="503"/>
      <c r="GT452" s="503"/>
      <c r="GU452" s="503"/>
      <c r="GV452" s="503"/>
      <c r="GW452" s="503"/>
      <c r="GX452" s="503"/>
      <c r="GY452" s="503"/>
      <c r="GZ452" s="503"/>
      <c r="HA452" s="503"/>
      <c r="HB452" s="503"/>
      <c r="HC452" s="503"/>
      <c r="HD452" s="503"/>
      <c r="HE452" s="503"/>
      <c r="HF452" s="503"/>
      <c r="HG452" s="503"/>
      <c r="HH452" s="503"/>
      <c r="HI452" s="503"/>
      <c r="HJ452" s="503"/>
      <c r="HK452" s="503"/>
      <c r="HL452" s="503"/>
      <c r="HM452" s="503"/>
      <c r="HN452" s="503"/>
      <c r="HO452" s="503"/>
      <c r="HP452" s="503"/>
      <c r="HQ452" s="503"/>
      <c r="HR452" s="503"/>
      <c r="HS452" s="503"/>
      <c r="HT452" s="503"/>
      <c r="HU452" s="503"/>
      <c r="HV452" s="503"/>
      <c r="HW452" s="503"/>
      <c r="HX452" s="503"/>
      <c r="HY452" s="503"/>
      <c r="HZ452" s="503"/>
      <c r="IA452" s="503"/>
      <c r="IB452" s="503"/>
      <c r="IC452" s="503"/>
      <c r="ID452" s="503"/>
      <c r="IE452" s="503"/>
      <c r="IF452" s="503"/>
      <c r="IG452" s="503"/>
      <c r="IH452" s="503"/>
      <c r="II452" s="503"/>
      <c r="IJ452" s="503"/>
      <c r="IK452" s="503"/>
      <c r="IL452" s="503"/>
      <c r="IM452" s="503"/>
      <c r="IN452" s="503"/>
      <c r="IO452" s="503"/>
    </row>
    <row r="453" spans="1:249" s="508" customFormat="1" x14ac:dyDescent="0.25">
      <c r="A453" s="503"/>
      <c r="B453" s="503"/>
      <c r="C453" s="504"/>
      <c r="D453" s="503"/>
      <c r="E453" s="503"/>
      <c r="F453" s="505"/>
      <c r="G453" s="503"/>
      <c r="H453" s="503"/>
      <c r="I453" s="503"/>
      <c r="J453" s="503"/>
      <c r="K453" s="503"/>
      <c r="L453" s="503"/>
      <c r="M453" s="503"/>
      <c r="N453" s="503"/>
      <c r="O453" s="503"/>
      <c r="P453" s="503"/>
      <c r="Q453" s="503"/>
      <c r="R453" s="503"/>
      <c r="S453" s="861"/>
      <c r="T453" s="510"/>
      <c r="U453" s="506"/>
      <c r="V453" s="314"/>
      <c r="W453" s="314"/>
      <c r="X453" s="314"/>
      <c r="Y453" s="314"/>
      <c r="Z453" s="314"/>
      <c r="AA453" s="314"/>
      <c r="AB453" s="510"/>
      <c r="AC453" s="510"/>
      <c r="AD453" s="510"/>
      <c r="AE453" s="507"/>
      <c r="AF453" s="507"/>
      <c r="AG453" s="507"/>
      <c r="AH453" s="507"/>
      <c r="AI453" s="507"/>
      <c r="AJ453" s="507"/>
      <c r="AK453" s="507"/>
      <c r="AL453" s="507"/>
      <c r="AM453" s="507"/>
      <c r="AN453" s="507"/>
      <c r="AO453" s="507"/>
      <c r="AP453" s="507"/>
      <c r="AQ453" s="506"/>
      <c r="AR453" s="506"/>
      <c r="AS453" s="506"/>
      <c r="AT453" s="506"/>
      <c r="AU453" s="506"/>
      <c r="AV453" s="506"/>
      <c r="AW453" s="506"/>
      <c r="AX453" s="506"/>
      <c r="AY453" s="506"/>
      <c r="AZ453" s="506"/>
      <c r="BA453" s="506"/>
      <c r="BB453" s="510"/>
      <c r="BC453" s="510"/>
      <c r="BD453" s="510"/>
      <c r="BE453" s="510"/>
      <c r="BF453" s="510"/>
      <c r="BG453" s="510"/>
      <c r="BH453" s="510"/>
      <c r="BI453" s="510"/>
      <c r="BJ453" s="510"/>
      <c r="BK453" s="510"/>
      <c r="BL453" s="510"/>
      <c r="BM453" s="510"/>
      <c r="BN453" s="510"/>
      <c r="BO453" s="510"/>
      <c r="BP453" s="510"/>
      <c r="BQ453" s="510"/>
      <c r="BR453" s="510"/>
      <c r="BS453" s="510"/>
      <c r="BT453" s="510"/>
      <c r="BU453" s="510"/>
      <c r="BV453" s="510"/>
      <c r="BW453" s="510"/>
      <c r="BX453" s="510"/>
      <c r="BY453" s="510"/>
      <c r="BZ453" s="510"/>
      <c r="CA453" s="510"/>
      <c r="CB453" s="510"/>
      <c r="CC453" s="510"/>
      <c r="CD453" s="510"/>
      <c r="CE453" s="510"/>
      <c r="CF453" s="510"/>
      <c r="CG453" s="510"/>
      <c r="CH453" s="510"/>
      <c r="CI453" s="510"/>
      <c r="CJ453" s="510"/>
      <c r="CK453" s="510"/>
      <c r="CL453" s="510"/>
      <c r="CM453" s="510"/>
      <c r="CN453" s="510"/>
      <c r="CO453" s="510"/>
      <c r="CP453" s="510"/>
      <c r="CQ453" s="510"/>
      <c r="CR453" s="510"/>
      <c r="CS453" s="510"/>
      <c r="CT453" s="510"/>
      <c r="CU453" s="510"/>
      <c r="CV453" s="510"/>
      <c r="CW453" s="510"/>
      <c r="CX453" s="510"/>
      <c r="CY453" s="510"/>
      <c r="CZ453" s="510"/>
      <c r="DA453" s="510"/>
      <c r="DB453" s="510"/>
      <c r="DC453" s="510"/>
      <c r="DD453" s="510"/>
      <c r="DE453" s="510"/>
      <c r="DF453" s="510"/>
      <c r="DG453" s="510"/>
      <c r="DH453" s="510"/>
      <c r="DI453" s="510"/>
      <c r="DJ453" s="510"/>
      <c r="DK453" s="510"/>
      <c r="DL453" s="510"/>
      <c r="DM453" s="510"/>
      <c r="DN453" s="510"/>
      <c r="DO453" s="510"/>
      <c r="DP453" s="510"/>
      <c r="DQ453" s="510"/>
      <c r="DR453" s="510"/>
      <c r="DS453" s="510"/>
      <c r="DT453" s="510"/>
      <c r="DU453" s="510"/>
      <c r="DV453" s="510"/>
      <c r="DW453" s="510"/>
      <c r="DX453" s="510"/>
      <c r="DY453" s="510"/>
      <c r="DZ453" s="510"/>
      <c r="EA453" s="510"/>
      <c r="EB453" s="510"/>
      <c r="EC453" s="510"/>
      <c r="ED453" s="510"/>
      <c r="EE453" s="510"/>
      <c r="EF453" s="510"/>
      <c r="EG453" s="510"/>
      <c r="EH453" s="510"/>
      <c r="EI453" s="510"/>
      <c r="EJ453" s="510"/>
      <c r="EK453" s="510"/>
      <c r="EL453" s="510"/>
      <c r="EM453" s="510"/>
      <c r="EN453" s="510"/>
      <c r="EO453" s="510"/>
      <c r="EP453" s="510"/>
      <c r="EQ453" s="510"/>
      <c r="ER453" s="510"/>
      <c r="ES453" s="510"/>
      <c r="ET453" s="510"/>
      <c r="EU453" s="510"/>
      <c r="EV453" s="510"/>
      <c r="EW453" s="510"/>
      <c r="EX453" s="510"/>
      <c r="EY453" s="510"/>
      <c r="EZ453" s="510"/>
      <c r="FA453" s="510"/>
      <c r="FB453" s="510"/>
      <c r="FC453" s="510"/>
      <c r="FD453" s="510"/>
      <c r="FE453" s="510"/>
      <c r="FF453" s="510"/>
      <c r="FG453" s="510"/>
      <c r="FH453" s="510"/>
      <c r="FI453" s="510"/>
      <c r="FJ453" s="503"/>
      <c r="FK453" s="503"/>
      <c r="FL453" s="503"/>
      <c r="FM453" s="503"/>
      <c r="FN453" s="503"/>
      <c r="FO453" s="503"/>
      <c r="FP453" s="503"/>
      <c r="FQ453" s="503"/>
      <c r="FR453" s="503"/>
      <c r="FS453" s="503"/>
      <c r="FT453" s="503"/>
      <c r="FU453" s="503"/>
      <c r="FV453" s="503"/>
      <c r="FW453" s="503"/>
      <c r="FX453" s="503"/>
      <c r="FY453" s="503"/>
      <c r="FZ453" s="503"/>
      <c r="GA453" s="503"/>
      <c r="GB453" s="503"/>
      <c r="GC453" s="503"/>
      <c r="GD453" s="503"/>
      <c r="GE453" s="503"/>
      <c r="GF453" s="503"/>
      <c r="GG453" s="503"/>
      <c r="GH453" s="503"/>
      <c r="GI453" s="503"/>
      <c r="GJ453" s="503"/>
      <c r="GK453" s="503"/>
      <c r="GL453" s="503"/>
      <c r="GM453" s="503"/>
      <c r="GN453" s="503"/>
      <c r="GO453" s="503"/>
      <c r="GP453" s="503"/>
      <c r="GQ453" s="503"/>
      <c r="GR453" s="503"/>
      <c r="GS453" s="503"/>
      <c r="GT453" s="503"/>
      <c r="GU453" s="503"/>
      <c r="GV453" s="503"/>
      <c r="GW453" s="503"/>
      <c r="GX453" s="503"/>
      <c r="GY453" s="503"/>
      <c r="GZ453" s="503"/>
      <c r="HA453" s="503"/>
      <c r="HB453" s="503"/>
      <c r="HC453" s="503"/>
      <c r="HD453" s="503"/>
      <c r="HE453" s="503"/>
      <c r="HF453" s="503"/>
      <c r="HG453" s="503"/>
      <c r="HH453" s="503"/>
      <c r="HI453" s="503"/>
      <c r="HJ453" s="503"/>
      <c r="HK453" s="503"/>
      <c r="HL453" s="503"/>
      <c r="HM453" s="503"/>
      <c r="HN453" s="503"/>
      <c r="HO453" s="503"/>
      <c r="HP453" s="503"/>
      <c r="HQ453" s="503"/>
      <c r="HR453" s="503"/>
      <c r="HS453" s="503"/>
      <c r="HT453" s="503"/>
      <c r="HU453" s="503"/>
      <c r="HV453" s="503"/>
      <c r="HW453" s="503"/>
      <c r="HX453" s="503"/>
      <c r="HY453" s="503"/>
      <c r="HZ453" s="503"/>
      <c r="IA453" s="503"/>
      <c r="IB453" s="503"/>
      <c r="IC453" s="503"/>
      <c r="ID453" s="503"/>
      <c r="IE453" s="503"/>
      <c r="IF453" s="503"/>
      <c r="IG453" s="503"/>
      <c r="IH453" s="503"/>
      <c r="II453" s="503"/>
      <c r="IJ453" s="503"/>
      <c r="IK453" s="503"/>
      <c r="IL453" s="503"/>
      <c r="IM453" s="503"/>
      <c r="IN453" s="503"/>
      <c r="IO453" s="503"/>
    </row>
    <row r="454" spans="1:249" s="508" customFormat="1" x14ac:dyDescent="0.25">
      <c r="A454" s="503"/>
      <c r="B454" s="503"/>
      <c r="C454" s="504"/>
      <c r="D454" s="503"/>
      <c r="E454" s="503"/>
      <c r="F454" s="505"/>
      <c r="G454" s="503"/>
      <c r="H454" s="503"/>
      <c r="I454" s="503"/>
      <c r="J454" s="503"/>
      <c r="K454" s="503"/>
      <c r="L454" s="503"/>
      <c r="M454" s="503"/>
      <c r="N454" s="503"/>
      <c r="O454" s="503"/>
      <c r="P454" s="503"/>
      <c r="Q454" s="503"/>
      <c r="R454" s="503"/>
      <c r="S454" s="861"/>
      <c r="T454" s="510"/>
      <c r="U454" s="506"/>
      <c r="V454" s="314"/>
      <c r="W454" s="314"/>
      <c r="X454" s="314"/>
      <c r="Y454" s="314"/>
      <c r="Z454" s="314"/>
      <c r="AA454" s="314"/>
      <c r="AB454" s="510"/>
      <c r="AC454" s="510"/>
      <c r="AD454" s="510"/>
      <c r="AE454" s="507"/>
      <c r="AF454" s="507"/>
      <c r="AG454" s="507"/>
      <c r="AH454" s="507"/>
      <c r="AI454" s="507"/>
      <c r="AJ454" s="507"/>
      <c r="AK454" s="507"/>
      <c r="AL454" s="507"/>
      <c r="AM454" s="507"/>
      <c r="AN454" s="507"/>
      <c r="AO454" s="507"/>
      <c r="AP454" s="507"/>
      <c r="AQ454" s="506"/>
      <c r="AR454" s="506"/>
      <c r="AS454" s="506"/>
      <c r="AT454" s="506"/>
      <c r="AU454" s="506"/>
      <c r="AV454" s="506"/>
      <c r="AW454" s="506"/>
      <c r="AX454" s="506"/>
      <c r="AY454" s="506"/>
      <c r="AZ454" s="506"/>
      <c r="BA454" s="506"/>
      <c r="BB454" s="510"/>
      <c r="BC454" s="510"/>
      <c r="BD454" s="510"/>
      <c r="BE454" s="510"/>
      <c r="BF454" s="510"/>
      <c r="BG454" s="510"/>
      <c r="BH454" s="510"/>
      <c r="BI454" s="510"/>
      <c r="BJ454" s="510"/>
      <c r="BK454" s="510"/>
      <c r="BL454" s="510"/>
      <c r="BM454" s="510"/>
      <c r="BN454" s="510"/>
      <c r="BO454" s="510"/>
      <c r="BP454" s="510"/>
      <c r="BQ454" s="510"/>
      <c r="BR454" s="510"/>
      <c r="BS454" s="510"/>
      <c r="BT454" s="510"/>
      <c r="BU454" s="510"/>
      <c r="BV454" s="510"/>
      <c r="BW454" s="510"/>
      <c r="BX454" s="510"/>
      <c r="BY454" s="510"/>
      <c r="BZ454" s="510"/>
      <c r="CA454" s="510"/>
      <c r="CB454" s="510"/>
      <c r="CC454" s="510"/>
      <c r="CD454" s="510"/>
      <c r="CE454" s="510"/>
      <c r="CF454" s="510"/>
      <c r="CG454" s="510"/>
      <c r="CH454" s="510"/>
      <c r="CI454" s="510"/>
      <c r="CJ454" s="510"/>
      <c r="CK454" s="510"/>
      <c r="CL454" s="510"/>
      <c r="CM454" s="510"/>
      <c r="CN454" s="510"/>
      <c r="CO454" s="510"/>
      <c r="CP454" s="510"/>
      <c r="CQ454" s="510"/>
      <c r="CR454" s="510"/>
      <c r="CS454" s="510"/>
      <c r="CT454" s="510"/>
      <c r="CU454" s="510"/>
      <c r="CV454" s="510"/>
      <c r="CW454" s="510"/>
      <c r="CX454" s="510"/>
      <c r="CY454" s="510"/>
      <c r="CZ454" s="510"/>
      <c r="DA454" s="510"/>
      <c r="DB454" s="510"/>
      <c r="DC454" s="510"/>
      <c r="DD454" s="510"/>
      <c r="DE454" s="510"/>
      <c r="DF454" s="510"/>
      <c r="DG454" s="510"/>
      <c r="DH454" s="510"/>
      <c r="DI454" s="510"/>
      <c r="DJ454" s="510"/>
      <c r="DK454" s="510"/>
      <c r="DL454" s="510"/>
      <c r="DM454" s="510"/>
      <c r="DN454" s="510"/>
      <c r="DO454" s="510"/>
      <c r="DP454" s="510"/>
      <c r="DQ454" s="510"/>
      <c r="DR454" s="510"/>
      <c r="DS454" s="510"/>
      <c r="DT454" s="510"/>
      <c r="DU454" s="510"/>
      <c r="DV454" s="510"/>
      <c r="DW454" s="510"/>
      <c r="DX454" s="510"/>
      <c r="DY454" s="510"/>
      <c r="DZ454" s="510"/>
      <c r="EA454" s="510"/>
      <c r="EB454" s="510"/>
      <c r="EC454" s="510"/>
      <c r="ED454" s="510"/>
      <c r="EE454" s="510"/>
      <c r="EF454" s="510"/>
      <c r="EG454" s="510"/>
      <c r="EH454" s="510"/>
      <c r="EI454" s="510"/>
      <c r="EJ454" s="510"/>
      <c r="EK454" s="510"/>
      <c r="EL454" s="510"/>
      <c r="EM454" s="510"/>
      <c r="EN454" s="510"/>
      <c r="EO454" s="510"/>
      <c r="EP454" s="510"/>
      <c r="EQ454" s="510"/>
      <c r="ER454" s="510"/>
      <c r="ES454" s="510"/>
      <c r="ET454" s="510"/>
      <c r="EU454" s="510"/>
      <c r="EV454" s="510"/>
      <c r="EW454" s="510"/>
      <c r="EX454" s="510"/>
      <c r="EY454" s="510"/>
      <c r="EZ454" s="510"/>
      <c r="FA454" s="510"/>
      <c r="FB454" s="510"/>
      <c r="FC454" s="510"/>
      <c r="FD454" s="510"/>
      <c r="FE454" s="510"/>
      <c r="FF454" s="510"/>
      <c r="FG454" s="510"/>
      <c r="FH454" s="510"/>
      <c r="FI454" s="510"/>
      <c r="FJ454" s="503"/>
      <c r="FK454" s="503"/>
      <c r="FL454" s="503"/>
      <c r="FM454" s="503"/>
      <c r="FN454" s="503"/>
      <c r="FO454" s="503"/>
      <c r="FP454" s="503"/>
      <c r="FQ454" s="503"/>
      <c r="FR454" s="503"/>
      <c r="FS454" s="503"/>
      <c r="FT454" s="503"/>
      <c r="FU454" s="503"/>
      <c r="FV454" s="503"/>
      <c r="FW454" s="503"/>
      <c r="FX454" s="503"/>
      <c r="FY454" s="503"/>
      <c r="FZ454" s="503"/>
      <c r="GA454" s="503"/>
      <c r="GB454" s="503"/>
      <c r="GC454" s="503"/>
      <c r="GD454" s="503"/>
      <c r="GE454" s="503"/>
      <c r="GF454" s="503"/>
      <c r="GG454" s="503"/>
      <c r="GH454" s="503"/>
      <c r="GI454" s="503"/>
      <c r="GJ454" s="503"/>
      <c r="GK454" s="503"/>
      <c r="GL454" s="503"/>
      <c r="GM454" s="503"/>
      <c r="GN454" s="503"/>
      <c r="GO454" s="503"/>
      <c r="GP454" s="503"/>
      <c r="GQ454" s="503"/>
      <c r="GR454" s="503"/>
      <c r="GS454" s="503"/>
      <c r="GT454" s="503"/>
      <c r="GU454" s="503"/>
      <c r="GV454" s="503"/>
      <c r="GW454" s="503"/>
      <c r="GX454" s="503"/>
      <c r="GY454" s="503"/>
      <c r="GZ454" s="503"/>
      <c r="HA454" s="503"/>
      <c r="HB454" s="503"/>
      <c r="HC454" s="503"/>
      <c r="HD454" s="503"/>
      <c r="HE454" s="503"/>
      <c r="HF454" s="503"/>
      <c r="HG454" s="503"/>
      <c r="HH454" s="503"/>
      <c r="HI454" s="503"/>
      <c r="HJ454" s="503"/>
      <c r="HK454" s="503"/>
      <c r="HL454" s="503"/>
      <c r="HM454" s="503"/>
      <c r="HN454" s="503"/>
      <c r="HO454" s="503"/>
      <c r="HP454" s="503"/>
      <c r="HQ454" s="503"/>
      <c r="HR454" s="503"/>
      <c r="HS454" s="503"/>
      <c r="HT454" s="503"/>
      <c r="HU454" s="503"/>
      <c r="HV454" s="503"/>
      <c r="HW454" s="503"/>
      <c r="HX454" s="503"/>
      <c r="HY454" s="503"/>
      <c r="HZ454" s="503"/>
      <c r="IA454" s="503"/>
      <c r="IB454" s="503"/>
      <c r="IC454" s="503"/>
      <c r="ID454" s="503"/>
      <c r="IE454" s="503"/>
      <c r="IF454" s="503"/>
      <c r="IG454" s="503"/>
      <c r="IH454" s="503"/>
      <c r="II454" s="503"/>
      <c r="IJ454" s="503"/>
      <c r="IK454" s="503"/>
      <c r="IL454" s="503"/>
      <c r="IM454" s="503"/>
      <c r="IN454" s="503"/>
      <c r="IO454" s="503"/>
    </row>
    <row r="455" spans="1:249" s="508" customFormat="1" x14ac:dyDescent="0.25">
      <c r="A455" s="503"/>
      <c r="B455" s="503"/>
      <c r="C455" s="504"/>
      <c r="D455" s="503"/>
      <c r="E455" s="503"/>
      <c r="F455" s="505"/>
      <c r="G455" s="503"/>
      <c r="H455" s="503"/>
      <c r="I455" s="503"/>
      <c r="J455" s="503"/>
      <c r="K455" s="503"/>
      <c r="L455" s="503"/>
      <c r="M455" s="503"/>
      <c r="N455" s="503"/>
      <c r="O455" s="503"/>
      <c r="P455" s="503"/>
      <c r="Q455" s="503"/>
      <c r="R455" s="503"/>
      <c r="S455" s="861"/>
      <c r="T455" s="510"/>
      <c r="U455" s="506"/>
      <c r="V455" s="314"/>
      <c r="W455" s="314"/>
      <c r="X455" s="314"/>
      <c r="Y455" s="314"/>
      <c r="Z455" s="314"/>
      <c r="AA455" s="314"/>
      <c r="AB455" s="510"/>
      <c r="AC455" s="510"/>
      <c r="AD455" s="510"/>
      <c r="AE455" s="507"/>
      <c r="AF455" s="507"/>
      <c r="AG455" s="507"/>
      <c r="AH455" s="507"/>
      <c r="AI455" s="507"/>
      <c r="AJ455" s="507"/>
      <c r="AK455" s="507"/>
      <c r="AL455" s="507"/>
      <c r="AM455" s="507"/>
      <c r="AN455" s="507"/>
      <c r="AO455" s="507"/>
      <c r="AP455" s="507"/>
      <c r="AQ455" s="506"/>
      <c r="AR455" s="506"/>
      <c r="AS455" s="506"/>
      <c r="AT455" s="506"/>
      <c r="AU455" s="506"/>
      <c r="AV455" s="506"/>
      <c r="AW455" s="506"/>
      <c r="AX455" s="506"/>
      <c r="AY455" s="506"/>
      <c r="AZ455" s="506"/>
      <c r="BA455" s="506"/>
      <c r="BB455" s="510"/>
      <c r="BC455" s="510"/>
      <c r="BD455" s="510"/>
      <c r="BE455" s="510"/>
      <c r="BF455" s="510"/>
      <c r="BG455" s="510"/>
      <c r="BH455" s="510"/>
      <c r="BI455" s="510"/>
      <c r="BJ455" s="510"/>
      <c r="BK455" s="510"/>
      <c r="BL455" s="510"/>
      <c r="BM455" s="510"/>
      <c r="BN455" s="510"/>
      <c r="BO455" s="510"/>
      <c r="BP455" s="510"/>
      <c r="BQ455" s="510"/>
      <c r="BR455" s="510"/>
      <c r="BS455" s="510"/>
      <c r="BT455" s="510"/>
      <c r="BU455" s="510"/>
      <c r="BV455" s="510"/>
      <c r="BW455" s="510"/>
      <c r="BX455" s="510"/>
      <c r="BY455" s="510"/>
      <c r="BZ455" s="510"/>
      <c r="CA455" s="510"/>
      <c r="CB455" s="510"/>
      <c r="CC455" s="510"/>
      <c r="CD455" s="510"/>
      <c r="CE455" s="510"/>
      <c r="CF455" s="510"/>
      <c r="CG455" s="510"/>
      <c r="CH455" s="510"/>
      <c r="CI455" s="510"/>
      <c r="CJ455" s="510"/>
      <c r="CK455" s="510"/>
      <c r="CL455" s="510"/>
      <c r="CM455" s="510"/>
      <c r="CN455" s="510"/>
      <c r="CO455" s="510"/>
      <c r="CP455" s="510"/>
      <c r="CQ455" s="510"/>
      <c r="CR455" s="510"/>
      <c r="CS455" s="510"/>
      <c r="CT455" s="510"/>
      <c r="CU455" s="510"/>
      <c r="CV455" s="510"/>
      <c r="CW455" s="510"/>
      <c r="CX455" s="510"/>
      <c r="CY455" s="510"/>
      <c r="CZ455" s="510"/>
      <c r="DA455" s="510"/>
      <c r="DB455" s="510"/>
      <c r="DC455" s="510"/>
      <c r="DD455" s="510"/>
      <c r="DE455" s="510"/>
      <c r="DF455" s="510"/>
      <c r="DG455" s="510"/>
      <c r="DH455" s="510"/>
      <c r="DI455" s="510"/>
      <c r="DJ455" s="510"/>
      <c r="DK455" s="510"/>
      <c r="DL455" s="510"/>
      <c r="DM455" s="510"/>
      <c r="DN455" s="510"/>
      <c r="DO455" s="510"/>
      <c r="DP455" s="510"/>
      <c r="DQ455" s="510"/>
      <c r="DR455" s="510"/>
      <c r="DS455" s="510"/>
      <c r="DT455" s="510"/>
      <c r="DU455" s="510"/>
      <c r="DV455" s="510"/>
      <c r="DW455" s="510"/>
      <c r="DX455" s="510"/>
      <c r="DY455" s="510"/>
      <c r="DZ455" s="510"/>
      <c r="EA455" s="510"/>
      <c r="EB455" s="510"/>
      <c r="EC455" s="510"/>
      <c r="ED455" s="510"/>
      <c r="EE455" s="510"/>
      <c r="EF455" s="510"/>
      <c r="EG455" s="510"/>
      <c r="EH455" s="510"/>
      <c r="EI455" s="510"/>
      <c r="EJ455" s="510"/>
      <c r="EK455" s="510"/>
      <c r="EL455" s="510"/>
      <c r="EM455" s="510"/>
      <c r="EN455" s="510"/>
      <c r="EO455" s="510"/>
      <c r="EP455" s="510"/>
      <c r="EQ455" s="510"/>
      <c r="ER455" s="510"/>
      <c r="ES455" s="510"/>
      <c r="ET455" s="510"/>
      <c r="EU455" s="510"/>
      <c r="EV455" s="510"/>
      <c r="EW455" s="510"/>
      <c r="EX455" s="510"/>
      <c r="EY455" s="510"/>
      <c r="EZ455" s="510"/>
      <c r="FA455" s="510"/>
      <c r="FB455" s="510"/>
      <c r="FC455" s="510"/>
      <c r="FD455" s="510"/>
      <c r="FE455" s="510"/>
      <c r="FF455" s="510"/>
      <c r="FG455" s="510"/>
      <c r="FH455" s="510"/>
      <c r="FI455" s="510"/>
      <c r="FJ455" s="503"/>
      <c r="FK455" s="503"/>
      <c r="FL455" s="503"/>
      <c r="FM455" s="503"/>
      <c r="FN455" s="503"/>
      <c r="FO455" s="503"/>
      <c r="FP455" s="503"/>
      <c r="FQ455" s="503"/>
      <c r="FR455" s="503"/>
      <c r="FS455" s="503"/>
      <c r="FT455" s="503"/>
      <c r="FU455" s="503"/>
      <c r="FV455" s="503"/>
      <c r="FW455" s="503"/>
      <c r="FX455" s="503"/>
      <c r="FY455" s="503"/>
      <c r="FZ455" s="503"/>
      <c r="GA455" s="503"/>
      <c r="GB455" s="503"/>
      <c r="GC455" s="503"/>
      <c r="GD455" s="503"/>
      <c r="GE455" s="503"/>
      <c r="GF455" s="503"/>
      <c r="GG455" s="503"/>
      <c r="GH455" s="503"/>
      <c r="GI455" s="503"/>
      <c r="GJ455" s="503"/>
      <c r="GK455" s="503"/>
      <c r="GL455" s="503"/>
      <c r="GM455" s="503"/>
      <c r="GN455" s="503"/>
      <c r="GO455" s="503"/>
      <c r="GP455" s="503"/>
      <c r="GQ455" s="503"/>
      <c r="GR455" s="503"/>
      <c r="GS455" s="503"/>
      <c r="GT455" s="503"/>
      <c r="GU455" s="503"/>
      <c r="GV455" s="503"/>
      <c r="GW455" s="503"/>
      <c r="GX455" s="503"/>
      <c r="GY455" s="503"/>
      <c r="GZ455" s="503"/>
      <c r="HA455" s="503"/>
      <c r="HB455" s="503"/>
      <c r="HC455" s="503"/>
      <c r="HD455" s="503"/>
      <c r="HE455" s="503"/>
      <c r="HF455" s="503"/>
      <c r="HG455" s="503"/>
      <c r="HH455" s="503"/>
      <c r="HI455" s="503"/>
      <c r="HJ455" s="503"/>
      <c r="HK455" s="503"/>
      <c r="HL455" s="503"/>
      <c r="HM455" s="503"/>
      <c r="HN455" s="503"/>
      <c r="HO455" s="503"/>
      <c r="HP455" s="503"/>
      <c r="HQ455" s="503"/>
      <c r="HR455" s="503"/>
      <c r="HS455" s="503"/>
      <c r="HT455" s="503"/>
      <c r="HU455" s="503"/>
      <c r="HV455" s="503"/>
      <c r="HW455" s="503"/>
      <c r="HX455" s="503"/>
      <c r="HY455" s="503"/>
      <c r="HZ455" s="503"/>
      <c r="IA455" s="503"/>
      <c r="IB455" s="503"/>
      <c r="IC455" s="503"/>
      <c r="ID455" s="503"/>
      <c r="IE455" s="503"/>
      <c r="IF455" s="503"/>
      <c r="IG455" s="503"/>
      <c r="IH455" s="503"/>
      <c r="II455" s="503"/>
      <c r="IJ455" s="503"/>
      <c r="IK455" s="503"/>
      <c r="IL455" s="503"/>
      <c r="IM455" s="503"/>
      <c r="IN455" s="503"/>
      <c r="IO455" s="503"/>
    </row>
    <row r="456" spans="1:249" s="508" customFormat="1" x14ac:dyDescent="0.25">
      <c r="A456" s="503"/>
      <c r="B456" s="503"/>
      <c r="C456" s="504"/>
      <c r="D456" s="503"/>
      <c r="E456" s="503"/>
      <c r="F456" s="505"/>
      <c r="G456" s="503"/>
      <c r="H456" s="503"/>
      <c r="I456" s="503"/>
      <c r="J456" s="503"/>
      <c r="K456" s="503"/>
      <c r="L456" s="503"/>
      <c r="M456" s="503"/>
      <c r="N456" s="503"/>
      <c r="O456" s="503"/>
      <c r="P456" s="503"/>
      <c r="Q456" s="503"/>
      <c r="R456" s="503"/>
      <c r="S456" s="861"/>
      <c r="T456" s="510"/>
      <c r="U456" s="506"/>
      <c r="V456" s="314"/>
      <c r="W456" s="314"/>
      <c r="X456" s="314"/>
      <c r="Y456" s="314"/>
      <c r="Z456" s="314"/>
      <c r="AA456" s="314"/>
      <c r="AB456" s="510"/>
      <c r="AC456" s="510"/>
      <c r="AD456" s="510"/>
      <c r="AE456" s="507"/>
      <c r="AF456" s="507"/>
      <c r="AG456" s="507"/>
      <c r="AH456" s="507"/>
      <c r="AI456" s="507"/>
      <c r="AJ456" s="507"/>
      <c r="AK456" s="507"/>
      <c r="AL456" s="507"/>
      <c r="AM456" s="507"/>
      <c r="AN456" s="507"/>
      <c r="AO456" s="507"/>
      <c r="AP456" s="507"/>
      <c r="AQ456" s="506"/>
      <c r="AR456" s="506"/>
      <c r="AS456" s="506"/>
      <c r="AT456" s="506"/>
      <c r="AU456" s="506"/>
      <c r="AV456" s="506"/>
      <c r="AW456" s="506"/>
      <c r="AX456" s="506"/>
      <c r="AY456" s="506"/>
      <c r="AZ456" s="506"/>
      <c r="BA456" s="506"/>
      <c r="BB456" s="510"/>
      <c r="BC456" s="510"/>
      <c r="BD456" s="510"/>
      <c r="BE456" s="510"/>
      <c r="BF456" s="510"/>
      <c r="BG456" s="510"/>
      <c r="BH456" s="510"/>
      <c r="BI456" s="510"/>
      <c r="BJ456" s="510"/>
      <c r="BK456" s="510"/>
      <c r="BL456" s="510"/>
      <c r="BM456" s="510"/>
      <c r="BN456" s="510"/>
      <c r="BO456" s="510"/>
      <c r="BP456" s="510"/>
      <c r="BQ456" s="510"/>
      <c r="BR456" s="510"/>
      <c r="BS456" s="510"/>
      <c r="BT456" s="510"/>
      <c r="BU456" s="510"/>
      <c r="BV456" s="510"/>
      <c r="BW456" s="510"/>
      <c r="BX456" s="510"/>
      <c r="BY456" s="510"/>
      <c r="BZ456" s="510"/>
      <c r="CA456" s="510"/>
      <c r="CB456" s="510"/>
      <c r="CC456" s="510"/>
      <c r="CD456" s="510"/>
      <c r="CE456" s="510"/>
      <c r="CF456" s="510"/>
      <c r="CG456" s="510"/>
      <c r="CH456" s="510"/>
      <c r="CI456" s="510"/>
      <c r="CJ456" s="510"/>
      <c r="CK456" s="510"/>
      <c r="CL456" s="510"/>
      <c r="CM456" s="510"/>
      <c r="CN456" s="510"/>
      <c r="CO456" s="510"/>
      <c r="CP456" s="510"/>
      <c r="CQ456" s="510"/>
      <c r="CR456" s="510"/>
      <c r="CS456" s="510"/>
      <c r="CT456" s="510"/>
      <c r="CU456" s="510"/>
      <c r="CV456" s="510"/>
      <c r="CW456" s="510"/>
      <c r="CX456" s="510"/>
      <c r="CY456" s="510"/>
      <c r="CZ456" s="510"/>
      <c r="DA456" s="510"/>
      <c r="DB456" s="510"/>
      <c r="DC456" s="510"/>
      <c r="DD456" s="510"/>
      <c r="DE456" s="510"/>
      <c r="DF456" s="510"/>
      <c r="DG456" s="510"/>
      <c r="DH456" s="510"/>
      <c r="DI456" s="510"/>
      <c r="DJ456" s="510"/>
      <c r="DK456" s="510"/>
      <c r="DL456" s="510"/>
      <c r="DM456" s="510"/>
      <c r="DN456" s="510"/>
      <c r="DO456" s="510"/>
      <c r="DP456" s="510"/>
      <c r="DQ456" s="510"/>
      <c r="DR456" s="510"/>
      <c r="DS456" s="510"/>
      <c r="DT456" s="510"/>
      <c r="DU456" s="510"/>
      <c r="DV456" s="510"/>
      <c r="DW456" s="510"/>
      <c r="DX456" s="510"/>
      <c r="DY456" s="510"/>
      <c r="DZ456" s="510"/>
      <c r="EA456" s="510"/>
      <c r="EB456" s="510"/>
      <c r="EC456" s="510"/>
      <c r="ED456" s="510"/>
      <c r="EE456" s="510"/>
      <c r="EF456" s="510"/>
      <c r="EG456" s="510"/>
      <c r="EH456" s="510"/>
      <c r="EI456" s="510"/>
      <c r="EJ456" s="510"/>
      <c r="EK456" s="510"/>
      <c r="EL456" s="510"/>
      <c r="EM456" s="510"/>
      <c r="EN456" s="510"/>
      <c r="EO456" s="510"/>
      <c r="EP456" s="510"/>
      <c r="EQ456" s="510"/>
      <c r="ER456" s="510"/>
      <c r="ES456" s="510"/>
      <c r="ET456" s="510"/>
      <c r="EU456" s="510"/>
      <c r="EV456" s="510"/>
      <c r="EW456" s="510"/>
      <c r="EX456" s="510"/>
      <c r="EY456" s="510"/>
      <c r="EZ456" s="510"/>
      <c r="FA456" s="510"/>
      <c r="FB456" s="510"/>
      <c r="FC456" s="510"/>
      <c r="FD456" s="510"/>
      <c r="FE456" s="510"/>
      <c r="FF456" s="510"/>
      <c r="FG456" s="510"/>
      <c r="FH456" s="510"/>
      <c r="FI456" s="510"/>
      <c r="FJ456" s="503"/>
      <c r="FK456" s="503"/>
      <c r="FL456" s="503"/>
      <c r="FM456" s="503"/>
      <c r="FN456" s="503"/>
      <c r="FO456" s="503"/>
      <c r="FP456" s="503"/>
      <c r="FQ456" s="503"/>
      <c r="FR456" s="503"/>
      <c r="FS456" s="503"/>
      <c r="FT456" s="503"/>
      <c r="FU456" s="503"/>
      <c r="FV456" s="503"/>
      <c r="FW456" s="503"/>
      <c r="FX456" s="503"/>
      <c r="FY456" s="503"/>
      <c r="FZ456" s="503"/>
      <c r="GA456" s="503"/>
      <c r="GB456" s="503"/>
      <c r="GC456" s="503"/>
      <c r="GD456" s="503"/>
      <c r="GE456" s="503"/>
      <c r="GF456" s="503"/>
      <c r="GG456" s="503"/>
      <c r="GH456" s="503"/>
      <c r="GI456" s="503"/>
      <c r="GJ456" s="503"/>
      <c r="GK456" s="503"/>
      <c r="GL456" s="503"/>
      <c r="GM456" s="503"/>
      <c r="GN456" s="503"/>
      <c r="GO456" s="503"/>
      <c r="GP456" s="503"/>
      <c r="GQ456" s="503"/>
      <c r="GR456" s="503"/>
      <c r="GS456" s="503"/>
      <c r="GT456" s="503"/>
      <c r="GU456" s="503"/>
      <c r="GV456" s="503"/>
      <c r="GW456" s="503"/>
      <c r="GX456" s="503"/>
      <c r="GY456" s="503"/>
      <c r="GZ456" s="503"/>
      <c r="HA456" s="503"/>
      <c r="HB456" s="503"/>
      <c r="HC456" s="503"/>
      <c r="HD456" s="503"/>
      <c r="HE456" s="503"/>
      <c r="HF456" s="503"/>
      <c r="HG456" s="503"/>
      <c r="HH456" s="503"/>
      <c r="HI456" s="503"/>
      <c r="HJ456" s="503"/>
      <c r="HK456" s="503"/>
      <c r="HL456" s="503"/>
      <c r="HM456" s="503"/>
      <c r="HN456" s="503"/>
      <c r="HO456" s="503"/>
      <c r="HP456" s="503"/>
      <c r="HQ456" s="503"/>
      <c r="HR456" s="503"/>
      <c r="HS456" s="503"/>
      <c r="HT456" s="503"/>
      <c r="HU456" s="503"/>
      <c r="HV456" s="503"/>
      <c r="HW456" s="503"/>
      <c r="HX456" s="503"/>
      <c r="HY456" s="503"/>
      <c r="HZ456" s="503"/>
      <c r="IA456" s="503"/>
      <c r="IB456" s="503"/>
      <c r="IC456" s="503"/>
      <c r="ID456" s="503"/>
      <c r="IE456" s="503"/>
      <c r="IF456" s="503"/>
      <c r="IG456" s="503"/>
      <c r="IH456" s="503"/>
      <c r="II456" s="503"/>
      <c r="IJ456" s="503"/>
      <c r="IK456" s="503"/>
      <c r="IL456" s="503"/>
      <c r="IM456" s="503"/>
      <c r="IN456" s="503"/>
      <c r="IO456" s="503"/>
    </row>
    <row r="457" spans="1:249" s="508" customFormat="1" x14ac:dyDescent="0.25">
      <c r="A457" s="503"/>
      <c r="B457" s="503"/>
      <c r="C457" s="504"/>
      <c r="D457" s="503"/>
      <c r="E457" s="503"/>
      <c r="F457" s="505"/>
      <c r="G457" s="503"/>
      <c r="H457" s="503"/>
      <c r="I457" s="503"/>
      <c r="J457" s="503"/>
      <c r="K457" s="503"/>
      <c r="L457" s="503"/>
      <c r="M457" s="503"/>
      <c r="N457" s="503"/>
      <c r="O457" s="503"/>
      <c r="P457" s="503"/>
      <c r="Q457" s="503"/>
      <c r="R457" s="503"/>
      <c r="S457" s="861"/>
      <c r="T457" s="510"/>
      <c r="U457" s="506"/>
      <c r="V457" s="314"/>
      <c r="W457" s="314"/>
      <c r="X457" s="314"/>
      <c r="Y457" s="314"/>
      <c r="Z457" s="314"/>
      <c r="AA457" s="314"/>
      <c r="AB457" s="510"/>
      <c r="AC457" s="510"/>
      <c r="AD457" s="510"/>
      <c r="AE457" s="507"/>
      <c r="AF457" s="507"/>
      <c r="AG457" s="507"/>
      <c r="AH457" s="507"/>
      <c r="AI457" s="507"/>
      <c r="AJ457" s="507"/>
      <c r="AK457" s="507"/>
      <c r="AL457" s="507"/>
      <c r="AM457" s="507"/>
      <c r="AN457" s="507"/>
      <c r="AO457" s="507"/>
      <c r="AP457" s="507"/>
      <c r="AQ457" s="506"/>
      <c r="AR457" s="506"/>
      <c r="AS457" s="506"/>
      <c r="AT457" s="506"/>
      <c r="AU457" s="506"/>
      <c r="AV457" s="506"/>
      <c r="AW457" s="506"/>
      <c r="AX457" s="506"/>
      <c r="AY457" s="506"/>
      <c r="AZ457" s="506"/>
      <c r="BA457" s="506"/>
      <c r="BB457" s="510"/>
      <c r="BC457" s="510"/>
      <c r="BD457" s="510"/>
      <c r="BE457" s="510"/>
      <c r="BF457" s="510"/>
      <c r="BG457" s="510"/>
      <c r="BH457" s="510"/>
      <c r="BI457" s="510"/>
      <c r="BJ457" s="510"/>
      <c r="BK457" s="510"/>
      <c r="BL457" s="510"/>
      <c r="BM457" s="510"/>
      <c r="BN457" s="510"/>
      <c r="BO457" s="510"/>
      <c r="BP457" s="510"/>
      <c r="BQ457" s="510"/>
      <c r="BR457" s="510"/>
      <c r="BS457" s="510"/>
      <c r="BT457" s="510"/>
      <c r="BU457" s="510"/>
      <c r="BV457" s="510"/>
      <c r="BW457" s="510"/>
      <c r="BX457" s="510"/>
      <c r="BY457" s="510"/>
      <c r="BZ457" s="510"/>
      <c r="CA457" s="510"/>
      <c r="CB457" s="510"/>
      <c r="CC457" s="510"/>
      <c r="CD457" s="510"/>
      <c r="CE457" s="510"/>
      <c r="CF457" s="510"/>
      <c r="CG457" s="510"/>
      <c r="CH457" s="510"/>
      <c r="CI457" s="510"/>
      <c r="CJ457" s="510"/>
      <c r="CK457" s="510"/>
      <c r="CL457" s="510"/>
      <c r="CM457" s="510"/>
      <c r="CN457" s="510"/>
      <c r="CO457" s="510"/>
      <c r="CP457" s="510"/>
      <c r="CQ457" s="510"/>
      <c r="CR457" s="510"/>
      <c r="CS457" s="510"/>
      <c r="CT457" s="510"/>
      <c r="CU457" s="510"/>
      <c r="CV457" s="510"/>
      <c r="CW457" s="510"/>
      <c r="CX457" s="510"/>
      <c r="CY457" s="510"/>
      <c r="CZ457" s="510"/>
      <c r="DA457" s="510"/>
      <c r="DB457" s="510"/>
      <c r="DC457" s="510"/>
      <c r="DD457" s="510"/>
      <c r="DE457" s="510"/>
      <c r="DF457" s="510"/>
      <c r="DG457" s="510"/>
      <c r="DH457" s="510"/>
      <c r="DI457" s="510"/>
      <c r="DJ457" s="510"/>
      <c r="DK457" s="510"/>
      <c r="DL457" s="510"/>
      <c r="DM457" s="510"/>
      <c r="DN457" s="510"/>
      <c r="DO457" s="510"/>
      <c r="DP457" s="510"/>
      <c r="DQ457" s="510"/>
      <c r="DR457" s="510"/>
      <c r="DS457" s="510"/>
      <c r="DT457" s="510"/>
      <c r="DU457" s="510"/>
      <c r="DV457" s="510"/>
      <c r="DW457" s="510"/>
      <c r="DX457" s="510"/>
      <c r="DY457" s="510"/>
      <c r="DZ457" s="510"/>
      <c r="EA457" s="510"/>
      <c r="EB457" s="510"/>
      <c r="EC457" s="510"/>
      <c r="ED457" s="510"/>
      <c r="EE457" s="510"/>
      <c r="EF457" s="510"/>
      <c r="EG457" s="510"/>
      <c r="EH457" s="510"/>
      <c r="EI457" s="510"/>
      <c r="EJ457" s="510"/>
      <c r="EK457" s="510"/>
      <c r="EL457" s="510"/>
      <c r="EM457" s="510"/>
      <c r="EN457" s="510"/>
      <c r="EO457" s="510"/>
      <c r="EP457" s="510"/>
      <c r="EQ457" s="510"/>
      <c r="ER457" s="510"/>
      <c r="ES457" s="510"/>
      <c r="ET457" s="510"/>
      <c r="EU457" s="510"/>
      <c r="EV457" s="510"/>
      <c r="EW457" s="510"/>
      <c r="EX457" s="510"/>
      <c r="EY457" s="510"/>
      <c r="EZ457" s="510"/>
      <c r="FA457" s="510"/>
      <c r="FB457" s="510"/>
      <c r="FC457" s="510"/>
      <c r="FD457" s="510"/>
      <c r="FE457" s="510"/>
      <c r="FF457" s="510"/>
      <c r="FG457" s="510"/>
      <c r="FH457" s="510"/>
      <c r="FI457" s="510"/>
      <c r="FJ457" s="503"/>
      <c r="FK457" s="503"/>
      <c r="FL457" s="503"/>
      <c r="FM457" s="503"/>
      <c r="FN457" s="503"/>
      <c r="FO457" s="503"/>
      <c r="FP457" s="503"/>
      <c r="FQ457" s="503"/>
      <c r="FR457" s="503"/>
      <c r="FS457" s="503"/>
      <c r="FT457" s="503"/>
      <c r="FU457" s="503"/>
      <c r="FV457" s="503"/>
      <c r="FW457" s="503"/>
      <c r="FX457" s="503"/>
      <c r="FY457" s="503"/>
      <c r="FZ457" s="503"/>
      <c r="GA457" s="503"/>
      <c r="GB457" s="503"/>
      <c r="GC457" s="503"/>
      <c r="GD457" s="503"/>
      <c r="GE457" s="503"/>
      <c r="GF457" s="503"/>
      <c r="GG457" s="503"/>
      <c r="GH457" s="503"/>
      <c r="GI457" s="503"/>
      <c r="GJ457" s="503"/>
      <c r="GK457" s="503"/>
      <c r="GL457" s="503"/>
      <c r="GM457" s="503"/>
      <c r="GN457" s="503"/>
      <c r="GO457" s="503"/>
      <c r="GP457" s="503"/>
      <c r="GQ457" s="503"/>
      <c r="GR457" s="503"/>
      <c r="GS457" s="503"/>
      <c r="GT457" s="503"/>
      <c r="GU457" s="503"/>
      <c r="GV457" s="503"/>
      <c r="GW457" s="503"/>
      <c r="GX457" s="503"/>
      <c r="GY457" s="503"/>
      <c r="GZ457" s="503"/>
      <c r="HA457" s="503"/>
      <c r="HB457" s="503"/>
      <c r="HC457" s="503"/>
      <c r="HD457" s="503"/>
      <c r="HE457" s="503"/>
      <c r="HF457" s="503"/>
      <c r="HG457" s="503"/>
      <c r="HH457" s="503"/>
      <c r="HI457" s="503"/>
      <c r="HJ457" s="503"/>
      <c r="HK457" s="503"/>
      <c r="HL457" s="503"/>
      <c r="HM457" s="503"/>
      <c r="HN457" s="503"/>
      <c r="HO457" s="503"/>
      <c r="HP457" s="503"/>
      <c r="HQ457" s="503"/>
      <c r="HR457" s="503"/>
      <c r="HS457" s="503"/>
      <c r="HT457" s="503"/>
      <c r="HU457" s="503"/>
      <c r="HV457" s="503"/>
      <c r="HW457" s="503"/>
      <c r="HX457" s="503"/>
      <c r="HY457" s="503"/>
      <c r="HZ457" s="503"/>
      <c r="IA457" s="503"/>
      <c r="IB457" s="503"/>
      <c r="IC457" s="503"/>
      <c r="ID457" s="503"/>
      <c r="IE457" s="503"/>
      <c r="IF457" s="503"/>
      <c r="IG457" s="503"/>
      <c r="IH457" s="503"/>
      <c r="II457" s="503"/>
      <c r="IJ457" s="503"/>
      <c r="IK457" s="503"/>
      <c r="IL457" s="503"/>
      <c r="IM457" s="503"/>
      <c r="IN457" s="503"/>
      <c r="IO457" s="503"/>
    </row>
    <row r="458" spans="1:249" s="508" customFormat="1" x14ac:dyDescent="0.25">
      <c r="A458" s="503"/>
      <c r="B458" s="503"/>
      <c r="C458" s="504"/>
      <c r="D458" s="503"/>
      <c r="E458" s="503"/>
      <c r="F458" s="505"/>
      <c r="G458" s="503"/>
      <c r="H458" s="503"/>
      <c r="I458" s="503"/>
      <c r="J458" s="503"/>
      <c r="K458" s="503"/>
      <c r="L458" s="503"/>
      <c r="M458" s="503"/>
      <c r="N458" s="503"/>
      <c r="O458" s="503"/>
      <c r="P458" s="503"/>
      <c r="Q458" s="503"/>
      <c r="R458" s="503"/>
      <c r="S458" s="861"/>
      <c r="T458" s="510"/>
      <c r="U458" s="506"/>
      <c r="V458" s="314"/>
      <c r="W458" s="314"/>
      <c r="X458" s="314"/>
      <c r="Y458" s="314"/>
      <c r="Z458" s="314"/>
      <c r="AA458" s="314"/>
      <c r="AB458" s="510"/>
      <c r="AC458" s="510"/>
      <c r="AD458" s="510"/>
      <c r="AE458" s="507"/>
      <c r="AF458" s="507"/>
      <c r="AG458" s="507"/>
      <c r="AH458" s="507"/>
      <c r="AI458" s="507"/>
      <c r="AJ458" s="507"/>
      <c r="AK458" s="507"/>
      <c r="AL458" s="507"/>
      <c r="AM458" s="507"/>
      <c r="AN458" s="507"/>
      <c r="AO458" s="507"/>
      <c r="AP458" s="507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10"/>
      <c r="BC458" s="510"/>
      <c r="BD458" s="510"/>
      <c r="BE458" s="510"/>
      <c r="BF458" s="510"/>
      <c r="BG458" s="510"/>
      <c r="BH458" s="510"/>
      <c r="BI458" s="510"/>
      <c r="BJ458" s="510"/>
      <c r="BK458" s="510"/>
      <c r="BL458" s="510"/>
      <c r="BM458" s="510"/>
      <c r="BN458" s="510"/>
      <c r="BO458" s="510"/>
      <c r="BP458" s="510"/>
      <c r="BQ458" s="510"/>
      <c r="BR458" s="510"/>
      <c r="BS458" s="510"/>
      <c r="BT458" s="510"/>
      <c r="BU458" s="510"/>
      <c r="BV458" s="510"/>
      <c r="BW458" s="510"/>
      <c r="BX458" s="510"/>
      <c r="BY458" s="510"/>
      <c r="BZ458" s="510"/>
      <c r="CA458" s="510"/>
      <c r="CB458" s="510"/>
      <c r="CC458" s="510"/>
      <c r="CD458" s="510"/>
      <c r="CE458" s="510"/>
      <c r="CF458" s="510"/>
      <c r="CG458" s="510"/>
      <c r="CH458" s="510"/>
      <c r="CI458" s="510"/>
      <c r="CJ458" s="510"/>
      <c r="CK458" s="510"/>
      <c r="CL458" s="510"/>
      <c r="CM458" s="510"/>
      <c r="CN458" s="510"/>
      <c r="CO458" s="510"/>
      <c r="CP458" s="510"/>
      <c r="CQ458" s="510"/>
      <c r="CR458" s="510"/>
      <c r="CS458" s="510"/>
      <c r="CT458" s="510"/>
      <c r="CU458" s="510"/>
      <c r="CV458" s="510"/>
      <c r="CW458" s="510"/>
      <c r="CX458" s="510"/>
      <c r="CY458" s="510"/>
      <c r="CZ458" s="510"/>
      <c r="DA458" s="510"/>
      <c r="DB458" s="510"/>
      <c r="DC458" s="510"/>
      <c r="DD458" s="510"/>
      <c r="DE458" s="510"/>
      <c r="DF458" s="510"/>
      <c r="DG458" s="510"/>
      <c r="DH458" s="510"/>
      <c r="DI458" s="510"/>
      <c r="DJ458" s="510"/>
      <c r="DK458" s="510"/>
      <c r="DL458" s="510"/>
      <c r="DM458" s="510"/>
      <c r="DN458" s="510"/>
      <c r="DO458" s="510"/>
      <c r="DP458" s="510"/>
      <c r="DQ458" s="510"/>
      <c r="DR458" s="510"/>
      <c r="DS458" s="510"/>
      <c r="DT458" s="510"/>
      <c r="DU458" s="510"/>
      <c r="DV458" s="510"/>
      <c r="DW458" s="510"/>
      <c r="DX458" s="510"/>
      <c r="DY458" s="510"/>
      <c r="DZ458" s="510"/>
      <c r="EA458" s="510"/>
      <c r="EB458" s="510"/>
      <c r="EC458" s="510"/>
      <c r="ED458" s="510"/>
      <c r="EE458" s="510"/>
      <c r="EF458" s="510"/>
      <c r="EG458" s="510"/>
      <c r="EH458" s="510"/>
      <c r="EI458" s="510"/>
      <c r="EJ458" s="510"/>
      <c r="EK458" s="510"/>
      <c r="EL458" s="510"/>
      <c r="EM458" s="510"/>
      <c r="EN458" s="510"/>
      <c r="EO458" s="510"/>
      <c r="EP458" s="510"/>
      <c r="EQ458" s="510"/>
      <c r="ER458" s="510"/>
      <c r="ES458" s="510"/>
      <c r="ET458" s="510"/>
      <c r="EU458" s="510"/>
      <c r="EV458" s="510"/>
      <c r="EW458" s="510"/>
      <c r="EX458" s="510"/>
      <c r="EY458" s="510"/>
      <c r="EZ458" s="510"/>
      <c r="FA458" s="510"/>
      <c r="FB458" s="510"/>
      <c r="FC458" s="510"/>
      <c r="FD458" s="510"/>
      <c r="FE458" s="510"/>
      <c r="FF458" s="510"/>
      <c r="FG458" s="510"/>
      <c r="FH458" s="510"/>
      <c r="FI458" s="510"/>
      <c r="FJ458" s="503"/>
      <c r="FK458" s="503"/>
      <c r="FL458" s="503"/>
      <c r="FM458" s="503"/>
      <c r="FN458" s="503"/>
      <c r="FO458" s="503"/>
      <c r="FP458" s="503"/>
      <c r="FQ458" s="503"/>
      <c r="FR458" s="503"/>
      <c r="FS458" s="503"/>
      <c r="FT458" s="503"/>
      <c r="FU458" s="503"/>
      <c r="FV458" s="503"/>
      <c r="FW458" s="503"/>
      <c r="FX458" s="503"/>
      <c r="FY458" s="503"/>
      <c r="FZ458" s="503"/>
      <c r="GA458" s="503"/>
      <c r="GB458" s="503"/>
      <c r="GC458" s="503"/>
      <c r="GD458" s="503"/>
      <c r="GE458" s="503"/>
      <c r="GF458" s="503"/>
      <c r="GG458" s="503"/>
      <c r="GH458" s="503"/>
      <c r="GI458" s="503"/>
      <c r="GJ458" s="503"/>
      <c r="GK458" s="503"/>
      <c r="GL458" s="503"/>
      <c r="GM458" s="503"/>
      <c r="GN458" s="503"/>
      <c r="GO458" s="503"/>
      <c r="GP458" s="503"/>
      <c r="GQ458" s="503"/>
      <c r="GR458" s="503"/>
      <c r="GS458" s="503"/>
      <c r="GT458" s="503"/>
      <c r="GU458" s="503"/>
      <c r="GV458" s="503"/>
      <c r="GW458" s="503"/>
      <c r="GX458" s="503"/>
      <c r="GY458" s="503"/>
      <c r="GZ458" s="503"/>
      <c r="HA458" s="503"/>
      <c r="HB458" s="503"/>
      <c r="HC458" s="503"/>
      <c r="HD458" s="503"/>
      <c r="HE458" s="503"/>
      <c r="HF458" s="503"/>
      <c r="HG458" s="503"/>
      <c r="HH458" s="503"/>
      <c r="HI458" s="503"/>
      <c r="HJ458" s="503"/>
      <c r="HK458" s="503"/>
      <c r="HL458" s="503"/>
      <c r="HM458" s="503"/>
      <c r="HN458" s="503"/>
      <c r="HO458" s="503"/>
      <c r="HP458" s="503"/>
      <c r="HQ458" s="503"/>
      <c r="HR458" s="503"/>
      <c r="HS458" s="503"/>
      <c r="HT458" s="503"/>
      <c r="HU458" s="503"/>
      <c r="HV458" s="503"/>
      <c r="HW458" s="503"/>
      <c r="HX458" s="503"/>
      <c r="HY458" s="503"/>
      <c r="HZ458" s="503"/>
      <c r="IA458" s="503"/>
      <c r="IB458" s="503"/>
      <c r="IC458" s="503"/>
      <c r="ID458" s="503"/>
      <c r="IE458" s="503"/>
      <c r="IF458" s="503"/>
      <c r="IG458" s="503"/>
      <c r="IH458" s="503"/>
      <c r="II458" s="503"/>
      <c r="IJ458" s="503"/>
      <c r="IK458" s="503"/>
      <c r="IL458" s="503"/>
      <c r="IM458" s="503"/>
      <c r="IN458" s="503"/>
      <c r="IO458" s="503"/>
    </row>
    <row r="459" spans="1:249" s="508" customFormat="1" x14ac:dyDescent="0.25">
      <c r="A459" s="503"/>
      <c r="B459" s="503"/>
      <c r="C459" s="504"/>
      <c r="D459" s="503"/>
      <c r="E459" s="503"/>
      <c r="F459" s="505"/>
      <c r="G459" s="503"/>
      <c r="H459" s="503"/>
      <c r="I459" s="503"/>
      <c r="J459" s="503"/>
      <c r="K459" s="503"/>
      <c r="L459" s="503"/>
      <c r="M459" s="503"/>
      <c r="N459" s="503"/>
      <c r="O459" s="503"/>
      <c r="P459" s="503"/>
      <c r="Q459" s="503"/>
      <c r="R459" s="503"/>
      <c r="S459" s="861"/>
      <c r="T459" s="510"/>
      <c r="U459" s="506"/>
      <c r="V459" s="314"/>
      <c r="W459" s="314"/>
      <c r="X459" s="314"/>
      <c r="Y459" s="314"/>
      <c r="Z459" s="314"/>
      <c r="AA459" s="314"/>
      <c r="AB459" s="510"/>
      <c r="AC459" s="510"/>
      <c r="AD459" s="510"/>
      <c r="AE459" s="507"/>
      <c r="AF459" s="507"/>
      <c r="AG459" s="507"/>
      <c r="AH459" s="507"/>
      <c r="AI459" s="507"/>
      <c r="AJ459" s="507"/>
      <c r="AK459" s="507"/>
      <c r="AL459" s="507"/>
      <c r="AM459" s="507"/>
      <c r="AN459" s="507"/>
      <c r="AO459" s="507"/>
      <c r="AP459" s="507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10"/>
      <c r="BC459" s="510"/>
      <c r="BD459" s="510"/>
      <c r="BE459" s="510"/>
      <c r="BF459" s="510"/>
      <c r="BG459" s="510"/>
      <c r="BH459" s="510"/>
      <c r="BI459" s="510"/>
      <c r="BJ459" s="510"/>
      <c r="BK459" s="510"/>
      <c r="BL459" s="510"/>
      <c r="BM459" s="510"/>
      <c r="BN459" s="510"/>
      <c r="BO459" s="510"/>
      <c r="BP459" s="510"/>
      <c r="BQ459" s="510"/>
      <c r="BR459" s="510"/>
      <c r="BS459" s="510"/>
      <c r="BT459" s="510"/>
      <c r="BU459" s="510"/>
      <c r="BV459" s="510"/>
      <c r="BW459" s="510"/>
      <c r="BX459" s="510"/>
      <c r="BY459" s="510"/>
      <c r="BZ459" s="510"/>
      <c r="CA459" s="510"/>
      <c r="CB459" s="510"/>
      <c r="CC459" s="510"/>
      <c r="CD459" s="510"/>
      <c r="CE459" s="510"/>
      <c r="CF459" s="510"/>
      <c r="CG459" s="510"/>
      <c r="CH459" s="510"/>
      <c r="CI459" s="510"/>
      <c r="CJ459" s="510"/>
      <c r="CK459" s="510"/>
      <c r="CL459" s="510"/>
      <c r="CM459" s="510"/>
      <c r="CN459" s="510"/>
      <c r="CO459" s="510"/>
      <c r="CP459" s="510"/>
      <c r="CQ459" s="510"/>
      <c r="CR459" s="510"/>
      <c r="CS459" s="510"/>
      <c r="CT459" s="510"/>
      <c r="CU459" s="510"/>
      <c r="CV459" s="510"/>
      <c r="CW459" s="510"/>
      <c r="CX459" s="510"/>
      <c r="CY459" s="510"/>
      <c r="CZ459" s="510"/>
      <c r="DA459" s="510"/>
      <c r="DB459" s="510"/>
      <c r="DC459" s="510"/>
      <c r="DD459" s="510"/>
      <c r="DE459" s="510"/>
      <c r="DF459" s="510"/>
      <c r="DG459" s="510"/>
      <c r="DH459" s="510"/>
      <c r="DI459" s="510"/>
      <c r="DJ459" s="510"/>
      <c r="DK459" s="510"/>
      <c r="DL459" s="510"/>
      <c r="DM459" s="510"/>
      <c r="DN459" s="510"/>
      <c r="DO459" s="510"/>
      <c r="DP459" s="510"/>
      <c r="DQ459" s="510"/>
      <c r="DR459" s="510"/>
      <c r="DS459" s="510"/>
      <c r="DT459" s="510"/>
      <c r="DU459" s="510"/>
      <c r="DV459" s="510"/>
      <c r="DW459" s="510"/>
      <c r="DX459" s="510"/>
      <c r="DY459" s="510"/>
      <c r="DZ459" s="510"/>
      <c r="EA459" s="510"/>
      <c r="EB459" s="510"/>
      <c r="EC459" s="510"/>
      <c r="ED459" s="510"/>
      <c r="EE459" s="510"/>
      <c r="EF459" s="510"/>
      <c r="EG459" s="510"/>
      <c r="EH459" s="510"/>
      <c r="EI459" s="510"/>
      <c r="EJ459" s="510"/>
      <c r="EK459" s="510"/>
      <c r="EL459" s="510"/>
      <c r="EM459" s="510"/>
      <c r="EN459" s="510"/>
      <c r="EO459" s="510"/>
      <c r="EP459" s="510"/>
      <c r="EQ459" s="510"/>
      <c r="ER459" s="510"/>
      <c r="ES459" s="510"/>
      <c r="ET459" s="510"/>
      <c r="EU459" s="510"/>
      <c r="EV459" s="510"/>
      <c r="EW459" s="510"/>
      <c r="EX459" s="510"/>
      <c r="EY459" s="510"/>
      <c r="EZ459" s="510"/>
      <c r="FA459" s="510"/>
      <c r="FB459" s="510"/>
      <c r="FC459" s="510"/>
      <c r="FD459" s="510"/>
      <c r="FE459" s="510"/>
      <c r="FF459" s="510"/>
      <c r="FG459" s="510"/>
      <c r="FH459" s="510"/>
      <c r="FI459" s="510"/>
      <c r="FJ459" s="503"/>
      <c r="FK459" s="503"/>
      <c r="FL459" s="503"/>
      <c r="FM459" s="503"/>
      <c r="FN459" s="503"/>
      <c r="FO459" s="503"/>
      <c r="FP459" s="503"/>
      <c r="FQ459" s="503"/>
      <c r="FR459" s="503"/>
      <c r="FS459" s="503"/>
      <c r="FT459" s="503"/>
      <c r="FU459" s="503"/>
      <c r="FV459" s="503"/>
      <c r="FW459" s="503"/>
      <c r="FX459" s="503"/>
      <c r="FY459" s="503"/>
      <c r="FZ459" s="503"/>
      <c r="GA459" s="503"/>
      <c r="GB459" s="503"/>
      <c r="GC459" s="503"/>
      <c r="GD459" s="503"/>
      <c r="GE459" s="503"/>
      <c r="GF459" s="503"/>
      <c r="GG459" s="503"/>
      <c r="GH459" s="503"/>
      <c r="GI459" s="503"/>
      <c r="GJ459" s="503"/>
      <c r="GK459" s="503"/>
      <c r="GL459" s="503"/>
      <c r="GM459" s="503"/>
      <c r="GN459" s="503"/>
      <c r="GO459" s="503"/>
      <c r="GP459" s="503"/>
      <c r="GQ459" s="503"/>
      <c r="GR459" s="503"/>
      <c r="GS459" s="503"/>
      <c r="GT459" s="503"/>
      <c r="GU459" s="503"/>
      <c r="GV459" s="503"/>
      <c r="GW459" s="503"/>
      <c r="GX459" s="503"/>
      <c r="GY459" s="503"/>
      <c r="GZ459" s="503"/>
      <c r="HA459" s="503"/>
      <c r="HB459" s="503"/>
      <c r="HC459" s="503"/>
      <c r="HD459" s="503"/>
      <c r="HE459" s="503"/>
      <c r="HF459" s="503"/>
      <c r="HG459" s="503"/>
      <c r="HH459" s="503"/>
      <c r="HI459" s="503"/>
      <c r="HJ459" s="503"/>
      <c r="HK459" s="503"/>
      <c r="HL459" s="503"/>
      <c r="HM459" s="503"/>
      <c r="HN459" s="503"/>
      <c r="HO459" s="503"/>
      <c r="HP459" s="503"/>
      <c r="HQ459" s="503"/>
      <c r="HR459" s="503"/>
      <c r="HS459" s="503"/>
      <c r="HT459" s="503"/>
      <c r="HU459" s="503"/>
      <c r="HV459" s="503"/>
      <c r="HW459" s="503"/>
      <c r="HX459" s="503"/>
      <c r="HY459" s="503"/>
      <c r="HZ459" s="503"/>
      <c r="IA459" s="503"/>
      <c r="IB459" s="503"/>
      <c r="IC459" s="503"/>
      <c r="ID459" s="503"/>
      <c r="IE459" s="503"/>
      <c r="IF459" s="503"/>
      <c r="IG459" s="503"/>
      <c r="IH459" s="503"/>
      <c r="II459" s="503"/>
      <c r="IJ459" s="503"/>
      <c r="IK459" s="503"/>
      <c r="IL459" s="503"/>
      <c r="IM459" s="503"/>
      <c r="IN459" s="503"/>
      <c r="IO459" s="503"/>
    </row>
    <row r="460" spans="1:249" s="508" customFormat="1" x14ac:dyDescent="0.25">
      <c r="A460" s="503"/>
      <c r="B460" s="503"/>
      <c r="C460" s="504"/>
      <c r="D460" s="503"/>
      <c r="E460" s="503"/>
      <c r="F460" s="505"/>
      <c r="G460" s="503"/>
      <c r="H460" s="503"/>
      <c r="I460" s="503"/>
      <c r="J460" s="503"/>
      <c r="K460" s="503"/>
      <c r="L460" s="503"/>
      <c r="M460" s="503"/>
      <c r="N460" s="503"/>
      <c r="O460" s="503"/>
      <c r="P460" s="503"/>
      <c r="Q460" s="503"/>
      <c r="R460" s="503"/>
      <c r="S460" s="861"/>
      <c r="T460" s="510"/>
      <c r="U460" s="506"/>
      <c r="V460" s="314"/>
      <c r="W460" s="314"/>
      <c r="X460" s="314"/>
      <c r="Y460" s="314"/>
      <c r="Z460" s="314"/>
      <c r="AA460" s="314"/>
      <c r="AB460" s="510"/>
      <c r="AC460" s="510"/>
      <c r="AD460" s="510"/>
      <c r="AE460" s="507"/>
      <c r="AF460" s="507"/>
      <c r="AG460" s="507"/>
      <c r="AH460" s="507"/>
      <c r="AI460" s="507"/>
      <c r="AJ460" s="507"/>
      <c r="AK460" s="507"/>
      <c r="AL460" s="507"/>
      <c r="AM460" s="507"/>
      <c r="AN460" s="507"/>
      <c r="AO460" s="507"/>
      <c r="AP460" s="507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10"/>
      <c r="BC460" s="510"/>
      <c r="BD460" s="510"/>
      <c r="BE460" s="510"/>
      <c r="BF460" s="510"/>
      <c r="BG460" s="510"/>
      <c r="BH460" s="510"/>
      <c r="BI460" s="510"/>
      <c r="BJ460" s="510"/>
      <c r="BK460" s="510"/>
      <c r="BL460" s="510"/>
      <c r="BM460" s="510"/>
      <c r="BN460" s="510"/>
      <c r="BO460" s="510"/>
      <c r="BP460" s="510"/>
      <c r="BQ460" s="510"/>
      <c r="BR460" s="510"/>
      <c r="BS460" s="510"/>
      <c r="BT460" s="510"/>
      <c r="BU460" s="510"/>
      <c r="BV460" s="510"/>
      <c r="BW460" s="510"/>
      <c r="BX460" s="510"/>
      <c r="BY460" s="510"/>
      <c r="BZ460" s="510"/>
      <c r="CA460" s="510"/>
      <c r="CB460" s="510"/>
      <c r="CC460" s="510"/>
      <c r="CD460" s="510"/>
      <c r="CE460" s="510"/>
      <c r="CF460" s="510"/>
      <c r="CG460" s="510"/>
      <c r="CH460" s="510"/>
      <c r="CI460" s="510"/>
      <c r="CJ460" s="510"/>
      <c r="CK460" s="510"/>
      <c r="CL460" s="510"/>
      <c r="CM460" s="510"/>
      <c r="CN460" s="510"/>
      <c r="CO460" s="510"/>
      <c r="CP460" s="510"/>
      <c r="CQ460" s="510"/>
      <c r="CR460" s="510"/>
      <c r="CS460" s="510"/>
      <c r="CT460" s="510"/>
      <c r="CU460" s="510"/>
      <c r="CV460" s="510"/>
      <c r="CW460" s="510"/>
      <c r="CX460" s="510"/>
      <c r="CY460" s="510"/>
      <c r="CZ460" s="510"/>
      <c r="DA460" s="510"/>
      <c r="DB460" s="510"/>
      <c r="DC460" s="510"/>
      <c r="DD460" s="510"/>
      <c r="DE460" s="510"/>
      <c r="DF460" s="510"/>
      <c r="DG460" s="510"/>
      <c r="DH460" s="510"/>
      <c r="DI460" s="510"/>
      <c r="DJ460" s="510"/>
      <c r="DK460" s="510"/>
      <c r="DL460" s="510"/>
      <c r="DM460" s="510"/>
      <c r="DN460" s="510"/>
      <c r="DO460" s="510"/>
      <c r="DP460" s="510"/>
      <c r="DQ460" s="510"/>
      <c r="DR460" s="510"/>
      <c r="DS460" s="510"/>
      <c r="DT460" s="510"/>
      <c r="DU460" s="510"/>
      <c r="DV460" s="510"/>
      <c r="DW460" s="510"/>
      <c r="DX460" s="510"/>
      <c r="DY460" s="510"/>
      <c r="DZ460" s="510"/>
      <c r="EA460" s="510"/>
      <c r="EB460" s="510"/>
      <c r="EC460" s="510"/>
      <c r="ED460" s="510"/>
      <c r="EE460" s="510"/>
      <c r="EF460" s="510"/>
      <c r="EG460" s="510"/>
      <c r="EH460" s="510"/>
      <c r="EI460" s="510"/>
      <c r="EJ460" s="510"/>
      <c r="EK460" s="510"/>
      <c r="EL460" s="510"/>
      <c r="EM460" s="510"/>
      <c r="EN460" s="510"/>
      <c r="EO460" s="510"/>
      <c r="EP460" s="510"/>
      <c r="EQ460" s="510"/>
      <c r="ER460" s="510"/>
      <c r="ES460" s="510"/>
      <c r="ET460" s="510"/>
      <c r="EU460" s="510"/>
      <c r="EV460" s="510"/>
      <c r="EW460" s="510"/>
      <c r="EX460" s="510"/>
      <c r="EY460" s="510"/>
      <c r="EZ460" s="510"/>
      <c r="FA460" s="510"/>
      <c r="FB460" s="510"/>
      <c r="FC460" s="510"/>
      <c r="FD460" s="510"/>
      <c r="FE460" s="510"/>
      <c r="FF460" s="510"/>
      <c r="FG460" s="510"/>
      <c r="FH460" s="510"/>
      <c r="FI460" s="510"/>
      <c r="FJ460" s="503"/>
      <c r="FK460" s="503"/>
      <c r="FL460" s="503"/>
      <c r="FM460" s="503"/>
      <c r="FN460" s="503"/>
      <c r="FO460" s="503"/>
      <c r="FP460" s="503"/>
      <c r="FQ460" s="503"/>
      <c r="FR460" s="503"/>
      <c r="FS460" s="503"/>
      <c r="FT460" s="503"/>
      <c r="FU460" s="503"/>
      <c r="FV460" s="503"/>
      <c r="FW460" s="503"/>
      <c r="FX460" s="503"/>
      <c r="FY460" s="503"/>
      <c r="FZ460" s="503"/>
      <c r="GA460" s="503"/>
      <c r="GB460" s="503"/>
      <c r="GC460" s="503"/>
      <c r="GD460" s="503"/>
      <c r="GE460" s="503"/>
      <c r="GF460" s="503"/>
      <c r="GG460" s="503"/>
      <c r="GH460" s="503"/>
      <c r="GI460" s="503"/>
      <c r="GJ460" s="503"/>
      <c r="GK460" s="503"/>
      <c r="GL460" s="503"/>
      <c r="GM460" s="503"/>
      <c r="GN460" s="503"/>
      <c r="GO460" s="503"/>
      <c r="GP460" s="503"/>
      <c r="GQ460" s="503"/>
      <c r="GR460" s="503"/>
      <c r="GS460" s="503"/>
      <c r="GT460" s="503"/>
      <c r="GU460" s="503"/>
      <c r="GV460" s="503"/>
      <c r="GW460" s="503"/>
      <c r="GX460" s="503"/>
      <c r="GY460" s="503"/>
      <c r="GZ460" s="503"/>
      <c r="HA460" s="503"/>
      <c r="HB460" s="503"/>
      <c r="HC460" s="503"/>
      <c r="HD460" s="503"/>
      <c r="HE460" s="503"/>
      <c r="HF460" s="503"/>
      <c r="HG460" s="503"/>
      <c r="HH460" s="503"/>
      <c r="HI460" s="503"/>
      <c r="HJ460" s="503"/>
      <c r="HK460" s="503"/>
      <c r="HL460" s="503"/>
      <c r="HM460" s="503"/>
      <c r="HN460" s="503"/>
      <c r="HO460" s="503"/>
      <c r="HP460" s="503"/>
      <c r="HQ460" s="503"/>
      <c r="HR460" s="503"/>
      <c r="HS460" s="503"/>
      <c r="HT460" s="503"/>
      <c r="HU460" s="503"/>
      <c r="HV460" s="503"/>
      <c r="HW460" s="503"/>
      <c r="HX460" s="503"/>
      <c r="HY460" s="503"/>
      <c r="HZ460" s="503"/>
      <c r="IA460" s="503"/>
      <c r="IB460" s="503"/>
      <c r="IC460" s="503"/>
      <c r="ID460" s="503"/>
      <c r="IE460" s="503"/>
      <c r="IF460" s="503"/>
      <c r="IG460" s="503"/>
      <c r="IH460" s="503"/>
      <c r="II460" s="503"/>
      <c r="IJ460" s="503"/>
      <c r="IK460" s="503"/>
      <c r="IL460" s="503"/>
      <c r="IM460" s="503"/>
      <c r="IN460" s="503"/>
      <c r="IO460" s="503"/>
    </row>
    <row r="461" spans="1:249" s="508" customFormat="1" x14ac:dyDescent="0.25">
      <c r="A461" s="503"/>
      <c r="B461" s="503"/>
      <c r="C461" s="504"/>
      <c r="D461" s="503"/>
      <c r="E461" s="503"/>
      <c r="F461" s="505"/>
      <c r="G461" s="503"/>
      <c r="H461" s="503"/>
      <c r="I461" s="503"/>
      <c r="J461" s="503"/>
      <c r="K461" s="503"/>
      <c r="L461" s="503"/>
      <c r="M461" s="503"/>
      <c r="N461" s="503"/>
      <c r="O461" s="503"/>
      <c r="P461" s="503"/>
      <c r="Q461" s="503"/>
      <c r="R461" s="503"/>
      <c r="S461" s="861"/>
      <c r="T461" s="510"/>
      <c r="U461" s="506"/>
      <c r="V461" s="314"/>
      <c r="W461" s="314"/>
      <c r="X461" s="314"/>
      <c r="Y461" s="314"/>
      <c r="Z461" s="314"/>
      <c r="AA461" s="314"/>
      <c r="AB461" s="510"/>
      <c r="AC461" s="510"/>
      <c r="AD461" s="510"/>
      <c r="AE461" s="507"/>
      <c r="AF461" s="507"/>
      <c r="AG461" s="507"/>
      <c r="AH461" s="507"/>
      <c r="AI461" s="507"/>
      <c r="AJ461" s="507"/>
      <c r="AK461" s="507"/>
      <c r="AL461" s="507"/>
      <c r="AM461" s="507"/>
      <c r="AN461" s="507"/>
      <c r="AO461" s="507"/>
      <c r="AP461" s="507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10"/>
      <c r="BC461" s="510"/>
      <c r="BD461" s="510"/>
      <c r="BE461" s="510"/>
      <c r="BF461" s="510"/>
      <c r="BG461" s="510"/>
      <c r="BH461" s="510"/>
      <c r="BI461" s="510"/>
      <c r="BJ461" s="510"/>
      <c r="BK461" s="510"/>
      <c r="BL461" s="510"/>
      <c r="BM461" s="510"/>
      <c r="BN461" s="510"/>
      <c r="BO461" s="510"/>
      <c r="BP461" s="510"/>
      <c r="BQ461" s="510"/>
      <c r="BR461" s="510"/>
      <c r="BS461" s="510"/>
      <c r="BT461" s="510"/>
      <c r="BU461" s="510"/>
      <c r="BV461" s="510"/>
      <c r="BW461" s="510"/>
      <c r="BX461" s="510"/>
      <c r="BY461" s="510"/>
      <c r="BZ461" s="510"/>
      <c r="CA461" s="510"/>
      <c r="CB461" s="510"/>
      <c r="CC461" s="510"/>
      <c r="CD461" s="510"/>
      <c r="CE461" s="510"/>
      <c r="CF461" s="510"/>
      <c r="CG461" s="510"/>
      <c r="CH461" s="510"/>
      <c r="CI461" s="510"/>
      <c r="CJ461" s="510"/>
      <c r="CK461" s="510"/>
      <c r="CL461" s="510"/>
      <c r="CM461" s="510"/>
      <c r="CN461" s="510"/>
      <c r="CO461" s="510"/>
      <c r="CP461" s="510"/>
      <c r="CQ461" s="510"/>
      <c r="CR461" s="510"/>
      <c r="CS461" s="510"/>
      <c r="CT461" s="510"/>
      <c r="CU461" s="510"/>
      <c r="CV461" s="510"/>
      <c r="CW461" s="510"/>
      <c r="CX461" s="510"/>
      <c r="CY461" s="510"/>
      <c r="CZ461" s="510"/>
      <c r="DA461" s="510"/>
      <c r="DB461" s="510"/>
      <c r="DC461" s="510"/>
      <c r="DD461" s="510"/>
      <c r="DE461" s="510"/>
      <c r="DF461" s="510"/>
      <c r="DG461" s="510"/>
      <c r="DH461" s="510"/>
      <c r="DI461" s="510"/>
      <c r="DJ461" s="510"/>
      <c r="DK461" s="510"/>
      <c r="DL461" s="510"/>
      <c r="DM461" s="510"/>
      <c r="DN461" s="510"/>
      <c r="DO461" s="510"/>
      <c r="DP461" s="510"/>
      <c r="DQ461" s="510"/>
      <c r="DR461" s="510"/>
      <c r="DS461" s="510"/>
      <c r="DT461" s="510"/>
      <c r="DU461" s="510"/>
      <c r="DV461" s="510"/>
      <c r="DW461" s="510"/>
      <c r="DX461" s="510"/>
      <c r="DY461" s="510"/>
      <c r="DZ461" s="510"/>
      <c r="EA461" s="510"/>
      <c r="EB461" s="510"/>
      <c r="EC461" s="510"/>
      <c r="ED461" s="510"/>
      <c r="EE461" s="510"/>
      <c r="EF461" s="510"/>
      <c r="EG461" s="510"/>
      <c r="EH461" s="510"/>
      <c r="EI461" s="510"/>
      <c r="EJ461" s="510"/>
      <c r="EK461" s="510"/>
      <c r="EL461" s="510"/>
      <c r="EM461" s="510"/>
      <c r="EN461" s="510"/>
      <c r="EO461" s="510"/>
      <c r="EP461" s="510"/>
      <c r="EQ461" s="510"/>
      <c r="ER461" s="510"/>
      <c r="ES461" s="510"/>
      <c r="ET461" s="510"/>
      <c r="EU461" s="510"/>
      <c r="EV461" s="510"/>
      <c r="EW461" s="510"/>
      <c r="EX461" s="510"/>
      <c r="EY461" s="510"/>
      <c r="EZ461" s="510"/>
      <c r="FA461" s="510"/>
      <c r="FB461" s="510"/>
      <c r="FC461" s="510"/>
      <c r="FD461" s="510"/>
      <c r="FE461" s="510"/>
      <c r="FF461" s="510"/>
      <c r="FG461" s="510"/>
      <c r="FH461" s="510"/>
      <c r="FI461" s="510"/>
      <c r="FJ461" s="503"/>
      <c r="FK461" s="503"/>
      <c r="FL461" s="503"/>
      <c r="FM461" s="503"/>
      <c r="FN461" s="503"/>
      <c r="FO461" s="503"/>
      <c r="FP461" s="503"/>
      <c r="FQ461" s="503"/>
      <c r="FR461" s="503"/>
      <c r="FS461" s="503"/>
      <c r="FT461" s="503"/>
      <c r="FU461" s="503"/>
      <c r="FV461" s="503"/>
      <c r="FW461" s="503"/>
      <c r="FX461" s="503"/>
      <c r="FY461" s="503"/>
      <c r="FZ461" s="503"/>
      <c r="GA461" s="503"/>
      <c r="GB461" s="503"/>
      <c r="GC461" s="503"/>
      <c r="GD461" s="503"/>
      <c r="GE461" s="503"/>
      <c r="GF461" s="503"/>
      <c r="GG461" s="503"/>
      <c r="GH461" s="503"/>
      <c r="GI461" s="503"/>
      <c r="GJ461" s="503"/>
      <c r="GK461" s="503"/>
      <c r="GL461" s="503"/>
      <c r="GM461" s="503"/>
      <c r="GN461" s="503"/>
      <c r="GO461" s="503"/>
      <c r="GP461" s="503"/>
      <c r="GQ461" s="503"/>
      <c r="GR461" s="503"/>
      <c r="GS461" s="503"/>
      <c r="GT461" s="503"/>
      <c r="GU461" s="503"/>
      <c r="GV461" s="503"/>
      <c r="GW461" s="503"/>
      <c r="GX461" s="503"/>
      <c r="GY461" s="503"/>
      <c r="GZ461" s="503"/>
      <c r="HA461" s="503"/>
      <c r="HB461" s="503"/>
      <c r="HC461" s="503"/>
      <c r="HD461" s="503"/>
      <c r="HE461" s="503"/>
      <c r="HF461" s="503"/>
      <c r="HG461" s="503"/>
      <c r="HH461" s="503"/>
      <c r="HI461" s="503"/>
      <c r="HJ461" s="503"/>
      <c r="HK461" s="503"/>
      <c r="HL461" s="503"/>
      <c r="HM461" s="503"/>
      <c r="HN461" s="503"/>
      <c r="HO461" s="503"/>
      <c r="HP461" s="503"/>
      <c r="HQ461" s="503"/>
      <c r="HR461" s="503"/>
      <c r="HS461" s="503"/>
      <c r="HT461" s="503"/>
      <c r="HU461" s="503"/>
      <c r="HV461" s="503"/>
      <c r="HW461" s="503"/>
      <c r="HX461" s="503"/>
      <c r="HY461" s="503"/>
      <c r="HZ461" s="503"/>
      <c r="IA461" s="503"/>
      <c r="IB461" s="503"/>
      <c r="IC461" s="503"/>
      <c r="ID461" s="503"/>
      <c r="IE461" s="503"/>
      <c r="IF461" s="503"/>
      <c r="IG461" s="503"/>
      <c r="IH461" s="503"/>
      <c r="II461" s="503"/>
      <c r="IJ461" s="503"/>
      <c r="IK461" s="503"/>
      <c r="IL461" s="503"/>
      <c r="IM461" s="503"/>
      <c r="IN461" s="503"/>
      <c r="IO461" s="503"/>
    </row>
    <row r="462" spans="1:249" s="508" customFormat="1" x14ac:dyDescent="0.25">
      <c r="A462" s="503"/>
      <c r="B462" s="503"/>
      <c r="C462" s="504"/>
      <c r="D462" s="503"/>
      <c r="E462" s="503"/>
      <c r="F462" s="505"/>
      <c r="G462" s="503"/>
      <c r="H462" s="503"/>
      <c r="I462" s="503"/>
      <c r="J462" s="503"/>
      <c r="K462" s="503"/>
      <c r="L462" s="503"/>
      <c r="M462" s="503"/>
      <c r="N462" s="503"/>
      <c r="O462" s="503"/>
      <c r="P462" s="503"/>
      <c r="Q462" s="503"/>
      <c r="R462" s="503"/>
      <c r="S462" s="861"/>
      <c r="T462" s="510"/>
      <c r="U462" s="506"/>
      <c r="V462" s="314"/>
      <c r="W462" s="314"/>
      <c r="X462" s="314"/>
      <c r="Y462" s="314"/>
      <c r="Z462" s="314"/>
      <c r="AA462" s="314"/>
      <c r="AB462" s="510"/>
      <c r="AC462" s="510"/>
      <c r="AD462" s="510"/>
      <c r="AE462" s="507"/>
      <c r="AF462" s="507"/>
      <c r="AG462" s="507"/>
      <c r="AH462" s="507"/>
      <c r="AI462" s="507"/>
      <c r="AJ462" s="507"/>
      <c r="AK462" s="507"/>
      <c r="AL462" s="507"/>
      <c r="AM462" s="507"/>
      <c r="AN462" s="507"/>
      <c r="AO462" s="507"/>
      <c r="AP462" s="507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10"/>
      <c r="BC462" s="510"/>
      <c r="BD462" s="510"/>
      <c r="BE462" s="510"/>
      <c r="BF462" s="510"/>
      <c r="BG462" s="510"/>
      <c r="BH462" s="510"/>
      <c r="BI462" s="510"/>
      <c r="BJ462" s="510"/>
      <c r="BK462" s="510"/>
      <c r="BL462" s="510"/>
      <c r="BM462" s="510"/>
      <c r="BN462" s="510"/>
      <c r="BO462" s="510"/>
      <c r="BP462" s="510"/>
      <c r="BQ462" s="510"/>
      <c r="BR462" s="510"/>
      <c r="BS462" s="510"/>
      <c r="BT462" s="510"/>
      <c r="BU462" s="510"/>
      <c r="BV462" s="510"/>
      <c r="BW462" s="510"/>
      <c r="BX462" s="510"/>
      <c r="BY462" s="510"/>
      <c r="BZ462" s="510"/>
      <c r="CA462" s="510"/>
      <c r="CB462" s="510"/>
      <c r="CC462" s="510"/>
      <c r="CD462" s="510"/>
      <c r="CE462" s="510"/>
      <c r="CF462" s="510"/>
      <c r="CG462" s="510"/>
      <c r="CH462" s="510"/>
      <c r="CI462" s="510"/>
      <c r="CJ462" s="510"/>
      <c r="CK462" s="510"/>
      <c r="CL462" s="510"/>
      <c r="CM462" s="510"/>
      <c r="CN462" s="510"/>
      <c r="CO462" s="510"/>
      <c r="CP462" s="510"/>
      <c r="CQ462" s="510"/>
      <c r="CR462" s="510"/>
      <c r="CS462" s="510"/>
      <c r="CT462" s="510"/>
      <c r="CU462" s="510"/>
      <c r="CV462" s="510"/>
      <c r="CW462" s="510"/>
      <c r="CX462" s="510"/>
      <c r="CY462" s="510"/>
      <c r="CZ462" s="510"/>
      <c r="DA462" s="510"/>
      <c r="DB462" s="510"/>
      <c r="DC462" s="510"/>
      <c r="DD462" s="510"/>
      <c r="DE462" s="510"/>
      <c r="DF462" s="510"/>
      <c r="DG462" s="510"/>
      <c r="DH462" s="510"/>
      <c r="DI462" s="510"/>
      <c r="DJ462" s="510"/>
      <c r="DK462" s="510"/>
      <c r="DL462" s="510"/>
      <c r="DM462" s="510"/>
      <c r="DN462" s="510"/>
      <c r="DO462" s="510"/>
      <c r="DP462" s="510"/>
      <c r="DQ462" s="510"/>
      <c r="DR462" s="510"/>
      <c r="DS462" s="510"/>
      <c r="DT462" s="510"/>
      <c r="DU462" s="510"/>
      <c r="DV462" s="510"/>
      <c r="DW462" s="510"/>
      <c r="DX462" s="510"/>
      <c r="DY462" s="510"/>
      <c r="DZ462" s="510"/>
      <c r="EA462" s="510"/>
      <c r="EB462" s="510"/>
      <c r="EC462" s="510"/>
      <c r="ED462" s="510"/>
      <c r="EE462" s="510"/>
      <c r="EF462" s="510"/>
      <c r="EG462" s="510"/>
      <c r="EH462" s="510"/>
      <c r="EI462" s="510"/>
      <c r="EJ462" s="510"/>
      <c r="EK462" s="510"/>
      <c r="EL462" s="510"/>
      <c r="EM462" s="510"/>
      <c r="EN462" s="510"/>
      <c r="EO462" s="510"/>
      <c r="EP462" s="510"/>
      <c r="EQ462" s="510"/>
      <c r="ER462" s="510"/>
      <c r="ES462" s="510"/>
      <c r="ET462" s="510"/>
      <c r="EU462" s="510"/>
      <c r="EV462" s="510"/>
      <c r="EW462" s="510"/>
      <c r="EX462" s="510"/>
      <c r="EY462" s="510"/>
      <c r="EZ462" s="510"/>
      <c r="FA462" s="510"/>
      <c r="FB462" s="510"/>
      <c r="FC462" s="510"/>
      <c r="FD462" s="510"/>
      <c r="FE462" s="510"/>
      <c r="FF462" s="510"/>
      <c r="FG462" s="510"/>
      <c r="FH462" s="510"/>
      <c r="FI462" s="510"/>
      <c r="FJ462" s="503"/>
      <c r="FK462" s="503"/>
      <c r="FL462" s="503"/>
      <c r="FM462" s="503"/>
      <c r="FN462" s="503"/>
      <c r="FO462" s="503"/>
      <c r="FP462" s="503"/>
      <c r="FQ462" s="503"/>
      <c r="FR462" s="503"/>
      <c r="FS462" s="503"/>
      <c r="FT462" s="503"/>
      <c r="FU462" s="503"/>
      <c r="FV462" s="503"/>
      <c r="FW462" s="503"/>
      <c r="FX462" s="503"/>
      <c r="FY462" s="503"/>
      <c r="FZ462" s="503"/>
      <c r="GA462" s="503"/>
      <c r="GB462" s="503"/>
      <c r="GC462" s="503"/>
      <c r="GD462" s="503"/>
      <c r="GE462" s="503"/>
      <c r="GF462" s="503"/>
      <c r="GG462" s="503"/>
      <c r="GH462" s="503"/>
      <c r="GI462" s="503"/>
      <c r="GJ462" s="503"/>
      <c r="GK462" s="503"/>
      <c r="GL462" s="503"/>
      <c r="GM462" s="503"/>
      <c r="GN462" s="503"/>
      <c r="GO462" s="503"/>
      <c r="GP462" s="503"/>
      <c r="GQ462" s="503"/>
      <c r="GR462" s="503"/>
      <c r="GS462" s="503"/>
      <c r="GT462" s="503"/>
      <c r="GU462" s="503"/>
      <c r="GV462" s="503"/>
      <c r="GW462" s="503"/>
      <c r="GX462" s="503"/>
      <c r="GY462" s="503"/>
      <c r="GZ462" s="503"/>
      <c r="HA462" s="503"/>
      <c r="HB462" s="503"/>
      <c r="HC462" s="503"/>
      <c r="HD462" s="503"/>
      <c r="HE462" s="503"/>
      <c r="HF462" s="503"/>
      <c r="HG462" s="503"/>
      <c r="HH462" s="503"/>
      <c r="HI462" s="503"/>
      <c r="HJ462" s="503"/>
      <c r="HK462" s="503"/>
      <c r="HL462" s="503"/>
      <c r="HM462" s="503"/>
      <c r="HN462" s="503"/>
      <c r="HO462" s="503"/>
      <c r="HP462" s="503"/>
      <c r="HQ462" s="503"/>
      <c r="HR462" s="503"/>
      <c r="HS462" s="503"/>
      <c r="HT462" s="503"/>
      <c r="HU462" s="503"/>
      <c r="HV462" s="503"/>
      <c r="HW462" s="503"/>
      <c r="HX462" s="503"/>
      <c r="HY462" s="503"/>
      <c r="HZ462" s="503"/>
      <c r="IA462" s="503"/>
      <c r="IB462" s="503"/>
      <c r="IC462" s="503"/>
      <c r="ID462" s="503"/>
      <c r="IE462" s="503"/>
      <c r="IF462" s="503"/>
      <c r="IG462" s="503"/>
      <c r="IH462" s="503"/>
      <c r="II462" s="503"/>
      <c r="IJ462" s="503"/>
      <c r="IK462" s="503"/>
      <c r="IL462" s="503"/>
      <c r="IM462" s="503"/>
      <c r="IN462" s="503"/>
      <c r="IO462" s="503"/>
    </row>
    <row r="463" spans="1:249" s="508" customFormat="1" x14ac:dyDescent="0.25">
      <c r="A463" s="503"/>
      <c r="B463" s="503"/>
      <c r="C463" s="504"/>
      <c r="D463" s="503"/>
      <c r="E463" s="503"/>
      <c r="F463" s="505"/>
      <c r="G463" s="503"/>
      <c r="H463" s="503"/>
      <c r="I463" s="503"/>
      <c r="J463" s="503"/>
      <c r="K463" s="503"/>
      <c r="L463" s="503"/>
      <c r="M463" s="503"/>
      <c r="N463" s="503"/>
      <c r="O463" s="503"/>
      <c r="P463" s="503"/>
      <c r="Q463" s="503"/>
      <c r="R463" s="503"/>
      <c r="S463" s="861"/>
      <c r="T463" s="510"/>
      <c r="U463" s="506"/>
      <c r="V463" s="314"/>
      <c r="W463" s="314"/>
      <c r="X463" s="314"/>
      <c r="Y463" s="314"/>
      <c r="Z463" s="314"/>
      <c r="AA463" s="314"/>
      <c r="AB463" s="510"/>
      <c r="AC463" s="510"/>
      <c r="AD463" s="510"/>
      <c r="AE463" s="507"/>
      <c r="AF463" s="507"/>
      <c r="AG463" s="507"/>
      <c r="AH463" s="507"/>
      <c r="AI463" s="507"/>
      <c r="AJ463" s="507"/>
      <c r="AK463" s="507"/>
      <c r="AL463" s="507"/>
      <c r="AM463" s="507"/>
      <c r="AN463" s="507"/>
      <c r="AO463" s="507"/>
      <c r="AP463" s="507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10"/>
      <c r="BC463" s="510"/>
      <c r="BD463" s="510"/>
      <c r="BE463" s="510"/>
      <c r="BF463" s="510"/>
      <c r="BG463" s="510"/>
      <c r="BH463" s="510"/>
      <c r="BI463" s="510"/>
      <c r="BJ463" s="510"/>
      <c r="BK463" s="510"/>
      <c r="BL463" s="510"/>
      <c r="BM463" s="510"/>
      <c r="BN463" s="510"/>
      <c r="BO463" s="510"/>
      <c r="BP463" s="510"/>
      <c r="BQ463" s="510"/>
      <c r="BR463" s="510"/>
      <c r="BS463" s="510"/>
      <c r="BT463" s="510"/>
      <c r="BU463" s="510"/>
      <c r="BV463" s="510"/>
      <c r="BW463" s="510"/>
      <c r="BX463" s="510"/>
      <c r="BY463" s="510"/>
      <c r="BZ463" s="510"/>
      <c r="CA463" s="510"/>
      <c r="CB463" s="510"/>
      <c r="CC463" s="510"/>
      <c r="CD463" s="510"/>
      <c r="CE463" s="510"/>
      <c r="CF463" s="510"/>
      <c r="CG463" s="510"/>
      <c r="CH463" s="510"/>
      <c r="CI463" s="510"/>
      <c r="CJ463" s="510"/>
      <c r="CK463" s="510"/>
      <c r="CL463" s="510"/>
      <c r="CM463" s="510"/>
      <c r="CN463" s="510"/>
      <c r="CO463" s="510"/>
      <c r="CP463" s="510"/>
      <c r="CQ463" s="510"/>
      <c r="CR463" s="510"/>
      <c r="CS463" s="510"/>
      <c r="CT463" s="510"/>
      <c r="CU463" s="510"/>
      <c r="CV463" s="510"/>
      <c r="CW463" s="510"/>
      <c r="CX463" s="510"/>
      <c r="CY463" s="510"/>
      <c r="CZ463" s="510"/>
      <c r="DA463" s="510"/>
      <c r="DB463" s="510"/>
      <c r="DC463" s="510"/>
      <c r="DD463" s="510"/>
      <c r="DE463" s="510"/>
      <c r="DF463" s="510"/>
      <c r="DG463" s="510"/>
      <c r="DH463" s="510"/>
      <c r="DI463" s="510"/>
      <c r="DJ463" s="510"/>
      <c r="DK463" s="510"/>
      <c r="DL463" s="510"/>
      <c r="DM463" s="510"/>
      <c r="DN463" s="510"/>
      <c r="DO463" s="510"/>
      <c r="DP463" s="510"/>
      <c r="DQ463" s="510"/>
      <c r="DR463" s="510"/>
      <c r="DS463" s="510"/>
      <c r="DT463" s="510"/>
      <c r="DU463" s="510"/>
      <c r="DV463" s="510"/>
      <c r="DW463" s="510"/>
      <c r="DX463" s="510"/>
      <c r="DY463" s="510"/>
      <c r="DZ463" s="510"/>
      <c r="EA463" s="510"/>
      <c r="EB463" s="510"/>
      <c r="EC463" s="510"/>
      <c r="ED463" s="510"/>
      <c r="EE463" s="510"/>
      <c r="EF463" s="510"/>
      <c r="EG463" s="510"/>
      <c r="EH463" s="510"/>
      <c r="EI463" s="510"/>
      <c r="EJ463" s="510"/>
      <c r="EK463" s="510"/>
      <c r="EL463" s="510"/>
      <c r="EM463" s="510"/>
      <c r="EN463" s="510"/>
      <c r="EO463" s="510"/>
      <c r="EP463" s="510"/>
      <c r="EQ463" s="510"/>
      <c r="ER463" s="510"/>
      <c r="ES463" s="510"/>
      <c r="ET463" s="510"/>
      <c r="EU463" s="510"/>
      <c r="EV463" s="510"/>
      <c r="EW463" s="510"/>
      <c r="EX463" s="510"/>
      <c r="EY463" s="510"/>
      <c r="EZ463" s="510"/>
      <c r="FA463" s="510"/>
      <c r="FB463" s="510"/>
      <c r="FC463" s="510"/>
      <c r="FD463" s="510"/>
      <c r="FE463" s="510"/>
      <c r="FF463" s="510"/>
      <c r="FG463" s="510"/>
      <c r="FH463" s="510"/>
      <c r="FI463" s="510"/>
      <c r="FJ463" s="503"/>
      <c r="FK463" s="503"/>
      <c r="FL463" s="503"/>
      <c r="FM463" s="503"/>
      <c r="FN463" s="503"/>
      <c r="FO463" s="503"/>
      <c r="FP463" s="503"/>
      <c r="FQ463" s="503"/>
      <c r="FR463" s="503"/>
      <c r="FS463" s="503"/>
      <c r="FT463" s="503"/>
      <c r="FU463" s="503"/>
      <c r="FV463" s="503"/>
      <c r="FW463" s="503"/>
      <c r="FX463" s="503"/>
      <c r="FY463" s="503"/>
      <c r="FZ463" s="503"/>
      <c r="GA463" s="503"/>
      <c r="GB463" s="503"/>
      <c r="GC463" s="503"/>
      <c r="GD463" s="503"/>
      <c r="GE463" s="503"/>
      <c r="GF463" s="503"/>
      <c r="GG463" s="503"/>
      <c r="GH463" s="503"/>
      <c r="GI463" s="503"/>
      <c r="GJ463" s="503"/>
      <c r="GK463" s="503"/>
      <c r="GL463" s="503"/>
      <c r="GM463" s="503"/>
      <c r="GN463" s="503"/>
      <c r="GO463" s="503"/>
      <c r="GP463" s="503"/>
      <c r="GQ463" s="503"/>
      <c r="GR463" s="503"/>
      <c r="GS463" s="503"/>
      <c r="GT463" s="503"/>
      <c r="GU463" s="503"/>
      <c r="GV463" s="503"/>
      <c r="GW463" s="503"/>
      <c r="GX463" s="503"/>
      <c r="GY463" s="503"/>
      <c r="GZ463" s="503"/>
      <c r="HA463" s="503"/>
      <c r="HB463" s="503"/>
      <c r="HC463" s="503"/>
      <c r="HD463" s="503"/>
      <c r="HE463" s="503"/>
      <c r="HF463" s="503"/>
      <c r="HG463" s="503"/>
      <c r="HH463" s="503"/>
      <c r="HI463" s="503"/>
      <c r="HJ463" s="503"/>
      <c r="HK463" s="503"/>
      <c r="HL463" s="503"/>
      <c r="HM463" s="503"/>
      <c r="HN463" s="503"/>
      <c r="HO463" s="503"/>
      <c r="HP463" s="503"/>
      <c r="HQ463" s="503"/>
      <c r="HR463" s="503"/>
      <c r="HS463" s="503"/>
      <c r="HT463" s="503"/>
      <c r="HU463" s="503"/>
      <c r="HV463" s="503"/>
      <c r="HW463" s="503"/>
      <c r="HX463" s="503"/>
      <c r="HY463" s="503"/>
      <c r="HZ463" s="503"/>
      <c r="IA463" s="503"/>
      <c r="IB463" s="503"/>
      <c r="IC463" s="503"/>
      <c r="ID463" s="503"/>
      <c r="IE463" s="503"/>
      <c r="IF463" s="503"/>
      <c r="IG463" s="503"/>
      <c r="IH463" s="503"/>
      <c r="II463" s="503"/>
      <c r="IJ463" s="503"/>
      <c r="IK463" s="503"/>
      <c r="IL463" s="503"/>
      <c r="IM463" s="503"/>
      <c r="IN463" s="503"/>
      <c r="IO463" s="503"/>
    </row>
    <row r="464" spans="1:249" s="508" customFormat="1" x14ac:dyDescent="0.25">
      <c r="A464" s="503"/>
      <c r="B464" s="503"/>
      <c r="C464" s="504"/>
      <c r="D464" s="503"/>
      <c r="E464" s="503"/>
      <c r="F464" s="505"/>
      <c r="G464" s="503"/>
      <c r="H464" s="503"/>
      <c r="I464" s="503"/>
      <c r="J464" s="503"/>
      <c r="K464" s="503"/>
      <c r="L464" s="503"/>
      <c r="M464" s="503"/>
      <c r="N464" s="503"/>
      <c r="O464" s="503"/>
      <c r="P464" s="503"/>
      <c r="Q464" s="503"/>
      <c r="R464" s="503"/>
      <c r="S464" s="861"/>
      <c r="T464" s="510"/>
      <c r="U464" s="506"/>
      <c r="V464" s="314"/>
      <c r="W464" s="314"/>
      <c r="X464" s="314"/>
      <c r="Y464" s="314"/>
      <c r="Z464" s="314"/>
      <c r="AA464" s="314"/>
      <c r="AB464" s="510"/>
      <c r="AC464" s="510"/>
      <c r="AD464" s="510"/>
      <c r="AE464" s="507"/>
      <c r="AF464" s="507"/>
      <c r="AG464" s="507"/>
      <c r="AH464" s="507"/>
      <c r="AI464" s="507"/>
      <c r="AJ464" s="507"/>
      <c r="AK464" s="507"/>
      <c r="AL464" s="507"/>
      <c r="AM464" s="507"/>
      <c r="AN464" s="507"/>
      <c r="AO464" s="507"/>
      <c r="AP464" s="507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10"/>
      <c r="BC464" s="510"/>
      <c r="BD464" s="510"/>
      <c r="BE464" s="510"/>
      <c r="BF464" s="510"/>
      <c r="BG464" s="510"/>
      <c r="BH464" s="510"/>
      <c r="BI464" s="510"/>
      <c r="BJ464" s="510"/>
      <c r="BK464" s="510"/>
      <c r="BL464" s="510"/>
      <c r="BM464" s="510"/>
      <c r="BN464" s="510"/>
      <c r="BO464" s="510"/>
      <c r="BP464" s="510"/>
      <c r="BQ464" s="510"/>
      <c r="BR464" s="510"/>
      <c r="BS464" s="510"/>
      <c r="BT464" s="510"/>
      <c r="BU464" s="510"/>
      <c r="BV464" s="510"/>
      <c r="BW464" s="510"/>
      <c r="BX464" s="510"/>
      <c r="BY464" s="510"/>
      <c r="BZ464" s="510"/>
      <c r="CA464" s="510"/>
      <c r="CB464" s="510"/>
      <c r="CC464" s="510"/>
      <c r="CD464" s="510"/>
      <c r="CE464" s="510"/>
      <c r="CF464" s="510"/>
      <c r="CG464" s="510"/>
      <c r="CH464" s="510"/>
      <c r="CI464" s="510"/>
      <c r="CJ464" s="510"/>
      <c r="CK464" s="510"/>
      <c r="CL464" s="510"/>
      <c r="CM464" s="510"/>
      <c r="CN464" s="510"/>
      <c r="CO464" s="510"/>
      <c r="CP464" s="510"/>
      <c r="CQ464" s="510"/>
      <c r="CR464" s="510"/>
      <c r="CS464" s="510"/>
      <c r="CT464" s="510"/>
      <c r="CU464" s="510"/>
      <c r="CV464" s="510"/>
      <c r="CW464" s="510"/>
      <c r="CX464" s="510"/>
      <c r="CY464" s="510"/>
      <c r="CZ464" s="510"/>
      <c r="DA464" s="510"/>
      <c r="DB464" s="510"/>
      <c r="DC464" s="510"/>
      <c r="DD464" s="510"/>
      <c r="DE464" s="510"/>
      <c r="DF464" s="510"/>
      <c r="DG464" s="510"/>
      <c r="DH464" s="510"/>
      <c r="DI464" s="510"/>
      <c r="DJ464" s="510"/>
      <c r="DK464" s="510"/>
      <c r="DL464" s="510"/>
      <c r="DM464" s="510"/>
      <c r="DN464" s="510"/>
      <c r="DO464" s="510"/>
      <c r="DP464" s="510"/>
      <c r="DQ464" s="510"/>
      <c r="DR464" s="510"/>
      <c r="DS464" s="510"/>
      <c r="DT464" s="510"/>
      <c r="DU464" s="510"/>
      <c r="DV464" s="510"/>
      <c r="DW464" s="510"/>
      <c r="DX464" s="510"/>
      <c r="DY464" s="510"/>
      <c r="DZ464" s="510"/>
      <c r="EA464" s="510"/>
      <c r="EB464" s="510"/>
      <c r="EC464" s="510"/>
      <c r="ED464" s="510"/>
      <c r="EE464" s="510"/>
      <c r="EF464" s="510"/>
      <c r="EG464" s="510"/>
      <c r="EH464" s="510"/>
      <c r="EI464" s="510"/>
      <c r="EJ464" s="510"/>
      <c r="EK464" s="510"/>
      <c r="EL464" s="510"/>
      <c r="EM464" s="510"/>
      <c r="EN464" s="510"/>
      <c r="EO464" s="510"/>
      <c r="EP464" s="510"/>
      <c r="EQ464" s="510"/>
      <c r="ER464" s="510"/>
      <c r="ES464" s="510"/>
      <c r="ET464" s="510"/>
      <c r="EU464" s="510"/>
      <c r="EV464" s="510"/>
      <c r="EW464" s="510"/>
      <c r="EX464" s="510"/>
      <c r="EY464" s="510"/>
      <c r="EZ464" s="510"/>
      <c r="FA464" s="510"/>
      <c r="FB464" s="510"/>
      <c r="FC464" s="510"/>
      <c r="FD464" s="510"/>
      <c r="FE464" s="510"/>
      <c r="FF464" s="510"/>
      <c r="FG464" s="510"/>
      <c r="FH464" s="510"/>
      <c r="FI464" s="510"/>
      <c r="FJ464" s="503"/>
      <c r="FK464" s="503"/>
      <c r="FL464" s="503"/>
      <c r="FM464" s="503"/>
      <c r="FN464" s="503"/>
      <c r="FO464" s="503"/>
      <c r="FP464" s="503"/>
      <c r="FQ464" s="503"/>
      <c r="FR464" s="503"/>
      <c r="FS464" s="503"/>
      <c r="FT464" s="503"/>
      <c r="FU464" s="503"/>
      <c r="FV464" s="503"/>
      <c r="FW464" s="503"/>
      <c r="FX464" s="503"/>
      <c r="FY464" s="503"/>
      <c r="FZ464" s="503"/>
      <c r="GA464" s="503"/>
      <c r="GB464" s="503"/>
      <c r="GC464" s="503"/>
      <c r="GD464" s="503"/>
      <c r="GE464" s="503"/>
      <c r="GF464" s="503"/>
      <c r="GG464" s="503"/>
      <c r="GH464" s="503"/>
      <c r="GI464" s="503"/>
      <c r="GJ464" s="503"/>
      <c r="GK464" s="503"/>
      <c r="GL464" s="503"/>
      <c r="GM464" s="503"/>
      <c r="GN464" s="503"/>
      <c r="GO464" s="503"/>
      <c r="GP464" s="503"/>
      <c r="GQ464" s="503"/>
      <c r="GR464" s="503"/>
      <c r="GS464" s="503"/>
      <c r="GT464" s="503"/>
      <c r="GU464" s="503"/>
      <c r="GV464" s="503"/>
      <c r="GW464" s="503"/>
      <c r="GX464" s="503"/>
      <c r="GY464" s="503"/>
      <c r="GZ464" s="503"/>
      <c r="HA464" s="503"/>
      <c r="HB464" s="503"/>
      <c r="HC464" s="503"/>
      <c r="HD464" s="503"/>
      <c r="HE464" s="503"/>
      <c r="HF464" s="503"/>
      <c r="HG464" s="503"/>
      <c r="HH464" s="503"/>
      <c r="HI464" s="503"/>
      <c r="HJ464" s="503"/>
      <c r="HK464" s="503"/>
      <c r="HL464" s="503"/>
      <c r="HM464" s="503"/>
      <c r="HN464" s="503"/>
      <c r="HO464" s="503"/>
      <c r="HP464" s="503"/>
      <c r="HQ464" s="503"/>
      <c r="HR464" s="503"/>
      <c r="HS464" s="503"/>
      <c r="HT464" s="503"/>
      <c r="HU464" s="503"/>
      <c r="HV464" s="503"/>
      <c r="HW464" s="503"/>
      <c r="HX464" s="503"/>
      <c r="HY464" s="503"/>
      <c r="HZ464" s="503"/>
      <c r="IA464" s="503"/>
      <c r="IB464" s="503"/>
      <c r="IC464" s="503"/>
      <c r="ID464" s="503"/>
      <c r="IE464" s="503"/>
      <c r="IF464" s="503"/>
      <c r="IG464" s="503"/>
      <c r="IH464" s="503"/>
      <c r="II464" s="503"/>
      <c r="IJ464" s="503"/>
      <c r="IK464" s="503"/>
      <c r="IL464" s="503"/>
      <c r="IM464" s="503"/>
      <c r="IN464" s="503"/>
      <c r="IO464" s="503"/>
    </row>
    <row r="465" spans="1:249" s="508" customFormat="1" x14ac:dyDescent="0.25">
      <c r="A465" s="503"/>
      <c r="B465" s="503"/>
      <c r="C465" s="504"/>
      <c r="D465" s="503"/>
      <c r="E465" s="503"/>
      <c r="F465" s="505"/>
      <c r="G465" s="503"/>
      <c r="H465" s="503"/>
      <c r="I465" s="503"/>
      <c r="J465" s="503"/>
      <c r="K465" s="503"/>
      <c r="L465" s="503"/>
      <c r="M465" s="503"/>
      <c r="N465" s="503"/>
      <c r="O465" s="503"/>
      <c r="P465" s="503"/>
      <c r="Q465" s="503"/>
      <c r="R465" s="503"/>
      <c r="S465" s="861"/>
      <c r="T465" s="510"/>
      <c r="U465" s="506"/>
      <c r="V465" s="314"/>
      <c r="W465" s="314"/>
      <c r="X465" s="314"/>
      <c r="Y465" s="314"/>
      <c r="Z465" s="314"/>
      <c r="AA465" s="314"/>
      <c r="AB465" s="510"/>
      <c r="AC465" s="510"/>
      <c r="AD465" s="510"/>
      <c r="AE465" s="507"/>
      <c r="AF465" s="507"/>
      <c r="AG465" s="507"/>
      <c r="AH465" s="507"/>
      <c r="AI465" s="507"/>
      <c r="AJ465" s="507"/>
      <c r="AK465" s="507"/>
      <c r="AL465" s="507"/>
      <c r="AM465" s="507"/>
      <c r="AN465" s="507"/>
      <c r="AO465" s="507"/>
      <c r="AP465" s="507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10"/>
      <c r="BC465" s="510"/>
      <c r="BD465" s="510"/>
      <c r="BE465" s="510"/>
      <c r="BF465" s="510"/>
      <c r="BG465" s="510"/>
      <c r="BH465" s="510"/>
      <c r="BI465" s="510"/>
      <c r="BJ465" s="510"/>
      <c r="BK465" s="510"/>
      <c r="BL465" s="510"/>
      <c r="BM465" s="510"/>
      <c r="BN465" s="510"/>
      <c r="BO465" s="510"/>
      <c r="BP465" s="510"/>
      <c r="BQ465" s="510"/>
      <c r="BR465" s="510"/>
      <c r="BS465" s="510"/>
      <c r="BT465" s="510"/>
      <c r="BU465" s="510"/>
      <c r="BV465" s="510"/>
      <c r="BW465" s="510"/>
      <c r="BX465" s="510"/>
      <c r="BY465" s="510"/>
      <c r="BZ465" s="510"/>
      <c r="CA465" s="510"/>
      <c r="CB465" s="510"/>
      <c r="CC465" s="510"/>
      <c r="CD465" s="510"/>
      <c r="CE465" s="510"/>
      <c r="CF465" s="510"/>
      <c r="CG465" s="510"/>
      <c r="CH465" s="510"/>
      <c r="CI465" s="510"/>
      <c r="CJ465" s="510"/>
      <c r="CK465" s="510"/>
      <c r="CL465" s="510"/>
      <c r="CM465" s="510"/>
      <c r="CN465" s="510"/>
      <c r="CO465" s="510"/>
      <c r="CP465" s="510"/>
      <c r="CQ465" s="510"/>
      <c r="CR465" s="510"/>
      <c r="CS465" s="510"/>
      <c r="CT465" s="510"/>
      <c r="CU465" s="510"/>
      <c r="CV465" s="510"/>
      <c r="CW465" s="510"/>
      <c r="CX465" s="510"/>
      <c r="CY465" s="510"/>
      <c r="CZ465" s="510"/>
      <c r="DA465" s="510"/>
      <c r="DB465" s="510"/>
      <c r="DC465" s="510"/>
      <c r="DD465" s="510"/>
      <c r="DE465" s="510"/>
      <c r="DF465" s="510"/>
      <c r="DG465" s="510"/>
      <c r="DH465" s="510"/>
      <c r="DI465" s="510"/>
      <c r="DJ465" s="510"/>
      <c r="DK465" s="510"/>
      <c r="DL465" s="510"/>
      <c r="DM465" s="510"/>
      <c r="DN465" s="510"/>
      <c r="DO465" s="510"/>
      <c r="DP465" s="510"/>
      <c r="DQ465" s="510"/>
      <c r="DR465" s="510"/>
      <c r="DS465" s="510"/>
      <c r="DT465" s="510"/>
      <c r="DU465" s="510"/>
      <c r="DV465" s="510"/>
      <c r="DW465" s="510"/>
      <c r="DX465" s="510"/>
      <c r="DY465" s="510"/>
      <c r="DZ465" s="510"/>
      <c r="EA465" s="510"/>
      <c r="EB465" s="510"/>
      <c r="EC465" s="510"/>
      <c r="ED465" s="510"/>
      <c r="EE465" s="510"/>
      <c r="EF465" s="510"/>
      <c r="EG465" s="510"/>
      <c r="EH465" s="510"/>
      <c r="EI465" s="510"/>
      <c r="EJ465" s="510"/>
      <c r="EK465" s="510"/>
      <c r="EL465" s="510"/>
      <c r="EM465" s="510"/>
      <c r="EN465" s="510"/>
      <c r="EO465" s="510"/>
      <c r="EP465" s="510"/>
      <c r="EQ465" s="510"/>
      <c r="ER465" s="510"/>
      <c r="ES465" s="510"/>
      <c r="ET465" s="510"/>
      <c r="EU465" s="510"/>
      <c r="EV465" s="510"/>
      <c r="EW465" s="510"/>
      <c r="EX465" s="510"/>
      <c r="EY465" s="510"/>
      <c r="EZ465" s="510"/>
      <c r="FA465" s="510"/>
      <c r="FB465" s="510"/>
      <c r="FC465" s="510"/>
      <c r="FD465" s="510"/>
      <c r="FE465" s="510"/>
      <c r="FF465" s="510"/>
      <c r="FG465" s="510"/>
      <c r="FH465" s="510"/>
      <c r="FI465" s="510"/>
      <c r="FJ465" s="503"/>
      <c r="FK465" s="503"/>
      <c r="FL465" s="503"/>
      <c r="FM465" s="503"/>
      <c r="FN465" s="503"/>
      <c r="FO465" s="503"/>
      <c r="FP465" s="503"/>
      <c r="FQ465" s="503"/>
      <c r="FR465" s="503"/>
      <c r="FS465" s="503"/>
      <c r="FT465" s="503"/>
      <c r="FU465" s="503"/>
      <c r="FV465" s="503"/>
      <c r="FW465" s="503"/>
      <c r="FX465" s="503"/>
      <c r="FY465" s="503"/>
      <c r="FZ465" s="503"/>
      <c r="GA465" s="503"/>
      <c r="GB465" s="503"/>
      <c r="GC465" s="503"/>
      <c r="GD465" s="503"/>
      <c r="GE465" s="503"/>
      <c r="GF465" s="503"/>
      <c r="GG465" s="503"/>
      <c r="GH465" s="503"/>
      <c r="GI465" s="503"/>
      <c r="GJ465" s="503"/>
      <c r="GK465" s="503"/>
      <c r="GL465" s="503"/>
      <c r="GM465" s="503"/>
      <c r="GN465" s="503"/>
      <c r="GO465" s="503"/>
      <c r="GP465" s="503"/>
      <c r="GQ465" s="503"/>
      <c r="GR465" s="503"/>
      <c r="GS465" s="503"/>
      <c r="GT465" s="503"/>
      <c r="GU465" s="503"/>
      <c r="GV465" s="503"/>
      <c r="GW465" s="503"/>
      <c r="GX465" s="503"/>
      <c r="GY465" s="503"/>
      <c r="GZ465" s="503"/>
      <c r="HA465" s="503"/>
      <c r="HB465" s="503"/>
      <c r="HC465" s="503"/>
      <c r="HD465" s="503"/>
      <c r="HE465" s="503"/>
      <c r="HF465" s="503"/>
      <c r="HG465" s="503"/>
      <c r="HH465" s="503"/>
      <c r="HI465" s="503"/>
      <c r="HJ465" s="503"/>
      <c r="HK465" s="503"/>
      <c r="HL465" s="503"/>
      <c r="HM465" s="503"/>
      <c r="HN465" s="503"/>
      <c r="HO465" s="503"/>
      <c r="HP465" s="503"/>
      <c r="HQ465" s="503"/>
      <c r="HR465" s="503"/>
      <c r="HS465" s="503"/>
      <c r="HT465" s="503"/>
      <c r="HU465" s="503"/>
      <c r="HV465" s="503"/>
      <c r="HW465" s="503"/>
      <c r="HX465" s="503"/>
      <c r="HY465" s="503"/>
      <c r="HZ465" s="503"/>
      <c r="IA465" s="503"/>
      <c r="IB465" s="503"/>
      <c r="IC465" s="503"/>
      <c r="ID465" s="503"/>
      <c r="IE465" s="503"/>
      <c r="IF465" s="503"/>
      <c r="IG465" s="503"/>
      <c r="IH465" s="503"/>
      <c r="II465" s="503"/>
      <c r="IJ465" s="503"/>
      <c r="IK465" s="503"/>
      <c r="IL465" s="503"/>
      <c r="IM465" s="503"/>
      <c r="IN465" s="503"/>
      <c r="IO465" s="503"/>
    </row>
    <row r="466" spans="1:249" s="508" customFormat="1" x14ac:dyDescent="0.25">
      <c r="A466" s="503"/>
      <c r="B466" s="503"/>
      <c r="C466" s="504"/>
      <c r="D466" s="503"/>
      <c r="E466" s="503"/>
      <c r="F466" s="505"/>
      <c r="G466" s="503"/>
      <c r="H466" s="503"/>
      <c r="I466" s="503"/>
      <c r="J466" s="503"/>
      <c r="K466" s="503"/>
      <c r="L466" s="503"/>
      <c r="M466" s="503"/>
      <c r="N466" s="503"/>
      <c r="O466" s="503"/>
      <c r="P466" s="503"/>
      <c r="Q466" s="503"/>
      <c r="R466" s="503"/>
      <c r="S466" s="861"/>
      <c r="T466" s="510"/>
      <c r="U466" s="506"/>
      <c r="V466" s="314"/>
      <c r="W466" s="314"/>
      <c r="X466" s="314"/>
      <c r="Y466" s="314"/>
      <c r="Z466" s="314"/>
      <c r="AA466" s="314"/>
      <c r="AB466" s="510"/>
      <c r="AC466" s="510"/>
      <c r="AD466" s="510"/>
      <c r="AE466" s="507"/>
      <c r="AF466" s="507"/>
      <c r="AG466" s="507"/>
      <c r="AH466" s="507"/>
      <c r="AI466" s="507"/>
      <c r="AJ466" s="507"/>
      <c r="AK466" s="507"/>
      <c r="AL466" s="507"/>
      <c r="AM466" s="507"/>
      <c r="AN466" s="507"/>
      <c r="AO466" s="507"/>
      <c r="AP466" s="507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10"/>
      <c r="BC466" s="510"/>
      <c r="BD466" s="510"/>
      <c r="BE466" s="510"/>
      <c r="BF466" s="510"/>
      <c r="BG466" s="510"/>
      <c r="BH466" s="510"/>
      <c r="BI466" s="510"/>
      <c r="BJ466" s="510"/>
      <c r="BK466" s="510"/>
      <c r="BL466" s="510"/>
      <c r="BM466" s="510"/>
      <c r="BN466" s="510"/>
      <c r="BO466" s="510"/>
      <c r="BP466" s="510"/>
      <c r="BQ466" s="510"/>
      <c r="BR466" s="510"/>
      <c r="BS466" s="510"/>
      <c r="BT466" s="510"/>
      <c r="BU466" s="510"/>
      <c r="BV466" s="510"/>
      <c r="BW466" s="510"/>
      <c r="BX466" s="510"/>
      <c r="BY466" s="510"/>
      <c r="BZ466" s="510"/>
      <c r="CA466" s="510"/>
      <c r="CB466" s="510"/>
      <c r="CC466" s="510"/>
      <c r="CD466" s="510"/>
      <c r="CE466" s="510"/>
      <c r="CF466" s="510"/>
      <c r="CG466" s="510"/>
      <c r="CH466" s="510"/>
      <c r="CI466" s="510"/>
      <c r="CJ466" s="510"/>
      <c r="CK466" s="510"/>
      <c r="CL466" s="510"/>
      <c r="CM466" s="510"/>
      <c r="CN466" s="510"/>
      <c r="CO466" s="510"/>
      <c r="CP466" s="510"/>
      <c r="CQ466" s="510"/>
      <c r="CR466" s="510"/>
      <c r="CS466" s="510"/>
      <c r="CT466" s="510"/>
      <c r="CU466" s="510"/>
      <c r="CV466" s="510"/>
      <c r="CW466" s="510"/>
      <c r="CX466" s="510"/>
      <c r="CY466" s="510"/>
      <c r="CZ466" s="510"/>
      <c r="DA466" s="510"/>
      <c r="DB466" s="510"/>
      <c r="DC466" s="510"/>
      <c r="DD466" s="510"/>
      <c r="DE466" s="510"/>
      <c r="DF466" s="510"/>
      <c r="DG466" s="510"/>
      <c r="DH466" s="510"/>
      <c r="DI466" s="510"/>
      <c r="DJ466" s="510"/>
      <c r="DK466" s="510"/>
      <c r="DL466" s="510"/>
      <c r="DM466" s="510"/>
      <c r="DN466" s="510"/>
      <c r="DO466" s="510"/>
      <c r="DP466" s="510"/>
      <c r="DQ466" s="510"/>
      <c r="DR466" s="510"/>
      <c r="DS466" s="510"/>
      <c r="DT466" s="510"/>
      <c r="DU466" s="510"/>
      <c r="DV466" s="510"/>
      <c r="DW466" s="510"/>
      <c r="DX466" s="510"/>
      <c r="DY466" s="510"/>
      <c r="DZ466" s="510"/>
      <c r="EA466" s="510"/>
      <c r="EB466" s="510"/>
      <c r="EC466" s="510"/>
      <c r="ED466" s="510"/>
      <c r="EE466" s="510"/>
      <c r="EF466" s="510"/>
      <c r="EG466" s="510"/>
      <c r="EH466" s="510"/>
      <c r="EI466" s="510"/>
      <c r="EJ466" s="510"/>
      <c r="EK466" s="510"/>
      <c r="EL466" s="510"/>
      <c r="EM466" s="510"/>
      <c r="EN466" s="510"/>
      <c r="EO466" s="510"/>
      <c r="EP466" s="510"/>
      <c r="EQ466" s="510"/>
      <c r="ER466" s="510"/>
      <c r="ES466" s="510"/>
      <c r="ET466" s="510"/>
      <c r="EU466" s="510"/>
      <c r="EV466" s="510"/>
      <c r="EW466" s="510"/>
      <c r="EX466" s="510"/>
      <c r="EY466" s="510"/>
      <c r="EZ466" s="510"/>
      <c r="FA466" s="510"/>
      <c r="FB466" s="510"/>
      <c r="FC466" s="510"/>
      <c r="FD466" s="510"/>
      <c r="FE466" s="510"/>
      <c r="FF466" s="510"/>
      <c r="FG466" s="510"/>
      <c r="FH466" s="510"/>
      <c r="FI466" s="510"/>
      <c r="FJ466" s="503"/>
      <c r="FK466" s="503"/>
      <c r="FL466" s="503"/>
      <c r="FM466" s="503"/>
      <c r="FN466" s="503"/>
      <c r="FO466" s="503"/>
      <c r="FP466" s="503"/>
      <c r="FQ466" s="503"/>
      <c r="FR466" s="503"/>
      <c r="FS466" s="503"/>
      <c r="FT466" s="503"/>
      <c r="FU466" s="503"/>
      <c r="FV466" s="503"/>
      <c r="FW466" s="503"/>
      <c r="FX466" s="503"/>
      <c r="FY466" s="503"/>
      <c r="FZ466" s="503"/>
      <c r="GA466" s="503"/>
      <c r="GB466" s="503"/>
      <c r="GC466" s="503"/>
      <c r="GD466" s="503"/>
      <c r="GE466" s="503"/>
      <c r="GF466" s="503"/>
      <c r="GG466" s="503"/>
      <c r="GH466" s="503"/>
      <c r="GI466" s="503"/>
      <c r="GJ466" s="503"/>
      <c r="GK466" s="503"/>
      <c r="GL466" s="503"/>
      <c r="GM466" s="503"/>
      <c r="GN466" s="503"/>
      <c r="GO466" s="503"/>
      <c r="GP466" s="503"/>
      <c r="GQ466" s="503"/>
      <c r="GR466" s="503"/>
      <c r="GS466" s="503"/>
      <c r="GT466" s="503"/>
      <c r="GU466" s="503"/>
      <c r="GV466" s="503"/>
      <c r="GW466" s="503"/>
      <c r="GX466" s="503"/>
      <c r="GY466" s="503"/>
      <c r="GZ466" s="503"/>
      <c r="HA466" s="503"/>
      <c r="HB466" s="503"/>
      <c r="HC466" s="503"/>
      <c r="HD466" s="503"/>
      <c r="HE466" s="503"/>
      <c r="HF466" s="503"/>
      <c r="HG466" s="503"/>
      <c r="HH466" s="503"/>
      <c r="HI466" s="503"/>
      <c r="HJ466" s="503"/>
      <c r="HK466" s="503"/>
      <c r="HL466" s="503"/>
      <c r="HM466" s="503"/>
      <c r="HN466" s="503"/>
      <c r="HO466" s="503"/>
      <c r="HP466" s="503"/>
      <c r="HQ466" s="503"/>
      <c r="HR466" s="503"/>
      <c r="HS466" s="503"/>
      <c r="HT466" s="503"/>
      <c r="HU466" s="503"/>
      <c r="HV466" s="503"/>
      <c r="HW466" s="503"/>
      <c r="HX466" s="503"/>
      <c r="HY466" s="503"/>
      <c r="HZ466" s="503"/>
      <c r="IA466" s="503"/>
      <c r="IB466" s="503"/>
      <c r="IC466" s="503"/>
      <c r="ID466" s="503"/>
      <c r="IE466" s="503"/>
      <c r="IF466" s="503"/>
      <c r="IG466" s="503"/>
      <c r="IH466" s="503"/>
      <c r="II466" s="503"/>
      <c r="IJ466" s="503"/>
      <c r="IK466" s="503"/>
      <c r="IL466" s="503"/>
      <c r="IM466" s="503"/>
      <c r="IN466" s="503"/>
      <c r="IO466" s="503"/>
    </row>
    <row r="467" spans="1:249" s="508" customFormat="1" x14ac:dyDescent="0.25">
      <c r="A467" s="503"/>
      <c r="B467" s="503"/>
      <c r="C467" s="504"/>
      <c r="D467" s="503"/>
      <c r="E467" s="503"/>
      <c r="F467" s="505"/>
      <c r="G467" s="503"/>
      <c r="H467" s="503"/>
      <c r="I467" s="503"/>
      <c r="J467" s="503"/>
      <c r="K467" s="503"/>
      <c r="L467" s="503"/>
      <c r="M467" s="503"/>
      <c r="N467" s="503"/>
      <c r="O467" s="503"/>
      <c r="P467" s="503"/>
      <c r="Q467" s="503"/>
      <c r="R467" s="503"/>
      <c r="S467" s="861"/>
      <c r="T467" s="510"/>
      <c r="U467" s="506"/>
      <c r="V467" s="314"/>
      <c r="W467" s="314"/>
      <c r="X467" s="314"/>
      <c r="Y467" s="314"/>
      <c r="Z467" s="314"/>
      <c r="AA467" s="314"/>
      <c r="AB467" s="510"/>
      <c r="AC467" s="510"/>
      <c r="AD467" s="510"/>
      <c r="AE467" s="507"/>
      <c r="AF467" s="507"/>
      <c r="AG467" s="507"/>
      <c r="AH467" s="507"/>
      <c r="AI467" s="507"/>
      <c r="AJ467" s="507"/>
      <c r="AK467" s="507"/>
      <c r="AL467" s="507"/>
      <c r="AM467" s="507"/>
      <c r="AN467" s="507"/>
      <c r="AO467" s="507"/>
      <c r="AP467" s="507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10"/>
      <c r="BC467" s="510"/>
      <c r="BD467" s="510"/>
      <c r="BE467" s="510"/>
      <c r="BF467" s="510"/>
      <c r="BG467" s="510"/>
      <c r="BH467" s="510"/>
      <c r="BI467" s="510"/>
      <c r="BJ467" s="510"/>
      <c r="BK467" s="510"/>
      <c r="BL467" s="510"/>
      <c r="BM467" s="510"/>
      <c r="BN467" s="510"/>
      <c r="BO467" s="510"/>
      <c r="BP467" s="510"/>
      <c r="BQ467" s="510"/>
      <c r="BR467" s="510"/>
      <c r="BS467" s="510"/>
      <c r="BT467" s="510"/>
      <c r="BU467" s="510"/>
      <c r="BV467" s="510"/>
      <c r="BW467" s="510"/>
      <c r="BX467" s="510"/>
      <c r="BY467" s="510"/>
      <c r="BZ467" s="510"/>
      <c r="CA467" s="510"/>
      <c r="CB467" s="510"/>
      <c r="CC467" s="510"/>
      <c r="CD467" s="510"/>
      <c r="CE467" s="510"/>
      <c r="CF467" s="510"/>
      <c r="CG467" s="510"/>
      <c r="CH467" s="510"/>
      <c r="CI467" s="510"/>
      <c r="CJ467" s="510"/>
      <c r="CK467" s="510"/>
      <c r="CL467" s="510"/>
      <c r="CM467" s="510"/>
      <c r="CN467" s="510"/>
      <c r="CO467" s="510"/>
      <c r="CP467" s="510"/>
      <c r="CQ467" s="510"/>
      <c r="CR467" s="510"/>
      <c r="CS467" s="510"/>
      <c r="CT467" s="510"/>
      <c r="CU467" s="510"/>
      <c r="CV467" s="510"/>
      <c r="CW467" s="510"/>
      <c r="CX467" s="510"/>
      <c r="CY467" s="510"/>
      <c r="CZ467" s="510"/>
      <c r="DA467" s="510"/>
      <c r="DB467" s="510"/>
      <c r="DC467" s="510"/>
      <c r="DD467" s="510"/>
      <c r="DE467" s="510"/>
      <c r="DF467" s="510"/>
      <c r="DG467" s="510"/>
      <c r="DH467" s="510"/>
      <c r="DI467" s="510"/>
      <c r="DJ467" s="510"/>
      <c r="DK467" s="510"/>
      <c r="DL467" s="510"/>
      <c r="DM467" s="510"/>
      <c r="DN467" s="510"/>
      <c r="DO467" s="510"/>
      <c r="DP467" s="510"/>
      <c r="DQ467" s="510"/>
      <c r="DR467" s="510"/>
      <c r="DS467" s="510"/>
      <c r="DT467" s="510"/>
      <c r="DU467" s="510"/>
      <c r="DV467" s="510"/>
      <c r="DW467" s="510"/>
      <c r="DX467" s="510"/>
      <c r="DY467" s="510"/>
      <c r="DZ467" s="510"/>
      <c r="EA467" s="510"/>
      <c r="EB467" s="510"/>
      <c r="EC467" s="510"/>
      <c r="ED467" s="510"/>
      <c r="EE467" s="510"/>
      <c r="EF467" s="510"/>
      <c r="EG467" s="510"/>
      <c r="EH467" s="510"/>
      <c r="EI467" s="510"/>
      <c r="EJ467" s="510"/>
      <c r="EK467" s="510"/>
      <c r="EL467" s="510"/>
      <c r="EM467" s="510"/>
      <c r="EN467" s="510"/>
      <c r="EO467" s="510"/>
      <c r="EP467" s="510"/>
      <c r="EQ467" s="510"/>
      <c r="ER467" s="510"/>
      <c r="ES467" s="510"/>
      <c r="ET467" s="510"/>
      <c r="EU467" s="510"/>
      <c r="EV467" s="510"/>
      <c r="EW467" s="510"/>
      <c r="EX467" s="510"/>
      <c r="EY467" s="510"/>
      <c r="EZ467" s="510"/>
      <c r="FA467" s="510"/>
      <c r="FB467" s="510"/>
      <c r="FC467" s="510"/>
      <c r="FD467" s="510"/>
      <c r="FE467" s="510"/>
      <c r="FF467" s="510"/>
      <c r="FG467" s="510"/>
      <c r="FH467" s="510"/>
      <c r="FI467" s="510"/>
      <c r="FJ467" s="503"/>
      <c r="FK467" s="503"/>
      <c r="FL467" s="503"/>
      <c r="FM467" s="503"/>
      <c r="FN467" s="503"/>
      <c r="FO467" s="503"/>
      <c r="FP467" s="503"/>
      <c r="FQ467" s="503"/>
      <c r="FR467" s="503"/>
      <c r="FS467" s="503"/>
      <c r="FT467" s="503"/>
      <c r="FU467" s="503"/>
      <c r="FV467" s="503"/>
      <c r="FW467" s="503"/>
      <c r="FX467" s="503"/>
      <c r="FY467" s="503"/>
      <c r="FZ467" s="503"/>
      <c r="GA467" s="503"/>
      <c r="GB467" s="503"/>
      <c r="GC467" s="503"/>
      <c r="GD467" s="503"/>
      <c r="GE467" s="503"/>
      <c r="GF467" s="503"/>
      <c r="GG467" s="503"/>
      <c r="GH467" s="503"/>
      <c r="GI467" s="503"/>
      <c r="GJ467" s="503"/>
      <c r="GK467" s="503"/>
      <c r="GL467" s="503"/>
      <c r="GM467" s="503"/>
      <c r="GN467" s="503"/>
      <c r="GO467" s="503"/>
      <c r="GP467" s="503"/>
      <c r="GQ467" s="503"/>
      <c r="GR467" s="503"/>
      <c r="GS467" s="503"/>
      <c r="GT467" s="503"/>
      <c r="GU467" s="503"/>
      <c r="GV467" s="503"/>
      <c r="GW467" s="503"/>
      <c r="GX467" s="503"/>
      <c r="GY467" s="503"/>
      <c r="GZ467" s="503"/>
      <c r="HA467" s="503"/>
      <c r="HB467" s="503"/>
      <c r="HC467" s="503"/>
      <c r="HD467" s="503"/>
      <c r="HE467" s="503"/>
      <c r="HF467" s="503"/>
      <c r="HG467" s="503"/>
      <c r="HH467" s="503"/>
      <c r="HI467" s="503"/>
      <c r="HJ467" s="503"/>
      <c r="HK467" s="503"/>
      <c r="HL467" s="503"/>
      <c r="HM467" s="503"/>
      <c r="HN467" s="503"/>
      <c r="HO467" s="503"/>
      <c r="HP467" s="503"/>
      <c r="HQ467" s="503"/>
      <c r="HR467" s="503"/>
      <c r="HS467" s="503"/>
      <c r="HT467" s="503"/>
      <c r="HU467" s="503"/>
      <c r="HV467" s="503"/>
      <c r="HW467" s="503"/>
      <c r="HX467" s="503"/>
      <c r="HY467" s="503"/>
      <c r="HZ467" s="503"/>
      <c r="IA467" s="503"/>
      <c r="IB467" s="503"/>
      <c r="IC467" s="503"/>
      <c r="ID467" s="503"/>
      <c r="IE467" s="503"/>
      <c r="IF467" s="503"/>
      <c r="IG467" s="503"/>
      <c r="IH467" s="503"/>
      <c r="II467" s="503"/>
      <c r="IJ467" s="503"/>
      <c r="IK467" s="503"/>
      <c r="IL467" s="503"/>
      <c r="IM467" s="503"/>
      <c r="IN467" s="503"/>
      <c r="IO467" s="503"/>
    </row>
    <row r="468" spans="1:249" s="508" customFormat="1" x14ac:dyDescent="0.25">
      <c r="A468" s="503"/>
      <c r="B468" s="503"/>
      <c r="C468" s="504"/>
      <c r="D468" s="503"/>
      <c r="E468" s="503"/>
      <c r="F468" s="505"/>
      <c r="G468" s="503"/>
      <c r="H468" s="503"/>
      <c r="I468" s="503"/>
      <c r="J468" s="503"/>
      <c r="K468" s="503"/>
      <c r="L468" s="503"/>
      <c r="M468" s="503"/>
      <c r="N468" s="503"/>
      <c r="O468" s="503"/>
      <c r="P468" s="503"/>
      <c r="Q468" s="503"/>
      <c r="R468" s="503"/>
      <c r="S468" s="861"/>
      <c r="T468" s="510"/>
      <c r="U468" s="506"/>
      <c r="V468" s="314"/>
      <c r="W468" s="314"/>
      <c r="X468" s="314"/>
      <c r="Y468" s="314"/>
      <c r="Z468" s="314"/>
      <c r="AA468" s="314"/>
      <c r="AB468" s="510"/>
      <c r="AC468" s="510"/>
      <c r="AD468" s="510"/>
      <c r="AE468" s="507"/>
      <c r="AF468" s="507"/>
      <c r="AG468" s="507"/>
      <c r="AH468" s="507"/>
      <c r="AI468" s="507"/>
      <c r="AJ468" s="507"/>
      <c r="AK468" s="507"/>
      <c r="AL468" s="507"/>
      <c r="AM468" s="507"/>
      <c r="AN468" s="507"/>
      <c r="AO468" s="507"/>
      <c r="AP468" s="507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10"/>
      <c r="BC468" s="510"/>
      <c r="BD468" s="510"/>
      <c r="BE468" s="510"/>
      <c r="BF468" s="510"/>
      <c r="BG468" s="510"/>
      <c r="BH468" s="510"/>
      <c r="BI468" s="510"/>
      <c r="BJ468" s="510"/>
      <c r="BK468" s="510"/>
      <c r="BL468" s="510"/>
      <c r="BM468" s="510"/>
      <c r="BN468" s="510"/>
      <c r="BO468" s="510"/>
      <c r="BP468" s="510"/>
      <c r="BQ468" s="510"/>
      <c r="BR468" s="510"/>
      <c r="BS468" s="510"/>
      <c r="BT468" s="510"/>
      <c r="BU468" s="510"/>
      <c r="BV468" s="510"/>
      <c r="BW468" s="510"/>
      <c r="BX468" s="510"/>
      <c r="BY468" s="510"/>
      <c r="BZ468" s="510"/>
      <c r="CA468" s="510"/>
      <c r="CB468" s="510"/>
      <c r="CC468" s="510"/>
      <c r="CD468" s="510"/>
      <c r="CE468" s="510"/>
      <c r="CF468" s="510"/>
      <c r="CG468" s="510"/>
      <c r="CH468" s="510"/>
      <c r="CI468" s="510"/>
      <c r="CJ468" s="510"/>
      <c r="CK468" s="510"/>
      <c r="CL468" s="510"/>
      <c r="CM468" s="510"/>
      <c r="CN468" s="510"/>
      <c r="CO468" s="510"/>
      <c r="CP468" s="510"/>
      <c r="CQ468" s="510"/>
      <c r="CR468" s="510"/>
      <c r="CS468" s="510"/>
      <c r="CT468" s="510"/>
      <c r="CU468" s="510"/>
      <c r="CV468" s="510"/>
      <c r="CW468" s="510"/>
      <c r="CX468" s="510"/>
      <c r="CY468" s="510"/>
      <c r="CZ468" s="510"/>
      <c r="DA468" s="510"/>
      <c r="DB468" s="510"/>
      <c r="DC468" s="510"/>
      <c r="DD468" s="510"/>
      <c r="DE468" s="510"/>
      <c r="DF468" s="510"/>
      <c r="DG468" s="510"/>
      <c r="DH468" s="510"/>
      <c r="DI468" s="510"/>
      <c r="DJ468" s="510"/>
      <c r="DK468" s="510"/>
      <c r="DL468" s="510"/>
      <c r="DM468" s="510"/>
      <c r="DN468" s="510"/>
      <c r="DO468" s="510"/>
      <c r="DP468" s="510"/>
      <c r="DQ468" s="510"/>
      <c r="DR468" s="510"/>
      <c r="DS468" s="510"/>
      <c r="DT468" s="510"/>
      <c r="DU468" s="510"/>
      <c r="DV468" s="510"/>
      <c r="DW468" s="510"/>
      <c r="DX468" s="510"/>
      <c r="DY468" s="510"/>
      <c r="DZ468" s="510"/>
      <c r="EA468" s="510"/>
      <c r="EB468" s="510"/>
      <c r="EC468" s="510"/>
      <c r="ED468" s="510"/>
      <c r="EE468" s="510"/>
      <c r="EF468" s="510"/>
      <c r="EG468" s="510"/>
      <c r="EH468" s="510"/>
      <c r="EI468" s="510"/>
      <c r="EJ468" s="510"/>
      <c r="EK468" s="510"/>
      <c r="EL468" s="510"/>
      <c r="EM468" s="510"/>
      <c r="EN468" s="510"/>
      <c r="EO468" s="510"/>
      <c r="EP468" s="510"/>
      <c r="EQ468" s="510"/>
      <c r="ER468" s="510"/>
      <c r="ES468" s="510"/>
      <c r="ET468" s="510"/>
      <c r="EU468" s="510"/>
      <c r="EV468" s="510"/>
      <c r="EW468" s="510"/>
      <c r="EX468" s="510"/>
      <c r="EY468" s="510"/>
      <c r="EZ468" s="510"/>
      <c r="FA468" s="510"/>
      <c r="FB468" s="510"/>
      <c r="FC468" s="510"/>
      <c r="FD468" s="510"/>
      <c r="FE468" s="510"/>
      <c r="FF468" s="510"/>
      <c r="FG468" s="510"/>
      <c r="FH468" s="510"/>
      <c r="FI468" s="510"/>
      <c r="FJ468" s="503"/>
      <c r="FK468" s="503"/>
      <c r="FL468" s="503"/>
      <c r="FM468" s="503"/>
      <c r="FN468" s="503"/>
      <c r="FO468" s="503"/>
      <c r="FP468" s="503"/>
      <c r="FQ468" s="503"/>
      <c r="FR468" s="503"/>
      <c r="FS468" s="503"/>
      <c r="FT468" s="503"/>
      <c r="FU468" s="503"/>
      <c r="FV468" s="503"/>
      <c r="FW468" s="503"/>
      <c r="FX468" s="503"/>
      <c r="FY468" s="503"/>
      <c r="FZ468" s="503"/>
      <c r="GA468" s="503"/>
      <c r="GB468" s="503"/>
      <c r="GC468" s="503"/>
      <c r="GD468" s="503"/>
      <c r="GE468" s="503"/>
      <c r="GF468" s="503"/>
      <c r="GG468" s="503"/>
      <c r="GH468" s="503"/>
      <c r="GI468" s="503"/>
      <c r="GJ468" s="503"/>
      <c r="GK468" s="503"/>
      <c r="GL468" s="503"/>
      <c r="GM468" s="503"/>
      <c r="GN468" s="503"/>
      <c r="GO468" s="503"/>
      <c r="GP468" s="503"/>
      <c r="GQ468" s="503"/>
      <c r="GR468" s="503"/>
      <c r="GS468" s="503"/>
      <c r="GT468" s="503"/>
      <c r="GU468" s="503"/>
      <c r="GV468" s="503"/>
      <c r="GW468" s="503"/>
      <c r="GX468" s="503"/>
      <c r="GY468" s="503"/>
      <c r="GZ468" s="503"/>
      <c r="HA468" s="503"/>
      <c r="HB468" s="503"/>
      <c r="HC468" s="503"/>
      <c r="HD468" s="503"/>
      <c r="HE468" s="503"/>
      <c r="HF468" s="503"/>
      <c r="HG468" s="503"/>
      <c r="HH468" s="503"/>
      <c r="HI468" s="503"/>
      <c r="HJ468" s="503"/>
      <c r="HK468" s="503"/>
      <c r="HL468" s="503"/>
      <c r="HM468" s="503"/>
      <c r="HN468" s="503"/>
      <c r="HO468" s="503"/>
      <c r="HP468" s="503"/>
      <c r="HQ468" s="503"/>
      <c r="HR468" s="503"/>
      <c r="HS468" s="503"/>
      <c r="HT468" s="503"/>
      <c r="HU468" s="503"/>
      <c r="HV468" s="503"/>
      <c r="HW468" s="503"/>
      <c r="HX468" s="503"/>
      <c r="HY468" s="503"/>
      <c r="HZ468" s="503"/>
      <c r="IA468" s="503"/>
      <c r="IB468" s="503"/>
      <c r="IC468" s="503"/>
      <c r="ID468" s="503"/>
      <c r="IE468" s="503"/>
      <c r="IF468" s="503"/>
      <c r="IG468" s="503"/>
      <c r="IH468" s="503"/>
      <c r="II468" s="503"/>
      <c r="IJ468" s="503"/>
      <c r="IK468" s="503"/>
      <c r="IL468" s="503"/>
      <c r="IM468" s="503"/>
      <c r="IN468" s="503"/>
      <c r="IO468" s="503"/>
    </row>
    <row r="469" spans="1:249" s="508" customFormat="1" x14ac:dyDescent="0.25">
      <c r="A469" s="503"/>
      <c r="B469" s="503"/>
      <c r="C469" s="504"/>
      <c r="D469" s="503"/>
      <c r="E469" s="503"/>
      <c r="F469" s="505"/>
      <c r="G469" s="503"/>
      <c r="H469" s="503"/>
      <c r="I469" s="503"/>
      <c r="J469" s="503"/>
      <c r="K469" s="503"/>
      <c r="L469" s="503"/>
      <c r="M469" s="503"/>
      <c r="N469" s="503"/>
      <c r="O469" s="503"/>
      <c r="P469" s="503"/>
      <c r="Q469" s="503"/>
      <c r="R469" s="503"/>
      <c r="S469" s="861"/>
      <c r="T469" s="510"/>
      <c r="U469" s="506"/>
      <c r="V469" s="314"/>
      <c r="W469" s="314"/>
      <c r="X469" s="314"/>
      <c r="Y469" s="314"/>
      <c r="Z469" s="314"/>
      <c r="AA469" s="314"/>
      <c r="AB469" s="510"/>
      <c r="AC469" s="510"/>
      <c r="AD469" s="510"/>
      <c r="AE469" s="507"/>
      <c r="AF469" s="507"/>
      <c r="AG469" s="507"/>
      <c r="AH469" s="507"/>
      <c r="AI469" s="507"/>
      <c r="AJ469" s="507"/>
      <c r="AK469" s="507"/>
      <c r="AL469" s="507"/>
      <c r="AM469" s="507"/>
      <c r="AN469" s="507"/>
      <c r="AO469" s="507"/>
      <c r="AP469" s="507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10"/>
      <c r="BC469" s="510"/>
      <c r="BD469" s="510"/>
      <c r="BE469" s="510"/>
      <c r="BF469" s="510"/>
      <c r="BG469" s="510"/>
      <c r="BH469" s="510"/>
      <c r="BI469" s="510"/>
      <c r="BJ469" s="510"/>
      <c r="BK469" s="510"/>
      <c r="BL469" s="510"/>
      <c r="BM469" s="510"/>
      <c r="BN469" s="510"/>
      <c r="BO469" s="510"/>
      <c r="BP469" s="510"/>
      <c r="BQ469" s="510"/>
      <c r="BR469" s="510"/>
      <c r="BS469" s="510"/>
      <c r="BT469" s="510"/>
      <c r="BU469" s="510"/>
      <c r="BV469" s="510"/>
      <c r="BW469" s="510"/>
      <c r="BX469" s="510"/>
      <c r="BY469" s="510"/>
      <c r="BZ469" s="510"/>
      <c r="CA469" s="510"/>
      <c r="CB469" s="510"/>
      <c r="CC469" s="510"/>
      <c r="CD469" s="510"/>
      <c r="CE469" s="510"/>
      <c r="CF469" s="510"/>
      <c r="CG469" s="510"/>
      <c r="CH469" s="510"/>
      <c r="CI469" s="510"/>
      <c r="CJ469" s="510"/>
      <c r="CK469" s="510"/>
      <c r="CL469" s="510"/>
      <c r="CM469" s="510"/>
      <c r="CN469" s="510"/>
      <c r="CO469" s="510"/>
      <c r="CP469" s="510"/>
      <c r="CQ469" s="510"/>
      <c r="CR469" s="510"/>
      <c r="CS469" s="510"/>
      <c r="CT469" s="510"/>
      <c r="CU469" s="510"/>
      <c r="CV469" s="510"/>
      <c r="CW469" s="510"/>
      <c r="CX469" s="510"/>
      <c r="CY469" s="510"/>
      <c r="CZ469" s="510"/>
      <c r="DA469" s="510"/>
      <c r="DB469" s="510"/>
      <c r="DC469" s="510"/>
      <c r="DD469" s="510"/>
      <c r="DE469" s="510"/>
      <c r="DF469" s="510"/>
      <c r="DG469" s="510"/>
      <c r="DH469" s="510"/>
      <c r="DI469" s="510"/>
      <c r="DJ469" s="510"/>
      <c r="DK469" s="510"/>
      <c r="DL469" s="510"/>
      <c r="DM469" s="510"/>
      <c r="DN469" s="510"/>
      <c r="DO469" s="510"/>
      <c r="DP469" s="510"/>
      <c r="DQ469" s="510"/>
      <c r="DR469" s="510"/>
      <c r="DS469" s="510"/>
      <c r="DT469" s="510"/>
      <c r="DU469" s="510"/>
      <c r="DV469" s="510"/>
      <c r="DW469" s="510"/>
      <c r="DX469" s="510"/>
      <c r="DY469" s="510"/>
      <c r="DZ469" s="510"/>
      <c r="EA469" s="510"/>
      <c r="EB469" s="510"/>
      <c r="EC469" s="510"/>
      <c r="ED469" s="510"/>
      <c r="EE469" s="510"/>
      <c r="EF469" s="510"/>
      <c r="EG469" s="510"/>
      <c r="EH469" s="510"/>
      <c r="EI469" s="510"/>
      <c r="EJ469" s="510"/>
      <c r="EK469" s="510"/>
      <c r="EL469" s="510"/>
      <c r="EM469" s="510"/>
      <c r="EN469" s="510"/>
      <c r="EO469" s="510"/>
      <c r="EP469" s="510"/>
      <c r="EQ469" s="510"/>
      <c r="ER469" s="510"/>
      <c r="ES469" s="510"/>
      <c r="ET469" s="510"/>
      <c r="EU469" s="510"/>
      <c r="EV469" s="510"/>
      <c r="EW469" s="510"/>
      <c r="EX469" s="510"/>
      <c r="EY469" s="510"/>
      <c r="EZ469" s="510"/>
      <c r="FA469" s="510"/>
      <c r="FB469" s="510"/>
      <c r="FC469" s="510"/>
      <c r="FD469" s="510"/>
      <c r="FE469" s="510"/>
      <c r="FF469" s="510"/>
      <c r="FG469" s="510"/>
      <c r="FH469" s="510"/>
      <c r="FI469" s="510"/>
      <c r="FJ469" s="503"/>
      <c r="FK469" s="503"/>
      <c r="FL469" s="503"/>
      <c r="FM469" s="503"/>
      <c r="FN469" s="503"/>
      <c r="FO469" s="503"/>
      <c r="FP469" s="503"/>
      <c r="FQ469" s="503"/>
      <c r="FR469" s="503"/>
      <c r="FS469" s="503"/>
      <c r="FT469" s="503"/>
      <c r="FU469" s="503"/>
      <c r="FV469" s="503"/>
      <c r="FW469" s="503"/>
      <c r="FX469" s="503"/>
      <c r="FY469" s="503"/>
      <c r="FZ469" s="503"/>
      <c r="GA469" s="503"/>
      <c r="GB469" s="503"/>
      <c r="GC469" s="503"/>
      <c r="GD469" s="503"/>
      <c r="GE469" s="503"/>
      <c r="GF469" s="503"/>
      <c r="GG469" s="503"/>
      <c r="GH469" s="503"/>
      <c r="GI469" s="503"/>
      <c r="GJ469" s="503"/>
      <c r="GK469" s="503"/>
      <c r="GL469" s="503"/>
      <c r="GM469" s="503"/>
      <c r="GN469" s="503"/>
      <c r="GO469" s="503"/>
      <c r="GP469" s="503"/>
      <c r="GQ469" s="503"/>
      <c r="GR469" s="503"/>
      <c r="GS469" s="503"/>
      <c r="GT469" s="503"/>
      <c r="GU469" s="503"/>
      <c r="GV469" s="503"/>
      <c r="GW469" s="503"/>
      <c r="GX469" s="503"/>
      <c r="GY469" s="503"/>
      <c r="GZ469" s="503"/>
      <c r="HA469" s="503"/>
      <c r="HB469" s="503"/>
      <c r="HC469" s="503"/>
      <c r="HD469" s="503"/>
      <c r="HE469" s="503"/>
      <c r="HF469" s="503"/>
      <c r="HG469" s="503"/>
      <c r="HH469" s="503"/>
      <c r="HI469" s="503"/>
      <c r="HJ469" s="503"/>
      <c r="HK469" s="503"/>
      <c r="HL469" s="503"/>
      <c r="HM469" s="503"/>
      <c r="HN469" s="503"/>
      <c r="HO469" s="503"/>
      <c r="HP469" s="503"/>
      <c r="HQ469" s="503"/>
      <c r="HR469" s="503"/>
      <c r="HS469" s="503"/>
      <c r="HT469" s="503"/>
      <c r="HU469" s="503"/>
      <c r="HV469" s="503"/>
      <c r="HW469" s="503"/>
      <c r="HX469" s="503"/>
      <c r="HY469" s="503"/>
      <c r="HZ469" s="503"/>
      <c r="IA469" s="503"/>
      <c r="IB469" s="503"/>
      <c r="IC469" s="503"/>
      <c r="ID469" s="503"/>
      <c r="IE469" s="503"/>
      <c r="IF469" s="503"/>
      <c r="IG469" s="503"/>
      <c r="IH469" s="503"/>
      <c r="II469" s="503"/>
      <c r="IJ469" s="503"/>
      <c r="IK469" s="503"/>
      <c r="IL469" s="503"/>
      <c r="IM469" s="503"/>
      <c r="IN469" s="503"/>
      <c r="IO469" s="503"/>
    </row>
    <row r="470" spans="1:249" s="508" customFormat="1" x14ac:dyDescent="0.25">
      <c r="A470" s="503"/>
      <c r="B470" s="503"/>
      <c r="C470" s="504"/>
      <c r="D470" s="503"/>
      <c r="E470" s="503"/>
      <c r="F470" s="505"/>
      <c r="G470" s="503"/>
      <c r="H470" s="503"/>
      <c r="I470" s="503"/>
      <c r="J470" s="503"/>
      <c r="K470" s="503"/>
      <c r="L470" s="503"/>
      <c r="M470" s="503"/>
      <c r="N470" s="503"/>
      <c r="O470" s="503"/>
      <c r="P470" s="503"/>
      <c r="Q470" s="503"/>
      <c r="R470" s="503"/>
      <c r="S470" s="861"/>
      <c r="T470" s="510"/>
      <c r="U470" s="506"/>
      <c r="V470" s="314"/>
      <c r="W470" s="314"/>
      <c r="X470" s="314"/>
      <c r="Y470" s="314"/>
      <c r="Z470" s="314"/>
      <c r="AA470" s="314"/>
      <c r="AB470" s="510"/>
      <c r="AC470" s="510"/>
      <c r="AD470" s="510"/>
      <c r="AE470" s="507"/>
      <c r="AF470" s="507"/>
      <c r="AG470" s="507"/>
      <c r="AH470" s="507"/>
      <c r="AI470" s="507"/>
      <c r="AJ470" s="507"/>
      <c r="AK470" s="507"/>
      <c r="AL470" s="507"/>
      <c r="AM470" s="507"/>
      <c r="AN470" s="507"/>
      <c r="AO470" s="507"/>
      <c r="AP470" s="507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10"/>
      <c r="BC470" s="510"/>
      <c r="BD470" s="510"/>
      <c r="BE470" s="510"/>
      <c r="BF470" s="510"/>
      <c r="BG470" s="510"/>
      <c r="BH470" s="510"/>
      <c r="BI470" s="510"/>
      <c r="BJ470" s="510"/>
      <c r="BK470" s="510"/>
      <c r="BL470" s="510"/>
      <c r="BM470" s="510"/>
      <c r="BN470" s="510"/>
      <c r="BO470" s="510"/>
      <c r="BP470" s="510"/>
      <c r="BQ470" s="510"/>
      <c r="BR470" s="510"/>
      <c r="BS470" s="510"/>
      <c r="BT470" s="510"/>
      <c r="BU470" s="510"/>
      <c r="BV470" s="510"/>
      <c r="BW470" s="510"/>
      <c r="BX470" s="510"/>
      <c r="BY470" s="510"/>
      <c r="BZ470" s="510"/>
      <c r="CA470" s="510"/>
      <c r="CB470" s="510"/>
      <c r="CC470" s="510"/>
      <c r="CD470" s="510"/>
      <c r="CE470" s="510"/>
      <c r="CF470" s="510"/>
      <c r="CG470" s="510"/>
      <c r="CH470" s="510"/>
      <c r="CI470" s="510"/>
      <c r="CJ470" s="510"/>
      <c r="CK470" s="510"/>
      <c r="CL470" s="510"/>
      <c r="CM470" s="510"/>
      <c r="CN470" s="510"/>
      <c r="CO470" s="510"/>
      <c r="CP470" s="510"/>
      <c r="CQ470" s="510"/>
      <c r="CR470" s="510"/>
      <c r="CS470" s="510"/>
      <c r="CT470" s="510"/>
      <c r="CU470" s="510"/>
      <c r="CV470" s="510"/>
      <c r="CW470" s="510"/>
      <c r="CX470" s="510"/>
      <c r="CY470" s="510"/>
      <c r="CZ470" s="510"/>
      <c r="DA470" s="510"/>
      <c r="DB470" s="510"/>
      <c r="DC470" s="510"/>
      <c r="DD470" s="510"/>
      <c r="DE470" s="510"/>
      <c r="DF470" s="510"/>
      <c r="DG470" s="510"/>
      <c r="DH470" s="510"/>
      <c r="DI470" s="510"/>
      <c r="DJ470" s="510"/>
      <c r="DK470" s="510"/>
      <c r="DL470" s="510"/>
      <c r="DM470" s="510"/>
      <c r="DN470" s="510"/>
      <c r="DO470" s="510"/>
      <c r="DP470" s="510"/>
      <c r="DQ470" s="510"/>
      <c r="DR470" s="510"/>
      <c r="DS470" s="510"/>
      <c r="DT470" s="510"/>
      <c r="DU470" s="510"/>
      <c r="DV470" s="510"/>
      <c r="DW470" s="510"/>
      <c r="DX470" s="510"/>
      <c r="DY470" s="510"/>
      <c r="DZ470" s="510"/>
      <c r="EA470" s="510"/>
      <c r="EB470" s="510"/>
      <c r="EC470" s="510"/>
      <c r="ED470" s="510"/>
      <c r="EE470" s="510"/>
      <c r="EF470" s="510"/>
      <c r="EG470" s="510"/>
      <c r="EH470" s="510"/>
      <c r="EI470" s="510"/>
      <c r="EJ470" s="510"/>
      <c r="EK470" s="510"/>
      <c r="EL470" s="510"/>
      <c r="EM470" s="510"/>
      <c r="EN470" s="510"/>
      <c r="EO470" s="510"/>
      <c r="EP470" s="510"/>
      <c r="EQ470" s="510"/>
      <c r="ER470" s="510"/>
      <c r="ES470" s="510"/>
      <c r="ET470" s="510"/>
      <c r="EU470" s="510"/>
      <c r="EV470" s="510"/>
      <c r="EW470" s="510"/>
      <c r="EX470" s="510"/>
      <c r="EY470" s="510"/>
      <c r="EZ470" s="510"/>
      <c r="FA470" s="510"/>
      <c r="FB470" s="510"/>
      <c r="FC470" s="510"/>
      <c r="FD470" s="510"/>
      <c r="FE470" s="510"/>
      <c r="FF470" s="510"/>
      <c r="FG470" s="510"/>
      <c r="FH470" s="510"/>
      <c r="FI470" s="510"/>
      <c r="FJ470" s="503"/>
      <c r="FK470" s="503"/>
      <c r="FL470" s="503"/>
      <c r="FM470" s="503"/>
      <c r="FN470" s="503"/>
      <c r="FO470" s="503"/>
      <c r="FP470" s="503"/>
      <c r="FQ470" s="503"/>
      <c r="FR470" s="503"/>
      <c r="FS470" s="503"/>
      <c r="FT470" s="503"/>
      <c r="FU470" s="503"/>
      <c r="FV470" s="503"/>
      <c r="FW470" s="503"/>
      <c r="FX470" s="503"/>
      <c r="FY470" s="503"/>
      <c r="FZ470" s="503"/>
      <c r="GA470" s="503"/>
      <c r="GB470" s="503"/>
      <c r="GC470" s="503"/>
      <c r="GD470" s="503"/>
      <c r="GE470" s="503"/>
      <c r="GF470" s="503"/>
      <c r="GG470" s="503"/>
      <c r="GH470" s="503"/>
      <c r="GI470" s="503"/>
      <c r="GJ470" s="503"/>
      <c r="GK470" s="503"/>
      <c r="GL470" s="503"/>
      <c r="GM470" s="503"/>
      <c r="GN470" s="503"/>
      <c r="GO470" s="503"/>
      <c r="GP470" s="503"/>
      <c r="GQ470" s="503"/>
      <c r="GR470" s="503"/>
      <c r="GS470" s="503"/>
      <c r="GT470" s="503"/>
      <c r="GU470" s="503"/>
      <c r="GV470" s="503"/>
      <c r="GW470" s="503"/>
      <c r="GX470" s="503"/>
      <c r="GY470" s="503"/>
      <c r="GZ470" s="503"/>
      <c r="HA470" s="503"/>
      <c r="HB470" s="503"/>
      <c r="HC470" s="503"/>
      <c r="HD470" s="503"/>
      <c r="HE470" s="503"/>
      <c r="HF470" s="503"/>
      <c r="HG470" s="503"/>
      <c r="HH470" s="503"/>
      <c r="HI470" s="503"/>
      <c r="HJ470" s="503"/>
      <c r="HK470" s="503"/>
      <c r="HL470" s="503"/>
      <c r="HM470" s="503"/>
      <c r="HN470" s="503"/>
      <c r="HO470" s="503"/>
      <c r="HP470" s="503"/>
      <c r="HQ470" s="503"/>
      <c r="HR470" s="503"/>
      <c r="HS470" s="503"/>
      <c r="HT470" s="503"/>
      <c r="HU470" s="503"/>
      <c r="HV470" s="503"/>
      <c r="HW470" s="503"/>
      <c r="HX470" s="503"/>
      <c r="HY470" s="503"/>
      <c r="HZ470" s="503"/>
      <c r="IA470" s="503"/>
      <c r="IB470" s="503"/>
      <c r="IC470" s="503"/>
      <c r="ID470" s="503"/>
      <c r="IE470" s="503"/>
      <c r="IF470" s="503"/>
      <c r="IG470" s="503"/>
      <c r="IH470" s="503"/>
      <c r="II470" s="503"/>
      <c r="IJ470" s="503"/>
      <c r="IK470" s="503"/>
      <c r="IL470" s="503"/>
      <c r="IM470" s="503"/>
      <c r="IN470" s="503"/>
      <c r="IO470" s="503"/>
    </row>
    <row r="471" spans="1:249" s="508" customFormat="1" x14ac:dyDescent="0.25">
      <c r="A471" s="503"/>
      <c r="B471" s="503"/>
      <c r="C471" s="504"/>
      <c r="D471" s="503"/>
      <c r="E471" s="503"/>
      <c r="F471" s="505"/>
      <c r="G471" s="503"/>
      <c r="H471" s="503"/>
      <c r="I471" s="503"/>
      <c r="J471" s="503"/>
      <c r="K471" s="503"/>
      <c r="L471" s="503"/>
      <c r="M471" s="503"/>
      <c r="N471" s="503"/>
      <c r="O471" s="503"/>
      <c r="P471" s="503"/>
      <c r="Q471" s="503"/>
      <c r="R471" s="503"/>
      <c r="S471" s="861"/>
      <c r="T471" s="510"/>
      <c r="U471" s="506"/>
      <c r="V471" s="314"/>
      <c r="W471" s="314"/>
      <c r="X471" s="314"/>
      <c r="Y471" s="314"/>
      <c r="Z471" s="314"/>
      <c r="AA471" s="314"/>
      <c r="AB471" s="510"/>
      <c r="AC471" s="510"/>
      <c r="AD471" s="510"/>
      <c r="AE471" s="507"/>
      <c r="AF471" s="507"/>
      <c r="AG471" s="507"/>
      <c r="AH471" s="507"/>
      <c r="AI471" s="507"/>
      <c r="AJ471" s="507"/>
      <c r="AK471" s="507"/>
      <c r="AL471" s="507"/>
      <c r="AM471" s="507"/>
      <c r="AN471" s="507"/>
      <c r="AO471" s="507"/>
      <c r="AP471" s="507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10"/>
      <c r="BC471" s="510"/>
      <c r="BD471" s="510"/>
      <c r="BE471" s="510"/>
      <c r="BF471" s="510"/>
      <c r="BG471" s="510"/>
      <c r="BH471" s="510"/>
      <c r="BI471" s="510"/>
      <c r="BJ471" s="510"/>
      <c r="BK471" s="510"/>
      <c r="BL471" s="510"/>
      <c r="BM471" s="510"/>
      <c r="BN471" s="510"/>
      <c r="BO471" s="510"/>
      <c r="BP471" s="510"/>
      <c r="BQ471" s="510"/>
      <c r="BR471" s="510"/>
      <c r="BS471" s="510"/>
      <c r="BT471" s="510"/>
      <c r="BU471" s="510"/>
      <c r="BV471" s="510"/>
      <c r="BW471" s="510"/>
      <c r="BX471" s="510"/>
      <c r="BY471" s="510"/>
      <c r="BZ471" s="510"/>
      <c r="CA471" s="510"/>
      <c r="CB471" s="510"/>
      <c r="CC471" s="510"/>
      <c r="CD471" s="510"/>
      <c r="CE471" s="510"/>
      <c r="CF471" s="510"/>
      <c r="CG471" s="510"/>
      <c r="CH471" s="510"/>
      <c r="CI471" s="510"/>
      <c r="CJ471" s="510"/>
      <c r="CK471" s="510"/>
      <c r="CL471" s="510"/>
      <c r="CM471" s="510"/>
      <c r="CN471" s="510"/>
      <c r="CO471" s="510"/>
      <c r="CP471" s="510"/>
      <c r="CQ471" s="510"/>
      <c r="CR471" s="510"/>
      <c r="CS471" s="510"/>
      <c r="CT471" s="510"/>
      <c r="CU471" s="510"/>
      <c r="CV471" s="510"/>
      <c r="CW471" s="510"/>
      <c r="CX471" s="510"/>
      <c r="CY471" s="510"/>
      <c r="CZ471" s="510"/>
      <c r="DA471" s="510"/>
      <c r="DB471" s="510"/>
      <c r="DC471" s="510"/>
      <c r="DD471" s="510"/>
      <c r="DE471" s="510"/>
      <c r="DF471" s="510"/>
      <c r="DG471" s="510"/>
      <c r="DH471" s="510"/>
      <c r="DI471" s="510"/>
      <c r="DJ471" s="510"/>
      <c r="DK471" s="510"/>
      <c r="DL471" s="510"/>
      <c r="DM471" s="510"/>
      <c r="DN471" s="510"/>
      <c r="DO471" s="510"/>
      <c r="DP471" s="510"/>
      <c r="DQ471" s="510"/>
      <c r="DR471" s="510"/>
      <c r="DS471" s="510"/>
      <c r="DT471" s="510"/>
      <c r="DU471" s="510"/>
      <c r="DV471" s="510"/>
      <c r="DW471" s="510"/>
      <c r="DX471" s="510"/>
      <c r="DY471" s="510"/>
      <c r="DZ471" s="510"/>
      <c r="EA471" s="510"/>
      <c r="EB471" s="510"/>
      <c r="EC471" s="510"/>
      <c r="ED471" s="510"/>
      <c r="EE471" s="510"/>
      <c r="EF471" s="510"/>
      <c r="EG471" s="510"/>
      <c r="EH471" s="510"/>
      <c r="EI471" s="510"/>
      <c r="EJ471" s="510"/>
      <c r="EK471" s="510"/>
      <c r="EL471" s="510"/>
      <c r="EM471" s="510"/>
      <c r="EN471" s="510"/>
      <c r="EO471" s="510"/>
      <c r="EP471" s="510"/>
      <c r="EQ471" s="510"/>
      <c r="ER471" s="510"/>
      <c r="ES471" s="510"/>
      <c r="ET471" s="510"/>
      <c r="EU471" s="510"/>
      <c r="EV471" s="510"/>
      <c r="EW471" s="510"/>
      <c r="EX471" s="510"/>
      <c r="EY471" s="510"/>
      <c r="EZ471" s="510"/>
      <c r="FA471" s="510"/>
      <c r="FB471" s="510"/>
      <c r="FC471" s="510"/>
      <c r="FD471" s="510"/>
      <c r="FE471" s="510"/>
      <c r="FF471" s="510"/>
      <c r="FG471" s="510"/>
      <c r="FH471" s="510"/>
      <c r="FI471" s="510"/>
      <c r="FJ471" s="503"/>
      <c r="FK471" s="503"/>
      <c r="FL471" s="503"/>
      <c r="FM471" s="503"/>
      <c r="FN471" s="503"/>
      <c r="FO471" s="503"/>
      <c r="FP471" s="503"/>
      <c r="FQ471" s="503"/>
      <c r="FR471" s="503"/>
      <c r="FS471" s="503"/>
      <c r="FT471" s="503"/>
      <c r="FU471" s="503"/>
      <c r="FV471" s="503"/>
      <c r="FW471" s="503"/>
      <c r="FX471" s="503"/>
      <c r="FY471" s="503"/>
      <c r="FZ471" s="503"/>
      <c r="GA471" s="503"/>
      <c r="GB471" s="503"/>
      <c r="GC471" s="503"/>
      <c r="GD471" s="503"/>
      <c r="GE471" s="503"/>
      <c r="GF471" s="503"/>
      <c r="GG471" s="503"/>
      <c r="GH471" s="503"/>
      <c r="GI471" s="503"/>
      <c r="GJ471" s="503"/>
      <c r="GK471" s="503"/>
      <c r="GL471" s="503"/>
      <c r="GM471" s="503"/>
      <c r="GN471" s="503"/>
      <c r="GO471" s="503"/>
      <c r="GP471" s="503"/>
      <c r="GQ471" s="503"/>
      <c r="GR471" s="503"/>
      <c r="GS471" s="503"/>
      <c r="GT471" s="503"/>
      <c r="GU471" s="503"/>
      <c r="GV471" s="503"/>
      <c r="GW471" s="503"/>
      <c r="GX471" s="503"/>
      <c r="GY471" s="503"/>
      <c r="GZ471" s="503"/>
      <c r="HA471" s="503"/>
      <c r="HB471" s="503"/>
      <c r="HC471" s="503"/>
      <c r="HD471" s="503"/>
      <c r="HE471" s="503"/>
      <c r="HF471" s="503"/>
      <c r="HG471" s="503"/>
      <c r="HH471" s="503"/>
      <c r="HI471" s="503"/>
      <c r="HJ471" s="503"/>
      <c r="HK471" s="503"/>
      <c r="HL471" s="503"/>
      <c r="HM471" s="503"/>
      <c r="HN471" s="503"/>
      <c r="HO471" s="503"/>
      <c r="HP471" s="503"/>
      <c r="HQ471" s="503"/>
      <c r="HR471" s="503"/>
      <c r="HS471" s="503"/>
      <c r="HT471" s="503"/>
      <c r="HU471" s="503"/>
      <c r="HV471" s="503"/>
      <c r="HW471" s="503"/>
      <c r="HX471" s="503"/>
      <c r="HY471" s="503"/>
      <c r="HZ471" s="503"/>
      <c r="IA471" s="503"/>
      <c r="IB471" s="503"/>
      <c r="IC471" s="503"/>
      <c r="ID471" s="503"/>
      <c r="IE471" s="503"/>
      <c r="IF471" s="503"/>
      <c r="IG471" s="503"/>
      <c r="IH471" s="503"/>
      <c r="II471" s="503"/>
      <c r="IJ471" s="503"/>
      <c r="IK471" s="503"/>
      <c r="IL471" s="503"/>
      <c r="IM471" s="503"/>
      <c r="IN471" s="503"/>
      <c r="IO471" s="503"/>
    </row>
    <row r="472" spans="1:249" s="508" customFormat="1" x14ac:dyDescent="0.25">
      <c r="A472" s="503"/>
      <c r="B472" s="503"/>
      <c r="C472" s="504"/>
      <c r="D472" s="503"/>
      <c r="E472" s="503"/>
      <c r="F472" s="505"/>
      <c r="G472" s="503"/>
      <c r="H472" s="503"/>
      <c r="I472" s="503"/>
      <c r="J472" s="503"/>
      <c r="K472" s="503"/>
      <c r="L472" s="503"/>
      <c r="M472" s="503"/>
      <c r="N472" s="503"/>
      <c r="O472" s="503"/>
      <c r="P472" s="503"/>
      <c r="Q472" s="503"/>
      <c r="R472" s="503"/>
      <c r="S472" s="861"/>
      <c r="T472" s="510"/>
      <c r="U472" s="506"/>
      <c r="V472" s="314"/>
      <c r="W472" s="314"/>
      <c r="X472" s="314"/>
      <c r="Y472" s="314"/>
      <c r="Z472" s="314"/>
      <c r="AA472" s="314"/>
      <c r="AB472" s="510"/>
      <c r="AC472" s="510"/>
      <c r="AD472" s="510"/>
      <c r="AE472" s="507"/>
      <c r="AF472" s="507"/>
      <c r="AG472" s="507"/>
      <c r="AH472" s="507"/>
      <c r="AI472" s="507"/>
      <c r="AJ472" s="507"/>
      <c r="AK472" s="507"/>
      <c r="AL472" s="507"/>
      <c r="AM472" s="507"/>
      <c r="AN472" s="507"/>
      <c r="AO472" s="507"/>
      <c r="AP472" s="507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10"/>
      <c r="BC472" s="510"/>
      <c r="BD472" s="510"/>
      <c r="BE472" s="510"/>
      <c r="BF472" s="510"/>
      <c r="BG472" s="510"/>
      <c r="BH472" s="510"/>
      <c r="BI472" s="510"/>
      <c r="BJ472" s="510"/>
      <c r="BK472" s="510"/>
      <c r="BL472" s="510"/>
      <c r="BM472" s="510"/>
      <c r="BN472" s="510"/>
      <c r="BO472" s="510"/>
      <c r="BP472" s="510"/>
      <c r="BQ472" s="510"/>
      <c r="BR472" s="510"/>
      <c r="BS472" s="510"/>
      <c r="BT472" s="510"/>
      <c r="BU472" s="510"/>
      <c r="BV472" s="510"/>
      <c r="BW472" s="510"/>
      <c r="BX472" s="510"/>
      <c r="BY472" s="510"/>
      <c r="BZ472" s="510"/>
      <c r="CA472" s="510"/>
      <c r="CB472" s="510"/>
      <c r="CC472" s="510"/>
      <c r="CD472" s="510"/>
      <c r="CE472" s="510"/>
      <c r="CF472" s="510"/>
      <c r="CG472" s="510"/>
      <c r="CH472" s="510"/>
      <c r="CI472" s="510"/>
      <c r="CJ472" s="510"/>
      <c r="CK472" s="510"/>
      <c r="CL472" s="510"/>
      <c r="CM472" s="510"/>
      <c r="CN472" s="510"/>
      <c r="CO472" s="510"/>
      <c r="CP472" s="510"/>
      <c r="CQ472" s="510"/>
      <c r="CR472" s="510"/>
      <c r="CS472" s="510"/>
      <c r="CT472" s="510"/>
      <c r="CU472" s="510"/>
      <c r="CV472" s="510"/>
      <c r="CW472" s="510"/>
      <c r="CX472" s="510"/>
      <c r="CY472" s="510"/>
      <c r="CZ472" s="510"/>
      <c r="DA472" s="510"/>
      <c r="DB472" s="510"/>
      <c r="DC472" s="510"/>
      <c r="DD472" s="510"/>
      <c r="DE472" s="510"/>
      <c r="DF472" s="510"/>
      <c r="DG472" s="510"/>
      <c r="DH472" s="510"/>
      <c r="DI472" s="510"/>
      <c r="DJ472" s="510"/>
      <c r="DK472" s="510"/>
      <c r="DL472" s="510"/>
      <c r="DM472" s="510"/>
      <c r="DN472" s="510"/>
      <c r="DO472" s="510"/>
      <c r="DP472" s="510"/>
      <c r="DQ472" s="510"/>
      <c r="DR472" s="510"/>
      <c r="DS472" s="510"/>
      <c r="DT472" s="510"/>
      <c r="DU472" s="510"/>
      <c r="DV472" s="510"/>
      <c r="DW472" s="510"/>
      <c r="DX472" s="510"/>
      <c r="DY472" s="510"/>
      <c r="DZ472" s="510"/>
      <c r="EA472" s="510"/>
      <c r="EB472" s="510"/>
      <c r="EC472" s="510"/>
      <c r="ED472" s="510"/>
      <c r="EE472" s="510"/>
      <c r="EF472" s="510"/>
      <c r="EG472" s="510"/>
      <c r="EH472" s="510"/>
      <c r="EI472" s="510"/>
      <c r="EJ472" s="510"/>
      <c r="EK472" s="510"/>
      <c r="EL472" s="510"/>
      <c r="EM472" s="510"/>
      <c r="EN472" s="510"/>
      <c r="EO472" s="510"/>
      <c r="EP472" s="510"/>
      <c r="EQ472" s="510"/>
      <c r="ER472" s="510"/>
      <c r="ES472" s="510"/>
      <c r="ET472" s="510"/>
      <c r="EU472" s="510"/>
      <c r="EV472" s="510"/>
      <c r="EW472" s="510"/>
      <c r="EX472" s="510"/>
      <c r="EY472" s="510"/>
      <c r="EZ472" s="510"/>
      <c r="FA472" s="510"/>
      <c r="FB472" s="510"/>
      <c r="FC472" s="510"/>
      <c r="FD472" s="510"/>
      <c r="FE472" s="510"/>
      <c r="FF472" s="510"/>
      <c r="FG472" s="510"/>
      <c r="FH472" s="510"/>
      <c r="FI472" s="510"/>
      <c r="FJ472" s="503"/>
      <c r="FK472" s="503"/>
      <c r="FL472" s="503"/>
      <c r="FM472" s="503"/>
      <c r="FN472" s="503"/>
      <c r="FO472" s="503"/>
      <c r="FP472" s="503"/>
      <c r="FQ472" s="503"/>
      <c r="FR472" s="503"/>
      <c r="FS472" s="503"/>
      <c r="FT472" s="503"/>
      <c r="FU472" s="503"/>
      <c r="FV472" s="503"/>
      <c r="FW472" s="503"/>
      <c r="FX472" s="503"/>
      <c r="FY472" s="503"/>
      <c r="FZ472" s="503"/>
      <c r="GA472" s="503"/>
      <c r="GB472" s="503"/>
      <c r="GC472" s="503"/>
      <c r="GD472" s="503"/>
      <c r="GE472" s="503"/>
      <c r="GF472" s="503"/>
      <c r="GG472" s="503"/>
      <c r="GH472" s="503"/>
      <c r="GI472" s="503"/>
      <c r="GJ472" s="503"/>
      <c r="GK472" s="503"/>
      <c r="GL472" s="503"/>
      <c r="GM472" s="503"/>
      <c r="GN472" s="503"/>
      <c r="GO472" s="503"/>
      <c r="GP472" s="503"/>
      <c r="GQ472" s="503"/>
      <c r="GR472" s="503"/>
      <c r="GS472" s="503"/>
      <c r="GT472" s="503"/>
      <c r="GU472" s="503"/>
      <c r="GV472" s="503"/>
      <c r="GW472" s="503"/>
      <c r="GX472" s="503"/>
      <c r="GY472" s="503"/>
      <c r="GZ472" s="503"/>
      <c r="HA472" s="503"/>
      <c r="HB472" s="503"/>
      <c r="HC472" s="503"/>
      <c r="HD472" s="503"/>
      <c r="HE472" s="503"/>
      <c r="HF472" s="503"/>
      <c r="HG472" s="503"/>
      <c r="HH472" s="503"/>
      <c r="HI472" s="503"/>
      <c r="HJ472" s="503"/>
      <c r="HK472" s="503"/>
      <c r="HL472" s="503"/>
      <c r="HM472" s="503"/>
      <c r="HN472" s="503"/>
      <c r="HO472" s="503"/>
      <c r="HP472" s="503"/>
      <c r="HQ472" s="503"/>
      <c r="HR472" s="503"/>
      <c r="HS472" s="503"/>
      <c r="HT472" s="503"/>
      <c r="HU472" s="503"/>
      <c r="HV472" s="503"/>
      <c r="HW472" s="503"/>
      <c r="HX472" s="503"/>
      <c r="HY472" s="503"/>
      <c r="HZ472" s="503"/>
      <c r="IA472" s="503"/>
      <c r="IB472" s="503"/>
      <c r="IC472" s="503"/>
      <c r="ID472" s="503"/>
      <c r="IE472" s="503"/>
      <c r="IF472" s="503"/>
      <c r="IG472" s="503"/>
      <c r="IH472" s="503"/>
      <c r="II472" s="503"/>
      <c r="IJ472" s="503"/>
      <c r="IK472" s="503"/>
      <c r="IL472" s="503"/>
      <c r="IM472" s="503"/>
      <c r="IN472" s="503"/>
      <c r="IO472" s="503"/>
    </row>
    <row r="473" spans="1:249" s="508" customFormat="1" x14ac:dyDescent="0.25">
      <c r="A473" s="503"/>
      <c r="B473" s="503"/>
      <c r="C473" s="504"/>
      <c r="D473" s="503"/>
      <c r="E473" s="503"/>
      <c r="F473" s="505"/>
      <c r="G473" s="503"/>
      <c r="H473" s="503"/>
      <c r="I473" s="503"/>
      <c r="J473" s="503"/>
      <c r="K473" s="503"/>
      <c r="L473" s="503"/>
      <c r="M473" s="503"/>
      <c r="N473" s="503"/>
      <c r="O473" s="503"/>
      <c r="P473" s="503"/>
      <c r="Q473" s="503"/>
      <c r="R473" s="503"/>
      <c r="S473" s="861"/>
      <c r="T473" s="510"/>
      <c r="U473" s="506"/>
      <c r="V473" s="314"/>
      <c r="W473" s="314"/>
      <c r="X473" s="314"/>
      <c r="Y473" s="314"/>
      <c r="Z473" s="314"/>
      <c r="AA473" s="314"/>
      <c r="AB473" s="510"/>
      <c r="AC473" s="510"/>
      <c r="AD473" s="510"/>
      <c r="AE473" s="507"/>
      <c r="AF473" s="507"/>
      <c r="AG473" s="507"/>
      <c r="AH473" s="507"/>
      <c r="AI473" s="507"/>
      <c r="AJ473" s="507"/>
      <c r="AK473" s="507"/>
      <c r="AL473" s="507"/>
      <c r="AM473" s="507"/>
      <c r="AN473" s="507"/>
      <c r="AO473" s="507"/>
      <c r="AP473" s="507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10"/>
      <c r="BC473" s="510"/>
      <c r="BD473" s="510"/>
      <c r="BE473" s="510"/>
      <c r="BF473" s="510"/>
      <c r="BG473" s="510"/>
      <c r="BH473" s="510"/>
      <c r="BI473" s="510"/>
      <c r="BJ473" s="510"/>
      <c r="BK473" s="510"/>
      <c r="BL473" s="510"/>
      <c r="BM473" s="510"/>
      <c r="BN473" s="510"/>
      <c r="BO473" s="510"/>
      <c r="BP473" s="510"/>
      <c r="BQ473" s="510"/>
      <c r="BR473" s="510"/>
      <c r="BS473" s="510"/>
      <c r="BT473" s="510"/>
      <c r="BU473" s="510"/>
      <c r="BV473" s="510"/>
      <c r="BW473" s="510"/>
      <c r="BX473" s="510"/>
      <c r="BY473" s="510"/>
      <c r="BZ473" s="510"/>
      <c r="CA473" s="510"/>
      <c r="CB473" s="510"/>
      <c r="CC473" s="510"/>
      <c r="CD473" s="510"/>
      <c r="CE473" s="510"/>
      <c r="CF473" s="510"/>
      <c r="CG473" s="510"/>
      <c r="CH473" s="510"/>
      <c r="CI473" s="510"/>
      <c r="CJ473" s="510"/>
      <c r="CK473" s="510"/>
      <c r="CL473" s="510"/>
      <c r="CM473" s="510"/>
      <c r="CN473" s="510"/>
      <c r="CO473" s="510"/>
      <c r="CP473" s="510"/>
      <c r="CQ473" s="510"/>
      <c r="CR473" s="510"/>
      <c r="CS473" s="510"/>
      <c r="CT473" s="510"/>
      <c r="CU473" s="510"/>
      <c r="CV473" s="510"/>
      <c r="CW473" s="510"/>
      <c r="CX473" s="510"/>
      <c r="CY473" s="510"/>
      <c r="CZ473" s="510"/>
      <c r="DA473" s="510"/>
      <c r="DB473" s="510"/>
      <c r="DC473" s="510"/>
      <c r="DD473" s="510"/>
      <c r="DE473" s="510"/>
      <c r="DF473" s="510"/>
      <c r="DG473" s="510"/>
      <c r="DH473" s="510"/>
      <c r="DI473" s="510"/>
      <c r="DJ473" s="510"/>
      <c r="DK473" s="510"/>
      <c r="DL473" s="510"/>
      <c r="DM473" s="510"/>
      <c r="DN473" s="510"/>
      <c r="DO473" s="510"/>
      <c r="DP473" s="510"/>
      <c r="DQ473" s="510"/>
      <c r="DR473" s="510"/>
      <c r="DS473" s="510"/>
      <c r="DT473" s="510"/>
      <c r="DU473" s="510"/>
      <c r="DV473" s="510"/>
      <c r="DW473" s="510"/>
      <c r="DX473" s="510"/>
      <c r="DY473" s="510"/>
      <c r="DZ473" s="510"/>
      <c r="EA473" s="510"/>
      <c r="EB473" s="510"/>
      <c r="EC473" s="510"/>
      <c r="ED473" s="510"/>
      <c r="EE473" s="510"/>
      <c r="EF473" s="510"/>
      <c r="EG473" s="510"/>
      <c r="EH473" s="510"/>
      <c r="EI473" s="510"/>
      <c r="EJ473" s="510"/>
      <c r="EK473" s="510"/>
      <c r="EL473" s="510"/>
      <c r="EM473" s="510"/>
      <c r="EN473" s="510"/>
      <c r="EO473" s="510"/>
      <c r="EP473" s="510"/>
      <c r="EQ473" s="510"/>
      <c r="ER473" s="510"/>
      <c r="ES473" s="510"/>
      <c r="ET473" s="510"/>
      <c r="EU473" s="510"/>
      <c r="EV473" s="510"/>
      <c r="EW473" s="510"/>
      <c r="EX473" s="510"/>
      <c r="EY473" s="510"/>
      <c r="EZ473" s="510"/>
      <c r="FA473" s="510"/>
      <c r="FB473" s="510"/>
      <c r="FC473" s="510"/>
      <c r="FD473" s="510"/>
      <c r="FE473" s="510"/>
      <c r="FF473" s="510"/>
      <c r="FG473" s="510"/>
      <c r="FH473" s="510"/>
      <c r="FI473" s="510"/>
      <c r="FJ473" s="503"/>
      <c r="FK473" s="503"/>
      <c r="FL473" s="503"/>
      <c r="FM473" s="503"/>
      <c r="FN473" s="503"/>
      <c r="FO473" s="503"/>
      <c r="FP473" s="503"/>
      <c r="FQ473" s="503"/>
      <c r="FR473" s="503"/>
      <c r="FS473" s="503"/>
      <c r="FT473" s="503"/>
      <c r="FU473" s="503"/>
      <c r="FV473" s="503"/>
      <c r="FW473" s="503"/>
      <c r="FX473" s="503"/>
      <c r="FY473" s="503"/>
      <c r="FZ473" s="503"/>
      <c r="GA473" s="503"/>
      <c r="GB473" s="503"/>
      <c r="GC473" s="503"/>
      <c r="GD473" s="503"/>
      <c r="GE473" s="503"/>
      <c r="GF473" s="503"/>
      <c r="GG473" s="503"/>
      <c r="GH473" s="503"/>
      <c r="GI473" s="503"/>
      <c r="GJ473" s="503"/>
      <c r="GK473" s="503"/>
      <c r="GL473" s="503"/>
      <c r="GM473" s="503"/>
      <c r="GN473" s="503"/>
      <c r="GO473" s="503"/>
      <c r="GP473" s="503"/>
      <c r="GQ473" s="503"/>
      <c r="GR473" s="503"/>
      <c r="GS473" s="503"/>
      <c r="GT473" s="503"/>
      <c r="GU473" s="503"/>
      <c r="GV473" s="503"/>
      <c r="GW473" s="503"/>
      <c r="GX473" s="503"/>
      <c r="GY473" s="503"/>
      <c r="GZ473" s="503"/>
      <c r="HA473" s="503"/>
      <c r="HB473" s="503"/>
      <c r="HC473" s="503"/>
      <c r="HD473" s="503"/>
      <c r="HE473" s="503"/>
      <c r="HF473" s="503"/>
      <c r="HG473" s="503"/>
      <c r="HH473" s="503"/>
      <c r="HI473" s="503"/>
      <c r="HJ473" s="503"/>
      <c r="HK473" s="503"/>
      <c r="HL473" s="503"/>
      <c r="HM473" s="503"/>
      <c r="HN473" s="503"/>
      <c r="HO473" s="503"/>
      <c r="HP473" s="503"/>
      <c r="HQ473" s="503"/>
      <c r="HR473" s="503"/>
      <c r="HS473" s="503"/>
      <c r="HT473" s="503"/>
      <c r="HU473" s="503"/>
      <c r="HV473" s="503"/>
      <c r="HW473" s="503"/>
      <c r="HX473" s="503"/>
      <c r="HY473" s="503"/>
      <c r="HZ473" s="503"/>
      <c r="IA473" s="503"/>
      <c r="IB473" s="503"/>
      <c r="IC473" s="503"/>
      <c r="ID473" s="503"/>
      <c r="IE473" s="503"/>
      <c r="IF473" s="503"/>
      <c r="IG473" s="503"/>
      <c r="IH473" s="503"/>
      <c r="II473" s="503"/>
      <c r="IJ473" s="503"/>
      <c r="IK473" s="503"/>
      <c r="IL473" s="503"/>
      <c r="IM473" s="503"/>
      <c r="IN473" s="503"/>
      <c r="IO473" s="503"/>
    </row>
    <row r="474" spans="1:249" s="508" customFormat="1" x14ac:dyDescent="0.25">
      <c r="A474" s="503"/>
      <c r="B474" s="503"/>
      <c r="C474" s="504"/>
      <c r="D474" s="503"/>
      <c r="E474" s="503"/>
      <c r="F474" s="505"/>
      <c r="G474" s="503"/>
      <c r="H474" s="503"/>
      <c r="I474" s="503"/>
      <c r="J474" s="503"/>
      <c r="K474" s="503"/>
      <c r="L474" s="503"/>
      <c r="M474" s="503"/>
      <c r="N474" s="503"/>
      <c r="O474" s="503"/>
      <c r="P474" s="503"/>
      <c r="Q474" s="503"/>
      <c r="R474" s="503"/>
      <c r="S474" s="861"/>
      <c r="T474" s="510"/>
      <c r="U474" s="506"/>
      <c r="V474" s="314"/>
      <c r="W474" s="314"/>
      <c r="X474" s="314"/>
      <c r="Y474" s="314"/>
      <c r="Z474" s="314"/>
      <c r="AA474" s="314"/>
      <c r="AB474" s="510"/>
      <c r="AC474" s="510"/>
      <c r="AD474" s="510"/>
      <c r="AE474" s="507"/>
      <c r="AF474" s="507"/>
      <c r="AG474" s="507"/>
      <c r="AH474" s="507"/>
      <c r="AI474" s="507"/>
      <c r="AJ474" s="507"/>
      <c r="AK474" s="507"/>
      <c r="AL474" s="507"/>
      <c r="AM474" s="507"/>
      <c r="AN474" s="507"/>
      <c r="AO474" s="507"/>
      <c r="AP474" s="507"/>
      <c r="AQ474" s="506"/>
      <c r="AR474" s="506"/>
      <c r="AS474" s="506"/>
      <c r="AT474" s="506"/>
      <c r="AU474" s="506"/>
      <c r="AV474" s="506"/>
      <c r="AW474" s="506"/>
      <c r="AX474" s="506"/>
      <c r="AY474" s="506"/>
      <c r="AZ474" s="506"/>
      <c r="BA474" s="506"/>
      <c r="BB474" s="510"/>
      <c r="BC474" s="510"/>
      <c r="BD474" s="510"/>
      <c r="BE474" s="510"/>
      <c r="BF474" s="510"/>
      <c r="BG474" s="510"/>
      <c r="BH474" s="510"/>
      <c r="BI474" s="510"/>
      <c r="BJ474" s="510"/>
      <c r="BK474" s="510"/>
      <c r="BL474" s="510"/>
      <c r="BM474" s="510"/>
      <c r="BN474" s="510"/>
      <c r="BO474" s="510"/>
      <c r="BP474" s="510"/>
      <c r="BQ474" s="510"/>
      <c r="BR474" s="510"/>
      <c r="BS474" s="510"/>
      <c r="BT474" s="510"/>
      <c r="BU474" s="510"/>
      <c r="BV474" s="510"/>
      <c r="BW474" s="510"/>
      <c r="BX474" s="510"/>
      <c r="BY474" s="510"/>
      <c r="BZ474" s="510"/>
      <c r="CA474" s="510"/>
      <c r="CB474" s="510"/>
      <c r="CC474" s="510"/>
      <c r="CD474" s="510"/>
      <c r="CE474" s="510"/>
      <c r="CF474" s="510"/>
      <c r="CG474" s="510"/>
      <c r="CH474" s="510"/>
      <c r="CI474" s="510"/>
      <c r="CJ474" s="510"/>
      <c r="CK474" s="510"/>
      <c r="CL474" s="510"/>
      <c r="CM474" s="510"/>
      <c r="CN474" s="510"/>
      <c r="CO474" s="510"/>
      <c r="CP474" s="510"/>
      <c r="CQ474" s="510"/>
      <c r="CR474" s="510"/>
      <c r="CS474" s="510"/>
      <c r="CT474" s="510"/>
      <c r="CU474" s="510"/>
      <c r="CV474" s="510"/>
      <c r="CW474" s="510"/>
      <c r="CX474" s="510"/>
      <c r="CY474" s="510"/>
      <c r="CZ474" s="510"/>
      <c r="DA474" s="510"/>
      <c r="DB474" s="510"/>
      <c r="DC474" s="510"/>
      <c r="DD474" s="510"/>
      <c r="DE474" s="510"/>
      <c r="DF474" s="510"/>
      <c r="DG474" s="510"/>
      <c r="DH474" s="510"/>
      <c r="DI474" s="510"/>
      <c r="DJ474" s="510"/>
      <c r="DK474" s="510"/>
      <c r="DL474" s="510"/>
      <c r="DM474" s="510"/>
      <c r="DN474" s="510"/>
      <c r="DO474" s="510"/>
      <c r="DP474" s="510"/>
      <c r="DQ474" s="510"/>
      <c r="DR474" s="510"/>
      <c r="DS474" s="510"/>
      <c r="DT474" s="510"/>
      <c r="DU474" s="510"/>
      <c r="DV474" s="510"/>
      <c r="DW474" s="510"/>
      <c r="DX474" s="510"/>
      <c r="DY474" s="510"/>
      <c r="DZ474" s="510"/>
      <c r="EA474" s="510"/>
      <c r="EB474" s="510"/>
      <c r="EC474" s="510"/>
      <c r="ED474" s="510"/>
      <c r="EE474" s="510"/>
      <c r="EF474" s="510"/>
      <c r="EG474" s="510"/>
      <c r="EH474" s="510"/>
      <c r="EI474" s="510"/>
      <c r="EJ474" s="510"/>
      <c r="EK474" s="510"/>
      <c r="EL474" s="510"/>
      <c r="EM474" s="510"/>
      <c r="EN474" s="510"/>
      <c r="EO474" s="510"/>
      <c r="EP474" s="510"/>
      <c r="EQ474" s="510"/>
      <c r="ER474" s="510"/>
      <c r="ES474" s="510"/>
      <c r="ET474" s="510"/>
      <c r="EU474" s="510"/>
      <c r="EV474" s="510"/>
      <c r="EW474" s="510"/>
      <c r="EX474" s="510"/>
      <c r="EY474" s="510"/>
      <c r="EZ474" s="510"/>
      <c r="FA474" s="510"/>
      <c r="FB474" s="510"/>
      <c r="FC474" s="510"/>
      <c r="FD474" s="510"/>
      <c r="FE474" s="510"/>
      <c r="FF474" s="510"/>
      <c r="FG474" s="510"/>
      <c r="FH474" s="510"/>
      <c r="FI474" s="510"/>
      <c r="FJ474" s="503"/>
      <c r="FK474" s="503"/>
      <c r="FL474" s="503"/>
      <c r="FM474" s="503"/>
      <c r="FN474" s="503"/>
      <c r="FO474" s="503"/>
      <c r="FP474" s="503"/>
      <c r="FQ474" s="503"/>
      <c r="FR474" s="503"/>
      <c r="FS474" s="503"/>
      <c r="FT474" s="503"/>
      <c r="FU474" s="503"/>
      <c r="FV474" s="503"/>
      <c r="FW474" s="503"/>
      <c r="FX474" s="503"/>
      <c r="FY474" s="503"/>
      <c r="FZ474" s="503"/>
      <c r="GA474" s="503"/>
      <c r="GB474" s="503"/>
      <c r="GC474" s="503"/>
      <c r="GD474" s="503"/>
      <c r="GE474" s="503"/>
      <c r="GF474" s="503"/>
      <c r="GG474" s="503"/>
      <c r="GH474" s="503"/>
      <c r="GI474" s="503"/>
      <c r="GJ474" s="503"/>
      <c r="GK474" s="503"/>
      <c r="GL474" s="503"/>
      <c r="GM474" s="503"/>
      <c r="GN474" s="503"/>
      <c r="GO474" s="503"/>
      <c r="GP474" s="503"/>
      <c r="GQ474" s="503"/>
      <c r="GR474" s="503"/>
      <c r="GS474" s="503"/>
      <c r="GT474" s="503"/>
      <c r="GU474" s="503"/>
      <c r="GV474" s="503"/>
      <c r="GW474" s="503"/>
      <c r="GX474" s="503"/>
      <c r="GY474" s="503"/>
      <c r="GZ474" s="503"/>
      <c r="HA474" s="503"/>
      <c r="HB474" s="503"/>
      <c r="HC474" s="503"/>
      <c r="HD474" s="503"/>
      <c r="HE474" s="503"/>
      <c r="HF474" s="503"/>
      <c r="HG474" s="503"/>
      <c r="HH474" s="503"/>
      <c r="HI474" s="503"/>
      <c r="HJ474" s="503"/>
      <c r="HK474" s="503"/>
      <c r="HL474" s="503"/>
      <c r="HM474" s="503"/>
      <c r="HN474" s="503"/>
      <c r="HO474" s="503"/>
      <c r="HP474" s="503"/>
      <c r="HQ474" s="503"/>
      <c r="HR474" s="503"/>
      <c r="HS474" s="503"/>
      <c r="HT474" s="503"/>
      <c r="HU474" s="503"/>
      <c r="HV474" s="503"/>
      <c r="HW474" s="503"/>
      <c r="HX474" s="503"/>
      <c r="HY474" s="503"/>
      <c r="HZ474" s="503"/>
      <c r="IA474" s="503"/>
      <c r="IB474" s="503"/>
      <c r="IC474" s="503"/>
      <c r="ID474" s="503"/>
      <c r="IE474" s="503"/>
      <c r="IF474" s="503"/>
      <c r="IG474" s="503"/>
      <c r="IH474" s="503"/>
      <c r="II474" s="503"/>
      <c r="IJ474" s="503"/>
      <c r="IK474" s="503"/>
      <c r="IL474" s="503"/>
      <c r="IM474" s="503"/>
      <c r="IN474" s="503"/>
      <c r="IO474" s="503"/>
    </row>
    <row r="475" spans="1:249" s="508" customFormat="1" x14ac:dyDescent="0.25">
      <c r="A475" s="503"/>
      <c r="B475" s="503"/>
      <c r="C475" s="504"/>
      <c r="D475" s="503"/>
      <c r="E475" s="503"/>
      <c r="F475" s="505"/>
      <c r="G475" s="503"/>
      <c r="H475" s="503"/>
      <c r="I475" s="503"/>
      <c r="J475" s="503"/>
      <c r="K475" s="503"/>
      <c r="L475" s="503"/>
      <c r="M475" s="503"/>
      <c r="N475" s="503"/>
      <c r="O475" s="503"/>
      <c r="P475" s="503"/>
      <c r="Q475" s="503"/>
      <c r="R475" s="503"/>
      <c r="S475" s="861"/>
      <c r="T475" s="510"/>
      <c r="U475" s="506"/>
      <c r="V475" s="314"/>
      <c r="W475" s="314"/>
      <c r="X475" s="314"/>
      <c r="Y475" s="314"/>
      <c r="Z475" s="314"/>
      <c r="AA475" s="314"/>
      <c r="AB475" s="510"/>
      <c r="AC475" s="510"/>
      <c r="AD475" s="510"/>
      <c r="AE475" s="507"/>
      <c r="AF475" s="507"/>
      <c r="AG475" s="507"/>
      <c r="AH475" s="507"/>
      <c r="AI475" s="507"/>
      <c r="AJ475" s="507"/>
      <c r="AK475" s="507"/>
      <c r="AL475" s="507"/>
      <c r="AM475" s="507"/>
      <c r="AN475" s="507"/>
      <c r="AO475" s="507"/>
      <c r="AP475" s="507"/>
      <c r="AQ475" s="506"/>
      <c r="AR475" s="506"/>
      <c r="AS475" s="506"/>
      <c r="AT475" s="506"/>
      <c r="AU475" s="506"/>
      <c r="AV475" s="506"/>
      <c r="AW475" s="506"/>
      <c r="AX475" s="506"/>
      <c r="AY475" s="506"/>
      <c r="AZ475" s="506"/>
      <c r="BA475" s="506"/>
      <c r="BB475" s="510"/>
      <c r="BC475" s="510"/>
      <c r="BD475" s="510"/>
      <c r="BE475" s="510"/>
      <c r="BF475" s="510"/>
      <c r="BG475" s="510"/>
      <c r="BH475" s="510"/>
      <c r="BI475" s="510"/>
      <c r="BJ475" s="510"/>
      <c r="BK475" s="510"/>
      <c r="BL475" s="510"/>
      <c r="BM475" s="510"/>
      <c r="BN475" s="510"/>
      <c r="BO475" s="510"/>
      <c r="BP475" s="510"/>
      <c r="BQ475" s="510"/>
      <c r="BR475" s="510"/>
      <c r="BS475" s="510"/>
      <c r="BT475" s="510"/>
      <c r="BU475" s="510"/>
      <c r="BV475" s="510"/>
      <c r="BW475" s="510"/>
      <c r="BX475" s="510"/>
      <c r="BY475" s="510"/>
      <c r="BZ475" s="510"/>
      <c r="CA475" s="510"/>
      <c r="CB475" s="510"/>
      <c r="CC475" s="510"/>
      <c r="CD475" s="510"/>
      <c r="CE475" s="510"/>
      <c r="CF475" s="510"/>
      <c r="CG475" s="510"/>
      <c r="CH475" s="510"/>
      <c r="CI475" s="510"/>
      <c r="CJ475" s="510"/>
      <c r="CK475" s="510"/>
      <c r="CL475" s="510"/>
      <c r="CM475" s="510"/>
      <c r="CN475" s="510"/>
      <c r="CO475" s="510"/>
      <c r="CP475" s="510"/>
      <c r="CQ475" s="510"/>
      <c r="CR475" s="510"/>
      <c r="CS475" s="510"/>
      <c r="CT475" s="510"/>
      <c r="CU475" s="510"/>
      <c r="CV475" s="510"/>
      <c r="CW475" s="510"/>
      <c r="CX475" s="510"/>
      <c r="CY475" s="510"/>
      <c r="CZ475" s="510"/>
      <c r="DA475" s="510"/>
      <c r="DB475" s="510"/>
      <c r="DC475" s="510"/>
      <c r="DD475" s="510"/>
      <c r="DE475" s="510"/>
      <c r="DF475" s="510"/>
      <c r="DG475" s="510"/>
      <c r="DH475" s="510"/>
      <c r="DI475" s="510"/>
      <c r="DJ475" s="510"/>
      <c r="DK475" s="510"/>
      <c r="DL475" s="510"/>
      <c r="DM475" s="510"/>
      <c r="DN475" s="510"/>
      <c r="DO475" s="510"/>
      <c r="DP475" s="510"/>
      <c r="DQ475" s="510"/>
      <c r="DR475" s="510"/>
      <c r="DS475" s="510"/>
      <c r="DT475" s="510"/>
      <c r="DU475" s="510"/>
      <c r="DV475" s="510"/>
      <c r="DW475" s="510"/>
      <c r="DX475" s="510"/>
      <c r="DY475" s="510"/>
      <c r="DZ475" s="510"/>
      <c r="EA475" s="510"/>
      <c r="EB475" s="510"/>
      <c r="EC475" s="510"/>
      <c r="ED475" s="510"/>
      <c r="EE475" s="510"/>
      <c r="EF475" s="510"/>
      <c r="EG475" s="510"/>
      <c r="EH475" s="510"/>
      <c r="EI475" s="510"/>
      <c r="EJ475" s="510"/>
      <c r="EK475" s="510"/>
      <c r="EL475" s="510"/>
      <c r="EM475" s="510"/>
      <c r="EN475" s="510"/>
      <c r="EO475" s="510"/>
      <c r="EP475" s="510"/>
      <c r="EQ475" s="510"/>
      <c r="ER475" s="510"/>
      <c r="ES475" s="510"/>
      <c r="ET475" s="510"/>
      <c r="EU475" s="510"/>
      <c r="EV475" s="510"/>
      <c r="EW475" s="510"/>
      <c r="EX475" s="510"/>
      <c r="EY475" s="510"/>
      <c r="EZ475" s="510"/>
      <c r="FA475" s="510"/>
      <c r="FB475" s="510"/>
      <c r="FC475" s="510"/>
      <c r="FD475" s="510"/>
      <c r="FE475" s="510"/>
      <c r="FF475" s="510"/>
      <c r="FG475" s="510"/>
      <c r="FH475" s="510"/>
      <c r="FI475" s="510"/>
      <c r="FJ475" s="503"/>
      <c r="FK475" s="503"/>
      <c r="FL475" s="503"/>
      <c r="FM475" s="503"/>
      <c r="FN475" s="503"/>
      <c r="FO475" s="503"/>
      <c r="FP475" s="503"/>
      <c r="FQ475" s="503"/>
      <c r="FR475" s="503"/>
      <c r="FS475" s="503"/>
      <c r="FT475" s="503"/>
      <c r="FU475" s="503"/>
      <c r="FV475" s="503"/>
      <c r="FW475" s="503"/>
      <c r="FX475" s="503"/>
      <c r="FY475" s="503"/>
      <c r="FZ475" s="503"/>
      <c r="GA475" s="503"/>
      <c r="GB475" s="503"/>
      <c r="GC475" s="503"/>
      <c r="GD475" s="503"/>
      <c r="GE475" s="503"/>
      <c r="GF475" s="503"/>
      <c r="GG475" s="503"/>
      <c r="GH475" s="503"/>
      <c r="GI475" s="503"/>
      <c r="GJ475" s="503"/>
      <c r="GK475" s="503"/>
      <c r="GL475" s="503"/>
      <c r="GM475" s="503"/>
      <c r="GN475" s="503"/>
      <c r="GO475" s="503"/>
      <c r="GP475" s="503"/>
      <c r="GQ475" s="503"/>
      <c r="GR475" s="503"/>
      <c r="GS475" s="503"/>
      <c r="GT475" s="503"/>
      <c r="GU475" s="503"/>
      <c r="GV475" s="503"/>
      <c r="GW475" s="503"/>
      <c r="GX475" s="503"/>
      <c r="GY475" s="503"/>
      <c r="GZ475" s="503"/>
      <c r="HA475" s="503"/>
      <c r="HB475" s="503"/>
      <c r="HC475" s="503"/>
      <c r="HD475" s="503"/>
      <c r="HE475" s="503"/>
      <c r="HF475" s="503"/>
      <c r="HG475" s="503"/>
      <c r="HH475" s="503"/>
      <c r="HI475" s="503"/>
      <c r="HJ475" s="503"/>
      <c r="HK475" s="503"/>
      <c r="HL475" s="503"/>
      <c r="HM475" s="503"/>
      <c r="HN475" s="503"/>
      <c r="HO475" s="503"/>
      <c r="HP475" s="503"/>
      <c r="HQ475" s="503"/>
      <c r="HR475" s="503"/>
      <c r="HS475" s="503"/>
      <c r="HT475" s="503"/>
      <c r="HU475" s="503"/>
      <c r="HV475" s="503"/>
      <c r="HW475" s="503"/>
      <c r="HX475" s="503"/>
      <c r="HY475" s="503"/>
      <c r="HZ475" s="503"/>
      <c r="IA475" s="503"/>
      <c r="IB475" s="503"/>
      <c r="IC475" s="503"/>
      <c r="ID475" s="503"/>
      <c r="IE475" s="503"/>
      <c r="IF475" s="503"/>
      <c r="IG475" s="503"/>
      <c r="IH475" s="503"/>
      <c r="II475" s="503"/>
      <c r="IJ475" s="503"/>
      <c r="IK475" s="503"/>
      <c r="IL475" s="503"/>
      <c r="IM475" s="503"/>
      <c r="IN475" s="503"/>
      <c r="IO475" s="503"/>
    </row>
    <row r="476" spans="1:249" s="508" customFormat="1" x14ac:dyDescent="0.25">
      <c r="A476" s="503"/>
      <c r="B476" s="503"/>
      <c r="C476" s="504"/>
      <c r="D476" s="503"/>
      <c r="E476" s="503"/>
      <c r="F476" s="505"/>
      <c r="G476" s="503"/>
      <c r="H476" s="503"/>
      <c r="I476" s="503"/>
      <c r="J476" s="503"/>
      <c r="K476" s="503"/>
      <c r="L476" s="503"/>
      <c r="M476" s="503"/>
      <c r="N476" s="503"/>
      <c r="O476" s="503"/>
      <c r="P476" s="503"/>
      <c r="Q476" s="503"/>
      <c r="R476" s="503"/>
      <c r="S476" s="861"/>
      <c r="T476" s="510"/>
      <c r="U476" s="506"/>
      <c r="V476" s="314"/>
      <c r="W476" s="314"/>
      <c r="X476" s="314"/>
      <c r="Y476" s="314"/>
      <c r="Z476" s="314"/>
      <c r="AA476" s="314"/>
      <c r="AB476" s="510"/>
      <c r="AC476" s="510"/>
      <c r="AD476" s="510"/>
      <c r="AE476" s="507"/>
      <c r="AF476" s="507"/>
      <c r="AG476" s="507"/>
      <c r="AH476" s="507"/>
      <c r="AI476" s="507"/>
      <c r="AJ476" s="507"/>
      <c r="AK476" s="507"/>
      <c r="AL476" s="507"/>
      <c r="AM476" s="507"/>
      <c r="AN476" s="507"/>
      <c r="AO476" s="507"/>
      <c r="AP476" s="507"/>
      <c r="AQ476" s="506"/>
      <c r="AR476" s="506"/>
      <c r="AS476" s="506"/>
      <c r="AT476" s="506"/>
      <c r="AU476" s="506"/>
      <c r="AV476" s="506"/>
      <c r="AW476" s="506"/>
      <c r="AX476" s="506"/>
      <c r="AY476" s="506"/>
      <c r="AZ476" s="506"/>
      <c r="BA476" s="506"/>
      <c r="BB476" s="510"/>
      <c r="BC476" s="510"/>
      <c r="BD476" s="510"/>
      <c r="BE476" s="510"/>
      <c r="BF476" s="510"/>
      <c r="BG476" s="510"/>
      <c r="BH476" s="510"/>
      <c r="BI476" s="510"/>
      <c r="BJ476" s="510"/>
      <c r="BK476" s="510"/>
      <c r="BL476" s="510"/>
      <c r="BM476" s="510"/>
      <c r="BN476" s="510"/>
      <c r="BO476" s="510"/>
      <c r="BP476" s="510"/>
      <c r="BQ476" s="510"/>
      <c r="BR476" s="510"/>
      <c r="BS476" s="510"/>
      <c r="BT476" s="510"/>
      <c r="BU476" s="510"/>
      <c r="BV476" s="510"/>
      <c r="BW476" s="510"/>
      <c r="BX476" s="510"/>
      <c r="BY476" s="510"/>
      <c r="BZ476" s="510"/>
      <c r="CA476" s="510"/>
      <c r="CB476" s="510"/>
      <c r="CC476" s="510"/>
      <c r="CD476" s="510"/>
      <c r="CE476" s="510"/>
      <c r="CF476" s="510"/>
      <c r="CG476" s="510"/>
      <c r="CH476" s="510"/>
      <c r="CI476" s="510"/>
      <c r="CJ476" s="510"/>
      <c r="CK476" s="510"/>
      <c r="CL476" s="510"/>
      <c r="CM476" s="510"/>
      <c r="CN476" s="510"/>
      <c r="CO476" s="510"/>
      <c r="CP476" s="510"/>
      <c r="CQ476" s="510"/>
      <c r="CR476" s="510"/>
      <c r="CS476" s="510"/>
      <c r="CT476" s="510"/>
      <c r="CU476" s="510"/>
      <c r="CV476" s="510"/>
      <c r="CW476" s="510"/>
      <c r="CX476" s="510"/>
      <c r="CY476" s="510"/>
      <c r="CZ476" s="510"/>
      <c r="DA476" s="510"/>
      <c r="DB476" s="510"/>
      <c r="DC476" s="510"/>
      <c r="DD476" s="510"/>
      <c r="DE476" s="510"/>
      <c r="DF476" s="510"/>
      <c r="DG476" s="510"/>
      <c r="DH476" s="510"/>
      <c r="DI476" s="510"/>
      <c r="DJ476" s="510"/>
      <c r="DK476" s="510"/>
      <c r="DL476" s="510"/>
      <c r="DM476" s="510"/>
      <c r="DN476" s="510"/>
      <c r="DO476" s="510"/>
      <c r="DP476" s="510"/>
      <c r="DQ476" s="510"/>
      <c r="DR476" s="510"/>
      <c r="DS476" s="510"/>
      <c r="DT476" s="510"/>
      <c r="DU476" s="510"/>
      <c r="DV476" s="510"/>
      <c r="DW476" s="510"/>
      <c r="DX476" s="510"/>
      <c r="DY476" s="510"/>
      <c r="DZ476" s="510"/>
      <c r="EA476" s="510"/>
      <c r="EB476" s="510"/>
      <c r="EC476" s="510"/>
      <c r="ED476" s="510"/>
      <c r="EE476" s="510"/>
      <c r="EF476" s="510"/>
      <c r="EG476" s="510"/>
      <c r="EH476" s="510"/>
      <c r="EI476" s="510"/>
      <c r="EJ476" s="510"/>
      <c r="EK476" s="510"/>
      <c r="EL476" s="510"/>
      <c r="EM476" s="510"/>
      <c r="EN476" s="510"/>
      <c r="EO476" s="510"/>
      <c r="EP476" s="510"/>
      <c r="EQ476" s="510"/>
      <c r="ER476" s="510"/>
      <c r="ES476" s="510"/>
      <c r="ET476" s="510"/>
      <c r="EU476" s="510"/>
      <c r="EV476" s="510"/>
      <c r="EW476" s="510"/>
      <c r="EX476" s="510"/>
      <c r="EY476" s="510"/>
      <c r="EZ476" s="510"/>
      <c r="FA476" s="510"/>
      <c r="FB476" s="510"/>
      <c r="FC476" s="510"/>
      <c r="FD476" s="510"/>
      <c r="FE476" s="510"/>
      <c r="FF476" s="510"/>
      <c r="FG476" s="510"/>
      <c r="FH476" s="510"/>
      <c r="FI476" s="510"/>
      <c r="FJ476" s="503"/>
      <c r="FK476" s="503"/>
      <c r="FL476" s="503"/>
      <c r="FM476" s="503"/>
      <c r="FN476" s="503"/>
      <c r="FO476" s="503"/>
      <c r="FP476" s="503"/>
      <c r="FQ476" s="503"/>
      <c r="FR476" s="503"/>
      <c r="FS476" s="503"/>
      <c r="FT476" s="503"/>
      <c r="FU476" s="503"/>
      <c r="FV476" s="503"/>
      <c r="FW476" s="503"/>
      <c r="FX476" s="503"/>
      <c r="FY476" s="503"/>
      <c r="FZ476" s="503"/>
      <c r="GA476" s="503"/>
      <c r="GB476" s="503"/>
      <c r="GC476" s="503"/>
      <c r="GD476" s="503"/>
      <c r="GE476" s="503"/>
      <c r="GF476" s="503"/>
      <c r="GG476" s="503"/>
      <c r="GH476" s="503"/>
      <c r="GI476" s="503"/>
      <c r="GJ476" s="503"/>
      <c r="GK476" s="503"/>
      <c r="GL476" s="503"/>
      <c r="GM476" s="503"/>
      <c r="GN476" s="503"/>
      <c r="GO476" s="503"/>
      <c r="GP476" s="503"/>
      <c r="GQ476" s="503"/>
      <c r="GR476" s="503"/>
      <c r="GS476" s="503"/>
      <c r="GT476" s="503"/>
      <c r="GU476" s="503"/>
      <c r="GV476" s="503"/>
      <c r="GW476" s="503"/>
      <c r="GX476" s="503"/>
      <c r="GY476" s="503"/>
      <c r="GZ476" s="503"/>
      <c r="HA476" s="503"/>
      <c r="HB476" s="503"/>
      <c r="HC476" s="503"/>
      <c r="HD476" s="503"/>
      <c r="HE476" s="503"/>
      <c r="HF476" s="503"/>
      <c r="HG476" s="503"/>
      <c r="HH476" s="503"/>
      <c r="HI476" s="503"/>
      <c r="HJ476" s="503"/>
      <c r="HK476" s="503"/>
      <c r="HL476" s="503"/>
      <c r="HM476" s="503"/>
      <c r="HN476" s="503"/>
      <c r="HO476" s="503"/>
      <c r="HP476" s="503"/>
      <c r="HQ476" s="503"/>
      <c r="HR476" s="503"/>
      <c r="HS476" s="503"/>
      <c r="HT476" s="503"/>
      <c r="HU476" s="503"/>
      <c r="HV476" s="503"/>
      <c r="HW476" s="503"/>
      <c r="HX476" s="503"/>
      <c r="HY476" s="503"/>
      <c r="HZ476" s="503"/>
      <c r="IA476" s="503"/>
      <c r="IB476" s="503"/>
      <c r="IC476" s="503"/>
      <c r="ID476" s="503"/>
      <c r="IE476" s="503"/>
      <c r="IF476" s="503"/>
      <c r="IG476" s="503"/>
      <c r="IH476" s="503"/>
      <c r="II476" s="503"/>
      <c r="IJ476" s="503"/>
      <c r="IK476" s="503"/>
      <c r="IL476" s="503"/>
      <c r="IM476" s="503"/>
      <c r="IN476" s="503"/>
      <c r="IO476" s="503"/>
    </row>
    <row r="477" spans="1:249" s="508" customFormat="1" x14ac:dyDescent="0.25">
      <c r="A477" s="503"/>
      <c r="B477" s="503"/>
      <c r="C477" s="504"/>
      <c r="D477" s="503"/>
      <c r="E477" s="503"/>
      <c r="F477" s="505"/>
      <c r="G477" s="503"/>
      <c r="H477" s="503"/>
      <c r="I477" s="503"/>
      <c r="J477" s="503"/>
      <c r="K477" s="503"/>
      <c r="L477" s="503"/>
      <c r="M477" s="503"/>
      <c r="N477" s="503"/>
      <c r="O477" s="503"/>
      <c r="P477" s="503"/>
      <c r="Q477" s="503"/>
      <c r="R477" s="503"/>
      <c r="S477" s="861"/>
      <c r="T477" s="510"/>
      <c r="U477" s="506"/>
      <c r="V477" s="314"/>
      <c r="W477" s="314"/>
      <c r="X477" s="314"/>
      <c r="Y477" s="314"/>
      <c r="Z477" s="314"/>
      <c r="AA477" s="314"/>
      <c r="AB477" s="510"/>
      <c r="AC477" s="510"/>
      <c r="AD477" s="510"/>
      <c r="AE477" s="507"/>
      <c r="AF477" s="507"/>
      <c r="AG477" s="507"/>
      <c r="AH477" s="507"/>
      <c r="AI477" s="507"/>
      <c r="AJ477" s="507"/>
      <c r="AK477" s="507"/>
      <c r="AL477" s="507"/>
      <c r="AM477" s="507"/>
      <c r="AN477" s="507"/>
      <c r="AO477" s="507"/>
      <c r="AP477" s="507"/>
      <c r="AQ477" s="506"/>
      <c r="AR477" s="506"/>
      <c r="AS477" s="506"/>
      <c r="AT477" s="506"/>
      <c r="AU477" s="506"/>
      <c r="AV477" s="506"/>
      <c r="AW477" s="506"/>
      <c r="AX477" s="506"/>
      <c r="AY477" s="506"/>
      <c r="AZ477" s="506"/>
      <c r="BA477" s="506"/>
      <c r="BB477" s="510"/>
      <c r="BC477" s="510"/>
      <c r="BD477" s="510"/>
      <c r="BE477" s="510"/>
      <c r="BF477" s="510"/>
      <c r="BG477" s="510"/>
      <c r="BH477" s="510"/>
      <c r="BI477" s="510"/>
      <c r="BJ477" s="510"/>
      <c r="BK477" s="510"/>
      <c r="BL477" s="510"/>
      <c r="BM477" s="510"/>
      <c r="BN477" s="510"/>
      <c r="BO477" s="510"/>
      <c r="BP477" s="510"/>
      <c r="BQ477" s="510"/>
      <c r="BR477" s="510"/>
      <c r="BS477" s="510"/>
      <c r="BT477" s="510"/>
      <c r="BU477" s="510"/>
      <c r="BV477" s="510"/>
      <c r="BW477" s="510"/>
      <c r="BX477" s="510"/>
      <c r="BY477" s="510"/>
      <c r="BZ477" s="510"/>
      <c r="CA477" s="510"/>
      <c r="CB477" s="510"/>
      <c r="CC477" s="510"/>
      <c r="CD477" s="510"/>
      <c r="CE477" s="510"/>
      <c r="CF477" s="510"/>
      <c r="CG477" s="510"/>
      <c r="CH477" s="510"/>
      <c r="CI477" s="510"/>
      <c r="CJ477" s="510"/>
      <c r="CK477" s="510"/>
      <c r="CL477" s="510"/>
      <c r="CM477" s="510"/>
      <c r="CN477" s="510"/>
      <c r="CO477" s="510"/>
      <c r="CP477" s="510"/>
      <c r="CQ477" s="510"/>
      <c r="CR477" s="510"/>
      <c r="CS477" s="510"/>
      <c r="CT477" s="510"/>
      <c r="CU477" s="510"/>
      <c r="CV477" s="510"/>
      <c r="CW477" s="510"/>
      <c r="CX477" s="510"/>
      <c r="CY477" s="510"/>
      <c r="CZ477" s="510"/>
      <c r="DA477" s="510"/>
      <c r="DB477" s="510"/>
      <c r="DC477" s="510"/>
      <c r="DD477" s="510"/>
      <c r="DE477" s="510"/>
      <c r="DF477" s="510"/>
      <c r="DG477" s="510"/>
      <c r="DH477" s="510"/>
      <c r="DI477" s="510"/>
      <c r="DJ477" s="510"/>
      <c r="DK477" s="510"/>
      <c r="DL477" s="510"/>
      <c r="DM477" s="510"/>
      <c r="DN477" s="510"/>
      <c r="DO477" s="510"/>
      <c r="DP477" s="510"/>
      <c r="DQ477" s="510"/>
      <c r="DR477" s="510"/>
      <c r="DS477" s="510"/>
      <c r="DT477" s="510"/>
      <c r="DU477" s="510"/>
      <c r="DV477" s="510"/>
      <c r="DW477" s="510"/>
      <c r="DX477" s="510"/>
      <c r="DY477" s="510"/>
      <c r="DZ477" s="510"/>
      <c r="EA477" s="510"/>
      <c r="EB477" s="510"/>
      <c r="EC477" s="510"/>
      <c r="ED477" s="510"/>
      <c r="EE477" s="510"/>
      <c r="EF477" s="510"/>
      <c r="EG477" s="510"/>
      <c r="EH477" s="510"/>
      <c r="EI477" s="510"/>
      <c r="EJ477" s="510"/>
      <c r="EK477" s="510"/>
      <c r="EL477" s="510"/>
      <c r="EM477" s="510"/>
      <c r="EN477" s="510"/>
      <c r="EO477" s="510"/>
      <c r="EP477" s="510"/>
      <c r="EQ477" s="510"/>
      <c r="ER477" s="510"/>
      <c r="ES477" s="510"/>
      <c r="ET477" s="510"/>
      <c r="EU477" s="510"/>
      <c r="EV477" s="510"/>
      <c r="EW477" s="510"/>
      <c r="EX477" s="510"/>
      <c r="EY477" s="510"/>
      <c r="EZ477" s="510"/>
      <c r="FA477" s="510"/>
      <c r="FB477" s="510"/>
      <c r="FC477" s="510"/>
      <c r="FD477" s="510"/>
      <c r="FE477" s="510"/>
      <c r="FF477" s="510"/>
      <c r="FG477" s="510"/>
      <c r="FH477" s="510"/>
      <c r="FI477" s="510"/>
      <c r="FJ477" s="503"/>
      <c r="FK477" s="503"/>
      <c r="FL477" s="503"/>
      <c r="FM477" s="503"/>
      <c r="FN477" s="503"/>
      <c r="FO477" s="503"/>
      <c r="FP477" s="503"/>
      <c r="FQ477" s="503"/>
      <c r="FR477" s="503"/>
      <c r="FS477" s="503"/>
      <c r="FT477" s="503"/>
      <c r="FU477" s="503"/>
      <c r="FV477" s="503"/>
      <c r="FW477" s="503"/>
      <c r="FX477" s="503"/>
      <c r="FY477" s="503"/>
      <c r="FZ477" s="503"/>
      <c r="GA477" s="503"/>
      <c r="GB477" s="503"/>
      <c r="GC477" s="503"/>
      <c r="GD477" s="503"/>
      <c r="GE477" s="503"/>
      <c r="GF477" s="503"/>
      <c r="GG477" s="503"/>
      <c r="GH477" s="503"/>
      <c r="GI477" s="503"/>
      <c r="GJ477" s="503"/>
      <c r="GK477" s="503"/>
      <c r="GL477" s="503"/>
      <c r="GM477" s="503"/>
      <c r="GN477" s="503"/>
      <c r="GO477" s="503"/>
      <c r="GP477" s="503"/>
      <c r="GQ477" s="503"/>
      <c r="GR477" s="503"/>
      <c r="GS477" s="503"/>
      <c r="GT477" s="503"/>
      <c r="GU477" s="503"/>
      <c r="GV477" s="503"/>
      <c r="GW477" s="503"/>
      <c r="GX477" s="503"/>
      <c r="GY477" s="503"/>
      <c r="GZ477" s="503"/>
      <c r="HA477" s="503"/>
      <c r="HB477" s="503"/>
      <c r="HC477" s="503"/>
      <c r="HD477" s="503"/>
      <c r="HE477" s="503"/>
      <c r="HF477" s="503"/>
      <c r="HG477" s="503"/>
      <c r="HH477" s="503"/>
      <c r="HI477" s="503"/>
      <c r="HJ477" s="503"/>
      <c r="HK477" s="503"/>
      <c r="HL477" s="503"/>
      <c r="HM477" s="503"/>
      <c r="HN477" s="503"/>
      <c r="HO477" s="503"/>
      <c r="HP477" s="503"/>
      <c r="HQ477" s="503"/>
      <c r="HR477" s="503"/>
      <c r="HS477" s="503"/>
      <c r="HT477" s="503"/>
      <c r="HU477" s="503"/>
      <c r="HV477" s="503"/>
      <c r="HW477" s="503"/>
      <c r="HX477" s="503"/>
      <c r="HY477" s="503"/>
      <c r="HZ477" s="503"/>
      <c r="IA477" s="503"/>
      <c r="IB477" s="503"/>
      <c r="IC477" s="503"/>
      <c r="ID477" s="503"/>
      <c r="IE477" s="503"/>
      <c r="IF477" s="503"/>
      <c r="IG477" s="503"/>
      <c r="IH477" s="503"/>
      <c r="II477" s="503"/>
      <c r="IJ477" s="503"/>
      <c r="IK477" s="503"/>
      <c r="IL477" s="503"/>
      <c r="IM477" s="503"/>
      <c r="IN477" s="503"/>
      <c r="IO477" s="503"/>
    </row>
    <row r="478" spans="1:249" x14ac:dyDescent="0.25">
      <c r="A478" s="503"/>
      <c r="B478" s="503"/>
      <c r="C478" s="504"/>
      <c r="D478" s="503"/>
      <c r="E478" s="503"/>
      <c r="F478" s="509"/>
      <c r="G478" s="503"/>
      <c r="H478" s="503"/>
      <c r="I478" s="503"/>
      <c r="L478" s="503"/>
      <c r="M478" s="503"/>
      <c r="Q478" s="503"/>
      <c r="R478" s="503"/>
    </row>
    <row r="479" spans="1:249" x14ac:dyDescent="0.25">
      <c r="A479" s="503"/>
      <c r="B479" s="503"/>
      <c r="C479" s="504"/>
      <c r="D479" s="503"/>
      <c r="E479" s="503"/>
      <c r="F479" s="509"/>
      <c r="G479" s="503"/>
      <c r="H479" s="503"/>
      <c r="I479" s="503"/>
      <c r="L479" s="503"/>
      <c r="M479" s="503"/>
      <c r="Q479" s="503"/>
      <c r="R479" s="503"/>
    </row>
    <row r="480" spans="1:249" x14ac:dyDescent="0.25">
      <c r="A480" s="503"/>
      <c r="B480" s="503"/>
      <c r="C480" s="504"/>
      <c r="D480" s="503"/>
      <c r="E480" s="503"/>
      <c r="F480" s="509"/>
      <c r="G480" s="503"/>
      <c r="H480" s="503"/>
      <c r="I480" s="503"/>
      <c r="L480" s="503"/>
      <c r="M480" s="503"/>
      <c r="Q480" s="503"/>
      <c r="R480" s="503"/>
    </row>
    <row r="481" spans="1:18" x14ac:dyDescent="0.25">
      <c r="A481" s="503"/>
      <c r="B481" s="503"/>
      <c r="C481" s="504"/>
      <c r="D481" s="503"/>
      <c r="E481" s="503"/>
      <c r="F481" s="509"/>
      <c r="G481" s="503"/>
      <c r="H481" s="503"/>
      <c r="I481" s="503"/>
      <c r="L481" s="503"/>
      <c r="M481" s="503"/>
      <c r="Q481" s="503"/>
      <c r="R481" s="503"/>
    </row>
    <row r="482" spans="1:18" x14ac:dyDescent="0.25">
      <c r="A482" s="503"/>
      <c r="B482" s="503"/>
      <c r="C482" s="504"/>
      <c r="D482" s="503"/>
      <c r="E482" s="503"/>
      <c r="F482" s="509"/>
      <c r="G482" s="503"/>
      <c r="H482" s="503"/>
      <c r="I482" s="503"/>
      <c r="L482" s="503"/>
      <c r="M482" s="503"/>
      <c r="Q482" s="503"/>
      <c r="R482" s="503"/>
    </row>
    <row r="483" spans="1:18" x14ac:dyDescent="0.25">
      <c r="A483" s="503"/>
      <c r="B483" s="503"/>
      <c r="C483" s="504"/>
      <c r="D483" s="503"/>
      <c r="E483" s="503"/>
      <c r="F483" s="509"/>
      <c r="G483" s="503"/>
      <c r="H483" s="503"/>
      <c r="I483" s="503"/>
      <c r="L483" s="503"/>
      <c r="M483" s="503"/>
      <c r="Q483" s="503"/>
      <c r="R483" s="503"/>
    </row>
    <row r="484" spans="1:18" x14ac:dyDescent="0.25">
      <c r="A484" s="503"/>
      <c r="B484" s="503"/>
      <c r="C484" s="504"/>
      <c r="D484" s="503"/>
      <c r="E484" s="503"/>
      <c r="F484" s="509"/>
      <c r="G484" s="503"/>
      <c r="H484" s="503"/>
      <c r="I484" s="503"/>
      <c r="L484" s="503"/>
      <c r="M484" s="503"/>
      <c r="Q484" s="503"/>
      <c r="R484" s="503"/>
    </row>
    <row r="485" spans="1:18" x14ac:dyDescent="0.25">
      <c r="A485" s="503"/>
      <c r="B485" s="503"/>
      <c r="C485" s="504"/>
      <c r="D485" s="503"/>
      <c r="E485" s="503"/>
      <c r="F485" s="509"/>
      <c r="G485" s="503"/>
      <c r="H485" s="503"/>
      <c r="I485" s="503"/>
      <c r="L485" s="503"/>
      <c r="M485" s="503"/>
      <c r="Q485" s="503"/>
      <c r="R485" s="503"/>
    </row>
    <row r="486" spans="1:18" x14ac:dyDescent="0.25">
      <c r="A486" s="503"/>
      <c r="B486" s="503"/>
      <c r="C486" s="504"/>
      <c r="D486" s="503"/>
      <c r="E486" s="503"/>
      <c r="F486" s="509"/>
      <c r="G486" s="503"/>
      <c r="H486" s="503"/>
      <c r="I486" s="503"/>
      <c r="L486" s="503"/>
      <c r="M486" s="503"/>
      <c r="Q486" s="503"/>
      <c r="R486" s="503"/>
    </row>
    <row r="487" spans="1:18" x14ac:dyDescent="0.25">
      <c r="A487" s="503"/>
      <c r="B487" s="503"/>
      <c r="C487" s="504"/>
      <c r="D487" s="503"/>
      <c r="E487" s="503"/>
      <c r="F487" s="509"/>
      <c r="G487" s="503"/>
      <c r="H487" s="503"/>
      <c r="I487" s="503"/>
      <c r="L487" s="503"/>
      <c r="M487" s="503"/>
      <c r="Q487" s="503"/>
      <c r="R487" s="503"/>
    </row>
    <row r="488" spans="1:18" x14ac:dyDescent="0.25">
      <c r="A488" s="503"/>
      <c r="B488" s="503"/>
      <c r="C488" s="504"/>
      <c r="D488" s="503"/>
      <c r="E488" s="503"/>
      <c r="F488" s="509"/>
      <c r="G488" s="503"/>
      <c r="H488" s="503"/>
      <c r="I488" s="503"/>
      <c r="L488" s="503"/>
      <c r="M488" s="503"/>
      <c r="Q488" s="503"/>
      <c r="R488" s="503"/>
    </row>
    <row r="489" spans="1:18" x14ac:dyDescent="0.25">
      <c r="A489" s="503"/>
      <c r="B489" s="503"/>
      <c r="C489" s="504"/>
      <c r="D489" s="503"/>
      <c r="E489" s="503"/>
      <c r="F489" s="509"/>
      <c r="G489" s="503"/>
      <c r="H489" s="503"/>
      <c r="I489" s="503"/>
      <c r="L489" s="503"/>
      <c r="M489" s="503"/>
      <c r="Q489" s="503"/>
      <c r="R489" s="503"/>
    </row>
    <row r="490" spans="1:18" x14ac:dyDescent="0.25">
      <c r="A490" s="503"/>
      <c r="B490" s="503"/>
      <c r="C490" s="504"/>
      <c r="D490" s="503"/>
      <c r="E490" s="503"/>
      <c r="F490" s="509"/>
      <c r="G490" s="503"/>
      <c r="H490" s="503"/>
      <c r="I490" s="503"/>
      <c r="L490" s="503"/>
      <c r="M490" s="503"/>
      <c r="Q490" s="503"/>
      <c r="R490" s="503"/>
    </row>
    <row r="491" spans="1:18" x14ac:dyDescent="0.25">
      <c r="A491" s="503"/>
      <c r="B491" s="503"/>
      <c r="C491" s="504"/>
      <c r="D491" s="503"/>
      <c r="E491" s="503"/>
      <c r="F491" s="509"/>
      <c r="G491" s="503"/>
      <c r="H491" s="503"/>
      <c r="I491" s="503"/>
      <c r="L491" s="503"/>
      <c r="M491" s="503"/>
      <c r="Q491" s="503"/>
      <c r="R491" s="503"/>
    </row>
    <row r="492" spans="1:18" x14ac:dyDescent="0.25">
      <c r="A492" s="503"/>
      <c r="B492" s="503"/>
      <c r="C492" s="504"/>
      <c r="D492" s="503"/>
      <c r="E492" s="503"/>
      <c r="F492" s="509"/>
      <c r="G492" s="503"/>
      <c r="H492" s="503"/>
      <c r="I492" s="503"/>
      <c r="L492" s="503"/>
      <c r="M492" s="503"/>
      <c r="Q492" s="503"/>
      <c r="R492" s="503"/>
    </row>
    <row r="493" spans="1:18" x14ac:dyDescent="0.25">
      <c r="A493" s="503"/>
      <c r="B493" s="503"/>
      <c r="C493" s="504"/>
      <c r="D493" s="503"/>
      <c r="E493" s="503"/>
      <c r="F493" s="509"/>
      <c r="G493" s="503"/>
      <c r="H493" s="503"/>
      <c r="I493" s="503"/>
      <c r="L493" s="503"/>
      <c r="M493" s="503"/>
      <c r="Q493" s="503"/>
      <c r="R493" s="503"/>
    </row>
    <row r="494" spans="1:18" x14ac:dyDescent="0.25">
      <c r="A494" s="503"/>
      <c r="B494" s="503"/>
      <c r="C494" s="504"/>
      <c r="D494" s="503"/>
      <c r="E494" s="503"/>
      <c r="F494" s="509"/>
      <c r="G494" s="503"/>
      <c r="H494" s="503"/>
      <c r="I494" s="503"/>
      <c r="L494" s="503"/>
      <c r="M494" s="503"/>
      <c r="Q494" s="503"/>
      <c r="R494" s="503"/>
    </row>
    <row r="495" spans="1:18" x14ac:dyDescent="0.25">
      <c r="A495" s="503"/>
      <c r="B495" s="503"/>
      <c r="C495" s="504"/>
      <c r="D495" s="503"/>
      <c r="E495" s="503"/>
      <c r="F495" s="509"/>
      <c r="G495" s="503"/>
      <c r="H495" s="503"/>
      <c r="I495" s="503"/>
      <c r="L495" s="503"/>
      <c r="M495" s="503"/>
      <c r="Q495" s="503"/>
      <c r="R495" s="503"/>
    </row>
    <row r="496" spans="1:18" x14ac:dyDescent="0.25">
      <c r="A496" s="503"/>
      <c r="B496" s="503"/>
      <c r="C496" s="504"/>
      <c r="D496" s="503"/>
      <c r="E496" s="503"/>
      <c r="F496" s="509"/>
      <c r="G496" s="503"/>
      <c r="H496" s="503"/>
      <c r="I496" s="503"/>
      <c r="L496" s="503"/>
      <c r="M496" s="503"/>
      <c r="Q496" s="503"/>
      <c r="R496" s="503"/>
    </row>
    <row r="497" spans="1:18" x14ac:dyDescent="0.25">
      <c r="A497" s="503"/>
      <c r="B497" s="503"/>
      <c r="C497" s="504"/>
      <c r="D497" s="503"/>
      <c r="E497" s="503"/>
      <c r="F497" s="509"/>
      <c r="G497" s="503"/>
      <c r="H497" s="503"/>
      <c r="I497" s="503"/>
      <c r="L497" s="503"/>
      <c r="M497" s="503"/>
      <c r="Q497" s="503"/>
      <c r="R497" s="503"/>
    </row>
    <row r="498" spans="1:18" x14ac:dyDescent="0.25">
      <c r="A498" s="503"/>
      <c r="B498" s="503"/>
      <c r="C498" s="504"/>
      <c r="D498" s="503"/>
      <c r="E498" s="503"/>
      <c r="F498" s="509"/>
      <c r="G498" s="503"/>
      <c r="H498" s="503"/>
      <c r="I498" s="503"/>
      <c r="L498" s="503"/>
      <c r="M498" s="503"/>
      <c r="Q498" s="503"/>
      <c r="R498" s="503"/>
    </row>
    <row r="499" spans="1:18" x14ac:dyDescent="0.25">
      <c r="A499" s="503"/>
      <c r="B499" s="503"/>
      <c r="C499" s="504"/>
      <c r="D499" s="503"/>
      <c r="E499" s="503"/>
      <c r="F499" s="509"/>
      <c r="G499" s="503"/>
      <c r="H499" s="503"/>
      <c r="I499" s="503"/>
      <c r="L499" s="503"/>
      <c r="M499" s="503"/>
      <c r="Q499" s="503"/>
      <c r="R499" s="503"/>
    </row>
    <row r="500" spans="1:18" x14ac:dyDescent="0.25">
      <c r="A500" s="503"/>
      <c r="B500" s="503"/>
      <c r="C500" s="504"/>
      <c r="D500" s="503"/>
      <c r="E500" s="503"/>
      <c r="F500" s="509"/>
      <c r="G500" s="503"/>
      <c r="H500" s="503"/>
      <c r="I500" s="503"/>
      <c r="L500" s="503"/>
      <c r="M500" s="503"/>
      <c r="Q500" s="503"/>
      <c r="R500" s="503"/>
    </row>
    <row r="501" spans="1:18" x14ac:dyDescent="0.25">
      <c r="A501" s="503"/>
      <c r="B501" s="503"/>
      <c r="C501" s="504"/>
      <c r="D501" s="503"/>
      <c r="E501" s="503"/>
      <c r="F501" s="509"/>
      <c r="G501" s="503"/>
      <c r="H501" s="503"/>
      <c r="I501" s="503"/>
      <c r="L501" s="503"/>
      <c r="M501" s="503"/>
      <c r="Q501" s="503"/>
      <c r="R501" s="503"/>
    </row>
    <row r="502" spans="1:18" x14ac:dyDescent="0.25">
      <c r="A502" s="503"/>
      <c r="B502" s="503"/>
      <c r="C502" s="504"/>
      <c r="D502" s="503"/>
      <c r="E502" s="503"/>
      <c r="F502" s="509"/>
      <c r="G502" s="503"/>
      <c r="H502" s="503"/>
      <c r="I502" s="503"/>
      <c r="L502" s="503"/>
      <c r="M502" s="503"/>
      <c r="Q502" s="503"/>
      <c r="R502" s="503"/>
    </row>
    <row r="503" spans="1:18" x14ac:dyDescent="0.25">
      <c r="A503" s="503"/>
      <c r="B503" s="503"/>
      <c r="C503" s="504"/>
      <c r="D503" s="503"/>
      <c r="E503" s="503"/>
      <c r="F503" s="509"/>
      <c r="G503" s="503"/>
      <c r="H503" s="503"/>
      <c r="I503" s="503"/>
      <c r="L503" s="503"/>
      <c r="M503" s="503"/>
      <c r="Q503" s="503"/>
      <c r="R503" s="503"/>
    </row>
    <row r="504" spans="1:18" x14ac:dyDescent="0.25">
      <c r="A504" s="503"/>
      <c r="B504" s="503"/>
      <c r="C504" s="504"/>
      <c r="D504" s="503"/>
      <c r="E504" s="503"/>
      <c r="F504" s="509"/>
      <c r="G504" s="503"/>
      <c r="H504" s="503"/>
      <c r="I504" s="503"/>
      <c r="L504" s="503"/>
      <c r="M504" s="503"/>
      <c r="Q504" s="503"/>
      <c r="R504" s="503"/>
    </row>
    <row r="505" spans="1:18" x14ac:dyDescent="0.25">
      <c r="A505" s="503"/>
      <c r="B505" s="503"/>
      <c r="C505" s="504"/>
      <c r="D505" s="503"/>
      <c r="E505" s="503"/>
      <c r="F505" s="509"/>
      <c r="G505" s="503"/>
      <c r="H505" s="503"/>
      <c r="I505" s="503"/>
      <c r="L505" s="503"/>
      <c r="M505" s="503"/>
      <c r="Q505" s="503"/>
      <c r="R505" s="503"/>
    </row>
    <row r="506" spans="1:18" x14ac:dyDescent="0.25">
      <c r="A506" s="503"/>
      <c r="B506" s="503"/>
      <c r="C506" s="504"/>
      <c r="D506" s="503"/>
      <c r="E506" s="503"/>
      <c r="F506" s="509"/>
      <c r="G506" s="503"/>
      <c r="H506" s="503"/>
      <c r="I506" s="503"/>
      <c r="L506" s="503"/>
      <c r="M506" s="503"/>
      <c r="Q506" s="503"/>
      <c r="R506" s="503"/>
    </row>
    <row r="507" spans="1:18" x14ac:dyDescent="0.25">
      <c r="A507" s="503"/>
      <c r="B507" s="503"/>
      <c r="C507" s="504"/>
      <c r="D507" s="503"/>
      <c r="E507" s="503"/>
      <c r="F507" s="509"/>
      <c r="G507" s="503"/>
      <c r="H507" s="503"/>
      <c r="I507" s="503"/>
      <c r="L507" s="503"/>
      <c r="M507" s="503"/>
      <c r="Q507" s="503"/>
      <c r="R507" s="503"/>
    </row>
    <row r="508" spans="1:18" x14ac:dyDescent="0.25">
      <c r="A508" s="503"/>
      <c r="B508" s="503"/>
      <c r="C508" s="504"/>
      <c r="D508" s="503"/>
      <c r="E508" s="503"/>
      <c r="F508" s="509"/>
      <c r="G508" s="503"/>
      <c r="H508" s="503"/>
      <c r="I508" s="503"/>
      <c r="L508" s="503"/>
      <c r="M508" s="503"/>
      <c r="Q508" s="503"/>
      <c r="R508" s="503"/>
    </row>
    <row r="509" spans="1:18" x14ac:dyDescent="0.25">
      <c r="A509" s="503"/>
      <c r="B509" s="503"/>
      <c r="C509" s="504"/>
      <c r="D509" s="503"/>
      <c r="E509" s="503"/>
      <c r="F509" s="509"/>
      <c r="G509" s="503"/>
      <c r="H509" s="503"/>
      <c r="I509" s="503"/>
      <c r="L509" s="503"/>
      <c r="M509" s="503"/>
      <c r="Q509" s="503"/>
      <c r="R509" s="503"/>
    </row>
    <row r="510" spans="1:18" x14ac:dyDescent="0.25">
      <c r="A510" s="503"/>
      <c r="B510" s="503"/>
      <c r="C510" s="504"/>
      <c r="D510" s="503"/>
      <c r="E510" s="503"/>
      <c r="F510" s="509"/>
      <c r="G510" s="503"/>
      <c r="H510" s="503"/>
      <c r="I510" s="503"/>
      <c r="L510" s="503"/>
      <c r="M510" s="503"/>
      <c r="Q510" s="503"/>
      <c r="R510" s="503"/>
    </row>
    <row r="511" spans="1:18" x14ac:dyDescent="0.25">
      <c r="A511" s="503"/>
      <c r="B511" s="503"/>
      <c r="C511" s="504"/>
      <c r="D511" s="503"/>
      <c r="E511" s="503"/>
      <c r="F511" s="509"/>
      <c r="G511" s="503"/>
      <c r="H511" s="503"/>
      <c r="I511" s="503"/>
      <c r="L511" s="503"/>
      <c r="M511" s="503"/>
      <c r="Q511" s="503"/>
      <c r="R511" s="503"/>
    </row>
    <row r="512" spans="1:18" x14ac:dyDescent="0.25">
      <c r="A512" s="503"/>
      <c r="B512" s="503"/>
      <c r="C512" s="504"/>
      <c r="D512" s="503"/>
      <c r="E512" s="503"/>
      <c r="F512" s="509"/>
      <c r="G512" s="503"/>
      <c r="H512" s="503"/>
      <c r="I512" s="503"/>
      <c r="L512" s="503"/>
      <c r="M512" s="503"/>
      <c r="Q512" s="503"/>
      <c r="R512" s="503"/>
    </row>
    <row r="513" spans="1:18" x14ac:dyDescent="0.25">
      <c r="A513" s="503"/>
      <c r="B513" s="503"/>
      <c r="C513" s="504"/>
      <c r="D513" s="503"/>
      <c r="E513" s="503"/>
      <c r="F513" s="509"/>
      <c r="G513" s="503"/>
      <c r="H513" s="503"/>
      <c r="I513" s="503"/>
      <c r="L513" s="503"/>
      <c r="M513" s="503"/>
      <c r="Q513" s="503"/>
      <c r="R513" s="503"/>
    </row>
    <row r="514" spans="1:18" x14ac:dyDescent="0.25">
      <c r="A514" s="503"/>
      <c r="B514" s="503"/>
      <c r="C514" s="504"/>
      <c r="D514" s="503"/>
      <c r="E514" s="503"/>
      <c r="F514" s="509"/>
      <c r="G514" s="503"/>
      <c r="H514" s="503"/>
      <c r="I514" s="503"/>
      <c r="L514" s="503"/>
      <c r="M514" s="503"/>
      <c r="Q514" s="503"/>
      <c r="R514" s="503"/>
    </row>
    <row r="515" spans="1:18" x14ac:dyDescent="0.25">
      <c r="A515" s="503"/>
      <c r="B515" s="503"/>
      <c r="C515" s="504"/>
      <c r="D515" s="503"/>
      <c r="E515" s="503"/>
      <c r="F515" s="509"/>
      <c r="G515" s="503"/>
      <c r="H515" s="503"/>
      <c r="I515" s="503"/>
      <c r="L515" s="503"/>
      <c r="M515" s="503"/>
      <c r="Q515" s="503"/>
      <c r="R515" s="503"/>
    </row>
    <row r="516" spans="1:18" x14ac:dyDescent="0.25">
      <c r="A516" s="503"/>
      <c r="B516" s="503"/>
      <c r="C516" s="504"/>
      <c r="D516" s="503"/>
      <c r="E516" s="503"/>
      <c r="F516" s="509"/>
      <c r="G516" s="503"/>
      <c r="H516" s="503"/>
      <c r="I516" s="503"/>
      <c r="L516" s="503"/>
      <c r="M516" s="503"/>
      <c r="Q516" s="503"/>
      <c r="R516" s="503"/>
    </row>
    <row r="517" spans="1:18" x14ac:dyDescent="0.25">
      <c r="A517" s="503"/>
      <c r="B517" s="503"/>
      <c r="C517" s="504"/>
      <c r="D517" s="503"/>
      <c r="E517" s="503"/>
      <c r="F517" s="509"/>
      <c r="G517" s="503"/>
      <c r="H517" s="503"/>
      <c r="I517" s="503"/>
      <c r="L517" s="503"/>
      <c r="M517" s="503"/>
      <c r="Q517" s="503"/>
      <c r="R517" s="503"/>
    </row>
    <row r="518" spans="1:18" x14ac:dyDescent="0.25">
      <c r="A518" s="503"/>
      <c r="B518" s="503"/>
      <c r="C518" s="504"/>
      <c r="D518" s="503"/>
      <c r="E518" s="503"/>
      <c r="F518" s="509"/>
      <c r="G518" s="503"/>
      <c r="H518" s="503"/>
      <c r="I518" s="503"/>
      <c r="L518" s="503"/>
      <c r="M518" s="503"/>
      <c r="Q518" s="503"/>
      <c r="R518" s="503"/>
    </row>
    <row r="519" spans="1:18" x14ac:dyDescent="0.25">
      <c r="A519" s="503"/>
      <c r="B519" s="503"/>
      <c r="C519" s="504"/>
      <c r="D519" s="503"/>
      <c r="E519" s="503"/>
      <c r="F519" s="509"/>
      <c r="G519" s="503"/>
      <c r="H519" s="503"/>
      <c r="I519" s="503"/>
      <c r="L519" s="503"/>
      <c r="M519" s="503"/>
      <c r="Q519" s="503"/>
      <c r="R519" s="503"/>
    </row>
    <row r="520" spans="1:18" x14ac:dyDescent="0.25">
      <c r="A520" s="503"/>
      <c r="B520" s="503"/>
      <c r="C520" s="504"/>
      <c r="D520" s="503"/>
      <c r="E520" s="503"/>
      <c r="F520" s="509"/>
      <c r="G520" s="503"/>
      <c r="H520" s="503"/>
      <c r="I520" s="503"/>
      <c r="L520" s="503"/>
      <c r="M520" s="503"/>
      <c r="Q520" s="503"/>
      <c r="R520" s="503"/>
    </row>
    <row r="521" spans="1:18" x14ac:dyDescent="0.25">
      <c r="A521" s="503"/>
      <c r="B521" s="503"/>
      <c r="C521" s="504"/>
      <c r="D521" s="503"/>
      <c r="E521" s="503"/>
      <c r="F521" s="509"/>
      <c r="G521" s="503"/>
      <c r="H521" s="503"/>
      <c r="I521" s="503"/>
      <c r="L521" s="503"/>
      <c r="M521" s="503"/>
      <c r="Q521" s="503"/>
      <c r="R521" s="503"/>
    </row>
    <row r="522" spans="1:18" x14ac:dyDescent="0.25">
      <c r="A522" s="503"/>
      <c r="B522" s="503"/>
      <c r="C522" s="504"/>
      <c r="D522" s="503"/>
      <c r="E522" s="503"/>
      <c r="F522" s="509"/>
      <c r="G522" s="503"/>
      <c r="H522" s="503"/>
      <c r="I522" s="503"/>
      <c r="L522" s="503"/>
      <c r="M522" s="503"/>
      <c r="Q522" s="503"/>
      <c r="R522" s="503"/>
    </row>
    <row r="523" spans="1:18" x14ac:dyDescent="0.25">
      <c r="A523" s="503"/>
      <c r="B523" s="503"/>
      <c r="C523" s="504"/>
      <c r="D523" s="503"/>
      <c r="E523" s="503"/>
      <c r="F523" s="509"/>
      <c r="G523" s="503"/>
      <c r="H523" s="503"/>
      <c r="I523" s="503"/>
      <c r="L523" s="503"/>
      <c r="M523" s="503"/>
      <c r="Q523" s="503"/>
      <c r="R523" s="503"/>
    </row>
    <row r="524" spans="1:18" x14ac:dyDescent="0.25">
      <c r="A524" s="503"/>
      <c r="B524" s="503"/>
      <c r="C524" s="504"/>
      <c r="D524" s="503"/>
      <c r="E524" s="503"/>
      <c r="F524" s="509"/>
      <c r="G524" s="503"/>
      <c r="H524" s="503"/>
      <c r="I524" s="503"/>
      <c r="L524" s="503"/>
      <c r="M524" s="503"/>
      <c r="Q524" s="503"/>
      <c r="R524" s="503"/>
    </row>
    <row r="525" spans="1:18" x14ac:dyDescent="0.25">
      <c r="A525" s="503"/>
      <c r="B525" s="503"/>
      <c r="C525" s="504"/>
      <c r="D525" s="503"/>
      <c r="E525" s="503"/>
      <c r="F525" s="509"/>
      <c r="G525" s="503"/>
      <c r="H525" s="503"/>
      <c r="I525" s="503"/>
      <c r="L525" s="503"/>
      <c r="M525" s="503"/>
      <c r="Q525" s="503"/>
      <c r="R525" s="503"/>
    </row>
    <row r="526" spans="1:18" x14ac:dyDescent="0.25">
      <c r="A526" s="503"/>
      <c r="B526" s="503"/>
      <c r="C526" s="504"/>
      <c r="D526" s="503"/>
      <c r="E526" s="503"/>
      <c r="F526" s="509"/>
      <c r="G526" s="503"/>
      <c r="H526" s="503"/>
      <c r="I526" s="503"/>
      <c r="L526" s="503"/>
      <c r="M526" s="503"/>
      <c r="Q526" s="503"/>
      <c r="R526" s="503"/>
    </row>
    <row r="527" spans="1:18" x14ac:dyDescent="0.25">
      <c r="A527" s="503"/>
      <c r="B527" s="503"/>
      <c r="C527" s="504"/>
      <c r="D527" s="503"/>
      <c r="E527" s="503"/>
      <c r="F527" s="509"/>
      <c r="G527" s="503"/>
      <c r="H527" s="503"/>
      <c r="I527" s="503"/>
      <c r="L527" s="503"/>
      <c r="M527" s="503"/>
      <c r="Q527" s="503"/>
      <c r="R527" s="503"/>
    </row>
    <row r="528" spans="1:18" x14ac:dyDescent="0.25">
      <c r="A528" s="503"/>
      <c r="B528" s="503"/>
      <c r="C528" s="504"/>
      <c r="D528" s="503"/>
      <c r="E528" s="503"/>
      <c r="F528" s="509"/>
      <c r="G528" s="503"/>
      <c r="H528" s="503"/>
      <c r="I528" s="503"/>
      <c r="L528" s="503"/>
      <c r="M528" s="503"/>
      <c r="Q528" s="503"/>
      <c r="R528" s="503"/>
    </row>
    <row r="529" spans="1:18" x14ac:dyDescent="0.25">
      <c r="A529" s="503"/>
      <c r="B529" s="503"/>
      <c r="C529" s="504"/>
      <c r="D529" s="503"/>
      <c r="E529" s="503"/>
      <c r="F529" s="509"/>
      <c r="G529" s="503"/>
      <c r="H529" s="503"/>
      <c r="I529" s="503"/>
      <c r="L529" s="503"/>
      <c r="M529" s="503"/>
      <c r="Q529" s="503"/>
      <c r="R529" s="503"/>
    </row>
    <row r="530" spans="1:18" x14ac:dyDescent="0.25">
      <c r="A530" s="503"/>
      <c r="B530" s="503"/>
      <c r="C530" s="504"/>
      <c r="D530" s="503"/>
      <c r="E530" s="503"/>
      <c r="F530" s="509"/>
      <c r="G530" s="503"/>
      <c r="H530" s="503"/>
      <c r="I530" s="503"/>
      <c r="L530" s="503"/>
      <c r="M530" s="503"/>
      <c r="Q530" s="503"/>
      <c r="R530" s="503"/>
    </row>
    <row r="531" spans="1:18" x14ac:dyDescent="0.25">
      <c r="A531" s="503"/>
      <c r="B531" s="503"/>
      <c r="C531" s="504"/>
      <c r="D531" s="503"/>
      <c r="E531" s="503"/>
      <c r="F531" s="509"/>
      <c r="G531" s="503"/>
      <c r="H531" s="503"/>
      <c r="I531" s="503"/>
      <c r="L531" s="503"/>
      <c r="M531" s="503"/>
      <c r="Q531" s="503"/>
      <c r="R531" s="503"/>
    </row>
    <row r="532" spans="1:18" x14ac:dyDescent="0.25">
      <c r="A532" s="503"/>
      <c r="B532" s="503"/>
      <c r="C532" s="504"/>
      <c r="D532" s="503"/>
      <c r="E532" s="503"/>
      <c r="F532" s="509"/>
      <c r="G532" s="503"/>
      <c r="H532" s="503"/>
      <c r="I532" s="503"/>
      <c r="L532" s="503"/>
      <c r="M532" s="503"/>
      <c r="Q532" s="503"/>
      <c r="R532" s="503"/>
    </row>
    <row r="533" spans="1:18" x14ac:dyDescent="0.25">
      <c r="A533" s="503"/>
      <c r="B533" s="503"/>
      <c r="C533" s="504"/>
      <c r="D533" s="503"/>
      <c r="E533" s="503"/>
      <c r="F533" s="509"/>
      <c r="G533" s="503"/>
      <c r="H533" s="503"/>
      <c r="I533" s="503"/>
      <c r="L533" s="503"/>
      <c r="M533" s="503"/>
      <c r="Q533" s="503"/>
      <c r="R533" s="503"/>
    </row>
    <row r="534" spans="1:18" x14ac:dyDescent="0.25">
      <c r="A534" s="503"/>
      <c r="B534" s="503"/>
      <c r="C534" s="504"/>
      <c r="D534" s="503"/>
      <c r="E534" s="503"/>
      <c r="F534" s="509"/>
      <c r="G534" s="503"/>
      <c r="H534" s="503"/>
      <c r="I534" s="503"/>
      <c r="L534" s="503"/>
      <c r="M534" s="503"/>
      <c r="Q534" s="503"/>
      <c r="R534" s="503"/>
    </row>
    <row r="535" spans="1:18" x14ac:dyDescent="0.25">
      <c r="A535" s="503"/>
      <c r="B535" s="503"/>
      <c r="C535" s="504"/>
      <c r="D535" s="503"/>
      <c r="E535" s="503"/>
      <c r="F535" s="509"/>
      <c r="G535" s="503"/>
      <c r="H535" s="503"/>
      <c r="I535" s="503"/>
      <c r="L535" s="503"/>
      <c r="M535" s="503"/>
      <c r="Q535" s="503"/>
      <c r="R535" s="503"/>
    </row>
    <row r="536" spans="1:18" x14ac:dyDescent="0.25">
      <c r="A536" s="503"/>
      <c r="B536" s="503"/>
      <c r="C536" s="504"/>
      <c r="D536" s="503"/>
      <c r="E536" s="503"/>
      <c r="F536" s="509"/>
      <c r="G536" s="503"/>
      <c r="H536" s="503"/>
      <c r="I536" s="503"/>
      <c r="L536" s="503"/>
      <c r="M536" s="503"/>
      <c r="Q536" s="503"/>
      <c r="R536" s="503"/>
    </row>
    <row r="537" spans="1:18" x14ac:dyDescent="0.25">
      <c r="A537" s="503"/>
      <c r="B537" s="503"/>
      <c r="C537" s="504"/>
      <c r="D537" s="503"/>
      <c r="E537" s="503"/>
      <c r="F537" s="509"/>
      <c r="G537" s="503"/>
      <c r="H537" s="503"/>
      <c r="I537" s="503"/>
      <c r="L537" s="503"/>
      <c r="M537" s="503"/>
      <c r="Q537" s="503"/>
      <c r="R537" s="503"/>
    </row>
    <row r="538" spans="1:18" x14ac:dyDescent="0.25">
      <c r="A538" s="503"/>
      <c r="B538" s="503"/>
      <c r="C538" s="504"/>
      <c r="D538" s="503"/>
      <c r="E538" s="503"/>
      <c r="F538" s="509"/>
      <c r="G538" s="503"/>
      <c r="H538" s="503"/>
      <c r="I538" s="503"/>
      <c r="L538" s="503"/>
      <c r="M538" s="503"/>
      <c r="Q538" s="503"/>
      <c r="R538" s="503"/>
    </row>
    <row r="539" spans="1:18" x14ac:dyDescent="0.25">
      <c r="A539" s="503"/>
      <c r="B539" s="503"/>
      <c r="C539" s="504"/>
      <c r="D539" s="503"/>
      <c r="E539" s="503"/>
      <c r="F539" s="509"/>
      <c r="G539" s="503"/>
      <c r="H539" s="503"/>
      <c r="I539" s="503"/>
      <c r="L539" s="503"/>
      <c r="M539" s="503"/>
      <c r="Q539" s="503"/>
      <c r="R539" s="503"/>
    </row>
    <row r="540" spans="1:18" x14ac:dyDescent="0.25">
      <c r="A540" s="503"/>
      <c r="B540" s="503"/>
      <c r="C540" s="504"/>
      <c r="D540" s="503"/>
      <c r="E540" s="503"/>
      <c r="F540" s="509"/>
      <c r="G540" s="503"/>
      <c r="H540" s="503"/>
      <c r="I540" s="503"/>
      <c r="L540" s="503"/>
      <c r="M540" s="503"/>
      <c r="Q540" s="503"/>
      <c r="R540" s="503"/>
    </row>
    <row r="541" spans="1:18" x14ac:dyDescent="0.25">
      <c r="A541" s="503"/>
      <c r="B541" s="503"/>
      <c r="C541" s="504"/>
      <c r="D541" s="503"/>
      <c r="E541" s="503"/>
      <c r="F541" s="509"/>
      <c r="G541" s="503"/>
      <c r="H541" s="503"/>
      <c r="I541" s="503"/>
      <c r="L541" s="503"/>
      <c r="M541" s="503"/>
      <c r="Q541" s="503"/>
      <c r="R541" s="503"/>
    </row>
    <row r="542" spans="1:18" x14ac:dyDescent="0.25">
      <c r="A542" s="503"/>
      <c r="B542" s="503"/>
      <c r="C542" s="504"/>
      <c r="D542" s="503"/>
      <c r="E542" s="503"/>
      <c r="F542" s="509"/>
      <c r="G542" s="503"/>
      <c r="H542" s="503"/>
      <c r="I542" s="503"/>
      <c r="L542" s="503"/>
      <c r="M542" s="503"/>
      <c r="Q542" s="503"/>
      <c r="R542" s="503"/>
    </row>
    <row r="543" spans="1:18" x14ac:dyDescent="0.25">
      <c r="A543" s="503"/>
      <c r="B543" s="503"/>
      <c r="C543" s="504"/>
      <c r="D543" s="503"/>
      <c r="E543" s="503"/>
      <c r="F543" s="509"/>
      <c r="G543" s="503"/>
      <c r="H543" s="503"/>
      <c r="I543" s="503"/>
      <c r="L543" s="503"/>
      <c r="M543" s="503"/>
      <c r="Q543" s="503"/>
      <c r="R543" s="503"/>
    </row>
    <row r="544" spans="1:18" x14ac:dyDescent="0.25">
      <c r="A544" s="503"/>
      <c r="B544" s="503"/>
      <c r="C544" s="504"/>
      <c r="D544" s="503"/>
      <c r="E544" s="503"/>
      <c r="F544" s="509"/>
      <c r="G544" s="503"/>
      <c r="H544" s="503"/>
      <c r="I544" s="503"/>
      <c r="L544" s="503"/>
      <c r="M544" s="503"/>
      <c r="Q544" s="503"/>
      <c r="R544" s="503"/>
    </row>
    <row r="545" spans="1:18" x14ac:dyDescent="0.25">
      <c r="A545" s="503"/>
      <c r="B545" s="503"/>
      <c r="C545" s="504"/>
      <c r="D545" s="503"/>
      <c r="E545" s="503"/>
      <c r="F545" s="509"/>
      <c r="G545" s="503"/>
      <c r="H545" s="503"/>
      <c r="I545" s="503"/>
      <c r="L545" s="503"/>
      <c r="M545" s="503"/>
      <c r="Q545" s="503"/>
      <c r="R545" s="503"/>
    </row>
    <row r="546" spans="1:18" x14ac:dyDescent="0.25">
      <c r="A546" s="503"/>
      <c r="B546" s="503"/>
      <c r="C546" s="504"/>
      <c r="D546" s="503"/>
      <c r="E546" s="503"/>
      <c r="F546" s="509"/>
      <c r="G546" s="503"/>
      <c r="H546" s="503"/>
      <c r="I546" s="503"/>
      <c r="L546" s="503"/>
      <c r="M546" s="503"/>
      <c r="Q546" s="503"/>
      <c r="R546" s="503"/>
    </row>
    <row r="547" spans="1:18" x14ac:dyDescent="0.25">
      <c r="A547" s="503"/>
      <c r="B547" s="503"/>
      <c r="C547" s="504"/>
      <c r="D547" s="503"/>
      <c r="E547" s="503"/>
      <c r="F547" s="509"/>
      <c r="G547" s="503"/>
      <c r="H547" s="503"/>
      <c r="I547" s="503"/>
      <c r="L547" s="503"/>
      <c r="M547" s="503"/>
      <c r="Q547" s="503"/>
      <c r="R547" s="503"/>
    </row>
    <row r="548" spans="1:18" x14ac:dyDescent="0.25">
      <c r="A548" s="503"/>
      <c r="B548" s="503"/>
      <c r="C548" s="504"/>
      <c r="D548" s="503"/>
      <c r="E548" s="503"/>
      <c r="F548" s="509"/>
      <c r="G548" s="503"/>
      <c r="H548" s="503"/>
      <c r="I548" s="503"/>
      <c r="L548" s="503"/>
      <c r="M548" s="503"/>
      <c r="Q548" s="503"/>
      <c r="R548" s="503"/>
    </row>
    <row r="549" spans="1:18" x14ac:dyDescent="0.25">
      <c r="A549" s="503"/>
      <c r="B549" s="503"/>
      <c r="C549" s="504"/>
      <c r="D549" s="503"/>
      <c r="E549" s="503"/>
      <c r="F549" s="509"/>
      <c r="G549" s="503"/>
      <c r="H549" s="503"/>
      <c r="I549" s="503"/>
      <c r="L549" s="503"/>
      <c r="M549" s="503"/>
      <c r="Q549" s="503"/>
      <c r="R549" s="503"/>
    </row>
    <row r="550" spans="1:18" x14ac:dyDescent="0.25">
      <c r="A550" s="503"/>
      <c r="B550" s="503"/>
      <c r="C550" s="504"/>
      <c r="D550" s="503"/>
      <c r="E550" s="503"/>
      <c r="F550" s="509"/>
      <c r="G550" s="503"/>
      <c r="H550" s="503"/>
      <c r="I550" s="503"/>
      <c r="L550" s="503"/>
      <c r="M550" s="503"/>
      <c r="Q550" s="503"/>
      <c r="R550" s="503"/>
    </row>
    <row r="551" spans="1:18" x14ac:dyDescent="0.25">
      <c r="A551" s="503"/>
      <c r="B551" s="503"/>
      <c r="C551" s="504"/>
      <c r="D551" s="503"/>
      <c r="E551" s="503"/>
      <c r="F551" s="509"/>
      <c r="G551" s="503"/>
      <c r="H551" s="503"/>
      <c r="I551" s="503"/>
      <c r="L551" s="503"/>
      <c r="M551" s="503"/>
      <c r="Q551" s="503"/>
      <c r="R551" s="503"/>
    </row>
    <row r="552" spans="1:18" x14ac:dyDescent="0.25">
      <c r="A552" s="503"/>
      <c r="B552" s="503"/>
      <c r="C552" s="504"/>
      <c r="D552" s="503"/>
      <c r="E552" s="503"/>
      <c r="F552" s="509"/>
      <c r="G552" s="503"/>
      <c r="H552" s="503"/>
      <c r="I552" s="503"/>
      <c r="L552" s="503"/>
      <c r="M552" s="503"/>
      <c r="Q552" s="503"/>
      <c r="R552" s="503"/>
    </row>
    <row r="553" spans="1:18" x14ac:dyDescent="0.25">
      <c r="A553" s="503"/>
      <c r="B553" s="503"/>
      <c r="C553" s="504"/>
      <c r="D553" s="503"/>
      <c r="E553" s="503"/>
      <c r="F553" s="509"/>
      <c r="G553" s="503"/>
      <c r="H553" s="503"/>
      <c r="I553" s="503"/>
      <c r="L553" s="503"/>
      <c r="M553" s="503"/>
      <c r="Q553" s="503"/>
      <c r="R553" s="503"/>
    </row>
    <row r="554" spans="1:18" x14ac:dyDescent="0.25">
      <c r="A554" s="503"/>
      <c r="B554" s="503"/>
      <c r="C554" s="504"/>
      <c r="D554" s="503"/>
      <c r="E554" s="503"/>
      <c r="F554" s="509"/>
      <c r="G554" s="503"/>
      <c r="H554" s="503"/>
      <c r="I554" s="503"/>
      <c r="L554" s="503"/>
      <c r="M554" s="503"/>
      <c r="Q554" s="503"/>
      <c r="R554" s="503"/>
    </row>
    <row r="555" spans="1:18" x14ac:dyDescent="0.25">
      <c r="A555" s="503"/>
      <c r="B555" s="503"/>
      <c r="C555" s="504"/>
      <c r="D555" s="503"/>
      <c r="E555" s="503"/>
      <c r="F555" s="509"/>
      <c r="G555" s="503"/>
      <c r="H555" s="503"/>
      <c r="I555" s="503"/>
      <c r="L555" s="503"/>
      <c r="M555" s="503"/>
      <c r="Q555" s="503"/>
      <c r="R555" s="503"/>
    </row>
    <row r="556" spans="1:18" x14ac:dyDescent="0.25">
      <c r="A556" s="503"/>
      <c r="B556" s="503"/>
      <c r="C556" s="504"/>
      <c r="D556" s="503"/>
      <c r="E556" s="503"/>
      <c r="F556" s="509"/>
      <c r="G556" s="503"/>
      <c r="H556" s="503"/>
      <c r="I556" s="503"/>
      <c r="L556" s="503"/>
      <c r="M556" s="503"/>
      <c r="Q556" s="503"/>
      <c r="R556" s="503"/>
    </row>
    <row r="557" spans="1:18" x14ac:dyDescent="0.25">
      <c r="A557" s="503"/>
      <c r="B557" s="503"/>
      <c r="C557" s="504"/>
      <c r="D557" s="503"/>
      <c r="E557" s="503"/>
      <c r="F557" s="509"/>
      <c r="G557" s="503"/>
      <c r="H557" s="503"/>
      <c r="I557" s="503"/>
      <c r="L557" s="503"/>
      <c r="M557" s="503"/>
      <c r="Q557" s="503"/>
      <c r="R557" s="503"/>
    </row>
    <row r="558" spans="1:18" x14ac:dyDescent="0.25">
      <c r="A558" s="503"/>
      <c r="B558" s="503"/>
      <c r="C558" s="504"/>
      <c r="D558" s="503"/>
      <c r="E558" s="503"/>
      <c r="F558" s="509"/>
      <c r="G558" s="503"/>
      <c r="H558" s="503"/>
      <c r="I558" s="503"/>
      <c r="L558" s="503"/>
      <c r="M558" s="503"/>
      <c r="Q558" s="503"/>
      <c r="R558" s="503"/>
    </row>
    <row r="559" spans="1:18" x14ac:dyDescent="0.25">
      <c r="A559" s="503"/>
      <c r="B559" s="503"/>
      <c r="C559" s="504"/>
      <c r="D559" s="503"/>
      <c r="E559" s="503"/>
      <c r="F559" s="509"/>
      <c r="G559" s="503"/>
      <c r="H559" s="503"/>
      <c r="I559" s="503"/>
      <c r="L559" s="503"/>
      <c r="M559" s="503"/>
      <c r="Q559" s="503"/>
      <c r="R559" s="503"/>
    </row>
    <row r="560" spans="1:18" x14ac:dyDescent="0.25">
      <c r="A560" s="503"/>
      <c r="B560" s="503"/>
      <c r="C560" s="504"/>
      <c r="D560" s="503"/>
      <c r="E560" s="503"/>
      <c r="F560" s="509"/>
      <c r="G560" s="503"/>
      <c r="H560" s="503"/>
      <c r="I560" s="503"/>
      <c r="L560" s="503"/>
      <c r="M560" s="503"/>
      <c r="Q560" s="503"/>
      <c r="R560" s="503"/>
    </row>
    <row r="561" spans="1:18" x14ac:dyDescent="0.25">
      <c r="A561" s="503"/>
      <c r="B561" s="503"/>
      <c r="C561" s="504"/>
      <c r="D561" s="503"/>
      <c r="E561" s="503"/>
      <c r="F561" s="509"/>
      <c r="G561" s="503"/>
      <c r="H561" s="503"/>
      <c r="I561" s="503"/>
      <c r="L561" s="503"/>
      <c r="M561" s="503"/>
      <c r="Q561" s="503"/>
      <c r="R561" s="503"/>
    </row>
    <row r="562" spans="1:18" x14ac:dyDescent="0.25">
      <c r="A562" s="503"/>
      <c r="B562" s="503"/>
      <c r="C562" s="504"/>
      <c r="D562" s="503"/>
      <c r="E562" s="503"/>
      <c r="F562" s="509"/>
      <c r="G562" s="503"/>
      <c r="H562" s="503"/>
      <c r="I562" s="503"/>
      <c r="L562" s="503"/>
      <c r="M562" s="503"/>
      <c r="Q562" s="503"/>
      <c r="R562" s="503"/>
    </row>
    <row r="563" spans="1:18" x14ac:dyDescent="0.25">
      <c r="A563" s="503"/>
      <c r="B563" s="503"/>
      <c r="C563" s="504"/>
      <c r="D563" s="503"/>
      <c r="E563" s="503"/>
      <c r="F563" s="509"/>
      <c r="G563" s="503"/>
      <c r="H563" s="503"/>
      <c r="I563" s="503"/>
      <c r="L563" s="503"/>
      <c r="M563" s="503"/>
      <c r="Q563" s="503"/>
      <c r="R563" s="503"/>
    </row>
    <row r="564" spans="1:18" x14ac:dyDescent="0.25">
      <c r="A564" s="503"/>
      <c r="B564" s="503"/>
      <c r="C564" s="504"/>
      <c r="D564" s="503"/>
      <c r="E564" s="503"/>
      <c r="F564" s="509"/>
      <c r="G564" s="503"/>
      <c r="H564" s="503"/>
      <c r="I564" s="503"/>
      <c r="L564" s="503"/>
      <c r="M564" s="503"/>
      <c r="Q564" s="503"/>
      <c r="R564" s="503"/>
    </row>
    <row r="565" spans="1:18" x14ac:dyDescent="0.25">
      <c r="A565" s="503"/>
      <c r="B565" s="503"/>
      <c r="C565" s="504"/>
      <c r="D565" s="503"/>
      <c r="E565" s="503"/>
      <c r="F565" s="509"/>
      <c r="G565" s="503"/>
      <c r="H565" s="503"/>
      <c r="I565" s="503"/>
      <c r="L565" s="503"/>
      <c r="M565" s="503"/>
      <c r="Q565" s="503"/>
      <c r="R565" s="503"/>
    </row>
    <row r="566" spans="1:18" x14ac:dyDescent="0.25">
      <c r="A566" s="503"/>
      <c r="B566" s="503"/>
      <c r="C566" s="504"/>
      <c r="D566" s="503"/>
      <c r="E566" s="503"/>
      <c r="F566" s="509"/>
      <c r="G566" s="503"/>
      <c r="H566" s="503"/>
      <c r="I566" s="503"/>
      <c r="L566" s="503"/>
      <c r="M566" s="503"/>
      <c r="Q566" s="503"/>
      <c r="R566" s="503"/>
    </row>
    <row r="567" spans="1:18" x14ac:dyDescent="0.25">
      <c r="A567" s="503"/>
      <c r="B567" s="503"/>
      <c r="C567" s="504"/>
      <c r="D567" s="503"/>
      <c r="E567" s="503"/>
      <c r="F567" s="509"/>
      <c r="G567" s="503"/>
      <c r="H567" s="503"/>
      <c r="I567" s="503"/>
      <c r="L567" s="503"/>
      <c r="M567" s="503"/>
      <c r="Q567" s="503"/>
      <c r="R567" s="503"/>
    </row>
    <row r="568" spans="1:18" x14ac:dyDescent="0.25">
      <c r="A568" s="503"/>
      <c r="B568" s="503"/>
      <c r="C568" s="504"/>
      <c r="D568" s="503"/>
      <c r="E568" s="503"/>
      <c r="F568" s="509"/>
      <c r="G568" s="503"/>
      <c r="H568" s="503"/>
      <c r="I568" s="503"/>
      <c r="L568" s="503"/>
      <c r="M568" s="503"/>
      <c r="Q568" s="503"/>
      <c r="R568" s="503"/>
    </row>
    <row r="569" spans="1:18" x14ac:dyDescent="0.25">
      <c r="A569" s="503"/>
      <c r="B569" s="503"/>
      <c r="C569" s="504"/>
      <c r="D569" s="503"/>
      <c r="E569" s="503"/>
      <c r="F569" s="509"/>
      <c r="G569" s="503"/>
      <c r="H569" s="503"/>
      <c r="I569" s="503"/>
      <c r="L569" s="503"/>
      <c r="M569" s="503"/>
      <c r="Q569" s="503"/>
      <c r="R569" s="503"/>
    </row>
    <row r="570" spans="1:18" x14ac:dyDescent="0.25">
      <c r="A570" s="503"/>
      <c r="B570" s="503"/>
      <c r="C570" s="504"/>
      <c r="D570" s="503"/>
      <c r="E570" s="503"/>
      <c r="F570" s="509"/>
      <c r="G570" s="503"/>
      <c r="H570" s="503"/>
      <c r="I570" s="503"/>
      <c r="L570" s="503"/>
      <c r="M570" s="503"/>
      <c r="Q570" s="503"/>
      <c r="R570" s="503"/>
    </row>
    <row r="571" spans="1:18" x14ac:dyDescent="0.25">
      <c r="A571" s="503"/>
      <c r="B571" s="503"/>
      <c r="C571" s="504"/>
      <c r="D571" s="503"/>
      <c r="E571" s="503"/>
      <c r="F571" s="509"/>
      <c r="G571" s="503"/>
      <c r="H571" s="503"/>
      <c r="I571" s="503"/>
      <c r="L571" s="503"/>
      <c r="M571" s="503"/>
      <c r="Q571" s="503"/>
      <c r="R571" s="503"/>
    </row>
    <row r="572" spans="1:18" x14ac:dyDescent="0.25">
      <c r="A572" s="503"/>
      <c r="B572" s="503"/>
      <c r="C572" s="504"/>
      <c r="D572" s="503"/>
      <c r="E572" s="503"/>
      <c r="F572" s="509"/>
      <c r="G572" s="503"/>
      <c r="H572" s="503"/>
      <c r="I572" s="503"/>
      <c r="L572" s="503"/>
      <c r="M572" s="503"/>
      <c r="Q572" s="503"/>
      <c r="R572" s="503"/>
    </row>
    <row r="573" spans="1:18" x14ac:dyDescent="0.25">
      <c r="A573" s="503"/>
      <c r="B573" s="503"/>
      <c r="C573" s="504"/>
      <c r="D573" s="503"/>
      <c r="E573" s="503"/>
      <c r="F573" s="509"/>
      <c r="G573" s="503"/>
      <c r="H573" s="503"/>
      <c r="I573" s="503"/>
      <c r="L573" s="503"/>
      <c r="M573" s="503"/>
      <c r="Q573" s="503"/>
      <c r="R573" s="503"/>
    </row>
    <row r="574" spans="1:18" x14ac:dyDescent="0.25">
      <c r="A574" s="503"/>
      <c r="B574" s="503"/>
      <c r="C574" s="504"/>
      <c r="D574" s="503"/>
      <c r="E574" s="503"/>
      <c r="F574" s="509"/>
      <c r="G574" s="503"/>
      <c r="H574" s="503"/>
      <c r="I574" s="503"/>
      <c r="L574" s="503"/>
      <c r="M574" s="503"/>
      <c r="Q574" s="503"/>
      <c r="R574" s="503"/>
    </row>
    <row r="575" spans="1:18" x14ac:dyDescent="0.25">
      <c r="A575" s="503"/>
      <c r="B575" s="503"/>
      <c r="C575" s="504"/>
      <c r="D575" s="503"/>
      <c r="E575" s="503"/>
      <c r="F575" s="509"/>
      <c r="G575" s="503"/>
      <c r="H575" s="503"/>
      <c r="I575" s="503"/>
      <c r="L575" s="503"/>
      <c r="M575" s="503"/>
      <c r="Q575" s="503"/>
      <c r="R575" s="503"/>
    </row>
    <row r="576" spans="1:18" x14ac:dyDescent="0.25">
      <c r="A576" s="503"/>
      <c r="B576" s="503"/>
      <c r="C576" s="504"/>
      <c r="D576" s="503"/>
      <c r="E576" s="503"/>
      <c r="F576" s="509"/>
      <c r="G576" s="503"/>
      <c r="H576" s="503"/>
      <c r="I576" s="503"/>
      <c r="L576" s="503"/>
      <c r="M576" s="503"/>
      <c r="Q576" s="503"/>
      <c r="R576" s="503"/>
    </row>
    <row r="577" spans="1:18" x14ac:dyDescent="0.25">
      <c r="A577" s="503"/>
      <c r="B577" s="503"/>
      <c r="C577" s="504"/>
      <c r="D577" s="503"/>
      <c r="E577" s="503"/>
      <c r="F577" s="509"/>
      <c r="G577" s="503"/>
      <c r="H577" s="503"/>
      <c r="I577" s="503"/>
      <c r="L577" s="503"/>
      <c r="M577" s="503"/>
      <c r="Q577" s="503"/>
      <c r="R577" s="503"/>
    </row>
    <row r="578" spans="1:18" x14ac:dyDescent="0.25">
      <c r="A578" s="503"/>
      <c r="B578" s="503"/>
      <c r="C578" s="504"/>
      <c r="D578" s="503"/>
      <c r="E578" s="503"/>
      <c r="F578" s="509"/>
      <c r="G578" s="503"/>
      <c r="H578" s="503"/>
      <c r="I578" s="503"/>
      <c r="L578" s="503"/>
      <c r="M578" s="503"/>
      <c r="Q578" s="503"/>
      <c r="R578" s="503"/>
    </row>
    <row r="579" spans="1:18" x14ac:dyDescent="0.25">
      <c r="A579" s="503"/>
      <c r="B579" s="503"/>
      <c r="C579" s="504"/>
      <c r="D579" s="503"/>
      <c r="E579" s="503"/>
      <c r="F579" s="509"/>
      <c r="G579" s="503"/>
      <c r="H579" s="503"/>
      <c r="I579" s="503"/>
      <c r="L579" s="503"/>
      <c r="M579" s="503"/>
      <c r="Q579" s="503"/>
      <c r="R579" s="503"/>
    </row>
    <row r="580" spans="1:18" x14ac:dyDescent="0.25">
      <c r="A580" s="503"/>
      <c r="B580" s="503"/>
      <c r="C580" s="504"/>
      <c r="D580" s="503"/>
      <c r="E580" s="503"/>
      <c r="F580" s="509"/>
      <c r="G580" s="503"/>
      <c r="H580" s="503"/>
      <c r="I580" s="503"/>
      <c r="L580" s="503"/>
      <c r="M580" s="503"/>
      <c r="Q580" s="503"/>
      <c r="R580" s="503"/>
    </row>
    <row r="581" spans="1:18" x14ac:dyDescent="0.25">
      <c r="A581" s="503"/>
      <c r="B581" s="503"/>
      <c r="C581" s="504"/>
      <c r="D581" s="503"/>
      <c r="E581" s="503"/>
      <c r="F581" s="509"/>
      <c r="G581" s="503"/>
      <c r="H581" s="503"/>
      <c r="I581" s="503"/>
      <c r="L581" s="503"/>
      <c r="M581" s="503"/>
      <c r="Q581" s="503"/>
      <c r="R581" s="503"/>
    </row>
    <row r="582" spans="1:18" x14ac:dyDescent="0.25">
      <c r="A582" s="503"/>
      <c r="B582" s="503"/>
      <c r="C582" s="504"/>
      <c r="D582" s="503"/>
      <c r="E582" s="503"/>
      <c r="F582" s="509"/>
      <c r="G582" s="503"/>
      <c r="H582" s="503"/>
      <c r="I582" s="503"/>
      <c r="L582" s="503"/>
      <c r="M582" s="503"/>
      <c r="Q582" s="503"/>
      <c r="R582" s="503"/>
    </row>
    <row r="583" spans="1:18" x14ac:dyDescent="0.25">
      <c r="A583" s="503"/>
      <c r="B583" s="503"/>
      <c r="C583" s="504"/>
      <c r="D583" s="503"/>
      <c r="E583" s="503"/>
      <c r="F583" s="509"/>
      <c r="G583" s="503"/>
      <c r="H583" s="503"/>
      <c r="I583" s="503"/>
      <c r="L583" s="503"/>
      <c r="M583" s="503"/>
      <c r="Q583" s="503"/>
      <c r="R583" s="503"/>
    </row>
    <row r="584" spans="1:18" x14ac:dyDescent="0.25">
      <c r="A584" s="503"/>
      <c r="B584" s="503"/>
      <c r="C584" s="504"/>
      <c r="D584" s="503"/>
      <c r="E584" s="503"/>
      <c r="F584" s="509"/>
      <c r="G584" s="503"/>
      <c r="H584" s="503"/>
      <c r="I584" s="503"/>
      <c r="L584" s="503"/>
      <c r="M584" s="503"/>
      <c r="Q584" s="503"/>
      <c r="R584" s="503"/>
    </row>
    <row r="585" spans="1:18" x14ac:dyDescent="0.25">
      <c r="A585" s="503"/>
      <c r="B585" s="503"/>
      <c r="C585" s="504"/>
      <c r="D585" s="503"/>
      <c r="E585" s="503"/>
      <c r="F585" s="509"/>
      <c r="G585" s="503"/>
      <c r="H585" s="503"/>
      <c r="I585" s="503"/>
      <c r="L585" s="503"/>
      <c r="M585" s="503"/>
      <c r="Q585" s="503"/>
      <c r="R585" s="503"/>
    </row>
    <row r="586" spans="1:18" x14ac:dyDescent="0.25">
      <c r="A586" s="503"/>
      <c r="B586" s="503"/>
      <c r="C586" s="504"/>
      <c r="D586" s="503"/>
      <c r="E586" s="503"/>
      <c r="F586" s="509"/>
      <c r="G586" s="503"/>
      <c r="H586" s="503"/>
      <c r="I586" s="503"/>
      <c r="L586" s="503"/>
      <c r="M586" s="503"/>
      <c r="Q586" s="503"/>
      <c r="R586" s="503"/>
    </row>
    <row r="587" spans="1:18" x14ac:dyDescent="0.25">
      <c r="A587" s="503"/>
      <c r="B587" s="503"/>
      <c r="C587" s="504"/>
      <c r="D587" s="503"/>
      <c r="E587" s="503"/>
      <c r="F587" s="509"/>
      <c r="G587" s="503"/>
      <c r="H587" s="503"/>
      <c r="I587" s="503"/>
      <c r="L587" s="503"/>
      <c r="M587" s="503"/>
      <c r="Q587" s="503"/>
      <c r="R587" s="503"/>
    </row>
    <row r="588" spans="1:18" x14ac:dyDescent="0.25">
      <c r="A588" s="503"/>
      <c r="B588" s="503"/>
      <c r="C588" s="504"/>
      <c r="D588" s="503"/>
      <c r="E588" s="503"/>
      <c r="F588" s="509"/>
      <c r="G588" s="503"/>
      <c r="H588" s="503"/>
      <c r="I588" s="503"/>
      <c r="L588" s="503"/>
      <c r="M588" s="503"/>
      <c r="Q588" s="503"/>
      <c r="R588" s="503"/>
    </row>
    <row r="589" spans="1:18" x14ac:dyDescent="0.25">
      <c r="A589" s="503"/>
      <c r="B589" s="503"/>
      <c r="C589" s="504"/>
      <c r="D589" s="503"/>
      <c r="E589" s="503"/>
      <c r="F589" s="509"/>
      <c r="G589" s="503"/>
      <c r="H589" s="503"/>
      <c r="I589" s="503"/>
      <c r="L589" s="503"/>
      <c r="M589" s="503"/>
      <c r="Q589" s="503"/>
      <c r="R589" s="503"/>
    </row>
    <row r="590" spans="1:18" x14ac:dyDescent="0.25">
      <c r="A590" s="503"/>
      <c r="B590" s="503"/>
      <c r="C590" s="504"/>
      <c r="D590" s="503"/>
      <c r="E590" s="503"/>
      <c r="F590" s="509"/>
      <c r="G590" s="503"/>
      <c r="H590" s="503"/>
      <c r="I590" s="503"/>
      <c r="L590" s="503"/>
      <c r="M590" s="503"/>
      <c r="Q590" s="503"/>
      <c r="R590" s="503"/>
    </row>
    <row r="591" spans="1:18" x14ac:dyDescent="0.25">
      <c r="A591" s="503"/>
      <c r="B591" s="503"/>
      <c r="C591" s="504"/>
      <c r="D591" s="503"/>
      <c r="E591" s="503"/>
      <c r="F591" s="509"/>
      <c r="G591" s="503"/>
      <c r="H591" s="503"/>
      <c r="I591" s="503"/>
      <c r="L591" s="503"/>
      <c r="M591" s="503"/>
      <c r="Q591" s="503"/>
      <c r="R591" s="503"/>
    </row>
    <row r="592" spans="1:18" x14ac:dyDescent="0.25">
      <c r="A592" s="503"/>
      <c r="B592" s="503"/>
      <c r="C592" s="504"/>
      <c r="D592" s="503"/>
      <c r="E592" s="503"/>
      <c r="F592" s="509"/>
      <c r="G592" s="503"/>
      <c r="H592" s="503"/>
      <c r="I592" s="503"/>
      <c r="L592" s="503"/>
      <c r="M592" s="503"/>
      <c r="Q592" s="503"/>
      <c r="R592" s="503"/>
    </row>
    <row r="593" spans="1:18" x14ac:dyDescent="0.25">
      <c r="A593" s="503"/>
      <c r="B593" s="503"/>
      <c r="C593" s="504"/>
      <c r="D593" s="503"/>
      <c r="E593" s="503"/>
      <c r="F593" s="509"/>
      <c r="G593" s="503"/>
      <c r="H593" s="503"/>
      <c r="I593" s="503"/>
      <c r="L593" s="503"/>
      <c r="M593" s="503"/>
      <c r="Q593" s="503"/>
      <c r="R593" s="503"/>
    </row>
    <row r="594" spans="1:18" x14ac:dyDescent="0.25">
      <c r="A594" s="503"/>
      <c r="B594" s="503"/>
      <c r="C594" s="504"/>
      <c r="D594" s="503"/>
      <c r="E594" s="503"/>
      <c r="F594" s="509"/>
      <c r="G594" s="503"/>
      <c r="H594" s="503"/>
      <c r="I594" s="503"/>
      <c r="L594" s="503"/>
      <c r="M594" s="503"/>
      <c r="Q594" s="503"/>
      <c r="R594" s="503"/>
    </row>
    <row r="595" spans="1:18" x14ac:dyDescent="0.25">
      <c r="A595" s="503"/>
      <c r="B595" s="503"/>
      <c r="C595" s="504"/>
      <c r="D595" s="503"/>
      <c r="E595" s="503"/>
      <c r="F595" s="509"/>
      <c r="G595" s="503"/>
      <c r="H595" s="503"/>
      <c r="I595" s="503"/>
      <c r="L595" s="503"/>
      <c r="M595" s="503"/>
      <c r="Q595" s="503"/>
      <c r="R595" s="503"/>
    </row>
    <row r="596" spans="1:18" x14ac:dyDescent="0.25">
      <c r="A596" s="503"/>
      <c r="B596" s="503"/>
      <c r="C596" s="504"/>
      <c r="D596" s="503"/>
      <c r="E596" s="503"/>
      <c r="F596" s="509"/>
      <c r="G596" s="503"/>
      <c r="H596" s="503"/>
      <c r="I596" s="503"/>
      <c r="L596" s="503"/>
      <c r="M596" s="503"/>
      <c r="Q596" s="503"/>
      <c r="R596" s="503"/>
    </row>
    <row r="597" spans="1:18" x14ac:dyDescent="0.25">
      <c r="A597" s="503"/>
      <c r="B597" s="503"/>
      <c r="C597" s="504"/>
      <c r="D597" s="503"/>
      <c r="E597" s="503"/>
      <c r="F597" s="509"/>
      <c r="G597" s="503"/>
      <c r="H597" s="503"/>
      <c r="I597" s="503"/>
      <c r="L597" s="503"/>
      <c r="M597" s="503"/>
      <c r="Q597" s="503"/>
      <c r="R597" s="503"/>
    </row>
    <row r="598" spans="1:18" x14ac:dyDescent="0.25">
      <c r="A598" s="503"/>
      <c r="B598" s="503"/>
      <c r="C598" s="504"/>
      <c r="D598" s="503"/>
      <c r="E598" s="503"/>
      <c r="F598" s="509"/>
      <c r="G598" s="503"/>
      <c r="H598" s="503"/>
      <c r="I598" s="503"/>
      <c r="L598" s="503"/>
      <c r="M598" s="503"/>
      <c r="Q598" s="503"/>
      <c r="R598" s="503"/>
    </row>
    <row r="599" spans="1:18" x14ac:dyDescent="0.25">
      <c r="A599" s="503"/>
      <c r="B599" s="503"/>
      <c r="C599" s="504"/>
      <c r="D599" s="503"/>
      <c r="E599" s="503"/>
      <c r="F599" s="509"/>
      <c r="G599" s="503"/>
      <c r="H599" s="503"/>
      <c r="I599" s="503"/>
      <c r="L599" s="503"/>
      <c r="M599" s="503"/>
      <c r="Q599" s="503"/>
      <c r="R599" s="503"/>
    </row>
    <row r="600" spans="1:18" x14ac:dyDescent="0.25">
      <c r="A600" s="503"/>
      <c r="B600" s="503"/>
      <c r="C600" s="504"/>
      <c r="D600" s="503"/>
      <c r="E600" s="503"/>
      <c r="F600" s="509"/>
      <c r="G600" s="503"/>
      <c r="H600" s="503"/>
      <c r="I600" s="503"/>
      <c r="L600" s="503"/>
      <c r="M600" s="503"/>
      <c r="Q600" s="503"/>
      <c r="R600" s="503"/>
    </row>
    <row r="601" spans="1:18" x14ac:dyDescent="0.25">
      <c r="A601" s="503"/>
      <c r="B601" s="503"/>
      <c r="C601" s="504"/>
      <c r="D601" s="503"/>
      <c r="E601" s="503"/>
      <c r="F601" s="509"/>
      <c r="G601" s="503"/>
      <c r="H601" s="503"/>
      <c r="I601" s="503"/>
      <c r="L601" s="503"/>
      <c r="M601" s="503"/>
      <c r="Q601" s="503"/>
      <c r="R601" s="503"/>
    </row>
    <row r="602" spans="1:18" x14ac:dyDescent="0.25">
      <c r="A602" s="503"/>
      <c r="B602" s="503"/>
      <c r="C602" s="504"/>
      <c r="D602" s="503"/>
      <c r="E602" s="503"/>
      <c r="F602" s="509"/>
      <c r="G602" s="503"/>
      <c r="H602" s="503"/>
      <c r="I602" s="503"/>
      <c r="L602" s="503"/>
      <c r="M602" s="503"/>
      <c r="Q602" s="503"/>
      <c r="R602" s="503"/>
    </row>
    <row r="603" spans="1:18" x14ac:dyDescent="0.25">
      <c r="A603" s="503"/>
      <c r="B603" s="503"/>
      <c r="C603" s="504"/>
      <c r="D603" s="503"/>
      <c r="E603" s="503"/>
      <c r="F603" s="509"/>
      <c r="G603" s="503"/>
      <c r="H603" s="503"/>
      <c r="I603" s="503"/>
      <c r="L603" s="503"/>
      <c r="M603" s="503"/>
      <c r="Q603" s="503"/>
      <c r="R603" s="503"/>
    </row>
    <row r="604" spans="1:18" x14ac:dyDescent="0.25">
      <c r="A604" s="503"/>
      <c r="B604" s="503"/>
      <c r="C604" s="504"/>
      <c r="D604" s="503"/>
      <c r="E604" s="503"/>
      <c r="F604" s="509"/>
      <c r="G604" s="503"/>
      <c r="H604" s="503"/>
      <c r="I604" s="503"/>
      <c r="L604" s="503"/>
      <c r="M604" s="503"/>
      <c r="Q604" s="503"/>
      <c r="R604" s="503"/>
    </row>
    <row r="605" spans="1:18" x14ac:dyDescent="0.25">
      <c r="A605" s="503"/>
      <c r="B605" s="503"/>
      <c r="C605" s="504"/>
      <c r="D605" s="503"/>
      <c r="E605" s="503"/>
      <c r="F605" s="509"/>
      <c r="G605" s="503"/>
      <c r="H605" s="503"/>
      <c r="I605" s="503"/>
      <c r="L605" s="503"/>
      <c r="M605" s="503"/>
      <c r="Q605" s="503"/>
      <c r="R605" s="503"/>
    </row>
    <row r="606" spans="1:18" x14ac:dyDescent="0.25">
      <c r="A606" s="503"/>
      <c r="B606" s="503"/>
      <c r="C606" s="504"/>
      <c r="D606" s="503"/>
      <c r="E606" s="503"/>
      <c r="F606" s="509"/>
      <c r="G606" s="503"/>
      <c r="H606" s="503"/>
      <c r="I606" s="503"/>
      <c r="L606" s="503"/>
      <c r="M606" s="503"/>
      <c r="Q606" s="503"/>
      <c r="R606" s="503"/>
    </row>
    <row r="607" spans="1:18" x14ac:dyDescent="0.25">
      <c r="A607" s="503"/>
      <c r="B607" s="503"/>
      <c r="C607" s="504"/>
      <c r="D607" s="503"/>
      <c r="E607" s="503"/>
      <c r="F607" s="509"/>
      <c r="G607" s="503"/>
      <c r="H607" s="503"/>
      <c r="I607" s="503"/>
      <c r="L607" s="503"/>
      <c r="M607" s="503"/>
      <c r="Q607" s="503"/>
      <c r="R607" s="503"/>
    </row>
    <row r="608" spans="1:18" x14ac:dyDescent="0.25">
      <c r="A608" s="503"/>
      <c r="B608" s="503"/>
      <c r="C608" s="504"/>
      <c r="D608" s="503"/>
      <c r="E608" s="503"/>
      <c r="F608" s="509"/>
      <c r="G608" s="503"/>
      <c r="H608" s="503"/>
      <c r="I608" s="503"/>
      <c r="L608" s="503"/>
      <c r="M608" s="503"/>
      <c r="Q608" s="503"/>
      <c r="R608" s="503"/>
    </row>
    <row r="609" spans="1:18" x14ac:dyDescent="0.25">
      <c r="A609" s="503"/>
      <c r="B609" s="503"/>
      <c r="C609" s="504"/>
      <c r="D609" s="503"/>
      <c r="E609" s="503"/>
      <c r="F609" s="509"/>
      <c r="G609" s="503"/>
      <c r="H609" s="503"/>
      <c r="I609" s="503"/>
      <c r="L609" s="503"/>
      <c r="M609" s="503"/>
      <c r="Q609" s="503"/>
      <c r="R609" s="503"/>
    </row>
    <row r="610" spans="1:18" x14ac:dyDescent="0.25">
      <c r="A610" s="503"/>
      <c r="B610" s="503"/>
      <c r="C610" s="504"/>
      <c r="D610" s="503"/>
      <c r="E610" s="503"/>
      <c r="F610" s="509"/>
      <c r="G610" s="503"/>
      <c r="H610" s="503"/>
      <c r="I610" s="503"/>
      <c r="L610" s="503"/>
      <c r="M610" s="503"/>
      <c r="Q610" s="503"/>
      <c r="R610" s="503"/>
    </row>
    <row r="611" spans="1:18" x14ac:dyDescent="0.25">
      <c r="A611" s="503"/>
      <c r="B611" s="503"/>
      <c r="C611" s="504"/>
      <c r="D611" s="503"/>
      <c r="E611" s="503"/>
      <c r="F611" s="509"/>
      <c r="G611" s="503"/>
      <c r="H611" s="503"/>
      <c r="I611" s="503"/>
      <c r="L611" s="503"/>
      <c r="M611" s="503"/>
      <c r="Q611" s="503"/>
      <c r="R611" s="503"/>
    </row>
    <row r="612" spans="1:18" x14ac:dyDescent="0.25">
      <c r="A612" s="503"/>
      <c r="B612" s="503"/>
      <c r="C612" s="504"/>
      <c r="D612" s="503"/>
      <c r="E612" s="503"/>
      <c r="F612" s="509"/>
      <c r="G612" s="503"/>
      <c r="H612" s="503"/>
      <c r="I612" s="503"/>
      <c r="L612" s="503"/>
      <c r="M612" s="503"/>
      <c r="Q612" s="503"/>
      <c r="R612" s="503"/>
    </row>
    <row r="613" spans="1:18" x14ac:dyDescent="0.25">
      <c r="A613" s="503"/>
      <c r="B613" s="503"/>
      <c r="C613" s="504"/>
      <c r="D613" s="503"/>
      <c r="E613" s="503"/>
      <c r="F613" s="509"/>
      <c r="G613" s="503"/>
      <c r="H613" s="503"/>
      <c r="I613" s="503"/>
      <c r="L613" s="503"/>
      <c r="M613" s="503"/>
      <c r="Q613" s="503"/>
      <c r="R613" s="503"/>
    </row>
    <row r="614" spans="1:18" x14ac:dyDescent="0.25">
      <c r="A614" s="503"/>
      <c r="B614" s="503"/>
      <c r="C614" s="504"/>
      <c r="D614" s="503"/>
      <c r="E614" s="503"/>
      <c r="F614" s="509"/>
      <c r="G614" s="503"/>
      <c r="H614" s="503"/>
      <c r="I614" s="503"/>
      <c r="L614" s="503"/>
      <c r="M614" s="503"/>
      <c r="Q614" s="503"/>
      <c r="R614" s="503"/>
    </row>
    <row r="615" spans="1:18" x14ac:dyDescent="0.25">
      <c r="A615" s="503"/>
      <c r="B615" s="503"/>
      <c r="C615" s="504"/>
      <c r="D615" s="503"/>
      <c r="E615" s="503"/>
      <c r="F615" s="509"/>
      <c r="G615" s="503"/>
      <c r="H615" s="503"/>
      <c r="I615" s="503"/>
      <c r="L615" s="503"/>
      <c r="M615" s="503"/>
      <c r="Q615" s="503"/>
      <c r="R615" s="503"/>
    </row>
    <row r="616" spans="1:18" x14ac:dyDescent="0.25">
      <c r="A616" s="503"/>
      <c r="B616" s="503"/>
      <c r="C616" s="504"/>
      <c r="D616" s="503"/>
      <c r="E616" s="503"/>
      <c r="F616" s="509"/>
      <c r="G616" s="503"/>
      <c r="H616" s="503"/>
      <c r="I616" s="503"/>
      <c r="L616" s="503"/>
      <c r="M616" s="503"/>
      <c r="Q616" s="503"/>
      <c r="R616" s="503"/>
    </row>
    <row r="617" spans="1:18" x14ac:dyDescent="0.25">
      <c r="A617" s="503"/>
      <c r="B617" s="503"/>
      <c r="C617" s="504"/>
      <c r="D617" s="503"/>
      <c r="E617" s="503"/>
      <c r="F617" s="509"/>
      <c r="G617" s="503"/>
      <c r="H617" s="503"/>
      <c r="I617" s="503"/>
      <c r="L617" s="503"/>
      <c r="M617" s="503"/>
      <c r="Q617" s="503"/>
      <c r="R617" s="503"/>
    </row>
    <row r="618" spans="1:18" x14ac:dyDescent="0.25">
      <c r="A618" s="503"/>
      <c r="B618" s="503"/>
      <c r="C618" s="504"/>
      <c r="D618" s="503"/>
      <c r="E618" s="503"/>
      <c r="F618" s="509"/>
      <c r="G618" s="503"/>
      <c r="H618" s="503"/>
      <c r="I618" s="503"/>
      <c r="L618" s="503"/>
      <c r="M618" s="503"/>
      <c r="Q618" s="503"/>
      <c r="R618" s="503"/>
    </row>
    <row r="619" spans="1:18" x14ac:dyDescent="0.25">
      <c r="A619" s="503"/>
      <c r="B619" s="503"/>
      <c r="C619" s="504"/>
      <c r="D619" s="503"/>
      <c r="E619" s="503"/>
      <c r="F619" s="509"/>
      <c r="G619" s="503"/>
      <c r="H619" s="503"/>
      <c r="I619" s="503"/>
      <c r="L619" s="503"/>
      <c r="M619" s="503"/>
      <c r="Q619" s="503"/>
      <c r="R619" s="503"/>
    </row>
    <row r="620" spans="1:18" x14ac:dyDescent="0.25">
      <c r="A620" s="503"/>
      <c r="B620" s="503"/>
      <c r="C620" s="504"/>
      <c r="D620" s="503"/>
      <c r="E620" s="503"/>
      <c r="F620" s="509"/>
      <c r="G620" s="503"/>
      <c r="H620" s="503"/>
      <c r="I620" s="503"/>
      <c r="L620" s="503"/>
      <c r="M620" s="503"/>
      <c r="Q620" s="503"/>
      <c r="R620" s="503"/>
    </row>
    <row r="621" spans="1:18" x14ac:dyDescent="0.25">
      <c r="A621" s="503"/>
      <c r="B621" s="503"/>
      <c r="C621" s="504"/>
      <c r="D621" s="503"/>
      <c r="E621" s="503"/>
      <c r="F621" s="509"/>
      <c r="G621" s="503"/>
      <c r="H621" s="503"/>
      <c r="I621" s="503"/>
      <c r="L621" s="503"/>
      <c r="M621" s="503"/>
      <c r="Q621" s="503"/>
      <c r="R621" s="503"/>
    </row>
    <row r="622" spans="1:18" x14ac:dyDescent="0.25">
      <c r="A622" s="503"/>
      <c r="B622" s="503"/>
      <c r="C622" s="504"/>
      <c r="D622" s="503"/>
      <c r="E622" s="503"/>
      <c r="F622" s="509"/>
      <c r="G622" s="503"/>
      <c r="H622" s="503"/>
      <c r="I622" s="503"/>
      <c r="L622" s="503"/>
      <c r="M622" s="503"/>
      <c r="Q622" s="503"/>
      <c r="R622" s="503"/>
    </row>
    <row r="623" spans="1:18" x14ac:dyDescent="0.25">
      <c r="A623" s="503"/>
      <c r="B623" s="503"/>
      <c r="C623" s="504"/>
      <c r="D623" s="503"/>
      <c r="E623" s="503"/>
      <c r="F623" s="509"/>
      <c r="G623" s="503"/>
      <c r="H623" s="503"/>
      <c r="I623" s="503"/>
      <c r="L623" s="503"/>
      <c r="M623" s="503"/>
      <c r="Q623" s="503"/>
      <c r="R623" s="503"/>
    </row>
    <row r="624" spans="1:18" x14ac:dyDescent="0.25">
      <c r="A624" s="503"/>
      <c r="B624" s="503"/>
      <c r="C624" s="504"/>
      <c r="D624" s="503"/>
      <c r="E624" s="503"/>
      <c r="F624" s="509"/>
      <c r="G624" s="503"/>
      <c r="H624" s="503"/>
      <c r="I624" s="503"/>
      <c r="L624" s="503"/>
      <c r="M624" s="503"/>
      <c r="Q624" s="503"/>
      <c r="R624" s="503"/>
    </row>
    <row r="625" spans="1:18" x14ac:dyDescent="0.25">
      <c r="A625" s="503"/>
      <c r="B625" s="503"/>
      <c r="C625" s="504"/>
      <c r="D625" s="503"/>
      <c r="E625" s="503"/>
      <c r="F625" s="509"/>
      <c r="G625" s="503"/>
      <c r="H625" s="503"/>
      <c r="I625" s="503"/>
      <c r="L625" s="503"/>
      <c r="M625" s="503"/>
      <c r="Q625" s="503"/>
      <c r="R625" s="503"/>
    </row>
    <row r="626" spans="1:18" x14ac:dyDescent="0.25">
      <c r="A626" s="503"/>
      <c r="B626" s="503"/>
      <c r="C626" s="504"/>
      <c r="D626" s="503"/>
      <c r="E626" s="503"/>
      <c r="F626" s="509"/>
      <c r="G626" s="503"/>
      <c r="H626" s="503"/>
      <c r="I626" s="503"/>
      <c r="L626" s="503"/>
      <c r="M626" s="503"/>
      <c r="Q626" s="503"/>
      <c r="R626" s="503"/>
    </row>
    <row r="627" spans="1:18" x14ac:dyDescent="0.25">
      <c r="A627" s="503"/>
      <c r="B627" s="503"/>
      <c r="C627" s="504"/>
      <c r="D627" s="503"/>
      <c r="E627" s="503"/>
      <c r="F627" s="509"/>
      <c r="G627" s="503"/>
      <c r="H627" s="503"/>
      <c r="I627" s="503"/>
      <c r="L627" s="503"/>
      <c r="M627" s="503"/>
      <c r="Q627" s="503"/>
      <c r="R627" s="503"/>
    </row>
    <row r="628" spans="1:18" x14ac:dyDescent="0.25">
      <c r="A628" s="503"/>
      <c r="B628" s="503"/>
      <c r="C628" s="504"/>
      <c r="D628" s="503"/>
      <c r="E628" s="503"/>
      <c r="F628" s="509"/>
      <c r="G628" s="503"/>
      <c r="H628" s="503"/>
      <c r="I628" s="503"/>
      <c r="L628" s="503"/>
      <c r="M628" s="503"/>
      <c r="Q628" s="503"/>
      <c r="R628" s="503"/>
    </row>
    <row r="629" spans="1:18" x14ac:dyDescent="0.25">
      <c r="A629" s="503"/>
      <c r="B629" s="503"/>
      <c r="C629" s="504"/>
      <c r="D629" s="503"/>
      <c r="E629" s="503"/>
      <c r="F629" s="509"/>
      <c r="G629" s="503"/>
      <c r="H629" s="503"/>
      <c r="I629" s="503"/>
      <c r="L629" s="503"/>
      <c r="M629" s="503"/>
      <c r="Q629" s="503"/>
      <c r="R629" s="503"/>
    </row>
    <row r="630" spans="1:18" x14ac:dyDescent="0.25">
      <c r="A630" s="503"/>
      <c r="B630" s="503"/>
      <c r="C630" s="504"/>
      <c r="D630" s="503"/>
      <c r="E630" s="503"/>
      <c r="F630" s="509"/>
      <c r="G630" s="503"/>
      <c r="H630" s="503"/>
      <c r="I630" s="503"/>
      <c r="L630" s="503"/>
      <c r="M630" s="503"/>
      <c r="Q630" s="503"/>
      <c r="R630" s="503"/>
    </row>
    <row r="631" spans="1:18" x14ac:dyDescent="0.25">
      <c r="A631" s="503"/>
      <c r="B631" s="503"/>
      <c r="C631" s="504"/>
      <c r="D631" s="503"/>
      <c r="E631" s="503"/>
      <c r="F631" s="509"/>
      <c r="G631" s="503"/>
      <c r="H631" s="503"/>
      <c r="I631" s="503"/>
      <c r="L631" s="503"/>
      <c r="M631" s="503"/>
      <c r="Q631" s="503"/>
      <c r="R631" s="503"/>
    </row>
    <row r="632" spans="1:18" x14ac:dyDescent="0.25">
      <c r="A632" s="503"/>
      <c r="B632" s="503"/>
      <c r="C632" s="504"/>
      <c r="D632" s="503"/>
      <c r="E632" s="503"/>
      <c r="F632" s="509"/>
      <c r="G632" s="503"/>
      <c r="H632" s="503"/>
      <c r="I632" s="503"/>
      <c r="L632" s="503"/>
      <c r="M632" s="503"/>
      <c r="Q632" s="503"/>
      <c r="R632" s="503"/>
    </row>
    <row r="633" spans="1:18" x14ac:dyDescent="0.25">
      <c r="A633" s="503"/>
      <c r="B633" s="503"/>
      <c r="C633" s="504"/>
      <c r="D633" s="503"/>
      <c r="E633" s="503"/>
      <c r="F633" s="509"/>
      <c r="G633" s="503"/>
      <c r="H633" s="503"/>
      <c r="I633" s="503"/>
      <c r="L633" s="503"/>
      <c r="M633" s="503"/>
      <c r="Q633" s="503"/>
      <c r="R633" s="503"/>
    </row>
    <row r="634" spans="1:18" x14ac:dyDescent="0.25">
      <c r="A634" s="503"/>
      <c r="B634" s="503"/>
      <c r="C634" s="504"/>
      <c r="D634" s="503"/>
      <c r="E634" s="503"/>
      <c r="F634" s="509"/>
      <c r="G634" s="503"/>
      <c r="H634" s="503"/>
      <c r="I634" s="503"/>
      <c r="L634" s="503"/>
      <c r="M634" s="503"/>
      <c r="Q634" s="503"/>
      <c r="R634" s="503"/>
    </row>
    <row r="635" spans="1:18" x14ac:dyDescent="0.25">
      <c r="A635" s="503"/>
      <c r="B635" s="503"/>
      <c r="C635" s="504"/>
      <c r="D635" s="503"/>
      <c r="E635" s="503"/>
      <c r="F635" s="509"/>
      <c r="G635" s="503"/>
      <c r="H635" s="503"/>
      <c r="I635" s="503"/>
      <c r="L635" s="503"/>
      <c r="M635" s="503"/>
      <c r="Q635" s="503"/>
      <c r="R635" s="503"/>
    </row>
    <row r="636" spans="1:18" x14ac:dyDescent="0.25">
      <c r="A636" s="503"/>
      <c r="B636" s="503"/>
      <c r="C636" s="504"/>
      <c r="D636" s="503"/>
      <c r="E636" s="503"/>
      <c r="F636" s="509"/>
      <c r="G636" s="503"/>
      <c r="H636" s="503"/>
      <c r="I636" s="503"/>
      <c r="L636" s="503"/>
      <c r="M636" s="503"/>
      <c r="Q636" s="503"/>
      <c r="R636" s="503"/>
    </row>
    <row r="637" spans="1:18" x14ac:dyDescent="0.25">
      <c r="A637" s="503"/>
      <c r="B637" s="503"/>
      <c r="C637" s="504"/>
      <c r="D637" s="503"/>
      <c r="E637" s="503"/>
      <c r="F637" s="509"/>
      <c r="G637" s="503"/>
      <c r="H637" s="503"/>
      <c r="I637" s="503"/>
      <c r="L637" s="503"/>
      <c r="M637" s="503"/>
      <c r="Q637" s="503"/>
      <c r="R637" s="503"/>
    </row>
    <row r="638" spans="1:18" x14ac:dyDescent="0.25">
      <c r="A638" s="503"/>
      <c r="B638" s="503"/>
      <c r="C638" s="504"/>
      <c r="D638" s="503"/>
      <c r="E638" s="503"/>
      <c r="F638" s="509"/>
      <c r="G638" s="503"/>
      <c r="H638" s="503"/>
      <c r="I638" s="503"/>
      <c r="L638" s="503"/>
      <c r="M638" s="503"/>
      <c r="Q638" s="503"/>
      <c r="R638" s="503"/>
    </row>
    <row r="639" spans="1:18" x14ac:dyDescent="0.25">
      <c r="A639" s="503"/>
      <c r="B639" s="503"/>
      <c r="C639" s="504"/>
      <c r="D639" s="503"/>
      <c r="E639" s="503"/>
      <c r="F639" s="509"/>
      <c r="G639" s="503"/>
      <c r="H639" s="503"/>
      <c r="I639" s="503"/>
      <c r="L639" s="503"/>
      <c r="M639" s="503"/>
      <c r="Q639" s="503"/>
      <c r="R639" s="503"/>
    </row>
    <row r="640" spans="1:18" x14ac:dyDescent="0.25">
      <c r="A640" s="503"/>
      <c r="B640" s="503"/>
      <c r="C640" s="504"/>
      <c r="D640" s="503"/>
      <c r="E640" s="503"/>
      <c r="F640" s="509"/>
      <c r="G640" s="503"/>
      <c r="H640" s="503"/>
      <c r="I640" s="503"/>
      <c r="L640" s="503"/>
      <c r="M640" s="503"/>
      <c r="Q640" s="503"/>
      <c r="R640" s="503"/>
    </row>
    <row r="641" spans="1:18" x14ac:dyDescent="0.25">
      <c r="A641" s="503"/>
      <c r="B641" s="503"/>
      <c r="C641" s="504"/>
      <c r="D641" s="503"/>
      <c r="E641" s="503"/>
      <c r="F641" s="509"/>
      <c r="G641" s="503"/>
      <c r="H641" s="503"/>
      <c r="I641" s="503"/>
      <c r="L641" s="503"/>
      <c r="M641" s="503"/>
      <c r="Q641" s="503"/>
      <c r="R641" s="503"/>
    </row>
    <row r="642" spans="1:18" x14ac:dyDescent="0.25">
      <c r="A642" s="503"/>
      <c r="B642" s="503"/>
      <c r="C642" s="504"/>
      <c r="D642" s="503"/>
      <c r="E642" s="503"/>
      <c r="F642" s="509"/>
      <c r="G642" s="503"/>
      <c r="H642" s="503"/>
      <c r="I642" s="503"/>
      <c r="L642" s="503"/>
      <c r="M642" s="503"/>
      <c r="Q642" s="503"/>
      <c r="R642" s="503"/>
    </row>
    <row r="643" spans="1:18" x14ac:dyDescent="0.25">
      <c r="A643" s="503"/>
      <c r="B643" s="503"/>
      <c r="C643" s="504"/>
      <c r="D643" s="503"/>
      <c r="E643" s="503"/>
      <c r="F643" s="509"/>
      <c r="G643" s="503"/>
      <c r="H643" s="503"/>
      <c r="I643" s="503"/>
      <c r="L643" s="503"/>
      <c r="M643" s="503"/>
      <c r="Q643" s="503"/>
      <c r="R643" s="503"/>
    </row>
    <row r="644" spans="1:18" x14ac:dyDescent="0.25">
      <c r="A644" s="503"/>
      <c r="B644" s="503"/>
      <c r="C644" s="504"/>
      <c r="D644" s="503"/>
      <c r="E644" s="503"/>
      <c r="F644" s="509"/>
      <c r="G644" s="503"/>
      <c r="H644" s="503"/>
      <c r="I644" s="503"/>
      <c r="L644" s="503"/>
      <c r="M644" s="503"/>
      <c r="Q644" s="503"/>
      <c r="R644" s="503"/>
    </row>
    <row r="645" spans="1:18" x14ac:dyDescent="0.25">
      <c r="A645" s="503"/>
      <c r="B645" s="503"/>
      <c r="C645" s="504"/>
      <c r="D645" s="503"/>
      <c r="E645" s="503"/>
      <c r="F645" s="509"/>
      <c r="G645" s="503"/>
      <c r="H645" s="503"/>
      <c r="I645" s="503"/>
      <c r="L645" s="503"/>
      <c r="M645" s="503"/>
      <c r="Q645" s="503"/>
      <c r="R645" s="503"/>
    </row>
    <row r="646" spans="1:18" x14ac:dyDescent="0.25">
      <c r="A646" s="503"/>
      <c r="B646" s="503"/>
      <c r="C646" s="504"/>
      <c r="D646" s="503"/>
      <c r="E646" s="503"/>
      <c r="F646" s="509"/>
      <c r="G646" s="503"/>
      <c r="H646" s="503"/>
      <c r="I646" s="503"/>
      <c r="L646" s="503"/>
      <c r="M646" s="503"/>
      <c r="Q646" s="503"/>
      <c r="R646" s="503"/>
    </row>
    <row r="647" spans="1:18" x14ac:dyDescent="0.25">
      <c r="A647" s="503"/>
      <c r="B647" s="503"/>
      <c r="C647" s="504"/>
      <c r="D647" s="503"/>
      <c r="E647" s="503"/>
      <c r="F647" s="509"/>
      <c r="G647" s="503"/>
      <c r="H647" s="503"/>
      <c r="I647" s="503"/>
      <c r="L647" s="503"/>
      <c r="M647" s="503"/>
      <c r="Q647" s="503"/>
      <c r="R647" s="503"/>
    </row>
    <row r="648" spans="1:18" x14ac:dyDescent="0.25">
      <c r="A648" s="503"/>
      <c r="B648" s="503"/>
      <c r="C648" s="504"/>
      <c r="D648" s="503"/>
      <c r="E648" s="503"/>
      <c r="F648" s="509"/>
      <c r="G648" s="503"/>
      <c r="H648" s="503"/>
      <c r="I648" s="503"/>
      <c r="L648" s="503"/>
      <c r="M648" s="503"/>
      <c r="Q648" s="503"/>
      <c r="R648" s="503"/>
    </row>
    <row r="649" spans="1:18" x14ac:dyDescent="0.25">
      <c r="A649" s="503"/>
      <c r="B649" s="503"/>
      <c r="C649" s="504"/>
      <c r="D649" s="503"/>
      <c r="E649" s="503"/>
      <c r="F649" s="509"/>
      <c r="G649" s="503"/>
      <c r="H649" s="503"/>
      <c r="I649" s="503"/>
      <c r="L649" s="503"/>
      <c r="M649" s="503"/>
      <c r="Q649" s="503"/>
      <c r="R649" s="503"/>
    </row>
    <row r="650" spans="1:18" x14ac:dyDescent="0.25">
      <c r="A650" s="503"/>
      <c r="B650" s="503"/>
      <c r="C650" s="504"/>
      <c r="D650" s="503"/>
      <c r="E650" s="503"/>
      <c r="F650" s="509"/>
      <c r="G650" s="503"/>
      <c r="H650" s="503"/>
      <c r="I650" s="503"/>
      <c r="L650" s="503"/>
      <c r="M650" s="503"/>
      <c r="Q650" s="503"/>
      <c r="R650" s="503"/>
    </row>
    <row r="651" spans="1:18" x14ac:dyDescent="0.25">
      <c r="A651" s="503"/>
      <c r="B651" s="503"/>
      <c r="C651" s="504"/>
      <c r="D651" s="503"/>
      <c r="E651" s="503"/>
      <c r="F651" s="509"/>
      <c r="G651" s="503"/>
      <c r="H651" s="503"/>
      <c r="I651" s="503"/>
      <c r="L651" s="503"/>
      <c r="M651" s="503"/>
      <c r="Q651" s="503"/>
      <c r="R651" s="503"/>
    </row>
    <row r="652" spans="1:18" x14ac:dyDescent="0.25">
      <c r="A652" s="503"/>
      <c r="B652" s="503"/>
      <c r="C652" s="504"/>
      <c r="D652" s="503"/>
      <c r="E652" s="503"/>
      <c r="F652" s="509"/>
      <c r="G652" s="503"/>
      <c r="H652" s="503"/>
      <c r="I652" s="503"/>
      <c r="L652" s="503"/>
      <c r="M652" s="503"/>
      <c r="Q652" s="503"/>
      <c r="R652" s="503"/>
    </row>
    <row r="653" spans="1:18" x14ac:dyDescent="0.25">
      <c r="A653" s="503"/>
      <c r="B653" s="503"/>
      <c r="C653" s="504"/>
      <c r="D653" s="503"/>
      <c r="E653" s="503"/>
      <c r="F653" s="509"/>
      <c r="G653" s="503"/>
      <c r="H653" s="503"/>
      <c r="I653" s="503"/>
      <c r="L653" s="503"/>
      <c r="M653" s="503"/>
      <c r="Q653" s="503"/>
      <c r="R653" s="503"/>
    </row>
    <row r="654" spans="1:18" x14ac:dyDescent="0.25">
      <c r="A654" s="503"/>
      <c r="B654" s="503"/>
      <c r="C654" s="504"/>
      <c r="D654" s="503"/>
      <c r="E654" s="503"/>
      <c r="F654" s="509"/>
      <c r="G654" s="503"/>
      <c r="H654" s="503"/>
      <c r="I654" s="503"/>
      <c r="L654" s="503"/>
      <c r="M654" s="503"/>
      <c r="Q654" s="503"/>
      <c r="R654" s="503"/>
    </row>
    <row r="655" spans="1:18" x14ac:dyDescent="0.25">
      <c r="A655" s="503"/>
      <c r="B655" s="503"/>
      <c r="C655" s="504"/>
      <c r="D655" s="503"/>
      <c r="E655" s="503"/>
      <c r="F655" s="509"/>
      <c r="G655" s="503"/>
      <c r="H655" s="503"/>
      <c r="I655" s="503"/>
      <c r="L655" s="503"/>
      <c r="M655" s="503"/>
      <c r="Q655" s="503"/>
      <c r="R655" s="503"/>
    </row>
    <row r="656" spans="1:18" x14ac:dyDescent="0.25">
      <c r="A656" s="503"/>
      <c r="B656" s="503"/>
      <c r="C656" s="504"/>
      <c r="D656" s="503"/>
      <c r="E656" s="503"/>
      <c r="F656" s="509"/>
      <c r="G656" s="503"/>
      <c r="H656" s="503"/>
      <c r="I656" s="503"/>
      <c r="L656" s="503"/>
      <c r="M656" s="503"/>
      <c r="Q656" s="503"/>
      <c r="R656" s="503"/>
    </row>
    <row r="657" spans="1:18" x14ac:dyDescent="0.25">
      <c r="A657" s="503"/>
      <c r="B657" s="503"/>
      <c r="C657" s="504"/>
      <c r="D657" s="503"/>
      <c r="E657" s="503"/>
      <c r="F657" s="509"/>
      <c r="G657" s="503"/>
      <c r="H657" s="503"/>
      <c r="I657" s="503"/>
      <c r="L657" s="503"/>
      <c r="M657" s="503"/>
      <c r="Q657" s="503"/>
      <c r="R657" s="503"/>
    </row>
    <row r="658" spans="1:18" x14ac:dyDescent="0.25">
      <c r="A658" s="503"/>
      <c r="B658" s="503"/>
      <c r="C658" s="504"/>
      <c r="D658" s="503"/>
      <c r="E658" s="503"/>
      <c r="F658" s="509"/>
      <c r="G658" s="503"/>
      <c r="H658" s="503"/>
      <c r="I658" s="503"/>
      <c r="L658" s="503"/>
      <c r="M658" s="503"/>
      <c r="Q658" s="503"/>
      <c r="R658" s="503"/>
    </row>
    <row r="659" spans="1:18" x14ac:dyDescent="0.25">
      <c r="A659" s="503"/>
      <c r="B659" s="503"/>
      <c r="C659" s="504"/>
      <c r="D659" s="503"/>
      <c r="E659" s="503"/>
      <c r="F659" s="509"/>
      <c r="G659" s="503"/>
      <c r="H659" s="503"/>
      <c r="I659" s="503"/>
      <c r="L659" s="503"/>
      <c r="M659" s="503"/>
      <c r="Q659" s="503"/>
      <c r="R659" s="503"/>
    </row>
    <row r="660" spans="1:18" x14ac:dyDescent="0.25">
      <c r="A660" s="503"/>
      <c r="B660" s="503"/>
      <c r="C660" s="504"/>
      <c r="D660" s="503"/>
      <c r="E660" s="503"/>
      <c r="F660" s="509"/>
      <c r="G660" s="503"/>
      <c r="H660" s="503"/>
      <c r="I660" s="503"/>
      <c r="L660" s="503"/>
      <c r="M660" s="503"/>
      <c r="Q660" s="503"/>
      <c r="R660" s="503"/>
    </row>
    <row r="661" spans="1:18" x14ac:dyDescent="0.25">
      <c r="A661" s="503"/>
      <c r="B661" s="503"/>
      <c r="C661" s="504"/>
      <c r="D661" s="503"/>
      <c r="E661" s="503"/>
      <c r="F661" s="509"/>
      <c r="G661" s="503"/>
      <c r="H661" s="503"/>
      <c r="I661" s="503"/>
      <c r="L661" s="503"/>
      <c r="M661" s="503"/>
      <c r="Q661" s="503"/>
      <c r="R661" s="503"/>
    </row>
    <row r="662" spans="1:18" x14ac:dyDescent="0.25">
      <c r="A662" s="503"/>
      <c r="B662" s="503"/>
      <c r="C662" s="504"/>
      <c r="D662" s="503"/>
      <c r="E662" s="503"/>
      <c r="F662" s="509"/>
      <c r="G662" s="503"/>
      <c r="H662" s="503"/>
      <c r="I662" s="503"/>
      <c r="L662" s="503"/>
      <c r="M662" s="503"/>
      <c r="Q662" s="503"/>
      <c r="R662" s="503"/>
    </row>
    <row r="663" spans="1:18" x14ac:dyDescent="0.25">
      <c r="A663" s="503"/>
      <c r="B663" s="503"/>
      <c r="C663" s="504"/>
      <c r="D663" s="503"/>
      <c r="E663" s="503"/>
      <c r="F663" s="509"/>
      <c r="G663" s="503"/>
      <c r="H663" s="503"/>
      <c r="I663" s="503"/>
      <c r="L663" s="503"/>
      <c r="M663" s="503"/>
      <c r="Q663" s="503"/>
      <c r="R663" s="503"/>
    </row>
    <row r="664" spans="1:18" x14ac:dyDescent="0.25">
      <c r="A664" s="503"/>
      <c r="B664" s="503"/>
      <c r="C664" s="504"/>
      <c r="D664" s="503"/>
      <c r="E664" s="503"/>
      <c r="F664" s="509"/>
      <c r="G664" s="503"/>
      <c r="H664" s="503"/>
      <c r="I664" s="503"/>
      <c r="L664" s="503"/>
      <c r="M664" s="503"/>
      <c r="Q664" s="503"/>
      <c r="R664" s="503"/>
    </row>
    <row r="665" spans="1:18" x14ac:dyDescent="0.25">
      <c r="A665" s="503"/>
      <c r="B665" s="503"/>
      <c r="C665" s="504"/>
      <c r="D665" s="503"/>
      <c r="E665" s="503"/>
      <c r="F665" s="509"/>
      <c r="G665" s="503"/>
      <c r="H665" s="503"/>
      <c r="I665" s="503"/>
      <c r="L665" s="503"/>
      <c r="M665" s="503"/>
      <c r="Q665" s="503"/>
      <c r="R665" s="503"/>
    </row>
    <row r="666" spans="1:18" x14ac:dyDescent="0.25">
      <c r="A666" s="503"/>
      <c r="B666" s="503"/>
      <c r="C666" s="504"/>
      <c r="D666" s="503"/>
      <c r="E666" s="503"/>
      <c r="F666" s="509"/>
      <c r="G666" s="503"/>
      <c r="H666" s="503"/>
      <c r="I666" s="503"/>
      <c r="L666" s="503"/>
      <c r="M666" s="503"/>
      <c r="Q666" s="503"/>
      <c r="R666" s="503"/>
    </row>
    <row r="667" spans="1:18" x14ac:dyDescent="0.25">
      <c r="A667" s="503"/>
      <c r="B667" s="503"/>
      <c r="C667" s="504"/>
      <c r="D667" s="503"/>
      <c r="E667" s="503"/>
      <c r="F667" s="509"/>
      <c r="G667" s="503"/>
      <c r="H667" s="503"/>
      <c r="I667" s="503"/>
      <c r="L667" s="503"/>
      <c r="M667" s="503"/>
      <c r="Q667" s="503"/>
      <c r="R667" s="503"/>
    </row>
    <row r="668" spans="1:18" x14ac:dyDescent="0.25">
      <c r="A668" s="503"/>
      <c r="B668" s="503"/>
      <c r="C668" s="504"/>
      <c r="D668" s="503"/>
      <c r="E668" s="503"/>
      <c r="F668" s="509"/>
      <c r="G668" s="503"/>
      <c r="H668" s="503"/>
      <c r="I668" s="503"/>
      <c r="L668" s="503"/>
      <c r="M668" s="503"/>
      <c r="Q668" s="503"/>
      <c r="R668" s="503"/>
    </row>
    <row r="669" spans="1:18" x14ac:dyDescent="0.25">
      <c r="A669" s="503"/>
      <c r="B669" s="503"/>
      <c r="C669" s="504"/>
      <c r="D669" s="503"/>
      <c r="E669" s="503"/>
      <c r="F669" s="509"/>
      <c r="G669" s="503"/>
      <c r="H669" s="503"/>
      <c r="I669" s="503"/>
      <c r="L669" s="503"/>
      <c r="M669" s="503"/>
      <c r="Q669" s="503"/>
      <c r="R669" s="503"/>
    </row>
    <row r="670" spans="1:18" x14ac:dyDescent="0.25">
      <c r="A670" s="503"/>
      <c r="B670" s="503"/>
      <c r="C670" s="504"/>
      <c r="D670" s="503"/>
      <c r="E670" s="503"/>
      <c r="F670" s="509"/>
      <c r="G670" s="503"/>
      <c r="H670" s="503"/>
      <c r="I670" s="503"/>
      <c r="L670" s="503"/>
      <c r="M670" s="503"/>
      <c r="Q670" s="503"/>
      <c r="R670" s="503"/>
    </row>
    <row r="671" spans="1:18" x14ac:dyDescent="0.25">
      <c r="A671" s="503"/>
      <c r="B671" s="503"/>
      <c r="C671" s="504"/>
      <c r="D671" s="503"/>
      <c r="E671" s="503"/>
      <c r="F671" s="509"/>
      <c r="G671" s="503"/>
      <c r="H671" s="503"/>
      <c r="I671" s="503"/>
      <c r="L671" s="503"/>
      <c r="M671" s="503"/>
      <c r="Q671" s="503"/>
      <c r="R671" s="503"/>
    </row>
    <row r="672" spans="1:18" x14ac:dyDescent="0.25">
      <c r="A672" s="503"/>
      <c r="B672" s="503"/>
      <c r="C672" s="504"/>
      <c r="D672" s="503"/>
      <c r="E672" s="503"/>
      <c r="F672" s="509"/>
      <c r="G672" s="503"/>
      <c r="H672" s="503"/>
      <c r="I672" s="503"/>
      <c r="L672" s="503"/>
      <c r="M672" s="503"/>
      <c r="Q672" s="503"/>
      <c r="R672" s="503"/>
    </row>
    <row r="673" spans="1:18" x14ac:dyDescent="0.25">
      <c r="A673" s="503"/>
      <c r="B673" s="503"/>
      <c r="C673" s="504"/>
      <c r="D673" s="503"/>
      <c r="E673" s="503"/>
      <c r="F673" s="509"/>
      <c r="G673" s="503"/>
      <c r="H673" s="503"/>
      <c r="I673" s="503"/>
      <c r="L673" s="503"/>
      <c r="M673" s="503"/>
      <c r="Q673" s="503"/>
      <c r="R673" s="503"/>
    </row>
    <row r="674" spans="1:18" x14ac:dyDescent="0.25">
      <c r="A674" s="503"/>
      <c r="B674" s="503"/>
      <c r="C674" s="504"/>
      <c r="D674" s="503"/>
      <c r="E674" s="503"/>
      <c r="F674" s="509"/>
      <c r="G674" s="503"/>
      <c r="H674" s="503"/>
      <c r="I674" s="503"/>
      <c r="L674" s="503"/>
      <c r="M674" s="503"/>
      <c r="Q674" s="503"/>
      <c r="R674" s="503"/>
    </row>
    <row r="675" spans="1:18" x14ac:dyDescent="0.25">
      <c r="A675" s="503"/>
      <c r="B675" s="503"/>
      <c r="C675" s="504"/>
      <c r="D675" s="503"/>
      <c r="E675" s="503"/>
      <c r="F675" s="509"/>
      <c r="G675" s="503"/>
      <c r="H675" s="503"/>
      <c r="I675" s="503"/>
      <c r="L675" s="503"/>
      <c r="M675" s="503"/>
      <c r="Q675" s="503"/>
      <c r="R675" s="503"/>
    </row>
    <row r="676" spans="1:18" x14ac:dyDescent="0.25">
      <c r="A676" s="503"/>
      <c r="B676" s="503"/>
      <c r="C676" s="504"/>
      <c r="D676" s="503"/>
      <c r="E676" s="503"/>
      <c r="F676" s="509"/>
      <c r="G676" s="503"/>
      <c r="H676" s="503"/>
      <c r="I676" s="503"/>
      <c r="L676" s="503"/>
      <c r="M676" s="503"/>
      <c r="Q676" s="503"/>
      <c r="R676" s="503"/>
    </row>
    <row r="677" spans="1:18" x14ac:dyDescent="0.25">
      <c r="A677" s="503"/>
      <c r="B677" s="503"/>
      <c r="C677" s="504"/>
      <c r="D677" s="503"/>
      <c r="E677" s="503"/>
      <c r="F677" s="509"/>
      <c r="G677" s="503"/>
      <c r="H677" s="503"/>
      <c r="I677" s="503"/>
      <c r="L677" s="503"/>
      <c r="M677" s="503"/>
      <c r="Q677" s="503"/>
      <c r="R677" s="503"/>
    </row>
    <row r="678" spans="1:18" x14ac:dyDescent="0.25">
      <c r="A678" s="503"/>
      <c r="B678" s="503"/>
      <c r="C678" s="504"/>
      <c r="D678" s="503"/>
      <c r="E678" s="503"/>
      <c r="F678" s="509"/>
      <c r="G678" s="503"/>
      <c r="H678" s="503"/>
      <c r="I678" s="503"/>
      <c r="L678" s="503"/>
      <c r="M678" s="503"/>
      <c r="Q678" s="503"/>
      <c r="R678" s="503"/>
    </row>
    <row r="679" spans="1:18" x14ac:dyDescent="0.25">
      <c r="A679" s="503"/>
      <c r="B679" s="503"/>
      <c r="C679" s="504"/>
      <c r="D679" s="503"/>
      <c r="E679" s="503"/>
      <c r="F679" s="509"/>
      <c r="G679" s="503"/>
      <c r="H679" s="503"/>
      <c r="I679" s="503"/>
      <c r="L679" s="503"/>
      <c r="M679" s="503"/>
      <c r="Q679" s="503"/>
      <c r="R679" s="503"/>
    </row>
    <row r="680" spans="1:18" x14ac:dyDescent="0.25">
      <c r="A680" s="503"/>
      <c r="B680" s="503"/>
      <c r="C680" s="504"/>
      <c r="D680" s="503"/>
      <c r="E680" s="503"/>
      <c r="F680" s="509"/>
      <c r="G680" s="503"/>
      <c r="H680" s="503"/>
      <c r="I680" s="503"/>
      <c r="L680" s="503"/>
      <c r="M680" s="503"/>
      <c r="Q680" s="503"/>
      <c r="R680" s="503"/>
    </row>
    <row r="681" spans="1:18" x14ac:dyDescent="0.25">
      <c r="A681" s="503"/>
      <c r="B681" s="503"/>
      <c r="C681" s="504"/>
      <c r="D681" s="503"/>
      <c r="E681" s="503"/>
      <c r="F681" s="509"/>
      <c r="G681" s="503"/>
      <c r="H681" s="503"/>
      <c r="I681" s="503"/>
      <c r="L681" s="503"/>
      <c r="M681" s="503"/>
      <c r="Q681" s="503"/>
      <c r="R681" s="503"/>
    </row>
    <row r="682" spans="1:18" x14ac:dyDescent="0.25">
      <c r="A682" s="503"/>
      <c r="B682" s="503"/>
      <c r="C682" s="504"/>
      <c r="D682" s="503"/>
      <c r="E682" s="503"/>
      <c r="F682" s="509"/>
      <c r="G682" s="503"/>
      <c r="H682" s="503"/>
      <c r="I682" s="503"/>
      <c r="L682" s="503"/>
      <c r="M682" s="503"/>
      <c r="Q682" s="503"/>
      <c r="R682" s="503"/>
    </row>
    <row r="683" spans="1:18" x14ac:dyDescent="0.25">
      <c r="A683" s="503"/>
      <c r="B683" s="503"/>
      <c r="C683" s="504"/>
      <c r="D683" s="503"/>
      <c r="E683" s="503"/>
      <c r="F683" s="509"/>
      <c r="G683" s="503"/>
      <c r="H683" s="503"/>
      <c r="I683" s="503"/>
      <c r="L683" s="503"/>
      <c r="M683" s="503"/>
      <c r="Q683" s="503"/>
      <c r="R683" s="503"/>
    </row>
    <row r="684" spans="1:18" x14ac:dyDescent="0.25">
      <c r="A684" s="503"/>
      <c r="B684" s="503"/>
      <c r="C684" s="504"/>
      <c r="D684" s="503"/>
      <c r="E684" s="503"/>
      <c r="F684" s="509"/>
      <c r="G684" s="503"/>
      <c r="H684" s="503"/>
      <c r="I684" s="503"/>
      <c r="L684" s="503"/>
      <c r="M684" s="503"/>
      <c r="Q684" s="503"/>
      <c r="R684" s="503"/>
    </row>
    <row r="685" spans="1:18" x14ac:dyDescent="0.25">
      <c r="A685" s="503"/>
      <c r="B685" s="503"/>
      <c r="C685" s="504"/>
      <c r="D685" s="503"/>
      <c r="E685" s="503"/>
      <c r="F685" s="509"/>
      <c r="G685" s="503"/>
      <c r="H685" s="503"/>
      <c r="I685" s="503"/>
      <c r="L685" s="503"/>
      <c r="M685" s="503"/>
      <c r="Q685" s="503"/>
      <c r="R685" s="503"/>
    </row>
    <row r="686" spans="1:18" x14ac:dyDescent="0.25">
      <c r="A686" s="503"/>
      <c r="B686" s="503"/>
      <c r="C686" s="504"/>
      <c r="D686" s="503"/>
      <c r="E686" s="503"/>
      <c r="F686" s="509"/>
      <c r="G686" s="503"/>
      <c r="H686" s="503"/>
      <c r="I686" s="503"/>
      <c r="L686" s="503"/>
      <c r="M686" s="503"/>
      <c r="Q686" s="503"/>
      <c r="R686" s="503"/>
    </row>
    <row r="687" spans="1:18" x14ac:dyDescent="0.25">
      <c r="A687" s="503"/>
      <c r="B687" s="503"/>
      <c r="C687" s="504"/>
      <c r="D687" s="503"/>
      <c r="E687" s="503"/>
      <c r="F687" s="509"/>
      <c r="G687" s="503"/>
      <c r="H687" s="503"/>
      <c r="I687" s="503"/>
      <c r="L687" s="503"/>
      <c r="M687" s="503"/>
      <c r="Q687" s="503"/>
      <c r="R687" s="503"/>
    </row>
    <row r="688" spans="1:18" x14ac:dyDescent="0.25">
      <c r="A688" s="503"/>
      <c r="B688" s="503"/>
      <c r="C688" s="504"/>
      <c r="D688" s="503"/>
      <c r="E688" s="503"/>
      <c r="F688" s="509"/>
      <c r="G688" s="503"/>
      <c r="H688" s="503"/>
      <c r="I688" s="503"/>
      <c r="L688" s="503"/>
      <c r="M688" s="503"/>
      <c r="Q688" s="503"/>
      <c r="R688" s="503"/>
    </row>
    <row r="689" spans="1:18" x14ac:dyDescent="0.25">
      <c r="A689" s="503"/>
      <c r="B689" s="503"/>
      <c r="C689" s="504"/>
      <c r="D689" s="503"/>
      <c r="E689" s="503"/>
      <c r="F689" s="509"/>
      <c r="G689" s="503"/>
      <c r="H689" s="503"/>
      <c r="I689" s="503"/>
      <c r="L689" s="503"/>
      <c r="M689" s="503"/>
      <c r="Q689" s="503"/>
      <c r="R689" s="503"/>
    </row>
    <row r="690" spans="1:18" x14ac:dyDescent="0.25">
      <c r="A690" s="503"/>
      <c r="B690" s="503"/>
      <c r="C690" s="504"/>
      <c r="D690" s="503"/>
      <c r="E690" s="503"/>
      <c r="F690" s="509"/>
      <c r="G690" s="503"/>
      <c r="H690" s="503"/>
      <c r="I690" s="503"/>
      <c r="L690" s="503"/>
      <c r="M690" s="503"/>
      <c r="Q690" s="503"/>
      <c r="R690" s="503"/>
    </row>
    <row r="691" spans="1:18" x14ac:dyDescent="0.25">
      <c r="A691" s="503"/>
      <c r="B691" s="503"/>
      <c r="C691" s="504"/>
      <c r="D691" s="503"/>
      <c r="E691" s="503"/>
      <c r="F691" s="509"/>
      <c r="G691" s="503"/>
      <c r="H691" s="503"/>
      <c r="I691" s="503"/>
      <c r="L691" s="503"/>
      <c r="M691" s="503"/>
      <c r="Q691" s="503"/>
      <c r="R691" s="503"/>
    </row>
    <row r="692" spans="1:18" x14ac:dyDescent="0.25">
      <c r="A692" s="503"/>
      <c r="B692" s="503"/>
      <c r="C692" s="504"/>
      <c r="D692" s="503"/>
      <c r="E692" s="503"/>
      <c r="F692" s="509"/>
      <c r="G692" s="503"/>
      <c r="H692" s="503"/>
      <c r="I692" s="503"/>
      <c r="L692" s="503"/>
      <c r="M692" s="503"/>
      <c r="Q692" s="503"/>
      <c r="R692" s="503"/>
    </row>
    <row r="693" spans="1:18" x14ac:dyDescent="0.25">
      <c r="A693" s="503"/>
      <c r="B693" s="503"/>
      <c r="C693" s="504"/>
      <c r="D693" s="503"/>
      <c r="E693" s="503"/>
      <c r="F693" s="509"/>
      <c r="G693" s="503"/>
      <c r="H693" s="503"/>
      <c r="I693" s="503"/>
      <c r="L693" s="503"/>
      <c r="M693" s="503"/>
      <c r="Q693" s="503"/>
      <c r="R693" s="503"/>
    </row>
    <row r="694" spans="1:18" x14ac:dyDescent="0.25">
      <c r="A694" s="503"/>
      <c r="B694" s="503"/>
      <c r="C694" s="504"/>
      <c r="D694" s="503"/>
      <c r="E694" s="503"/>
      <c r="F694" s="509"/>
      <c r="G694" s="503"/>
      <c r="H694" s="503"/>
      <c r="I694" s="503"/>
      <c r="L694" s="503"/>
      <c r="M694" s="503"/>
      <c r="Q694" s="503"/>
      <c r="R694" s="503"/>
    </row>
    <row r="695" spans="1:18" x14ac:dyDescent="0.25">
      <c r="A695" s="503"/>
      <c r="B695" s="503"/>
      <c r="C695" s="504"/>
      <c r="D695" s="503"/>
      <c r="E695" s="503"/>
      <c r="F695" s="509"/>
      <c r="G695" s="503"/>
      <c r="H695" s="503"/>
      <c r="I695" s="503"/>
      <c r="L695" s="503"/>
      <c r="M695" s="503"/>
      <c r="Q695" s="503"/>
      <c r="R695" s="503"/>
    </row>
    <row r="696" spans="1:18" x14ac:dyDescent="0.25">
      <c r="A696" s="503"/>
      <c r="B696" s="503"/>
      <c r="C696" s="504"/>
      <c r="D696" s="503"/>
      <c r="E696" s="503"/>
      <c r="F696" s="509"/>
      <c r="G696" s="503"/>
      <c r="H696" s="503"/>
      <c r="I696" s="503"/>
      <c r="L696" s="503"/>
      <c r="M696" s="503"/>
      <c r="Q696" s="503"/>
      <c r="R696" s="503"/>
    </row>
    <row r="697" spans="1:18" x14ac:dyDescent="0.25">
      <c r="A697" s="503"/>
      <c r="B697" s="503"/>
      <c r="C697" s="504"/>
      <c r="D697" s="503"/>
      <c r="E697" s="503"/>
      <c r="F697" s="509"/>
      <c r="G697" s="503"/>
      <c r="H697" s="503"/>
      <c r="I697" s="503"/>
      <c r="L697" s="503"/>
      <c r="M697" s="503"/>
      <c r="Q697" s="503"/>
      <c r="R697" s="503"/>
    </row>
    <row r="698" spans="1:18" x14ac:dyDescent="0.25">
      <c r="A698" s="503"/>
      <c r="B698" s="503"/>
      <c r="C698" s="504"/>
      <c r="D698" s="503"/>
      <c r="E698" s="503"/>
      <c r="F698" s="509"/>
      <c r="G698" s="503"/>
      <c r="H698" s="503"/>
      <c r="I698" s="503"/>
      <c r="L698" s="503"/>
      <c r="M698" s="503"/>
      <c r="Q698" s="503"/>
      <c r="R698" s="503"/>
    </row>
    <row r="699" spans="1:18" x14ac:dyDescent="0.25">
      <c r="A699" s="503"/>
      <c r="B699" s="503"/>
      <c r="C699" s="504"/>
      <c r="D699" s="503"/>
      <c r="E699" s="503"/>
      <c r="F699" s="509"/>
      <c r="G699" s="503"/>
      <c r="H699" s="503"/>
      <c r="I699" s="503"/>
      <c r="L699" s="503"/>
      <c r="M699" s="503"/>
      <c r="Q699" s="503"/>
      <c r="R699" s="503"/>
    </row>
    <row r="700" spans="1:18" x14ac:dyDescent="0.25">
      <c r="A700" s="503"/>
      <c r="B700" s="503"/>
      <c r="C700" s="504"/>
      <c r="D700" s="503"/>
      <c r="E700" s="503"/>
      <c r="F700" s="509"/>
      <c r="G700" s="503"/>
      <c r="H700" s="503"/>
      <c r="I700" s="503"/>
      <c r="L700" s="503"/>
      <c r="M700" s="503"/>
      <c r="Q700" s="503"/>
      <c r="R700" s="503"/>
    </row>
    <row r="701" spans="1:18" x14ac:dyDescent="0.25">
      <c r="A701" s="503"/>
      <c r="B701" s="503"/>
      <c r="C701" s="504"/>
      <c r="D701" s="503"/>
      <c r="E701" s="503"/>
      <c r="F701" s="509"/>
      <c r="G701" s="503"/>
      <c r="H701" s="503"/>
      <c r="I701" s="503"/>
      <c r="L701" s="503"/>
      <c r="M701" s="503"/>
      <c r="Q701" s="503"/>
      <c r="R701" s="503"/>
    </row>
    <row r="702" spans="1:18" x14ac:dyDescent="0.25">
      <c r="A702" s="503"/>
      <c r="B702" s="503"/>
      <c r="C702" s="504"/>
      <c r="D702" s="503"/>
      <c r="E702" s="503"/>
      <c r="F702" s="509"/>
      <c r="G702" s="503"/>
      <c r="H702" s="503"/>
      <c r="I702" s="503"/>
      <c r="L702" s="503"/>
      <c r="M702" s="503"/>
      <c r="Q702" s="503"/>
      <c r="R702" s="503"/>
    </row>
    <row r="703" spans="1:18" x14ac:dyDescent="0.25">
      <c r="A703" s="503"/>
      <c r="B703" s="503"/>
      <c r="C703" s="504"/>
      <c r="D703" s="503"/>
      <c r="E703" s="503"/>
      <c r="F703" s="509"/>
      <c r="G703" s="503"/>
      <c r="H703" s="503"/>
      <c r="I703" s="503"/>
      <c r="L703" s="503"/>
      <c r="M703" s="503"/>
      <c r="Q703" s="503"/>
      <c r="R703" s="503"/>
    </row>
    <row r="704" spans="1:18" x14ac:dyDescent="0.25">
      <c r="A704" s="503"/>
      <c r="B704" s="503"/>
      <c r="C704" s="504"/>
      <c r="D704" s="503"/>
      <c r="E704" s="503"/>
      <c r="F704" s="509"/>
      <c r="G704" s="503"/>
      <c r="H704" s="503"/>
      <c r="I704" s="503"/>
      <c r="L704" s="503"/>
      <c r="M704" s="503"/>
      <c r="Q704" s="503"/>
      <c r="R704" s="503"/>
    </row>
    <row r="705" spans="1:18" x14ac:dyDescent="0.25">
      <c r="A705" s="503"/>
      <c r="B705" s="503"/>
      <c r="C705" s="504"/>
      <c r="D705" s="503"/>
      <c r="E705" s="503"/>
      <c r="F705" s="509"/>
      <c r="G705" s="503"/>
      <c r="H705" s="503"/>
      <c r="I705" s="503"/>
      <c r="L705" s="503"/>
      <c r="M705" s="503"/>
      <c r="Q705" s="503"/>
      <c r="R705" s="503"/>
    </row>
    <row r="706" spans="1:18" x14ac:dyDescent="0.25">
      <c r="A706" s="503"/>
      <c r="B706" s="503"/>
      <c r="C706" s="504"/>
      <c r="D706" s="503"/>
      <c r="E706" s="503"/>
      <c r="F706" s="509"/>
      <c r="G706" s="503"/>
      <c r="H706" s="503"/>
      <c r="I706" s="503"/>
      <c r="L706" s="503"/>
      <c r="M706" s="503"/>
      <c r="Q706" s="503"/>
      <c r="R706" s="503"/>
    </row>
    <row r="707" spans="1:18" x14ac:dyDescent="0.25">
      <c r="A707" s="503"/>
      <c r="B707" s="503"/>
      <c r="C707" s="504"/>
      <c r="D707" s="503"/>
      <c r="E707" s="503"/>
      <c r="F707" s="509"/>
      <c r="G707" s="503"/>
      <c r="H707" s="503"/>
      <c r="I707" s="503"/>
      <c r="L707" s="503"/>
      <c r="M707" s="503"/>
      <c r="Q707" s="503"/>
      <c r="R707" s="503"/>
    </row>
    <row r="708" spans="1:18" x14ac:dyDescent="0.25">
      <c r="A708" s="503"/>
      <c r="B708" s="503"/>
      <c r="C708" s="504"/>
      <c r="D708" s="503"/>
      <c r="E708" s="503"/>
      <c r="F708" s="509"/>
      <c r="G708" s="503"/>
      <c r="H708" s="503"/>
      <c r="I708" s="503"/>
      <c r="L708" s="503"/>
      <c r="M708" s="503"/>
      <c r="Q708" s="503"/>
      <c r="R708" s="503"/>
    </row>
    <row r="709" spans="1:18" x14ac:dyDescent="0.25">
      <c r="A709" s="503"/>
      <c r="B709" s="503"/>
      <c r="C709" s="504"/>
      <c r="D709" s="503"/>
      <c r="E709" s="503"/>
      <c r="F709" s="509"/>
      <c r="G709" s="503"/>
      <c r="H709" s="503"/>
      <c r="I709" s="503"/>
      <c r="L709" s="503"/>
      <c r="M709" s="503"/>
      <c r="Q709" s="503"/>
      <c r="R709" s="503"/>
    </row>
    <row r="710" spans="1:18" x14ac:dyDescent="0.25">
      <c r="A710" s="503"/>
      <c r="B710" s="503"/>
      <c r="C710" s="504"/>
      <c r="D710" s="503"/>
      <c r="E710" s="503"/>
      <c r="F710" s="509"/>
      <c r="G710" s="503"/>
      <c r="H710" s="503"/>
      <c r="I710" s="503"/>
      <c r="L710" s="503"/>
      <c r="M710" s="503"/>
      <c r="Q710" s="503"/>
      <c r="R710" s="503"/>
    </row>
    <row r="711" spans="1:18" x14ac:dyDescent="0.25">
      <c r="A711" s="503"/>
      <c r="B711" s="503"/>
      <c r="C711" s="504"/>
      <c r="D711" s="503"/>
      <c r="E711" s="503"/>
      <c r="F711" s="509"/>
      <c r="G711" s="503"/>
      <c r="H711" s="503"/>
      <c r="I711" s="503"/>
      <c r="L711" s="503"/>
      <c r="M711" s="503"/>
      <c r="Q711" s="503"/>
      <c r="R711" s="503"/>
    </row>
    <row r="712" spans="1:18" x14ac:dyDescent="0.25">
      <c r="A712" s="503"/>
      <c r="B712" s="503"/>
      <c r="C712" s="504"/>
      <c r="D712" s="503"/>
      <c r="E712" s="503"/>
      <c r="F712" s="509"/>
      <c r="G712" s="503"/>
      <c r="H712" s="503"/>
      <c r="I712" s="503"/>
      <c r="L712" s="503"/>
      <c r="M712" s="503"/>
      <c r="Q712" s="503"/>
      <c r="R712" s="503"/>
    </row>
    <row r="713" spans="1:18" x14ac:dyDescent="0.25">
      <c r="A713" s="503"/>
      <c r="B713" s="503"/>
      <c r="C713" s="504"/>
      <c r="D713" s="503"/>
      <c r="E713" s="503"/>
      <c r="F713" s="509"/>
      <c r="G713" s="503"/>
      <c r="H713" s="503"/>
      <c r="I713" s="503"/>
      <c r="L713" s="503"/>
      <c r="M713" s="503"/>
      <c r="Q713" s="503"/>
      <c r="R713" s="503"/>
    </row>
    <row r="714" spans="1:18" x14ac:dyDescent="0.25">
      <c r="A714" s="503"/>
      <c r="B714" s="503"/>
      <c r="C714" s="504"/>
      <c r="D714" s="503"/>
      <c r="E714" s="503"/>
      <c r="F714" s="509"/>
      <c r="G714" s="503"/>
      <c r="H714" s="503"/>
      <c r="I714" s="503"/>
      <c r="L714" s="503"/>
      <c r="M714" s="503"/>
      <c r="Q714" s="503"/>
      <c r="R714" s="503"/>
    </row>
    <row r="715" spans="1:18" x14ac:dyDescent="0.25">
      <c r="A715" s="503"/>
      <c r="B715" s="503"/>
      <c r="C715" s="504"/>
      <c r="D715" s="503"/>
      <c r="E715" s="503"/>
      <c r="F715" s="509"/>
      <c r="G715" s="503"/>
      <c r="H715" s="503"/>
      <c r="I715" s="503"/>
      <c r="L715" s="503"/>
      <c r="M715" s="503"/>
      <c r="Q715" s="503"/>
      <c r="R715" s="503"/>
    </row>
    <row r="716" spans="1:18" x14ac:dyDescent="0.25">
      <c r="A716" s="503"/>
      <c r="B716" s="503"/>
      <c r="C716" s="504"/>
      <c r="D716" s="503"/>
      <c r="E716" s="503"/>
      <c r="F716" s="509"/>
      <c r="G716" s="503"/>
      <c r="H716" s="503"/>
      <c r="I716" s="503"/>
      <c r="L716" s="503"/>
      <c r="M716" s="503"/>
      <c r="Q716" s="503"/>
      <c r="R716" s="503"/>
    </row>
    <row r="717" spans="1:18" x14ac:dyDescent="0.25">
      <c r="A717" s="503"/>
      <c r="B717" s="503"/>
      <c r="C717" s="504"/>
      <c r="D717" s="503"/>
      <c r="E717" s="503"/>
      <c r="F717" s="509"/>
      <c r="G717" s="503"/>
      <c r="H717" s="503"/>
      <c r="I717" s="503"/>
      <c r="L717" s="503"/>
      <c r="M717" s="503"/>
      <c r="Q717" s="503"/>
      <c r="R717" s="503"/>
    </row>
    <row r="718" spans="1:18" x14ac:dyDescent="0.25">
      <c r="A718" s="503"/>
      <c r="B718" s="503"/>
      <c r="C718" s="504"/>
      <c r="D718" s="503"/>
      <c r="E718" s="503"/>
      <c r="F718" s="509"/>
      <c r="G718" s="503"/>
      <c r="H718" s="503"/>
      <c r="I718" s="503"/>
      <c r="L718" s="503"/>
      <c r="M718" s="503"/>
      <c r="Q718" s="503"/>
      <c r="R718" s="503"/>
    </row>
    <row r="719" spans="1:18" x14ac:dyDescent="0.25">
      <c r="A719" s="503"/>
      <c r="B719" s="503"/>
      <c r="C719" s="504"/>
      <c r="D719" s="503"/>
      <c r="E719" s="503"/>
      <c r="F719" s="509"/>
      <c r="G719" s="503"/>
      <c r="H719" s="503"/>
      <c r="I719" s="503"/>
      <c r="L719" s="503"/>
      <c r="M719" s="503"/>
      <c r="Q719" s="503"/>
      <c r="R719" s="503"/>
    </row>
    <row r="720" spans="1:18" x14ac:dyDescent="0.25">
      <c r="A720" s="503"/>
      <c r="B720" s="503"/>
      <c r="C720" s="504"/>
      <c r="D720" s="503"/>
      <c r="E720" s="503"/>
      <c r="F720" s="509"/>
      <c r="G720" s="503"/>
      <c r="H720" s="503"/>
      <c r="I720" s="503"/>
      <c r="L720" s="503"/>
      <c r="M720" s="503"/>
      <c r="Q720" s="503"/>
      <c r="R720" s="503"/>
    </row>
    <row r="721" spans="1:18" x14ac:dyDescent="0.25">
      <c r="A721" s="503"/>
      <c r="B721" s="503"/>
      <c r="C721" s="504"/>
      <c r="D721" s="503"/>
      <c r="E721" s="503"/>
      <c r="F721" s="509"/>
      <c r="G721" s="503"/>
      <c r="H721" s="503"/>
      <c r="I721" s="503"/>
      <c r="L721" s="503"/>
      <c r="M721" s="503"/>
      <c r="Q721" s="503"/>
      <c r="R721" s="503"/>
    </row>
    <row r="722" spans="1:18" x14ac:dyDescent="0.25">
      <c r="A722" s="503"/>
      <c r="B722" s="503"/>
      <c r="C722" s="504"/>
      <c r="D722" s="503"/>
      <c r="E722" s="503"/>
      <c r="F722" s="509"/>
      <c r="G722" s="503"/>
      <c r="H722" s="503"/>
      <c r="I722" s="503"/>
      <c r="L722" s="503"/>
      <c r="M722" s="503"/>
      <c r="Q722" s="503"/>
      <c r="R722" s="503"/>
    </row>
    <row r="723" spans="1:18" x14ac:dyDescent="0.25">
      <c r="A723" s="503"/>
      <c r="B723" s="503"/>
      <c r="C723" s="504"/>
      <c r="D723" s="503"/>
      <c r="E723" s="503"/>
      <c r="F723" s="509"/>
      <c r="G723" s="503"/>
      <c r="H723" s="503"/>
      <c r="I723" s="503"/>
      <c r="L723" s="503"/>
      <c r="M723" s="503"/>
      <c r="Q723" s="503"/>
      <c r="R723" s="503"/>
    </row>
    <row r="724" spans="1:18" x14ac:dyDescent="0.25">
      <c r="A724" s="503"/>
      <c r="B724" s="503"/>
      <c r="C724" s="504"/>
      <c r="D724" s="503"/>
      <c r="E724" s="503"/>
      <c r="F724" s="509"/>
      <c r="G724" s="503"/>
      <c r="H724" s="503"/>
      <c r="I724" s="503"/>
      <c r="L724" s="503"/>
      <c r="M724" s="503"/>
      <c r="Q724" s="503"/>
      <c r="R724" s="503"/>
    </row>
    <row r="725" spans="1:18" x14ac:dyDescent="0.25">
      <c r="A725" s="503"/>
      <c r="B725" s="503"/>
      <c r="C725" s="504"/>
      <c r="D725" s="503"/>
      <c r="E725" s="503"/>
      <c r="F725" s="509"/>
      <c r="G725" s="503"/>
      <c r="H725" s="503"/>
      <c r="I725" s="503"/>
      <c r="L725" s="503"/>
      <c r="M725" s="503"/>
      <c r="Q725" s="503"/>
      <c r="R725" s="503"/>
    </row>
    <row r="726" spans="1:18" x14ac:dyDescent="0.25">
      <c r="A726" s="503"/>
      <c r="B726" s="503"/>
      <c r="C726" s="504"/>
      <c r="D726" s="503"/>
      <c r="E726" s="503"/>
      <c r="F726" s="509"/>
      <c r="G726" s="503"/>
      <c r="H726" s="503"/>
      <c r="I726" s="503"/>
      <c r="L726" s="503"/>
      <c r="M726" s="503"/>
      <c r="Q726" s="503"/>
      <c r="R726" s="503"/>
    </row>
  </sheetData>
  <mergeCells count="40">
    <mergeCell ref="B398:D398"/>
    <mergeCell ref="B232:C232"/>
    <mergeCell ref="B251:D251"/>
    <mergeCell ref="B359:D359"/>
    <mergeCell ref="B365:D365"/>
    <mergeCell ref="B375:D375"/>
    <mergeCell ref="B253:C253"/>
    <mergeCell ref="B396:D396"/>
    <mergeCell ref="B147:C147"/>
    <mergeCell ref="P4:P5"/>
    <mergeCell ref="B381:D381"/>
    <mergeCell ref="B6:C6"/>
    <mergeCell ref="M4:M5"/>
    <mergeCell ref="O4:O5"/>
    <mergeCell ref="L4:L5"/>
    <mergeCell ref="B209:D209"/>
    <mergeCell ref="B145:D145"/>
    <mergeCell ref="C4:C5"/>
    <mergeCell ref="D4:D5"/>
    <mergeCell ref="E4:E5"/>
    <mergeCell ref="F4:F5"/>
    <mergeCell ref="B4:B5"/>
    <mergeCell ref="B8:C8"/>
    <mergeCell ref="A1:R2"/>
    <mergeCell ref="K4:K5"/>
    <mergeCell ref="N4:N5"/>
    <mergeCell ref="Q4:Q5"/>
    <mergeCell ref="G4:G5"/>
    <mergeCell ref="X4:X5"/>
    <mergeCell ref="V4:V5"/>
    <mergeCell ref="T4:T5"/>
    <mergeCell ref="U4:U5"/>
    <mergeCell ref="W4:W5"/>
    <mergeCell ref="S4:S5"/>
    <mergeCell ref="R4:R5"/>
    <mergeCell ref="A3:R3"/>
    <mergeCell ref="A4:A5"/>
    <mergeCell ref="H4:H5"/>
    <mergeCell ref="I4:I5"/>
    <mergeCell ref="J4:J5"/>
  </mergeCells>
  <pageMargins left="0.70866141732283472" right="0.70866141732283472" top="0.32" bottom="0.34" header="0.31496062992125984" footer="0.31496062992125984"/>
  <pageSetup paperSize="9" scale="50" orientation="landscape" r:id="rId1"/>
  <ignoredErrors>
    <ignoredError sqref="I145" formula="1"/>
  </ignoredErrors>
  <drawing r:id="rId2"/>
  <legacyDrawing r:id="rId3"/>
  <oleObjects>
    <mc:AlternateContent xmlns:mc="http://schemas.openxmlformats.org/markup-compatibility/2006">
      <mc:Choice Requires="x14">
        <oleObject progId="MSPhotoEd.3" shapeId="331777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</xdr:rowOff>
              </from>
              <to>
                <xdr:col>1</xdr:col>
                <xdr:colOff>731520</xdr:colOff>
                <xdr:row>2</xdr:row>
                <xdr:rowOff>312420</xdr:rowOff>
              </to>
            </anchor>
          </objectPr>
        </oleObject>
      </mc:Choice>
      <mc:Fallback>
        <oleObject progId="MSPhotoEd.3" shapeId="33177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A61A-5EC7-4E72-88C8-9568C5E54752}">
  <dimension ref="A1:V84"/>
  <sheetViews>
    <sheetView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45" sqref="E45"/>
    </sheetView>
  </sheetViews>
  <sheetFormatPr defaultRowHeight="13.2" outlineLevelCol="1" x14ac:dyDescent="0.25"/>
  <cols>
    <col min="1" max="1" width="0.44140625" style="1016" customWidth="1"/>
    <col min="2" max="2" width="5" style="1016" bestFit="1" customWidth="1"/>
    <col min="3" max="3" width="8.6640625" style="1016" bestFit="1" customWidth="1"/>
    <col min="4" max="4" width="8" style="1016" bestFit="1" customWidth="1"/>
    <col min="5" max="5" width="44.109375" style="1016" bestFit="1" customWidth="1"/>
    <col min="6" max="6" width="9.77734375" style="1016" bestFit="1" customWidth="1"/>
    <col min="7" max="7" width="9.21875" style="1016" bestFit="1" customWidth="1"/>
    <col min="8" max="8" width="8.6640625" style="1016" bestFit="1" customWidth="1" outlineLevel="1"/>
    <col min="9" max="9" width="8.109375" style="1016" bestFit="1" customWidth="1" outlineLevel="1"/>
    <col min="10" max="10" width="11.77734375" style="1016" bestFit="1" customWidth="1" outlineLevel="1"/>
    <col min="11" max="11" width="10.109375" style="1016" bestFit="1" customWidth="1" outlineLevel="1"/>
    <col min="12" max="12" width="13.44140625" style="1016" bestFit="1" customWidth="1" outlineLevel="1"/>
    <col min="13" max="13" width="11.77734375" style="1016" bestFit="1" customWidth="1" outlineLevel="1"/>
    <col min="14" max="14" width="12.33203125" style="1016" bestFit="1" customWidth="1" outlineLevel="1"/>
    <col min="15" max="15" width="11.77734375" style="1016" bestFit="1" customWidth="1"/>
    <col min="16" max="16" width="14.109375" style="1016" bestFit="1" customWidth="1"/>
    <col min="17" max="17" width="12.33203125" style="1016" bestFit="1" customWidth="1"/>
    <col min="18" max="18" width="32.5546875" style="1016" bestFit="1" customWidth="1"/>
    <col min="19" max="19" width="11.109375" style="1016" bestFit="1" customWidth="1"/>
    <col min="20" max="20" width="3.88671875" style="1016" customWidth="1"/>
    <col min="21" max="21" width="9" style="1016" bestFit="1" customWidth="1"/>
    <col min="22" max="22" width="13.21875" style="1016" bestFit="1" customWidth="1"/>
    <col min="23" max="23" width="11.33203125" style="690" bestFit="1" customWidth="1"/>
    <col min="24" max="16384" width="8.88671875" style="690"/>
  </cols>
  <sheetData>
    <row r="1" spans="1:22" x14ac:dyDescent="0.25">
      <c r="E1" s="1017">
        <v>45992</v>
      </c>
      <c r="F1" s="1017">
        <v>45962</v>
      </c>
    </row>
    <row r="2" spans="1:22" x14ac:dyDescent="0.25">
      <c r="D2" s="1016" t="s">
        <v>0</v>
      </c>
      <c r="E2" s="1018">
        <v>4.0609999999999999</v>
      </c>
      <c r="F2" s="1018">
        <v>4.1304999999999996</v>
      </c>
      <c r="G2" s="1018"/>
      <c r="H2" s="1019"/>
      <c r="I2" s="1016" t="s">
        <v>224</v>
      </c>
    </row>
    <row r="3" spans="1:22" x14ac:dyDescent="0.25">
      <c r="D3" s="1016" t="s">
        <v>1</v>
      </c>
      <c r="E3" s="1018">
        <v>4.7606999999999999</v>
      </c>
      <c r="F3" s="1018">
        <v>4.7788000000000004</v>
      </c>
    </row>
    <row r="4" spans="1:22" x14ac:dyDescent="0.25">
      <c r="D4" s="1016" t="s">
        <v>225</v>
      </c>
      <c r="E4" s="1018">
        <v>1</v>
      </c>
      <c r="F4" s="1018">
        <v>1</v>
      </c>
      <c r="N4" s="1020"/>
    </row>
    <row r="5" spans="1:22" ht="27" thickBot="1" x14ac:dyDescent="0.3">
      <c r="B5" s="1021" t="s">
        <v>226</v>
      </c>
      <c r="N5" s="1022" t="s">
        <v>227</v>
      </c>
    </row>
    <row r="6" spans="1:22" s="696" customFormat="1" ht="66" x14ac:dyDescent="0.3">
      <c r="A6" s="1020"/>
      <c r="B6" s="1064" t="s">
        <v>5</v>
      </c>
      <c r="C6" s="1065" t="s">
        <v>228</v>
      </c>
      <c r="D6" s="1065" t="s">
        <v>229</v>
      </c>
      <c r="E6" s="1064" t="s">
        <v>230</v>
      </c>
      <c r="F6" s="1065" t="s">
        <v>231</v>
      </c>
      <c r="G6" s="1064" t="s">
        <v>8</v>
      </c>
      <c r="H6" s="1065" t="s">
        <v>232</v>
      </c>
      <c r="I6" s="1066" t="s">
        <v>233</v>
      </c>
      <c r="J6" s="1065" t="s">
        <v>234</v>
      </c>
      <c r="K6" s="1065" t="s">
        <v>235</v>
      </c>
      <c r="L6" s="1067" t="s">
        <v>236</v>
      </c>
      <c r="M6" s="1068" t="s">
        <v>237</v>
      </c>
      <c r="N6" s="1069" t="s">
        <v>1626</v>
      </c>
      <c r="O6" s="1069" t="s">
        <v>238</v>
      </c>
      <c r="P6" s="1070" t="s">
        <v>239</v>
      </c>
      <c r="Q6" s="1071" t="s">
        <v>240</v>
      </c>
      <c r="R6" s="1020"/>
      <c r="S6" s="1020"/>
      <c r="T6" s="1020"/>
      <c r="U6" s="1020" t="s">
        <v>241</v>
      </c>
      <c r="V6" s="1020"/>
    </row>
    <row r="7" spans="1:22" x14ac:dyDescent="0.25">
      <c r="B7" s="1023">
        <v>1</v>
      </c>
      <c r="C7" s="1023">
        <v>500749</v>
      </c>
      <c r="D7" s="1024">
        <v>134003</v>
      </c>
      <c r="E7" s="1023" t="s">
        <v>248</v>
      </c>
      <c r="F7" s="1023" t="s">
        <v>243</v>
      </c>
      <c r="G7" s="1023" t="s">
        <v>1</v>
      </c>
      <c r="H7" s="1023" t="s">
        <v>244</v>
      </c>
      <c r="I7" s="1023" t="str">
        <f>VLOOKUP(C7,[1]Sheet1!$B$1:$M$34,12,FALSE)</f>
        <v>R&amp;R</v>
      </c>
      <c r="J7" s="1023" t="s">
        <v>246</v>
      </c>
      <c r="K7" s="1025">
        <v>44161</v>
      </c>
      <c r="L7" s="1026" t="s">
        <v>247</v>
      </c>
      <c r="M7" s="1027">
        <v>634.44585209698823</v>
      </c>
      <c r="N7" s="1028">
        <v>-634.44585209698801</v>
      </c>
      <c r="O7" s="1029">
        <f>SUM(M7:N7)</f>
        <v>0</v>
      </c>
      <c r="P7" s="1030">
        <f>SUMIF($D$2:$D$4,G7,$E$2:$E$4)</f>
        <v>4.7606999999999999</v>
      </c>
      <c r="Q7" s="1031">
        <f>O7*P7</f>
        <v>0</v>
      </c>
      <c r="R7" s="1032"/>
      <c r="U7" s="1016" t="s">
        <v>249</v>
      </c>
    </row>
    <row r="8" spans="1:22" ht="13.8" thickBot="1" x14ac:dyDescent="0.3">
      <c r="G8" s="1033" t="s">
        <v>225</v>
      </c>
      <c r="H8" s="1034"/>
      <c r="I8" s="1035"/>
      <c r="J8" s="1035"/>
      <c r="K8" s="1035"/>
      <c r="L8" s="1036"/>
      <c r="M8" s="1033">
        <f>SUMIF($G$7:$G$7,G8,$M$7:$M$7)</f>
        <v>0</v>
      </c>
      <c r="N8" s="1033">
        <f>SUMIF($G$7:$G$7,G8,$N$7:$N$7)</f>
        <v>0</v>
      </c>
      <c r="O8" s="1037">
        <f>SUMIF($G$7:$G$7,G8,$O$7:$O$7)</f>
        <v>0</v>
      </c>
      <c r="P8" s="1037"/>
      <c r="Q8" s="1037">
        <f>SUM(Q7:Q7)</f>
        <v>0</v>
      </c>
      <c r="T8" s="1032"/>
    </row>
    <row r="9" spans="1:22" ht="13.8" thickBot="1" x14ac:dyDescent="0.3">
      <c r="G9" s="1033" t="s">
        <v>0</v>
      </c>
      <c r="H9" s="1038"/>
      <c r="I9" s="1039"/>
      <c r="J9" s="1039"/>
      <c r="K9" s="1039"/>
      <c r="L9" s="1040"/>
      <c r="M9" s="1033">
        <f>SUMIF($G$7:$G$7,G9,$M$7:$M$7)</f>
        <v>0</v>
      </c>
      <c r="N9" s="1033">
        <f>SUMIF($G$7:$G$7,G9,$N$7:$N$7)</f>
        <v>0</v>
      </c>
      <c r="O9" s="1037">
        <f>SUMIF($G$7:$G$7,G9,$O$7:$O$7)</f>
        <v>0</v>
      </c>
      <c r="Q9" s="1041"/>
    </row>
    <row r="10" spans="1:22" ht="13.8" thickBot="1" x14ac:dyDescent="0.3">
      <c r="G10" s="1033" t="s">
        <v>1</v>
      </c>
      <c r="H10" s="1038"/>
      <c r="I10" s="1039"/>
      <c r="J10" s="1039"/>
      <c r="K10" s="1039"/>
      <c r="L10" s="1040"/>
      <c r="M10" s="1033">
        <f>SUMIF($G$7:$G$7,G10,$M$7:$M$7)</f>
        <v>634.44585209698823</v>
      </c>
      <c r="N10" s="1033">
        <f>SUMIF($G$7:$G$7,G10,$N$7:$N$7)</f>
        <v>-634.44585209698801</v>
      </c>
      <c r="O10" s="1037">
        <f>SUMIF($G$7:$G$7,G10,$O$7:$O$7)</f>
        <v>0</v>
      </c>
      <c r="Q10" s="1041"/>
    </row>
    <row r="11" spans="1:22" x14ac:dyDescent="0.25">
      <c r="Q11" s="1041"/>
    </row>
    <row r="12" spans="1:22" x14ac:dyDescent="0.25">
      <c r="Q12" s="1041"/>
    </row>
    <row r="13" spans="1:22" ht="13.8" thickBot="1" x14ac:dyDescent="0.3">
      <c r="B13" s="1021" t="s">
        <v>1271</v>
      </c>
      <c r="Q13" s="1041"/>
    </row>
    <row r="14" spans="1:22" s="696" customFormat="1" ht="66" x14ac:dyDescent="0.3">
      <c r="A14" s="1020"/>
      <c r="B14" s="1064" t="s">
        <v>5</v>
      </c>
      <c r="C14" s="1065" t="s">
        <v>228</v>
      </c>
      <c r="D14" s="1065" t="s">
        <v>229</v>
      </c>
      <c r="E14" s="1064" t="s">
        <v>230</v>
      </c>
      <c r="F14" s="1065" t="s">
        <v>267</v>
      </c>
      <c r="G14" s="1064" t="s">
        <v>8</v>
      </c>
      <c r="H14" s="1065" t="s">
        <v>258</v>
      </c>
      <c r="I14" s="1065"/>
      <c r="J14" s="1065" t="s">
        <v>234</v>
      </c>
      <c r="K14" s="1065" t="s">
        <v>235</v>
      </c>
      <c r="L14" s="1067" t="s">
        <v>236</v>
      </c>
      <c r="M14" s="1068" t="s">
        <v>237</v>
      </c>
      <c r="N14" s="1069" t="s">
        <v>1626</v>
      </c>
      <c r="O14" s="1069" t="s">
        <v>238</v>
      </c>
      <c r="P14" s="1070" t="s">
        <v>239</v>
      </c>
      <c r="Q14" s="1072" t="s">
        <v>240</v>
      </c>
      <c r="R14" s="1020"/>
      <c r="S14" s="1020"/>
      <c r="T14" s="1020"/>
      <c r="U14" s="1020"/>
      <c r="V14" s="1020"/>
    </row>
    <row r="15" spans="1:22" x14ac:dyDescent="0.25">
      <c r="B15" s="1024">
        <v>1</v>
      </c>
      <c r="C15" s="1024">
        <v>501010</v>
      </c>
      <c r="D15" s="1024">
        <v>2230005</v>
      </c>
      <c r="E15" s="1024" t="s">
        <v>269</v>
      </c>
      <c r="F15" s="1024" t="s">
        <v>243</v>
      </c>
      <c r="G15" s="1042" t="s">
        <v>0</v>
      </c>
      <c r="H15" s="1042" t="s">
        <v>244</v>
      </c>
      <c r="I15" s="1024"/>
      <c r="J15" s="1023" t="s">
        <v>251</v>
      </c>
      <c r="K15" s="1025">
        <v>44831</v>
      </c>
      <c r="L15" s="1043" t="s">
        <v>245</v>
      </c>
      <c r="M15" s="1044">
        <v>4886.2676195095719</v>
      </c>
      <c r="N15" s="1045">
        <v>26.1</v>
      </c>
      <c r="O15" s="1046">
        <f>SUM(M15:N15)</f>
        <v>4912.3676195095723</v>
      </c>
      <c r="P15" s="1030">
        <f>SUMIF($D$2:$D$4,G15,$E$2:$E$4)</f>
        <v>4.0609999999999999</v>
      </c>
      <c r="Q15" s="1031">
        <f>O15*P15</f>
        <v>19949.124902828371</v>
      </c>
      <c r="S15" s="1032"/>
      <c r="U15" s="1047">
        <v>4.7279999999999998</v>
      </c>
    </row>
    <row r="16" spans="1:22" ht="13.8" thickBot="1" x14ac:dyDescent="0.3">
      <c r="B16" s="1048"/>
      <c r="C16" s="1048"/>
      <c r="D16" s="1048"/>
      <c r="E16" s="1048"/>
      <c r="F16" s="1048"/>
      <c r="G16" s="1048"/>
      <c r="H16" s="1048"/>
      <c r="I16" s="1048"/>
      <c r="J16" s="1048"/>
      <c r="K16" s="1048"/>
      <c r="L16" s="1048"/>
      <c r="M16" s="1037"/>
      <c r="N16" s="1037"/>
      <c r="O16" s="1037"/>
      <c r="P16" s="1037"/>
      <c r="Q16" s="1037">
        <f>SUBTOTAL(9,Q15:Q15)</f>
        <v>19949.124902828371</v>
      </c>
    </row>
    <row r="17" spans="1:22" ht="13.8" thickBot="1" x14ac:dyDescent="0.3">
      <c r="G17" s="1033" t="s">
        <v>225</v>
      </c>
      <c r="M17" s="1033">
        <f>SUMIF($G$15:$G$15,G17,$M$15:$M$15)</f>
        <v>0</v>
      </c>
      <c r="N17" s="1033">
        <f>SUMIF($G$15:$G$15,G17,$N$15:$N$15)</f>
        <v>0</v>
      </c>
      <c r="O17" s="1033">
        <f>SUMIF($G$15:$G$15,G17,$O$15:$O$15)</f>
        <v>0</v>
      </c>
      <c r="Q17" s="1041"/>
    </row>
    <row r="18" spans="1:22" ht="13.8" thickBot="1" x14ac:dyDescent="0.3">
      <c r="G18" s="1033" t="s">
        <v>0</v>
      </c>
      <c r="M18" s="1033">
        <f>SUMIF($G$15:$G$15,G18,$M$15:$M$15)</f>
        <v>4886.2676195095719</v>
      </c>
      <c r="N18" s="1033">
        <f>SUMIF($G$15:$G$15,G18,$N$15:$N$15)</f>
        <v>26.1</v>
      </c>
      <c r="O18" s="1033">
        <f>SUMIF($G$15:$G$15,G18,$O$15:$O$15)</f>
        <v>4912.3676195095723</v>
      </c>
      <c r="Q18" s="1041"/>
    </row>
    <row r="19" spans="1:22" x14ac:dyDescent="0.25">
      <c r="G19" s="1049"/>
      <c r="M19" s="1049"/>
      <c r="N19" s="1049"/>
      <c r="O19" s="1049"/>
      <c r="Q19" s="1041"/>
    </row>
    <row r="21" spans="1:22" ht="13.8" thickBot="1" x14ac:dyDescent="0.3">
      <c r="B21" s="1021" t="s">
        <v>1268</v>
      </c>
      <c r="Q21" s="1041"/>
    </row>
    <row r="22" spans="1:22" s="696" customFormat="1" ht="66" x14ac:dyDescent="0.3">
      <c r="A22" s="1020"/>
      <c r="B22" s="1064" t="s">
        <v>5</v>
      </c>
      <c r="C22" s="1065" t="s">
        <v>228</v>
      </c>
      <c r="D22" s="1065" t="s">
        <v>229</v>
      </c>
      <c r="E22" s="1064" t="s">
        <v>230</v>
      </c>
      <c r="F22" s="1065" t="s">
        <v>267</v>
      </c>
      <c r="G22" s="1064" t="s">
        <v>8</v>
      </c>
      <c r="H22" s="1065" t="s">
        <v>258</v>
      </c>
      <c r="I22" s="1065"/>
      <c r="J22" s="1065" t="s">
        <v>234</v>
      </c>
      <c r="K22" s="1065" t="s">
        <v>235</v>
      </c>
      <c r="L22" s="1067" t="s">
        <v>236</v>
      </c>
      <c r="M22" s="1068" t="s">
        <v>237</v>
      </c>
      <c r="N22" s="1069" t="s">
        <v>1626</v>
      </c>
      <c r="O22" s="1069" t="s">
        <v>238</v>
      </c>
      <c r="P22" s="1070" t="s">
        <v>239</v>
      </c>
      <c r="Q22" s="1072" t="s">
        <v>240</v>
      </c>
      <c r="R22" s="1020"/>
      <c r="S22" s="1020"/>
      <c r="T22" s="1020"/>
      <c r="U22" s="1020"/>
      <c r="V22" s="1020"/>
    </row>
    <row r="23" spans="1:22" x14ac:dyDescent="0.25">
      <c r="B23" s="1024">
        <v>1</v>
      </c>
      <c r="C23" s="1024">
        <v>500941</v>
      </c>
      <c r="D23" s="1024">
        <v>2230005</v>
      </c>
      <c r="E23" s="1024" t="s">
        <v>262</v>
      </c>
      <c r="F23" s="1042" t="s">
        <v>243</v>
      </c>
      <c r="G23" s="1024" t="s">
        <v>225</v>
      </c>
      <c r="H23" s="1042" t="s">
        <v>255</v>
      </c>
      <c r="I23" s="1024"/>
      <c r="J23" s="1024" t="s">
        <v>251</v>
      </c>
      <c r="K23" s="1025">
        <v>45149</v>
      </c>
      <c r="L23" s="1043" t="s">
        <v>245</v>
      </c>
      <c r="M23" s="1044">
        <v>0</v>
      </c>
      <c r="N23" s="1050">
        <f>-M23</f>
        <v>0</v>
      </c>
      <c r="O23" s="1046">
        <f t="shared" ref="O23:O24" si="0">SUM(M23:N23)</f>
        <v>0</v>
      </c>
      <c r="P23" s="1030">
        <f>SUMIF($D$2:$D$4,G23,$E$2:$E$4)</f>
        <v>1</v>
      </c>
      <c r="Q23" s="1031">
        <f t="shared" ref="Q23:Q24" si="1">O23*P23</f>
        <v>0</v>
      </c>
      <c r="S23" s="1032"/>
      <c r="U23" s="1051">
        <v>1</v>
      </c>
    </row>
    <row r="24" spans="1:22" x14ac:dyDescent="0.25">
      <c r="B24" s="1024">
        <v>2</v>
      </c>
      <c r="C24" s="1024">
        <v>500943</v>
      </c>
      <c r="D24" s="1024">
        <v>2230005</v>
      </c>
      <c r="E24" s="1024" t="s">
        <v>264</v>
      </c>
      <c r="F24" s="1042" t="s">
        <v>243</v>
      </c>
      <c r="G24" s="1024" t="s">
        <v>225</v>
      </c>
      <c r="H24" s="1042" t="s">
        <v>255</v>
      </c>
      <c r="I24" s="1024"/>
      <c r="J24" s="1024" t="s">
        <v>251</v>
      </c>
      <c r="K24" s="1025">
        <v>45149</v>
      </c>
      <c r="L24" s="1043" t="s">
        <v>245</v>
      </c>
      <c r="M24" s="1044">
        <v>44699.783512730712</v>
      </c>
      <c r="N24" s="1045">
        <v>2098.1</v>
      </c>
      <c r="O24" s="1046">
        <f t="shared" si="0"/>
        <v>46797.88351273071</v>
      </c>
      <c r="P24" s="1030">
        <f>SUMIF($D$2:$D$4,G24,$E$2:$E$4)</f>
        <v>1</v>
      </c>
      <c r="Q24" s="1031">
        <f t="shared" si="1"/>
        <v>46797.88351273071</v>
      </c>
      <c r="S24" s="1032"/>
      <c r="U24" s="1051">
        <v>1</v>
      </c>
    </row>
    <row r="25" spans="1:22" ht="13.8" thickBot="1" x14ac:dyDescent="0.3">
      <c r="B25" s="1048"/>
      <c r="C25" s="1048"/>
      <c r="D25" s="1048"/>
      <c r="E25" s="1048"/>
      <c r="F25" s="1048"/>
      <c r="G25" s="1048"/>
      <c r="H25" s="1048"/>
      <c r="I25" s="1048"/>
      <c r="J25" s="1048"/>
      <c r="K25" s="1048"/>
      <c r="L25" s="1048"/>
      <c r="M25" s="1037"/>
      <c r="N25" s="1037"/>
      <c r="O25" s="1037"/>
      <c r="P25" s="1037"/>
      <c r="Q25" s="1037">
        <f>SUBTOTAL(9,Q23:Q24)</f>
        <v>46797.88351273071</v>
      </c>
    </row>
    <row r="26" spans="1:22" ht="13.8" thickBot="1" x14ac:dyDescent="0.3">
      <c r="G26" s="1033" t="s">
        <v>225</v>
      </c>
      <c r="M26" s="1033">
        <f>SUMIF($G$23:$G$24,G26,$M$23:$M$24)</f>
        <v>44699.783512730712</v>
      </c>
      <c r="N26" s="1033">
        <f>SUMIF($G$23:$G$24,G26,$N$23:$N$24)</f>
        <v>2098.1</v>
      </c>
      <c r="O26" s="1033">
        <f>SUMIF($G$23:$G$24,G26,$O$23:$O$24)</f>
        <v>46797.88351273071</v>
      </c>
      <c r="Q26" s="1041"/>
    </row>
    <row r="27" spans="1:22" ht="13.8" thickBot="1" x14ac:dyDescent="0.3">
      <c r="G27" s="1033" t="s">
        <v>0</v>
      </c>
      <c r="M27" s="1033">
        <f>SUMIF($G$23:$G$24,G27,$M$23:$M$24)</f>
        <v>0</v>
      </c>
      <c r="N27" s="1033">
        <f>SUMIF($G$23:$G$24,G27,$N$23:$N$24)</f>
        <v>0</v>
      </c>
      <c r="O27" s="1033">
        <f>SUMIF($G$23:$G$24,G27,$O$23:$O$24)</f>
        <v>0</v>
      </c>
      <c r="Q27" s="1041"/>
    </row>
    <row r="28" spans="1:22" x14ac:dyDescent="0.25">
      <c r="G28" s="1049"/>
      <c r="M28" s="1049"/>
      <c r="N28" s="1049"/>
      <c r="O28" s="1049"/>
      <c r="Q28" s="1041"/>
    </row>
    <row r="29" spans="1:22" ht="13.8" thickBot="1" x14ac:dyDescent="0.3">
      <c r="B29" s="1021" t="s">
        <v>1438</v>
      </c>
      <c r="Q29" s="1041"/>
    </row>
    <row r="30" spans="1:22" s="696" customFormat="1" ht="66" x14ac:dyDescent="0.3">
      <c r="A30" s="1020"/>
      <c r="B30" s="1064" t="s">
        <v>5</v>
      </c>
      <c r="C30" s="1065" t="s">
        <v>228</v>
      </c>
      <c r="D30" s="1065" t="s">
        <v>229</v>
      </c>
      <c r="E30" s="1064" t="s">
        <v>230</v>
      </c>
      <c r="F30" s="1065" t="s">
        <v>267</v>
      </c>
      <c r="G30" s="1064" t="s">
        <v>8</v>
      </c>
      <c r="H30" s="1065" t="s">
        <v>258</v>
      </c>
      <c r="I30" s="1065"/>
      <c r="J30" s="1065" t="s">
        <v>234</v>
      </c>
      <c r="K30" s="1065" t="s">
        <v>235</v>
      </c>
      <c r="L30" s="1067" t="s">
        <v>236</v>
      </c>
      <c r="M30" s="1068" t="s">
        <v>237</v>
      </c>
      <c r="N30" s="1069" t="s">
        <v>1626</v>
      </c>
      <c r="O30" s="1069" t="s">
        <v>238</v>
      </c>
      <c r="P30" s="1070" t="s">
        <v>239</v>
      </c>
      <c r="Q30" s="1072" t="s">
        <v>240</v>
      </c>
      <c r="R30" s="1020"/>
      <c r="S30" s="1020"/>
      <c r="T30" s="1020"/>
      <c r="U30" s="1020"/>
      <c r="V30" s="1020"/>
    </row>
    <row r="31" spans="1:22" x14ac:dyDescent="0.25">
      <c r="B31" s="1024">
        <v>1</v>
      </c>
      <c r="C31" s="1024">
        <v>501050</v>
      </c>
      <c r="D31" s="1024">
        <v>2230005</v>
      </c>
      <c r="E31" s="1024" t="s">
        <v>1443</v>
      </c>
      <c r="F31" s="1042" t="s">
        <v>243</v>
      </c>
      <c r="G31" s="1024" t="s">
        <v>225</v>
      </c>
      <c r="H31" s="1042" t="s">
        <v>244</v>
      </c>
      <c r="I31" s="1024"/>
      <c r="J31" s="1024" t="s">
        <v>251</v>
      </c>
      <c r="K31" s="1025">
        <v>45625</v>
      </c>
      <c r="L31" s="1043" t="s">
        <v>245</v>
      </c>
      <c r="M31" s="1044">
        <v>-1338882.0980912945</v>
      </c>
      <c r="N31" s="1045">
        <v>31698.85</v>
      </c>
      <c r="O31" s="1046">
        <f>SUM(M31:N31)</f>
        <v>-1307183.2480912944</v>
      </c>
      <c r="P31" s="1030">
        <f>SUMIF($D$2:$D$4,G31,$E$2:$E$4)</f>
        <v>1</v>
      </c>
      <c r="Q31" s="1031">
        <f>O31*P31</f>
        <v>-1307183.2480912944</v>
      </c>
    </row>
    <row r="32" spans="1:22" ht="13.8" thickBot="1" x14ac:dyDescent="0.3">
      <c r="B32" s="1048"/>
      <c r="C32" s="1048"/>
      <c r="D32" s="1048"/>
      <c r="E32" s="1048"/>
      <c r="F32" s="1048"/>
      <c r="G32" s="1048"/>
      <c r="H32" s="1048"/>
      <c r="I32" s="1048"/>
      <c r="J32" s="1048"/>
      <c r="K32" s="1048"/>
      <c r="L32" s="1048"/>
      <c r="M32" s="1037"/>
      <c r="N32" s="1037"/>
      <c r="O32" s="1037"/>
      <c r="P32" s="1037"/>
      <c r="Q32" s="1037">
        <f>SUBTOTAL(9,Q31:Q31)</f>
        <v>-1307183.2480912944</v>
      </c>
    </row>
    <row r="33" spans="1:22" ht="13.8" thickBot="1" x14ac:dyDescent="0.3">
      <c r="G33" s="1033" t="s">
        <v>225</v>
      </c>
      <c r="M33" s="1033">
        <f>SUMIF($G$31,G33,$M$31)</f>
        <v>-1338882.0980912945</v>
      </c>
      <c r="N33" s="1033">
        <f>SUMIF($G$31,G33,$N$31)</f>
        <v>31698.85</v>
      </c>
      <c r="O33" s="1033">
        <f>SUMIF($G$31,G33,$O$31)</f>
        <v>-1307183.2480912944</v>
      </c>
      <c r="Q33" s="1041"/>
    </row>
    <row r="34" spans="1:22" ht="13.8" thickBot="1" x14ac:dyDescent="0.3">
      <c r="G34" s="1033" t="s">
        <v>0</v>
      </c>
      <c r="M34" s="1033">
        <f>SUMIF($G$31,G34,$M$31)</f>
        <v>0</v>
      </c>
      <c r="N34" s="1033">
        <f>SUMIF($G$31,G34,$N$31)</f>
        <v>0</v>
      </c>
      <c r="O34" s="1033">
        <f>SUMIF($G$31,G34,$O$31)</f>
        <v>0</v>
      </c>
      <c r="Q34" s="1041"/>
    </row>
    <row r="35" spans="1:22" x14ac:dyDescent="0.25">
      <c r="G35" s="1049"/>
      <c r="M35" s="1049"/>
      <c r="N35" s="1049"/>
      <c r="O35" s="1049"/>
      <c r="Q35" s="1041"/>
    </row>
    <row r="36" spans="1:22" x14ac:dyDescent="0.25">
      <c r="G36" s="1049"/>
      <c r="M36" s="1049"/>
      <c r="N36" s="1049"/>
      <c r="O36" s="1049"/>
      <c r="Q36" s="1041"/>
    </row>
    <row r="37" spans="1:22" ht="13.8" thickBot="1" x14ac:dyDescent="0.3">
      <c r="B37" s="1021" t="s">
        <v>1567</v>
      </c>
      <c r="Q37" s="1041"/>
    </row>
    <row r="38" spans="1:22" s="696" customFormat="1" ht="66" x14ac:dyDescent="0.3">
      <c r="A38" s="1020"/>
      <c r="B38" s="1064" t="s">
        <v>5</v>
      </c>
      <c r="C38" s="1065" t="s">
        <v>228</v>
      </c>
      <c r="D38" s="1065" t="s">
        <v>229</v>
      </c>
      <c r="E38" s="1064" t="s">
        <v>230</v>
      </c>
      <c r="F38" s="1065" t="s">
        <v>267</v>
      </c>
      <c r="G38" s="1064" t="s">
        <v>8</v>
      </c>
      <c r="H38" s="1065" t="s">
        <v>258</v>
      </c>
      <c r="I38" s="1065"/>
      <c r="J38" s="1065" t="s">
        <v>234</v>
      </c>
      <c r="K38" s="1065" t="s">
        <v>235</v>
      </c>
      <c r="L38" s="1067" t="s">
        <v>236</v>
      </c>
      <c r="M38" s="1068" t="s">
        <v>237</v>
      </c>
      <c r="N38" s="1069" t="s">
        <v>1626</v>
      </c>
      <c r="O38" s="1069" t="s">
        <v>238</v>
      </c>
      <c r="P38" s="1070" t="s">
        <v>239</v>
      </c>
      <c r="Q38" s="1072" t="s">
        <v>240</v>
      </c>
      <c r="R38" s="1020"/>
      <c r="S38" s="1020"/>
      <c r="T38" s="1020"/>
      <c r="U38" s="1020"/>
      <c r="V38" s="1020"/>
    </row>
    <row r="39" spans="1:22" x14ac:dyDescent="0.25">
      <c r="B39" s="1024">
        <v>1</v>
      </c>
      <c r="C39" s="1024">
        <v>501257</v>
      </c>
      <c r="D39" s="1024">
        <v>2230005</v>
      </c>
      <c r="E39" s="1024" t="s">
        <v>1256</v>
      </c>
      <c r="F39" s="1042" t="s">
        <v>243</v>
      </c>
      <c r="G39" s="1024" t="s">
        <v>225</v>
      </c>
      <c r="H39" s="1042" t="s">
        <v>255</v>
      </c>
      <c r="I39" s="1024"/>
      <c r="J39" s="1024" t="s">
        <v>251</v>
      </c>
      <c r="K39" s="1025">
        <v>45833</v>
      </c>
      <c r="L39" s="1043" t="s">
        <v>245</v>
      </c>
      <c r="M39" s="1052">
        <v>-46.735483102845734</v>
      </c>
      <c r="N39" s="1045">
        <f>-M39</f>
        <v>46.735483102845734</v>
      </c>
      <c r="O39" s="1046">
        <f>SUM(M39:N39)</f>
        <v>0</v>
      </c>
      <c r="P39" s="1030">
        <f>SUMIF($D$2:$D$4,G39,$E$2:$E$4)</f>
        <v>1</v>
      </c>
      <c r="Q39" s="1053">
        <f>O39*P39</f>
        <v>0</v>
      </c>
      <c r="R39" s="1016" t="s">
        <v>1627</v>
      </c>
    </row>
    <row r="40" spans="1:22" x14ac:dyDescent="0.25">
      <c r="B40" s="1024">
        <v>2</v>
      </c>
      <c r="C40" s="1024">
        <v>501215</v>
      </c>
      <c r="D40" s="1024">
        <v>2230005</v>
      </c>
      <c r="E40" s="1024" t="s">
        <v>1602</v>
      </c>
      <c r="F40" s="1042" t="s">
        <v>243</v>
      </c>
      <c r="G40" s="1024" t="s">
        <v>225</v>
      </c>
      <c r="H40" s="1042" t="s">
        <v>255</v>
      </c>
      <c r="I40" s="1024"/>
      <c r="J40" s="1024" t="s">
        <v>251</v>
      </c>
      <c r="K40" s="1025">
        <v>45896</v>
      </c>
      <c r="L40" s="1024" t="s">
        <v>245</v>
      </c>
      <c r="M40" s="1052">
        <v>-205.34380334317757</v>
      </c>
      <c r="N40" s="1045">
        <v>174.84</v>
      </c>
      <c r="O40" s="1046">
        <f t="shared" ref="O40:O41" si="2">SUM(M40:N40)</f>
        <v>-30.503803343177566</v>
      </c>
      <c r="P40" s="1030">
        <f t="shared" ref="P40:P41" si="3">SUMIF($D$2:$D$4,G40,$E$2:$E$4)</f>
        <v>1</v>
      </c>
      <c r="Q40" s="1053">
        <f t="shared" ref="Q40:Q41" si="4">O40*P40</f>
        <v>-30.503803343177566</v>
      </c>
    </row>
    <row r="41" spans="1:22" x14ac:dyDescent="0.25">
      <c r="B41" s="1024">
        <v>3</v>
      </c>
      <c r="C41" s="1024">
        <v>501307</v>
      </c>
      <c r="D41" s="1024">
        <v>2230005</v>
      </c>
      <c r="E41" s="1024" t="s">
        <v>1435</v>
      </c>
      <c r="F41" s="1042" t="s">
        <v>243</v>
      </c>
      <c r="G41" s="1024" t="s">
        <v>225</v>
      </c>
      <c r="H41" s="1042" t="s">
        <v>255</v>
      </c>
      <c r="I41" s="1024"/>
      <c r="J41" s="1024" t="s">
        <v>251</v>
      </c>
      <c r="K41" s="1025">
        <v>45971</v>
      </c>
      <c r="L41" s="1024" t="s">
        <v>245</v>
      </c>
      <c r="M41" s="1052">
        <v>-413.20856041340448</v>
      </c>
      <c r="N41" s="1045">
        <v>416.18</v>
      </c>
      <c r="O41" s="1046">
        <f t="shared" si="2"/>
        <v>2.9714395865955225</v>
      </c>
      <c r="P41" s="1030">
        <f t="shared" si="3"/>
        <v>1</v>
      </c>
      <c r="Q41" s="1053">
        <f t="shared" si="4"/>
        <v>2.9714395865955225</v>
      </c>
    </row>
    <row r="42" spans="1:22" ht="13.8" thickBot="1" x14ac:dyDescent="0.3">
      <c r="B42" s="1048"/>
      <c r="C42" s="1048"/>
      <c r="D42" s="1048"/>
      <c r="E42" s="1048"/>
      <c r="F42" s="1048"/>
      <c r="G42" s="1048"/>
      <c r="H42" s="1048"/>
      <c r="I42" s="1048"/>
      <c r="J42" s="1048"/>
      <c r="K42" s="1048"/>
      <c r="L42" s="1048"/>
      <c r="M42" s="1037"/>
      <c r="N42" s="1037"/>
      <c r="O42" s="1037"/>
      <c r="P42" s="1037"/>
      <c r="Q42" s="1037">
        <f>SUBTOTAL(9,Q39:Q41)</f>
        <v>-27.532363756582043</v>
      </c>
    </row>
    <row r="43" spans="1:22" ht="13.8" thickBot="1" x14ac:dyDescent="0.3">
      <c r="G43" s="1033" t="s">
        <v>225</v>
      </c>
      <c r="M43" s="1033">
        <f>SUMIF($G$39:$G$41,G43,$M$39:$M$41)</f>
        <v>-665.28784685942776</v>
      </c>
      <c r="N43" s="1033">
        <f>SUMIF($G$39:$G$41,G43,$N$39:$N$41)</f>
        <v>637.7554831028458</v>
      </c>
      <c r="O43" s="1033">
        <f>SUMIF($G$39:$G$41,G43,$O$39:$O$41)</f>
        <v>-27.532363756582043</v>
      </c>
      <c r="Q43" s="1041"/>
    </row>
    <row r="44" spans="1:22" ht="13.8" thickBot="1" x14ac:dyDescent="0.3">
      <c r="G44" s="1033" t="s">
        <v>0</v>
      </c>
      <c r="M44" s="1033">
        <f>SUMIF($G$39:$G$41,G44,$M$39:$M$41)</f>
        <v>0</v>
      </c>
      <c r="N44" s="1033">
        <f>SUMIF($G$39:$G$41,G44,$N$39:$N$41)</f>
        <v>0</v>
      </c>
      <c r="O44" s="1033">
        <f>SUMIF($G$39:$G$41,G44,$O$39:$O$41)</f>
        <v>0</v>
      </c>
      <c r="Q44" s="1041"/>
    </row>
    <row r="45" spans="1:22" x14ac:dyDescent="0.25">
      <c r="G45" s="1049"/>
      <c r="Q45" s="1041"/>
    </row>
    <row r="46" spans="1:22" ht="13.8" thickBot="1" x14ac:dyDescent="0.3">
      <c r="B46" s="1054"/>
      <c r="C46" s="1054"/>
      <c r="D46" s="1054"/>
      <c r="E46" s="1054"/>
      <c r="F46" s="1054"/>
      <c r="G46" s="1055" t="s">
        <v>270</v>
      </c>
      <c r="H46" s="1054"/>
      <c r="I46" s="1054"/>
      <c r="J46" s="1054"/>
      <c r="K46" s="1054"/>
      <c r="L46" s="1054"/>
      <c r="M46" s="1056"/>
      <c r="N46" s="1054"/>
      <c r="O46" s="1054"/>
      <c r="P46" s="1054"/>
      <c r="Q46" s="1037">
        <f>Q8+Q16+Q25+Q32+Q42</f>
        <v>-1240463.7720394919</v>
      </c>
    </row>
    <row r="47" spans="1:22" ht="13.8" thickBot="1" x14ac:dyDescent="0.3"/>
    <row r="48" spans="1:22" ht="27" thickBot="1" x14ac:dyDescent="0.3">
      <c r="Q48" s="1057" t="s">
        <v>271</v>
      </c>
      <c r="R48" s="1057" t="s">
        <v>272</v>
      </c>
      <c r="S48" s="1057" t="s">
        <v>273</v>
      </c>
    </row>
    <row r="49" spans="12:22" ht="13.8" thickBot="1" x14ac:dyDescent="0.3">
      <c r="O49" s="1016">
        <v>134003</v>
      </c>
      <c r="P49" s="1056" t="s">
        <v>246</v>
      </c>
      <c r="Q49" s="1056">
        <f>SUMIF($J$6:$J$45,P49,$Q$6:$Q$45)</f>
        <v>0</v>
      </c>
      <c r="R49" s="1056"/>
      <c r="S49" s="1056">
        <f>Q49-R49</f>
        <v>0</v>
      </c>
      <c r="U49" s="1058"/>
    </row>
    <row r="50" spans="12:22" ht="13.8" thickBot="1" x14ac:dyDescent="0.3">
      <c r="O50" s="1016">
        <v>2230005</v>
      </c>
      <c r="P50" s="1056" t="s">
        <v>251</v>
      </c>
      <c r="Q50" s="1056">
        <f>SUMIF($J$6:$J$45,P50,$Q$6:$Q$45)</f>
        <v>-1240463.7720394921</v>
      </c>
      <c r="R50" s="1056"/>
      <c r="S50" s="1056">
        <f>Q50-R50</f>
        <v>-1240463.7720394921</v>
      </c>
      <c r="U50" s="1058"/>
      <c r="V50" s="1032"/>
    </row>
    <row r="51" spans="12:22" ht="13.8" thickBot="1" x14ac:dyDescent="0.3">
      <c r="P51" s="1059" t="s">
        <v>274</v>
      </c>
      <c r="Q51" s="1060">
        <f>SUM(Q49:Q50)</f>
        <v>-1240463.7720394921</v>
      </c>
      <c r="R51" s="1060">
        <f>SUM(R49:R50)</f>
        <v>0</v>
      </c>
      <c r="S51" s="1060">
        <f>SUM(S49:S50)</f>
        <v>-1240463.7720394921</v>
      </c>
    </row>
    <row r="53" spans="12:22" x14ac:dyDescent="0.25">
      <c r="O53" s="1041"/>
    </row>
    <row r="54" spans="12:22" x14ac:dyDescent="0.25">
      <c r="N54" s="1041"/>
      <c r="O54" s="1041"/>
    </row>
    <row r="55" spans="12:22" x14ac:dyDescent="0.25">
      <c r="N55" s="1041"/>
      <c r="O55" s="1041"/>
    </row>
    <row r="56" spans="12:22" x14ac:dyDescent="0.25">
      <c r="M56" s="1032"/>
      <c r="N56" s="1041"/>
      <c r="O56" s="1041"/>
    </row>
    <row r="57" spans="12:22" x14ac:dyDescent="0.25">
      <c r="M57" s="1032"/>
      <c r="N57" s="1041"/>
      <c r="O57" s="1041"/>
    </row>
    <row r="58" spans="12:22" x14ac:dyDescent="0.25">
      <c r="O58" s="1041"/>
    </row>
    <row r="59" spans="12:22" x14ac:dyDescent="0.25">
      <c r="O59" s="1041"/>
    </row>
    <row r="60" spans="12:22" x14ac:dyDescent="0.25">
      <c r="O60" s="1041"/>
    </row>
    <row r="61" spans="12:22" x14ac:dyDescent="0.25">
      <c r="O61" s="1041"/>
    </row>
    <row r="62" spans="12:22" x14ac:dyDescent="0.25">
      <c r="O62" s="1032"/>
    </row>
    <row r="64" spans="12:22" x14ac:dyDescent="0.25">
      <c r="L64" s="1061"/>
    </row>
    <row r="65" spans="4:10" x14ac:dyDescent="0.25">
      <c r="D65" s="1061"/>
      <c r="J65" s="1061"/>
    </row>
    <row r="66" spans="4:10" x14ac:dyDescent="0.25">
      <c r="D66" s="1061"/>
      <c r="J66" s="1061"/>
    </row>
    <row r="67" spans="4:10" x14ac:dyDescent="0.25">
      <c r="D67" s="1061"/>
      <c r="J67" s="1061"/>
    </row>
    <row r="68" spans="4:10" x14ac:dyDescent="0.25">
      <c r="D68" s="1061"/>
      <c r="J68" s="1061"/>
    </row>
    <row r="69" spans="4:10" x14ac:dyDescent="0.25">
      <c r="D69" s="1061"/>
      <c r="J69" s="1061"/>
    </row>
    <row r="70" spans="4:10" x14ac:dyDescent="0.25">
      <c r="D70" s="1061"/>
      <c r="J70" s="1061"/>
    </row>
    <row r="71" spans="4:10" x14ac:dyDescent="0.25">
      <c r="D71" s="1061"/>
      <c r="J71" s="1061"/>
    </row>
    <row r="72" spans="4:10" x14ac:dyDescent="0.25">
      <c r="D72" s="1061"/>
      <c r="J72" s="1061"/>
    </row>
    <row r="73" spans="4:10" x14ac:dyDescent="0.25">
      <c r="D73" s="1061"/>
      <c r="J73" s="1061"/>
    </row>
    <row r="74" spans="4:10" x14ac:dyDescent="0.25">
      <c r="D74" s="1061"/>
      <c r="J74" s="1032"/>
    </row>
    <row r="75" spans="4:10" x14ac:dyDescent="0.25">
      <c r="D75" s="1061"/>
      <c r="J75" s="1032"/>
    </row>
    <row r="76" spans="4:10" x14ac:dyDescent="0.25">
      <c r="D76" s="1061"/>
    </row>
    <row r="77" spans="4:10" x14ac:dyDescent="0.25">
      <c r="D77" s="1061"/>
    </row>
    <row r="78" spans="4:10" x14ac:dyDescent="0.25">
      <c r="D78" s="1061"/>
      <c r="J78" s="1062"/>
    </row>
    <row r="79" spans="4:10" x14ac:dyDescent="0.25">
      <c r="D79" s="1061"/>
      <c r="J79" s="1062"/>
    </row>
    <row r="80" spans="4:10" ht="13.8" thickBot="1" x14ac:dyDescent="0.3">
      <c r="D80" s="1063"/>
      <c r="J80" s="1062"/>
    </row>
    <row r="81" spans="4:10" ht="13.8" thickTop="1" x14ac:dyDescent="0.25">
      <c r="D81" s="1061"/>
      <c r="J81" s="1062"/>
    </row>
    <row r="82" spans="4:10" x14ac:dyDescent="0.25">
      <c r="D82" s="1061"/>
    </row>
    <row r="83" spans="4:10" x14ac:dyDescent="0.25">
      <c r="D83" s="1061"/>
      <c r="J83" s="1032"/>
    </row>
    <row r="84" spans="4:10" x14ac:dyDescent="0.25">
      <c r="D84" s="10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5412-027E-414C-9B60-5183E5B65665}">
  <dimension ref="A1:N84"/>
  <sheetViews>
    <sheetView workbookViewId="0">
      <pane ySplit="3" topLeftCell="A46" activePane="bottomLeft" state="frozen"/>
      <selection pane="bottomLeft" activeCell="L59" sqref="L59"/>
    </sheetView>
  </sheetViews>
  <sheetFormatPr defaultRowHeight="11.4" x14ac:dyDescent="0.2"/>
  <cols>
    <col min="1" max="1" width="9" style="694" customWidth="1"/>
    <col min="2" max="2" width="36.44140625" style="692" bestFit="1" customWidth="1"/>
    <col min="3" max="3" width="34.5546875" style="692" bestFit="1" customWidth="1"/>
    <col min="4" max="4" width="8" style="694" bestFit="1" customWidth="1"/>
    <col min="5" max="5" width="14.77734375" style="692" bestFit="1" customWidth="1"/>
    <col min="6" max="6" width="11.5546875" style="692" bestFit="1" customWidth="1"/>
    <col min="7" max="7" width="11.44140625" style="692" bestFit="1" customWidth="1"/>
    <col min="8" max="8" width="11" style="692" bestFit="1" customWidth="1"/>
    <col min="9" max="9" width="11.6640625" style="692" bestFit="1" customWidth="1"/>
    <col min="10" max="10" width="11.44140625" style="692" bestFit="1" customWidth="1"/>
    <col min="11" max="11" width="9.44140625" style="692" customWidth="1"/>
    <col min="12" max="12" width="14" style="692" bestFit="1" customWidth="1"/>
    <col min="13" max="13" width="12.109375" style="692" bestFit="1" customWidth="1"/>
    <col min="14" max="16384" width="8.88671875" style="692"/>
  </cols>
  <sheetData>
    <row r="1" spans="1:12" x14ac:dyDescent="0.2">
      <c r="A1" s="748" t="s">
        <v>1302</v>
      </c>
    </row>
    <row r="3" spans="1:12" s="618" customFormat="1" ht="34.200000000000003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705</v>
      </c>
      <c r="I3" s="618" t="s">
        <v>507</v>
      </c>
      <c r="J3" s="618" t="s">
        <v>506</v>
      </c>
      <c r="K3" s="618" t="s">
        <v>503</v>
      </c>
      <c r="L3" s="618" t="s">
        <v>508</v>
      </c>
    </row>
    <row r="5" spans="1:12" x14ac:dyDescent="0.2">
      <c r="A5" s="694">
        <v>500937</v>
      </c>
      <c r="C5" s="692" t="s">
        <v>452</v>
      </c>
      <c r="D5" s="694" t="s">
        <v>0</v>
      </c>
      <c r="E5" s="693">
        <v>224909999.84999999</v>
      </c>
      <c r="F5" s="692">
        <v>0</v>
      </c>
      <c r="G5" s="692">
        <v>0</v>
      </c>
      <c r="H5" s="693">
        <v>6835500</v>
      </c>
      <c r="I5" s="692">
        <v>0</v>
      </c>
      <c r="J5" s="692">
        <v>0</v>
      </c>
      <c r="K5" s="692">
        <v>0</v>
      </c>
      <c r="L5" s="693">
        <v>231745499.84999999</v>
      </c>
    </row>
    <row r="6" spans="1:12" x14ac:dyDescent="0.2">
      <c r="A6" s="674"/>
      <c r="B6" s="675" t="s">
        <v>289</v>
      </c>
      <c r="C6" s="675"/>
      <c r="D6" s="674"/>
      <c r="E6" s="673">
        <v>224909999.84999999</v>
      </c>
      <c r="F6" s="675">
        <v>0</v>
      </c>
      <c r="G6" s="675">
        <v>0</v>
      </c>
      <c r="H6" s="673">
        <v>6835500</v>
      </c>
      <c r="I6" s="675">
        <v>0</v>
      </c>
      <c r="J6" s="675">
        <v>0</v>
      </c>
      <c r="K6" s="675">
        <v>0</v>
      </c>
      <c r="L6" s="673">
        <v>231745499.84999999</v>
      </c>
    </row>
    <row r="7" spans="1:12" x14ac:dyDescent="0.2">
      <c r="E7" s="693"/>
      <c r="H7" s="693"/>
      <c r="L7" s="693"/>
    </row>
    <row r="8" spans="1:12" x14ac:dyDescent="0.2">
      <c r="A8" s="694">
        <v>500749</v>
      </c>
      <c r="C8" s="692" t="s">
        <v>297</v>
      </c>
      <c r="D8" s="694" t="s">
        <v>1</v>
      </c>
      <c r="E8" s="693">
        <v>142150400</v>
      </c>
      <c r="F8" s="692">
        <v>0</v>
      </c>
      <c r="G8" s="692">
        <v>0</v>
      </c>
      <c r="H8" s="693">
        <v>1134000</v>
      </c>
      <c r="I8" s="692">
        <v>0</v>
      </c>
      <c r="J8" s="692">
        <v>0</v>
      </c>
      <c r="K8" s="692">
        <v>0</v>
      </c>
      <c r="L8" s="693">
        <v>143284400</v>
      </c>
    </row>
    <row r="9" spans="1:12" x14ac:dyDescent="0.2">
      <c r="A9" s="674"/>
      <c r="B9" s="675" t="s">
        <v>298</v>
      </c>
      <c r="C9" s="675"/>
      <c r="D9" s="674"/>
      <c r="E9" s="673">
        <v>142150400</v>
      </c>
      <c r="F9" s="675">
        <v>0</v>
      </c>
      <c r="G9" s="675">
        <v>0</v>
      </c>
      <c r="H9" s="673">
        <v>1134000</v>
      </c>
      <c r="I9" s="675">
        <v>0</v>
      </c>
      <c r="J9" s="675">
        <v>0</v>
      </c>
      <c r="K9" s="675">
        <v>0</v>
      </c>
      <c r="L9" s="673">
        <v>143284400</v>
      </c>
    </row>
    <row r="10" spans="1:12" x14ac:dyDescent="0.2">
      <c r="E10" s="693"/>
      <c r="H10" s="693"/>
      <c r="L10" s="693"/>
    </row>
    <row r="11" spans="1:12" x14ac:dyDescent="0.2">
      <c r="A11" s="694">
        <v>500640</v>
      </c>
      <c r="C11" s="692" t="s">
        <v>301</v>
      </c>
      <c r="D11" s="694" t="s">
        <v>0</v>
      </c>
      <c r="E11" s="693">
        <v>88355286.680000007</v>
      </c>
      <c r="F11" s="692">
        <v>0</v>
      </c>
      <c r="G11" s="692">
        <v>0</v>
      </c>
      <c r="H11" s="693">
        <v>2685307.74</v>
      </c>
      <c r="I11" s="692">
        <v>0</v>
      </c>
      <c r="J11" s="692">
        <v>0</v>
      </c>
      <c r="K11" s="692">
        <v>0</v>
      </c>
      <c r="L11" s="693">
        <v>91040594.420000002</v>
      </c>
    </row>
    <row r="12" spans="1:12" x14ac:dyDescent="0.2">
      <c r="A12" s="694">
        <v>500642</v>
      </c>
      <c r="C12" s="692" t="s">
        <v>302</v>
      </c>
      <c r="D12" s="694" t="s">
        <v>0</v>
      </c>
      <c r="E12" s="693">
        <v>121367807.02</v>
      </c>
      <c r="F12" s="692">
        <v>0</v>
      </c>
      <c r="G12" s="692">
        <v>0</v>
      </c>
      <c r="H12" s="693">
        <v>3688629.41</v>
      </c>
      <c r="I12" s="692">
        <v>0</v>
      </c>
      <c r="J12" s="692">
        <v>0</v>
      </c>
      <c r="K12" s="692">
        <v>0</v>
      </c>
      <c r="L12" s="693">
        <v>125056436.43000001</v>
      </c>
    </row>
    <row r="13" spans="1:12" x14ac:dyDescent="0.2">
      <c r="A13" s="694">
        <v>501051</v>
      </c>
      <c r="C13" s="692" t="s">
        <v>1245</v>
      </c>
      <c r="D13" s="694" t="s">
        <v>0</v>
      </c>
      <c r="E13" s="693">
        <v>535597920.00999999</v>
      </c>
      <c r="F13" s="692">
        <v>0</v>
      </c>
      <c r="G13" s="692">
        <v>0</v>
      </c>
      <c r="H13" s="693">
        <v>16277975.98</v>
      </c>
      <c r="I13" s="693">
        <v>-8342838</v>
      </c>
      <c r="J13" s="692">
        <v>0</v>
      </c>
      <c r="K13" s="692">
        <v>0</v>
      </c>
      <c r="L13" s="693">
        <v>543533057.99000001</v>
      </c>
    </row>
    <row r="14" spans="1:12" x14ac:dyDescent="0.2">
      <c r="A14" s="694">
        <v>501072</v>
      </c>
      <c r="C14" s="692" t="s">
        <v>1246</v>
      </c>
      <c r="D14" s="694" t="s">
        <v>0</v>
      </c>
      <c r="E14" s="693">
        <v>29462572.489999998</v>
      </c>
      <c r="F14" s="692">
        <v>0</v>
      </c>
      <c r="G14" s="692">
        <v>0</v>
      </c>
      <c r="H14" s="693">
        <v>895431.12</v>
      </c>
      <c r="I14" s="692">
        <v>0</v>
      </c>
      <c r="J14" s="692">
        <v>0</v>
      </c>
      <c r="K14" s="692">
        <v>0</v>
      </c>
      <c r="L14" s="693">
        <v>30358003.609999999</v>
      </c>
    </row>
    <row r="15" spans="1:12" x14ac:dyDescent="0.2">
      <c r="A15" s="694">
        <v>501073</v>
      </c>
      <c r="C15" s="692" t="s">
        <v>1247</v>
      </c>
      <c r="D15" s="694" t="s">
        <v>0</v>
      </c>
      <c r="E15" s="693">
        <v>29465011.199999999</v>
      </c>
      <c r="F15" s="692">
        <v>0</v>
      </c>
      <c r="G15" s="692">
        <v>0</v>
      </c>
      <c r="H15" s="693">
        <v>895505.24</v>
      </c>
      <c r="I15" s="692">
        <v>0</v>
      </c>
      <c r="J15" s="692">
        <v>0</v>
      </c>
      <c r="K15" s="692">
        <v>0</v>
      </c>
      <c r="L15" s="693">
        <v>30360516.440000001</v>
      </c>
    </row>
    <row r="16" spans="1:12" x14ac:dyDescent="0.2">
      <c r="A16" s="694">
        <v>501075</v>
      </c>
      <c r="C16" s="692" t="s">
        <v>1248</v>
      </c>
      <c r="D16" s="694" t="s">
        <v>0</v>
      </c>
      <c r="E16" s="693">
        <v>29129171.870000001</v>
      </c>
      <c r="F16" s="692">
        <v>0</v>
      </c>
      <c r="G16" s="692">
        <v>0</v>
      </c>
      <c r="H16" s="693">
        <v>884302.85</v>
      </c>
      <c r="I16" s="693">
        <v>-391364.55</v>
      </c>
      <c r="J16" s="692">
        <v>0</v>
      </c>
      <c r="K16" s="692">
        <v>0</v>
      </c>
      <c r="L16" s="693">
        <v>29622110.170000002</v>
      </c>
    </row>
    <row r="17" spans="1:12" x14ac:dyDescent="0.2">
      <c r="A17" s="694">
        <v>501076</v>
      </c>
      <c r="C17" s="692" t="s">
        <v>1249</v>
      </c>
      <c r="D17" s="694" t="s">
        <v>0</v>
      </c>
      <c r="E17" s="693">
        <v>29266432.800000001</v>
      </c>
      <c r="F17" s="692">
        <v>0</v>
      </c>
      <c r="G17" s="692">
        <v>0</v>
      </c>
      <c r="H17" s="693">
        <v>887990.85</v>
      </c>
      <c r="I17" s="693">
        <v>-581496.79</v>
      </c>
      <c r="J17" s="692">
        <v>0</v>
      </c>
      <c r="K17" s="692">
        <v>0</v>
      </c>
      <c r="L17" s="693">
        <v>29572926.859999999</v>
      </c>
    </row>
    <row r="18" spans="1:12" x14ac:dyDescent="0.2">
      <c r="A18" s="694">
        <v>501077</v>
      </c>
      <c r="C18" s="692" t="s">
        <v>1250</v>
      </c>
      <c r="D18" s="694" t="s">
        <v>0</v>
      </c>
      <c r="E18" s="693">
        <v>30027307.920000002</v>
      </c>
      <c r="F18" s="692">
        <v>0</v>
      </c>
      <c r="G18" s="692">
        <v>0</v>
      </c>
      <c r="H18" s="693">
        <v>911068.12</v>
      </c>
      <c r="I18" s="693">
        <v>-600116.1</v>
      </c>
      <c r="J18" s="692">
        <v>0</v>
      </c>
      <c r="K18" s="692">
        <v>0</v>
      </c>
      <c r="L18" s="693">
        <v>30338259.940000001</v>
      </c>
    </row>
    <row r="19" spans="1:12" x14ac:dyDescent="0.2">
      <c r="A19" s="694">
        <v>501078</v>
      </c>
      <c r="C19" s="692" t="s">
        <v>1251</v>
      </c>
      <c r="D19" s="694" t="s">
        <v>0</v>
      </c>
      <c r="E19" s="693">
        <v>29266432.800000001</v>
      </c>
      <c r="F19" s="692">
        <v>0</v>
      </c>
      <c r="G19" s="692">
        <v>0</v>
      </c>
      <c r="H19" s="693">
        <v>887990.85</v>
      </c>
      <c r="I19" s="693">
        <v>-581496.79</v>
      </c>
      <c r="J19" s="692">
        <v>0</v>
      </c>
      <c r="K19" s="692">
        <v>0</v>
      </c>
      <c r="L19" s="693">
        <v>29572926.859999999</v>
      </c>
    </row>
    <row r="20" spans="1:12" x14ac:dyDescent="0.2">
      <c r="A20" s="674"/>
      <c r="B20" s="675" t="s">
        <v>312</v>
      </c>
      <c r="C20" s="675"/>
      <c r="D20" s="674"/>
      <c r="E20" s="673">
        <v>921937942.78999996</v>
      </c>
      <c r="F20" s="675">
        <v>0</v>
      </c>
      <c r="G20" s="675">
        <v>0</v>
      </c>
      <c r="H20" s="673">
        <v>28014202.16</v>
      </c>
      <c r="I20" s="673">
        <v>-10497312.23</v>
      </c>
      <c r="J20" s="675">
        <v>0</v>
      </c>
      <c r="K20" s="675">
        <v>0</v>
      </c>
      <c r="L20" s="673">
        <v>939454832.72000003</v>
      </c>
    </row>
    <row r="21" spans="1:12" x14ac:dyDescent="0.2">
      <c r="E21" s="693"/>
      <c r="H21" s="693"/>
      <c r="I21" s="693"/>
      <c r="L21" s="693"/>
    </row>
    <row r="22" spans="1:12" x14ac:dyDescent="0.2">
      <c r="A22" s="694">
        <v>500693</v>
      </c>
      <c r="C22" s="692" t="s">
        <v>314</v>
      </c>
      <c r="D22" s="694" t="s">
        <v>26</v>
      </c>
      <c r="E22" s="693">
        <v>884238.97000000009</v>
      </c>
      <c r="F22" s="693">
        <v>373789.52</v>
      </c>
      <c r="G22" s="692">
        <v>0</v>
      </c>
      <c r="H22" s="692">
        <v>0</v>
      </c>
      <c r="I22" s="693">
        <v>-448532.63</v>
      </c>
      <c r="J22" s="692">
        <v>0</v>
      </c>
      <c r="K22" s="692">
        <v>0</v>
      </c>
      <c r="L22" s="693">
        <f>SUM(E22:K22)</f>
        <v>809495.86000000022</v>
      </c>
    </row>
    <row r="23" spans="1:12" x14ac:dyDescent="0.2">
      <c r="A23" s="694">
        <v>500724</v>
      </c>
      <c r="C23" s="692" t="s">
        <v>1252</v>
      </c>
      <c r="D23" s="694" t="s">
        <v>0</v>
      </c>
      <c r="E23" s="693">
        <v>91064746.110000014</v>
      </c>
      <c r="F23" s="693">
        <v>19369911.859999999</v>
      </c>
      <c r="G23" s="692">
        <v>0</v>
      </c>
      <c r="H23" s="693">
        <v>2370770.8199999998</v>
      </c>
      <c r="I23" s="693">
        <v>-32968617.940000001</v>
      </c>
      <c r="J23" s="692">
        <v>0</v>
      </c>
      <c r="K23" s="692">
        <v>0</v>
      </c>
      <c r="L23" s="693">
        <f t="shared" ref="L23:L24" si="0">SUM(E23:K23)</f>
        <v>79836810.850000009</v>
      </c>
    </row>
    <row r="24" spans="1:12" x14ac:dyDescent="0.2">
      <c r="A24" s="694">
        <v>500840</v>
      </c>
      <c r="C24" s="692" t="s">
        <v>1253</v>
      </c>
      <c r="D24" s="694" t="s">
        <v>0</v>
      </c>
      <c r="E24" s="693">
        <v>44918872.950000003</v>
      </c>
      <c r="F24" s="692">
        <v>0</v>
      </c>
      <c r="G24" s="692">
        <v>0</v>
      </c>
      <c r="H24" s="693">
        <v>1354613.08</v>
      </c>
      <c r="I24" s="693">
        <v>-24980945.960000001</v>
      </c>
      <c r="J24" s="692">
        <v>0</v>
      </c>
      <c r="K24" s="692">
        <v>0</v>
      </c>
      <c r="L24" s="693">
        <f t="shared" si="0"/>
        <v>21292540.07</v>
      </c>
    </row>
    <row r="25" spans="1:12" x14ac:dyDescent="0.2">
      <c r="A25" s="674"/>
      <c r="B25" s="675" t="s">
        <v>317</v>
      </c>
      <c r="C25" s="675"/>
      <c r="D25" s="674"/>
      <c r="E25" s="673">
        <f>SUM(E22:E24)</f>
        <v>136867858.03000003</v>
      </c>
      <c r="F25" s="673">
        <f t="shared" ref="F25" si="1">SUM(F22:F24)</f>
        <v>19743701.379999999</v>
      </c>
      <c r="G25" s="675">
        <v>0</v>
      </c>
      <c r="H25" s="673">
        <f t="shared" ref="H25" si="2">SUM(H22:H24)</f>
        <v>3725383.9</v>
      </c>
      <c r="I25" s="673">
        <f t="shared" ref="I25" si="3">SUM(I22:I24)</f>
        <v>-58398096.530000001</v>
      </c>
      <c r="J25" s="675">
        <v>0</v>
      </c>
      <c r="K25" s="675">
        <v>0</v>
      </c>
      <c r="L25" s="673">
        <f t="shared" ref="L25" si="4">SUM(L22:L24)</f>
        <v>101938846.78</v>
      </c>
    </row>
    <row r="26" spans="1:12" x14ac:dyDescent="0.2">
      <c r="E26" s="693"/>
      <c r="F26" s="693"/>
      <c r="H26" s="693"/>
      <c r="I26" s="693"/>
      <c r="L26" s="693"/>
    </row>
    <row r="27" spans="1:12" x14ac:dyDescent="0.2">
      <c r="A27" s="694">
        <v>500400</v>
      </c>
      <c r="C27" s="692" t="s">
        <v>368</v>
      </c>
      <c r="D27" s="694" t="s">
        <v>0</v>
      </c>
      <c r="E27" s="693">
        <v>1582620.24</v>
      </c>
      <c r="F27" s="692">
        <v>0</v>
      </c>
      <c r="G27" s="692">
        <v>0</v>
      </c>
      <c r="H27" s="693">
        <v>48099.19</v>
      </c>
      <c r="I27" s="692">
        <v>0</v>
      </c>
      <c r="J27" s="692">
        <v>0</v>
      </c>
      <c r="K27" s="692">
        <v>0</v>
      </c>
      <c r="L27" s="693">
        <v>1630719.43</v>
      </c>
    </row>
    <row r="28" spans="1:12" x14ac:dyDescent="0.2">
      <c r="A28" s="694">
        <v>500401</v>
      </c>
      <c r="C28" s="692" t="s">
        <v>369</v>
      </c>
      <c r="D28" s="694" t="s">
        <v>0</v>
      </c>
      <c r="E28" s="693">
        <v>15241920.48</v>
      </c>
      <c r="F28" s="692">
        <v>0</v>
      </c>
      <c r="G28" s="692">
        <v>0</v>
      </c>
      <c r="H28" s="693">
        <v>459248.4</v>
      </c>
      <c r="I28" s="693">
        <v>-1567158.83</v>
      </c>
      <c r="J28" s="692">
        <v>0</v>
      </c>
      <c r="K28" s="692">
        <v>0</v>
      </c>
      <c r="L28" s="693">
        <v>14134010.050000001</v>
      </c>
    </row>
    <row r="29" spans="1:12" x14ac:dyDescent="0.2">
      <c r="A29" s="694">
        <v>501098</v>
      </c>
      <c r="C29" s="692" t="s">
        <v>1303</v>
      </c>
      <c r="D29" s="694" t="s">
        <v>0</v>
      </c>
      <c r="E29" s="693">
        <v>44884213.119999997</v>
      </c>
      <c r="F29" s="693">
        <v>12470011.93</v>
      </c>
      <c r="G29" s="692">
        <v>0</v>
      </c>
      <c r="H29" s="693">
        <v>1366765.26</v>
      </c>
      <c r="I29" s="692">
        <v>0</v>
      </c>
      <c r="J29" s="692">
        <v>0</v>
      </c>
      <c r="K29" s="692">
        <v>0</v>
      </c>
      <c r="L29" s="693">
        <v>58720990.310000002</v>
      </c>
    </row>
    <row r="30" spans="1:12" x14ac:dyDescent="0.2">
      <c r="A30" s="694">
        <v>501100</v>
      </c>
      <c r="C30" s="692" t="s">
        <v>1279</v>
      </c>
      <c r="D30" s="694" t="s">
        <v>0</v>
      </c>
      <c r="E30" s="693">
        <v>91800000</v>
      </c>
      <c r="F30" s="692">
        <v>0</v>
      </c>
      <c r="G30" s="692">
        <v>0</v>
      </c>
      <c r="H30" s="693">
        <v>2790000</v>
      </c>
      <c r="I30" s="692">
        <v>0</v>
      </c>
      <c r="J30" s="692">
        <v>0</v>
      </c>
      <c r="K30" s="692">
        <v>0</v>
      </c>
      <c r="L30" s="693">
        <v>94590000</v>
      </c>
    </row>
    <row r="31" spans="1:12" x14ac:dyDescent="0.2">
      <c r="A31" s="674"/>
      <c r="B31" s="675" t="s">
        <v>319</v>
      </c>
      <c r="C31" s="675"/>
      <c r="D31" s="674"/>
      <c r="E31" s="673">
        <v>153508753.84</v>
      </c>
      <c r="F31" s="673">
        <v>12470011.93</v>
      </c>
      <c r="G31" s="675">
        <v>0</v>
      </c>
      <c r="H31" s="673">
        <v>4664112.8499999996</v>
      </c>
      <c r="I31" s="673">
        <v>-1567158.83</v>
      </c>
      <c r="J31" s="675">
        <v>0</v>
      </c>
      <c r="K31" s="675">
        <v>0</v>
      </c>
      <c r="L31" s="673">
        <v>169075719.78999999</v>
      </c>
    </row>
    <row r="32" spans="1:12" x14ac:dyDescent="0.2">
      <c r="E32" s="693"/>
      <c r="F32" s="693"/>
      <c r="H32" s="693"/>
      <c r="I32" s="693"/>
      <c r="L32" s="693"/>
    </row>
    <row r="33" spans="1:12" x14ac:dyDescent="0.2">
      <c r="A33" s="694">
        <v>500010</v>
      </c>
      <c r="C33" s="692" t="s">
        <v>320</v>
      </c>
      <c r="D33" s="694" t="s">
        <v>0</v>
      </c>
      <c r="E33" s="693">
        <v>12893036.65</v>
      </c>
      <c r="F33" s="692">
        <v>0</v>
      </c>
      <c r="G33" s="692">
        <v>0</v>
      </c>
      <c r="H33" s="693">
        <v>391847.2</v>
      </c>
      <c r="I33" s="692">
        <v>0</v>
      </c>
      <c r="J33" s="692">
        <v>0</v>
      </c>
      <c r="K33" s="692">
        <v>0</v>
      </c>
      <c r="L33" s="693">
        <v>13284883.85</v>
      </c>
    </row>
    <row r="34" spans="1:12" x14ac:dyDescent="0.2">
      <c r="A34" s="694">
        <v>500011</v>
      </c>
      <c r="C34" s="692" t="s">
        <v>321</v>
      </c>
      <c r="D34" s="694" t="s">
        <v>0</v>
      </c>
      <c r="E34" s="693">
        <v>13089114.59</v>
      </c>
      <c r="F34" s="692">
        <v>0</v>
      </c>
      <c r="G34" s="692">
        <v>0</v>
      </c>
      <c r="H34" s="693">
        <v>397806.41</v>
      </c>
      <c r="I34" s="692">
        <v>0</v>
      </c>
      <c r="J34" s="692">
        <v>0</v>
      </c>
      <c r="K34" s="692">
        <v>0</v>
      </c>
      <c r="L34" s="693">
        <v>13486921</v>
      </c>
    </row>
    <row r="35" spans="1:12" x14ac:dyDescent="0.2">
      <c r="A35" s="694">
        <v>500039</v>
      </c>
      <c r="C35" s="692" t="s">
        <v>361</v>
      </c>
      <c r="D35" s="694" t="s">
        <v>0</v>
      </c>
      <c r="E35" s="693">
        <v>11947770</v>
      </c>
      <c r="F35" s="692">
        <v>0</v>
      </c>
      <c r="G35" s="692">
        <v>0</v>
      </c>
      <c r="H35" s="693">
        <v>363118.49</v>
      </c>
      <c r="I35" s="692">
        <v>0</v>
      </c>
      <c r="J35" s="692">
        <v>0</v>
      </c>
      <c r="K35" s="692">
        <v>0</v>
      </c>
      <c r="L35" s="693">
        <v>12310888.49</v>
      </c>
    </row>
    <row r="36" spans="1:12" x14ac:dyDescent="0.2">
      <c r="A36" s="694">
        <v>500913</v>
      </c>
      <c r="C36" s="692" t="s">
        <v>325</v>
      </c>
      <c r="D36" s="694" t="s">
        <v>0</v>
      </c>
      <c r="E36" s="693">
        <v>371337043.16000003</v>
      </c>
      <c r="F36" s="692">
        <v>0</v>
      </c>
      <c r="G36" s="692">
        <v>0</v>
      </c>
      <c r="H36" s="693">
        <v>11285733.65</v>
      </c>
      <c r="I36" s="692">
        <v>0</v>
      </c>
      <c r="J36" s="692">
        <v>0</v>
      </c>
      <c r="K36" s="692">
        <v>0</v>
      </c>
      <c r="L36" s="693">
        <v>382622776.81</v>
      </c>
    </row>
    <row r="37" spans="1:12" x14ac:dyDescent="0.2">
      <c r="A37" s="674"/>
      <c r="B37" s="675" t="s">
        <v>326</v>
      </c>
      <c r="C37" s="675"/>
      <c r="D37" s="674"/>
      <c r="E37" s="673">
        <v>409266964.39999998</v>
      </c>
      <c r="F37" s="675">
        <v>0</v>
      </c>
      <c r="G37" s="675">
        <v>0</v>
      </c>
      <c r="H37" s="673">
        <v>12438505.75</v>
      </c>
      <c r="I37" s="675">
        <v>0</v>
      </c>
      <c r="J37" s="675">
        <v>0</v>
      </c>
      <c r="K37" s="675">
        <v>0</v>
      </c>
      <c r="L37" s="673">
        <v>421705470.14999998</v>
      </c>
    </row>
    <row r="38" spans="1:12" x14ac:dyDescent="0.2">
      <c r="E38" s="693"/>
      <c r="H38" s="693"/>
      <c r="L38" s="693"/>
    </row>
    <row r="39" spans="1:12" x14ac:dyDescent="0.2">
      <c r="A39" s="694">
        <v>500577</v>
      </c>
      <c r="C39" s="692" t="s">
        <v>331</v>
      </c>
      <c r="D39" s="694" t="s">
        <v>26</v>
      </c>
      <c r="E39" s="693">
        <v>747562.14</v>
      </c>
      <c r="F39" s="692">
        <v>0</v>
      </c>
      <c r="G39" s="692">
        <v>0</v>
      </c>
      <c r="H39" s="692">
        <v>0</v>
      </c>
      <c r="I39" s="692">
        <v>0</v>
      </c>
      <c r="J39" s="692">
        <v>0</v>
      </c>
      <c r="K39" s="692">
        <v>0</v>
      </c>
      <c r="L39" s="693">
        <v>747562.14</v>
      </c>
    </row>
    <row r="40" spans="1:12" x14ac:dyDescent="0.2">
      <c r="A40" s="694">
        <v>500758</v>
      </c>
      <c r="C40" s="692" t="s">
        <v>333</v>
      </c>
      <c r="D40" s="694" t="s">
        <v>26</v>
      </c>
      <c r="E40" s="693">
        <v>975206.98</v>
      </c>
      <c r="F40" s="692">
        <v>0</v>
      </c>
      <c r="G40" s="692">
        <v>0</v>
      </c>
      <c r="H40" s="692">
        <v>0</v>
      </c>
      <c r="I40" s="692">
        <v>0</v>
      </c>
      <c r="J40" s="692">
        <v>0</v>
      </c>
      <c r="K40" s="692">
        <v>0</v>
      </c>
      <c r="L40" s="693">
        <v>975206.98</v>
      </c>
    </row>
    <row r="41" spans="1:12" x14ac:dyDescent="0.2">
      <c r="A41" s="694">
        <v>500852</v>
      </c>
      <c r="C41" s="692" t="s">
        <v>335</v>
      </c>
      <c r="D41" s="694" t="s">
        <v>26</v>
      </c>
      <c r="E41" s="693">
        <v>539751.12</v>
      </c>
      <c r="F41" s="692">
        <v>0</v>
      </c>
      <c r="G41" s="692">
        <v>0</v>
      </c>
      <c r="H41" s="692">
        <v>0</v>
      </c>
      <c r="I41" s="692">
        <v>0</v>
      </c>
      <c r="J41" s="692">
        <v>0</v>
      </c>
      <c r="K41" s="692">
        <v>0</v>
      </c>
      <c r="L41" s="693">
        <v>539751.12</v>
      </c>
    </row>
    <row r="42" spans="1:12" x14ac:dyDescent="0.2">
      <c r="A42" s="694">
        <v>500866</v>
      </c>
      <c r="C42" s="692" t="s">
        <v>336</v>
      </c>
      <c r="D42" s="694" t="s">
        <v>26</v>
      </c>
      <c r="E42" s="693">
        <v>116666.69</v>
      </c>
      <c r="F42" s="692">
        <v>0</v>
      </c>
      <c r="G42" s="692">
        <v>0</v>
      </c>
      <c r="H42" s="692">
        <v>0</v>
      </c>
      <c r="I42" s="692">
        <v>0</v>
      </c>
      <c r="J42" s="692">
        <v>0</v>
      </c>
      <c r="K42" s="692">
        <v>0</v>
      </c>
      <c r="L42" s="693">
        <v>116666.69</v>
      </c>
    </row>
    <row r="43" spans="1:12" x14ac:dyDescent="0.2">
      <c r="A43" s="674"/>
      <c r="B43" s="675" t="s">
        <v>337</v>
      </c>
      <c r="C43" s="675"/>
      <c r="D43" s="674"/>
      <c r="E43" s="673">
        <v>2379186.9300000002</v>
      </c>
      <c r="F43" s="675">
        <v>0</v>
      </c>
      <c r="G43" s="675">
        <v>0</v>
      </c>
      <c r="H43" s="675">
        <v>0</v>
      </c>
      <c r="I43" s="675">
        <v>0</v>
      </c>
      <c r="J43" s="675">
        <v>0</v>
      </c>
      <c r="K43" s="675">
        <v>0</v>
      </c>
      <c r="L43" s="673">
        <v>2379186.9300000002</v>
      </c>
    </row>
    <row r="44" spans="1:12" x14ac:dyDescent="0.2">
      <c r="E44" s="693"/>
      <c r="L44" s="693"/>
    </row>
    <row r="45" spans="1:12" x14ac:dyDescent="0.2">
      <c r="A45" s="694">
        <v>501045</v>
      </c>
      <c r="C45" s="692" t="s">
        <v>1255</v>
      </c>
      <c r="D45" s="694" t="s">
        <v>0</v>
      </c>
      <c r="E45" s="693">
        <v>84867031.560000002</v>
      </c>
      <c r="F45" s="692">
        <v>0</v>
      </c>
      <c r="G45" s="692">
        <v>0</v>
      </c>
      <c r="H45" s="693">
        <v>2579292.14</v>
      </c>
      <c r="I45" s="692">
        <v>0</v>
      </c>
      <c r="J45" s="692">
        <v>0</v>
      </c>
      <c r="K45" s="692">
        <v>0</v>
      </c>
      <c r="L45" s="693">
        <v>87446323.700000003</v>
      </c>
    </row>
    <row r="46" spans="1:12" x14ac:dyDescent="0.2">
      <c r="A46" s="674"/>
      <c r="B46" s="675" t="s">
        <v>342</v>
      </c>
      <c r="C46" s="675"/>
      <c r="D46" s="674"/>
      <c r="E46" s="673">
        <v>84867031.560000002</v>
      </c>
      <c r="F46" s="675">
        <v>0</v>
      </c>
      <c r="G46" s="675">
        <v>0</v>
      </c>
      <c r="H46" s="673">
        <v>2579292.14</v>
      </c>
      <c r="I46" s="675">
        <v>0</v>
      </c>
      <c r="J46" s="675">
        <v>0</v>
      </c>
      <c r="K46" s="675">
        <v>0</v>
      </c>
      <c r="L46" s="673">
        <v>87446323.700000003</v>
      </c>
    </row>
    <row r="47" spans="1:12" x14ac:dyDescent="0.2">
      <c r="E47" s="693"/>
      <c r="H47" s="693"/>
      <c r="L47" s="693"/>
    </row>
    <row r="48" spans="1:12" x14ac:dyDescent="0.2">
      <c r="A48" s="694">
        <v>500042</v>
      </c>
      <c r="C48" s="692" t="s">
        <v>322</v>
      </c>
      <c r="D48" s="694" t="s">
        <v>0</v>
      </c>
      <c r="E48" s="693">
        <v>13943179.970000001</v>
      </c>
      <c r="F48" s="692">
        <v>0</v>
      </c>
      <c r="G48" s="692">
        <v>0</v>
      </c>
      <c r="H48" s="693">
        <v>423763.31</v>
      </c>
      <c r="I48" s="692">
        <v>0</v>
      </c>
      <c r="J48" s="692">
        <v>0</v>
      </c>
      <c r="K48" s="692">
        <v>0</v>
      </c>
      <c r="L48" s="693">
        <v>14366943.279999999</v>
      </c>
    </row>
    <row r="49" spans="1:14" x14ac:dyDescent="0.2">
      <c r="A49" s="694">
        <v>500522</v>
      </c>
      <c r="C49" s="692" t="s">
        <v>344</v>
      </c>
      <c r="D49" s="694" t="s">
        <v>0</v>
      </c>
      <c r="E49" s="693">
        <v>7475829.3899999997</v>
      </c>
      <c r="F49" s="692">
        <v>0</v>
      </c>
      <c r="G49" s="692">
        <v>0</v>
      </c>
      <c r="H49" s="693">
        <v>227206.58</v>
      </c>
      <c r="I49" s="692">
        <v>0</v>
      </c>
      <c r="J49" s="692">
        <v>0</v>
      </c>
      <c r="K49" s="692">
        <v>0</v>
      </c>
      <c r="L49" s="693">
        <v>7703035.9699999997</v>
      </c>
    </row>
    <row r="50" spans="1:14" x14ac:dyDescent="0.2">
      <c r="A50" s="694">
        <v>500557</v>
      </c>
      <c r="C50" s="692" t="s">
        <v>345</v>
      </c>
      <c r="D50" s="694" t="s">
        <v>0</v>
      </c>
      <c r="E50" s="693">
        <v>160734753.19999999</v>
      </c>
      <c r="F50" s="692">
        <v>0</v>
      </c>
      <c r="G50" s="692">
        <v>0</v>
      </c>
      <c r="H50" s="693">
        <v>4885075.83</v>
      </c>
      <c r="I50" s="692">
        <v>0</v>
      </c>
      <c r="J50" s="692">
        <v>0</v>
      </c>
      <c r="K50" s="692">
        <v>0</v>
      </c>
      <c r="L50" s="693">
        <v>165619829.03</v>
      </c>
    </row>
    <row r="51" spans="1:14" x14ac:dyDescent="0.2">
      <c r="A51" s="694">
        <v>500558</v>
      </c>
      <c r="C51" s="692" t="s">
        <v>346</v>
      </c>
      <c r="D51" s="694" t="s">
        <v>0</v>
      </c>
      <c r="E51" s="693">
        <v>183180857.27000001</v>
      </c>
      <c r="F51" s="692">
        <v>0</v>
      </c>
      <c r="G51" s="692">
        <v>0</v>
      </c>
      <c r="H51" s="693">
        <v>5567261.3499999996</v>
      </c>
      <c r="I51" s="692">
        <v>0</v>
      </c>
      <c r="J51" s="692">
        <v>0</v>
      </c>
      <c r="K51" s="692">
        <v>0</v>
      </c>
      <c r="L51" s="693">
        <v>188748118.62</v>
      </c>
    </row>
    <row r="52" spans="1:14" x14ac:dyDescent="0.2">
      <c r="A52" s="694">
        <v>500883</v>
      </c>
      <c r="C52" s="692" t="s">
        <v>351</v>
      </c>
      <c r="D52" s="694" t="s">
        <v>0</v>
      </c>
      <c r="E52" s="693">
        <v>9800875.0700000003</v>
      </c>
      <c r="F52" s="692">
        <v>0</v>
      </c>
      <c r="G52" s="692">
        <v>0</v>
      </c>
      <c r="H52" s="693">
        <v>297869.71999999997</v>
      </c>
      <c r="I52" s="692">
        <v>0</v>
      </c>
      <c r="J52" s="692">
        <v>0</v>
      </c>
      <c r="K52" s="692">
        <v>0</v>
      </c>
      <c r="L52" s="693">
        <v>10098744.789999999</v>
      </c>
    </row>
    <row r="53" spans="1:14" x14ac:dyDescent="0.2">
      <c r="A53" s="694">
        <v>500884</v>
      </c>
      <c r="C53" s="692" t="s">
        <v>352</v>
      </c>
      <c r="D53" s="694" t="s">
        <v>0</v>
      </c>
      <c r="E53" s="693">
        <v>17276440.629999999</v>
      </c>
      <c r="F53" s="692">
        <v>0</v>
      </c>
      <c r="G53" s="692">
        <v>0</v>
      </c>
      <c r="H53" s="693">
        <v>525068.29</v>
      </c>
      <c r="I53" s="692">
        <v>0</v>
      </c>
      <c r="J53" s="692">
        <v>0</v>
      </c>
      <c r="K53" s="692">
        <v>0</v>
      </c>
      <c r="L53" s="693">
        <v>17801508.920000002</v>
      </c>
    </row>
    <row r="54" spans="1:14" x14ac:dyDescent="0.2">
      <c r="A54" s="694">
        <v>500885</v>
      </c>
      <c r="C54" s="692" t="s">
        <v>307</v>
      </c>
      <c r="D54" s="694" t="s">
        <v>0</v>
      </c>
      <c r="E54" s="693">
        <v>91506000.920000002</v>
      </c>
      <c r="F54" s="692">
        <v>0</v>
      </c>
      <c r="G54" s="692">
        <v>0</v>
      </c>
      <c r="H54" s="693">
        <v>2781064.72</v>
      </c>
      <c r="I54" s="692">
        <v>0</v>
      </c>
      <c r="J54" s="692">
        <v>0</v>
      </c>
      <c r="K54" s="692">
        <v>0</v>
      </c>
      <c r="L54" s="693">
        <v>94287065.640000001</v>
      </c>
    </row>
    <row r="55" spans="1:14" x14ac:dyDescent="0.2">
      <c r="A55" s="694">
        <v>500914</v>
      </c>
      <c r="C55" s="692" t="s">
        <v>309</v>
      </c>
      <c r="D55" s="694" t="s">
        <v>0</v>
      </c>
      <c r="E55" s="693">
        <v>100291500</v>
      </c>
      <c r="F55" s="692">
        <v>0</v>
      </c>
      <c r="G55" s="692">
        <v>0</v>
      </c>
      <c r="H55" s="693">
        <v>3048075</v>
      </c>
      <c r="I55" s="692">
        <v>0</v>
      </c>
      <c r="J55" s="692">
        <v>0</v>
      </c>
      <c r="K55" s="692">
        <v>0</v>
      </c>
      <c r="L55" s="693">
        <v>103339575</v>
      </c>
    </row>
    <row r="56" spans="1:14" x14ac:dyDescent="0.2">
      <c r="A56" s="694">
        <v>500980</v>
      </c>
      <c r="C56" s="692" t="s">
        <v>341</v>
      </c>
      <c r="D56" s="694" t="s">
        <v>0</v>
      </c>
      <c r="E56" s="693">
        <v>2714466.65</v>
      </c>
      <c r="F56" s="692">
        <v>0</v>
      </c>
      <c r="G56" s="692">
        <v>0</v>
      </c>
      <c r="H56" s="693">
        <v>82498.44</v>
      </c>
      <c r="I56" s="692">
        <v>0</v>
      </c>
      <c r="J56" s="692">
        <v>0</v>
      </c>
      <c r="K56" s="692">
        <v>0</v>
      </c>
      <c r="L56" s="693">
        <v>2796965.09</v>
      </c>
    </row>
    <row r="57" spans="1:14" x14ac:dyDescent="0.2">
      <c r="A57" s="674"/>
      <c r="B57" s="675" t="s">
        <v>353</v>
      </c>
      <c r="C57" s="675"/>
      <c r="D57" s="674"/>
      <c r="E57" s="673">
        <v>586923903.10000002</v>
      </c>
      <c r="F57" s="675">
        <v>0</v>
      </c>
      <c r="G57" s="675">
        <v>0</v>
      </c>
      <c r="H57" s="673">
        <v>17837883.239999998</v>
      </c>
      <c r="I57" s="675">
        <v>0</v>
      </c>
      <c r="J57" s="675">
        <v>0</v>
      </c>
      <c r="K57" s="675">
        <v>0</v>
      </c>
      <c r="L57" s="673">
        <v>604761786.34000003</v>
      </c>
    </row>
    <row r="58" spans="1:14" x14ac:dyDescent="0.2">
      <c r="E58" s="693"/>
      <c r="H58" s="693"/>
      <c r="L58" s="693"/>
    </row>
    <row r="59" spans="1:14" x14ac:dyDescent="0.2">
      <c r="A59" s="694">
        <v>500538</v>
      </c>
      <c r="C59" s="692" t="s">
        <v>313</v>
      </c>
      <c r="D59" s="694" t="s">
        <v>0</v>
      </c>
      <c r="E59" s="693">
        <v>12880790.27</v>
      </c>
      <c r="F59" s="692">
        <v>0</v>
      </c>
      <c r="G59" s="692">
        <v>0</v>
      </c>
      <c r="H59" s="693">
        <v>391474.91</v>
      </c>
      <c r="I59" s="692">
        <v>0</v>
      </c>
      <c r="J59" s="692">
        <v>-33.25</v>
      </c>
      <c r="K59" s="692">
        <v>0</v>
      </c>
      <c r="L59" s="693">
        <f>SUM(E59:K59)</f>
        <v>13272231.93</v>
      </c>
      <c r="M59" s="749"/>
      <c r="N59" s="750"/>
    </row>
    <row r="60" spans="1:14" x14ac:dyDescent="0.2">
      <c r="A60" s="674"/>
      <c r="B60" s="675" t="s">
        <v>358</v>
      </c>
      <c r="C60" s="675"/>
      <c r="D60" s="674"/>
      <c r="E60" s="673">
        <f>SUM(E59)</f>
        <v>12880790.27</v>
      </c>
      <c r="F60" s="675">
        <v>0</v>
      </c>
      <c r="G60" s="675">
        <v>0</v>
      </c>
      <c r="H60" s="673">
        <v>391474.91</v>
      </c>
      <c r="I60" s="675">
        <v>0</v>
      </c>
      <c r="J60" s="675">
        <f>SUM(J59)</f>
        <v>-33.25</v>
      </c>
      <c r="K60" s="675">
        <v>0</v>
      </c>
      <c r="L60" s="673">
        <f>SUM(L59)</f>
        <v>13272231.93</v>
      </c>
    </row>
    <row r="61" spans="1:14" x14ac:dyDescent="0.2">
      <c r="E61" s="693"/>
      <c r="H61" s="693"/>
      <c r="L61" s="693"/>
    </row>
    <row r="62" spans="1:14" x14ac:dyDescent="0.2">
      <c r="A62" s="694">
        <v>501000</v>
      </c>
      <c r="C62" s="692" t="s">
        <v>1254</v>
      </c>
      <c r="D62" s="694" t="s">
        <v>26</v>
      </c>
      <c r="E62" s="693">
        <v>15467575.560000001</v>
      </c>
      <c r="F62" s="692">
        <v>0</v>
      </c>
      <c r="G62" s="692">
        <v>0</v>
      </c>
      <c r="H62" s="692">
        <v>0</v>
      </c>
      <c r="I62" s="692">
        <v>0</v>
      </c>
      <c r="J62" s="692">
        <v>0</v>
      </c>
      <c r="K62" s="692">
        <v>0</v>
      </c>
      <c r="L62" s="693">
        <v>15467575.560000001</v>
      </c>
    </row>
    <row r="63" spans="1:14" x14ac:dyDescent="0.2">
      <c r="A63" s="674"/>
      <c r="B63" s="675" t="s">
        <v>360</v>
      </c>
      <c r="C63" s="675"/>
      <c r="D63" s="674"/>
      <c r="E63" s="673">
        <v>15467575.560000001</v>
      </c>
      <c r="F63" s="675">
        <v>0</v>
      </c>
      <c r="G63" s="675">
        <v>0</v>
      </c>
      <c r="H63" s="675">
        <v>0</v>
      </c>
      <c r="I63" s="675">
        <v>0</v>
      </c>
      <c r="J63" s="675">
        <v>0</v>
      </c>
      <c r="K63" s="675">
        <v>0</v>
      </c>
      <c r="L63" s="673">
        <v>15467575.560000001</v>
      </c>
    </row>
    <row r="64" spans="1:14" x14ac:dyDescent="0.2">
      <c r="E64" s="693"/>
      <c r="L64" s="693"/>
    </row>
    <row r="65" spans="1:12" x14ac:dyDescent="0.2">
      <c r="A65" s="694">
        <v>500265</v>
      </c>
      <c r="C65" s="692" t="s">
        <v>323</v>
      </c>
      <c r="D65" s="694" t="s">
        <v>0</v>
      </c>
      <c r="E65" s="693">
        <v>82072002.349999994</v>
      </c>
      <c r="F65" s="692">
        <v>0</v>
      </c>
      <c r="G65" s="692">
        <v>0</v>
      </c>
      <c r="H65" s="693">
        <v>2494345.12</v>
      </c>
      <c r="I65" s="692">
        <v>0</v>
      </c>
      <c r="J65" s="692">
        <v>0</v>
      </c>
      <c r="K65" s="692">
        <v>0</v>
      </c>
      <c r="L65" s="693">
        <f>SUM(E65:K65)</f>
        <v>84566347.469999999</v>
      </c>
    </row>
    <row r="66" spans="1:12" x14ac:dyDescent="0.2">
      <c r="A66" s="694">
        <v>500274</v>
      </c>
      <c r="C66" s="692" t="s">
        <v>324</v>
      </c>
      <c r="D66" s="694" t="s">
        <v>0</v>
      </c>
      <c r="E66" s="693">
        <v>40823372.019999988</v>
      </c>
      <c r="F66" s="692">
        <v>0</v>
      </c>
      <c r="G66" s="692">
        <v>0</v>
      </c>
      <c r="H66" s="693">
        <v>1240710.32</v>
      </c>
      <c r="I66" s="692">
        <v>0</v>
      </c>
      <c r="J66" s="692">
        <v>0</v>
      </c>
      <c r="K66" s="692">
        <v>0</v>
      </c>
      <c r="L66" s="693">
        <f t="shared" ref="L66:L67" si="5">SUM(E66:K66)</f>
        <v>42064082.339999989</v>
      </c>
    </row>
    <row r="67" spans="1:12" x14ac:dyDescent="0.2">
      <c r="A67" s="694">
        <v>500512</v>
      </c>
      <c r="C67" s="692" t="s">
        <v>364</v>
      </c>
      <c r="D67" s="694" t="s">
        <v>1</v>
      </c>
      <c r="E67" s="693">
        <v>106505759.92</v>
      </c>
      <c r="F67" s="692">
        <v>0</v>
      </c>
      <c r="G67" s="692">
        <v>0</v>
      </c>
      <c r="H67" s="693">
        <v>849646.09</v>
      </c>
      <c r="I67" s="692">
        <v>0</v>
      </c>
      <c r="J67" s="692">
        <v>0</v>
      </c>
      <c r="K67" s="692">
        <v>0</v>
      </c>
      <c r="L67" s="693">
        <f t="shared" si="5"/>
        <v>107355406.01000001</v>
      </c>
    </row>
    <row r="68" spans="1:12" x14ac:dyDescent="0.2">
      <c r="A68" s="674"/>
      <c r="B68" s="675" t="s">
        <v>365</v>
      </c>
      <c r="C68" s="675"/>
      <c r="D68" s="674"/>
      <c r="E68" s="673">
        <f>SUM(E65:E67)</f>
        <v>229401134.28999996</v>
      </c>
      <c r="F68" s="675">
        <v>0</v>
      </c>
      <c r="G68" s="675">
        <v>0</v>
      </c>
      <c r="H68" s="673">
        <f>SUM(H65:H67)</f>
        <v>4584701.53</v>
      </c>
      <c r="I68" s="675">
        <v>0</v>
      </c>
      <c r="J68" s="675">
        <v>0</v>
      </c>
      <c r="K68" s="675">
        <v>0</v>
      </c>
      <c r="L68" s="673">
        <f>SUM(L65:L67)</f>
        <v>233985835.81999999</v>
      </c>
    </row>
    <row r="69" spans="1:12" x14ac:dyDescent="0.2">
      <c r="E69" s="693"/>
      <c r="H69" s="693"/>
      <c r="L69" s="693"/>
    </row>
    <row r="70" spans="1:12" x14ac:dyDescent="0.2">
      <c r="A70" s="694">
        <v>500776</v>
      </c>
      <c r="C70" s="692" t="s">
        <v>340</v>
      </c>
      <c r="D70" s="694" t="s">
        <v>0</v>
      </c>
      <c r="E70" s="693">
        <v>81259248.590000004</v>
      </c>
      <c r="F70" s="692">
        <v>0</v>
      </c>
      <c r="G70" s="692">
        <v>0</v>
      </c>
      <c r="H70" s="693">
        <v>2469643.84</v>
      </c>
      <c r="I70" s="692">
        <v>0</v>
      </c>
      <c r="J70" s="692">
        <v>0</v>
      </c>
      <c r="K70" s="692">
        <v>0</v>
      </c>
      <c r="L70" s="693">
        <v>83728892.430000007</v>
      </c>
    </row>
    <row r="71" spans="1:12" x14ac:dyDescent="0.2">
      <c r="A71" s="674"/>
      <c r="B71" s="675" t="s">
        <v>1269</v>
      </c>
      <c r="C71" s="675"/>
      <c r="D71" s="674"/>
      <c r="E71" s="673">
        <v>81259248.590000004</v>
      </c>
      <c r="F71" s="675">
        <v>0</v>
      </c>
      <c r="G71" s="675">
        <v>0</v>
      </c>
      <c r="H71" s="673">
        <v>2469643.84</v>
      </c>
      <c r="I71" s="675">
        <v>0</v>
      </c>
      <c r="J71" s="675">
        <v>0</v>
      </c>
      <c r="K71" s="675">
        <v>0</v>
      </c>
      <c r="L71" s="673">
        <v>83728892.430000007</v>
      </c>
    </row>
    <row r="72" spans="1:12" x14ac:dyDescent="0.2">
      <c r="E72" s="693"/>
      <c r="H72" s="693"/>
      <c r="L72" s="693"/>
    </row>
    <row r="73" spans="1:12" x14ac:dyDescent="0.2">
      <c r="A73" s="694">
        <v>500781</v>
      </c>
      <c r="C73" s="692" t="s">
        <v>350</v>
      </c>
      <c r="D73" s="694" t="s">
        <v>0</v>
      </c>
      <c r="E73" s="693">
        <v>16983000</v>
      </c>
      <c r="F73" s="692">
        <v>0</v>
      </c>
      <c r="G73" s="692">
        <v>0</v>
      </c>
      <c r="H73" s="693">
        <v>516150</v>
      </c>
      <c r="I73" s="692">
        <v>0</v>
      </c>
      <c r="J73" s="692">
        <v>0</v>
      </c>
      <c r="K73" s="692">
        <v>0</v>
      </c>
      <c r="L73" s="693">
        <v>17499150</v>
      </c>
    </row>
    <row r="74" spans="1:12" x14ac:dyDescent="0.2">
      <c r="A74" s="674"/>
      <c r="B74" s="675" t="s">
        <v>1270</v>
      </c>
      <c r="C74" s="675"/>
      <c r="D74" s="674"/>
      <c r="E74" s="673">
        <v>16983000</v>
      </c>
      <c r="F74" s="675">
        <v>0</v>
      </c>
      <c r="G74" s="675">
        <v>0</v>
      </c>
      <c r="H74" s="673">
        <v>516150</v>
      </c>
      <c r="I74" s="675">
        <v>0</v>
      </c>
      <c r="J74" s="675">
        <v>0</v>
      </c>
      <c r="K74" s="675">
        <v>0</v>
      </c>
      <c r="L74" s="673">
        <v>17499150</v>
      </c>
    </row>
    <row r="75" spans="1:12" x14ac:dyDescent="0.2">
      <c r="E75" s="693"/>
      <c r="H75" s="693"/>
      <c r="L75" s="693"/>
    </row>
    <row r="76" spans="1:12" x14ac:dyDescent="0.2">
      <c r="A76" s="694">
        <v>500555</v>
      </c>
      <c r="C76" s="692" t="s">
        <v>366</v>
      </c>
      <c r="D76" s="694" t="s">
        <v>26</v>
      </c>
      <c r="E76" s="693">
        <v>607945.15000000014</v>
      </c>
      <c r="F76" s="692">
        <v>0</v>
      </c>
      <c r="G76" s="692">
        <v>0</v>
      </c>
      <c r="H76" s="692">
        <v>0</v>
      </c>
      <c r="I76" s="693">
        <v>-9938.4500000000007</v>
      </c>
      <c r="J76" s="692">
        <v>0</v>
      </c>
      <c r="K76" s="692">
        <v>0</v>
      </c>
      <c r="L76" s="693">
        <f>SUM(E76:K76)</f>
        <v>598006.70000000019</v>
      </c>
    </row>
    <row r="77" spans="1:12" x14ac:dyDescent="0.2">
      <c r="A77" s="674"/>
      <c r="B77" s="675" t="s">
        <v>367</v>
      </c>
      <c r="C77" s="675"/>
      <c r="D77" s="674"/>
      <c r="E77" s="673">
        <f>SUM(E76)</f>
        <v>607945.15000000014</v>
      </c>
      <c r="F77" s="675">
        <v>0</v>
      </c>
      <c r="G77" s="675">
        <v>0</v>
      </c>
      <c r="H77" s="675">
        <v>0</v>
      </c>
      <c r="I77" s="673">
        <f>SUM(I76)</f>
        <v>-9938.4500000000007</v>
      </c>
      <c r="J77" s="675">
        <v>0</v>
      </c>
      <c r="K77" s="675">
        <v>0</v>
      </c>
      <c r="L77" s="673">
        <f>SUM(L76)</f>
        <v>598006.70000000019</v>
      </c>
    </row>
    <row r="79" spans="1:12" x14ac:dyDescent="0.2">
      <c r="E79" s="673">
        <f>E77+E68+E63+E60+E57+E46+E43+E37+E31+E25+E20+E9+E6+E74+E71</f>
        <v>3019411734.3600001</v>
      </c>
      <c r="F79" s="673">
        <f>F77+F68+F63+F60+F57+F46+F43+F37+F31+F25+F20+F9+F6+F74+F71</f>
        <v>32213713.309999999</v>
      </c>
      <c r="G79" s="673">
        <f t="shared" ref="G79:K79" si="6">G77+G68+G63+G60+G57+G46+G43+G37+G31+G25+G20+G9+G6+G74+G71</f>
        <v>0</v>
      </c>
      <c r="H79" s="673">
        <f>H77+H68+H63+H60+H57+H46+H43+H37+H31+H25+H20+H9+H6+H74+H71</f>
        <v>85190850.320000008</v>
      </c>
      <c r="I79" s="673">
        <f>I77+I68+I63+I60+I57+I46+I43+I37+I31+I25+I20+I9+I6+I74+I71</f>
        <v>-70472506.040000007</v>
      </c>
      <c r="J79" s="673">
        <f t="shared" si="6"/>
        <v>-33.25</v>
      </c>
      <c r="K79" s="673">
        <f t="shared" si="6"/>
        <v>0</v>
      </c>
      <c r="L79" s="673">
        <f>L77+L68+L63+L60+L57+L46+L43+L37+L31+L25+L20+L9+L6+L74+L71</f>
        <v>3066343758.6999998</v>
      </c>
    </row>
    <row r="84" spans="12:12" x14ac:dyDescent="0.2">
      <c r="L84" s="69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832A-9D3D-4C6C-AE48-5D7C0AE7BBBD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9"/>
  <sheetViews>
    <sheetView workbookViewId="0">
      <pane ySplit="3" topLeftCell="A4" activePane="bottomLeft" state="frozen"/>
      <selection pane="bottomLeft" activeCell="I39" sqref="I39"/>
    </sheetView>
  </sheetViews>
  <sheetFormatPr defaultColWidth="9.109375" defaultRowHeight="11.4" x14ac:dyDescent="0.2"/>
  <cols>
    <col min="1" max="1" width="11" style="132" customWidth="1"/>
    <col min="2" max="2" width="40.33203125" style="134" customWidth="1"/>
    <col min="3" max="3" width="36.109375" style="134" customWidth="1"/>
    <col min="4" max="4" width="13.6640625" style="132" customWidth="1"/>
    <col min="5" max="5" width="16.88671875" style="134" customWidth="1"/>
    <col min="6" max="6" width="13.6640625" style="134" customWidth="1"/>
    <col min="7" max="7" width="12.6640625" style="134" customWidth="1"/>
    <col min="8" max="8" width="11.6640625" style="134" customWidth="1"/>
    <col min="9" max="11" width="14.44140625" style="134" customWidth="1"/>
    <col min="12" max="12" width="15.88671875" style="134" customWidth="1"/>
    <col min="13" max="16384" width="9.109375" style="134"/>
  </cols>
  <sheetData>
    <row r="1" spans="1:12" x14ac:dyDescent="0.2">
      <c r="A1" s="174" t="s">
        <v>275</v>
      </c>
    </row>
    <row r="3" spans="1:12" s="152" customFormat="1" ht="34.5" customHeight="1" x14ac:dyDescent="0.3">
      <c r="A3" s="153" t="s">
        <v>276</v>
      </c>
      <c r="B3" s="152" t="s">
        <v>277</v>
      </c>
      <c r="C3" s="152" t="s">
        <v>278</v>
      </c>
      <c r="D3" s="152" t="s">
        <v>279</v>
      </c>
      <c r="E3" s="152" t="s">
        <v>280</v>
      </c>
      <c r="F3" s="152" t="s">
        <v>281</v>
      </c>
      <c r="G3" s="153" t="s">
        <v>282</v>
      </c>
      <c r="H3" s="152" t="s">
        <v>283</v>
      </c>
      <c r="I3" s="152" t="s">
        <v>284</v>
      </c>
      <c r="J3" s="153" t="s">
        <v>282</v>
      </c>
      <c r="K3" s="152" t="s">
        <v>285</v>
      </c>
      <c r="L3" s="15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87763812.420000002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-1679437.52</v>
      </c>
      <c r="L5" s="133">
        <v>86084374.900000006</v>
      </c>
    </row>
    <row r="6" spans="1:12" x14ac:dyDescent="0.2">
      <c r="A6" s="132">
        <v>500937</v>
      </c>
      <c r="C6" s="134" t="s">
        <v>288</v>
      </c>
      <c r="D6" s="132" t="s">
        <v>0</v>
      </c>
      <c r="E6" s="133">
        <v>249771662.41</v>
      </c>
      <c r="F6" s="133">
        <v>18880062.079999998</v>
      </c>
      <c r="G6" s="134">
        <v>0</v>
      </c>
      <c r="H6" s="134">
        <v>0</v>
      </c>
      <c r="I6" s="134">
        <v>0</v>
      </c>
      <c r="J6" s="134">
        <v>0</v>
      </c>
      <c r="K6" s="133">
        <v>-5042298.75</v>
      </c>
      <c r="L6" s="133">
        <v>263609425.74000001</v>
      </c>
    </row>
    <row r="7" spans="1:12" x14ac:dyDescent="0.2">
      <c r="A7" s="182"/>
      <c r="B7" s="183" t="s">
        <v>289</v>
      </c>
      <c r="C7" s="183"/>
      <c r="D7" s="182"/>
      <c r="E7" s="184">
        <v>337535474.82999998</v>
      </c>
      <c r="F7" s="184">
        <v>18880062.079999998</v>
      </c>
      <c r="G7" s="183">
        <v>0</v>
      </c>
      <c r="H7" s="183">
        <v>0</v>
      </c>
      <c r="I7" s="183">
        <v>0</v>
      </c>
      <c r="J7" s="183">
        <v>0</v>
      </c>
      <c r="K7" s="184">
        <v>-6721736.2699999996</v>
      </c>
      <c r="L7" s="184">
        <v>349693800.63999999</v>
      </c>
    </row>
    <row r="8" spans="1:12" x14ac:dyDescent="0.2">
      <c r="E8" s="133"/>
      <c r="F8" s="133"/>
      <c r="K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1195048.8999999999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1128657.3</v>
      </c>
    </row>
    <row r="10" spans="1:12" x14ac:dyDescent="0.2">
      <c r="A10" s="182"/>
      <c r="B10" s="183" t="s">
        <v>291</v>
      </c>
      <c r="C10" s="183"/>
      <c r="D10" s="182"/>
      <c r="E10" s="184">
        <v>1195048.8999999999</v>
      </c>
      <c r="F10" s="183">
        <v>0</v>
      </c>
      <c r="G10" s="183">
        <v>0</v>
      </c>
      <c r="H10" s="183">
        <v>0</v>
      </c>
      <c r="I10" s="184">
        <v>-66391.600000000006</v>
      </c>
      <c r="J10" s="183">
        <v>0</v>
      </c>
      <c r="K10" s="183">
        <v>0</v>
      </c>
      <c r="L10" s="184">
        <v>1128657.3</v>
      </c>
    </row>
    <row r="11" spans="1:12" x14ac:dyDescent="0.2">
      <c r="E11" s="133"/>
      <c r="I11" s="133"/>
      <c r="L11" s="133"/>
    </row>
    <row r="12" spans="1:12" x14ac:dyDescent="0.2">
      <c r="A12" s="132">
        <v>500629</v>
      </c>
      <c r="C12" s="134" t="s">
        <v>292</v>
      </c>
      <c r="D12" s="132" t="s">
        <v>26</v>
      </c>
      <c r="E12" s="133">
        <v>1118253.8600000001</v>
      </c>
      <c r="F12" s="134">
        <v>0</v>
      </c>
      <c r="G12" s="134">
        <v>0</v>
      </c>
      <c r="H12" s="134">
        <v>0</v>
      </c>
      <c r="I12" s="133">
        <v>-95556.64</v>
      </c>
      <c r="J12" s="134">
        <v>0</v>
      </c>
      <c r="K12" s="134">
        <v>0</v>
      </c>
      <c r="L12" s="133">
        <v>1022697.22</v>
      </c>
    </row>
    <row r="13" spans="1:12" x14ac:dyDescent="0.2">
      <c r="A13" s="182"/>
      <c r="B13" s="183" t="s">
        <v>293</v>
      </c>
      <c r="C13" s="183"/>
      <c r="D13" s="182"/>
      <c r="E13" s="184">
        <v>1118253.8600000001</v>
      </c>
      <c r="F13" s="183">
        <v>0</v>
      </c>
      <c r="G13" s="183">
        <v>0</v>
      </c>
      <c r="H13" s="183">
        <v>0</v>
      </c>
      <c r="I13" s="184">
        <v>-95556.64</v>
      </c>
      <c r="J13" s="183">
        <v>0</v>
      </c>
      <c r="K13" s="183">
        <v>0</v>
      </c>
      <c r="L13" s="184">
        <v>1022697.22</v>
      </c>
    </row>
    <row r="14" spans="1:12" x14ac:dyDescent="0.2">
      <c r="E14" s="133"/>
      <c r="I14" s="133"/>
      <c r="L14" s="133"/>
    </row>
    <row r="15" spans="1:12" x14ac:dyDescent="0.2">
      <c r="A15" s="132">
        <v>500679</v>
      </c>
      <c r="C15" s="134" t="s">
        <v>294</v>
      </c>
      <c r="D15" s="132" t="s">
        <v>0</v>
      </c>
      <c r="E15" s="133">
        <v>202654136.90000001</v>
      </c>
      <c r="F15" s="134">
        <v>0</v>
      </c>
      <c r="G15" s="134">
        <v>0</v>
      </c>
      <c r="H15" s="134">
        <v>0</v>
      </c>
      <c r="I15" s="133">
        <v>-290212.78999999998</v>
      </c>
      <c r="J15" s="134">
        <v>0</v>
      </c>
      <c r="K15" s="133">
        <v>-3876864.91</v>
      </c>
      <c r="L15" s="133">
        <v>198487059.19999999</v>
      </c>
    </row>
    <row r="16" spans="1:12" x14ac:dyDescent="0.2">
      <c r="A16" s="132">
        <v>500708</v>
      </c>
      <c r="C16" s="134" t="s">
        <v>295</v>
      </c>
      <c r="D16" s="132" t="s">
        <v>0</v>
      </c>
      <c r="E16" s="133">
        <v>15244632.41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-291719.43</v>
      </c>
      <c r="L16" s="133">
        <v>14952912.98</v>
      </c>
    </row>
    <row r="17" spans="1:12" x14ac:dyDescent="0.2">
      <c r="A17" s="132">
        <v>500709</v>
      </c>
      <c r="C17" s="134" t="s">
        <v>296</v>
      </c>
      <c r="D17" s="132" t="s">
        <v>0</v>
      </c>
      <c r="E17" s="133">
        <v>61682669.549999997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-1180351.96</v>
      </c>
      <c r="L17" s="133">
        <v>60502317.590000004</v>
      </c>
    </row>
    <row r="18" spans="1:12" x14ac:dyDescent="0.2">
      <c r="A18" s="132">
        <v>500749</v>
      </c>
      <c r="C18" s="134" t="s">
        <v>297</v>
      </c>
      <c r="D18" s="132" t="s">
        <v>1</v>
      </c>
      <c r="E18" s="133">
        <v>186644150</v>
      </c>
      <c r="F18" s="134">
        <v>0</v>
      </c>
      <c r="G18" s="134">
        <v>0</v>
      </c>
      <c r="H18" s="133">
        <v>1282050</v>
      </c>
      <c r="I18" s="134">
        <v>0</v>
      </c>
      <c r="J18" s="134">
        <v>0</v>
      </c>
      <c r="K18" s="134">
        <v>0</v>
      </c>
      <c r="L18" s="133">
        <v>187926200</v>
      </c>
    </row>
    <row r="19" spans="1:12" x14ac:dyDescent="0.2">
      <c r="A19" s="182"/>
      <c r="B19" s="183" t="s">
        <v>298</v>
      </c>
      <c r="C19" s="183"/>
      <c r="D19" s="182"/>
      <c r="E19" s="184">
        <v>466225588.86000001</v>
      </c>
      <c r="F19" s="183">
        <v>0</v>
      </c>
      <c r="G19" s="183">
        <v>0</v>
      </c>
      <c r="H19" s="184">
        <v>1282050</v>
      </c>
      <c r="I19" s="184">
        <v>-290212.78999999998</v>
      </c>
      <c r="J19" s="183">
        <v>0</v>
      </c>
      <c r="K19" s="184">
        <v>-5348936.3</v>
      </c>
      <c r="L19" s="184">
        <v>461868489.76999998</v>
      </c>
    </row>
    <row r="20" spans="1:12" x14ac:dyDescent="0.2">
      <c r="E20" s="133"/>
      <c r="H20" s="133"/>
      <c r="I20" s="133"/>
      <c r="K20" s="133"/>
      <c r="L20" s="133"/>
    </row>
    <row r="21" spans="1:12" x14ac:dyDescent="0.2">
      <c r="A21" s="132">
        <v>500271</v>
      </c>
      <c r="C21" s="134" t="s">
        <v>299</v>
      </c>
      <c r="D21" s="132" t="s">
        <v>1</v>
      </c>
      <c r="E21" s="133">
        <v>4906248.38</v>
      </c>
      <c r="F21" s="134">
        <v>0</v>
      </c>
      <c r="G21" s="134">
        <v>0</v>
      </c>
      <c r="H21" s="133">
        <v>33700.839999999997</v>
      </c>
      <c r="I21" s="134">
        <v>0</v>
      </c>
      <c r="J21" s="134">
        <v>0</v>
      </c>
      <c r="K21" s="134">
        <v>0</v>
      </c>
      <c r="L21" s="133">
        <v>4939949.22</v>
      </c>
    </row>
    <row r="22" spans="1:12" x14ac:dyDescent="0.2">
      <c r="A22" s="132">
        <v>500590</v>
      </c>
      <c r="C22" s="134" t="s">
        <v>300</v>
      </c>
      <c r="D22" s="132" t="s">
        <v>1</v>
      </c>
      <c r="E22" s="133">
        <v>5812039.9199999999</v>
      </c>
      <c r="F22" s="134">
        <v>0</v>
      </c>
      <c r="G22" s="134">
        <v>0</v>
      </c>
      <c r="H22" s="133">
        <v>39922.65</v>
      </c>
      <c r="I22" s="134">
        <v>0</v>
      </c>
      <c r="J22" s="134">
        <v>0</v>
      </c>
      <c r="K22" s="134">
        <v>0</v>
      </c>
      <c r="L22" s="133">
        <v>5851962.5700000003</v>
      </c>
    </row>
    <row r="23" spans="1:12" x14ac:dyDescent="0.2">
      <c r="A23" s="132">
        <v>500640</v>
      </c>
      <c r="C23" s="134" t="s">
        <v>301</v>
      </c>
      <c r="D23" s="132" t="s">
        <v>0</v>
      </c>
      <c r="E23" s="133">
        <v>120112454.02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-2298457.11</v>
      </c>
      <c r="L23" s="133">
        <v>117813996.91</v>
      </c>
    </row>
    <row r="24" spans="1:12" x14ac:dyDescent="0.2">
      <c r="A24" s="132">
        <v>500642</v>
      </c>
      <c r="C24" s="134" t="s">
        <v>302</v>
      </c>
      <c r="D24" s="132" t="s">
        <v>0</v>
      </c>
      <c r="E24" s="133">
        <v>162856756.21000001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-3116406.82</v>
      </c>
      <c r="L24" s="133">
        <v>159740349.38999999</v>
      </c>
    </row>
    <row r="25" spans="1:12" x14ac:dyDescent="0.2">
      <c r="A25" s="132">
        <v>500805</v>
      </c>
      <c r="C25" s="134" t="s">
        <v>303</v>
      </c>
      <c r="D25" s="132" t="s">
        <v>0</v>
      </c>
      <c r="E25" s="133">
        <v>131476522.75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-2515918.54</v>
      </c>
      <c r="L25" s="133">
        <v>128960604.20999999</v>
      </c>
    </row>
    <row r="26" spans="1:12" x14ac:dyDescent="0.2">
      <c r="A26" s="132">
        <v>500807</v>
      </c>
      <c r="C26" s="134" t="s">
        <v>304</v>
      </c>
      <c r="D26" s="132" t="s">
        <v>0</v>
      </c>
      <c r="E26" s="133">
        <v>74609543.159999996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-1427719.02</v>
      </c>
      <c r="L26" s="133">
        <v>73181824.140000001</v>
      </c>
    </row>
    <row r="27" spans="1:12" x14ac:dyDescent="0.2">
      <c r="A27" s="132">
        <v>500808</v>
      </c>
      <c r="C27" s="134" t="s">
        <v>305</v>
      </c>
      <c r="D27" s="132" t="s">
        <v>0</v>
      </c>
      <c r="E27" s="133">
        <v>46006709.359999999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-880378.72</v>
      </c>
      <c r="L27" s="133">
        <v>45126330.640000001</v>
      </c>
    </row>
    <row r="28" spans="1:12" x14ac:dyDescent="0.2">
      <c r="A28" s="132">
        <v>500827</v>
      </c>
      <c r="C28" s="134" t="s">
        <v>306</v>
      </c>
      <c r="D28" s="132" t="s">
        <v>0</v>
      </c>
      <c r="E28" s="133">
        <v>101006376.01000001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-1932845.56</v>
      </c>
      <c r="L28" s="133">
        <v>99073530.450000003</v>
      </c>
    </row>
    <row r="29" spans="1:12" x14ac:dyDescent="0.2">
      <c r="A29" s="132">
        <v>500885</v>
      </c>
      <c r="C29" s="134" t="s">
        <v>307</v>
      </c>
      <c r="D29" s="132" t="s">
        <v>0</v>
      </c>
      <c r="E29" s="133">
        <v>82823895.590000004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-1584907.87</v>
      </c>
      <c r="L29" s="133">
        <v>81238987.719999999</v>
      </c>
    </row>
    <row r="30" spans="1:12" x14ac:dyDescent="0.2">
      <c r="A30" s="132">
        <v>500905</v>
      </c>
      <c r="C30" s="134" t="s">
        <v>308</v>
      </c>
      <c r="D30" s="132" t="s">
        <v>2</v>
      </c>
      <c r="E30" s="133">
        <v>2468116.17</v>
      </c>
      <c r="F30" s="134">
        <v>0</v>
      </c>
      <c r="G30" s="134">
        <v>0</v>
      </c>
      <c r="H30" s="133">
        <v>3787.29</v>
      </c>
      <c r="I30" s="133">
        <v>-124111.39</v>
      </c>
      <c r="J30" s="134">
        <v>0</v>
      </c>
      <c r="K30" s="134">
        <v>0</v>
      </c>
      <c r="L30" s="133">
        <v>2347792.0699999998</v>
      </c>
    </row>
    <row r="31" spans="1:12" x14ac:dyDescent="0.2">
      <c r="A31" s="132">
        <v>500914</v>
      </c>
      <c r="C31" s="134" t="s">
        <v>309</v>
      </c>
      <c r="D31" s="132" t="s">
        <v>0</v>
      </c>
      <c r="E31" s="133">
        <v>90775825.010000005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-1737074.99</v>
      </c>
      <c r="L31" s="133">
        <v>89038750.019999996</v>
      </c>
    </row>
    <row r="32" spans="1:12" x14ac:dyDescent="0.2">
      <c r="A32" s="132">
        <v>500927</v>
      </c>
      <c r="C32" s="134" t="s">
        <v>310</v>
      </c>
      <c r="D32" s="132" t="s">
        <v>0</v>
      </c>
      <c r="E32" s="133">
        <v>78180914.590000004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-1496060.34</v>
      </c>
      <c r="L32" s="133">
        <v>76684854.25</v>
      </c>
    </row>
    <row r="33" spans="1:12" x14ac:dyDescent="0.2">
      <c r="A33" s="132">
        <v>501031</v>
      </c>
      <c r="C33" s="134" t="s">
        <v>311</v>
      </c>
      <c r="D33" s="132" t="s">
        <v>0</v>
      </c>
      <c r="E33" s="134">
        <v>0</v>
      </c>
      <c r="F33" s="133">
        <v>19890122.890000001</v>
      </c>
      <c r="G33" s="134">
        <v>0</v>
      </c>
      <c r="H33" s="133">
        <v>24435.040000000001</v>
      </c>
      <c r="I33" s="134">
        <v>0</v>
      </c>
      <c r="J33" s="134">
        <v>0</v>
      </c>
      <c r="K33" s="134">
        <v>0</v>
      </c>
      <c r="L33" s="133">
        <v>19914557.93</v>
      </c>
    </row>
    <row r="34" spans="1:12" x14ac:dyDescent="0.2">
      <c r="A34" s="182"/>
      <c r="B34" s="183" t="s">
        <v>312</v>
      </c>
      <c r="C34" s="183"/>
      <c r="D34" s="182"/>
      <c r="E34" s="184">
        <v>901035401.16999996</v>
      </c>
      <c r="F34" s="184">
        <v>19890122.890000001</v>
      </c>
      <c r="G34" s="183">
        <v>0</v>
      </c>
      <c r="H34" s="184">
        <v>101845.82</v>
      </c>
      <c r="I34" s="184">
        <v>-124111.39</v>
      </c>
      <c r="J34" s="183">
        <v>0</v>
      </c>
      <c r="K34" s="184">
        <v>-16989768.969999999</v>
      </c>
      <c r="L34" s="184">
        <v>903913489.51999998</v>
      </c>
    </row>
    <row r="35" spans="1:12" x14ac:dyDescent="0.2">
      <c r="E35" s="133"/>
      <c r="F35" s="133"/>
      <c r="H35" s="133"/>
      <c r="I35" s="133"/>
      <c r="K35" s="133"/>
      <c r="L35" s="133"/>
    </row>
    <row r="36" spans="1:12" x14ac:dyDescent="0.2">
      <c r="A36" s="132">
        <v>500538</v>
      </c>
      <c r="C36" s="134" t="s">
        <v>313</v>
      </c>
      <c r="D36" s="132" t="s">
        <v>0</v>
      </c>
      <c r="E36" s="133">
        <v>11491656.619999999</v>
      </c>
      <c r="F36" s="133">
        <v>1925466.83</v>
      </c>
      <c r="G36" s="134">
        <v>2.91</v>
      </c>
      <c r="H36" s="134">
        <v>0</v>
      </c>
      <c r="I36" s="133">
        <v>-261316.26</v>
      </c>
      <c r="J36" s="134">
        <v>0</v>
      </c>
      <c r="K36" s="133">
        <v>-235354.63</v>
      </c>
      <c r="L36" s="133">
        <v>12920455.470000001</v>
      </c>
    </row>
    <row r="37" spans="1:12" x14ac:dyDescent="0.2">
      <c r="A37" s="132">
        <v>500693</v>
      </c>
      <c r="C37" s="134" t="s">
        <v>314</v>
      </c>
      <c r="D37" s="132" t="s">
        <v>26</v>
      </c>
      <c r="E37" s="133">
        <v>10699919.109999999</v>
      </c>
      <c r="F37" s="133">
        <v>4406387.49</v>
      </c>
      <c r="G37" s="134">
        <v>0</v>
      </c>
      <c r="H37" s="134">
        <v>0</v>
      </c>
      <c r="I37" s="133">
        <v>-5425782.6600000001</v>
      </c>
      <c r="J37" s="134">
        <v>0</v>
      </c>
      <c r="K37" s="134">
        <v>0</v>
      </c>
      <c r="L37" s="133">
        <v>9680523.9399999995</v>
      </c>
    </row>
    <row r="38" spans="1:12" x14ac:dyDescent="0.2">
      <c r="A38" s="132">
        <v>500724</v>
      </c>
      <c r="C38" s="134" t="s">
        <v>315</v>
      </c>
      <c r="D38" s="132" t="s">
        <v>0</v>
      </c>
      <c r="E38" s="133">
        <v>66417049.890000001</v>
      </c>
      <c r="F38" s="133">
        <v>26089648.32</v>
      </c>
      <c r="G38" s="134">
        <v>0</v>
      </c>
      <c r="H38" s="134">
        <v>0</v>
      </c>
      <c r="I38" s="133">
        <v>-16624374.9</v>
      </c>
      <c r="J38" s="134">
        <v>0</v>
      </c>
      <c r="K38" s="133">
        <v>-1475148.16</v>
      </c>
      <c r="L38" s="133">
        <v>74407175.150000006</v>
      </c>
    </row>
    <row r="39" spans="1:12" x14ac:dyDescent="0.2">
      <c r="A39" s="132">
        <v>500840</v>
      </c>
      <c r="C39" s="134" t="s">
        <v>316</v>
      </c>
      <c r="D39" s="132" t="s">
        <v>0</v>
      </c>
      <c r="E39" s="133">
        <v>26587288.34</v>
      </c>
      <c r="F39" s="134">
        <v>0</v>
      </c>
      <c r="G39" s="134">
        <v>0</v>
      </c>
      <c r="H39" s="134">
        <v>0</v>
      </c>
      <c r="I39" s="133">
        <v>-9177981.3200000003</v>
      </c>
      <c r="J39" s="134">
        <v>0</v>
      </c>
      <c r="K39" s="133">
        <v>-374502.45</v>
      </c>
      <c r="L39" s="133">
        <v>17034804.57</v>
      </c>
    </row>
    <row r="40" spans="1:12" x14ac:dyDescent="0.2">
      <c r="A40" s="182"/>
      <c r="B40" s="183" t="s">
        <v>317</v>
      </c>
      <c r="C40" s="183"/>
      <c r="D40" s="182"/>
      <c r="E40" s="184">
        <f>SUM(E36:E39)</f>
        <v>115195913.96000001</v>
      </c>
      <c r="F40" s="184">
        <v>32421502.640000001</v>
      </c>
      <c r="G40" s="183">
        <v>2.91</v>
      </c>
      <c r="H40" s="183">
        <v>0</v>
      </c>
      <c r="I40" s="184">
        <v>-31489455.140000001</v>
      </c>
      <c r="J40" s="183">
        <v>0</v>
      </c>
      <c r="K40" s="184">
        <v>-2085005.24</v>
      </c>
      <c r="L40" s="184">
        <f>SUM(L36:L39)</f>
        <v>114042959.13</v>
      </c>
    </row>
    <row r="41" spans="1:12" x14ac:dyDescent="0.2">
      <c r="E41" s="133"/>
      <c r="F41" s="133"/>
      <c r="I41" s="133"/>
      <c r="K41" s="133"/>
      <c r="L41" s="133"/>
    </row>
    <row r="42" spans="1:12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2" x14ac:dyDescent="0.2">
      <c r="A43" s="182"/>
      <c r="B43" s="183" t="s">
        <v>319</v>
      </c>
      <c r="C43" s="183"/>
      <c r="D43" s="182"/>
      <c r="E43" s="184">
        <v>15467575.560000001</v>
      </c>
      <c r="F43" s="183">
        <v>0</v>
      </c>
      <c r="G43" s="183">
        <v>0</v>
      </c>
      <c r="H43" s="183">
        <v>0</v>
      </c>
      <c r="I43" s="183">
        <v>0</v>
      </c>
      <c r="J43" s="183">
        <v>0</v>
      </c>
      <c r="K43" s="183">
        <v>0</v>
      </c>
      <c r="L43" s="184">
        <v>15467575.560000001</v>
      </c>
    </row>
    <row r="44" spans="1:12" x14ac:dyDescent="0.2">
      <c r="E44" s="133"/>
      <c r="L44" s="133"/>
    </row>
    <row r="45" spans="1:12" x14ac:dyDescent="0.2">
      <c r="A45" s="132">
        <v>500010</v>
      </c>
      <c r="C45" s="134" t="s">
        <v>320</v>
      </c>
      <c r="D45" s="132" t="s">
        <v>0</v>
      </c>
      <c r="E45" s="133">
        <v>11669743.060000001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-223310.75</v>
      </c>
      <c r="L45" s="133">
        <v>11446432.310000001</v>
      </c>
    </row>
    <row r="46" spans="1:12" x14ac:dyDescent="0.2">
      <c r="A46" s="132">
        <v>500011</v>
      </c>
      <c r="C46" s="134" t="s">
        <v>321</v>
      </c>
      <c r="D46" s="132" t="s">
        <v>0</v>
      </c>
      <c r="E46" s="133">
        <v>11847217.08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-226706.87</v>
      </c>
      <c r="L46" s="133">
        <v>11620510.210000001</v>
      </c>
    </row>
    <row r="47" spans="1:12" x14ac:dyDescent="0.2">
      <c r="A47" s="132">
        <v>500042</v>
      </c>
      <c r="C47" s="134" t="s">
        <v>322</v>
      </c>
      <c r="D47" s="132" t="s">
        <v>0</v>
      </c>
      <c r="E47" s="133">
        <v>12629068.619999999</v>
      </c>
      <c r="F47" s="134">
        <v>0</v>
      </c>
      <c r="G47" s="134">
        <v>0</v>
      </c>
      <c r="H47" s="134">
        <v>0</v>
      </c>
      <c r="I47" s="134">
        <v>0</v>
      </c>
      <c r="J47" s="133">
        <v>-8820</v>
      </c>
      <c r="K47" s="133">
        <v>-241499.51999999999</v>
      </c>
      <c r="L47" s="133">
        <v>12378749.1</v>
      </c>
    </row>
    <row r="48" spans="1:12" x14ac:dyDescent="0.2">
      <c r="A48" s="132">
        <v>500265</v>
      </c>
      <c r="C48" s="134" t="s">
        <v>323</v>
      </c>
      <c r="D48" s="132" t="s">
        <v>0</v>
      </c>
      <c r="E48" s="133">
        <v>74284996.459999993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-1421508.56</v>
      </c>
      <c r="L48" s="133">
        <v>72863487.900000006</v>
      </c>
    </row>
    <row r="49" spans="1:12" x14ac:dyDescent="0.2">
      <c r="A49" s="132">
        <v>500274</v>
      </c>
      <c r="C49" s="134" t="s">
        <v>324</v>
      </c>
      <c r="D49" s="132" t="s">
        <v>0</v>
      </c>
      <c r="E49" s="133">
        <v>36950043.369999997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-707071.48</v>
      </c>
      <c r="L49" s="133">
        <v>36242971.890000001</v>
      </c>
    </row>
    <row r="50" spans="1:12" x14ac:dyDescent="0.2">
      <c r="A50" s="132">
        <v>500913</v>
      </c>
      <c r="C50" s="134" t="s">
        <v>325</v>
      </c>
      <c r="D50" s="132" t="s">
        <v>0</v>
      </c>
      <c r="E50" s="133">
        <v>336104519.76999998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-6431654.6699999999</v>
      </c>
      <c r="L50" s="133">
        <v>329672865.10000002</v>
      </c>
    </row>
    <row r="51" spans="1:12" x14ac:dyDescent="0.2">
      <c r="A51" s="182"/>
      <c r="B51" s="183" t="s">
        <v>326</v>
      </c>
      <c r="C51" s="183"/>
      <c r="D51" s="182"/>
      <c r="E51" s="184">
        <v>483485588.36000001</v>
      </c>
      <c r="F51" s="183">
        <v>0</v>
      </c>
      <c r="G51" s="183">
        <v>0</v>
      </c>
      <c r="H51" s="183">
        <v>0</v>
      </c>
      <c r="I51" s="183">
        <v>0</v>
      </c>
      <c r="J51" s="184">
        <v>-8820</v>
      </c>
      <c r="K51" s="184">
        <v>-9251751.8499999996</v>
      </c>
      <c r="L51" s="184">
        <v>474225016.50999999</v>
      </c>
    </row>
    <row r="52" spans="1:12" x14ac:dyDescent="0.2">
      <c r="E52" s="133"/>
      <c r="J52" s="133"/>
      <c r="K52" s="133"/>
      <c r="L52" s="133"/>
    </row>
    <row r="53" spans="1:12" x14ac:dyDescent="0.2">
      <c r="A53" s="132">
        <v>500206</v>
      </c>
      <c r="C53" s="134" t="s">
        <v>327</v>
      </c>
      <c r="D53" s="132" t="s">
        <v>0</v>
      </c>
      <c r="E53" s="133">
        <v>5851098.6900000004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-111965.91</v>
      </c>
      <c r="L53" s="133">
        <v>5739132.7800000003</v>
      </c>
    </row>
    <row r="54" spans="1:12" x14ac:dyDescent="0.2">
      <c r="A54" s="182"/>
      <c r="B54" s="183" t="s">
        <v>328</v>
      </c>
      <c r="C54" s="183"/>
      <c r="D54" s="182"/>
      <c r="E54" s="184">
        <v>5851098.6900000004</v>
      </c>
      <c r="F54" s="183">
        <v>0</v>
      </c>
      <c r="G54" s="183">
        <v>0</v>
      </c>
      <c r="H54" s="183">
        <v>0</v>
      </c>
      <c r="I54" s="183">
        <v>0</v>
      </c>
      <c r="J54" s="183">
        <v>0</v>
      </c>
      <c r="K54" s="184">
        <v>-111965.91</v>
      </c>
      <c r="L54" s="184">
        <v>5739132.7800000003</v>
      </c>
    </row>
    <row r="55" spans="1:12" x14ac:dyDescent="0.2">
      <c r="E55" s="133"/>
      <c r="K55" s="133"/>
      <c r="L55" s="133"/>
    </row>
    <row r="56" spans="1:12" x14ac:dyDescent="0.2">
      <c r="A56" s="132">
        <v>500546</v>
      </c>
      <c r="C56" s="134" t="s">
        <v>329</v>
      </c>
      <c r="D56" s="132" t="s">
        <v>26</v>
      </c>
      <c r="E56" s="133">
        <v>398103.51</v>
      </c>
      <c r="F56" s="134">
        <v>0</v>
      </c>
      <c r="G56" s="134">
        <v>0</v>
      </c>
      <c r="H56" s="134">
        <v>0</v>
      </c>
      <c r="I56" s="133">
        <v>-3625.9</v>
      </c>
      <c r="J56" s="134">
        <v>0</v>
      </c>
      <c r="K56" s="134">
        <v>0</v>
      </c>
      <c r="L56" s="133">
        <v>394477.61</v>
      </c>
    </row>
    <row r="57" spans="1:12" x14ac:dyDescent="0.2">
      <c r="A57" s="132">
        <v>500560</v>
      </c>
      <c r="C57" s="134" t="s">
        <v>330</v>
      </c>
      <c r="D57" s="132" t="s">
        <v>26</v>
      </c>
      <c r="E57" s="133">
        <v>713800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711800</v>
      </c>
    </row>
    <row r="58" spans="1:12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</row>
    <row r="59" spans="1:12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</row>
    <row r="60" spans="1:12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2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2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2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2" x14ac:dyDescent="0.2">
      <c r="A64" s="182"/>
      <c r="B64" s="183" t="s">
        <v>337</v>
      </c>
      <c r="C64" s="183"/>
      <c r="D64" s="182"/>
      <c r="E64" s="184">
        <v>5546862.5800000001</v>
      </c>
      <c r="F64" s="183">
        <v>0</v>
      </c>
      <c r="G64" s="183">
        <v>0</v>
      </c>
      <c r="H64" s="183">
        <v>0</v>
      </c>
      <c r="I64" s="184">
        <v>-5625.9</v>
      </c>
      <c r="J64" s="183">
        <v>0</v>
      </c>
      <c r="K64" s="183">
        <v>0</v>
      </c>
      <c r="L64" s="184">
        <v>5541236.6799999997</v>
      </c>
    </row>
    <row r="65" spans="1:12" x14ac:dyDescent="0.2">
      <c r="E65" s="133"/>
      <c r="I65" s="133"/>
      <c r="L65" s="133"/>
    </row>
    <row r="66" spans="1:12" x14ac:dyDescent="0.2">
      <c r="A66" s="132">
        <v>500515</v>
      </c>
      <c r="C66" s="134" t="s">
        <v>338</v>
      </c>
      <c r="D66" s="132" t="s">
        <v>0</v>
      </c>
      <c r="E66" s="133">
        <v>34038541.119999997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-651357.30000000005</v>
      </c>
      <c r="L66" s="133">
        <v>33387183.82</v>
      </c>
    </row>
    <row r="67" spans="1:12" x14ac:dyDescent="0.2">
      <c r="A67" s="182"/>
      <c r="B67" s="183" t="s">
        <v>339</v>
      </c>
      <c r="C67" s="183"/>
      <c r="D67" s="182"/>
      <c r="E67" s="184">
        <v>34038541.119999997</v>
      </c>
      <c r="F67" s="183">
        <v>0</v>
      </c>
      <c r="G67" s="183">
        <v>0</v>
      </c>
      <c r="H67" s="183">
        <v>0</v>
      </c>
      <c r="I67" s="183">
        <v>0</v>
      </c>
      <c r="J67" s="183">
        <v>0</v>
      </c>
      <c r="K67" s="184">
        <v>-651357.30000000005</v>
      </c>
      <c r="L67" s="184">
        <v>33387183.82</v>
      </c>
    </row>
    <row r="68" spans="1:12" x14ac:dyDescent="0.2">
      <c r="E68" s="133"/>
      <c r="K68" s="133"/>
      <c r="L68" s="133"/>
    </row>
    <row r="69" spans="1:12" x14ac:dyDescent="0.2">
      <c r="A69" s="132">
        <v>500776</v>
      </c>
      <c r="C69" s="134" t="s">
        <v>340</v>
      </c>
      <c r="D69" s="132" t="s">
        <v>0</v>
      </c>
      <c r="E69" s="133">
        <v>73549356.930000007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-1407431.43</v>
      </c>
      <c r="L69" s="133">
        <v>72141925.5</v>
      </c>
    </row>
    <row r="70" spans="1:12" x14ac:dyDescent="0.2">
      <c r="A70" s="132">
        <v>500980</v>
      </c>
      <c r="C70" s="134" t="s">
        <v>341</v>
      </c>
      <c r="D70" s="132" t="s">
        <v>0</v>
      </c>
      <c r="E70" s="133">
        <v>2648493.7200000002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-50681.22</v>
      </c>
      <c r="L70" s="133">
        <v>2597812.5</v>
      </c>
    </row>
    <row r="71" spans="1:12" x14ac:dyDescent="0.2">
      <c r="A71" s="182"/>
      <c r="B71" s="183" t="s">
        <v>342</v>
      </c>
      <c r="C71" s="183"/>
      <c r="D71" s="182"/>
      <c r="E71" s="184">
        <v>76197850.650000006</v>
      </c>
      <c r="F71" s="183">
        <v>0</v>
      </c>
      <c r="G71" s="183">
        <v>0</v>
      </c>
      <c r="H71" s="183">
        <v>0</v>
      </c>
      <c r="I71" s="183">
        <v>0</v>
      </c>
      <c r="J71" s="183">
        <v>0</v>
      </c>
      <c r="K71" s="184">
        <v>-1458112.65</v>
      </c>
      <c r="L71" s="184">
        <v>74739738</v>
      </c>
    </row>
    <row r="72" spans="1:12" x14ac:dyDescent="0.2">
      <c r="E72" s="133"/>
      <c r="K72" s="133"/>
      <c r="L72" s="133"/>
    </row>
    <row r="73" spans="1:12" x14ac:dyDescent="0.2">
      <c r="A73" s="132">
        <v>500297</v>
      </c>
      <c r="C73" s="134" t="s">
        <v>343</v>
      </c>
      <c r="D73" s="132" t="s">
        <v>0</v>
      </c>
      <c r="E73" s="133">
        <v>3920835.95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-75044.92</v>
      </c>
      <c r="L73" s="133">
        <v>3845791.03</v>
      </c>
    </row>
    <row r="74" spans="1:12" x14ac:dyDescent="0.2">
      <c r="A74" s="132">
        <v>500522</v>
      </c>
      <c r="C74" s="134" t="s">
        <v>344</v>
      </c>
      <c r="D74" s="132" t="s">
        <v>0</v>
      </c>
      <c r="E74" s="133">
        <v>6766521.3899999997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-129483.32</v>
      </c>
      <c r="L74" s="133">
        <v>6637038.0700000003</v>
      </c>
    </row>
    <row r="75" spans="1:12" x14ac:dyDescent="0.2">
      <c r="A75" s="132">
        <v>500557</v>
      </c>
      <c r="C75" s="134" t="s">
        <v>345</v>
      </c>
      <c r="D75" s="132" t="s">
        <v>0</v>
      </c>
      <c r="E75" s="133">
        <v>145484211.81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-2783967.96</v>
      </c>
      <c r="L75" s="133">
        <v>142700243.84999999</v>
      </c>
    </row>
    <row r="76" spans="1:12" x14ac:dyDescent="0.2">
      <c r="A76" s="132">
        <v>500558</v>
      </c>
      <c r="C76" s="134" t="s">
        <v>346</v>
      </c>
      <c r="D76" s="132" t="s">
        <v>0</v>
      </c>
      <c r="E76" s="133">
        <v>165800625.59999999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-3172740.33</v>
      </c>
      <c r="L76" s="133">
        <v>162627885.27000001</v>
      </c>
    </row>
    <row r="77" spans="1:12" x14ac:dyDescent="0.2">
      <c r="A77" s="132">
        <v>500576</v>
      </c>
      <c r="C77" s="134" t="s">
        <v>347</v>
      </c>
      <c r="D77" s="132" t="s">
        <v>3</v>
      </c>
      <c r="E77" s="133">
        <v>3155042.98</v>
      </c>
      <c r="F77" s="134">
        <v>0</v>
      </c>
      <c r="G77" s="134">
        <v>0</v>
      </c>
      <c r="H77" s="133">
        <v>36597.06</v>
      </c>
      <c r="I77" s="134">
        <v>0</v>
      </c>
      <c r="J77" s="134">
        <v>0</v>
      </c>
      <c r="K77" s="134">
        <v>0</v>
      </c>
      <c r="L77" s="133">
        <v>3191640.04</v>
      </c>
    </row>
    <row r="78" spans="1:12" x14ac:dyDescent="0.2">
      <c r="A78" s="132">
        <v>500631</v>
      </c>
      <c r="C78" s="134" t="s">
        <v>348</v>
      </c>
      <c r="D78" s="132" t="s">
        <v>4</v>
      </c>
      <c r="E78" s="133">
        <v>574149.31999999995</v>
      </c>
      <c r="F78" s="134">
        <v>0</v>
      </c>
      <c r="G78" s="134">
        <v>0</v>
      </c>
      <c r="H78" s="133">
        <v>16387.98</v>
      </c>
      <c r="I78" s="134">
        <v>0</v>
      </c>
      <c r="J78" s="134">
        <v>0</v>
      </c>
      <c r="K78" s="134">
        <v>0</v>
      </c>
      <c r="L78" s="133">
        <v>590537.30000000005</v>
      </c>
    </row>
    <row r="79" spans="1:12" x14ac:dyDescent="0.2">
      <c r="A79" s="132">
        <v>500746</v>
      </c>
      <c r="C79" s="134" t="s">
        <v>349</v>
      </c>
      <c r="D79" s="132" t="s">
        <v>2</v>
      </c>
      <c r="E79" s="133">
        <v>319807354.30000001</v>
      </c>
      <c r="F79" s="134">
        <v>0</v>
      </c>
      <c r="G79" s="133">
        <v>48535011.439999998</v>
      </c>
      <c r="H79" s="134">
        <v>0</v>
      </c>
      <c r="I79" s="133">
        <v>-160171645.74000001</v>
      </c>
      <c r="J79" s="133">
        <v>-160171645.71000001</v>
      </c>
      <c r="K79" s="133">
        <v>-47999074.289999999</v>
      </c>
      <c r="L79" s="134">
        <v>0</v>
      </c>
    </row>
    <row r="80" spans="1:12" x14ac:dyDescent="0.2">
      <c r="A80" s="132">
        <v>500781</v>
      </c>
      <c r="C80" s="134" t="s">
        <v>350</v>
      </c>
      <c r="D80" s="132" t="s">
        <v>0</v>
      </c>
      <c r="E80" s="133">
        <v>15371650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-294150</v>
      </c>
      <c r="L80" s="133">
        <v>15077500</v>
      </c>
    </row>
    <row r="81" spans="1:12" x14ac:dyDescent="0.2">
      <c r="A81" s="132">
        <v>500883</v>
      </c>
      <c r="C81" s="134" t="s">
        <v>351</v>
      </c>
      <c r="D81" s="132" t="s">
        <v>0</v>
      </c>
      <c r="E81" s="133">
        <v>8870966.3399999999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-169753.75</v>
      </c>
      <c r="L81" s="133">
        <v>8701212.5899999999</v>
      </c>
    </row>
    <row r="82" spans="1:12" x14ac:dyDescent="0.2">
      <c r="A82" s="132">
        <v>500884</v>
      </c>
      <c r="C82" s="134" t="s">
        <v>352</v>
      </c>
      <c r="D82" s="132" t="s">
        <v>0</v>
      </c>
      <c r="E82" s="133">
        <v>15637248.93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3">
        <v>-299232.46000000002</v>
      </c>
      <c r="L82" s="133">
        <v>15338016.470000001</v>
      </c>
    </row>
    <row r="83" spans="1:12" x14ac:dyDescent="0.2">
      <c r="A83" s="182"/>
      <c r="B83" s="183" t="s">
        <v>353</v>
      </c>
      <c r="C83" s="183"/>
      <c r="D83" s="182"/>
      <c r="E83" s="184">
        <v>685388606.62</v>
      </c>
      <c r="F83" s="183">
        <v>0</v>
      </c>
      <c r="G83" s="184">
        <v>48535011.439999998</v>
      </c>
      <c r="H83" s="184">
        <v>52985.04</v>
      </c>
      <c r="I83" s="184">
        <v>-160171645.74000001</v>
      </c>
      <c r="J83" s="184">
        <v>-160171645.71000001</v>
      </c>
      <c r="K83" s="184">
        <v>-54923447.030000001</v>
      </c>
      <c r="L83" s="184">
        <v>358709864.62</v>
      </c>
    </row>
    <row r="84" spans="1:12" x14ac:dyDescent="0.2">
      <c r="E84" s="133"/>
      <c r="G84" s="133"/>
      <c r="H84" s="133"/>
      <c r="I84" s="133"/>
      <c r="J84" s="133"/>
      <c r="K84" s="133"/>
      <c r="L84" s="133"/>
    </row>
    <row r="85" spans="1:12" x14ac:dyDescent="0.2">
      <c r="A85" s="132">
        <v>500187</v>
      </c>
      <c r="C85" s="134" t="s">
        <v>354</v>
      </c>
      <c r="D85" s="132" t="s">
        <v>26</v>
      </c>
      <c r="E85" s="133">
        <v>26832.06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26832.06</v>
      </c>
    </row>
    <row r="86" spans="1:12" x14ac:dyDescent="0.2">
      <c r="A86" s="132">
        <v>500197</v>
      </c>
      <c r="C86" s="134" t="s">
        <v>355</v>
      </c>
      <c r="D86" s="132" t="s">
        <v>26</v>
      </c>
      <c r="E86" s="133">
        <v>8200000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8200000</v>
      </c>
    </row>
    <row r="87" spans="1:12" x14ac:dyDescent="0.2">
      <c r="A87" s="132">
        <v>500716</v>
      </c>
      <c r="C87" s="134" t="s">
        <v>356</v>
      </c>
      <c r="D87" s="132" t="s">
        <v>0</v>
      </c>
      <c r="E87" s="133">
        <v>888345.26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3">
        <v>-16999.25</v>
      </c>
      <c r="L87" s="133">
        <v>871346.01</v>
      </c>
    </row>
    <row r="88" spans="1:12" x14ac:dyDescent="0.2">
      <c r="A88" s="132">
        <v>500768</v>
      </c>
      <c r="C88" s="134" t="s">
        <v>357</v>
      </c>
      <c r="D88" s="132" t="s">
        <v>0</v>
      </c>
      <c r="E88" s="133">
        <v>104083285.59999999</v>
      </c>
      <c r="F88" s="134">
        <v>0</v>
      </c>
      <c r="G88" s="134">
        <v>0</v>
      </c>
      <c r="H88" s="134">
        <v>0</v>
      </c>
      <c r="I88" s="133">
        <v>-12210000</v>
      </c>
      <c r="J88" s="134">
        <v>0</v>
      </c>
      <c r="K88" s="133">
        <v>-2006724.72</v>
      </c>
      <c r="L88" s="133">
        <v>89866560.879999995</v>
      </c>
    </row>
    <row r="89" spans="1:12" x14ac:dyDescent="0.2">
      <c r="A89" s="182"/>
      <c r="B89" s="183" t="s">
        <v>358</v>
      </c>
      <c r="C89" s="183"/>
      <c r="D89" s="182"/>
      <c r="E89" s="184">
        <v>113198462.92</v>
      </c>
      <c r="F89" s="183">
        <v>0</v>
      </c>
      <c r="G89" s="183">
        <v>0</v>
      </c>
      <c r="H89" s="183">
        <v>0</v>
      </c>
      <c r="I89" s="184">
        <v>-12210000</v>
      </c>
      <c r="J89" s="183">
        <v>0</v>
      </c>
      <c r="K89" s="184">
        <v>-2023723.97</v>
      </c>
      <c r="L89" s="184">
        <v>98964738.950000003</v>
      </c>
    </row>
    <row r="90" spans="1:12" x14ac:dyDescent="0.2">
      <c r="E90" s="133"/>
      <c r="I90" s="133"/>
      <c r="K90" s="133"/>
      <c r="L90" s="133"/>
    </row>
    <row r="91" spans="1:12" x14ac:dyDescent="0.2">
      <c r="A91" s="132">
        <v>500962</v>
      </c>
      <c r="C91" s="134" t="s">
        <v>359</v>
      </c>
      <c r="E91" s="133">
        <v>40515000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4">
        <v>0</v>
      </c>
      <c r="L91" s="133">
        <v>40515000</v>
      </c>
    </row>
    <row r="92" spans="1:12" x14ac:dyDescent="0.2">
      <c r="A92" s="182"/>
      <c r="B92" s="183" t="s">
        <v>360</v>
      </c>
      <c r="C92" s="183"/>
      <c r="D92" s="182"/>
      <c r="E92" s="184">
        <v>40515000</v>
      </c>
      <c r="F92" s="183">
        <v>0</v>
      </c>
      <c r="G92" s="183">
        <v>0</v>
      </c>
      <c r="H92" s="183">
        <v>0</v>
      </c>
      <c r="I92" s="183">
        <v>0</v>
      </c>
      <c r="J92" s="183">
        <v>0</v>
      </c>
      <c r="K92" s="183">
        <v>0</v>
      </c>
      <c r="L92" s="184">
        <v>40515000</v>
      </c>
    </row>
    <row r="93" spans="1:12" x14ac:dyDescent="0.2">
      <c r="E93" s="133"/>
      <c r="L93" s="133"/>
    </row>
    <row r="94" spans="1:12" x14ac:dyDescent="0.2">
      <c r="A94" s="132">
        <v>500039</v>
      </c>
      <c r="C94" s="134" t="s">
        <v>361</v>
      </c>
      <c r="D94" s="132" t="s">
        <v>0</v>
      </c>
      <c r="E94" s="133">
        <v>11789651.43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-225605.31</v>
      </c>
      <c r="L94" s="133">
        <v>11564046.119999999</v>
      </c>
    </row>
    <row r="95" spans="1:12" x14ac:dyDescent="0.2">
      <c r="A95" s="132">
        <v>500613</v>
      </c>
      <c r="C95" s="134" t="s">
        <v>362</v>
      </c>
      <c r="D95" s="132" t="s">
        <v>26</v>
      </c>
      <c r="E95" s="133">
        <v>7458382.4800000004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4">
        <v>0</v>
      </c>
      <c r="L95" s="133">
        <v>7458382.4800000004</v>
      </c>
    </row>
    <row r="96" spans="1:12" x14ac:dyDescent="0.2">
      <c r="A96" s="182"/>
      <c r="B96" s="183" t="s">
        <v>363</v>
      </c>
      <c r="C96" s="183"/>
      <c r="D96" s="182"/>
      <c r="E96" s="184">
        <v>19248033.91</v>
      </c>
      <c r="F96" s="183">
        <v>0</v>
      </c>
      <c r="G96" s="183">
        <v>0</v>
      </c>
      <c r="H96" s="183">
        <v>0</v>
      </c>
      <c r="I96" s="183">
        <v>0</v>
      </c>
      <c r="J96" s="183">
        <v>0</v>
      </c>
      <c r="K96" s="184">
        <v>-225605.31</v>
      </c>
      <c r="L96" s="184">
        <v>19022428.600000001</v>
      </c>
    </row>
    <row r="97" spans="1:12" x14ac:dyDescent="0.2">
      <c r="E97" s="133"/>
      <c r="K97" s="133"/>
      <c r="L97" s="133"/>
    </row>
    <row r="98" spans="1:12" x14ac:dyDescent="0.2">
      <c r="A98" s="132">
        <v>500512</v>
      </c>
      <c r="C98" s="134" t="s">
        <v>364</v>
      </c>
      <c r="D98" s="132" t="s">
        <v>1</v>
      </c>
      <c r="E98" s="133">
        <v>101982925.09999999</v>
      </c>
      <c r="F98" s="134">
        <v>0</v>
      </c>
      <c r="G98" s="134">
        <v>0</v>
      </c>
      <c r="H98" s="133">
        <v>700515.92</v>
      </c>
      <c r="I98" s="134">
        <v>0</v>
      </c>
      <c r="J98" s="134">
        <v>0</v>
      </c>
      <c r="K98" s="134">
        <v>0</v>
      </c>
      <c r="L98" s="133">
        <v>102683441.02</v>
      </c>
    </row>
    <row r="99" spans="1:12" x14ac:dyDescent="0.2">
      <c r="A99" s="182"/>
      <c r="B99" s="183" t="s">
        <v>365</v>
      </c>
      <c r="C99" s="183"/>
      <c r="D99" s="182"/>
      <c r="E99" s="184">
        <v>101982925.09999999</v>
      </c>
      <c r="F99" s="183">
        <v>0</v>
      </c>
      <c r="G99" s="183">
        <v>0</v>
      </c>
      <c r="H99" s="184">
        <v>700515.92</v>
      </c>
      <c r="I99" s="183">
        <v>0</v>
      </c>
      <c r="J99" s="183">
        <v>0</v>
      </c>
      <c r="K99" s="183">
        <v>0</v>
      </c>
      <c r="L99" s="184">
        <v>102683441.02</v>
      </c>
    </row>
    <row r="100" spans="1:12" x14ac:dyDescent="0.2">
      <c r="E100" s="133"/>
      <c r="H100" s="133"/>
      <c r="L100" s="133"/>
    </row>
    <row r="101" spans="1:12" x14ac:dyDescent="0.2">
      <c r="A101" s="132">
        <v>500555</v>
      </c>
      <c r="C101" s="134" t="s">
        <v>366</v>
      </c>
      <c r="D101" s="132" t="s">
        <v>26</v>
      </c>
      <c r="E101" s="133">
        <v>781992.08</v>
      </c>
      <c r="F101" s="134">
        <v>0</v>
      </c>
      <c r="G101" s="134">
        <v>0</v>
      </c>
      <c r="H101" s="134">
        <v>0</v>
      </c>
      <c r="I101" s="133">
        <v>-61256.05</v>
      </c>
      <c r="J101" s="134">
        <v>0</v>
      </c>
      <c r="K101" s="134">
        <v>0</v>
      </c>
      <c r="L101" s="133">
        <v>720736.03</v>
      </c>
    </row>
    <row r="102" spans="1:12" x14ac:dyDescent="0.2">
      <c r="A102" s="182"/>
      <c r="B102" s="183" t="s">
        <v>367</v>
      </c>
      <c r="C102" s="183"/>
      <c r="D102" s="182"/>
      <c r="E102" s="184">
        <v>781992.08</v>
      </c>
      <c r="F102" s="183">
        <v>0</v>
      </c>
      <c r="G102" s="183">
        <v>0</v>
      </c>
      <c r="H102" s="183">
        <v>0</v>
      </c>
      <c r="I102" s="184">
        <v>-61256.05</v>
      </c>
      <c r="J102" s="183">
        <v>0</v>
      </c>
      <c r="K102" s="183">
        <v>0</v>
      </c>
      <c r="L102" s="184">
        <v>720736.03</v>
      </c>
    </row>
    <row r="103" spans="1:12" x14ac:dyDescent="0.2">
      <c r="E103" s="133"/>
      <c r="I103" s="133"/>
      <c r="L103" s="133"/>
    </row>
    <row r="104" spans="1:12" x14ac:dyDescent="0.2">
      <c r="A104" s="132">
        <v>500400</v>
      </c>
      <c r="C104" s="134" t="s">
        <v>368</v>
      </c>
      <c r="D104" s="132" t="s">
        <v>0</v>
      </c>
      <c r="E104" s="133">
        <v>2387476.2400000002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-45686.43</v>
      </c>
      <c r="L104" s="133">
        <v>2341789.81</v>
      </c>
    </row>
    <row r="105" spans="1:12" x14ac:dyDescent="0.2">
      <c r="A105" s="132">
        <v>500401</v>
      </c>
      <c r="C105" s="134" t="s">
        <v>369</v>
      </c>
      <c r="D105" s="132" t="s">
        <v>0</v>
      </c>
      <c r="E105" s="133">
        <v>20101767.350000001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-384664.95</v>
      </c>
      <c r="L105" s="133">
        <v>19717102.399999999</v>
      </c>
    </row>
    <row r="106" spans="1:12" x14ac:dyDescent="0.2">
      <c r="A106" s="182"/>
      <c r="B106" s="183" t="s">
        <v>370</v>
      </c>
      <c r="C106" s="183"/>
      <c r="D106" s="182"/>
      <c r="E106" s="184">
        <v>22489243.59</v>
      </c>
      <c r="F106" s="183">
        <v>0</v>
      </c>
      <c r="G106" s="183">
        <v>0</v>
      </c>
      <c r="H106" s="183">
        <v>0</v>
      </c>
      <c r="I106" s="183">
        <v>0</v>
      </c>
      <c r="J106" s="183">
        <v>0</v>
      </c>
      <c r="K106" s="184">
        <v>-430351.38</v>
      </c>
      <c r="L106" s="184">
        <v>22058892.210000001</v>
      </c>
    </row>
    <row r="107" spans="1:12" x14ac:dyDescent="0.2">
      <c r="E107" s="133"/>
      <c r="K107" s="133"/>
      <c r="L107" s="133"/>
    </row>
    <row r="109" spans="1:12" x14ac:dyDescent="0.2">
      <c r="E109" s="184">
        <f>E106+E102+E99+E96+E92+E89+E83+E71+E67+E64+E54+E51+E43+E40+E34+E19+E13+E10+E7</f>
        <v>3426497462.7600002</v>
      </c>
      <c r="F109" s="184">
        <v>71191687.609999999</v>
      </c>
      <c r="G109" s="184">
        <v>48535014.350000001</v>
      </c>
      <c r="H109" s="184">
        <v>2137396.7799999998</v>
      </c>
      <c r="I109" s="184">
        <v>-204514255.25</v>
      </c>
      <c r="J109" s="184">
        <v>-160180465.71000001</v>
      </c>
      <c r="K109" s="184">
        <v>-100221762.18000001</v>
      </c>
      <c r="L109" s="184">
        <f>L106+L102+L99+L96+L92+L89+L83+L71+L67+L64+L54+L51+L43+L40+L34+L19+L13+L10+L7</f>
        <v>3083445078.3599997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7"/>
  <sheetViews>
    <sheetView topLeftCell="B1" workbookViewId="0">
      <pane ySplit="5" topLeftCell="A91" activePane="bottomLeft" state="frozen"/>
      <selection pane="bottomLeft" activeCell="B6" sqref="B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371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2167336.36</v>
      </c>
      <c r="P8" s="108">
        <v>10774269.59</v>
      </c>
      <c r="Q8" s="108">
        <v>10997580.34</v>
      </c>
      <c r="R8" s="108">
        <v>1944025.61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2125164.46</v>
      </c>
      <c r="P10" s="108">
        <v>10867255.189999999</v>
      </c>
      <c r="Q10" s="108">
        <v>11093962.060000001</v>
      </c>
      <c r="R10" s="108">
        <v>1898457.59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23135837.829999998</v>
      </c>
      <c r="P12" s="108">
        <v>32217913.780000001</v>
      </c>
      <c r="Q12" s="108">
        <v>32443519.09</v>
      </c>
      <c r="R12" s="108">
        <v>22910232.52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8">
        <v>8820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2479300.9900000002</v>
      </c>
      <c r="P14" s="108">
        <v>2279912.79</v>
      </c>
      <c r="Q14" s="108">
        <v>2521412.31</v>
      </c>
      <c r="R14" s="108">
        <v>2237801.4700000002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9">
        <v>0</v>
      </c>
      <c r="Q17" s="109">
        <v>0</v>
      </c>
      <c r="R17" s="108">
        <v>-2887256.95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8738355.6400000006</v>
      </c>
      <c r="P18" s="108">
        <v>12226887.699999999</v>
      </c>
      <c r="Q18" s="108">
        <v>12338853.609999999</v>
      </c>
      <c r="R18" s="108">
        <v>8626389.7300000004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12972063.310000001</v>
      </c>
      <c r="P20" s="108">
        <v>22200737.75</v>
      </c>
      <c r="Q20" s="108">
        <v>23622246.309999999</v>
      </c>
      <c r="R20" s="108">
        <v>11550554.75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9">
        <v>0</v>
      </c>
      <c r="R21" s="108">
        <v>4970461.58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-64213.2</v>
      </c>
      <c r="P22" s="108">
        <v>4979599.25</v>
      </c>
      <c r="Q22" s="108">
        <v>4945898.41</v>
      </c>
      <c r="R22" s="108">
        <v>-30512.36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9372556.8100000005</v>
      </c>
      <c r="P24" s="108">
        <v>8847570.2799999993</v>
      </c>
      <c r="Q24" s="108">
        <v>9554641.7599999998</v>
      </c>
      <c r="R24" s="108">
        <v>8665485.3300000001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851383.63</v>
      </c>
      <c r="P26" s="108">
        <v>8320657.9199999999</v>
      </c>
      <c r="Q26" s="108">
        <v>8395702.8399999999</v>
      </c>
      <c r="R26" s="108">
        <v>776338.71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697224.8</v>
      </c>
      <c r="P28" s="108">
        <v>1237194.28</v>
      </c>
      <c r="Q28" s="108">
        <v>1282880.71</v>
      </c>
      <c r="R28" s="108">
        <v>651538.37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4832809.2</v>
      </c>
      <c r="P30" s="108">
        <v>4984887.7699999996</v>
      </c>
      <c r="Q30" s="108">
        <v>5369552.7199999997</v>
      </c>
      <c r="R30" s="108">
        <v>4448144.25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9">
        <v>0</v>
      </c>
      <c r="R31" s="108">
        <v>24792892.280000001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62970920.140000001</v>
      </c>
      <c r="P32" s="108">
        <v>76239832.849999994</v>
      </c>
      <c r="Q32" s="108">
        <v>77919270.370000005</v>
      </c>
      <c r="R32" s="108">
        <v>61291482.619999997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13267748.890000001</v>
      </c>
      <c r="P34" s="108">
        <v>14969300.35</v>
      </c>
      <c r="Q34" s="108">
        <v>14268784.43</v>
      </c>
      <c r="R34" s="108">
        <v>13968264.810000001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6410009.3099999996</v>
      </c>
      <c r="P36" s="108">
        <v>9057910.3200000003</v>
      </c>
      <c r="Q36" s="108">
        <v>9709267.6199999992</v>
      </c>
      <c r="R36" s="108">
        <v>5758652.0099999998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7821757.9800000004</v>
      </c>
      <c r="P38" s="108">
        <v>7692274.6600000001</v>
      </c>
      <c r="Q38" s="108">
        <v>7821757.9800000004</v>
      </c>
      <c r="R38" s="108">
        <v>7692274.6600000001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9999973.7899999991</v>
      </c>
      <c r="P39" s="108">
        <v>1925469.74</v>
      </c>
      <c r="Q39" s="108">
        <v>261316.26</v>
      </c>
      <c r="R39" s="108">
        <v>11664127.27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1491682.83</v>
      </c>
      <c r="P40" s="108">
        <v>22724451.539999999</v>
      </c>
      <c r="Q40" s="108">
        <v>22959806.170000002</v>
      </c>
      <c r="R40" s="108">
        <v>1256328.2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398103.51</v>
      </c>
      <c r="P41" s="109">
        <v>0</v>
      </c>
      <c r="Q41" s="108">
        <v>3625.9</v>
      </c>
      <c r="R41" s="108">
        <v>394477.61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781992.08</v>
      </c>
      <c r="P42" s="109">
        <v>0</v>
      </c>
      <c r="Q42" s="108">
        <v>61256.05</v>
      </c>
      <c r="R42" s="108">
        <v>720736.03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34732582.670000002</v>
      </c>
      <c r="P44" s="108">
        <v>35128856.359999999</v>
      </c>
      <c r="Q44" s="108">
        <v>37912824.32</v>
      </c>
      <c r="R44" s="108">
        <v>31948614.710000001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44232635.859999999</v>
      </c>
      <c r="P46" s="108">
        <v>45914940.359999999</v>
      </c>
      <c r="Q46" s="108">
        <v>49087680.689999998</v>
      </c>
      <c r="R46" s="108">
        <v>41059895.530000001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713800</v>
      </c>
      <c r="P47" s="109">
        <v>0</v>
      </c>
      <c r="Q47" s="108">
        <v>2000</v>
      </c>
      <c r="R47" s="108">
        <v>711800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355518.98</v>
      </c>
      <c r="P49" s="108">
        <v>425283.09</v>
      </c>
      <c r="Q49" s="108">
        <v>388686.03</v>
      </c>
      <c r="R49" s="108">
        <v>392116.04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1046669.41</v>
      </c>
      <c r="P52" s="108">
        <v>1086592.06</v>
      </c>
      <c r="Q52" s="108">
        <v>1046669.41</v>
      </c>
      <c r="R52" s="108">
        <v>1086592.06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1118253.8600000001</v>
      </c>
      <c r="P54" s="109">
        <v>0</v>
      </c>
      <c r="Q54" s="108">
        <v>95556.64</v>
      </c>
      <c r="R54" s="108">
        <v>1022697.22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9">
        <v>-22.3</v>
      </c>
      <c r="P56" s="108">
        <v>16680</v>
      </c>
      <c r="Q56" s="109">
        <v>292.02</v>
      </c>
      <c r="R56" s="108">
        <v>16365.68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32609425.539999999</v>
      </c>
      <c r="P58" s="108">
        <v>32276388.219999999</v>
      </c>
      <c r="Q58" s="108">
        <v>34574845.329999998</v>
      </c>
      <c r="R58" s="108">
        <v>30310968.43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43152160.560000002</v>
      </c>
      <c r="P60" s="108">
        <v>40777002.68</v>
      </c>
      <c r="Q60" s="108">
        <v>43893409.5</v>
      </c>
      <c r="R60" s="108">
        <v>40035753.740000002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136958862.74000001</v>
      </c>
      <c r="P62" s="109">
        <v>0</v>
      </c>
      <c r="Q62" s="108">
        <v>290212.78999999998</v>
      </c>
      <c r="R62" s="108">
        <v>136668649.94999999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65695274.159999996</v>
      </c>
      <c r="P63" s="108">
        <v>61823368.899999999</v>
      </c>
      <c r="Q63" s="108">
        <v>65700233.810000002</v>
      </c>
      <c r="R63" s="108">
        <v>61818409.25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10699919.109999999</v>
      </c>
      <c r="P64" s="108">
        <v>4406387.49</v>
      </c>
      <c r="Q64" s="108">
        <v>5425782.6600000001</v>
      </c>
      <c r="R64" s="108">
        <v>9680523.9399999995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37949766</v>
      </c>
      <c r="P66" s="108">
        <v>40411401.689999998</v>
      </c>
      <c r="Q66" s="108">
        <v>40703121.119999997</v>
      </c>
      <c r="R66" s="108">
        <v>37658046.57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150511939.87</v>
      </c>
      <c r="P68" s="108">
        <v>160472184.19999999</v>
      </c>
      <c r="Q68" s="108">
        <v>161652536.16</v>
      </c>
      <c r="R68" s="108">
        <v>149331587.91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9">
        <v>0</v>
      </c>
      <c r="Q69" s="109">
        <v>0</v>
      </c>
      <c r="R69" s="108">
        <v>639412.21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248933.05</v>
      </c>
      <c r="P70" s="108">
        <v>343739.11</v>
      </c>
      <c r="Q70" s="108">
        <v>360738.36</v>
      </c>
      <c r="R70" s="108">
        <v>231933.8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65071666.640000001</v>
      </c>
      <c r="P71" s="108">
        <v>26089648.32</v>
      </c>
      <c r="Q71" s="108">
        <v>16624374.9</v>
      </c>
      <c r="R71" s="108">
        <v>74536940.060000002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1345383.25</v>
      </c>
      <c r="P72" s="108">
        <v>58301099.649999999</v>
      </c>
      <c r="Q72" s="108">
        <v>59776247.810000002</v>
      </c>
      <c r="R72" s="108">
        <v>-129764.91</v>
      </c>
    </row>
    <row r="73" spans="4:18" x14ac:dyDescent="0.2">
      <c r="D73" s="109" t="s">
        <v>384</v>
      </c>
      <c r="F73" s="109">
        <v>138901</v>
      </c>
      <c r="I73" s="109">
        <v>500746</v>
      </c>
      <c r="J73" s="109" t="s">
        <v>420</v>
      </c>
      <c r="L73" s="109" t="s">
        <v>26</v>
      </c>
      <c r="N73" s="108">
        <v>271808280.00999999</v>
      </c>
      <c r="P73" s="108">
        <v>320343291.44999999</v>
      </c>
      <c r="Q73" s="108">
        <v>592151571.46000004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500746</v>
      </c>
      <c r="J74" s="109" t="s">
        <v>420</v>
      </c>
      <c r="K74" s="109" t="s">
        <v>386</v>
      </c>
      <c r="L74" s="109" t="s">
        <v>26</v>
      </c>
      <c r="N74" s="108">
        <v>47999074.289999999</v>
      </c>
      <c r="P74" s="108">
        <v>77554.28</v>
      </c>
      <c r="Q74" s="108">
        <v>48076628.57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500749</v>
      </c>
      <c r="J75" s="109" t="s">
        <v>421</v>
      </c>
      <c r="L75" s="109" t="s">
        <v>26</v>
      </c>
      <c r="N75" s="108">
        <v>150936750</v>
      </c>
      <c r="P75" s="109">
        <v>0</v>
      </c>
      <c r="Q75" s="109">
        <v>0</v>
      </c>
      <c r="R75" s="108">
        <v>150936750</v>
      </c>
    </row>
    <row r="76" spans="4:18" x14ac:dyDescent="0.2">
      <c r="D76" s="109" t="s">
        <v>384</v>
      </c>
      <c r="F76" s="109">
        <v>138901</v>
      </c>
      <c r="I76" s="109">
        <v>500749</v>
      </c>
      <c r="J76" s="109" t="s">
        <v>421</v>
      </c>
      <c r="K76" s="109" t="s">
        <v>386</v>
      </c>
      <c r="L76" s="109" t="s">
        <v>26</v>
      </c>
      <c r="N76" s="108">
        <v>35707400</v>
      </c>
      <c r="P76" s="108">
        <v>155850450</v>
      </c>
      <c r="Q76" s="108">
        <v>154568400</v>
      </c>
      <c r="R76" s="108">
        <v>36989450</v>
      </c>
    </row>
    <row r="77" spans="4:18" x14ac:dyDescent="0.2">
      <c r="D77" s="109" t="s">
        <v>384</v>
      </c>
      <c r="F77" s="109">
        <v>138901</v>
      </c>
      <c r="I77" s="109">
        <v>500758</v>
      </c>
      <c r="J77" s="109" t="s">
        <v>422</v>
      </c>
      <c r="L77" s="109" t="s">
        <v>26</v>
      </c>
      <c r="N77" s="108">
        <v>975206.98</v>
      </c>
      <c r="P77" s="109">
        <v>0</v>
      </c>
      <c r="Q77" s="109">
        <v>0</v>
      </c>
      <c r="R77" s="108">
        <v>975206.98</v>
      </c>
    </row>
    <row r="78" spans="4:18" x14ac:dyDescent="0.2">
      <c r="D78" s="109" t="s">
        <v>384</v>
      </c>
      <c r="F78" s="109">
        <v>138901</v>
      </c>
      <c r="I78" s="109">
        <v>500768</v>
      </c>
      <c r="J78" s="109" t="s">
        <v>423</v>
      </c>
      <c r="L78" s="109" t="s">
        <v>26</v>
      </c>
      <c r="N78" s="108">
        <v>89190621.469999999</v>
      </c>
      <c r="P78" s="109">
        <v>0</v>
      </c>
      <c r="Q78" s="108">
        <v>12210000</v>
      </c>
      <c r="R78" s="108">
        <v>76980621.469999999</v>
      </c>
    </row>
    <row r="79" spans="4:18" x14ac:dyDescent="0.2">
      <c r="D79" s="109" t="s">
        <v>384</v>
      </c>
      <c r="F79" s="109">
        <v>138901</v>
      </c>
      <c r="I79" s="109">
        <v>500768</v>
      </c>
      <c r="J79" s="109" t="s">
        <v>423</v>
      </c>
      <c r="K79" s="109" t="s">
        <v>386</v>
      </c>
      <c r="L79" s="109" t="s">
        <v>26</v>
      </c>
      <c r="N79" s="108">
        <v>14892664.130000001</v>
      </c>
      <c r="P79" s="108">
        <v>120901626.79000001</v>
      </c>
      <c r="Q79" s="108">
        <v>122908351.51000001</v>
      </c>
      <c r="R79" s="108">
        <v>12885939.41</v>
      </c>
    </row>
    <row r="80" spans="4:18" x14ac:dyDescent="0.2">
      <c r="D80" s="109" t="s">
        <v>384</v>
      </c>
      <c r="F80" s="109">
        <v>138901</v>
      </c>
      <c r="I80" s="109">
        <v>500776</v>
      </c>
      <c r="J80" s="109" t="s">
        <v>424</v>
      </c>
      <c r="L80" s="109" t="s">
        <v>26</v>
      </c>
      <c r="N80" s="108">
        <v>49937647.640000001</v>
      </c>
      <c r="P80" s="109">
        <v>0</v>
      </c>
      <c r="Q80" s="109">
        <v>0</v>
      </c>
      <c r="R80" s="108">
        <v>49937647.640000001</v>
      </c>
    </row>
    <row r="81" spans="4:18" x14ac:dyDescent="0.2">
      <c r="D81" s="109" t="s">
        <v>384</v>
      </c>
      <c r="F81" s="109">
        <v>138901</v>
      </c>
      <c r="I81" s="109">
        <v>500776</v>
      </c>
      <c r="J81" s="109" t="s">
        <v>424</v>
      </c>
      <c r="K81" s="109" t="s">
        <v>386</v>
      </c>
      <c r="L81" s="109" t="s">
        <v>26</v>
      </c>
      <c r="N81" s="108">
        <v>23611709.289999999</v>
      </c>
      <c r="P81" s="108">
        <v>25127244.559999999</v>
      </c>
      <c r="Q81" s="108">
        <v>26534675.989999998</v>
      </c>
      <c r="R81" s="108">
        <v>22204277.859999999</v>
      </c>
    </row>
    <row r="82" spans="4:18" x14ac:dyDescent="0.2">
      <c r="D82" s="109" t="s">
        <v>384</v>
      </c>
      <c r="F82" s="109">
        <v>138901</v>
      </c>
      <c r="I82" s="109">
        <v>500781</v>
      </c>
      <c r="J82" s="109" t="s">
        <v>424</v>
      </c>
      <c r="L82" s="109" t="s">
        <v>26</v>
      </c>
      <c r="N82" s="108">
        <v>10934541.77</v>
      </c>
      <c r="P82" s="109">
        <v>0</v>
      </c>
      <c r="Q82" s="109">
        <v>0</v>
      </c>
      <c r="R82" s="108">
        <v>10934541.77</v>
      </c>
    </row>
    <row r="83" spans="4:18" x14ac:dyDescent="0.2">
      <c r="D83" s="109" t="s">
        <v>384</v>
      </c>
      <c r="F83" s="109">
        <v>138901</v>
      </c>
      <c r="I83" s="109">
        <v>500781</v>
      </c>
      <c r="J83" s="109" t="s">
        <v>424</v>
      </c>
      <c r="K83" s="109" t="s">
        <v>386</v>
      </c>
      <c r="L83" s="109" t="s">
        <v>26</v>
      </c>
      <c r="N83" s="108">
        <v>4437108.2300000004</v>
      </c>
      <c r="P83" s="108">
        <v>8273513.4500000002</v>
      </c>
      <c r="Q83" s="108">
        <v>8567663.4499999993</v>
      </c>
      <c r="R83" s="108">
        <v>4142958.23</v>
      </c>
    </row>
    <row r="84" spans="4:18" x14ac:dyDescent="0.2">
      <c r="D84" s="109" t="s">
        <v>384</v>
      </c>
      <c r="F84" s="109">
        <v>138901</v>
      </c>
      <c r="I84" s="109">
        <v>500805</v>
      </c>
      <c r="J84" s="109" t="s">
        <v>425</v>
      </c>
      <c r="L84" s="109" t="s">
        <v>26</v>
      </c>
      <c r="N84" s="108">
        <v>136510130.08000001</v>
      </c>
      <c r="P84" s="109">
        <v>0</v>
      </c>
      <c r="Q84" s="109">
        <v>0</v>
      </c>
      <c r="R84" s="108">
        <v>136510130.08000001</v>
      </c>
    </row>
    <row r="85" spans="4:18" x14ac:dyDescent="0.2">
      <c r="D85" s="109" t="s">
        <v>384</v>
      </c>
      <c r="F85" s="109">
        <v>138901</v>
      </c>
      <c r="I85" s="109">
        <v>500805</v>
      </c>
      <c r="J85" s="109" t="s">
        <v>425</v>
      </c>
      <c r="K85" s="109" t="s">
        <v>386</v>
      </c>
      <c r="L85" s="109" t="s">
        <v>26</v>
      </c>
      <c r="N85" s="108">
        <v>-5033607.33</v>
      </c>
      <c r="P85" s="108">
        <v>10648624.210000001</v>
      </c>
      <c r="Q85" s="108">
        <v>13164542.75</v>
      </c>
      <c r="R85" s="108">
        <v>-7549525.8700000001</v>
      </c>
    </row>
    <row r="86" spans="4:18" x14ac:dyDescent="0.2">
      <c r="D86" s="109" t="s">
        <v>384</v>
      </c>
      <c r="F86" s="109">
        <v>138901</v>
      </c>
      <c r="I86" s="109">
        <v>500806</v>
      </c>
      <c r="J86" s="109" t="s">
        <v>426</v>
      </c>
      <c r="L86" s="109" t="s">
        <v>26</v>
      </c>
      <c r="N86" s="108">
        <v>988584.59</v>
      </c>
      <c r="P86" s="109">
        <v>0</v>
      </c>
      <c r="Q86" s="109">
        <v>0</v>
      </c>
      <c r="R86" s="108">
        <v>988584.59</v>
      </c>
    </row>
    <row r="87" spans="4:18" x14ac:dyDescent="0.2">
      <c r="D87" s="109" t="s">
        <v>384</v>
      </c>
      <c r="F87" s="109">
        <v>138901</v>
      </c>
      <c r="I87" s="109">
        <v>500807</v>
      </c>
      <c r="J87" s="109" t="s">
        <v>427</v>
      </c>
      <c r="L87" s="109" t="s">
        <v>26</v>
      </c>
      <c r="N87" s="108">
        <v>77658280.299999997</v>
      </c>
      <c r="P87" s="109">
        <v>0</v>
      </c>
      <c r="Q87" s="109">
        <v>0</v>
      </c>
      <c r="R87" s="108">
        <v>77658280.299999997</v>
      </c>
    </row>
    <row r="88" spans="4:18" x14ac:dyDescent="0.2">
      <c r="D88" s="109" t="s">
        <v>384</v>
      </c>
      <c r="F88" s="109">
        <v>138901</v>
      </c>
      <c r="I88" s="109">
        <v>500807</v>
      </c>
      <c r="J88" s="109" t="s">
        <v>427</v>
      </c>
      <c r="K88" s="109" t="s">
        <v>386</v>
      </c>
      <c r="L88" s="109" t="s">
        <v>26</v>
      </c>
      <c r="N88" s="108">
        <v>-3048737.14</v>
      </c>
      <c r="P88" s="108">
        <v>3297553.94</v>
      </c>
      <c r="Q88" s="108">
        <v>4725272.96</v>
      </c>
      <c r="R88" s="108">
        <v>-4476456.16</v>
      </c>
    </row>
    <row r="89" spans="4:18" x14ac:dyDescent="0.2">
      <c r="D89" s="109" t="s">
        <v>384</v>
      </c>
      <c r="F89" s="109">
        <v>138901</v>
      </c>
      <c r="I89" s="109">
        <v>500808</v>
      </c>
      <c r="J89" s="109" t="s">
        <v>427</v>
      </c>
      <c r="L89" s="109" t="s">
        <v>26</v>
      </c>
      <c r="N89" s="108">
        <v>48341384.789999999</v>
      </c>
      <c r="P89" s="109">
        <v>0</v>
      </c>
      <c r="Q89" s="109">
        <v>0</v>
      </c>
      <c r="R89" s="108">
        <v>48341384.789999999</v>
      </c>
    </row>
    <row r="90" spans="4:18" x14ac:dyDescent="0.2">
      <c r="D90" s="109" t="s">
        <v>384</v>
      </c>
      <c r="F90" s="109">
        <v>138901</v>
      </c>
      <c r="I90" s="109">
        <v>500808</v>
      </c>
      <c r="J90" s="109" t="s">
        <v>427</v>
      </c>
      <c r="K90" s="109" t="s">
        <v>386</v>
      </c>
      <c r="L90" s="109" t="s">
        <v>26</v>
      </c>
      <c r="N90" s="108">
        <v>-2334675.4300000002</v>
      </c>
      <c r="P90" s="108">
        <v>3288005.48</v>
      </c>
      <c r="Q90" s="108">
        <v>4168384.2</v>
      </c>
      <c r="R90" s="108">
        <v>-3215054.15</v>
      </c>
    </row>
    <row r="91" spans="4:18" x14ac:dyDescent="0.2">
      <c r="D91" s="109" t="s">
        <v>384</v>
      </c>
      <c r="F91" s="109">
        <v>138901</v>
      </c>
      <c r="I91" s="109">
        <v>500827</v>
      </c>
      <c r="J91" s="109" t="s">
        <v>427</v>
      </c>
      <c r="L91" s="109" t="s">
        <v>26</v>
      </c>
      <c r="N91" s="108">
        <v>103035490.95999999</v>
      </c>
      <c r="P91" s="109">
        <v>0</v>
      </c>
      <c r="Q91" s="109">
        <v>0</v>
      </c>
      <c r="R91" s="108">
        <v>103035490.95999999</v>
      </c>
    </row>
    <row r="92" spans="4:18" x14ac:dyDescent="0.2">
      <c r="D92" s="109" t="s">
        <v>384</v>
      </c>
      <c r="F92" s="109">
        <v>138901</v>
      </c>
      <c r="I92" s="109">
        <v>500827</v>
      </c>
      <c r="J92" s="109" t="s">
        <v>427</v>
      </c>
      <c r="K92" s="109" t="s">
        <v>386</v>
      </c>
      <c r="L92" s="109" t="s">
        <v>26</v>
      </c>
      <c r="N92" s="108">
        <v>-2029114.95</v>
      </c>
      <c r="P92" s="108">
        <v>3544078.61</v>
      </c>
      <c r="Q92" s="108">
        <v>5476924.1699999999</v>
      </c>
      <c r="R92" s="108">
        <v>-3961960.51</v>
      </c>
    </row>
    <row r="93" spans="4:18" x14ac:dyDescent="0.2">
      <c r="D93" s="109" t="s">
        <v>384</v>
      </c>
      <c r="F93" s="109">
        <v>138901</v>
      </c>
      <c r="I93" s="109">
        <v>500840</v>
      </c>
      <c r="J93" s="109" t="s">
        <v>428</v>
      </c>
      <c r="L93" s="109" t="s">
        <v>26</v>
      </c>
      <c r="N93" s="108">
        <v>26195072.5</v>
      </c>
      <c r="P93" s="109">
        <v>0</v>
      </c>
      <c r="Q93" s="108">
        <v>9177981.3200000003</v>
      </c>
      <c r="R93" s="108">
        <v>17017091.18</v>
      </c>
    </row>
    <row r="94" spans="4:18" x14ac:dyDescent="0.2">
      <c r="D94" s="109" t="s">
        <v>384</v>
      </c>
      <c r="F94" s="109">
        <v>138901</v>
      </c>
      <c r="I94" s="109">
        <v>500840</v>
      </c>
      <c r="J94" s="109" t="s">
        <v>428</v>
      </c>
      <c r="K94" s="109" t="s">
        <v>386</v>
      </c>
      <c r="L94" s="109" t="s">
        <v>26</v>
      </c>
      <c r="N94" s="108">
        <v>392215.84</v>
      </c>
      <c r="P94" s="108">
        <v>17771451.899999999</v>
      </c>
      <c r="Q94" s="108">
        <v>18145954.350000001</v>
      </c>
      <c r="R94" s="108">
        <v>17713.39</v>
      </c>
    </row>
    <row r="95" spans="4:18" x14ac:dyDescent="0.2">
      <c r="D95" s="109" t="s">
        <v>384</v>
      </c>
      <c r="F95" s="109">
        <v>138901</v>
      </c>
      <c r="I95" s="109">
        <v>500852</v>
      </c>
      <c r="J95" s="109" t="s">
        <v>429</v>
      </c>
      <c r="L95" s="109" t="s">
        <v>26</v>
      </c>
      <c r="N95" s="108">
        <v>539751.12</v>
      </c>
      <c r="P95" s="109">
        <v>0</v>
      </c>
      <c r="Q95" s="109">
        <v>0</v>
      </c>
      <c r="R95" s="108">
        <v>539751.12</v>
      </c>
    </row>
    <row r="96" spans="4:18" x14ac:dyDescent="0.2">
      <c r="D96" s="109" t="s">
        <v>384</v>
      </c>
      <c r="F96" s="109">
        <v>138901</v>
      </c>
      <c r="I96" s="109">
        <v>500866</v>
      </c>
      <c r="J96" s="109" t="s">
        <v>429</v>
      </c>
      <c r="L96" s="109" t="s">
        <v>26</v>
      </c>
      <c r="N96" s="108">
        <v>116666.69</v>
      </c>
      <c r="P96" s="109">
        <v>0</v>
      </c>
      <c r="Q96" s="109">
        <v>0</v>
      </c>
      <c r="R96" s="108">
        <v>116666.69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L97" s="109" t="s">
        <v>26</v>
      </c>
      <c r="N97" s="108">
        <v>1195048.8999999999</v>
      </c>
      <c r="P97" s="109">
        <v>0</v>
      </c>
      <c r="Q97" s="108">
        <v>66391.600000000006</v>
      </c>
      <c r="R97" s="108">
        <v>1128657.3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L98" s="109" t="s">
        <v>26</v>
      </c>
      <c r="N98" s="108">
        <v>9642456.4600000009</v>
      </c>
      <c r="P98" s="109">
        <v>0</v>
      </c>
      <c r="Q98" s="109">
        <v>0</v>
      </c>
      <c r="R98" s="108">
        <v>9642456.4600000009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386</v>
      </c>
      <c r="L99" s="109" t="s">
        <v>26</v>
      </c>
      <c r="N99" s="108">
        <v>-771490.12</v>
      </c>
      <c r="P99" s="108">
        <v>789974.43</v>
      </c>
      <c r="Q99" s="108">
        <v>959728.18</v>
      </c>
      <c r="R99" s="108">
        <v>-941243.87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L100" s="109" t="s">
        <v>26</v>
      </c>
      <c r="N100" s="108">
        <v>17170952</v>
      </c>
      <c r="P100" s="109">
        <v>0</v>
      </c>
      <c r="Q100" s="109">
        <v>0</v>
      </c>
      <c r="R100" s="108">
        <v>17170952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386</v>
      </c>
      <c r="L101" s="109" t="s">
        <v>26</v>
      </c>
      <c r="N101" s="108">
        <v>-1533703.07</v>
      </c>
      <c r="P101" s="108">
        <v>1553177.71</v>
      </c>
      <c r="Q101" s="108">
        <v>1852410.17</v>
      </c>
      <c r="R101" s="108">
        <v>-1832935.53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L102" s="109" t="s">
        <v>26</v>
      </c>
      <c r="N102" s="108">
        <v>87215473.359999999</v>
      </c>
      <c r="P102" s="109">
        <v>0</v>
      </c>
      <c r="Q102" s="109">
        <v>0</v>
      </c>
      <c r="R102" s="108">
        <v>87215473.359999999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386</v>
      </c>
      <c r="L103" s="109" t="s">
        <v>26</v>
      </c>
      <c r="N103" s="108">
        <v>-4391577.7699999996</v>
      </c>
      <c r="P103" s="108">
        <v>5123921.46</v>
      </c>
      <c r="Q103" s="108">
        <v>6708829.3300000001</v>
      </c>
      <c r="R103" s="108">
        <v>-5976485.6399999997</v>
      </c>
    </row>
    <row r="104" spans="4:18" x14ac:dyDescent="0.2">
      <c r="D104" s="109" t="s">
        <v>384</v>
      </c>
      <c r="F104" s="109">
        <v>138901</v>
      </c>
      <c r="I104" s="109">
        <v>500905</v>
      </c>
      <c r="J104" s="109" t="s">
        <v>433</v>
      </c>
      <c r="L104" s="109" t="s">
        <v>26</v>
      </c>
      <c r="N104" s="108">
        <v>2493056.37</v>
      </c>
      <c r="P104" s="109">
        <v>0</v>
      </c>
      <c r="Q104" s="108">
        <v>124111.39</v>
      </c>
      <c r="R104" s="108">
        <v>2368944.98</v>
      </c>
    </row>
    <row r="105" spans="4:18" x14ac:dyDescent="0.2">
      <c r="D105" s="109" t="s">
        <v>384</v>
      </c>
      <c r="F105" s="109">
        <v>138901</v>
      </c>
      <c r="I105" s="109">
        <v>500905</v>
      </c>
      <c r="J105" s="109" t="s">
        <v>433</v>
      </c>
      <c r="K105" s="109" t="s">
        <v>386</v>
      </c>
      <c r="L105" s="109" t="s">
        <v>26</v>
      </c>
      <c r="N105" s="108">
        <v>-24940.2</v>
      </c>
      <c r="P105" s="108">
        <v>119932.52</v>
      </c>
      <c r="Q105" s="108">
        <v>116145.23</v>
      </c>
      <c r="R105" s="108">
        <v>-21152.91</v>
      </c>
    </row>
    <row r="106" spans="4:18" x14ac:dyDescent="0.2">
      <c r="D106" s="109" t="s">
        <v>384</v>
      </c>
      <c r="F106" s="109">
        <v>138901</v>
      </c>
      <c r="I106" s="109">
        <v>500913</v>
      </c>
      <c r="J106" s="109" t="s">
        <v>434</v>
      </c>
      <c r="L106" s="109" t="s">
        <v>26</v>
      </c>
      <c r="N106" s="108">
        <v>340789083.69999999</v>
      </c>
      <c r="P106" s="109">
        <v>0</v>
      </c>
      <c r="Q106" s="109">
        <v>0</v>
      </c>
      <c r="R106" s="108">
        <v>340789083.69999999</v>
      </c>
    </row>
    <row r="107" spans="4:18" x14ac:dyDescent="0.2">
      <c r="D107" s="109" t="s">
        <v>384</v>
      </c>
      <c r="F107" s="109">
        <v>138901</v>
      </c>
      <c r="I107" s="109">
        <v>500913</v>
      </c>
      <c r="J107" s="109" t="s">
        <v>434</v>
      </c>
      <c r="K107" s="109" t="s">
        <v>386</v>
      </c>
      <c r="L107" s="109" t="s">
        <v>26</v>
      </c>
      <c r="N107" s="108">
        <v>-4684563.93</v>
      </c>
      <c r="P107" s="108">
        <v>8620135.3800000008</v>
      </c>
      <c r="Q107" s="108">
        <v>15051790.050000001</v>
      </c>
      <c r="R107" s="108">
        <v>-11116218.6</v>
      </c>
    </row>
    <row r="108" spans="4:18" x14ac:dyDescent="0.2">
      <c r="D108" s="109" t="s">
        <v>384</v>
      </c>
      <c r="F108" s="109">
        <v>138901</v>
      </c>
      <c r="I108" s="109">
        <v>500914</v>
      </c>
      <c r="J108" s="109" t="s">
        <v>435</v>
      </c>
      <c r="L108" s="109" t="s">
        <v>26</v>
      </c>
      <c r="N108" s="108">
        <v>91284651.930000007</v>
      </c>
      <c r="P108" s="109">
        <v>0</v>
      </c>
      <c r="Q108" s="109">
        <v>0</v>
      </c>
      <c r="R108" s="108">
        <v>91284651.930000007</v>
      </c>
    </row>
    <row r="109" spans="4:18" x14ac:dyDescent="0.2">
      <c r="D109" s="109" t="s">
        <v>384</v>
      </c>
      <c r="F109" s="109">
        <v>138901</v>
      </c>
      <c r="I109" s="109">
        <v>500914</v>
      </c>
      <c r="J109" s="109" t="s">
        <v>435</v>
      </c>
      <c r="K109" s="109" t="s">
        <v>386</v>
      </c>
      <c r="L109" s="109" t="s">
        <v>26</v>
      </c>
      <c r="N109" s="108">
        <v>-508826.92</v>
      </c>
      <c r="P109" s="108">
        <v>2053145.43</v>
      </c>
      <c r="Q109" s="108">
        <v>3790220.42</v>
      </c>
      <c r="R109" s="108">
        <v>-2245901.91</v>
      </c>
    </row>
    <row r="110" spans="4:18" x14ac:dyDescent="0.2">
      <c r="D110" s="109" t="s">
        <v>384</v>
      </c>
      <c r="F110" s="109">
        <v>138901</v>
      </c>
      <c r="I110" s="109">
        <v>500927</v>
      </c>
      <c r="J110" s="109" t="s">
        <v>436</v>
      </c>
      <c r="L110" s="109" t="s">
        <v>26</v>
      </c>
      <c r="N110" s="108">
        <v>76696264.189999998</v>
      </c>
      <c r="P110" s="109">
        <v>0</v>
      </c>
      <c r="Q110" s="109">
        <v>0</v>
      </c>
      <c r="R110" s="108">
        <v>76696264.189999998</v>
      </c>
    </row>
    <row r="111" spans="4:18" x14ac:dyDescent="0.2">
      <c r="D111" s="109" t="s">
        <v>384</v>
      </c>
      <c r="F111" s="109">
        <v>138901</v>
      </c>
      <c r="I111" s="109">
        <v>500927</v>
      </c>
      <c r="J111" s="109" t="s">
        <v>436</v>
      </c>
      <c r="K111" s="109" t="s">
        <v>386</v>
      </c>
      <c r="L111" s="109" t="s">
        <v>26</v>
      </c>
      <c r="N111" s="108">
        <v>1484650.4</v>
      </c>
      <c r="P111" s="108">
        <v>1240275.6399999999</v>
      </c>
      <c r="Q111" s="108">
        <v>2736335.98</v>
      </c>
      <c r="R111" s="108">
        <v>-11409.94</v>
      </c>
    </row>
    <row r="112" spans="4:18" x14ac:dyDescent="0.2">
      <c r="D112" s="109" t="s">
        <v>384</v>
      </c>
      <c r="F112" s="109">
        <v>138901</v>
      </c>
      <c r="I112" s="109">
        <v>500937</v>
      </c>
      <c r="J112" s="109" t="s">
        <v>437</v>
      </c>
      <c r="L112" s="109" t="s">
        <v>26</v>
      </c>
      <c r="N112" s="108">
        <v>251772107.18000001</v>
      </c>
      <c r="P112" s="108">
        <v>18880062.079999998</v>
      </c>
      <c r="Q112" s="109">
        <v>0</v>
      </c>
      <c r="R112" s="108">
        <v>270652169.25999999</v>
      </c>
    </row>
    <row r="113" spans="1:18" x14ac:dyDescent="0.2">
      <c r="D113" s="109" t="s">
        <v>384</v>
      </c>
      <c r="F113" s="109">
        <v>138901</v>
      </c>
      <c r="I113" s="109">
        <v>500937</v>
      </c>
      <c r="J113" s="109" t="s">
        <v>437</v>
      </c>
      <c r="K113" s="109" t="s">
        <v>386</v>
      </c>
      <c r="L113" s="109" t="s">
        <v>26</v>
      </c>
      <c r="N113" s="108">
        <v>-2000444.77</v>
      </c>
      <c r="P113" s="108">
        <v>2560170.81</v>
      </c>
      <c r="Q113" s="108">
        <v>7602469.5599999996</v>
      </c>
      <c r="R113" s="108">
        <v>-7042743.5199999996</v>
      </c>
    </row>
    <row r="114" spans="1:18" x14ac:dyDescent="0.2">
      <c r="D114" s="109" t="s">
        <v>384</v>
      </c>
      <c r="F114" s="109">
        <v>138901</v>
      </c>
      <c r="I114" s="109">
        <v>500962</v>
      </c>
      <c r="J114" s="109" t="s">
        <v>438</v>
      </c>
      <c r="L114" s="109" t="s">
        <v>26</v>
      </c>
      <c r="N114" s="108">
        <v>40515000</v>
      </c>
      <c r="P114" s="109">
        <v>0</v>
      </c>
      <c r="Q114" s="109">
        <v>0</v>
      </c>
      <c r="R114" s="108">
        <v>40515000</v>
      </c>
    </row>
    <row r="115" spans="1:18" x14ac:dyDescent="0.2">
      <c r="D115" s="109" t="s">
        <v>384</v>
      </c>
      <c r="F115" s="109">
        <v>138901</v>
      </c>
      <c r="I115" s="109">
        <v>500980</v>
      </c>
      <c r="J115" s="109" t="s">
        <v>439</v>
      </c>
      <c r="L115" s="109" t="s">
        <v>26</v>
      </c>
      <c r="N115" s="108">
        <v>2649610.41</v>
      </c>
      <c r="P115" s="109">
        <v>0</v>
      </c>
      <c r="Q115" s="109">
        <v>0</v>
      </c>
      <c r="R115" s="108">
        <v>2649610.41</v>
      </c>
    </row>
    <row r="116" spans="1:18" x14ac:dyDescent="0.2">
      <c r="D116" s="109" t="s">
        <v>384</v>
      </c>
      <c r="F116" s="109">
        <v>138901</v>
      </c>
      <c r="I116" s="109">
        <v>500980</v>
      </c>
      <c r="J116" s="109" t="s">
        <v>439</v>
      </c>
      <c r="K116" s="109" t="s">
        <v>386</v>
      </c>
      <c r="L116" s="109" t="s">
        <v>26</v>
      </c>
      <c r="N116" s="108">
        <v>-1116.69</v>
      </c>
      <c r="P116" s="108">
        <v>31381.17</v>
      </c>
      <c r="Q116" s="108">
        <v>82062.39</v>
      </c>
      <c r="R116" s="108">
        <v>-51797.91</v>
      </c>
    </row>
    <row r="117" spans="1:18" x14ac:dyDescent="0.2">
      <c r="D117" s="109" t="s">
        <v>384</v>
      </c>
      <c r="F117" s="109">
        <v>138901</v>
      </c>
      <c r="I117" s="109">
        <v>501000</v>
      </c>
      <c r="J117" s="109" t="s">
        <v>440</v>
      </c>
      <c r="L117" s="109" t="s">
        <v>26</v>
      </c>
      <c r="N117" s="108">
        <v>15467575.560000001</v>
      </c>
      <c r="P117" s="109">
        <v>0</v>
      </c>
      <c r="Q117" s="109">
        <v>0</v>
      </c>
      <c r="R117" s="108">
        <v>15467575.560000001</v>
      </c>
    </row>
    <row r="118" spans="1:18" x14ac:dyDescent="0.2">
      <c r="D118" s="109" t="s">
        <v>384</v>
      </c>
      <c r="F118" s="109">
        <v>138901</v>
      </c>
      <c r="I118" s="109">
        <v>501031</v>
      </c>
      <c r="J118" s="109" t="s">
        <v>441</v>
      </c>
      <c r="L118" s="109" t="s">
        <v>26</v>
      </c>
      <c r="N118" s="109">
        <v>0</v>
      </c>
      <c r="P118" s="108">
        <v>19890122.890000001</v>
      </c>
      <c r="Q118" s="109">
        <v>0</v>
      </c>
      <c r="R118" s="108">
        <v>19890122.890000001</v>
      </c>
    </row>
    <row r="119" spans="1:18" x14ac:dyDescent="0.2">
      <c r="D119" s="109" t="s">
        <v>384</v>
      </c>
      <c r="F119" s="109">
        <v>138901</v>
      </c>
      <c r="I119" s="109">
        <v>501031</v>
      </c>
      <c r="J119" s="109" t="s">
        <v>441</v>
      </c>
      <c r="K119" s="109" t="s">
        <v>386</v>
      </c>
      <c r="L119" s="109" t="s">
        <v>26</v>
      </c>
      <c r="N119" s="109">
        <v>0</v>
      </c>
      <c r="P119" s="108">
        <v>24435.040000000001</v>
      </c>
      <c r="Q119" s="109">
        <v>0</v>
      </c>
      <c r="R119" s="108">
        <v>24435.040000000001</v>
      </c>
    </row>
    <row r="121" spans="1:18" x14ac:dyDescent="0.2">
      <c r="B121" s="109" t="s">
        <v>442</v>
      </c>
      <c r="D121" s="109" t="s">
        <v>384</v>
      </c>
      <c r="F121" s="109">
        <v>138901</v>
      </c>
      <c r="L121" s="109" t="s">
        <v>26</v>
      </c>
      <c r="N121" s="108">
        <v>3426497462.7600002</v>
      </c>
      <c r="P121" s="108">
        <v>1543851034.1800001</v>
      </c>
      <c r="Q121" s="108">
        <v>1886903418.5799999</v>
      </c>
      <c r="R121" s="108">
        <v>3083445078.3600001</v>
      </c>
    </row>
    <row r="123" spans="1:18" x14ac:dyDescent="0.2">
      <c r="B123" s="109" t="s">
        <v>443</v>
      </c>
      <c r="D123" s="109" t="s">
        <v>384</v>
      </c>
      <c r="L123" s="109" t="s">
        <v>26</v>
      </c>
      <c r="N123" s="108">
        <v>3426497462.7600002</v>
      </c>
      <c r="P123" s="108">
        <v>1543851034.1800001</v>
      </c>
      <c r="Q123" s="108">
        <v>1886903418.5799999</v>
      </c>
      <c r="R123" s="108">
        <v>3083445078.3600001</v>
      </c>
    </row>
    <row r="125" spans="1:18" x14ac:dyDescent="0.2">
      <c r="B125" s="109" t="s">
        <v>444</v>
      </c>
      <c r="L125" s="109" t="s">
        <v>26</v>
      </c>
      <c r="N125" s="108">
        <v>3426497462.7600002</v>
      </c>
      <c r="P125" s="108">
        <v>1543851034.1800001</v>
      </c>
      <c r="Q125" s="108">
        <v>1886903418.5799999</v>
      </c>
      <c r="R125" s="108">
        <v>3083445078.3600001</v>
      </c>
    </row>
    <row r="127" spans="1:18" x14ac:dyDescent="0.2">
      <c r="A127" s="109" t="s">
        <v>445</v>
      </c>
    </row>
    <row r="128" spans="1:18" x14ac:dyDescent="0.2">
      <c r="A128" s="109" t="s">
        <v>446</v>
      </c>
    </row>
    <row r="129" spans="1:15" x14ac:dyDescent="0.2">
      <c r="A129" s="109" t="s">
        <v>373</v>
      </c>
    </row>
    <row r="130" spans="1:15" x14ac:dyDescent="0.2">
      <c r="A130" s="109" t="s">
        <v>447</v>
      </c>
    </row>
    <row r="132" spans="1:15" x14ac:dyDescent="0.2">
      <c r="C132" s="109" t="s">
        <v>379</v>
      </c>
      <c r="E132" s="109" t="s">
        <v>374</v>
      </c>
      <c r="G132" s="109" t="s">
        <v>448</v>
      </c>
      <c r="H132" s="109" t="s">
        <v>380</v>
      </c>
      <c r="J132" s="109" t="s">
        <v>381</v>
      </c>
      <c r="M132" s="109" t="s">
        <v>382</v>
      </c>
      <c r="O132" s="109" t="s">
        <v>383</v>
      </c>
    </row>
    <row r="134" spans="1:15" x14ac:dyDescent="0.2">
      <c r="C134" s="109" t="s">
        <v>26</v>
      </c>
      <c r="E134" s="109" t="s">
        <v>384</v>
      </c>
      <c r="H134" s="108">
        <v>2753185232.8699999</v>
      </c>
      <c r="J134" s="108">
        <v>391534981.97000003</v>
      </c>
      <c r="M134" s="108">
        <v>636503000.97000003</v>
      </c>
      <c r="O134" s="108">
        <v>2508217213.8699999</v>
      </c>
    </row>
    <row r="135" spans="1:15" x14ac:dyDescent="0.2">
      <c r="C135" s="109" t="s">
        <v>26</v>
      </c>
      <c r="E135" s="109" t="s">
        <v>384</v>
      </c>
      <c r="G135" s="109" t="s">
        <v>386</v>
      </c>
      <c r="H135" s="108">
        <v>673312229.88999999</v>
      </c>
      <c r="J135" s="108">
        <v>1152316052.21</v>
      </c>
      <c r="M135" s="108">
        <v>1250400417.6099999</v>
      </c>
      <c r="O135" s="108">
        <v>575227864.49000001</v>
      </c>
    </row>
    <row r="137" spans="1:15" x14ac:dyDescent="0.2">
      <c r="B137" s="109" t="s">
        <v>442</v>
      </c>
      <c r="C137" s="109" t="s">
        <v>26</v>
      </c>
      <c r="H137" s="108">
        <v>3426497462.7600002</v>
      </c>
      <c r="J137" s="108">
        <v>1543851034.1800001</v>
      </c>
      <c r="M137" s="108">
        <v>1886903418.5799999</v>
      </c>
      <c r="O137" s="108">
        <v>3083445078.3600001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D1F4-EA2F-4465-B502-007D823434BC}">
  <dimension ref="A1:M110"/>
  <sheetViews>
    <sheetView workbookViewId="0">
      <pane ySplit="3" topLeftCell="A79" activePane="bottomLeft" state="frozen"/>
      <selection pane="bottomLeft" activeCell="C73" sqref="C73:C81"/>
    </sheetView>
  </sheetViews>
  <sheetFormatPr defaultColWidth="9.109375" defaultRowHeight="11.4" x14ac:dyDescent="0.2"/>
  <cols>
    <col min="1" max="1" width="13.88671875" style="132" customWidth="1"/>
    <col min="2" max="2" width="35.33203125" style="134" customWidth="1"/>
    <col min="3" max="3" width="36.109375" style="134" customWidth="1"/>
    <col min="4" max="4" width="8.33203125" style="132" customWidth="1"/>
    <col min="5" max="5" width="15.44140625" style="134" bestFit="1" customWidth="1"/>
    <col min="6" max="7" width="12.6640625" style="134" bestFit="1" customWidth="1"/>
    <col min="8" max="8" width="11.6640625" style="134" bestFit="1" customWidth="1"/>
    <col min="9" max="9" width="14.44140625" style="134" bestFit="1" customWidth="1"/>
    <col min="10" max="11" width="13.44140625" style="134" bestFit="1" customWidth="1"/>
    <col min="12" max="12" width="16.88671875" style="134" bestFit="1" customWidth="1"/>
    <col min="13" max="13" width="10.44140625" style="134" hidden="1" customWidth="1"/>
    <col min="14" max="14" width="9.109375" style="134"/>
    <col min="15" max="15" width="10.33203125" style="134"/>
    <col min="16" max="16384" width="9.109375" style="134"/>
  </cols>
  <sheetData>
    <row r="1" spans="1:13" ht="13.8" x14ac:dyDescent="0.25">
      <c r="A1" s="186" t="s">
        <v>449</v>
      </c>
    </row>
    <row r="3" spans="1:13" s="185" customFormat="1" ht="35.25" customHeight="1" x14ac:dyDescent="0.3">
      <c r="A3" s="185" t="s">
        <v>276</v>
      </c>
      <c r="B3" s="185" t="s">
        <v>277</v>
      </c>
      <c r="C3" s="185" t="s">
        <v>278</v>
      </c>
      <c r="D3" s="185" t="s">
        <v>279</v>
      </c>
      <c r="E3" s="185" t="s">
        <v>280</v>
      </c>
      <c r="F3" s="185" t="s">
        <v>281</v>
      </c>
      <c r="G3" s="185" t="s">
        <v>282</v>
      </c>
      <c r="H3" s="185" t="s">
        <v>283</v>
      </c>
      <c r="I3" s="185" t="s">
        <v>284</v>
      </c>
      <c r="J3" s="185" t="s">
        <v>282</v>
      </c>
      <c r="K3" s="185" t="s">
        <v>450</v>
      </c>
      <c r="L3" s="185" t="s">
        <v>286</v>
      </c>
      <c r="M3" s="185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86084374.900000006</v>
      </c>
      <c r="F5" s="134">
        <v>0</v>
      </c>
      <c r="G5" s="134">
        <v>0</v>
      </c>
      <c r="H5" s="134">
        <v>0</v>
      </c>
      <c r="I5" s="133">
        <v>-6600750</v>
      </c>
      <c r="J5" s="134">
        <v>0</v>
      </c>
      <c r="K5" s="133">
        <v>-1152124.99</v>
      </c>
      <c r="L5" s="133">
        <v>78331499.909999996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263609425.74000001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-3751986.91</v>
      </c>
      <c r="L6" s="133">
        <v>259857438.83000001</v>
      </c>
    </row>
    <row r="7" spans="1:13" x14ac:dyDescent="0.2">
      <c r="A7" s="135"/>
      <c r="B7" s="137" t="s">
        <v>289</v>
      </c>
      <c r="C7" s="137"/>
      <c r="D7" s="135"/>
      <c r="E7" s="136">
        <v>349693800.63999999</v>
      </c>
      <c r="F7" s="137">
        <v>0</v>
      </c>
      <c r="G7" s="137">
        <v>0</v>
      </c>
      <c r="H7" s="137">
        <v>0</v>
      </c>
      <c r="I7" s="136">
        <v>-6600750</v>
      </c>
      <c r="J7" s="137">
        <v>0</v>
      </c>
      <c r="K7" s="136">
        <v>-4904111.9000000004</v>
      </c>
      <c r="L7" s="136">
        <v>338188938.74000001</v>
      </c>
      <c r="M7" s="137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1128657.3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1062265.7</v>
      </c>
    </row>
    <row r="10" spans="1:13" x14ac:dyDescent="0.2">
      <c r="A10" s="135"/>
      <c r="B10" s="137" t="s">
        <v>291</v>
      </c>
      <c r="C10" s="137"/>
      <c r="D10" s="135"/>
      <c r="E10" s="136">
        <v>1128657.3</v>
      </c>
      <c r="F10" s="137">
        <v>0</v>
      </c>
      <c r="G10" s="137">
        <v>0</v>
      </c>
      <c r="H10" s="137">
        <v>0</v>
      </c>
      <c r="I10" s="136">
        <v>-66391.600000000006</v>
      </c>
      <c r="J10" s="137">
        <v>0</v>
      </c>
      <c r="K10" s="137">
        <v>0</v>
      </c>
      <c r="L10" s="136">
        <v>1062265.7</v>
      </c>
      <c r="M10" s="137"/>
    </row>
    <row r="11" spans="1:13" x14ac:dyDescent="0.2">
      <c r="E11" s="133"/>
      <c r="I11" s="133"/>
      <c r="L11" s="133"/>
    </row>
    <row r="12" spans="1:13" x14ac:dyDescent="0.2">
      <c r="A12" s="132">
        <v>500629</v>
      </c>
      <c r="C12" s="134" t="s">
        <v>292</v>
      </c>
      <c r="D12" s="132" t="s">
        <v>26</v>
      </c>
      <c r="E12" s="133">
        <v>1022697.22</v>
      </c>
      <c r="F12" s="134">
        <v>0</v>
      </c>
      <c r="G12" s="134">
        <v>0</v>
      </c>
      <c r="H12" s="134">
        <v>0</v>
      </c>
      <c r="I12" s="133">
        <v>-1022697.22</v>
      </c>
      <c r="J12" s="134">
        <v>0</v>
      </c>
      <c r="K12" s="134">
        <v>0</v>
      </c>
      <c r="L12" s="134">
        <v>0</v>
      </c>
      <c r="M12" s="144">
        <v>41916</v>
      </c>
    </row>
    <row r="13" spans="1:13" x14ac:dyDescent="0.2">
      <c r="A13" s="135"/>
      <c r="B13" s="137" t="s">
        <v>293</v>
      </c>
      <c r="C13" s="137"/>
      <c r="D13" s="135"/>
      <c r="E13" s="136">
        <v>1022697.22</v>
      </c>
      <c r="F13" s="137">
        <v>0</v>
      </c>
      <c r="G13" s="137">
        <v>0</v>
      </c>
      <c r="H13" s="137">
        <v>0</v>
      </c>
      <c r="I13" s="136">
        <v>-1022697.22</v>
      </c>
      <c r="J13" s="137">
        <v>0</v>
      </c>
      <c r="K13" s="137">
        <v>0</v>
      </c>
      <c r="L13" s="137">
        <v>0</v>
      </c>
      <c r="M13" s="137"/>
    </row>
    <row r="14" spans="1:13" x14ac:dyDescent="0.2">
      <c r="E14" s="133"/>
      <c r="I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198487059.19999999</v>
      </c>
      <c r="F15" s="134">
        <v>0</v>
      </c>
      <c r="G15" s="134">
        <v>0</v>
      </c>
      <c r="H15" s="134">
        <v>0</v>
      </c>
      <c r="I15" s="133">
        <v>-7544523.2300000004</v>
      </c>
      <c r="J15" s="134">
        <v>0</v>
      </c>
      <c r="K15" s="133">
        <v>-2739675.16</v>
      </c>
      <c r="L15" s="133">
        <v>188202860.81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14952912.98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-212826.74</v>
      </c>
      <c r="L16" s="133">
        <v>14740086.24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60502317.590000004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-861137.28</v>
      </c>
      <c r="L17" s="133">
        <v>59641180.310000002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187926200</v>
      </c>
      <c r="F18" s="134">
        <v>0</v>
      </c>
      <c r="G18" s="134">
        <v>0</v>
      </c>
      <c r="H18" s="133">
        <v>2313850</v>
      </c>
      <c r="I18" s="134">
        <v>0</v>
      </c>
      <c r="J18" s="134">
        <v>0</v>
      </c>
      <c r="K18" s="134">
        <v>0</v>
      </c>
      <c r="L18" s="133">
        <v>190240050</v>
      </c>
    </row>
    <row r="19" spans="1:13" x14ac:dyDescent="0.2">
      <c r="A19" s="135"/>
      <c r="B19" s="137" t="s">
        <v>298</v>
      </c>
      <c r="C19" s="137"/>
      <c r="D19" s="135"/>
      <c r="E19" s="136">
        <v>461868489.76999998</v>
      </c>
      <c r="F19" s="137">
        <v>0</v>
      </c>
      <c r="G19" s="137">
        <v>0</v>
      </c>
      <c r="H19" s="136">
        <v>2313850</v>
      </c>
      <c r="I19" s="136">
        <v>-7544523.2300000004</v>
      </c>
      <c r="J19" s="137">
        <v>0</v>
      </c>
      <c r="K19" s="136">
        <v>-3813639.18</v>
      </c>
      <c r="L19" s="136">
        <v>452824177.36000001</v>
      </c>
      <c r="M19" s="137"/>
    </row>
    <row r="20" spans="1:13" x14ac:dyDescent="0.2">
      <c r="E20" s="133"/>
      <c r="H20" s="133"/>
      <c r="I20" s="133"/>
      <c r="K20" s="133"/>
      <c r="L20" s="133"/>
    </row>
    <row r="21" spans="1:13" x14ac:dyDescent="0.2">
      <c r="A21" s="132">
        <v>500271</v>
      </c>
      <c r="C21" s="134" t="s">
        <v>299</v>
      </c>
      <c r="D21" s="132" t="s">
        <v>1</v>
      </c>
      <c r="E21" s="133">
        <v>4939949.22</v>
      </c>
      <c r="F21" s="134">
        <v>0</v>
      </c>
      <c r="G21" s="134">
        <v>0</v>
      </c>
      <c r="H21" s="133">
        <v>57864.22</v>
      </c>
      <c r="I21" s="133">
        <v>-2355404.64</v>
      </c>
      <c r="J21" s="134">
        <v>0</v>
      </c>
      <c r="K21" s="134">
        <v>0</v>
      </c>
      <c r="L21" s="133">
        <v>2642408.7999999998</v>
      </c>
      <c r="M21" s="144">
        <v>44176</v>
      </c>
    </row>
    <row r="22" spans="1:13" x14ac:dyDescent="0.2">
      <c r="A22" s="132">
        <v>500590</v>
      </c>
      <c r="C22" s="134" t="s">
        <v>300</v>
      </c>
      <c r="D22" s="132" t="s">
        <v>1</v>
      </c>
      <c r="E22" s="133">
        <v>5851962.5700000003</v>
      </c>
      <c r="F22" s="134">
        <v>0</v>
      </c>
      <c r="G22" s="134">
        <v>0</v>
      </c>
      <c r="H22" s="133">
        <v>72052.55</v>
      </c>
      <c r="I22" s="134">
        <v>0</v>
      </c>
      <c r="J22" s="134">
        <v>0</v>
      </c>
      <c r="K22" s="134">
        <v>0</v>
      </c>
      <c r="L22" s="133">
        <v>5924015.1200000001</v>
      </c>
      <c r="M22" s="144">
        <v>44176</v>
      </c>
    </row>
    <row r="23" spans="1:13" x14ac:dyDescent="0.2">
      <c r="A23" s="132">
        <v>500640</v>
      </c>
      <c r="C23" s="134" t="s">
        <v>301</v>
      </c>
      <c r="D23" s="132" t="s">
        <v>0</v>
      </c>
      <c r="E23" s="133">
        <v>117813996.91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-1676861.81</v>
      </c>
      <c r="L23" s="133">
        <v>116137135.09999999</v>
      </c>
      <c r="M23" s="144">
        <v>44102</v>
      </c>
    </row>
    <row r="24" spans="1:13" x14ac:dyDescent="0.2">
      <c r="A24" s="132">
        <v>500642</v>
      </c>
      <c r="C24" s="134" t="s">
        <v>302</v>
      </c>
      <c r="D24" s="132" t="s">
        <v>0</v>
      </c>
      <c r="E24" s="133">
        <v>159740349.38999999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-2273604.9700000002</v>
      </c>
      <c r="L24" s="133">
        <v>157466744.41999999</v>
      </c>
      <c r="M24" s="144">
        <v>45013</v>
      </c>
    </row>
    <row r="25" spans="1:13" x14ac:dyDescent="0.2">
      <c r="A25" s="132">
        <v>500805</v>
      </c>
      <c r="C25" s="134" t="s">
        <v>303</v>
      </c>
      <c r="D25" s="132" t="s">
        <v>0</v>
      </c>
      <c r="E25" s="133">
        <v>128960604.20999999</v>
      </c>
      <c r="F25" s="134">
        <v>0</v>
      </c>
      <c r="G25" s="134">
        <v>0</v>
      </c>
      <c r="H25" s="134">
        <v>0</v>
      </c>
      <c r="I25" s="133">
        <v>-9893611.8900000006</v>
      </c>
      <c r="J25" s="134">
        <v>0</v>
      </c>
      <c r="K25" s="133">
        <v>-1756109.89</v>
      </c>
      <c r="L25" s="133">
        <v>117310882.43000001</v>
      </c>
    </row>
    <row r="26" spans="1:13" x14ac:dyDescent="0.2">
      <c r="A26" s="132">
        <v>500807</v>
      </c>
      <c r="C26" s="134" t="s">
        <v>304</v>
      </c>
      <c r="D26" s="132" t="s">
        <v>0</v>
      </c>
      <c r="E26" s="133">
        <v>73181824.140000001</v>
      </c>
      <c r="F26" s="134">
        <v>0</v>
      </c>
      <c r="G26" s="134">
        <v>0</v>
      </c>
      <c r="H26" s="134">
        <v>0</v>
      </c>
      <c r="I26" s="133">
        <v>-23084869.690000001</v>
      </c>
      <c r="J26" s="134">
        <v>0</v>
      </c>
      <c r="K26" s="133">
        <v>-1041606.34</v>
      </c>
      <c r="L26" s="133">
        <v>49055348.109999999</v>
      </c>
    </row>
    <row r="27" spans="1:13" x14ac:dyDescent="0.2">
      <c r="A27" s="132">
        <v>500808</v>
      </c>
      <c r="C27" s="134" t="s">
        <v>305</v>
      </c>
      <c r="D27" s="132" t="s">
        <v>0</v>
      </c>
      <c r="E27" s="133">
        <v>45126330.640000001</v>
      </c>
      <c r="F27" s="134">
        <v>0</v>
      </c>
      <c r="G27" s="134">
        <v>0</v>
      </c>
      <c r="H27" s="134">
        <v>0</v>
      </c>
      <c r="I27" s="133">
        <v>-14234893.369999999</v>
      </c>
      <c r="J27" s="134">
        <v>0</v>
      </c>
      <c r="K27" s="133">
        <v>-642288.91</v>
      </c>
      <c r="L27" s="133">
        <v>30249148.359999999</v>
      </c>
    </row>
    <row r="28" spans="1:13" x14ac:dyDescent="0.2">
      <c r="A28" s="132">
        <v>500827</v>
      </c>
      <c r="C28" s="134" t="s">
        <v>306</v>
      </c>
      <c r="D28" s="132" t="s">
        <v>0</v>
      </c>
      <c r="E28" s="133">
        <v>99073530.450000003</v>
      </c>
      <c r="F28" s="134">
        <v>0</v>
      </c>
      <c r="G28" s="134">
        <v>0</v>
      </c>
      <c r="H28" s="134">
        <v>0</v>
      </c>
      <c r="I28" s="133">
        <v>-31252289.32</v>
      </c>
      <c r="J28" s="134">
        <v>0</v>
      </c>
      <c r="K28" s="133">
        <v>-1410126.32</v>
      </c>
      <c r="L28" s="133">
        <v>66411114.810000002</v>
      </c>
    </row>
    <row r="29" spans="1:13" x14ac:dyDescent="0.2">
      <c r="A29" s="132">
        <v>500885</v>
      </c>
      <c r="C29" s="134" t="s">
        <v>307</v>
      </c>
      <c r="D29" s="132" t="s">
        <v>0</v>
      </c>
      <c r="E29" s="133">
        <v>81238987.719999999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-1156284.97</v>
      </c>
      <c r="L29" s="133">
        <v>80082702.75</v>
      </c>
    </row>
    <row r="30" spans="1:13" x14ac:dyDescent="0.2">
      <c r="A30" s="132">
        <v>500905</v>
      </c>
      <c r="C30" s="134" t="s">
        <v>308</v>
      </c>
      <c r="D30" s="132" t="s">
        <v>2</v>
      </c>
      <c r="E30" s="133">
        <v>2347792.0699999998</v>
      </c>
      <c r="F30" s="134">
        <v>0</v>
      </c>
      <c r="G30" s="134">
        <v>0</v>
      </c>
      <c r="H30" s="134">
        <v>0</v>
      </c>
      <c r="I30" s="133">
        <v>-123693.72</v>
      </c>
      <c r="J30" s="134">
        <v>0</v>
      </c>
      <c r="K30" s="133">
        <v>-5494.4</v>
      </c>
      <c r="L30" s="133">
        <v>2218603.9500000002</v>
      </c>
    </row>
    <row r="31" spans="1:13" x14ac:dyDescent="0.2">
      <c r="A31" s="132">
        <v>500914</v>
      </c>
      <c r="C31" s="134" t="s">
        <v>309</v>
      </c>
      <c r="D31" s="132" t="s">
        <v>0</v>
      </c>
      <c r="E31" s="133">
        <v>89038750.019999996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-1267300.02</v>
      </c>
      <c r="L31" s="133">
        <v>87771450</v>
      </c>
    </row>
    <row r="32" spans="1:13" x14ac:dyDescent="0.2">
      <c r="A32" s="132">
        <v>500927</v>
      </c>
      <c r="C32" s="134" t="s">
        <v>310</v>
      </c>
      <c r="D32" s="132" t="s">
        <v>0</v>
      </c>
      <c r="E32" s="133">
        <v>76684854.25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-1091465.42</v>
      </c>
      <c r="L32" s="133">
        <v>75593388.829999998</v>
      </c>
    </row>
    <row r="33" spans="1:13" x14ac:dyDescent="0.2">
      <c r="A33" s="132">
        <v>501031</v>
      </c>
      <c r="C33" s="134" t="s">
        <v>311</v>
      </c>
      <c r="D33" s="132" t="s">
        <v>0</v>
      </c>
      <c r="E33" s="133">
        <v>19914557.93</v>
      </c>
      <c r="F33" s="133">
        <v>16651488.09</v>
      </c>
      <c r="G33" s="134">
        <v>0</v>
      </c>
      <c r="H33" s="134">
        <v>0</v>
      </c>
      <c r="I33" s="134">
        <v>0</v>
      </c>
      <c r="J33" s="134">
        <v>0</v>
      </c>
      <c r="K33" s="133">
        <v>-463861.51</v>
      </c>
      <c r="L33" s="133">
        <v>36102184.509999998</v>
      </c>
    </row>
    <row r="34" spans="1:13" x14ac:dyDescent="0.2">
      <c r="A34" s="135"/>
      <c r="B34" s="137" t="s">
        <v>312</v>
      </c>
      <c r="C34" s="137"/>
      <c r="D34" s="135"/>
      <c r="E34" s="136">
        <v>903913489.51999998</v>
      </c>
      <c r="F34" s="136">
        <v>16651488.09</v>
      </c>
      <c r="G34" s="137">
        <v>0</v>
      </c>
      <c r="H34" s="136">
        <v>129916.77</v>
      </c>
      <c r="I34" s="136">
        <v>-80944762.629999995</v>
      </c>
      <c r="J34" s="137">
        <v>0</v>
      </c>
      <c r="K34" s="136">
        <v>-12785004.560000001</v>
      </c>
      <c r="L34" s="136">
        <v>826965127.19000006</v>
      </c>
      <c r="M34" s="137"/>
    </row>
    <row r="35" spans="1:13" x14ac:dyDescent="0.2">
      <c r="E35" s="133"/>
      <c r="F35" s="133"/>
      <c r="H35" s="133"/>
      <c r="I35" s="133"/>
      <c r="K35" s="133"/>
      <c r="L35" s="133"/>
    </row>
    <row r="36" spans="1:13" x14ac:dyDescent="0.2">
      <c r="A36" s="132">
        <v>500538</v>
      </c>
      <c r="C36" s="134" t="s">
        <v>313</v>
      </c>
      <c r="D36" s="132" t="s">
        <v>0</v>
      </c>
      <c r="E36" s="133">
        <v>12920455.470000001</v>
      </c>
      <c r="F36" s="133">
        <v>238448.58</v>
      </c>
      <c r="G36" s="134">
        <v>0</v>
      </c>
      <c r="H36" s="134">
        <v>0</v>
      </c>
      <c r="I36" s="133">
        <v>-1430593.76</v>
      </c>
      <c r="J36" s="134">
        <v>0</v>
      </c>
      <c r="K36" s="133">
        <v>-175308.54</v>
      </c>
      <c r="L36" s="133">
        <v>11553001.75</v>
      </c>
      <c r="M36" s="144">
        <v>42115</v>
      </c>
    </row>
    <row r="37" spans="1:13" x14ac:dyDescent="0.2">
      <c r="A37" s="132">
        <v>500693</v>
      </c>
      <c r="C37" s="134" t="s">
        <v>314</v>
      </c>
      <c r="D37" s="132" t="s">
        <v>26</v>
      </c>
      <c r="E37" s="133">
        <v>9680523.9399999995</v>
      </c>
      <c r="F37" s="133">
        <v>4368985.6500000004</v>
      </c>
      <c r="G37" s="134">
        <v>0</v>
      </c>
      <c r="H37" s="134">
        <v>0</v>
      </c>
      <c r="I37" s="133">
        <v>-5274136.45</v>
      </c>
      <c r="J37" s="134">
        <v>0</v>
      </c>
      <c r="K37" s="134">
        <v>0</v>
      </c>
      <c r="L37" s="133">
        <v>8775373.1400000006</v>
      </c>
      <c r="M37" s="144">
        <v>42004</v>
      </c>
    </row>
    <row r="38" spans="1:13" x14ac:dyDescent="0.2">
      <c r="A38" s="132">
        <v>500724</v>
      </c>
      <c r="C38" s="134" t="s">
        <v>315</v>
      </c>
      <c r="D38" s="132" t="s">
        <v>0</v>
      </c>
      <c r="E38" s="133">
        <v>74407175.150000006</v>
      </c>
      <c r="F38" s="133">
        <v>5833966.7999999998</v>
      </c>
      <c r="G38" s="134">
        <v>0</v>
      </c>
      <c r="H38" s="134">
        <v>0</v>
      </c>
      <c r="I38" s="133">
        <v>-26007957.18</v>
      </c>
      <c r="J38" s="134">
        <v>0</v>
      </c>
      <c r="K38" s="133">
        <v>-926851.63</v>
      </c>
      <c r="L38" s="133">
        <v>53306333.140000001</v>
      </c>
      <c r="M38" s="144">
        <v>42165</v>
      </c>
    </row>
    <row r="39" spans="1:13" x14ac:dyDescent="0.2">
      <c r="A39" s="132">
        <v>500840</v>
      </c>
      <c r="C39" s="134" t="s">
        <v>316</v>
      </c>
      <c r="D39" s="132" t="s">
        <v>0</v>
      </c>
      <c r="E39" s="133">
        <v>17034804.57</v>
      </c>
      <c r="F39" s="133">
        <v>19504489.050000001</v>
      </c>
      <c r="G39" s="134">
        <v>0</v>
      </c>
      <c r="H39" s="134">
        <v>0</v>
      </c>
      <c r="I39" s="133">
        <v>-6890100</v>
      </c>
      <c r="J39" s="134">
        <v>0</v>
      </c>
      <c r="K39" s="133">
        <v>-430517.22</v>
      </c>
      <c r="L39" s="133">
        <v>29218676.399999999</v>
      </c>
    </row>
    <row r="40" spans="1:13" x14ac:dyDescent="0.2">
      <c r="A40" s="135"/>
      <c r="B40" s="137" t="s">
        <v>317</v>
      </c>
      <c r="C40" s="137"/>
      <c r="D40" s="135"/>
      <c r="E40" s="136">
        <f>SUM(E36:E39)</f>
        <v>114042959.13</v>
      </c>
      <c r="F40" s="136">
        <v>29945890.079999998</v>
      </c>
      <c r="G40" s="137">
        <v>0</v>
      </c>
      <c r="H40" s="137">
        <v>0</v>
      </c>
      <c r="I40" s="136">
        <v>-39602787.390000001</v>
      </c>
      <c r="J40" s="137">
        <v>0</v>
      </c>
      <c r="K40" s="136">
        <v>-1532677.39</v>
      </c>
      <c r="L40" s="136">
        <f>SUM(L36:L39)</f>
        <v>102853384.43000001</v>
      </c>
      <c r="M40" s="137"/>
    </row>
    <row r="41" spans="1:13" x14ac:dyDescent="0.2">
      <c r="E41" s="133"/>
      <c r="F41" s="133"/>
      <c r="I41" s="133"/>
      <c r="K41" s="133"/>
      <c r="L41" s="133"/>
    </row>
    <row r="42" spans="1:13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3" x14ac:dyDescent="0.2">
      <c r="A43" s="135"/>
      <c r="B43" s="137" t="s">
        <v>319</v>
      </c>
      <c r="C43" s="137"/>
      <c r="D43" s="135"/>
      <c r="E43" s="136">
        <v>15467575.560000001</v>
      </c>
      <c r="F43" s="137">
        <v>0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6">
        <v>15467575.560000001</v>
      </c>
      <c r="M43" s="137"/>
    </row>
    <row r="44" spans="1:13" x14ac:dyDescent="0.2">
      <c r="E44" s="133"/>
      <c r="L44" s="133"/>
    </row>
    <row r="45" spans="1:13" x14ac:dyDescent="0.2">
      <c r="A45" s="132">
        <v>500010</v>
      </c>
      <c r="C45" s="134" t="s">
        <v>320</v>
      </c>
      <c r="D45" s="132" t="s">
        <v>0</v>
      </c>
      <c r="E45" s="133">
        <v>11446432.310000001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-162918.51999999999</v>
      </c>
      <c r="L45" s="133">
        <v>11283513.789999999</v>
      </c>
      <c r="M45" s="144">
        <v>40522</v>
      </c>
    </row>
    <row r="46" spans="1:13" x14ac:dyDescent="0.2">
      <c r="A46" s="132">
        <v>500011</v>
      </c>
      <c r="C46" s="134" t="s">
        <v>321</v>
      </c>
      <c r="D46" s="132" t="s">
        <v>0</v>
      </c>
      <c r="E46" s="133">
        <v>11620510.210000001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-165396.22</v>
      </c>
      <c r="L46" s="133">
        <v>11455113.99</v>
      </c>
      <c r="M46" s="144">
        <v>40522</v>
      </c>
    </row>
    <row r="47" spans="1:13" x14ac:dyDescent="0.2">
      <c r="A47" s="132">
        <v>500042</v>
      </c>
      <c r="C47" s="134" t="s">
        <v>322</v>
      </c>
      <c r="D47" s="132" t="s">
        <v>0</v>
      </c>
      <c r="E47" s="133">
        <v>12378749.1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-176188.34</v>
      </c>
      <c r="L47" s="133">
        <v>12202560.76</v>
      </c>
      <c r="M47" s="144">
        <v>39685</v>
      </c>
    </row>
    <row r="48" spans="1:13" x14ac:dyDescent="0.2">
      <c r="A48" s="132">
        <v>500265</v>
      </c>
      <c r="C48" s="134" t="s">
        <v>323</v>
      </c>
      <c r="D48" s="132" t="s">
        <v>0</v>
      </c>
      <c r="E48" s="133">
        <v>72863487.900000006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-1037075.45</v>
      </c>
      <c r="L48" s="133">
        <v>71826412.450000003</v>
      </c>
      <c r="M48" s="144">
        <v>41029</v>
      </c>
    </row>
    <row r="49" spans="1:13" x14ac:dyDescent="0.2">
      <c r="A49" s="132">
        <v>500274</v>
      </c>
      <c r="C49" s="134" t="s">
        <v>324</v>
      </c>
      <c r="D49" s="132" t="s">
        <v>0</v>
      </c>
      <c r="E49" s="133">
        <v>36242971.890000001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-515850.88</v>
      </c>
      <c r="L49" s="133">
        <v>35727121.009999998</v>
      </c>
      <c r="M49" s="144">
        <v>42946</v>
      </c>
    </row>
    <row r="50" spans="1:13" x14ac:dyDescent="0.2">
      <c r="A50" s="132">
        <v>500913</v>
      </c>
      <c r="C50" s="134" t="s">
        <v>325</v>
      </c>
      <c r="D50" s="132" t="s">
        <v>0</v>
      </c>
      <c r="E50" s="133">
        <v>329672865.10000002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-4692276.3600000003</v>
      </c>
      <c r="L50" s="133">
        <v>324980588.74000001</v>
      </c>
    </row>
    <row r="51" spans="1:13" x14ac:dyDescent="0.2">
      <c r="A51" s="135"/>
      <c r="B51" s="137" t="s">
        <v>326</v>
      </c>
      <c r="C51" s="137"/>
      <c r="D51" s="135"/>
      <c r="E51" s="136">
        <v>474225016.50999999</v>
      </c>
      <c r="F51" s="137">
        <v>0</v>
      </c>
      <c r="G51" s="137">
        <v>0</v>
      </c>
      <c r="H51" s="137">
        <v>0</v>
      </c>
      <c r="I51" s="137">
        <v>0</v>
      </c>
      <c r="J51" s="137">
        <v>0</v>
      </c>
      <c r="K51" s="136">
        <v>-6749705.7699999996</v>
      </c>
      <c r="L51" s="136">
        <v>467475310.74000001</v>
      </c>
      <c r="M51" s="137"/>
    </row>
    <row r="52" spans="1:13" x14ac:dyDescent="0.2">
      <c r="E52" s="133"/>
      <c r="K52" s="133"/>
      <c r="L52" s="133"/>
    </row>
    <row r="53" spans="1:13" x14ac:dyDescent="0.2">
      <c r="A53" s="132">
        <v>500206</v>
      </c>
      <c r="C53" s="134" t="s">
        <v>327</v>
      </c>
      <c r="D53" s="132" t="s">
        <v>0</v>
      </c>
      <c r="E53" s="133">
        <v>5739132.7800000003</v>
      </c>
      <c r="F53" s="134">
        <v>0</v>
      </c>
      <c r="G53" s="133">
        <v>8569350.4900000002</v>
      </c>
      <c r="H53" s="134">
        <v>0</v>
      </c>
      <c r="I53" s="134">
        <v>0</v>
      </c>
      <c r="J53" s="133">
        <v>-5682093.54</v>
      </c>
      <c r="K53" s="133">
        <v>-8626389.7300000004</v>
      </c>
      <c r="L53" s="134">
        <v>0</v>
      </c>
      <c r="M53" s="144">
        <v>43768</v>
      </c>
    </row>
    <row r="54" spans="1:13" x14ac:dyDescent="0.2">
      <c r="A54" s="135"/>
      <c r="B54" s="137" t="s">
        <v>328</v>
      </c>
      <c r="C54" s="137"/>
      <c r="D54" s="135"/>
      <c r="E54" s="136">
        <v>5739132.7800000003</v>
      </c>
      <c r="F54" s="137">
        <v>0</v>
      </c>
      <c r="G54" s="136">
        <v>8569350.4900000002</v>
      </c>
      <c r="H54" s="137">
        <v>0</v>
      </c>
      <c r="I54" s="137">
        <v>0</v>
      </c>
      <c r="J54" s="136">
        <v>-5682093.54</v>
      </c>
      <c r="K54" s="136">
        <v>-8626389.7300000004</v>
      </c>
      <c r="L54" s="137">
        <v>0</v>
      </c>
      <c r="M54" s="137"/>
    </row>
    <row r="55" spans="1:13" x14ac:dyDescent="0.2">
      <c r="E55" s="133"/>
      <c r="G55" s="133"/>
      <c r="J55" s="133"/>
      <c r="K55" s="133"/>
    </row>
    <row r="56" spans="1:13" x14ac:dyDescent="0.2">
      <c r="A56" s="132">
        <v>500546</v>
      </c>
      <c r="C56" s="134" t="s">
        <v>329</v>
      </c>
      <c r="D56" s="132" t="s">
        <v>26</v>
      </c>
      <c r="E56" s="133">
        <v>394477.61</v>
      </c>
      <c r="F56" s="134">
        <v>0</v>
      </c>
      <c r="G56" s="134">
        <v>0</v>
      </c>
      <c r="H56" s="134">
        <v>0</v>
      </c>
      <c r="I56" s="133">
        <v>-7477.6</v>
      </c>
      <c r="J56" s="134">
        <v>0</v>
      </c>
      <c r="K56" s="134">
        <v>0</v>
      </c>
      <c r="L56" s="133">
        <v>387000.01</v>
      </c>
      <c r="M56" s="144">
        <v>42994</v>
      </c>
    </row>
    <row r="57" spans="1:13" x14ac:dyDescent="0.2">
      <c r="A57" s="132">
        <v>500560</v>
      </c>
      <c r="C57" s="134" t="s">
        <v>330</v>
      </c>
      <c r="D57" s="132" t="s">
        <v>26</v>
      </c>
      <c r="E57" s="133">
        <v>711800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709800</v>
      </c>
      <c r="M57" s="144">
        <v>42803</v>
      </c>
    </row>
    <row r="58" spans="1:13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  <c r="M58" s="144">
        <v>42914</v>
      </c>
    </row>
    <row r="59" spans="1:13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  <c r="M59" s="144">
        <v>43305</v>
      </c>
    </row>
    <row r="60" spans="1:13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3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3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3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3" x14ac:dyDescent="0.2">
      <c r="A64" s="135"/>
      <c r="B64" s="137" t="s">
        <v>337</v>
      </c>
      <c r="C64" s="137"/>
      <c r="D64" s="135"/>
      <c r="E64" s="136">
        <v>5541236.6799999997</v>
      </c>
      <c r="F64" s="137">
        <v>0</v>
      </c>
      <c r="G64" s="137">
        <v>0</v>
      </c>
      <c r="H64" s="137">
        <v>0</v>
      </c>
      <c r="I64" s="136">
        <v>-9477.6</v>
      </c>
      <c r="J64" s="137">
        <v>0</v>
      </c>
      <c r="K64" s="137">
        <v>0</v>
      </c>
      <c r="L64" s="136">
        <v>5531759.0800000001</v>
      </c>
      <c r="M64" s="137"/>
    </row>
    <row r="65" spans="1:13" x14ac:dyDescent="0.2">
      <c r="E65" s="133"/>
      <c r="I65" s="133"/>
      <c r="L65" s="133"/>
    </row>
    <row r="66" spans="1:13" x14ac:dyDescent="0.2">
      <c r="A66" s="132">
        <v>500515</v>
      </c>
      <c r="C66" s="134" t="s">
        <v>338</v>
      </c>
      <c r="D66" s="132" t="s">
        <v>0</v>
      </c>
      <c r="E66" s="133">
        <v>33387183.82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-475204.09</v>
      </c>
      <c r="L66" s="133">
        <v>32911979.73</v>
      </c>
      <c r="M66" s="144">
        <v>42324</v>
      </c>
    </row>
    <row r="67" spans="1:13" x14ac:dyDescent="0.2">
      <c r="A67" s="135"/>
      <c r="B67" s="137" t="s">
        <v>339</v>
      </c>
      <c r="C67" s="137"/>
      <c r="D67" s="135"/>
      <c r="E67" s="136">
        <v>33387183.82</v>
      </c>
      <c r="F67" s="137">
        <v>0</v>
      </c>
      <c r="G67" s="137">
        <v>0</v>
      </c>
      <c r="H67" s="137">
        <v>0</v>
      </c>
      <c r="I67" s="137">
        <v>0</v>
      </c>
      <c r="J67" s="137">
        <v>0</v>
      </c>
      <c r="K67" s="136">
        <v>-475204.09</v>
      </c>
      <c r="L67" s="136">
        <v>32911979.73</v>
      </c>
      <c r="M67" s="137"/>
    </row>
    <row r="68" spans="1:13" x14ac:dyDescent="0.2">
      <c r="E68" s="133"/>
      <c r="K68" s="133"/>
      <c r="L68" s="133"/>
    </row>
    <row r="69" spans="1:13" x14ac:dyDescent="0.2">
      <c r="A69" s="132">
        <v>500776</v>
      </c>
      <c r="C69" s="134" t="s">
        <v>340</v>
      </c>
      <c r="D69" s="132" t="s">
        <v>0</v>
      </c>
      <c r="E69" s="133">
        <v>72141925.5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-1026805.33</v>
      </c>
      <c r="L69" s="133">
        <v>71115120.170000002</v>
      </c>
      <c r="M69" s="134" t="s">
        <v>453</v>
      </c>
    </row>
    <row r="70" spans="1:13" x14ac:dyDescent="0.2">
      <c r="A70" s="132">
        <v>500980</v>
      </c>
      <c r="C70" s="134" t="s">
        <v>341</v>
      </c>
      <c r="D70" s="132" t="s">
        <v>0</v>
      </c>
      <c r="E70" s="133">
        <v>2597812.5</v>
      </c>
      <c r="F70" s="134">
        <v>0</v>
      </c>
      <c r="G70" s="134">
        <v>0</v>
      </c>
      <c r="H70" s="134">
        <v>0</v>
      </c>
      <c r="I70" s="133">
        <v>-51739.5</v>
      </c>
      <c r="J70" s="134">
        <v>0</v>
      </c>
      <c r="K70" s="133">
        <v>-36452.25</v>
      </c>
      <c r="L70" s="133">
        <v>2509620.75</v>
      </c>
    </row>
    <row r="71" spans="1:13" x14ac:dyDescent="0.2">
      <c r="A71" s="135"/>
      <c r="B71" s="137" t="s">
        <v>342</v>
      </c>
      <c r="C71" s="137"/>
      <c r="D71" s="135"/>
      <c r="E71" s="136">
        <v>74739738</v>
      </c>
      <c r="F71" s="137">
        <v>0</v>
      </c>
      <c r="G71" s="137">
        <v>0</v>
      </c>
      <c r="H71" s="137">
        <v>0</v>
      </c>
      <c r="I71" s="136">
        <v>-51739.5</v>
      </c>
      <c r="J71" s="137">
        <v>0</v>
      </c>
      <c r="K71" s="136">
        <v>-1063257.58</v>
      </c>
      <c r="L71" s="136">
        <v>73624740.920000002</v>
      </c>
      <c r="M71" s="137"/>
    </row>
    <row r="72" spans="1:13" x14ac:dyDescent="0.2">
      <c r="E72" s="133"/>
      <c r="I72" s="133"/>
      <c r="K72" s="133"/>
      <c r="L72" s="133"/>
    </row>
    <row r="73" spans="1:13" x14ac:dyDescent="0.2">
      <c r="A73" s="132">
        <v>500297</v>
      </c>
      <c r="C73" s="134" t="s">
        <v>343</v>
      </c>
      <c r="D73" s="132" t="s">
        <v>0</v>
      </c>
      <c r="E73" s="133">
        <v>3845791.03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-54749.66</v>
      </c>
      <c r="L73" s="133">
        <v>3791041.37</v>
      </c>
      <c r="M73" s="144">
        <v>43018</v>
      </c>
    </row>
    <row r="74" spans="1:13" x14ac:dyDescent="0.2">
      <c r="A74" s="132">
        <v>500522</v>
      </c>
      <c r="C74" s="134" t="s">
        <v>344</v>
      </c>
      <c r="D74" s="132" t="s">
        <v>0</v>
      </c>
      <c r="E74" s="133">
        <v>6637038.0700000003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-94465.81</v>
      </c>
      <c r="L74" s="133">
        <v>6542572.2599999998</v>
      </c>
      <c r="M74" s="144">
        <v>44167</v>
      </c>
    </row>
    <row r="75" spans="1:13" x14ac:dyDescent="0.2">
      <c r="A75" s="132">
        <v>500557</v>
      </c>
      <c r="C75" s="134" t="s">
        <v>345</v>
      </c>
      <c r="D75" s="132" t="s">
        <v>0</v>
      </c>
      <c r="E75" s="133">
        <v>142700243.84999999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-2031070.95</v>
      </c>
      <c r="L75" s="133">
        <v>140669172.90000001</v>
      </c>
      <c r="M75" s="144">
        <v>42842</v>
      </c>
    </row>
    <row r="76" spans="1:13" x14ac:dyDescent="0.2">
      <c r="A76" s="132">
        <v>500558</v>
      </c>
      <c r="C76" s="134" t="s">
        <v>346</v>
      </c>
      <c r="D76" s="132" t="s">
        <v>0</v>
      </c>
      <c r="E76" s="133">
        <v>162627885.27000001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-2314703.65</v>
      </c>
      <c r="L76" s="133">
        <v>160313181.62</v>
      </c>
      <c r="M76" s="144">
        <v>42842</v>
      </c>
    </row>
    <row r="77" spans="1:13" x14ac:dyDescent="0.2">
      <c r="A77" s="132">
        <v>500576</v>
      </c>
      <c r="C77" s="134" t="s">
        <v>347</v>
      </c>
      <c r="D77" s="132" t="s">
        <v>3</v>
      </c>
      <c r="E77" s="133">
        <v>3191640.04</v>
      </c>
      <c r="F77" s="134">
        <v>0</v>
      </c>
      <c r="G77" s="134">
        <v>0</v>
      </c>
      <c r="H77" s="133">
        <v>33601.17</v>
      </c>
      <c r="I77" s="134">
        <v>0</v>
      </c>
      <c r="J77" s="134">
        <v>0</v>
      </c>
      <c r="K77" s="134">
        <v>0</v>
      </c>
      <c r="L77" s="133">
        <v>3225241.21</v>
      </c>
    </row>
    <row r="78" spans="1:13" x14ac:dyDescent="0.2">
      <c r="A78" s="132">
        <v>500631</v>
      </c>
      <c r="C78" s="134" t="s">
        <v>348</v>
      </c>
      <c r="D78" s="132" t="s">
        <v>4</v>
      </c>
      <c r="E78" s="133">
        <v>590537.30000000005</v>
      </c>
      <c r="F78" s="134">
        <v>0</v>
      </c>
      <c r="G78" s="134">
        <v>0</v>
      </c>
      <c r="H78" s="133">
        <v>17920.68</v>
      </c>
      <c r="I78" s="134">
        <v>0</v>
      </c>
      <c r="J78" s="134">
        <v>0</v>
      </c>
      <c r="K78" s="134">
        <v>0</v>
      </c>
      <c r="L78" s="133">
        <v>608457.98</v>
      </c>
      <c r="M78" s="144">
        <v>43309</v>
      </c>
    </row>
    <row r="79" spans="1:13" x14ac:dyDescent="0.2">
      <c r="A79" s="132">
        <v>500781</v>
      </c>
      <c r="C79" s="134" t="s">
        <v>350</v>
      </c>
      <c r="D79" s="132" t="s">
        <v>0</v>
      </c>
      <c r="E79" s="133">
        <v>15077500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3">
        <v>-214600</v>
      </c>
      <c r="L79" s="133">
        <v>14862900</v>
      </c>
    </row>
    <row r="80" spans="1:13" x14ac:dyDescent="0.2">
      <c r="A80" s="132">
        <v>500883</v>
      </c>
      <c r="C80" s="134" t="s">
        <v>351</v>
      </c>
      <c r="D80" s="132" t="s">
        <v>0</v>
      </c>
      <c r="E80" s="133">
        <v>8701212.5899999999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-123845.45</v>
      </c>
      <c r="L80" s="133">
        <v>8577367.1400000006</v>
      </c>
    </row>
    <row r="81" spans="1:13" x14ac:dyDescent="0.2">
      <c r="A81" s="132">
        <v>500884</v>
      </c>
      <c r="C81" s="134" t="s">
        <v>352</v>
      </c>
      <c r="D81" s="132" t="s">
        <v>0</v>
      </c>
      <c r="E81" s="133">
        <v>15338016.470000001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-218307.99</v>
      </c>
      <c r="L81" s="133">
        <v>15119708.48</v>
      </c>
    </row>
    <row r="82" spans="1:13" x14ac:dyDescent="0.2">
      <c r="A82" s="135"/>
      <c r="B82" s="137" t="s">
        <v>353</v>
      </c>
      <c r="C82" s="137"/>
      <c r="D82" s="135"/>
      <c r="E82" s="136">
        <v>358709864.62</v>
      </c>
      <c r="F82" s="137">
        <v>0</v>
      </c>
      <c r="G82" s="137">
        <v>0</v>
      </c>
      <c r="H82" s="136">
        <v>51521.85</v>
      </c>
      <c r="I82" s="137">
        <v>0</v>
      </c>
      <c r="J82" s="137">
        <v>0</v>
      </c>
      <c r="K82" s="136">
        <v>-5051743.51</v>
      </c>
      <c r="L82" s="136">
        <v>353709642.95999998</v>
      </c>
      <c r="M82" s="137"/>
    </row>
    <row r="83" spans="1:13" x14ac:dyDescent="0.2">
      <c r="E83" s="133"/>
      <c r="H83" s="133"/>
      <c r="K83" s="133"/>
      <c r="L83" s="133"/>
    </row>
    <row r="84" spans="1:13" x14ac:dyDescent="0.2">
      <c r="A84" s="132">
        <v>500187</v>
      </c>
      <c r="C84" s="134" t="s">
        <v>354</v>
      </c>
      <c r="D84" s="132" t="s">
        <v>26</v>
      </c>
      <c r="E84" s="133">
        <v>26832.06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26832.06</v>
      </c>
      <c r="M84" s="144">
        <v>39812</v>
      </c>
    </row>
    <row r="85" spans="1:13" x14ac:dyDescent="0.2">
      <c r="A85" s="132">
        <v>500197</v>
      </c>
      <c r="C85" s="134" t="s">
        <v>355</v>
      </c>
      <c r="D85" s="132" t="s">
        <v>26</v>
      </c>
      <c r="E85" s="133">
        <v>8200000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8200000</v>
      </c>
      <c r="M85" s="144">
        <v>40117</v>
      </c>
    </row>
    <row r="86" spans="1:13" x14ac:dyDescent="0.2">
      <c r="A86" s="132">
        <v>500716</v>
      </c>
      <c r="C86" s="134" t="s">
        <v>356</v>
      </c>
      <c r="D86" s="132" t="s">
        <v>0</v>
      </c>
      <c r="E86" s="133">
        <v>871346.01</v>
      </c>
      <c r="F86" s="134">
        <v>0</v>
      </c>
      <c r="G86" s="133">
        <v>223273.79</v>
      </c>
      <c r="H86" s="134">
        <v>0</v>
      </c>
      <c r="I86" s="134">
        <v>0</v>
      </c>
      <c r="J86" s="133">
        <v>-862686</v>
      </c>
      <c r="K86" s="133">
        <v>-231933.8</v>
      </c>
      <c r="L86" s="134">
        <v>0</v>
      </c>
      <c r="M86" s="144">
        <v>42026</v>
      </c>
    </row>
    <row r="87" spans="1:13" x14ac:dyDescent="0.2">
      <c r="A87" s="132">
        <v>500768</v>
      </c>
      <c r="C87" s="134" t="s">
        <v>357</v>
      </c>
      <c r="D87" s="132" t="s">
        <v>0</v>
      </c>
      <c r="E87" s="133">
        <v>89866560.879999995</v>
      </c>
      <c r="F87" s="134">
        <v>0</v>
      </c>
      <c r="G87" s="133">
        <v>12345637.369999999</v>
      </c>
      <c r="H87" s="134">
        <v>0</v>
      </c>
      <c r="I87" s="133">
        <v>-40505000</v>
      </c>
      <c r="J87" s="133">
        <v>-48821258.840000004</v>
      </c>
      <c r="K87" s="133">
        <v>-12885939.41</v>
      </c>
      <c r="L87" s="134">
        <v>0</v>
      </c>
    </row>
    <row r="88" spans="1:13" x14ac:dyDescent="0.2">
      <c r="A88" s="135"/>
      <c r="B88" s="137" t="s">
        <v>358</v>
      </c>
      <c r="C88" s="137"/>
      <c r="D88" s="135"/>
      <c r="E88" s="136">
        <v>98964738.950000003</v>
      </c>
      <c r="F88" s="137">
        <v>0</v>
      </c>
      <c r="G88" s="136">
        <v>12568911.16</v>
      </c>
      <c r="H88" s="137">
        <v>0</v>
      </c>
      <c r="I88" s="136">
        <v>-40505000</v>
      </c>
      <c r="J88" s="136">
        <v>-49683944.840000004</v>
      </c>
      <c r="K88" s="136">
        <v>-13117873.210000001</v>
      </c>
      <c r="L88" s="136">
        <v>8226832.0599999996</v>
      </c>
      <c r="M88" s="137"/>
    </row>
    <row r="89" spans="1:13" x14ac:dyDescent="0.2">
      <c r="E89" s="133"/>
      <c r="G89" s="133"/>
      <c r="I89" s="133"/>
      <c r="J89" s="133"/>
      <c r="K89" s="133"/>
      <c r="L89" s="133"/>
    </row>
    <row r="90" spans="1:13" x14ac:dyDescent="0.2">
      <c r="A90" s="132">
        <v>500962</v>
      </c>
      <c r="C90" s="134" t="s">
        <v>359</v>
      </c>
      <c r="E90" s="133">
        <v>40515000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40515000</v>
      </c>
    </row>
    <row r="91" spans="1:13" x14ac:dyDescent="0.2">
      <c r="A91" s="135"/>
      <c r="B91" s="137" t="s">
        <v>360</v>
      </c>
      <c r="C91" s="137"/>
      <c r="D91" s="135"/>
      <c r="E91" s="136">
        <v>40515000</v>
      </c>
      <c r="F91" s="137">
        <v>0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6">
        <v>40515000</v>
      </c>
      <c r="M91" s="137"/>
    </row>
    <row r="92" spans="1:13" x14ac:dyDescent="0.2">
      <c r="E92" s="133"/>
      <c r="L92" s="133"/>
    </row>
    <row r="93" spans="1:13" x14ac:dyDescent="0.2">
      <c r="A93" s="132">
        <v>500039</v>
      </c>
      <c r="C93" s="134" t="s">
        <v>361</v>
      </c>
      <c r="D93" s="132" t="s">
        <v>0</v>
      </c>
      <c r="E93" s="133">
        <v>11564046.119999999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-164592.54999999999</v>
      </c>
      <c r="L93" s="133">
        <v>11399453.57</v>
      </c>
      <c r="M93" s="144">
        <v>41435</v>
      </c>
    </row>
    <row r="94" spans="1:13" x14ac:dyDescent="0.2">
      <c r="A94" s="132">
        <v>500613</v>
      </c>
      <c r="C94" s="134" t="s">
        <v>362</v>
      </c>
      <c r="D94" s="132" t="s">
        <v>26</v>
      </c>
      <c r="E94" s="133">
        <v>7458382.4800000004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7458382.4800000004</v>
      </c>
      <c r="M94" s="144">
        <v>42396</v>
      </c>
    </row>
    <row r="95" spans="1:13" x14ac:dyDescent="0.2">
      <c r="A95" s="135"/>
      <c r="B95" s="137" t="s">
        <v>363</v>
      </c>
      <c r="C95" s="137"/>
      <c r="D95" s="135"/>
      <c r="E95" s="136">
        <v>19022428.600000001</v>
      </c>
      <c r="F95" s="137">
        <v>0</v>
      </c>
      <c r="G95" s="137">
        <v>0</v>
      </c>
      <c r="H95" s="137">
        <v>0</v>
      </c>
      <c r="I95" s="137">
        <v>0</v>
      </c>
      <c r="J95" s="137">
        <v>0</v>
      </c>
      <c r="K95" s="136">
        <v>-164592.54999999999</v>
      </c>
      <c r="L95" s="136">
        <v>18857836.050000001</v>
      </c>
      <c r="M95" s="137"/>
    </row>
    <row r="96" spans="1:13" x14ac:dyDescent="0.2">
      <c r="E96" s="133"/>
      <c r="K96" s="133"/>
      <c r="L96" s="133"/>
    </row>
    <row r="97" spans="1:13" x14ac:dyDescent="0.2">
      <c r="A97" s="132">
        <v>500512</v>
      </c>
      <c r="C97" s="134" t="s">
        <v>364</v>
      </c>
      <c r="D97" s="132" t="s">
        <v>1</v>
      </c>
      <c r="E97" s="133">
        <v>102683441.02</v>
      </c>
      <c r="F97" s="134">
        <v>0</v>
      </c>
      <c r="G97" s="134">
        <v>0</v>
      </c>
      <c r="H97" s="133">
        <v>1264294.68</v>
      </c>
      <c r="I97" s="134">
        <v>0</v>
      </c>
      <c r="J97" s="134">
        <v>0</v>
      </c>
      <c r="K97" s="134">
        <v>0</v>
      </c>
      <c r="L97" s="133">
        <v>103947735.7</v>
      </c>
      <c r="M97" s="144">
        <v>44165</v>
      </c>
    </row>
    <row r="98" spans="1:13" x14ac:dyDescent="0.2">
      <c r="A98" s="135"/>
      <c r="B98" s="137" t="s">
        <v>365</v>
      </c>
      <c r="C98" s="137"/>
      <c r="D98" s="135"/>
      <c r="E98" s="136">
        <v>102683441.02</v>
      </c>
      <c r="F98" s="137">
        <v>0</v>
      </c>
      <c r="G98" s="137">
        <v>0</v>
      </c>
      <c r="H98" s="136">
        <v>1264294.68</v>
      </c>
      <c r="I98" s="137">
        <v>0</v>
      </c>
      <c r="J98" s="137">
        <v>0</v>
      </c>
      <c r="K98" s="137">
        <v>0</v>
      </c>
      <c r="L98" s="136">
        <v>103947735.7</v>
      </c>
      <c r="M98" s="137"/>
    </row>
    <row r="99" spans="1:13" x14ac:dyDescent="0.2">
      <c r="E99" s="133"/>
      <c r="H99" s="133"/>
      <c r="L99" s="133"/>
    </row>
    <row r="100" spans="1:13" x14ac:dyDescent="0.2">
      <c r="A100" s="132">
        <v>500555</v>
      </c>
      <c r="C100" s="134" t="s">
        <v>366</v>
      </c>
      <c r="D100" s="132" t="s">
        <v>26</v>
      </c>
      <c r="E100" s="133">
        <v>720736.03</v>
      </c>
      <c r="F100" s="134">
        <v>0</v>
      </c>
      <c r="G100" s="134">
        <v>0</v>
      </c>
      <c r="H100" s="134">
        <v>0</v>
      </c>
      <c r="I100" s="133">
        <v>-24553.19</v>
      </c>
      <c r="J100" s="134">
        <v>0</v>
      </c>
      <c r="K100" s="134">
        <v>0</v>
      </c>
      <c r="L100" s="133">
        <v>696182.84</v>
      </c>
      <c r="M100" s="144">
        <v>41313</v>
      </c>
    </row>
    <row r="101" spans="1:13" x14ac:dyDescent="0.2">
      <c r="A101" s="135"/>
      <c r="B101" s="137" t="s">
        <v>367</v>
      </c>
      <c r="C101" s="137"/>
      <c r="D101" s="135"/>
      <c r="E101" s="136">
        <v>720736.03</v>
      </c>
      <c r="F101" s="137">
        <v>0</v>
      </c>
      <c r="G101" s="137">
        <v>0</v>
      </c>
      <c r="H101" s="137">
        <v>0</v>
      </c>
      <c r="I101" s="136">
        <v>-24553.19</v>
      </c>
      <c r="J101" s="137">
        <v>0</v>
      </c>
      <c r="K101" s="137">
        <v>0</v>
      </c>
      <c r="L101" s="136">
        <v>696182.84</v>
      </c>
      <c r="M101" s="137"/>
    </row>
    <row r="102" spans="1:13" x14ac:dyDescent="0.2">
      <c r="E102" s="133"/>
      <c r="I102" s="133"/>
      <c r="L102" s="133"/>
    </row>
    <row r="103" spans="1:13" x14ac:dyDescent="0.2">
      <c r="A103" s="132">
        <v>500400</v>
      </c>
      <c r="C103" s="134" t="s">
        <v>368</v>
      </c>
      <c r="D103" s="132" t="s">
        <v>0</v>
      </c>
      <c r="E103" s="133">
        <v>2341789.81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-33330.949999999997</v>
      </c>
      <c r="L103" s="133">
        <v>2308458.86</v>
      </c>
      <c r="M103" s="144">
        <v>46813</v>
      </c>
    </row>
    <row r="104" spans="1:13" x14ac:dyDescent="0.2">
      <c r="A104" s="132">
        <v>500401</v>
      </c>
      <c r="C104" s="134" t="s">
        <v>369</v>
      </c>
      <c r="D104" s="132" t="s">
        <v>0</v>
      </c>
      <c r="E104" s="133">
        <v>19717102.399999999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-280636.03000000003</v>
      </c>
      <c r="L104" s="133">
        <v>19436466.370000001</v>
      </c>
      <c r="M104" s="144">
        <v>46583</v>
      </c>
    </row>
    <row r="105" spans="1:13" x14ac:dyDescent="0.2">
      <c r="A105" s="135"/>
      <c r="B105" s="137" t="s">
        <v>370</v>
      </c>
      <c r="C105" s="137"/>
      <c r="D105" s="135"/>
      <c r="E105" s="136">
        <v>22058892.210000001</v>
      </c>
      <c r="F105" s="137">
        <v>0</v>
      </c>
      <c r="G105" s="137">
        <v>0</v>
      </c>
      <c r="H105" s="137">
        <v>0</v>
      </c>
      <c r="I105" s="137">
        <v>0</v>
      </c>
      <c r="J105" s="137">
        <v>0</v>
      </c>
      <c r="K105" s="136">
        <v>-313966.98</v>
      </c>
      <c r="L105" s="136">
        <v>21744925.23</v>
      </c>
      <c r="M105" s="137"/>
    </row>
    <row r="106" spans="1:13" x14ac:dyDescent="0.2">
      <c r="E106" s="133"/>
      <c r="K106" s="133"/>
      <c r="L106" s="133"/>
    </row>
    <row r="108" spans="1:13" ht="13.2" x14ac:dyDescent="0.25">
      <c r="E108" s="92">
        <f>E105+E101+E98+E95+E91+E88+E82+E71+E67+E64+E54+E51+E43+E40+E34+E19+E13+E10+E7</f>
        <v>3083445078.3599997</v>
      </c>
      <c r="F108" s="92">
        <f t="shared" ref="F108:K108" si="0">F105+F101+F98+F95+F91+F88+F82+F71+F67+F64+F54+F51+F43+F40+F34+F19+F13+F10+F7</f>
        <v>46597378.170000002</v>
      </c>
      <c r="G108" s="92">
        <f t="shared" si="0"/>
        <v>21138261.649999999</v>
      </c>
      <c r="H108" s="92">
        <f t="shared" si="0"/>
        <v>3759583.3</v>
      </c>
      <c r="I108" s="92">
        <f t="shared" si="0"/>
        <v>-176372682.35999998</v>
      </c>
      <c r="J108" s="92">
        <f t="shared" si="0"/>
        <v>-55366038.380000003</v>
      </c>
      <c r="K108" s="92">
        <f t="shared" si="0"/>
        <v>-58598166.450000003</v>
      </c>
      <c r="L108" s="92">
        <f>L105+L101+L98+L95+L91+L88+L82+L71+L67+L64+L54+L51+L43+L40+L34+L19+L13+L10+L7</f>
        <v>2864603414.29</v>
      </c>
    </row>
    <row r="110" spans="1:13" x14ac:dyDescent="0.2">
      <c r="L110" s="16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07FF-36C9-40E0-9BDC-7070A6F00ACF}">
  <dimension ref="A1:AH104"/>
  <sheetViews>
    <sheetView topLeftCell="D4" workbookViewId="0">
      <selection sqref="A1:XFD1048576"/>
    </sheetView>
  </sheetViews>
  <sheetFormatPr defaultColWidth="9.109375" defaultRowHeight="13.2" x14ac:dyDescent="0.25"/>
  <cols>
    <col min="1" max="1" width="3" style="83" bestFit="1" customWidth="1"/>
    <col min="2" max="2" width="38.109375" style="83" bestFit="1" customWidth="1"/>
    <col min="3" max="3" width="10.109375" style="83" bestFit="1" customWidth="1"/>
    <col min="4" max="4" width="15" style="83" bestFit="1" customWidth="1"/>
    <col min="5" max="5" width="12.109375" style="83" customWidth="1"/>
    <col min="6" max="6" width="15.109375" style="83" bestFit="1" customWidth="1"/>
    <col min="7" max="7" width="8.33203125" style="83" bestFit="1" customWidth="1"/>
    <col min="8" max="8" width="16.6640625" style="83" bestFit="1" customWidth="1"/>
    <col min="9" max="9" width="8.88671875" style="83" hidden="1" customWidth="1"/>
    <col min="10" max="10" width="16.6640625" style="83" hidden="1" customWidth="1"/>
    <col min="11" max="11" width="16.6640625" style="273" hidden="1" customWidth="1"/>
    <col min="12" max="19" width="16.6640625" style="83" hidden="1" customWidth="1"/>
    <col min="20" max="20" width="7.33203125" style="83" bestFit="1" customWidth="1"/>
    <col min="21" max="21" width="16.6640625" style="83" bestFit="1" customWidth="1"/>
    <col min="22" max="22" width="16.6640625" style="83" hidden="1" customWidth="1"/>
    <col min="23" max="23" width="7.33203125" style="83" bestFit="1" customWidth="1"/>
    <col min="24" max="24" width="16.6640625" style="83" bestFit="1" customWidth="1"/>
    <col min="25" max="26" width="16.6640625" style="83" customWidth="1"/>
    <col min="27" max="27" width="16.6640625" style="294" customWidth="1"/>
    <col min="28" max="28" width="16.6640625" style="83" hidden="1" customWidth="1"/>
    <col min="29" max="29" width="16.6640625" style="83" customWidth="1"/>
    <col min="30" max="32" width="16.6640625" style="83" bestFit="1" customWidth="1"/>
    <col min="33" max="33" width="9.109375" style="83"/>
    <col min="34" max="34" width="15.5546875" style="83" bestFit="1" customWidth="1"/>
    <col min="35" max="16384" width="9.109375" style="83"/>
  </cols>
  <sheetData>
    <row r="1" spans="1:31" s="88" customFormat="1" ht="52.8" x14ac:dyDescent="0.3">
      <c r="A1" s="189"/>
      <c r="B1" s="190" t="s">
        <v>230</v>
      </c>
      <c r="C1" s="191" t="s">
        <v>267</v>
      </c>
      <c r="D1" s="191" t="s">
        <v>454</v>
      </c>
      <c r="E1" s="191" t="s">
        <v>455</v>
      </c>
      <c r="F1" s="191" t="s">
        <v>236</v>
      </c>
      <c r="G1" s="192" t="s">
        <v>8</v>
      </c>
      <c r="H1" s="192" t="s">
        <v>456</v>
      </c>
      <c r="I1" s="193" t="s">
        <v>457</v>
      </c>
      <c r="J1" s="274" t="s">
        <v>458</v>
      </c>
      <c r="K1" s="271" t="s">
        <v>457</v>
      </c>
      <c r="L1" s="274" t="s">
        <v>459</v>
      </c>
      <c r="M1" s="275"/>
      <c r="N1" s="193" t="s">
        <v>457</v>
      </c>
      <c r="O1" s="274" t="s">
        <v>460</v>
      </c>
      <c r="P1" s="275"/>
      <c r="Q1" s="193" t="s">
        <v>457</v>
      </c>
      <c r="R1" s="274" t="s">
        <v>461</v>
      </c>
      <c r="S1" s="275"/>
      <c r="T1" s="193" t="s">
        <v>457</v>
      </c>
      <c r="U1" s="274" t="s">
        <v>462</v>
      </c>
      <c r="V1" s="275"/>
      <c r="W1" s="193" t="s">
        <v>457</v>
      </c>
      <c r="X1" s="274" t="s">
        <v>463</v>
      </c>
      <c r="Y1" s="193" t="s">
        <v>457</v>
      </c>
      <c r="Z1" s="274" t="s">
        <v>464</v>
      </c>
      <c r="AA1" s="291"/>
      <c r="AB1" s="277"/>
      <c r="AC1" s="274" t="s">
        <v>465</v>
      </c>
      <c r="AD1" s="192"/>
    </row>
    <row r="2" spans="1:31" x14ac:dyDescent="0.25">
      <c r="A2" s="194">
        <v>1</v>
      </c>
      <c r="B2" s="195" t="s">
        <v>466</v>
      </c>
      <c r="C2" s="195" t="s">
        <v>243</v>
      </c>
      <c r="D2" s="195" t="s">
        <v>246</v>
      </c>
      <c r="E2" s="195" t="s">
        <v>255</v>
      </c>
      <c r="F2" s="195" t="s">
        <v>252</v>
      </c>
      <c r="G2" s="195" t="s">
        <v>26</v>
      </c>
      <c r="H2" s="196">
        <v>0</v>
      </c>
      <c r="I2" s="270">
        <v>1</v>
      </c>
      <c r="J2" s="196"/>
      <c r="K2" s="270">
        <v>1</v>
      </c>
      <c r="L2" s="196">
        <f>H2*K2</f>
        <v>0</v>
      </c>
      <c r="M2" s="196"/>
      <c r="N2" s="270">
        <v>1</v>
      </c>
      <c r="O2" s="196">
        <f>H2*N2</f>
        <v>0</v>
      </c>
      <c r="P2" s="196"/>
      <c r="Q2" s="270">
        <v>1</v>
      </c>
      <c r="R2" s="196">
        <f>H2*Q2</f>
        <v>0</v>
      </c>
      <c r="S2" s="196"/>
      <c r="T2" s="197">
        <v>1</v>
      </c>
      <c r="U2" s="198">
        <f t="shared" ref="U2:U37" si="0">H2*T2</f>
        <v>0</v>
      </c>
      <c r="V2" s="198"/>
      <c r="W2" s="197">
        <v>1</v>
      </c>
      <c r="X2" s="198">
        <f t="shared" ref="X2:X37" si="1">H2*W2</f>
        <v>0</v>
      </c>
      <c r="Y2" s="197">
        <v>1</v>
      </c>
      <c r="Z2" s="198">
        <f>J2*Y2</f>
        <v>0</v>
      </c>
      <c r="AA2" s="272"/>
      <c r="AB2" s="263"/>
      <c r="AC2" s="198">
        <f>L2*AB2</f>
        <v>0</v>
      </c>
      <c r="AD2" s="198"/>
    </row>
    <row r="3" spans="1:31" x14ac:dyDescent="0.25">
      <c r="A3" s="194">
        <v>2</v>
      </c>
      <c r="B3" s="199" t="s">
        <v>467</v>
      </c>
      <c r="C3" s="199" t="s">
        <v>243</v>
      </c>
      <c r="D3" s="199" t="s">
        <v>246</v>
      </c>
      <c r="E3" s="199" t="s">
        <v>255</v>
      </c>
      <c r="F3" s="199" t="s">
        <v>252</v>
      </c>
      <c r="G3" s="195" t="s">
        <v>26</v>
      </c>
      <c r="H3" s="196">
        <v>0</v>
      </c>
      <c r="I3" s="270">
        <v>1</v>
      </c>
      <c r="J3" s="196"/>
      <c r="K3" s="270">
        <v>1</v>
      </c>
      <c r="L3" s="196">
        <f t="shared" ref="L3:L37" si="2">H3*K3</f>
        <v>0</v>
      </c>
      <c r="M3" s="196"/>
      <c r="N3" s="270">
        <v>1</v>
      </c>
      <c r="O3" s="196">
        <f t="shared" ref="O3:O37" si="3">H3*N3</f>
        <v>0</v>
      </c>
      <c r="P3" s="196"/>
      <c r="Q3" s="270">
        <v>1</v>
      </c>
      <c r="R3" s="196">
        <f t="shared" ref="R3:R37" si="4">H3*Q3</f>
        <v>0</v>
      </c>
      <c r="S3" s="196"/>
      <c r="T3" s="197">
        <v>1</v>
      </c>
      <c r="U3" s="198">
        <f t="shared" si="0"/>
        <v>0</v>
      </c>
      <c r="V3" s="198"/>
      <c r="W3" s="197">
        <v>1</v>
      </c>
      <c r="X3" s="280">
        <v>-55529.45</v>
      </c>
      <c r="Y3" s="197">
        <v>1</v>
      </c>
      <c r="Z3" s="280">
        <v>-55529.45</v>
      </c>
      <c r="AA3" s="292"/>
      <c r="AB3" s="263"/>
      <c r="AC3" s="280">
        <v>-55529.45</v>
      </c>
      <c r="AD3" s="198">
        <f>X3-Z3</f>
        <v>0</v>
      </c>
    </row>
    <row r="4" spans="1:31" x14ac:dyDescent="0.25">
      <c r="A4" s="194">
        <v>3</v>
      </c>
      <c r="B4" s="284" t="s">
        <v>250</v>
      </c>
      <c r="C4" s="199" t="s">
        <v>243</v>
      </c>
      <c r="D4" s="217" t="s">
        <v>251</v>
      </c>
      <c r="E4" s="217" t="s">
        <v>255</v>
      </c>
      <c r="F4" s="217" t="s">
        <v>252</v>
      </c>
      <c r="G4" s="222" t="s">
        <v>26</v>
      </c>
      <c r="H4" s="223">
        <v>-451147.2446097862</v>
      </c>
      <c r="I4" s="270">
        <v>1</v>
      </c>
      <c r="J4" s="223">
        <f>H4*I4</f>
        <v>-451147.2446097862</v>
      </c>
      <c r="K4" s="270">
        <v>1</v>
      </c>
      <c r="L4" s="196">
        <f t="shared" si="2"/>
        <v>-451147.2446097862</v>
      </c>
      <c r="M4" s="196"/>
      <c r="N4" s="270">
        <v>1</v>
      </c>
      <c r="O4" s="196">
        <f t="shared" si="3"/>
        <v>-451147.2446097862</v>
      </c>
      <c r="P4" s="196"/>
      <c r="Q4" s="270">
        <v>1</v>
      </c>
      <c r="R4" s="196">
        <f t="shared" si="4"/>
        <v>-451147.2446097862</v>
      </c>
      <c r="S4" s="196"/>
      <c r="T4" s="220">
        <v>1</v>
      </c>
      <c r="U4" s="221">
        <f t="shared" si="0"/>
        <v>-451147.2446097862</v>
      </c>
      <c r="V4" s="221"/>
      <c r="W4" s="220">
        <v>1</v>
      </c>
      <c r="X4" s="221">
        <f t="shared" si="1"/>
        <v>-451147.2446097862</v>
      </c>
      <c r="Y4" s="220">
        <v>1</v>
      </c>
      <c r="Z4" s="221">
        <f t="shared" ref="Z4:Z13" si="5">J4*Y4</f>
        <v>-451147.2446097862</v>
      </c>
      <c r="AA4" s="293"/>
      <c r="AB4" s="278"/>
      <c r="AC4" s="221">
        <f t="shared" ref="AC4:AC13" si="6">L4*AB4</f>
        <v>0</v>
      </c>
      <c r="AD4" s="221">
        <f t="shared" ref="AD4:AD13" si="7">U4-X4</f>
        <v>0</v>
      </c>
      <c r="AE4" s="267"/>
    </row>
    <row r="5" spans="1:31" x14ac:dyDescent="0.25">
      <c r="A5" s="194">
        <v>4</v>
      </c>
      <c r="B5" s="284" t="s">
        <v>253</v>
      </c>
      <c r="C5" s="199" t="s">
        <v>243</v>
      </c>
      <c r="D5" s="217" t="s">
        <v>251</v>
      </c>
      <c r="E5" s="217" t="s">
        <v>255</v>
      </c>
      <c r="F5" s="217" t="s">
        <v>252</v>
      </c>
      <c r="G5" s="222" t="s">
        <v>26</v>
      </c>
      <c r="H5" s="223">
        <v>-329666.71869747085</v>
      </c>
      <c r="I5" s="270">
        <v>1</v>
      </c>
      <c r="J5" s="223">
        <f t="shared" ref="J5:J37" si="8">H5*I5</f>
        <v>-329666.71869747085</v>
      </c>
      <c r="K5" s="270">
        <v>1</v>
      </c>
      <c r="L5" s="196">
        <f t="shared" si="2"/>
        <v>-329666.71869747085</v>
      </c>
      <c r="M5" s="196"/>
      <c r="N5" s="270">
        <v>1</v>
      </c>
      <c r="O5" s="196">
        <f t="shared" si="3"/>
        <v>-329666.71869747085</v>
      </c>
      <c r="P5" s="196"/>
      <c r="Q5" s="270">
        <v>1</v>
      </c>
      <c r="R5" s="196">
        <f t="shared" si="4"/>
        <v>-329666.71869747085</v>
      </c>
      <c r="S5" s="196"/>
      <c r="T5" s="220">
        <v>1</v>
      </c>
      <c r="U5" s="221">
        <f t="shared" si="0"/>
        <v>-329666.71869747085</v>
      </c>
      <c r="V5" s="221"/>
      <c r="W5" s="220">
        <v>1</v>
      </c>
      <c r="X5" s="221">
        <f t="shared" si="1"/>
        <v>-329666.71869747085</v>
      </c>
      <c r="Y5" s="220">
        <v>1</v>
      </c>
      <c r="Z5" s="221">
        <f t="shared" si="5"/>
        <v>-329666.71869747085</v>
      </c>
      <c r="AA5" s="293"/>
      <c r="AB5" s="278"/>
      <c r="AC5" s="221">
        <f t="shared" si="6"/>
        <v>0</v>
      </c>
      <c r="AD5" s="221">
        <f t="shared" si="7"/>
        <v>0</v>
      </c>
      <c r="AE5" s="267"/>
    </row>
    <row r="6" spans="1:31" x14ac:dyDescent="0.25">
      <c r="A6" s="194">
        <v>5</v>
      </c>
      <c r="B6" s="199" t="s">
        <v>468</v>
      </c>
      <c r="C6" s="199" t="s">
        <v>243</v>
      </c>
      <c r="D6" s="217" t="s">
        <v>251</v>
      </c>
      <c r="E6" s="217" t="s">
        <v>255</v>
      </c>
      <c r="F6" s="217" t="s">
        <v>252</v>
      </c>
      <c r="G6" s="222" t="s">
        <v>26</v>
      </c>
      <c r="H6" s="223">
        <v>-33516.043696010951</v>
      </c>
      <c r="I6" s="270">
        <v>1</v>
      </c>
      <c r="J6" s="223">
        <f t="shared" si="8"/>
        <v>-33516.043696010951</v>
      </c>
      <c r="K6" s="270">
        <v>1</v>
      </c>
      <c r="L6" s="196">
        <f t="shared" si="2"/>
        <v>-33516.043696010951</v>
      </c>
      <c r="M6" s="196"/>
      <c r="N6" s="270">
        <v>1</v>
      </c>
      <c r="O6" s="196">
        <f t="shared" si="3"/>
        <v>-33516.043696010951</v>
      </c>
      <c r="P6" s="196"/>
      <c r="Q6" s="270">
        <v>1</v>
      </c>
      <c r="R6" s="196">
        <f t="shared" si="4"/>
        <v>-33516.043696010951</v>
      </c>
      <c r="S6" s="196"/>
      <c r="T6" s="220">
        <v>1</v>
      </c>
      <c r="U6" s="221">
        <f t="shared" si="0"/>
        <v>-33516.043696010951</v>
      </c>
      <c r="V6" s="221"/>
      <c r="W6" s="220">
        <v>1</v>
      </c>
      <c r="X6" s="221">
        <f t="shared" si="1"/>
        <v>-33516.043696010951</v>
      </c>
      <c r="Y6" s="220">
        <v>1</v>
      </c>
      <c r="Z6" s="221">
        <f t="shared" si="5"/>
        <v>-33516.043696010951</v>
      </c>
      <c r="AA6" s="293"/>
      <c r="AB6" s="278"/>
      <c r="AC6" s="221">
        <f t="shared" si="6"/>
        <v>0</v>
      </c>
      <c r="AD6" s="221">
        <f t="shared" si="7"/>
        <v>0</v>
      </c>
      <c r="AE6" s="267"/>
    </row>
    <row r="7" spans="1:31" x14ac:dyDescent="0.25">
      <c r="A7" s="194">
        <v>6</v>
      </c>
      <c r="B7" s="199" t="s">
        <v>254</v>
      </c>
      <c r="C7" s="199" t="s">
        <v>243</v>
      </c>
      <c r="D7" s="217" t="s">
        <v>251</v>
      </c>
      <c r="E7" s="217" t="s">
        <v>255</v>
      </c>
      <c r="F7" s="217" t="s">
        <v>252</v>
      </c>
      <c r="G7" s="222" t="s">
        <v>26</v>
      </c>
      <c r="H7" s="223">
        <v>-261559.9738548249</v>
      </c>
      <c r="I7" s="270">
        <v>1</v>
      </c>
      <c r="J7" s="223">
        <f t="shared" si="8"/>
        <v>-261559.9738548249</v>
      </c>
      <c r="K7" s="270">
        <v>1</v>
      </c>
      <c r="L7" s="196">
        <f t="shared" si="2"/>
        <v>-261559.9738548249</v>
      </c>
      <c r="M7" s="196"/>
      <c r="N7" s="270">
        <v>1</v>
      </c>
      <c r="O7" s="196">
        <f t="shared" si="3"/>
        <v>-261559.9738548249</v>
      </c>
      <c r="P7" s="196"/>
      <c r="Q7" s="270">
        <v>1</v>
      </c>
      <c r="R7" s="196">
        <f t="shared" si="4"/>
        <v>-261559.9738548249</v>
      </c>
      <c r="S7" s="196"/>
      <c r="T7" s="220">
        <v>1</v>
      </c>
      <c r="U7" s="221">
        <f t="shared" si="0"/>
        <v>-261559.9738548249</v>
      </c>
      <c r="V7" s="221"/>
      <c r="W7" s="220">
        <v>1</v>
      </c>
      <c r="X7" s="221">
        <f t="shared" si="1"/>
        <v>-261559.9738548249</v>
      </c>
      <c r="Y7" s="220">
        <v>1</v>
      </c>
      <c r="Z7" s="221">
        <f t="shared" si="5"/>
        <v>-261559.9738548249</v>
      </c>
      <c r="AA7" s="293"/>
      <c r="AB7" s="278"/>
      <c r="AC7" s="221">
        <f t="shared" si="6"/>
        <v>0</v>
      </c>
      <c r="AD7" s="221">
        <f t="shared" si="7"/>
        <v>0</v>
      </c>
      <c r="AE7" s="267"/>
    </row>
    <row r="8" spans="1:31" x14ac:dyDescent="0.25">
      <c r="A8" s="194">
        <v>7</v>
      </c>
      <c r="B8" s="199" t="s">
        <v>262</v>
      </c>
      <c r="C8" s="199" t="s">
        <v>243</v>
      </c>
      <c r="D8" s="217" t="s">
        <v>251</v>
      </c>
      <c r="E8" s="217" t="s">
        <v>255</v>
      </c>
      <c r="F8" s="217" t="s">
        <v>252</v>
      </c>
      <c r="G8" s="222" t="s">
        <v>26</v>
      </c>
      <c r="H8" s="223">
        <v>-3212958.1774874814</v>
      </c>
      <c r="I8" s="270">
        <v>1</v>
      </c>
      <c r="J8" s="223">
        <f t="shared" si="8"/>
        <v>-3212958.1774874814</v>
      </c>
      <c r="K8" s="270">
        <v>1</v>
      </c>
      <c r="L8" s="196">
        <f t="shared" si="2"/>
        <v>-3212958.1774874814</v>
      </c>
      <c r="M8" s="196"/>
      <c r="N8" s="270">
        <v>1</v>
      </c>
      <c r="O8" s="196">
        <f t="shared" si="3"/>
        <v>-3212958.1774874814</v>
      </c>
      <c r="P8" s="196"/>
      <c r="Q8" s="270">
        <v>1</v>
      </c>
      <c r="R8" s="196">
        <f t="shared" si="4"/>
        <v>-3212958.1774874814</v>
      </c>
      <c r="S8" s="196"/>
      <c r="T8" s="220">
        <v>1</v>
      </c>
      <c r="U8" s="221">
        <f t="shared" si="0"/>
        <v>-3212958.1774874814</v>
      </c>
      <c r="V8" s="221"/>
      <c r="W8" s="220">
        <v>1</v>
      </c>
      <c r="X8" s="221">
        <f t="shared" si="1"/>
        <v>-3212958.1774874814</v>
      </c>
      <c r="Y8" s="220">
        <v>1</v>
      </c>
      <c r="Z8" s="221">
        <f t="shared" si="5"/>
        <v>-3212958.1774874814</v>
      </c>
      <c r="AA8" s="293"/>
      <c r="AB8" s="278"/>
      <c r="AC8" s="221">
        <f t="shared" si="6"/>
        <v>0</v>
      </c>
      <c r="AD8" s="221">
        <f t="shared" si="7"/>
        <v>0</v>
      </c>
      <c r="AE8" s="267"/>
    </row>
    <row r="9" spans="1:31" x14ac:dyDescent="0.25">
      <c r="A9" s="194">
        <v>8</v>
      </c>
      <c r="B9" s="199" t="s">
        <v>263</v>
      </c>
      <c r="C9" s="199" t="s">
        <v>243</v>
      </c>
      <c r="D9" s="217" t="s">
        <v>251</v>
      </c>
      <c r="E9" s="217" t="s">
        <v>255</v>
      </c>
      <c r="F9" s="217" t="s">
        <v>252</v>
      </c>
      <c r="G9" s="222" t="s">
        <v>26</v>
      </c>
      <c r="H9" s="223">
        <v>-306100.54502446298</v>
      </c>
      <c r="I9" s="270">
        <v>1</v>
      </c>
      <c r="J9" s="223">
        <f t="shared" si="8"/>
        <v>-306100.54502446298</v>
      </c>
      <c r="K9" s="270">
        <v>1</v>
      </c>
      <c r="L9" s="196">
        <f t="shared" si="2"/>
        <v>-306100.54502446298</v>
      </c>
      <c r="M9" s="196"/>
      <c r="N9" s="270">
        <v>1</v>
      </c>
      <c r="O9" s="196">
        <f t="shared" si="3"/>
        <v>-306100.54502446298</v>
      </c>
      <c r="P9" s="196"/>
      <c r="Q9" s="270">
        <v>1</v>
      </c>
      <c r="R9" s="196">
        <f t="shared" si="4"/>
        <v>-306100.54502446298</v>
      </c>
      <c r="S9" s="196"/>
      <c r="T9" s="220">
        <v>1</v>
      </c>
      <c r="U9" s="221">
        <f t="shared" si="0"/>
        <v>-306100.54502446298</v>
      </c>
      <c r="V9" s="221"/>
      <c r="W9" s="220">
        <v>1</v>
      </c>
      <c r="X9" s="221">
        <f t="shared" si="1"/>
        <v>-306100.54502446298</v>
      </c>
      <c r="Y9" s="220">
        <v>1</v>
      </c>
      <c r="Z9" s="221">
        <f t="shared" si="5"/>
        <v>-306100.54502446298</v>
      </c>
      <c r="AA9" s="293"/>
      <c r="AB9" s="278"/>
      <c r="AC9" s="221">
        <f t="shared" si="6"/>
        <v>0</v>
      </c>
      <c r="AD9" s="221">
        <f t="shared" si="7"/>
        <v>0</v>
      </c>
      <c r="AE9" s="267"/>
    </row>
    <row r="10" spans="1:31" x14ac:dyDescent="0.25">
      <c r="A10" s="194">
        <v>9</v>
      </c>
      <c r="B10" s="199" t="s">
        <v>264</v>
      </c>
      <c r="C10" s="199" t="s">
        <v>243</v>
      </c>
      <c r="D10" s="217" t="s">
        <v>251</v>
      </c>
      <c r="E10" s="217" t="s">
        <v>255</v>
      </c>
      <c r="F10" s="217" t="s">
        <v>252</v>
      </c>
      <c r="G10" s="222" t="s">
        <v>26</v>
      </c>
      <c r="H10" s="223">
        <v>-1662540.5621763617</v>
      </c>
      <c r="I10" s="270">
        <v>1</v>
      </c>
      <c r="J10" s="223">
        <f t="shared" si="8"/>
        <v>-1662540.5621763617</v>
      </c>
      <c r="K10" s="270">
        <v>1</v>
      </c>
      <c r="L10" s="196">
        <f t="shared" si="2"/>
        <v>-1662540.5621763617</v>
      </c>
      <c r="M10" s="196"/>
      <c r="N10" s="270">
        <v>1</v>
      </c>
      <c r="O10" s="196">
        <f t="shared" si="3"/>
        <v>-1662540.5621763617</v>
      </c>
      <c r="P10" s="196"/>
      <c r="Q10" s="270">
        <v>1</v>
      </c>
      <c r="R10" s="196">
        <f t="shared" si="4"/>
        <v>-1662540.5621763617</v>
      </c>
      <c r="S10" s="196"/>
      <c r="T10" s="220">
        <v>1</v>
      </c>
      <c r="U10" s="221">
        <f t="shared" si="0"/>
        <v>-1662540.5621763617</v>
      </c>
      <c r="V10" s="221"/>
      <c r="W10" s="220">
        <v>1</v>
      </c>
      <c r="X10" s="221">
        <f t="shared" si="1"/>
        <v>-1662540.5621763617</v>
      </c>
      <c r="Y10" s="220">
        <v>1</v>
      </c>
      <c r="Z10" s="221">
        <f t="shared" si="5"/>
        <v>-1662540.5621763617</v>
      </c>
      <c r="AA10" s="293"/>
      <c r="AB10" s="278"/>
      <c r="AC10" s="221">
        <f t="shared" si="6"/>
        <v>0</v>
      </c>
      <c r="AD10" s="221">
        <f t="shared" si="7"/>
        <v>0</v>
      </c>
      <c r="AE10" s="267"/>
    </row>
    <row r="11" spans="1:31" x14ac:dyDescent="0.25">
      <c r="A11" s="194">
        <v>10</v>
      </c>
      <c r="B11" s="199" t="s">
        <v>469</v>
      </c>
      <c r="C11" s="199" t="s">
        <v>243</v>
      </c>
      <c r="D11" s="217" t="s">
        <v>251</v>
      </c>
      <c r="E11" s="217" t="s">
        <v>255</v>
      </c>
      <c r="F11" s="217" t="s">
        <v>252</v>
      </c>
      <c r="G11" s="222" t="s">
        <v>26</v>
      </c>
      <c r="H11" s="223">
        <v>-85330.865279323654</v>
      </c>
      <c r="I11" s="270">
        <v>1</v>
      </c>
      <c r="J11" s="223">
        <f t="shared" si="8"/>
        <v>-85330.865279323654</v>
      </c>
      <c r="K11" s="270">
        <v>1</v>
      </c>
      <c r="L11" s="196">
        <f t="shared" si="2"/>
        <v>-85330.865279323654</v>
      </c>
      <c r="M11" s="196"/>
      <c r="N11" s="270">
        <v>1</v>
      </c>
      <c r="O11" s="196">
        <f t="shared" si="3"/>
        <v>-85330.865279323654</v>
      </c>
      <c r="P11" s="196"/>
      <c r="Q11" s="270">
        <v>1</v>
      </c>
      <c r="R11" s="196">
        <f t="shared" si="4"/>
        <v>-85330.865279323654</v>
      </c>
      <c r="S11" s="196"/>
      <c r="T11" s="220">
        <v>1</v>
      </c>
      <c r="U11" s="221">
        <f t="shared" si="0"/>
        <v>-85330.865279323654</v>
      </c>
      <c r="V11" s="221"/>
      <c r="W11" s="220">
        <v>1</v>
      </c>
      <c r="X11" s="221">
        <f t="shared" si="1"/>
        <v>-85330.865279323654</v>
      </c>
      <c r="Y11" s="220">
        <v>1</v>
      </c>
      <c r="Z11" s="221">
        <f t="shared" si="5"/>
        <v>-85330.865279323654</v>
      </c>
      <c r="AA11" s="293"/>
      <c r="AB11" s="278"/>
      <c r="AC11" s="221">
        <f t="shared" si="6"/>
        <v>0</v>
      </c>
      <c r="AD11" s="221">
        <f t="shared" si="7"/>
        <v>0</v>
      </c>
      <c r="AE11" s="267"/>
    </row>
    <row r="12" spans="1:31" x14ac:dyDescent="0.25">
      <c r="A12" s="194">
        <v>11</v>
      </c>
      <c r="B12" s="199" t="s">
        <v>470</v>
      </c>
      <c r="C12" s="199" t="s">
        <v>243</v>
      </c>
      <c r="D12" s="217" t="s">
        <v>251</v>
      </c>
      <c r="E12" s="217" t="s">
        <v>255</v>
      </c>
      <c r="F12" s="217" t="s">
        <v>252</v>
      </c>
      <c r="G12" s="222" t="s">
        <v>26</v>
      </c>
      <c r="H12" s="223">
        <v>-107821.04198880249</v>
      </c>
      <c r="I12" s="270">
        <v>1</v>
      </c>
      <c r="J12" s="223">
        <f t="shared" si="8"/>
        <v>-107821.04198880249</v>
      </c>
      <c r="K12" s="270">
        <v>1</v>
      </c>
      <c r="L12" s="196">
        <f t="shared" si="2"/>
        <v>-107821.04198880249</v>
      </c>
      <c r="M12" s="196"/>
      <c r="N12" s="270">
        <v>1</v>
      </c>
      <c r="O12" s="196">
        <f t="shared" si="3"/>
        <v>-107821.04198880249</v>
      </c>
      <c r="P12" s="196"/>
      <c r="Q12" s="270">
        <v>1</v>
      </c>
      <c r="R12" s="196">
        <f t="shared" si="4"/>
        <v>-107821.04198880249</v>
      </c>
      <c r="S12" s="196"/>
      <c r="T12" s="220">
        <v>1</v>
      </c>
      <c r="U12" s="221">
        <f t="shared" si="0"/>
        <v>-107821.04198880249</v>
      </c>
      <c r="V12" s="221"/>
      <c r="W12" s="220">
        <v>1</v>
      </c>
      <c r="X12" s="221">
        <f t="shared" si="1"/>
        <v>-107821.04198880249</v>
      </c>
      <c r="Y12" s="220">
        <v>1</v>
      </c>
      <c r="Z12" s="221">
        <f t="shared" si="5"/>
        <v>-107821.04198880249</v>
      </c>
      <c r="AA12" s="293"/>
      <c r="AB12" s="278"/>
      <c r="AC12" s="221">
        <f t="shared" si="6"/>
        <v>0</v>
      </c>
      <c r="AD12" s="221">
        <f t="shared" si="7"/>
        <v>0</v>
      </c>
      <c r="AE12" s="267"/>
    </row>
    <row r="13" spans="1:31" x14ac:dyDescent="0.25">
      <c r="A13" s="194">
        <v>12</v>
      </c>
      <c r="B13" s="199" t="s">
        <v>471</v>
      </c>
      <c r="C13" s="199" t="s">
        <v>472</v>
      </c>
      <c r="D13" s="217" t="s">
        <v>251</v>
      </c>
      <c r="E13" s="217" t="s">
        <v>255</v>
      </c>
      <c r="F13" s="217" t="s">
        <v>252</v>
      </c>
      <c r="G13" s="222" t="s">
        <v>26</v>
      </c>
      <c r="H13" s="223">
        <v>-5640.3696839922341</v>
      </c>
      <c r="I13" s="270">
        <v>1</v>
      </c>
      <c r="J13" s="223">
        <f t="shared" si="8"/>
        <v>-5640.3696839922341</v>
      </c>
      <c r="K13" s="270">
        <v>1</v>
      </c>
      <c r="L13" s="196">
        <f t="shared" si="2"/>
        <v>-5640.3696839922341</v>
      </c>
      <c r="M13" s="196"/>
      <c r="N13" s="270">
        <v>1</v>
      </c>
      <c r="O13" s="196">
        <f t="shared" si="3"/>
        <v>-5640.3696839922341</v>
      </c>
      <c r="P13" s="196"/>
      <c r="Q13" s="270">
        <v>1</v>
      </c>
      <c r="R13" s="196">
        <f t="shared" si="4"/>
        <v>-5640.3696839922341</v>
      </c>
      <c r="S13" s="196"/>
      <c r="T13" s="220">
        <v>1</v>
      </c>
      <c r="U13" s="221">
        <f t="shared" si="0"/>
        <v>-5640.3696839922341</v>
      </c>
      <c r="V13" s="221"/>
      <c r="W13" s="220">
        <v>1</v>
      </c>
      <c r="X13" s="221">
        <f t="shared" si="1"/>
        <v>-5640.3696839922341</v>
      </c>
      <c r="Y13" s="220">
        <v>1</v>
      </c>
      <c r="Z13" s="221">
        <f t="shared" si="5"/>
        <v>-5640.3696839922341</v>
      </c>
      <c r="AA13" s="293"/>
      <c r="AB13" s="278"/>
      <c r="AC13" s="221">
        <f t="shared" si="6"/>
        <v>0</v>
      </c>
      <c r="AD13" s="221">
        <f t="shared" si="7"/>
        <v>0</v>
      </c>
      <c r="AE13" s="267"/>
    </row>
    <row r="14" spans="1:31" x14ac:dyDescent="0.25">
      <c r="A14" s="194">
        <v>13</v>
      </c>
      <c r="B14" s="200" t="s">
        <v>473</v>
      </c>
      <c r="C14" s="200" t="s">
        <v>243</v>
      </c>
      <c r="D14" s="200" t="s">
        <v>246</v>
      </c>
      <c r="E14" s="200" t="s">
        <v>244</v>
      </c>
      <c r="F14" s="200" t="s">
        <v>247</v>
      </c>
      <c r="G14" s="200" t="s">
        <v>0</v>
      </c>
      <c r="H14" s="201">
        <v>-6585324.2615108415</v>
      </c>
      <c r="I14" s="269">
        <v>4.1555</v>
      </c>
      <c r="J14" s="223">
        <f t="shared" si="8"/>
        <v>-27365314.968708303</v>
      </c>
      <c r="K14" s="269">
        <v>4.1544999999999996</v>
      </c>
      <c r="L14" s="196">
        <f t="shared" si="2"/>
        <v>-27358729.64444679</v>
      </c>
      <c r="M14" s="201">
        <f t="shared" ref="M14:M37" si="9">J14-L14</f>
        <v>-6585.3242615126073</v>
      </c>
      <c r="N14" s="269">
        <v>4.0750000000000002</v>
      </c>
      <c r="O14" s="196">
        <f t="shared" si="3"/>
        <v>-26835196.365656681</v>
      </c>
      <c r="P14" s="201">
        <f>L14-O14</f>
        <v>-523533.27879010886</v>
      </c>
      <c r="Q14" s="269">
        <v>4.0170000000000003</v>
      </c>
      <c r="R14" s="196">
        <f t="shared" si="4"/>
        <v>-26453247.558489054</v>
      </c>
      <c r="S14" s="196">
        <f>O14-R14</f>
        <v>-381948.80716762692</v>
      </c>
      <c r="T14" s="197">
        <v>4.0449999999999999</v>
      </c>
      <c r="U14" s="198">
        <f t="shared" si="0"/>
        <v>-26637636.637811355</v>
      </c>
      <c r="V14" s="198">
        <f>R14-U14</f>
        <v>184389.07932230085</v>
      </c>
      <c r="W14" s="197">
        <v>4.0495000000000001</v>
      </c>
      <c r="X14" s="198">
        <f t="shared" si="1"/>
        <v>-26667270.596988153</v>
      </c>
      <c r="Y14" s="197">
        <v>4.1459999999999999</v>
      </c>
      <c r="Z14" s="198">
        <f>H14*$Y$14</f>
        <v>-27302754.38822395</v>
      </c>
      <c r="AA14" s="272">
        <v>4.0975000000000001</v>
      </c>
      <c r="AB14" s="263">
        <f>U14-X14</f>
        <v>29633.95917679742</v>
      </c>
      <c r="AC14" s="198">
        <f>H14*$AA$14</f>
        <v>-26983366.161540676</v>
      </c>
      <c r="AD14" s="198"/>
      <c r="AE14" s="267"/>
    </row>
    <row r="15" spans="1:31" x14ac:dyDescent="0.25">
      <c r="A15" s="194">
        <v>14</v>
      </c>
      <c r="B15" s="200" t="s">
        <v>474</v>
      </c>
      <c r="C15" s="200" t="s">
        <v>472</v>
      </c>
      <c r="D15" s="200" t="s">
        <v>246</v>
      </c>
      <c r="E15" s="200" t="s">
        <v>255</v>
      </c>
      <c r="F15" s="200" t="s">
        <v>247</v>
      </c>
      <c r="G15" s="200" t="s">
        <v>0</v>
      </c>
      <c r="H15" s="201">
        <v>-8133.6474334853701</v>
      </c>
      <c r="I15" s="269">
        <v>4.1555</v>
      </c>
      <c r="J15" s="223">
        <f t="shared" si="8"/>
        <v>-33799.371909848458</v>
      </c>
      <c r="K15" s="269">
        <v>4.1544999999999996</v>
      </c>
      <c r="L15" s="196">
        <f t="shared" si="2"/>
        <v>-33791.238262414969</v>
      </c>
      <c r="M15" s="201">
        <f t="shared" si="9"/>
        <v>-8.1336474334893865</v>
      </c>
      <c r="N15" s="269">
        <v>4.0750000000000002</v>
      </c>
      <c r="O15" s="196">
        <f t="shared" si="3"/>
        <v>-33144.613291452886</v>
      </c>
      <c r="P15" s="201">
        <f>L15-O15</f>
        <v>-646.62497096208244</v>
      </c>
      <c r="Q15" s="269">
        <v>4.0170000000000003</v>
      </c>
      <c r="R15" s="196">
        <f t="shared" si="4"/>
        <v>-32672.861740310735</v>
      </c>
      <c r="S15" s="196">
        <f>O15-R15</f>
        <v>-471.75155114215158</v>
      </c>
      <c r="T15" s="197">
        <v>4.0449999999999999</v>
      </c>
      <c r="U15" s="198">
        <f t="shared" si="0"/>
        <v>-32900.603868448321</v>
      </c>
      <c r="V15" s="198">
        <f>R15-U15</f>
        <v>227.74212813758641</v>
      </c>
      <c r="W15" s="197">
        <v>4.0495000000000001</v>
      </c>
      <c r="X15" s="198">
        <f t="shared" si="1"/>
        <v>-32937.205281899005</v>
      </c>
      <c r="Y15" s="197">
        <v>4.1459999999999999</v>
      </c>
      <c r="Z15" s="198">
        <f t="shared" ref="Z15:Z37" si="10">H15*$Y$14</f>
        <v>-33722.102259230342</v>
      </c>
      <c r="AA15" s="272">
        <v>4.0975000000000001</v>
      </c>
      <c r="AB15" s="263">
        <f>U15-X15</f>
        <v>36.601413450684049</v>
      </c>
      <c r="AC15" s="295">
        <f t="shared" ref="AC15:AC36" si="11">H15*$AA$14</f>
        <v>-33327.620358706306</v>
      </c>
      <c r="AD15" s="198"/>
      <c r="AE15" s="267"/>
    </row>
    <row r="16" spans="1:31" x14ac:dyDescent="0.25">
      <c r="A16" s="194">
        <v>15</v>
      </c>
      <c r="B16" s="200" t="s">
        <v>242</v>
      </c>
      <c r="C16" s="200" t="s">
        <v>243</v>
      </c>
      <c r="D16" s="200" t="s">
        <v>246</v>
      </c>
      <c r="E16" s="200" t="s">
        <v>244</v>
      </c>
      <c r="F16" s="200" t="s">
        <v>247</v>
      </c>
      <c r="G16" s="200" t="s">
        <v>0</v>
      </c>
      <c r="H16" s="201">
        <v>-37664.752253605053</v>
      </c>
      <c r="I16" s="269">
        <v>4.1555</v>
      </c>
      <c r="J16" s="223">
        <f t="shared" si="8"/>
        <v>-156515.8779898558</v>
      </c>
      <c r="K16" s="269">
        <v>4.1544999999999996</v>
      </c>
      <c r="L16" s="196">
        <f t="shared" si="2"/>
        <v>-156478.21323760218</v>
      </c>
      <c r="M16" s="201">
        <f t="shared" si="9"/>
        <v>-37.664752253622282</v>
      </c>
      <c r="N16" s="269">
        <v>4.0750000000000002</v>
      </c>
      <c r="O16" s="196">
        <f t="shared" si="3"/>
        <v>-153483.8654334406</v>
      </c>
      <c r="P16" s="201">
        <f>L16-O16</f>
        <v>-2994.3478041615745</v>
      </c>
      <c r="Q16" s="269">
        <v>4.0170000000000003</v>
      </c>
      <c r="R16" s="196">
        <f t="shared" si="4"/>
        <v>-151299.3098027315</v>
      </c>
      <c r="S16" s="196">
        <f>O16-R16</f>
        <v>-2184.5556307091028</v>
      </c>
      <c r="T16" s="197">
        <v>4.0449999999999999</v>
      </c>
      <c r="U16" s="198">
        <f t="shared" si="0"/>
        <v>-152353.92286583243</v>
      </c>
      <c r="V16" s="198">
        <f>R16-U16</f>
        <v>1054.6130631009291</v>
      </c>
      <c r="W16" s="197">
        <v>4.0495000000000001</v>
      </c>
      <c r="X16" s="198">
        <f t="shared" si="1"/>
        <v>-152523.41425097367</v>
      </c>
      <c r="Y16" s="197">
        <v>4.1459999999999999</v>
      </c>
      <c r="Z16" s="198">
        <f t="shared" si="10"/>
        <v>-156158.06284344653</v>
      </c>
      <c r="AA16" s="272">
        <v>4.0975000000000001</v>
      </c>
      <c r="AB16" s="263">
        <f>U16-X16</f>
        <v>169.49138514124206</v>
      </c>
      <c r="AC16" s="198">
        <f t="shared" si="11"/>
        <v>-154331.3223591467</v>
      </c>
      <c r="AD16" s="198"/>
      <c r="AE16" s="267"/>
    </row>
    <row r="17" spans="1:31" x14ac:dyDescent="0.25">
      <c r="A17" s="194">
        <v>16</v>
      </c>
      <c r="B17" s="200" t="s">
        <v>242</v>
      </c>
      <c r="C17" s="200" t="s">
        <v>243</v>
      </c>
      <c r="D17" s="200" t="s">
        <v>246</v>
      </c>
      <c r="E17" s="200" t="s">
        <v>244</v>
      </c>
      <c r="F17" s="200" t="s">
        <v>247</v>
      </c>
      <c r="G17" s="200" t="s">
        <v>0</v>
      </c>
      <c r="H17" s="201">
        <v>-61497.389188107103</v>
      </c>
      <c r="I17" s="269">
        <v>4.1555</v>
      </c>
      <c r="J17" s="223">
        <f t="shared" si="8"/>
        <v>-255552.40077117906</v>
      </c>
      <c r="K17" s="269">
        <v>4.1544999999999996</v>
      </c>
      <c r="L17" s="196">
        <f t="shared" si="2"/>
        <v>-255490.90338199094</v>
      </c>
      <c r="M17" s="201">
        <f t="shared" si="9"/>
        <v>-61.497389188123634</v>
      </c>
      <c r="N17" s="269">
        <v>4.0750000000000002</v>
      </c>
      <c r="O17" s="196">
        <f t="shared" si="3"/>
        <v>-250601.86094153646</v>
      </c>
      <c r="P17" s="201">
        <f t="shared" ref="P17:P37" si="12">L17-O17</f>
        <v>-4889.0424404544756</v>
      </c>
      <c r="Q17" s="269">
        <v>4.0170000000000003</v>
      </c>
      <c r="R17" s="196">
        <f t="shared" si="4"/>
        <v>-247035.01236862625</v>
      </c>
      <c r="S17" s="196">
        <f t="shared" ref="S17:S37" si="13">O17-R17</f>
        <v>-3566.8485729102104</v>
      </c>
      <c r="T17" s="197">
        <v>4.0449999999999999</v>
      </c>
      <c r="U17" s="198">
        <f t="shared" si="0"/>
        <v>-248756.93926589322</v>
      </c>
      <c r="V17" s="198">
        <f t="shared" ref="V17:V37" si="14">R17-U17</f>
        <v>1721.926897266967</v>
      </c>
      <c r="W17" s="197">
        <v>4.0495000000000001</v>
      </c>
      <c r="X17" s="198">
        <f t="shared" si="1"/>
        <v>-249033.67751723973</v>
      </c>
      <c r="Y17" s="197">
        <v>4.1459999999999999</v>
      </c>
      <c r="Z17" s="198">
        <f t="shared" si="10"/>
        <v>-254968.17557389205</v>
      </c>
      <c r="AA17" s="272">
        <v>4.0975000000000001</v>
      </c>
      <c r="AB17" s="263">
        <f t="shared" ref="AB17:AB37" si="15">U17-X17</f>
        <v>276.7382513465127</v>
      </c>
      <c r="AC17" s="198">
        <f t="shared" si="11"/>
        <v>-251985.55219826885</v>
      </c>
      <c r="AD17" s="198"/>
      <c r="AE17" s="267"/>
    </row>
    <row r="18" spans="1:31" x14ac:dyDescent="0.25">
      <c r="A18" s="194">
        <v>17</v>
      </c>
      <c r="B18" s="200" t="s">
        <v>242</v>
      </c>
      <c r="C18" s="200" t="s">
        <v>243</v>
      </c>
      <c r="D18" s="200" t="s">
        <v>246</v>
      </c>
      <c r="E18" s="200" t="s">
        <v>244</v>
      </c>
      <c r="F18" s="200" t="s">
        <v>247</v>
      </c>
      <c r="G18" s="200" t="s">
        <v>0</v>
      </c>
      <c r="H18" s="201">
        <v>-87180.238223306835</v>
      </c>
      <c r="I18" s="269">
        <v>4.1555</v>
      </c>
      <c r="J18" s="223">
        <f t="shared" si="8"/>
        <v>-362277.47993695154</v>
      </c>
      <c r="K18" s="269">
        <v>4.1544999999999996</v>
      </c>
      <c r="L18" s="196">
        <f t="shared" si="2"/>
        <v>-362190.29969872819</v>
      </c>
      <c r="M18" s="201">
        <f t="shared" si="9"/>
        <v>-87.180238223343622</v>
      </c>
      <c r="N18" s="269">
        <v>4.0750000000000002</v>
      </c>
      <c r="O18" s="196">
        <f t="shared" si="3"/>
        <v>-355259.47075997537</v>
      </c>
      <c r="P18" s="201">
        <f t="shared" si="12"/>
        <v>-6930.8289387528202</v>
      </c>
      <c r="Q18" s="269">
        <v>4.0170000000000003</v>
      </c>
      <c r="R18" s="196">
        <f t="shared" si="4"/>
        <v>-350203.0169430236</v>
      </c>
      <c r="S18" s="196">
        <f t="shared" si="13"/>
        <v>-5056.4538169517764</v>
      </c>
      <c r="T18" s="197">
        <v>4.0449999999999999</v>
      </c>
      <c r="U18" s="198">
        <f t="shared" si="0"/>
        <v>-352644.06361327611</v>
      </c>
      <c r="V18" s="198">
        <f t="shared" si="14"/>
        <v>2441.0466702525155</v>
      </c>
      <c r="W18" s="197">
        <v>4.0495000000000001</v>
      </c>
      <c r="X18" s="198">
        <f t="shared" si="1"/>
        <v>-353036.37468528101</v>
      </c>
      <c r="Y18" s="197">
        <v>4.1459999999999999</v>
      </c>
      <c r="Z18" s="198">
        <f t="shared" si="10"/>
        <v>-361449.26767383015</v>
      </c>
      <c r="AA18" s="272">
        <v>4.0975000000000001</v>
      </c>
      <c r="AB18" s="263">
        <f t="shared" si="15"/>
        <v>392.31107200490078</v>
      </c>
      <c r="AC18" s="198">
        <f t="shared" si="11"/>
        <v>-357221.02611999976</v>
      </c>
      <c r="AD18" s="198"/>
      <c r="AE18" s="267"/>
    </row>
    <row r="19" spans="1:31" x14ac:dyDescent="0.25">
      <c r="A19" s="194">
        <v>18</v>
      </c>
      <c r="B19" s="200" t="s">
        <v>475</v>
      </c>
      <c r="C19" s="200" t="s">
        <v>472</v>
      </c>
      <c r="D19" s="218" t="s">
        <v>251</v>
      </c>
      <c r="E19" s="218" t="s">
        <v>255</v>
      </c>
      <c r="F19" s="218" t="s">
        <v>247</v>
      </c>
      <c r="G19" s="218" t="s">
        <v>0</v>
      </c>
      <c r="H19" s="219">
        <v>-13002.708947446197</v>
      </c>
      <c r="I19" s="269">
        <v>4.1555</v>
      </c>
      <c r="J19" s="223">
        <f t="shared" si="8"/>
        <v>-54032.757031112669</v>
      </c>
      <c r="K19" s="269">
        <v>4.1544999999999996</v>
      </c>
      <c r="L19" s="196">
        <f t="shared" si="2"/>
        <v>-54019.754322165223</v>
      </c>
      <c r="M19" s="201">
        <f t="shared" si="9"/>
        <v>-13.002708947446081</v>
      </c>
      <c r="N19" s="269">
        <v>4.0750000000000002</v>
      </c>
      <c r="O19" s="196">
        <f t="shared" si="3"/>
        <v>-52986.03896084326</v>
      </c>
      <c r="P19" s="201">
        <f t="shared" si="12"/>
        <v>-1033.7153613219634</v>
      </c>
      <c r="Q19" s="269">
        <v>4.0170000000000003</v>
      </c>
      <c r="R19" s="196">
        <f t="shared" si="4"/>
        <v>-52231.88184189138</v>
      </c>
      <c r="S19" s="196">
        <f t="shared" si="13"/>
        <v>-754.15711895187997</v>
      </c>
      <c r="T19" s="197">
        <v>4.0449999999999999</v>
      </c>
      <c r="U19" s="221">
        <f t="shared" si="0"/>
        <v>-52595.95769241987</v>
      </c>
      <c r="V19" s="198">
        <f t="shared" si="14"/>
        <v>364.07585052849026</v>
      </c>
      <c r="W19" s="197">
        <v>4.0495000000000001</v>
      </c>
      <c r="X19" s="221">
        <f t="shared" si="1"/>
        <v>-52654.469882683377</v>
      </c>
      <c r="Y19" s="197">
        <v>4.1459999999999999</v>
      </c>
      <c r="Z19" s="198">
        <f t="shared" si="10"/>
        <v>-53909.231296111931</v>
      </c>
      <c r="AA19" s="272">
        <v>4.0975000000000001</v>
      </c>
      <c r="AB19" s="266">
        <f t="shared" si="15"/>
        <v>58.512190263507364</v>
      </c>
      <c r="AC19" s="198">
        <f t="shared" si="11"/>
        <v>-53278.599912160797</v>
      </c>
      <c r="AD19" s="221">
        <f>Z19-AC19</f>
        <v>-630.63138395113492</v>
      </c>
      <c r="AE19" s="267"/>
    </row>
    <row r="20" spans="1:31" x14ac:dyDescent="0.25">
      <c r="A20" s="194">
        <v>19</v>
      </c>
      <c r="B20" s="200" t="s">
        <v>476</v>
      </c>
      <c r="C20" s="200" t="s">
        <v>243</v>
      </c>
      <c r="D20" s="218" t="s">
        <v>251</v>
      </c>
      <c r="E20" s="218" t="s">
        <v>255</v>
      </c>
      <c r="F20" s="218" t="s">
        <v>247</v>
      </c>
      <c r="G20" s="218" t="s">
        <v>0</v>
      </c>
      <c r="H20" s="219">
        <v>-15168.479167787591</v>
      </c>
      <c r="I20" s="269">
        <v>4.1555</v>
      </c>
      <c r="J20" s="223">
        <f t="shared" si="8"/>
        <v>-63032.615181741334</v>
      </c>
      <c r="K20" s="269">
        <v>4.1544999999999996</v>
      </c>
      <c r="L20" s="196">
        <f t="shared" si="2"/>
        <v>-63017.446702573543</v>
      </c>
      <c r="M20" s="201">
        <f t="shared" si="9"/>
        <v>-15.168479167790792</v>
      </c>
      <c r="N20" s="269">
        <v>4.0750000000000002</v>
      </c>
      <c r="O20" s="196">
        <f t="shared" si="3"/>
        <v>-61811.552608734433</v>
      </c>
      <c r="P20" s="201">
        <f t="shared" si="12"/>
        <v>-1205.8940938391097</v>
      </c>
      <c r="Q20" s="269">
        <v>4.0170000000000003</v>
      </c>
      <c r="R20" s="196">
        <f t="shared" si="4"/>
        <v>-60931.780817002757</v>
      </c>
      <c r="S20" s="196">
        <f t="shared" si="13"/>
        <v>-879.77179173167679</v>
      </c>
      <c r="T20" s="197">
        <v>4.0449999999999999</v>
      </c>
      <c r="U20" s="221">
        <f t="shared" si="0"/>
        <v>-61356.498233700804</v>
      </c>
      <c r="V20" s="198">
        <f t="shared" si="14"/>
        <v>424.7174166980476</v>
      </c>
      <c r="W20" s="197">
        <v>4.0495000000000001</v>
      </c>
      <c r="X20" s="221">
        <f t="shared" si="1"/>
        <v>-61424.756389955852</v>
      </c>
      <c r="Y20" s="197">
        <v>4.1459999999999999</v>
      </c>
      <c r="Z20" s="198">
        <f t="shared" si="10"/>
        <v>-62888.514629647354</v>
      </c>
      <c r="AA20" s="272">
        <v>4.0975000000000001</v>
      </c>
      <c r="AB20" s="266">
        <f t="shared" si="15"/>
        <v>68.258156255047652</v>
      </c>
      <c r="AC20" s="198">
        <f t="shared" si="11"/>
        <v>-62152.843390009657</v>
      </c>
      <c r="AD20" s="221">
        <f t="shared" ref="AD20:AD37" si="16">Z20-AC20</f>
        <v>-735.671239637697</v>
      </c>
      <c r="AE20" s="267"/>
    </row>
    <row r="21" spans="1:31" x14ac:dyDescent="0.25">
      <c r="A21" s="194">
        <v>20</v>
      </c>
      <c r="B21" s="200" t="s">
        <v>477</v>
      </c>
      <c r="C21" s="200" t="s">
        <v>243</v>
      </c>
      <c r="D21" s="218" t="s">
        <v>251</v>
      </c>
      <c r="E21" s="218" t="s">
        <v>244</v>
      </c>
      <c r="F21" s="218" t="s">
        <v>247</v>
      </c>
      <c r="G21" s="218" t="s">
        <v>0</v>
      </c>
      <c r="H21" s="219">
        <v>-1292915.6388784403</v>
      </c>
      <c r="I21" s="269">
        <v>4.1555</v>
      </c>
      <c r="J21" s="223">
        <f t="shared" si="8"/>
        <v>-5372710.9373593582</v>
      </c>
      <c r="K21" s="269">
        <v>4.1544999999999996</v>
      </c>
      <c r="L21" s="196">
        <f t="shared" si="2"/>
        <v>-5371418.0217204792</v>
      </c>
      <c r="M21" s="201">
        <f t="shared" si="9"/>
        <v>-1292.9156388789415</v>
      </c>
      <c r="N21" s="269">
        <v>4.0750000000000002</v>
      </c>
      <c r="O21" s="196">
        <f t="shared" si="3"/>
        <v>-5268631.2284296444</v>
      </c>
      <c r="P21" s="201">
        <f t="shared" si="12"/>
        <v>-102786.79329083487</v>
      </c>
      <c r="Q21" s="269">
        <v>4.0170000000000003</v>
      </c>
      <c r="R21" s="196">
        <f t="shared" si="4"/>
        <v>-5193642.1213746946</v>
      </c>
      <c r="S21" s="196">
        <f t="shared" si="13"/>
        <v>-74989.107054949738</v>
      </c>
      <c r="T21" s="197">
        <v>4.0449999999999999</v>
      </c>
      <c r="U21" s="221">
        <f t="shared" si="0"/>
        <v>-5229843.759263291</v>
      </c>
      <c r="V21" s="198">
        <f t="shared" si="14"/>
        <v>36201.637888596393</v>
      </c>
      <c r="W21" s="197">
        <v>4.0495000000000001</v>
      </c>
      <c r="X21" s="221">
        <f t="shared" si="1"/>
        <v>-5235661.8796382435</v>
      </c>
      <c r="Y21" s="197">
        <v>4.1459999999999999</v>
      </c>
      <c r="Z21" s="198">
        <f t="shared" si="10"/>
        <v>-5360428.2387900129</v>
      </c>
      <c r="AA21" s="272">
        <v>4.0975000000000001</v>
      </c>
      <c r="AB21" s="266">
        <f t="shared" si="15"/>
        <v>5818.1203749524429</v>
      </c>
      <c r="AC21" s="198">
        <f t="shared" si="11"/>
        <v>-5297721.8303044094</v>
      </c>
      <c r="AD21" s="221">
        <f t="shared" si="16"/>
        <v>-62706.408485603519</v>
      </c>
      <c r="AE21" s="267"/>
    </row>
    <row r="22" spans="1:31" x14ac:dyDescent="0.25">
      <c r="A22" s="194">
        <v>21</v>
      </c>
      <c r="B22" s="200" t="s">
        <v>478</v>
      </c>
      <c r="C22" s="200" t="s">
        <v>243</v>
      </c>
      <c r="D22" s="218" t="s">
        <v>251</v>
      </c>
      <c r="E22" s="218" t="s">
        <v>244</v>
      </c>
      <c r="F22" s="218" t="s">
        <v>247</v>
      </c>
      <c r="G22" s="218" t="s">
        <v>0</v>
      </c>
      <c r="H22" s="219">
        <v>-167301.15507346409</v>
      </c>
      <c r="I22" s="269">
        <v>4.1555</v>
      </c>
      <c r="J22" s="223">
        <f t="shared" si="8"/>
        <v>-695219.94990778004</v>
      </c>
      <c r="K22" s="269">
        <v>4.1544999999999996</v>
      </c>
      <c r="L22" s="196">
        <f t="shared" si="2"/>
        <v>-695052.64875270647</v>
      </c>
      <c r="M22" s="201">
        <f t="shared" si="9"/>
        <v>-167.30115507356822</v>
      </c>
      <c r="N22" s="269">
        <v>4.0750000000000002</v>
      </c>
      <c r="O22" s="196">
        <f t="shared" si="3"/>
        <v>-681752.20692436618</v>
      </c>
      <c r="P22" s="201">
        <f t="shared" si="12"/>
        <v>-13300.441828340292</v>
      </c>
      <c r="Q22" s="269">
        <v>4.0170000000000003</v>
      </c>
      <c r="R22" s="196">
        <f t="shared" si="4"/>
        <v>-672048.73993010528</v>
      </c>
      <c r="S22" s="196">
        <f t="shared" si="13"/>
        <v>-9703.4669942609034</v>
      </c>
      <c r="T22" s="197">
        <v>4.0449999999999999</v>
      </c>
      <c r="U22" s="221">
        <f t="shared" si="0"/>
        <v>-676733.17227216228</v>
      </c>
      <c r="V22" s="198">
        <f t="shared" si="14"/>
        <v>4684.4323420569999</v>
      </c>
      <c r="W22" s="197">
        <v>4.0495000000000001</v>
      </c>
      <c r="X22" s="221">
        <f t="shared" si="1"/>
        <v>-677486.02746999287</v>
      </c>
      <c r="Y22" s="197">
        <v>4.1459999999999999</v>
      </c>
      <c r="Z22" s="198">
        <f t="shared" si="10"/>
        <v>-693630.58893458208</v>
      </c>
      <c r="AA22" s="272">
        <v>4.0975000000000001</v>
      </c>
      <c r="AB22" s="266">
        <f t="shared" si="15"/>
        <v>752.85519783059135</v>
      </c>
      <c r="AC22" s="198">
        <f t="shared" si="11"/>
        <v>-685516.48291351914</v>
      </c>
      <c r="AD22" s="221">
        <f t="shared" si="16"/>
        <v>-8114.1060210629366</v>
      </c>
      <c r="AE22" s="267"/>
    </row>
    <row r="23" spans="1:31" x14ac:dyDescent="0.25">
      <c r="A23" s="194">
        <v>22</v>
      </c>
      <c r="B23" s="200" t="s">
        <v>52</v>
      </c>
      <c r="C23" s="200" t="s">
        <v>472</v>
      </c>
      <c r="D23" s="218" t="s">
        <v>251</v>
      </c>
      <c r="E23" s="218" t="s">
        <v>255</v>
      </c>
      <c r="F23" s="218" t="s">
        <v>247</v>
      </c>
      <c r="G23" s="218" t="s">
        <v>0</v>
      </c>
      <c r="H23" s="219">
        <v>-2352.576177873183</v>
      </c>
      <c r="I23" s="269">
        <v>4.1555</v>
      </c>
      <c r="J23" s="223">
        <f t="shared" si="8"/>
        <v>-9776.1303071520124</v>
      </c>
      <c r="K23" s="269">
        <v>4.1544999999999996</v>
      </c>
      <c r="L23" s="196">
        <f t="shared" si="2"/>
        <v>-9773.7777309741377</v>
      </c>
      <c r="M23" s="201">
        <f t="shared" si="9"/>
        <v>-2.3525761778746528</v>
      </c>
      <c r="N23" s="269">
        <v>4.0750000000000002</v>
      </c>
      <c r="O23" s="196">
        <f t="shared" si="3"/>
        <v>-9586.747924833222</v>
      </c>
      <c r="P23" s="201">
        <f t="shared" si="12"/>
        <v>-187.02980614091575</v>
      </c>
      <c r="Q23" s="269">
        <v>4.0170000000000003</v>
      </c>
      <c r="R23" s="196">
        <f t="shared" si="4"/>
        <v>-9450.2985065165776</v>
      </c>
      <c r="S23" s="196">
        <f t="shared" si="13"/>
        <v>-136.44941831664437</v>
      </c>
      <c r="T23" s="197">
        <v>4.0449999999999999</v>
      </c>
      <c r="U23" s="221">
        <f t="shared" si="0"/>
        <v>-9516.1706394970261</v>
      </c>
      <c r="V23" s="198">
        <f t="shared" si="14"/>
        <v>65.872132980448441</v>
      </c>
      <c r="W23" s="197">
        <v>4.0495000000000001</v>
      </c>
      <c r="X23" s="221">
        <f t="shared" si="1"/>
        <v>-9526.7572322974556</v>
      </c>
      <c r="Y23" s="197">
        <v>4.1459999999999999</v>
      </c>
      <c r="Z23" s="198">
        <f t="shared" si="10"/>
        <v>-9753.7808334622168</v>
      </c>
      <c r="AA23" s="272">
        <v>4.0975000000000001</v>
      </c>
      <c r="AB23" s="266">
        <f t="shared" si="15"/>
        <v>10.586592800429571</v>
      </c>
      <c r="AC23" s="198">
        <f t="shared" si="11"/>
        <v>-9639.680888835368</v>
      </c>
      <c r="AD23" s="221">
        <f t="shared" si="16"/>
        <v>-114.09994462684881</v>
      </c>
      <c r="AE23" s="267"/>
    </row>
    <row r="24" spans="1:31" x14ac:dyDescent="0.25">
      <c r="A24" s="194">
        <v>23</v>
      </c>
      <c r="B24" s="200" t="s">
        <v>145</v>
      </c>
      <c r="C24" s="200" t="s">
        <v>472</v>
      </c>
      <c r="D24" s="218" t="s">
        <v>251</v>
      </c>
      <c r="E24" s="218" t="s">
        <v>255</v>
      </c>
      <c r="F24" s="218" t="s">
        <v>247</v>
      </c>
      <c r="G24" s="218" t="s">
        <v>0</v>
      </c>
      <c r="H24" s="219">
        <v>-683.15479517355561</v>
      </c>
      <c r="I24" s="269">
        <v>4.1555</v>
      </c>
      <c r="J24" s="223">
        <f t="shared" si="8"/>
        <v>-2838.8497513437105</v>
      </c>
      <c r="K24" s="269">
        <v>4.1544999999999996</v>
      </c>
      <c r="L24" s="196">
        <f t="shared" si="2"/>
        <v>-2838.1665965485367</v>
      </c>
      <c r="M24" s="201">
        <f t="shared" si="9"/>
        <v>-0.68315479517377753</v>
      </c>
      <c r="N24" s="269">
        <v>4.0750000000000002</v>
      </c>
      <c r="O24" s="196">
        <f t="shared" si="3"/>
        <v>-2783.8557903322394</v>
      </c>
      <c r="P24" s="201">
        <f t="shared" si="12"/>
        <v>-54.310806216297351</v>
      </c>
      <c r="Q24" s="269">
        <v>4.0170000000000003</v>
      </c>
      <c r="R24" s="196">
        <f t="shared" si="4"/>
        <v>-2744.232812212173</v>
      </c>
      <c r="S24" s="196">
        <f t="shared" si="13"/>
        <v>-39.622978120066364</v>
      </c>
      <c r="T24" s="197">
        <v>4.0449999999999999</v>
      </c>
      <c r="U24" s="221">
        <f t="shared" si="0"/>
        <v>-2763.3611464770324</v>
      </c>
      <c r="V24" s="198">
        <f t="shared" si="14"/>
        <v>19.128334264859404</v>
      </c>
      <c r="W24" s="197">
        <v>4.0495000000000001</v>
      </c>
      <c r="X24" s="221">
        <f t="shared" si="1"/>
        <v>-2766.4353430553133</v>
      </c>
      <c r="Y24" s="197">
        <v>4.1459999999999999</v>
      </c>
      <c r="Z24" s="198">
        <f t="shared" si="10"/>
        <v>-2832.3597807895617</v>
      </c>
      <c r="AA24" s="272">
        <v>4.0975000000000001</v>
      </c>
      <c r="AB24" s="266">
        <f t="shared" si="15"/>
        <v>3.074196578280862</v>
      </c>
      <c r="AC24" s="198">
        <f t="shared" si="11"/>
        <v>-2799.2267732236442</v>
      </c>
      <c r="AD24" s="221">
        <f t="shared" si="16"/>
        <v>-33.133007565917524</v>
      </c>
      <c r="AE24" s="267"/>
    </row>
    <row r="25" spans="1:31" x14ac:dyDescent="0.25">
      <c r="A25" s="194">
        <v>24</v>
      </c>
      <c r="B25" s="200" t="s">
        <v>479</v>
      </c>
      <c r="C25" s="200" t="s">
        <v>243</v>
      </c>
      <c r="D25" s="218" t="s">
        <v>251</v>
      </c>
      <c r="E25" s="218" t="s">
        <v>255</v>
      </c>
      <c r="F25" s="218" t="s">
        <v>247</v>
      </c>
      <c r="G25" s="218" t="s">
        <v>0</v>
      </c>
      <c r="H25" s="219">
        <v>-385716.25110055227</v>
      </c>
      <c r="I25" s="269">
        <v>4.1555</v>
      </c>
      <c r="J25" s="223">
        <f t="shared" si="8"/>
        <v>-1602843.881448345</v>
      </c>
      <c r="K25" s="269">
        <v>4.1544999999999996</v>
      </c>
      <c r="L25" s="196">
        <f t="shared" si="2"/>
        <v>-1602458.1651972441</v>
      </c>
      <c r="M25" s="201">
        <f t="shared" si="9"/>
        <v>-385.71625110087916</v>
      </c>
      <c r="N25" s="269">
        <v>4.0750000000000002</v>
      </c>
      <c r="O25" s="196">
        <f t="shared" si="3"/>
        <v>-1571793.7232347506</v>
      </c>
      <c r="P25" s="201">
        <f t="shared" si="12"/>
        <v>-30664.441962493584</v>
      </c>
      <c r="Q25" s="269">
        <v>4.0170000000000003</v>
      </c>
      <c r="R25" s="196">
        <f t="shared" si="4"/>
        <v>-1549422.1806709187</v>
      </c>
      <c r="S25" s="196">
        <f t="shared" si="13"/>
        <v>-22371.542563831899</v>
      </c>
      <c r="T25" s="197">
        <v>4.0449999999999999</v>
      </c>
      <c r="U25" s="221">
        <f t="shared" si="0"/>
        <v>-1560222.235701734</v>
      </c>
      <c r="V25" s="198">
        <f t="shared" si="14"/>
        <v>10800.055030815303</v>
      </c>
      <c r="W25" s="197">
        <v>4.0495000000000001</v>
      </c>
      <c r="X25" s="221">
        <f t="shared" si="1"/>
        <v>-1561957.9588316865</v>
      </c>
      <c r="Y25" s="197">
        <v>4.1459999999999999</v>
      </c>
      <c r="Z25" s="198">
        <f t="shared" si="10"/>
        <v>-1599179.5770628897</v>
      </c>
      <c r="AA25" s="272">
        <v>4.0975000000000001</v>
      </c>
      <c r="AB25" s="266">
        <f t="shared" si="15"/>
        <v>1735.7231299525592</v>
      </c>
      <c r="AC25" s="198">
        <f t="shared" si="11"/>
        <v>-1580472.3388845129</v>
      </c>
      <c r="AD25" s="221">
        <f t="shared" si="16"/>
        <v>-18707.238178376807</v>
      </c>
      <c r="AE25" s="267"/>
    </row>
    <row r="26" spans="1:31" x14ac:dyDescent="0.25">
      <c r="A26" s="194">
        <v>25</v>
      </c>
      <c r="B26" s="200" t="s">
        <v>480</v>
      </c>
      <c r="C26" s="200" t="s">
        <v>243</v>
      </c>
      <c r="D26" s="218" t="s">
        <v>251</v>
      </c>
      <c r="E26" s="218" t="s">
        <v>255</v>
      </c>
      <c r="F26" s="218" t="s">
        <v>247</v>
      </c>
      <c r="G26" s="218" t="s">
        <v>0</v>
      </c>
      <c r="H26" s="219">
        <v>-46526.400345162489</v>
      </c>
      <c r="I26" s="269">
        <v>4.1555</v>
      </c>
      <c r="J26" s="223">
        <f t="shared" si="8"/>
        <v>-193340.45663432271</v>
      </c>
      <c r="K26" s="269">
        <v>4.1544999999999996</v>
      </c>
      <c r="L26" s="196">
        <f t="shared" si="2"/>
        <v>-193293.93023397753</v>
      </c>
      <c r="M26" s="201">
        <f t="shared" si="9"/>
        <v>-46.526400345173897</v>
      </c>
      <c r="N26" s="269">
        <v>4.0750000000000002</v>
      </c>
      <c r="O26" s="196">
        <f t="shared" si="3"/>
        <v>-189595.08140653715</v>
      </c>
      <c r="P26" s="201">
        <f t="shared" si="12"/>
        <v>-3698.848827440379</v>
      </c>
      <c r="Q26" s="269">
        <v>4.0170000000000003</v>
      </c>
      <c r="R26" s="196">
        <f t="shared" si="4"/>
        <v>-186896.55018651774</v>
      </c>
      <c r="S26" s="196">
        <f t="shared" si="13"/>
        <v>-2698.5312200194167</v>
      </c>
      <c r="T26" s="197">
        <v>4.0449999999999999</v>
      </c>
      <c r="U26" s="221">
        <f t="shared" si="0"/>
        <v>-188199.28939618226</v>
      </c>
      <c r="V26" s="198">
        <f t="shared" si="14"/>
        <v>1302.7392096645199</v>
      </c>
      <c r="W26" s="197">
        <v>4.0495000000000001</v>
      </c>
      <c r="X26" s="221">
        <f t="shared" si="1"/>
        <v>-188408.65819773549</v>
      </c>
      <c r="Y26" s="197">
        <v>4.1459999999999999</v>
      </c>
      <c r="Z26" s="198">
        <f t="shared" si="10"/>
        <v>-192898.45583104368</v>
      </c>
      <c r="AA26" s="272">
        <v>4.0975000000000001</v>
      </c>
      <c r="AB26" s="266">
        <f t="shared" si="15"/>
        <v>209.36880155323888</v>
      </c>
      <c r="AC26" s="198">
        <f t="shared" si="11"/>
        <v>-190641.92541430332</v>
      </c>
      <c r="AD26" s="221">
        <f t="shared" si="16"/>
        <v>-2256.5304167403665</v>
      </c>
      <c r="AE26" s="267"/>
    </row>
    <row r="27" spans="1:31" x14ac:dyDescent="0.25">
      <c r="A27" s="194">
        <v>26</v>
      </c>
      <c r="B27" s="200" t="s">
        <v>481</v>
      </c>
      <c r="C27" s="200" t="s">
        <v>243</v>
      </c>
      <c r="D27" s="218" t="s">
        <v>251</v>
      </c>
      <c r="E27" s="218" t="s">
        <v>255</v>
      </c>
      <c r="F27" s="218" t="s">
        <v>247</v>
      </c>
      <c r="G27" s="218" t="s">
        <v>0</v>
      </c>
      <c r="H27" s="219">
        <v>-77178.26460935967</v>
      </c>
      <c r="I27" s="269">
        <v>4.1555</v>
      </c>
      <c r="J27" s="223">
        <f t="shared" si="8"/>
        <v>-320714.27858419414</v>
      </c>
      <c r="K27" s="269">
        <v>4.1544999999999996</v>
      </c>
      <c r="L27" s="196">
        <f t="shared" si="2"/>
        <v>-320637.10031958472</v>
      </c>
      <c r="M27" s="201">
        <f t="shared" si="9"/>
        <v>-77.178264609421603</v>
      </c>
      <c r="N27" s="269">
        <v>4.0750000000000002</v>
      </c>
      <c r="O27" s="196">
        <f t="shared" si="3"/>
        <v>-314501.42828314065</v>
      </c>
      <c r="P27" s="201">
        <f t="shared" si="12"/>
        <v>-6135.6720364440698</v>
      </c>
      <c r="Q27" s="269">
        <v>4.0170000000000003</v>
      </c>
      <c r="R27" s="196">
        <f t="shared" si="4"/>
        <v>-310025.0889357978</v>
      </c>
      <c r="S27" s="196">
        <f t="shared" si="13"/>
        <v>-4476.3393473428441</v>
      </c>
      <c r="T27" s="197">
        <v>4.0449999999999999</v>
      </c>
      <c r="U27" s="221">
        <f t="shared" si="0"/>
        <v>-312186.08034485986</v>
      </c>
      <c r="V27" s="198">
        <f t="shared" si="14"/>
        <v>2160.9914090620587</v>
      </c>
      <c r="W27" s="197">
        <v>4.0495000000000001</v>
      </c>
      <c r="X27" s="221">
        <f t="shared" si="1"/>
        <v>-312533.38253560197</v>
      </c>
      <c r="Y27" s="197">
        <v>4.1459999999999999</v>
      </c>
      <c r="Z27" s="198">
        <f t="shared" si="10"/>
        <v>-319981.08507040521</v>
      </c>
      <c r="AA27" s="272">
        <v>4.0975000000000001</v>
      </c>
      <c r="AB27" s="266">
        <f t="shared" si="15"/>
        <v>347.30219074210618</v>
      </c>
      <c r="AC27" s="198">
        <f t="shared" si="11"/>
        <v>-316237.93923685123</v>
      </c>
      <c r="AD27" s="221">
        <f t="shared" si="16"/>
        <v>-3743.1458335539792</v>
      </c>
      <c r="AE27" s="267"/>
    </row>
    <row r="28" spans="1:31" x14ac:dyDescent="0.25">
      <c r="A28" s="194">
        <v>27</v>
      </c>
      <c r="B28" s="200" t="s">
        <v>482</v>
      </c>
      <c r="C28" s="200" t="s">
        <v>243</v>
      </c>
      <c r="D28" s="218" t="s">
        <v>251</v>
      </c>
      <c r="E28" s="218" t="s">
        <v>255</v>
      </c>
      <c r="F28" s="218" t="s">
        <v>247</v>
      </c>
      <c r="G28" s="218" t="s">
        <v>0</v>
      </c>
      <c r="H28" s="219">
        <v>-197021.63229766581</v>
      </c>
      <c r="I28" s="269">
        <v>4.1555</v>
      </c>
      <c r="J28" s="223">
        <f t="shared" si="8"/>
        <v>-818723.39301295031</v>
      </c>
      <c r="K28" s="269">
        <v>4.1544999999999996</v>
      </c>
      <c r="L28" s="196">
        <f t="shared" si="2"/>
        <v>-818526.37138065253</v>
      </c>
      <c r="M28" s="201">
        <f t="shared" si="9"/>
        <v>-197.02163229777943</v>
      </c>
      <c r="N28" s="269">
        <v>4.0750000000000002</v>
      </c>
      <c r="O28" s="196">
        <f t="shared" si="3"/>
        <v>-802863.15161298821</v>
      </c>
      <c r="P28" s="201">
        <f t="shared" si="12"/>
        <v>-15663.219767664326</v>
      </c>
      <c r="Q28" s="269">
        <v>4.0170000000000003</v>
      </c>
      <c r="R28" s="196">
        <f t="shared" si="4"/>
        <v>-791435.89693972364</v>
      </c>
      <c r="S28" s="196">
        <f t="shared" si="13"/>
        <v>-11427.254673264571</v>
      </c>
      <c r="T28" s="197">
        <v>4.0449999999999999</v>
      </c>
      <c r="U28" s="221">
        <f t="shared" si="0"/>
        <v>-796952.5026440582</v>
      </c>
      <c r="V28" s="198">
        <f t="shared" si="14"/>
        <v>5516.6057043345645</v>
      </c>
      <c r="W28" s="197">
        <v>4.0495000000000001</v>
      </c>
      <c r="X28" s="221">
        <f t="shared" si="1"/>
        <v>-797839.09998939768</v>
      </c>
      <c r="Y28" s="197">
        <v>4.1459999999999999</v>
      </c>
      <c r="Z28" s="198">
        <f t="shared" si="10"/>
        <v>-816851.6875061224</v>
      </c>
      <c r="AA28" s="272">
        <v>4.0975000000000001</v>
      </c>
      <c r="AB28" s="266">
        <f t="shared" si="15"/>
        <v>886.59734533948358</v>
      </c>
      <c r="AC28" s="198">
        <f t="shared" si="11"/>
        <v>-807296.13833968574</v>
      </c>
      <c r="AD28" s="221">
        <f t="shared" si="16"/>
        <v>-9555.5491664366564</v>
      </c>
      <c r="AE28" s="267"/>
    </row>
    <row r="29" spans="1:31" x14ac:dyDescent="0.25">
      <c r="A29" s="194">
        <v>28</v>
      </c>
      <c r="B29" s="200" t="s">
        <v>483</v>
      </c>
      <c r="C29" s="200" t="s">
        <v>243</v>
      </c>
      <c r="D29" s="218" t="s">
        <v>251</v>
      </c>
      <c r="E29" s="218" t="s">
        <v>255</v>
      </c>
      <c r="F29" s="218" t="s">
        <v>247</v>
      </c>
      <c r="G29" s="218" t="s">
        <v>0</v>
      </c>
      <c r="H29" s="219">
        <v>-170730.64709811751</v>
      </c>
      <c r="I29" s="269">
        <v>4.1555</v>
      </c>
      <c r="J29" s="223">
        <f t="shared" si="8"/>
        <v>-709471.20401622728</v>
      </c>
      <c r="K29" s="269">
        <v>4.1544999999999996</v>
      </c>
      <c r="L29" s="196">
        <f t="shared" si="2"/>
        <v>-709300.47336912912</v>
      </c>
      <c r="M29" s="201">
        <f t="shared" si="9"/>
        <v>-170.73064709815662</v>
      </c>
      <c r="N29" s="269">
        <v>4.0750000000000002</v>
      </c>
      <c r="O29" s="196">
        <f t="shared" si="3"/>
        <v>-695727.38692482887</v>
      </c>
      <c r="P29" s="201">
        <f t="shared" si="12"/>
        <v>-13573.08644430025</v>
      </c>
      <c r="Q29" s="269">
        <v>4.0170000000000003</v>
      </c>
      <c r="R29" s="196">
        <f t="shared" si="4"/>
        <v>-685825.00939313811</v>
      </c>
      <c r="S29" s="196">
        <f t="shared" si="13"/>
        <v>-9902.3775316907559</v>
      </c>
      <c r="T29" s="197">
        <v>4.0449999999999999</v>
      </c>
      <c r="U29" s="221">
        <f t="shared" si="0"/>
        <v>-690605.46751188533</v>
      </c>
      <c r="V29" s="198">
        <f t="shared" si="14"/>
        <v>4780.4581187472213</v>
      </c>
      <c r="W29" s="197">
        <v>4.0495000000000001</v>
      </c>
      <c r="X29" s="221">
        <f t="shared" si="1"/>
        <v>-691373.75542382686</v>
      </c>
      <c r="Y29" s="197">
        <v>4.1459999999999999</v>
      </c>
      <c r="Z29" s="198">
        <f t="shared" si="10"/>
        <v>-707849.26286879519</v>
      </c>
      <c r="AA29" s="272">
        <v>4.0975000000000001</v>
      </c>
      <c r="AB29" s="266">
        <f t="shared" si="15"/>
        <v>768.28791194153018</v>
      </c>
      <c r="AC29" s="198">
        <f t="shared" si="11"/>
        <v>-699568.82648453652</v>
      </c>
      <c r="AD29" s="221">
        <f t="shared" si="16"/>
        <v>-8280.4363842586754</v>
      </c>
      <c r="AE29" s="267"/>
    </row>
    <row r="30" spans="1:31" x14ac:dyDescent="0.25">
      <c r="A30" s="194">
        <v>29</v>
      </c>
      <c r="B30" s="200" t="s">
        <v>484</v>
      </c>
      <c r="C30" s="200" t="s">
        <v>243</v>
      </c>
      <c r="D30" s="200" t="s">
        <v>246</v>
      </c>
      <c r="E30" s="200" t="s">
        <v>255</v>
      </c>
      <c r="F30" s="200" t="s">
        <v>247</v>
      </c>
      <c r="G30" s="200" t="s">
        <v>0</v>
      </c>
      <c r="H30" s="201">
        <v>-1463337.6034870222</v>
      </c>
      <c r="I30" s="269">
        <v>4.1555</v>
      </c>
      <c r="J30" s="223">
        <f t="shared" si="8"/>
        <v>-6080899.4112903206</v>
      </c>
      <c r="K30" s="269">
        <v>4.1544999999999996</v>
      </c>
      <c r="L30" s="196">
        <f t="shared" si="2"/>
        <v>-6079436.0736868335</v>
      </c>
      <c r="M30" s="201">
        <f t="shared" si="9"/>
        <v>-1463.3376034870744</v>
      </c>
      <c r="N30" s="269">
        <v>4.0750000000000002</v>
      </c>
      <c r="O30" s="196">
        <f t="shared" si="3"/>
        <v>-5963100.7342096157</v>
      </c>
      <c r="P30" s="201">
        <f t="shared" si="12"/>
        <v>-116335.33947721776</v>
      </c>
      <c r="Q30" s="269">
        <v>4.0170000000000003</v>
      </c>
      <c r="R30" s="196">
        <f t="shared" si="4"/>
        <v>-5878227.1532073691</v>
      </c>
      <c r="S30" s="196">
        <f t="shared" si="13"/>
        <v>-84873.581002246588</v>
      </c>
      <c r="T30" s="197">
        <v>4.0449999999999999</v>
      </c>
      <c r="U30" s="198">
        <f t="shared" si="0"/>
        <v>-5919200.6061050044</v>
      </c>
      <c r="V30" s="198">
        <f t="shared" si="14"/>
        <v>40973.452897635289</v>
      </c>
      <c r="W30" s="197">
        <v>4.0495000000000001</v>
      </c>
      <c r="X30" s="198">
        <f t="shared" si="1"/>
        <v>-5925785.6253206963</v>
      </c>
      <c r="Y30" s="197">
        <v>4.1459999999999999</v>
      </c>
      <c r="Z30" s="198">
        <f t="shared" si="10"/>
        <v>-6066997.7040571943</v>
      </c>
      <c r="AA30" s="272">
        <v>4.0975000000000001</v>
      </c>
      <c r="AB30" s="263">
        <f t="shared" si="15"/>
        <v>6585.0192156918347</v>
      </c>
      <c r="AC30" s="198">
        <f t="shared" si="11"/>
        <v>-5996025.830288074</v>
      </c>
      <c r="AD30" s="221">
        <f t="shared" si="16"/>
        <v>-70971.873769120313</v>
      </c>
      <c r="AE30" s="267"/>
    </row>
    <row r="31" spans="1:31" x14ac:dyDescent="0.25">
      <c r="A31" s="194">
        <v>30</v>
      </c>
      <c r="B31" s="200" t="s">
        <v>485</v>
      </c>
      <c r="C31" s="200" t="s">
        <v>472</v>
      </c>
      <c r="D31" s="218" t="s">
        <v>251</v>
      </c>
      <c r="E31" s="218" t="s">
        <v>255</v>
      </c>
      <c r="F31" s="218" t="s">
        <v>247</v>
      </c>
      <c r="G31" s="218" t="s">
        <v>0</v>
      </c>
      <c r="H31" s="219"/>
      <c r="I31" s="269">
        <v>4.1555</v>
      </c>
      <c r="J31" s="223">
        <f t="shared" si="8"/>
        <v>0</v>
      </c>
      <c r="K31" s="269">
        <v>4.1544999999999996</v>
      </c>
      <c r="L31" s="196">
        <f t="shared" si="2"/>
        <v>0</v>
      </c>
      <c r="M31" s="201">
        <f t="shared" si="9"/>
        <v>0</v>
      </c>
      <c r="N31" s="269">
        <v>4.0750000000000002</v>
      </c>
      <c r="O31" s="196">
        <f t="shared" si="3"/>
        <v>0</v>
      </c>
      <c r="P31" s="201">
        <f t="shared" si="12"/>
        <v>0</v>
      </c>
      <c r="Q31" s="269">
        <v>4.0170000000000003</v>
      </c>
      <c r="R31" s="196">
        <f t="shared" si="4"/>
        <v>0</v>
      </c>
      <c r="S31" s="196">
        <f t="shared" si="13"/>
        <v>0</v>
      </c>
      <c r="T31" s="197">
        <v>4.0449999999999999</v>
      </c>
      <c r="U31" s="221">
        <f t="shared" si="0"/>
        <v>0</v>
      </c>
      <c r="V31" s="198">
        <f t="shared" si="14"/>
        <v>0</v>
      </c>
      <c r="W31" s="197">
        <v>4.0495000000000001</v>
      </c>
      <c r="X31" s="221">
        <f t="shared" si="1"/>
        <v>0</v>
      </c>
      <c r="Y31" s="197">
        <v>4.1459999999999999</v>
      </c>
      <c r="Z31" s="198">
        <f t="shared" si="10"/>
        <v>0</v>
      </c>
      <c r="AA31" s="272">
        <v>4.0975000000000001</v>
      </c>
      <c r="AB31" s="266">
        <f t="shared" si="15"/>
        <v>0</v>
      </c>
      <c r="AC31" s="198">
        <f t="shared" si="11"/>
        <v>0</v>
      </c>
      <c r="AD31" s="221">
        <f t="shared" si="16"/>
        <v>0</v>
      </c>
      <c r="AE31" s="267"/>
    </row>
    <row r="32" spans="1:31" x14ac:dyDescent="0.25">
      <c r="A32" s="194">
        <v>31</v>
      </c>
      <c r="B32" s="200" t="s">
        <v>77</v>
      </c>
      <c r="C32" s="200" t="s">
        <v>472</v>
      </c>
      <c r="D32" s="218" t="s">
        <v>251</v>
      </c>
      <c r="E32" s="218" t="s">
        <v>255</v>
      </c>
      <c r="F32" s="218" t="s">
        <v>247</v>
      </c>
      <c r="G32" s="218" t="s">
        <v>0</v>
      </c>
      <c r="H32" s="219">
        <v>-1884.0242439955473</v>
      </c>
      <c r="I32" s="269">
        <v>4.1555</v>
      </c>
      <c r="J32" s="223">
        <f t="shared" si="8"/>
        <v>-7829.0627459234965</v>
      </c>
      <c r="K32" s="269">
        <v>4.1544999999999996</v>
      </c>
      <c r="L32" s="196">
        <f t="shared" si="2"/>
        <v>-7827.178721679501</v>
      </c>
      <c r="M32" s="201">
        <f t="shared" si="9"/>
        <v>-1.8840242439955546</v>
      </c>
      <c r="N32" s="269">
        <v>4.0750000000000002</v>
      </c>
      <c r="O32" s="196">
        <f t="shared" si="3"/>
        <v>-7677.3987942818558</v>
      </c>
      <c r="P32" s="201">
        <f t="shared" si="12"/>
        <v>-149.77992739764522</v>
      </c>
      <c r="Q32" s="269">
        <v>4.0170000000000003</v>
      </c>
      <c r="R32" s="196">
        <f t="shared" si="4"/>
        <v>-7568.1253881301145</v>
      </c>
      <c r="S32" s="196">
        <f t="shared" si="13"/>
        <v>-109.27340615174126</v>
      </c>
      <c r="T32" s="197">
        <v>4.0449999999999999</v>
      </c>
      <c r="U32" s="221">
        <f t="shared" si="0"/>
        <v>-7620.8780669619882</v>
      </c>
      <c r="V32" s="198">
        <f t="shared" si="14"/>
        <v>52.752678831873709</v>
      </c>
      <c r="W32" s="197">
        <v>4.0495000000000001</v>
      </c>
      <c r="X32" s="221">
        <f t="shared" si="1"/>
        <v>-7629.3561760599687</v>
      </c>
      <c r="Y32" s="197">
        <v>4.1459999999999999</v>
      </c>
      <c r="Z32" s="198">
        <f t="shared" si="10"/>
        <v>-7811.1645156055392</v>
      </c>
      <c r="AA32" s="272">
        <v>4.0975000000000001</v>
      </c>
      <c r="AB32" s="266">
        <f t="shared" si="15"/>
        <v>8.4781090979804503</v>
      </c>
      <c r="AC32" s="198">
        <f t="shared" si="11"/>
        <v>-7719.7893397717553</v>
      </c>
      <c r="AD32" s="221">
        <f t="shared" si="16"/>
        <v>-91.375175833783942</v>
      </c>
      <c r="AE32" s="267"/>
    </row>
    <row r="33" spans="1:34" x14ac:dyDescent="0.25">
      <c r="A33" s="194">
        <v>32</v>
      </c>
      <c r="B33" s="200" t="s">
        <v>77</v>
      </c>
      <c r="C33" s="200" t="s">
        <v>472</v>
      </c>
      <c r="D33" s="218" t="s">
        <v>251</v>
      </c>
      <c r="E33" s="218" t="s">
        <v>255</v>
      </c>
      <c r="F33" s="218" t="s">
        <v>247</v>
      </c>
      <c r="G33" s="218" t="s">
        <v>0</v>
      </c>
      <c r="H33" s="219">
        <v>-1143.2671397725353</v>
      </c>
      <c r="I33" s="269">
        <v>4.1555</v>
      </c>
      <c r="J33" s="223">
        <f t="shared" si="8"/>
        <v>-4750.8465993247701</v>
      </c>
      <c r="K33" s="269">
        <v>4.1544999999999996</v>
      </c>
      <c r="L33" s="196">
        <f t="shared" si="2"/>
        <v>-4749.7033321849976</v>
      </c>
      <c r="M33" s="201">
        <f t="shared" si="9"/>
        <v>-1.1432671397724334</v>
      </c>
      <c r="N33" s="269">
        <v>4.0750000000000002</v>
      </c>
      <c r="O33" s="196">
        <f t="shared" si="3"/>
        <v>-4658.8135945730819</v>
      </c>
      <c r="P33" s="201">
        <f t="shared" si="12"/>
        <v>-90.889737611915734</v>
      </c>
      <c r="Q33" s="269">
        <v>4.0170000000000003</v>
      </c>
      <c r="R33" s="196">
        <f t="shared" si="4"/>
        <v>-4592.5041004662744</v>
      </c>
      <c r="S33" s="196">
        <f t="shared" si="13"/>
        <v>-66.309494106807506</v>
      </c>
      <c r="T33" s="197">
        <v>4.0449999999999999</v>
      </c>
      <c r="U33" s="221">
        <f t="shared" si="0"/>
        <v>-4624.5155803799053</v>
      </c>
      <c r="V33" s="198">
        <f t="shared" si="14"/>
        <v>32.011479913630865</v>
      </c>
      <c r="W33" s="197">
        <v>4.0495000000000001</v>
      </c>
      <c r="X33" s="221">
        <f t="shared" si="1"/>
        <v>-4629.6602825088821</v>
      </c>
      <c r="Y33" s="197">
        <v>4.1459999999999999</v>
      </c>
      <c r="Z33" s="198">
        <f t="shared" si="10"/>
        <v>-4739.985561496931</v>
      </c>
      <c r="AA33" s="272">
        <v>4.0975000000000001</v>
      </c>
      <c r="AB33" s="266">
        <f t="shared" si="15"/>
        <v>5.14470212897686</v>
      </c>
      <c r="AC33" s="198">
        <f t="shared" si="11"/>
        <v>-4684.5371052179635</v>
      </c>
      <c r="AD33" s="221">
        <f t="shared" si="16"/>
        <v>-55.448456278967569</v>
      </c>
      <c r="AE33" s="267"/>
    </row>
    <row r="34" spans="1:34" x14ac:dyDescent="0.25">
      <c r="A34" s="194">
        <v>33</v>
      </c>
      <c r="B34" s="200" t="s">
        <v>486</v>
      </c>
      <c r="C34" s="200" t="s">
        <v>472</v>
      </c>
      <c r="D34" s="218" t="s">
        <v>251</v>
      </c>
      <c r="E34" s="218" t="s">
        <v>255</v>
      </c>
      <c r="F34" s="218" t="s">
        <v>247</v>
      </c>
      <c r="G34" s="218" t="s">
        <v>0</v>
      </c>
      <c r="H34" s="219">
        <v>-179.70600524943438</v>
      </c>
      <c r="I34" s="269">
        <v>4.1555</v>
      </c>
      <c r="J34" s="223">
        <f t="shared" si="8"/>
        <v>-746.76830481402453</v>
      </c>
      <c r="K34" s="269">
        <v>4.1544999999999996</v>
      </c>
      <c r="L34" s="196">
        <f t="shared" si="2"/>
        <v>-746.58859880877503</v>
      </c>
      <c r="M34" s="201">
        <f t="shared" si="9"/>
        <v>-0.17970600524949987</v>
      </c>
      <c r="N34" s="269">
        <v>4.0750000000000002</v>
      </c>
      <c r="O34" s="196">
        <f t="shared" si="3"/>
        <v>-732.30197139144514</v>
      </c>
      <c r="P34" s="201">
        <f t="shared" si="12"/>
        <v>-14.286627417329896</v>
      </c>
      <c r="Q34" s="269">
        <v>4.0170000000000003</v>
      </c>
      <c r="R34" s="196">
        <f t="shared" si="4"/>
        <v>-721.87902308697801</v>
      </c>
      <c r="S34" s="196">
        <f t="shared" si="13"/>
        <v>-10.422948304467127</v>
      </c>
      <c r="T34" s="197">
        <v>4.0449999999999999</v>
      </c>
      <c r="U34" s="221">
        <f t="shared" si="0"/>
        <v>-726.91079123396207</v>
      </c>
      <c r="V34" s="198">
        <f t="shared" si="14"/>
        <v>5.0317681469840636</v>
      </c>
      <c r="W34" s="197">
        <v>4.0495000000000001</v>
      </c>
      <c r="X34" s="221">
        <f t="shared" si="1"/>
        <v>-727.71946825758459</v>
      </c>
      <c r="Y34" s="197">
        <v>4.1459999999999999</v>
      </c>
      <c r="Z34" s="198">
        <f t="shared" si="10"/>
        <v>-745.06109776415497</v>
      </c>
      <c r="AA34" s="272">
        <v>4.0975000000000001</v>
      </c>
      <c r="AB34" s="266">
        <f t="shared" si="15"/>
        <v>0.80867702362252203</v>
      </c>
      <c r="AC34" s="198">
        <f t="shared" si="11"/>
        <v>-736.3453565095574</v>
      </c>
      <c r="AD34" s="221">
        <f t="shared" si="16"/>
        <v>-8.7157412545975603</v>
      </c>
      <c r="AE34" s="267"/>
    </row>
    <row r="35" spans="1:34" x14ac:dyDescent="0.25">
      <c r="A35" s="194">
        <v>34</v>
      </c>
      <c r="B35" s="200" t="s">
        <v>487</v>
      </c>
      <c r="C35" s="200" t="s">
        <v>243</v>
      </c>
      <c r="D35" s="218" t="s">
        <v>251</v>
      </c>
      <c r="E35" s="218" t="s">
        <v>255</v>
      </c>
      <c r="F35" s="218" t="s">
        <v>247</v>
      </c>
      <c r="G35" s="218" t="s">
        <v>0</v>
      </c>
      <c r="H35" s="219">
        <v>-36268.479998969473</v>
      </c>
      <c r="I35" s="269">
        <v>4.1555</v>
      </c>
      <c r="J35" s="223">
        <f t="shared" si="8"/>
        <v>-150713.66863571765</v>
      </c>
      <c r="K35" s="269">
        <v>4.1544999999999996</v>
      </c>
      <c r="L35" s="196">
        <f t="shared" si="2"/>
        <v>-150677.40015571867</v>
      </c>
      <c r="M35" s="201">
        <f t="shared" si="9"/>
        <v>-36.268479998980183</v>
      </c>
      <c r="N35" s="269">
        <v>4.0750000000000002</v>
      </c>
      <c r="O35" s="196">
        <f t="shared" si="3"/>
        <v>-147794.05599580062</v>
      </c>
      <c r="P35" s="201">
        <f t="shared" si="12"/>
        <v>-2883.3441599180514</v>
      </c>
      <c r="Q35" s="269">
        <v>4.0170000000000003</v>
      </c>
      <c r="R35" s="196">
        <f t="shared" si="4"/>
        <v>-145690.48415586038</v>
      </c>
      <c r="S35" s="196">
        <f t="shared" si="13"/>
        <v>-2103.5718399402394</v>
      </c>
      <c r="T35" s="197">
        <v>4.0449999999999999</v>
      </c>
      <c r="U35" s="221">
        <f t="shared" si="0"/>
        <v>-146706.00159583151</v>
      </c>
      <c r="V35" s="198">
        <f t="shared" si="14"/>
        <v>1015.517439971125</v>
      </c>
      <c r="W35" s="197">
        <v>4.0495000000000001</v>
      </c>
      <c r="X35" s="221">
        <f t="shared" si="1"/>
        <v>-146869.20975582689</v>
      </c>
      <c r="Y35" s="197">
        <v>4.1459999999999999</v>
      </c>
      <c r="Z35" s="198">
        <f t="shared" si="10"/>
        <v>-150369.11807572743</v>
      </c>
      <c r="AA35" s="272">
        <v>4.0975000000000001</v>
      </c>
      <c r="AB35" s="266">
        <f t="shared" si="15"/>
        <v>163.20815999538172</v>
      </c>
      <c r="AC35" s="198">
        <f t="shared" si="11"/>
        <v>-148610.09679577741</v>
      </c>
      <c r="AD35" s="221">
        <f t="shared" si="16"/>
        <v>-1759.021279950015</v>
      </c>
      <c r="AE35" s="267"/>
    </row>
    <row r="36" spans="1:34" x14ac:dyDescent="0.25">
      <c r="A36" s="194">
        <v>35</v>
      </c>
      <c r="B36" s="200" t="s">
        <v>488</v>
      </c>
      <c r="C36" s="200" t="s">
        <v>243</v>
      </c>
      <c r="D36" s="218" t="s">
        <v>251</v>
      </c>
      <c r="E36" s="218" t="s">
        <v>255</v>
      </c>
      <c r="F36" s="218" t="s">
        <v>247</v>
      </c>
      <c r="G36" s="218" t="s">
        <v>0</v>
      </c>
      <c r="H36" s="219">
        <v>2605.4615683063166</v>
      </c>
      <c r="I36" s="269">
        <v>4.1555</v>
      </c>
      <c r="J36" s="223">
        <f t="shared" si="8"/>
        <v>10826.995547096898</v>
      </c>
      <c r="K36" s="269">
        <v>4.1544999999999996</v>
      </c>
      <c r="L36" s="196">
        <f t="shared" si="2"/>
        <v>10824.390085528592</v>
      </c>
      <c r="M36" s="201">
        <f t="shared" si="9"/>
        <v>2.6054615683060547</v>
      </c>
      <c r="N36" s="269">
        <v>4.0750000000000002</v>
      </c>
      <c r="O36" s="196">
        <f t="shared" si="3"/>
        <v>10617.255890848241</v>
      </c>
      <c r="P36" s="201">
        <f t="shared" si="12"/>
        <v>207.13419468035136</v>
      </c>
      <c r="Q36" s="269">
        <v>4.0170000000000003</v>
      </c>
      <c r="R36" s="196">
        <f t="shared" si="4"/>
        <v>10466.139119886475</v>
      </c>
      <c r="S36" s="196">
        <f t="shared" si="13"/>
        <v>151.11677096176572</v>
      </c>
      <c r="T36" s="197">
        <v>4.0449999999999999</v>
      </c>
      <c r="U36" s="221">
        <f t="shared" si="0"/>
        <v>10539.09204379905</v>
      </c>
      <c r="V36" s="198">
        <f t="shared" si="14"/>
        <v>-72.952923912574988</v>
      </c>
      <c r="W36" s="197">
        <v>4.0495000000000001</v>
      </c>
      <c r="X36" s="221">
        <f t="shared" si="1"/>
        <v>10550.816620856429</v>
      </c>
      <c r="Y36" s="197">
        <v>4.1459999999999999</v>
      </c>
      <c r="Z36" s="198">
        <f t="shared" si="10"/>
        <v>10802.243662197989</v>
      </c>
      <c r="AA36" s="272">
        <v>4.0975000000000001</v>
      </c>
      <c r="AB36" s="266">
        <f t="shared" si="15"/>
        <v>-11.724577057379065</v>
      </c>
      <c r="AC36" s="198">
        <f t="shared" si="11"/>
        <v>10675.878776135132</v>
      </c>
      <c r="AD36" s="221">
        <f t="shared" si="16"/>
        <v>126.36488606285639</v>
      </c>
      <c r="AE36" s="267"/>
    </row>
    <row r="37" spans="1:34" x14ac:dyDescent="0.25">
      <c r="A37" s="194">
        <v>36</v>
      </c>
      <c r="B37" s="200" t="s">
        <v>248</v>
      </c>
      <c r="C37" s="200" t="s">
        <v>243</v>
      </c>
      <c r="D37" s="200" t="s">
        <v>246</v>
      </c>
      <c r="E37" s="200" t="s">
        <v>244</v>
      </c>
      <c r="F37" s="200" t="s">
        <v>247</v>
      </c>
      <c r="G37" s="200" t="s">
        <v>1</v>
      </c>
      <c r="H37" s="201">
        <v>440822.78952039778</v>
      </c>
      <c r="I37" s="269">
        <v>4.8661000000000003</v>
      </c>
      <c r="J37" s="223">
        <f t="shared" si="8"/>
        <v>2145087.7760852077</v>
      </c>
      <c r="K37" s="269">
        <v>4.8479000000000001</v>
      </c>
      <c r="L37" s="196">
        <f t="shared" si="2"/>
        <v>2137064.8013159363</v>
      </c>
      <c r="M37" s="201">
        <f t="shared" si="9"/>
        <v>8022.9747692714445</v>
      </c>
      <c r="N37" s="269">
        <v>4.8811999999999998</v>
      </c>
      <c r="O37" s="196">
        <f t="shared" si="3"/>
        <v>2151744.2002069657</v>
      </c>
      <c r="P37" s="201">
        <f t="shared" si="12"/>
        <v>-14679.398891029414</v>
      </c>
      <c r="Q37" s="269">
        <v>4.9413</v>
      </c>
      <c r="R37" s="196">
        <f t="shared" si="4"/>
        <v>2178237.6498571415</v>
      </c>
      <c r="S37" s="196">
        <f t="shared" si="13"/>
        <v>-26493.449650175869</v>
      </c>
      <c r="T37" s="197">
        <v>4.9009999999999998</v>
      </c>
      <c r="U37" s="198">
        <f t="shared" si="0"/>
        <v>2160472.4914394696</v>
      </c>
      <c r="V37" s="198">
        <f t="shared" si="14"/>
        <v>17765.158417671919</v>
      </c>
      <c r="W37" s="197">
        <v>4.9200999999999997</v>
      </c>
      <c r="X37" s="198">
        <f t="shared" si="1"/>
        <v>2168892.2067193091</v>
      </c>
      <c r="Y37" s="197">
        <v>4.8699000000000003</v>
      </c>
      <c r="Z37" s="198">
        <f t="shared" si="10"/>
        <v>1827651.2853515691</v>
      </c>
      <c r="AA37" s="272">
        <v>5.6985999999999999</v>
      </c>
      <c r="AB37" s="263">
        <f t="shared" si="15"/>
        <v>-8419.7152798394673</v>
      </c>
      <c r="AC37" s="198">
        <f>H37*AA37</f>
        <v>2512072.7483609389</v>
      </c>
      <c r="AD37" s="221">
        <f t="shared" si="16"/>
        <v>-684421.46300936979</v>
      </c>
      <c r="AE37" s="267"/>
    </row>
    <row r="38" spans="1:34" x14ac:dyDescent="0.25">
      <c r="A38" s="202"/>
      <c r="B38" s="200"/>
      <c r="C38" s="200"/>
      <c r="D38" s="200"/>
      <c r="E38" s="200"/>
      <c r="F38" s="200"/>
      <c r="G38" s="200"/>
      <c r="H38" s="201"/>
      <c r="I38" s="201"/>
      <c r="J38" s="201"/>
      <c r="K38" s="269"/>
      <c r="L38" s="201"/>
      <c r="M38" s="201"/>
      <c r="N38" s="201"/>
      <c r="O38" s="201"/>
      <c r="P38" s="201"/>
      <c r="Q38" s="201"/>
      <c r="R38" s="201"/>
      <c r="S38" s="201"/>
      <c r="T38" s="197"/>
      <c r="U38" s="203"/>
      <c r="V38" s="203"/>
      <c r="W38" s="197"/>
      <c r="X38" s="203"/>
      <c r="Y38" s="197"/>
      <c r="Z38" s="203"/>
      <c r="AA38" s="272"/>
      <c r="AB38" s="263"/>
      <c r="AC38" s="203"/>
      <c r="AD38" s="198"/>
    </row>
    <row r="39" spans="1:34" ht="13.8" thickBot="1" x14ac:dyDescent="0.3">
      <c r="A39" s="998"/>
      <c r="B39" s="1001" t="s">
        <v>270</v>
      </c>
      <c r="C39" s="1002"/>
      <c r="D39" s="1002"/>
      <c r="E39" s="1002"/>
      <c r="F39" s="1003"/>
      <c r="G39" s="204" t="s">
        <v>0</v>
      </c>
      <c r="H39" s="205">
        <f>SUMIF(G2:G37,G39,H2:H37)</f>
        <v>-10648604.816407088</v>
      </c>
      <c r="I39" s="201"/>
      <c r="J39" s="201"/>
      <c r="K39" s="269"/>
      <c r="L39" s="201"/>
      <c r="M39" s="201"/>
      <c r="N39" s="201"/>
      <c r="O39" s="201"/>
      <c r="P39" s="201"/>
      <c r="Q39" s="201"/>
      <c r="R39" s="201"/>
      <c r="S39" s="201"/>
      <c r="T39" s="197" t="s">
        <v>26</v>
      </c>
      <c r="U39" s="206">
        <f>SUM(U2:U37)</f>
        <v>-47369415.533425733</v>
      </c>
      <c r="V39" s="276"/>
      <c r="W39" s="197" t="s">
        <v>26</v>
      </c>
      <c r="X39" s="206">
        <f>SUM(X2:X37)</f>
        <v>-47464443.989819743</v>
      </c>
      <c r="Y39" s="197" t="s">
        <v>26</v>
      </c>
      <c r="Z39" s="206">
        <f>SUM(Z2:Z37)</f>
        <v>-48833275.275970757</v>
      </c>
      <c r="AA39" s="272"/>
      <c r="AB39" s="264"/>
      <c r="AC39" s="206">
        <f>SUM(AC2:AC37)</f>
        <v>-41176114.936867118</v>
      </c>
      <c r="AD39" s="283">
        <f>SUM(AD31:AD36,AD19:AD29)</f>
        <v>-116665.14582906905</v>
      </c>
    </row>
    <row r="40" spans="1:34" ht="13.8" thickBot="1" x14ac:dyDescent="0.3">
      <c r="A40" s="999"/>
      <c r="B40" s="1004"/>
      <c r="C40" s="1005"/>
      <c r="D40" s="1005"/>
      <c r="E40" s="1005"/>
      <c r="F40" s="1006"/>
      <c r="G40" s="204" t="s">
        <v>1</v>
      </c>
      <c r="H40" s="205">
        <f>SUMIF(G3:G38,G40,H3:H38)</f>
        <v>440822.78952039778</v>
      </c>
      <c r="I40" s="201"/>
      <c r="J40" s="201"/>
      <c r="K40" s="269"/>
      <c r="L40" s="201"/>
      <c r="M40" s="201"/>
      <c r="N40" s="201"/>
      <c r="O40" s="201"/>
      <c r="P40" s="201"/>
      <c r="Q40" s="201"/>
      <c r="R40" s="201"/>
      <c r="S40" s="201"/>
      <c r="T40" s="197"/>
      <c r="U40" s="206"/>
      <c r="V40" s="276"/>
      <c r="W40" s="197"/>
      <c r="X40" s="206"/>
      <c r="Y40" s="197"/>
      <c r="Z40" s="206"/>
      <c r="AA40" s="272"/>
      <c r="AB40" s="264"/>
      <c r="AC40" s="206"/>
      <c r="AD40" s="264"/>
    </row>
    <row r="41" spans="1:34" ht="13.8" thickBot="1" x14ac:dyDescent="0.3">
      <c r="A41" s="1000"/>
      <c r="B41" s="1007"/>
      <c r="C41" s="1008"/>
      <c r="D41" s="1008"/>
      <c r="E41" s="1008"/>
      <c r="F41" s="1009"/>
      <c r="G41" s="204" t="s">
        <v>26</v>
      </c>
      <c r="H41" s="205">
        <f>SUMIF(G2:G37,G41,H2:H37)</f>
        <v>-6456281.5424985169</v>
      </c>
      <c r="I41" s="201"/>
      <c r="J41" s="201"/>
      <c r="K41" s="269"/>
      <c r="L41" s="201"/>
      <c r="M41" s="201"/>
      <c r="N41" s="201"/>
      <c r="O41" s="201"/>
      <c r="P41" s="201"/>
      <c r="Q41" s="201"/>
      <c r="R41" s="201"/>
      <c r="S41" s="201"/>
      <c r="T41" s="197"/>
      <c r="U41" s="206"/>
      <c r="V41" s="276"/>
      <c r="W41" s="197"/>
      <c r="X41" s="206"/>
      <c r="Y41" s="197"/>
      <c r="Z41" s="206"/>
      <c r="AA41" s="272"/>
      <c r="AB41" s="264"/>
      <c r="AC41" s="206"/>
      <c r="AD41" s="264"/>
    </row>
    <row r="42" spans="1:34" x14ac:dyDescent="0.25">
      <c r="A42" s="84"/>
      <c r="B42" s="265"/>
      <c r="C42" s="265"/>
      <c r="D42" s="265"/>
      <c r="E42" s="265"/>
      <c r="F42" s="265"/>
      <c r="H42" s="94"/>
      <c r="I42" s="94"/>
      <c r="J42" s="94"/>
      <c r="K42" s="272"/>
      <c r="L42" s="94"/>
      <c r="M42" s="94"/>
      <c r="N42" s="94"/>
      <c r="O42" s="94"/>
      <c r="P42" s="94"/>
      <c r="Q42" s="94"/>
      <c r="R42" s="94"/>
      <c r="S42" s="94"/>
      <c r="T42" s="214"/>
      <c r="U42" s="264"/>
      <c r="V42" s="264"/>
      <c r="W42" s="214"/>
      <c r="X42" s="264"/>
      <c r="Y42" s="264"/>
      <c r="Z42" s="264"/>
      <c r="AA42" s="272"/>
      <c r="AB42" s="264"/>
      <c r="AC42" s="264"/>
      <c r="AD42" s="268"/>
      <c r="AH42" s="267"/>
    </row>
    <row r="43" spans="1:34" x14ac:dyDescent="0.25">
      <c r="AD43" s="279" t="s">
        <v>489</v>
      </c>
      <c r="AE43" s="207">
        <v>16274156.92</v>
      </c>
    </row>
    <row r="44" spans="1:34" x14ac:dyDescent="0.25">
      <c r="B44" s="97" t="s">
        <v>490</v>
      </c>
      <c r="AD44" s="279" t="s">
        <v>491</v>
      </c>
      <c r="AE44" s="207">
        <v>-16429347.390000001</v>
      </c>
    </row>
    <row r="45" spans="1:34" x14ac:dyDescent="0.25">
      <c r="A45" s="83">
        <v>1</v>
      </c>
      <c r="B45" s="88" t="s">
        <v>473</v>
      </c>
      <c r="C45" s="83" t="s">
        <v>0</v>
      </c>
      <c r="D45" s="207">
        <v>-6585324.2615108415</v>
      </c>
      <c r="AD45" s="279" t="s">
        <v>492</v>
      </c>
      <c r="AE45" s="207">
        <f>SUM(AE43:AE44)</f>
        <v>-155190.47000000067</v>
      </c>
    </row>
    <row r="46" spans="1:34" x14ac:dyDescent="0.25">
      <c r="A46" s="83">
        <v>2</v>
      </c>
      <c r="B46" s="88" t="s">
        <v>242</v>
      </c>
      <c r="C46" s="83" t="s">
        <v>0</v>
      </c>
      <c r="D46" s="207">
        <v>-37664.752253605053</v>
      </c>
      <c r="AD46" s="281" t="s">
        <v>493</v>
      </c>
      <c r="AE46" s="282">
        <f>AD39+AE45</f>
        <v>-271855.61582906975</v>
      </c>
    </row>
    <row r="47" spans="1:34" x14ac:dyDescent="0.25">
      <c r="A47" s="83">
        <v>3</v>
      </c>
      <c r="B47" s="83" t="s">
        <v>242</v>
      </c>
      <c r="C47" s="83" t="s">
        <v>0</v>
      </c>
      <c r="D47" s="207">
        <v>-61497.389188107103</v>
      </c>
    </row>
    <row r="48" spans="1:34" x14ac:dyDescent="0.25">
      <c r="A48" s="83">
        <v>4</v>
      </c>
      <c r="B48" s="83" t="s">
        <v>242</v>
      </c>
      <c r="C48" s="83" t="s">
        <v>0</v>
      </c>
      <c r="D48" s="207">
        <v>-87180.238223306835</v>
      </c>
    </row>
    <row r="49" spans="1:4" x14ac:dyDescent="0.25">
      <c r="A49" s="83">
        <v>5</v>
      </c>
      <c r="B49" s="83" t="s">
        <v>248</v>
      </c>
      <c r="C49" s="83" t="s">
        <v>1</v>
      </c>
      <c r="D49" s="207">
        <v>440822.78952039778</v>
      </c>
    </row>
    <row r="50" spans="1:4" x14ac:dyDescent="0.25">
      <c r="B50" s="83" t="s">
        <v>270</v>
      </c>
      <c r="C50" s="83" t="s">
        <v>0</v>
      </c>
      <c r="D50" s="208">
        <f>SUM(D45:D48)</f>
        <v>-6771666.6411758605</v>
      </c>
    </row>
    <row r="51" spans="1:4" ht="13.8" thickBot="1" x14ac:dyDescent="0.3">
      <c r="B51" s="83" t="s">
        <v>270</v>
      </c>
      <c r="C51" s="83" t="s">
        <v>1</v>
      </c>
      <c r="D51" s="209">
        <f>D49</f>
        <v>440822.78952039778</v>
      </c>
    </row>
    <row r="53" spans="1:4" x14ac:dyDescent="0.25">
      <c r="B53" s="97" t="s">
        <v>494</v>
      </c>
    </row>
    <row r="54" spans="1:4" hidden="1" x14ac:dyDescent="0.25">
      <c r="B54" s="83" t="s">
        <v>466</v>
      </c>
      <c r="C54" s="83" t="s">
        <v>26</v>
      </c>
      <c r="D54" s="207">
        <v>0</v>
      </c>
    </row>
    <row r="55" spans="1:4" x14ac:dyDescent="0.25">
      <c r="A55" s="83">
        <v>6</v>
      </c>
      <c r="B55" s="83" t="s">
        <v>467</v>
      </c>
      <c r="C55" s="83" t="s">
        <v>26</v>
      </c>
      <c r="D55" s="210">
        <v>-55529.454796680482</v>
      </c>
    </row>
    <row r="56" spans="1:4" ht="13.8" thickBot="1" x14ac:dyDescent="0.3">
      <c r="A56" s="83">
        <v>7</v>
      </c>
      <c r="B56" s="83" t="s">
        <v>484</v>
      </c>
      <c r="C56" s="83" t="s">
        <v>0</v>
      </c>
      <c r="D56" s="211">
        <v>-1463337.6034870222</v>
      </c>
    </row>
    <row r="58" spans="1:4" x14ac:dyDescent="0.25">
      <c r="B58" s="97" t="s">
        <v>495</v>
      </c>
    </row>
    <row r="59" spans="1:4" ht="13.8" thickBot="1" x14ac:dyDescent="0.3">
      <c r="A59" s="83">
        <v>8</v>
      </c>
      <c r="B59" s="83" t="s">
        <v>474</v>
      </c>
      <c r="C59" s="83" t="s">
        <v>0</v>
      </c>
      <c r="D59" s="211">
        <v>-8133.6474334853701</v>
      </c>
    </row>
    <row r="61" spans="1:4" x14ac:dyDescent="0.25">
      <c r="B61" s="97" t="s">
        <v>496</v>
      </c>
    </row>
    <row r="62" spans="1:4" x14ac:dyDescent="0.25">
      <c r="A62" s="83">
        <v>9</v>
      </c>
      <c r="B62" s="83" t="s">
        <v>250</v>
      </c>
      <c r="C62" s="83" t="s">
        <v>26</v>
      </c>
      <c r="D62" s="207">
        <v>-451147.2446097862</v>
      </c>
    </row>
    <row r="63" spans="1:4" x14ac:dyDescent="0.25">
      <c r="A63" s="83">
        <v>10</v>
      </c>
      <c r="B63" s="83" t="s">
        <v>253</v>
      </c>
      <c r="C63" s="83" t="s">
        <v>26</v>
      </c>
      <c r="D63" s="207">
        <v>-329666.71869747085</v>
      </c>
    </row>
    <row r="64" spans="1:4" x14ac:dyDescent="0.25">
      <c r="A64" s="83">
        <f>A63+1</f>
        <v>11</v>
      </c>
      <c r="B64" s="83" t="s">
        <v>468</v>
      </c>
      <c r="C64" s="83" t="s">
        <v>26</v>
      </c>
      <c r="D64" s="207">
        <v>-33516.043696010951</v>
      </c>
    </row>
    <row r="65" spans="1:5" x14ac:dyDescent="0.25">
      <c r="A65" s="83">
        <f t="shared" ref="A65:A78" si="17">A64+1</f>
        <v>12</v>
      </c>
      <c r="B65" s="83" t="s">
        <v>254</v>
      </c>
      <c r="C65" s="83" t="s">
        <v>26</v>
      </c>
      <c r="D65" s="207">
        <v>-261559.9738548249</v>
      </c>
    </row>
    <row r="66" spans="1:5" x14ac:dyDescent="0.25">
      <c r="A66" s="83">
        <f t="shared" si="17"/>
        <v>13</v>
      </c>
      <c r="B66" s="83" t="s">
        <v>262</v>
      </c>
      <c r="C66" s="83" t="s">
        <v>26</v>
      </c>
      <c r="D66" s="207">
        <v>-3212958.1774874814</v>
      </c>
    </row>
    <row r="67" spans="1:5" x14ac:dyDescent="0.25">
      <c r="A67" s="83">
        <f t="shared" si="17"/>
        <v>14</v>
      </c>
      <c r="B67" s="83" t="s">
        <v>263</v>
      </c>
      <c r="C67" s="83" t="s">
        <v>26</v>
      </c>
      <c r="D67" s="207">
        <v>-306100.54502446298</v>
      </c>
    </row>
    <row r="68" spans="1:5" x14ac:dyDescent="0.25">
      <c r="A68" s="83">
        <f t="shared" si="17"/>
        <v>15</v>
      </c>
      <c r="B68" s="83" t="s">
        <v>264</v>
      </c>
      <c r="C68" s="83" t="s">
        <v>26</v>
      </c>
      <c r="D68" s="207">
        <v>-1662540.5621763617</v>
      </c>
    </row>
    <row r="69" spans="1:5" x14ac:dyDescent="0.25">
      <c r="A69" s="83">
        <f t="shared" si="17"/>
        <v>16</v>
      </c>
      <c r="B69" s="83" t="s">
        <v>469</v>
      </c>
      <c r="C69" s="83" t="s">
        <v>26</v>
      </c>
      <c r="D69" s="207">
        <v>-85330.865279323654</v>
      </c>
    </row>
    <row r="70" spans="1:5" x14ac:dyDescent="0.25">
      <c r="A70" s="83">
        <f t="shared" si="17"/>
        <v>17</v>
      </c>
      <c r="B70" s="83" t="s">
        <v>470</v>
      </c>
      <c r="C70" s="83" t="s">
        <v>26</v>
      </c>
      <c r="D70" s="207">
        <v>-107821.04198880249</v>
      </c>
    </row>
    <row r="71" spans="1:5" x14ac:dyDescent="0.25">
      <c r="A71" s="83">
        <f t="shared" si="17"/>
        <v>18</v>
      </c>
      <c r="B71" s="83" t="s">
        <v>476</v>
      </c>
      <c r="C71" s="83" t="s">
        <v>0</v>
      </c>
      <c r="D71" s="207">
        <v>-15168.479167787591</v>
      </c>
    </row>
    <row r="72" spans="1:5" x14ac:dyDescent="0.25">
      <c r="A72" s="83">
        <f t="shared" si="17"/>
        <v>19</v>
      </c>
      <c r="B72" s="83" t="s">
        <v>479</v>
      </c>
      <c r="C72" s="83" t="s">
        <v>0</v>
      </c>
      <c r="D72" s="207">
        <v>-385716.25110055227</v>
      </c>
    </row>
    <row r="73" spans="1:5" x14ac:dyDescent="0.25">
      <c r="A73" s="83">
        <f t="shared" si="17"/>
        <v>20</v>
      </c>
      <c r="B73" s="83" t="s">
        <v>480</v>
      </c>
      <c r="C73" s="83" t="s">
        <v>0</v>
      </c>
      <c r="D73" s="207">
        <v>-46526.400345162489</v>
      </c>
    </row>
    <row r="74" spans="1:5" x14ac:dyDescent="0.25">
      <c r="A74" s="83">
        <f t="shared" si="17"/>
        <v>21</v>
      </c>
      <c r="B74" s="83" t="s">
        <v>481</v>
      </c>
      <c r="C74" s="83" t="s">
        <v>0</v>
      </c>
      <c r="D74" s="207">
        <v>-77178.26460935967</v>
      </c>
    </row>
    <row r="75" spans="1:5" x14ac:dyDescent="0.25">
      <c r="A75" s="83">
        <f t="shared" si="17"/>
        <v>22</v>
      </c>
      <c r="B75" s="83" t="s">
        <v>482</v>
      </c>
      <c r="C75" s="83" t="s">
        <v>0</v>
      </c>
      <c r="D75" s="207">
        <v>-197021.63229766581</v>
      </c>
    </row>
    <row r="76" spans="1:5" x14ac:dyDescent="0.25">
      <c r="A76" s="83">
        <f t="shared" si="17"/>
        <v>23</v>
      </c>
      <c r="B76" s="83" t="s">
        <v>483</v>
      </c>
      <c r="C76" s="83" t="s">
        <v>0</v>
      </c>
      <c r="D76" s="207">
        <v>-170730.64709811751</v>
      </c>
    </row>
    <row r="77" spans="1:5" x14ac:dyDescent="0.25">
      <c r="A77" s="83">
        <f t="shared" si="17"/>
        <v>24</v>
      </c>
      <c r="B77" s="83" t="s">
        <v>487</v>
      </c>
      <c r="C77" s="83" t="s">
        <v>0</v>
      </c>
      <c r="D77" s="207">
        <v>-36268.479998969473</v>
      </c>
    </row>
    <row r="78" spans="1:5" x14ac:dyDescent="0.25">
      <c r="A78" s="83">
        <f t="shared" si="17"/>
        <v>25</v>
      </c>
      <c r="B78" s="83" t="s">
        <v>488</v>
      </c>
      <c r="C78" s="83" t="s">
        <v>0</v>
      </c>
      <c r="D78" s="207">
        <v>2605.4615683063166</v>
      </c>
    </row>
    <row r="79" spans="1:5" x14ac:dyDescent="0.25">
      <c r="B79" s="83" t="s">
        <v>270</v>
      </c>
      <c r="C79" s="83" t="s">
        <v>26</v>
      </c>
      <c r="D79" s="210">
        <f>SUMIF(C62:C78,C79,D62:D78)</f>
        <v>-6450641.1728145247</v>
      </c>
      <c r="E79" s="94"/>
    </row>
    <row r="80" spans="1:5" ht="13.8" thickBot="1" x14ac:dyDescent="0.3">
      <c r="B80" s="83" t="s">
        <v>270</v>
      </c>
      <c r="C80" s="83" t="s">
        <v>0</v>
      </c>
      <c r="D80" s="211">
        <f>SUMIF(C62:C78,C80,D62:D78)</f>
        <v>-926004.69304930849</v>
      </c>
    </row>
    <row r="83" spans="1:4" x14ac:dyDescent="0.25">
      <c r="B83" s="97" t="s">
        <v>497</v>
      </c>
    </row>
    <row r="84" spans="1:4" x14ac:dyDescent="0.25">
      <c r="A84" s="83">
        <f>A78+1</f>
        <v>26</v>
      </c>
      <c r="B84" s="83" t="s">
        <v>471</v>
      </c>
      <c r="C84" s="83" t="s">
        <v>26</v>
      </c>
      <c r="D84" s="207">
        <v>-5640.3696839922341</v>
      </c>
    </row>
    <row r="85" spans="1:4" x14ac:dyDescent="0.25">
      <c r="A85" s="83">
        <f t="shared" ref="A85:A91" si="18">A84+1</f>
        <v>27</v>
      </c>
      <c r="B85" s="83" t="s">
        <v>475</v>
      </c>
      <c r="C85" s="83" t="s">
        <v>0</v>
      </c>
      <c r="D85" s="207">
        <v>-13002.708947446197</v>
      </c>
    </row>
    <row r="86" spans="1:4" x14ac:dyDescent="0.25">
      <c r="A86" s="83">
        <f t="shared" si="18"/>
        <v>28</v>
      </c>
      <c r="B86" s="83" t="s">
        <v>52</v>
      </c>
      <c r="C86" s="83" t="s">
        <v>0</v>
      </c>
      <c r="D86" s="207">
        <v>-2352.576177873183</v>
      </c>
    </row>
    <row r="87" spans="1:4" x14ac:dyDescent="0.25">
      <c r="A87" s="83">
        <f t="shared" si="18"/>
        <v>29</v>
      </c>
      <c r="B87" s="83" t="s">
        <v>145</v>
      </c>
      <c r="C87" s="83" t="s">
        <v>0</v>
      </c>
      <c r="D87" s="207">
        <v>-683.15479517355561</v>
      </c>
    </row>
    <row r="88" spans="1:4" x14ac:dyDescent="0.25">
      <c r="A88" s="83">
        <f t="shared" si="18"/>
        <v>30</v>
      </c>
      <c r="B88" s="83" t="s">
        <v>485</v>
      </c>
      <c r="C88" s="83" t="s">
        <v>0</v>
      </c>
      <c r="D88" s="207">
        <v>-14745.363023711368</v>
      </c>
    </row>
    <row r="89" spans="1:4" x14ac:dyDescent="0.25">
      <c r="A89" s="83">
        <f t="shared" si="18"/>
        <v>31</v>
      </c>
      <c r="B89" s="83" t="s">
        <v>77</v>
      </c>
      <c r="C89" s="83" t="s">
        <v>0</v>
      </c>
      <c r="D89" s="207">
        <v>-1884.0242439955473</v>
      </c>
    </row>
    <row r="90" spans="1:4" x14ac:dyDescent="0.25">
      <c r="A90" s="83">
        <f t="shared" si="18"/>
        <v>32</v>
      </c>
      <c r="B90" s="83" t="s">
        <v>77</v>
      </c>
      <c r="C90" s="83" t="s">
        <v>0</v>
      </c>
      <c r="D90" s="207">
        <v>-1143.2671397725353</v>
      </c>
    </row>
    <row r="91" spans="1:4" x14ac:dyDescent="0.25">
      <c r="A91" s="83">
        <f t="shared" si="18"/>
        <v>33</v>
      </c>
      <c r="B91" s="83" t="s">
        <v>486</v>
      </c>
      <c r="C91" s="83" t="s">
        <v>0</v>
      </c>
      <c r="D91" s="207">
        <v>-179.70600524943438</v>
      </c>
    </row>
    <row r="92" spans="1:4" x14ac:dyDescent="0.25">
      <c r="B92" s="83" t="s">
        <v>270</v>
      </c>
      <c r="C92" s="83" t="s">
        <v>26</v>
      </c>
      <c r="D92" s="210">
        <f>SUMIF(C84:C91,C92,D84:D91)</f>
        <v>-5640.3696839922341</v>
      </c>
    </row>
    <row r="93" spans="1:4" ht="13.8" thickBot="1" x14ac:dyDescent="0.3">
      <c r="B93" s="83" t="s">
        <v>270</v>
      </c>
      <c r="C93" s="83" t="s">
        <v>0</v>
      </c>
      <c r="D93" s="211">
        <f>SUMIF(C84:C91,C93,D84:D91)</f>
        <v>-33990.800333221821</v>
      </c>
    </row>
    <row r="95" spans="1:4" x14ac:dyDescent="0.25">
      <c r="B95" s="97" t="s">
        <v>498</v>
      </c>
    </row>
    <row r="96" spans="1:4" x14ac:dyDescent="0.25">
      <c r="A96" s="83">
        <f>A91+1</f>
        <v>34</v>
      </c>
      <c r="B96" s="83" t="s">
        <v>477</v>
      </c>
      <c r="C96" s="83" t="s">
        <v>0</v>
      </c>
      <c r="D96" s="207">
        <v>-1292915.6388784403</v>
      </c>
    </row>
    <row r="97" spans="1:7" x14ac:dyDescent="0.25">
      <c r="A97" s="83">
        <f>A96+1</f>
        <v>35</v>
      </c>
      <c r="B97" s="83" t="s">
        <v>478</v>
      </c>
      <c r="C97" s="83" t="s">
        <v>0</v>
      </c>
      <c r="D97" s="207">
        <v>-167301.15507346409</v>
      </c>
    </row>
    <row r="98" spans="1:7" ht="13.8" thickBot="1" x14ac:dyDescent="0.3">
      <c r="B98" s="83" t="s">
        <v>270</v>
      </c>
      <c r="C98" s="83" t="s">
        <v>0</v>
      </c>
      <c r="D98" s="212">
        <f>SUBTOTAL(9,D96:D97)</f>
        <v>-1460216.7939519044</v>
      </c>
    </row>
    <row r="100" spans="1:7" x14ac:dyDescent="0.25">
      <c r="C100" s="83" t="s">
        <v>0</v>
      </c>
      <c r="D100" s="213">
        <f>D98+D93+D80+D59+D56+D50</f>
        <v>-10663350.179430803</v>
      </c>
      <c r="E100" s="214">
        <f>T30</f>
        <v>4.0449999999999999</v>
      </c>
      <c r="F100" s="213">
        <f>D100*E100</f>
        <v>-43133251.475797601</v>
      </c>
    </row>
    <row r="101" spans="1:7" x14ac:dyDescent="0.25">
      <c r="C101" s="83" t="s">
        <v>26</v>
      </c>
      <c r="D101" s="213">
        <f>D92+D79+D55</f>
        <v>-6511810.9972951971</v>
      </c>
      <c r="E101" s="214">
        <f>T2</f>
        <v>1</v>
      </c>
      <c r="F101" s="213">
        <f>D101*E101</f>
        <v>-6511810.9972951971</v>
      </c>
    </row>
    <row r="102" spans="1:7" x14ac:dyDescent="0.25">
      <c r="C102" s="83" t="s">
        <v>1</v>
      </c>
      <c r="D102" s="213">
        <f>D51</f>
        <v>440822.78952039778</v>
      </c>
      <c r="E102" s="214">
        <f>T37</f>
        <v>4.9009999999999998</v>
      </c>
      <c r="F102" s="213">
        <f>D102*E102</f>
        <v>2160472.4914394696</v>
      </c>
    </row>
    <row r="103" spans="1:7" ht="13.8" thickBot="1" x14ac:dyDescent="0.3">
      <c r="F103" s="215">
        <f>SUM(F100:F102)</f>
        <v>-47484589.981653325</v>
      </c>
    </row>
    <row r="104" spans="1:7" ht="13.8" thickTop="1" x14ac:dyDescent="0.25">
      <c r="F104" s="213">
        <f>F103-U39</f>
        <v>-115174.44822759181</v>
      </c>
      <c r="G104" s="216" t="s">
        <v>499</v>
      </c>
    </row>
  </sheetData>
  <mergeCells count="2">
    <mergeCell ref="A39:A41"/>
    <mergeCell ref="B39:F4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E452-FCC9-4D24-A52E-6D216A0C5E1F}">
  <dimension ref="A1:L102"/>
  <sheetViews>
    <sheetView workbookViewId="0">
      <pane ySplit="3" topLeftCell="A4" activePane="bottomLeft" state="frozen"/>
      <selection pane="bottomLeft" activeCell="A4" sqref="A4"/>
    </sheetView>
  </sheetViews>
  <sheetFormatPr defaultColWidth="9.109375" defaultRowHeight="11.4" x14ac:dyDescent="0.2"/>
  <cols>
    <col min="1" max="1" width="15.109375" style="132" customWidth="1"/>
    <col min="2" max="2" width="39.33203125" style="134" bestFit="1" customWidth="1"/>
    <col min="3" max="3" width="36.109375" style="134" bestFit="1" customWidth="1"/>
    <col min="4" max="4" width="12.109375" style="132" bestFit="1" customWidth="1"/>
    <col min="5" max="5" width="16.88671875" style="134" bestFit="1" customWidth="1"/>
    <col min="6" max="6" width="14.109375" style="134" bestFit="1" customWidth="1"/>
    <col min="7" max="7" width="10.88671875" style="134" bestFit="1" customWidth="1"/>
    <col min="8" max="8" width="11.6640625" style="134" bestFit="1" customWidth="1"/>
    <col min="9" max="9" width="14.109375" style="134" bestFit="1" customWidth="1"/>
    <col min="10" max="10" width="10.88671875" style="134" bestFit="1" customWidth="1"/>
    <col min="11" max="11" width="9" style="134" bestFit="1" customWidth="1"/>
    <col min="12" max="12" width="16.88671875" style="134" bestFit="1" customWidth="1"/>
    <col min="13" max="16384" width="9.109375" style="134"/>
  </cols>
  <sheetData>
    <row r="1" spans="1:12" s="259" customFormat="1" ht="15" customHeight="1" x14ac:dyDescent="0.3">
      <c r="A1" s="260" t="s">
        <v>500</v>
      </c>
      <c r="D1" s="142"/>
    </row>
    <row r="3" spans="1:12" s="142" customFormat="1" ht="33.75" customHeight="1" x14ac:dyDescent="0.3">
      <c r="A3" s="143" t="s">
        <v>276</v>
      </c>
      <c r="B3" s="142" t="s">
        <v>277</v>
      </c>
      <c r="C3" s="142" t="s">
        <v>278</v>
      </c>
      <c r="D3" s="142" t="s">
        <v>279</v>
      </c>
      <c r="E3" s="142" t="s">
        <v>280</v>
      </c>
      <c r="F3" s="142" t="s">
        <v>281</v>
      </c>
      <c r="G3" s="143" t="s">
        <v>501</v>
      </c>
      <c r="H3" s="142" t="s">
        <v>283</v>
      </c>
      <c r="I3" s="142" t="s">
        <v>502</v>
      </c>
      <c r="J3" s="143" t="s">
        <v>501</v>
      </c>
      <c r="K3" s="142" t="s">
        <v>503</v>
      </c>
      <c r="L3" s="14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78877499.909999996</v>
      </c>
      <c r="F5" s="134">
        <v>0</v>
      </c>
      <c r="G5" s="134">
        <v>0</v>
      </c>
      <c r="H5" s="133">
        <v>87750.02</v>
      </c>
      <c r="I5" s="134">
        <v>0</v>
      </c>
      <c r="J5" s="134">
        <v>0</v>
      </c>
      <c r="K5" s="134">
        <v>0</v>
      </c>
      <c r="L5" s="133">
        <v>78965249.930000007</v>
      </c>
    </row>
    <row r="6" spans="1:12" x14ac:dyDescent="0.2">
      <c r="A6" s="132">
        <v>500937</v>
      </c>
      <c r="C6" s="134" t="s">
        <v>452</v>
      </c>
      <c r="D6" s="132" t="s">
        <v>0</v>
      </c>
      <c r="E6" s="133">
        <v>261668742.84</v>
      </c>
      <c r="F6" s="134">
        <v>0</v>
      </c>
      <c r="G6" s="134">
        <v>0</v>
      </c>
      <c r="H6" s="133">
        <v>273602.45</v>
      </c>
      <c r="I6" s="133">
        <v>-7069125</v>
      </c>
      <c r="J6" s="134">
        <v>0</v>
      </c>
      <c r="K6" s="134">
        <v>0</v>
      </c>
      <c r="L6" s="133">
        <v>254873220.28999999</v>
      </c>
    </row>
    <row r="7" spans="1:12" x14ac:dyDescent="0.2">
      <c r="A7" s="255"/>
      <c r="B7" s="256" t="s">
        <v>289</v>
      </c>
      <c r="C7" s="256"/>
      <c r="D7" s="255"/>
      <c r="E7" s="257">
        <v>340546242.75</v>
      </c>
      <c r="F7" s="256">
        <v>0</v>
      </c>
      <c r="G7" s="256">
        <v>0</v>
      </c>
      <c r="H7" s="257">
        <v>361352.47</v>
      </c>
      <c r="I7" s="257">
        <v>-7069125</v>
      </c>
      <c r="J7" s="256">
        <v>0</v>
      </c>
      <c r="K7" s="256">
        <v>0</v>
      </c>
      <c r="L7" s="257">
        <v>333838470.22000003</v>
      </c>
    </row>
    <row r="8" spans="1:12" x14ac:dyDescent="0.2">
      <c r="E8" s="133"/>
      <c r="H8" s="133"/>
      <c r="I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995874.1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995874.1</v>
      </c>
    </row>
    <row r="10" spans="1:12" x14ac:dyDescent="0.2">
      <c r="A10" s="255"/>
      <c r="B10" s="256" t="s">
        <v>291</v>
      </c>
      <c r="C10" s="256"/>
      <c r="D10" s="255"/>
      <c r="E10" s="257">
        <v>995874.1</v>
      </c>
      <c r="F10" s="256">
        <v>0</v>
      </c>
      <c r="G10" s="256">
        <v>0</v>
      </c>
      <c r="H10" s="256">
        <v>0</v>
      </c>
      <c r="I10" s="256">
        <v>0</v>
      </c>
      <c r="J10" s="256">
        <v>0</v>
      </c>
      <c r="K10" s="256">
        <v>0</v>
      </c>
      <c r="L10" s="257">
        <v>995874.1</v>
      </c>
    </row>
    <row r="11" spans="1:12" x14ac:dyDescent="0.2">
      <c r="E11" s="133"/>
      <c r="L11" s="133"/>
    </row>
    <row r="12" spans="1:12" x14ac:dyDescent="0.2">
      <c r="A12" s="132">
        <v>500679</v>
      </c>
      <c r="C12" s="134" t="s">
        <v>294</v>
      </c>
      <c r="D12" s="132" t="s">
        <v>0</v>
      </c>
      <c r="E12" s="133">
        <v>188366606.08000001</v>
      </c>
      <c r="F12" s="134">
        <v>0</v>
      </c>
      <c r="G12" s="134">
        <v>0</v>
      </c>
      <c r="H12" s="133">
        <v>201367.48</v>
      </c>
      <c r="I12" s="133">
        <v>-5092611.1900000004</v>
      </c>
      <c r="J12" s="134">
        <v>0</v>
      </c>
      <c r="K12" s="134">
        <v>0</v>
      </c>
      <c r="L12" s="133">
        <v>183475362.37</v>
      </c>
    </row>
    <row r="13" spans="1:12" x14ac:dyDescent="0.2">
      <c r="A13" s="132">
        <v>500708</v>
      </c>
      <c r="C13" s="134" t="s">
        <v>295</v>
      </c>
      <c r="D13" s="132" t="s">
        <v>0</v>
      </c>
      <c r="E13" s="133">
        <v>14842830.210000001</v>
      </c>
      <c r="F13" s="134">
        <v>0</v>
      </c>
      <c r="G13" s="134">
        <v>0</v>
      </c>
      <c r="H13" s="133">
        <v>16512.41</v>
      </c>
      <c r="I13" s="134">
        <v>0</v>
      </c>
      <c r="J13" s="134">
        <v>0</v>
      </c>
      <c r="K13" s="134">
        <v>0</v>
      </c>
      <c r="L13" s="133">
        <v>14859342.619999999</v>
      </c>
    </row>
    <row r="14" spans="1:12" x14ac:dyDescent="0.2">
      <c r="A14" s="132">
        <v>500709</v>
      </c>
      <c r="C14" s="134" t="s">
        <v>296</v>
      </c>
      <c r="D14" s="132" t="s">
        <v>0</v>
      </c>
      <c r="E14" s="133">
        <v>60056901.75</v>
      </c>
      <c r="F14" s="134">
        <v>0</v>
      </c>
      <c r="G14" s="134">
        <v>0</v>
      </c>
      <c r="H14" s="133">
        <v>66812.38</v>
      </c>
      <c r="I14" s="134">
        <v>0</v>
      </c>
      <c r="J14" s="134">
        <v>0</v>
      </c>
      <c r="K14" s="134">
        <v>0</v>
      </c>
      <c r="L14" s="133">
        <v>60123714.130000003</v>
      </c>
    </row>
    <row r="15" spans="1:12" x14ac:dyDescent="0.2">
      <c r="A15" s="132">
        <v>500749</v>
      </c>
      <c r="C15" s="134" t="s">
        <v>297</v>
      </c>
      <c r="D15" s="132" t="s">
        <v>1</v>
      </c>
      <c r="E15" s="133">
        <v>188692350</v>
      </c>
      <c r="F15" s="134">
        <v>0</v>
      </c>
      <c r="G15" s="134">
        <v>0</v>
      </c>
      <c r="H15" s="133">
        <v>731500</v>
      </c>
      <c r="I15" s="134">
        <v>0</v>
      </c>
      <c r="J15" s="134">
        <v>0</v>
      </c>
      <c r="K15" s="134">
        <v>0</v>
      </c>
      <c r="L15" s="133">
        <v>189423850</v>
      </c>
    </row>
    <row r="16" spans="1:12" x14ac:dyDescent="0.2">
      <c r="A16" s="255"/>
      <c r="B16" s="256" t="s">
        <v>298</v>
      </c>
      <c r="C16" s="256"/>
      <c r="D16" s="255"/>
      <c r="E16" s="257">
        <v>451958688.04000002</v>
      </c>
      <c r="F16" s="256">
        <v>0</v>
      </c>
      <c r="G16" s="256">
        <v>0</v>
      </c>
      <c r="H16" s="257">
        <v>1016192.27</v>
      </c>
      <c r="I16" s="257">
        <v>-5092611.1900000004</v>
      </c>
      <c r="J16" s="256">
        <v>0</v>
      </c>
      <c r="K16" s="256">
        <v>0</v>
      </c>
      <c r="L16" s="257">
        <v>447882269.12</v>
      </c>
    </row>
    <row r="17" spans="1:12" x14ac:dyDescent="0.2">
      <c r="E17" s="133"/>
      <c r="H17" s="133"/>
      <c r="I17" s="133"/>
      <c r="L17" s="133"/>
    </row>
    <row r="18" spans="1:12" x14ac:dyDescent="0.2">
      <c r="A18" s="132">
        <v>500271</v>
      </c>
      <c r="C18" s="134" t="s">
        <v>299</v>
      </c>
      <c r="D18" s="132" t="s">
        <v>1</v>
      </c>
      <c r="E18" s="133">
        <v>2620911.42</v>
      </c>
      <c r="F18" s="134">
        <v>0</v>
      </c>
      <c r="G18" s="134">
        <v>0</v>
      </c>
      <c r="H18" s="133">
        <v>10160.450000000001</v>
      </c>
      <c r="I18" s="134">
        <v>0</v>
      </c>
      <c r="J18" s="134">
        <v>0</v>
      </c>
      <c r="K18" s="134">
        <v>0</v>
      </c>
      <c r="L18" s="133">
        <v>2631071.87</v>
      </c>
    </row>
    <row r="19" spans="1:12" x14ac:dyDescent="0.2">
      <c r="A19" s="132">
        <v>500590</v>
      </c>
      <c r="C19" s="134" t="s">
        <v>300</v>
      </c>
      <c r="D19" s="132" t="s">
        <v>1</v>
      </c>
      <c r="E19" s="133">
        <v>5875820.2199999997</v>
      </c>
      <c r="F19" s="134">
        <v>0</v>
      </c>
      <c r="G19" s="134">
        <v>0</v>
      </c>
      <c r="H19" s="133">
        <v>22778.68</v>
      </c>
      <c r="I19" s="134">
        <v>0</v>
      </c>
      <c r="J19" s="134">
        <v>0</v>
      </c>
      <c r="K19" s="134">
        <v>0</v>
      </c>
      <c r="L19" s="133">
        <v>5898598.9000000004</v>
      </c>
    </row>
    <row r="20" spans="1:12" x14ac:dyDescent="0.2">
      <c r="A20" s="132">
        <v>500640</v>
      </c>
      <c r="C20" s="134" t="s">
        <v>301</v>
      </c>
      <c r="D20" s="132" t="s">
        <v>0</v>
      </c>
      <c r="E20" s="133">
        <v>116946654.58</v>
      </c>
      <c r="F20" s="134">
        <v>0</v>
      </c>
      <c r="G20" s="134">
        <v>0</v>
      </c>
      <c r="H20" s="133">
        <v>130101.37</v>
      </c>
      <c r="I20" s="134">
        <v>0</v>
      </c>
      <c r="J20" s="134">
        <v>0</v>
      </c>
      <c r="K20" s="134">
        <v>0</v>
      </c>
      <c r="L20" s="133">
        <v>117076755.95</v>
      </c>
    </row>
    <row r="21" spans="1:12" x14ac:dyDescent="0.2">
      <c r="A21" s="132">
        <v>500642</v>
      </c>
      <c r="C21" s="134" t="s">
        <v>302</v>
      </c>
      <c r="D21" s="132" t="s">
        <v>0</v>
      </c>
      <c r="E21" s="133">
        <v>158564346.81999999</v>
      </c>
      <c r="F21" s="134">
        <v>0</v>
      </c>
      <c r="G21" s="134">
        <v>0</v>
      </c>
      <c r="H21" s="133">
        <v>176400.39</v>
      </c>
      <c r="I21" s="134">
        <v>0</v>
      </c>
      <c r="J21" s="134">
        <v>0</v>
      </c>
      <c r="K21" s="134">
        <v>0</v>
      </c>
      <c r="L21" s="133">
        <v>158740747.21000001</v>
      </c>
    </row>
    <row r="22" spans="1:12" x14ac:dyDescent="0.2">
      <c r="A22" s="132">
        <v>500805</v>
      </c>
      <c r="C22" s="134" t="s">
        <v>303</v>
      </c>
      <c r="D22" s="132" t="s">
        <v>0</v>
      </c>
      <c r="E22" s="133">
        <v>118128583.33</v>
      </c>
      <c r="F22" s="134">
        <v>0</v>
      </c>
      <c r="G22" s="134">
        <v>0</v>
      </c>
      <c r="H22" s="133">
        <v>131416.25</v>
      </c>
      <c r="I22" s="134">
        <v>0</v>
      </c>
      <c r="J22" s="134">
        <v>0</v>
      </c>
      <c r="K22" s="134">
        <v>0</v>
      </c>
      <c r="L22" s="133">
        <v>118259999.58</v>
      </c>
    </row>
    <row r="23" spans="1:12" x14ac:dyDescent="0.2">
      <c r="A23" s="132">
        <v>500807</v>
      </c>
      <c r="C23" s="134" t="s">
        <v>304</v>
      </c>
      <c r="D23" s="132" t="s">
        <v>0</v>
      </c>
      <c r="E23" s="133">
        <v>49397282.32</v>
      </c>
      <c r="F23" s="134">
        <v>0</v>
      </c>
      <c r="G23" s="134">
        <v>0</v>
      </c>
      <c r="H23" s="133">
        <v>54953.74</v>
      </c>
      <c r="I23" s="134">
        <v>0</v>
      </c>
      <c r="J23" s="134">
        <v>0</v>
      </c>
      <c r="K23" s="134">
        <v>0</v>
      </c>
      <c r="L23" s="133">
        <v>49452236.060000002</v>
      </c>
    </row>
    <row r="24" spans="1:12" x14ac:dyDescent="0.2">
      <c r="A24" s="132">
        <v>500808</v>
      </c>
      <c r="C24" s="134" t="s">
        <v>305</v>
      </c>
      <c r="D24" s="132" t="s">
        <v>0</v>
      </c>
      <c r="E24" s="133">
        <v>30459996.370000001</v>
      </c>
      <c r="F24" s="134">
        <v>0</v>
      </c>
      <c r="G24" s="134">
        <v>0</v>
      </c>
      <c r="H24" s="133">
        <v>33886.25</v>
      </c>
      <c r="I24" s="134">
        <v>0</v>
      </c>
      <c r="J24" s="134">
        <v>0</v>
      </c>
      <c r="K24" s="134">
        <v>0</v>
      </c>
      <c r="L24" s="133">
        <v>30493882.620000001</v>
      </c>
    </row>
    <row r="25" spans="1:12" x14ac:dyDescent="0.2">
      <c r="A25" s="132">
        <v>500827</v>
      </c>
      <c r="C25" s="134" t="s">
        <v>306</v>
      </c>
      <c r="D25" s="132" t="s">
        <v>0</v>
      </c>
      <c r="E25" s="133">
        <v>66874025.25</v>
      </c>
      <c r="F25" s="134">
        <v>0</v>
      </c>
      <c r="G25" s="134">
        <v>0</v>
      </c>
      <c r="H25" s="133">
        <v>74396.31</v>
      </c>
      <c r="I25" s="134">
        <v>0</v>
      </c>
      <c r="J25" s="134">
        <v>0</v>
      </c>
      <c r="K25" s="134">
        <v>0</v>
      </c>
      <c r="L25" s="133">
        <v>66948421.560000002</v>
      </c>
    </row>
    <row r="26" spans="1:12" x14ac:dyDescent="0.2">
      <c r="A26" s="132">
        <v>500885</v>
      </c>
      <c r="C26" s="134" t="s">
        <v>307</v>
      </c>
      <c r="D26" s="132" t="s">
        <v>0</v>
      </c>
      <c r="E26" s="133">
        <v>80640909.299999997</v>
      </c>
      <c r="F26" s="134">
        <v>0</v>
      </c>
      <c r="G26" s="134">
        <v>0</v>
      </c>
      <c r="H26" s="133">
        <v>89711.76</v>
      </c>
      <c r="I26" s="134">
        <v>0</v>
      </c>
      <c r="J26" s="134">
        <v>0</v>
      </c>
      <c r="K26" s="134">
        <v>0</v>
      </c>
      <c r="L26" s="133">
        <v>80730621.060000002</v>
      </c>
    </row>
    <row r="27" spans="1:12" x14ac:dyDescent="0.2">
      <c r="A27" s="132">
        <v>500905</v>
      </c>
      <c r="C27" s="134" t="s">
        <v>308</v>
      </c>
      <c r="D27" s="132" t="s">
        <v>2</v>
      </c>
      <c r="E27" s="133">
        <v>2096795.69</v>
      </c>
      <c r="F27" s="134">
        <v>0</v>
      </c>
      <c r="G27" s="134">
        <v>0</v>
      </c>
      <c r="H27" s="133">
        <v>7100.3</v>
      </c>
      <c r="I27" s="133">
        <v>-123693.72</v>
      </c>
      <c r="J27" s="134">
        <v>0</v>
      </c>
      <c r="K27" s="134">
        <v>0</v>
      </c>
      <c r="L27" s="133">
        <v>1980202.27</v>
      </c>
    </row>
    <row r="28" spans="1:12" x14ac:dyDescent="0.2">
      <c r="A28" s="132">
        <v>500914</v>
      </c>
      <c r="C28" s="134" t="s">
        <v>309</v>
      </c>
      <c r="D28" s="132" t="s">
        <v>0</v>
      </c>
      <c r="E28" s="133">
        <v>88383250.010000005</v>
      </c>
      <c r="F28" s="134">
        <v>0</v>
      </c>
      <c r="G28" s="134">
        <v>0</v>
      </c>
      <c r="H28" s="133">
        <v>98324.99</v>
      </c>
      <c r="I28" s="134">
        <v>0</v>
      </c>
      <c r="J28" s="134">
        <v>0</v>
      </c>
      <c r="K28" s="134">
        <v>0</v>
      </c>
      <c r="L28" s="133">
        <v>88481575</v>
      </c>
    </row>
    <row r="29" spans="1:12" x14ac:dyDescent="0.2">
      <c r="A29" s="132">
        <v>500927</v>
      </c>
      <c r="C29" s="134" t="s">
        <v>310</v>
      </c>
      <c r="D29" s="132" t="s">
        <v>0</v>
      </c>
      <c r="E29" s="133">
        <v>76120303.189999998</v>
      </c>
      <c r="F29" s="134">
        <v>0</v>
      </c>
      <c r="G29" s="134">
        <v>0</v>
      </c>
      <c r="H29" s="133">
        <v>84682.65</v>
      </c>
      <c r="I29" s="134">
        <v>0</v>
      </c>
      <c r="J29" s="134">
        <v>0</v>
      </c>
      <c r="K29" s="134">
        <v>0</v>
      </c>
      <c r="L29" s="133">
        <v>76204985.840000004</v>
      </c>
    </row>
    <row r="30" spans="1:12" x14ac:dyDescent="0.2">
      <c r="A30" s="132">
        <v>501031</v>
      </c>
      <c r="C30" s="134" t="s">
        <v>311</v>
      </c>
      <c r="D30" s="132" t="s">
        <v>0</v>
      </c>
      <c r="E30" s="133">
        <v>67770352.579999998</v>
      </c>
      <c r="F30" s="133">
        <v>39973549.689999998</v>
      </c>
      <c r="G30" s="134">
        <v>0</v>
      </c>
      <c r="H30" s="133">
        <v>70458.47</v>
      </c>
      <c r="I30" s="134">
        <v>0</v>
      </c>
      <c r="J30" s="134">
        <v>0</v>
      </c>
      <c r="K30" s="134">
        <v>0</v>
      </c>
      <c r="L30" s="133">
        <v>107814360.73999999</v>
      </c>
    </row>
    <row r="31" spans="1:12" x14ac:dyDescent="0.2">
      <c r="A31" s="255"/>
      <c r="B31" s="256" t="s">
        <v>312</v>
      </c>
      <c r="C31" s="256"/>
      <c r="D31" s="255"/>
      <c r="E31" s="257">
        <v>863879231.08000004</v>
      </c>
      <c r="F31" s="257">
        <v>39973549.689999998</v>
      </c>
      <c r="G31" s="256">
        <v>0</v>
      </c>
      <c r="H31" s="257">
        <v>984371.61</v>
      </c>
      <c r="I31" s="257">
        <v>-123693.72</v>
      </c>
      <c r="J31" s="256">
        <v>0</v>
      </c>
      <c r="K31" s="256">
        <v>0</v>
      </c>
      <c r="L31" s="257">
        <v>904713458.65999997</v>
      </c>
    </row>
    <row r="32" spans="1:12" x14ac:dyDescent="0.2">
      <c r="E32" s="133"/>
      <c r="F32" s="133"/>
      <c r="H32" s="133"/>
      <c r="I32" s="133"/>
      <c r="L32" s="133"/>
    </row>
    <row r="33" spans="1:12" x14ac:dyDescent="0.2">
      <c r="A33" s="132">
        <v>500538</v>
      </c>
      <c r="C33" s="134" t="s">
        <v>313</v>
      </c>
      <c r="D33" s="132" t="s">
        <v>0</v>
      </c>
      <c r="E33" s="133">
        <v>11176112.539999999</v>
      </c>
      <c r="F33" s="133">
        <v>215902.85</v>
      </c>
      <c r="G33" s="134">
        <v>0</v>
      </c>
      <c r="H33" s="133">
        <v>9421.69</v>
      </c>
      <c r="I33" s="133">
        <v>-546085.42000000004</v>
      </c>
      <c r="J33" s="134">
        <v>0</v>
      </c>
      <c r="K33" s="134">
        <v>0</v>
      </c>
      <c r="L33" s="133">
        <v>10855351.66</v>
      </c>
    </row>
    <row r="34" spans="1:12" x14ac:dyDescent="0.2">
      <c r="A34" s="132">
        <v>500693</v>
      </c>
      <c r="C34" s="134" t="s">
        <v>314</v>
      </c>
      <c r="D34" s="132" t="s">
        <v>26</v>
      </c>
      <c r="E34" s="133">
        <v>8666976.6600000001</v>
      </c>
      <c r="F34" s="134">
        <v>0</v>
      </c>
      <c r="G34" s="134">
        <v>0</v>
      </c>
      <c r="H34" s="134">
        <v>0</v>
      </c>
      <c r="I34" s="133">
        <v>-4368985.6500000004</v>
      </c>
      <c r="J34" s="134">
        <v>0</v>
      </c>
      <c r="K34" s="134">
        <v>0</v>
      </c>
      <c r="L34" s="133">
        <v>4297991.01</v>
      </c>
    </row>
    <row r="35" spans="1:12" x14ac:dyDescent="0.2">
      <c r="A35" s="132">
        <v>500724</v>
      </c>
      <c r="C35" s="134" t="s">
        <v>315</v>
      </c>
      <c r="D35" s="132" t="s">
        <v>0</v>
      </c>
      <c r="E35" s="133">
        <v>64677657.189999998</v>
      </c>
      <c r="F35" s="133">
        <v>11916723.49</v>
      </c>
      <c r="G35" s="134">
        <v>0</v>
      </c>
      <c r="H35" s="133">
        <v>41262.699999999997</v>
      </c>
      <c r="I35" s="133">
        <v>-18160612.010000002</v>
      </c>
      <c r="J35" s="134">
        <v>0</v>
      </c>
      <c r="K35" s="134">
        <v>0</v>
      </c>
      <c r="L35" s="133">
        <v>58475031.369999997</v>
      </c>
    </row>
    <row r="36" spans="1:12" x14ac:dyDescent="0.2">
      <c r="A36" s="132">
        <v>500840</v>
      </c>
      <c r="C36" s="134" t="s">
        <v>316</v>
      </c>
      <c r="D36" s="132" t="s">
        <v>0</v>
      </c>
      <c r="E36" s="133">
        <v>29422341.57</v>
      </c>
      <c r="F36" s="133">
        <v>4283779.58</v>
      </c>
      <c r="G36" s="134">
        <v>0</v>
      </c>
      <c r="H36" s="133">
        <v>12874.55</v>
      </c>
      <c r="I36" s="133">
        <v>-10020493.369999999</v>
      </c>
      <c r="J36" s="134">
        <v>0</v>
      </c>
      <c r="K36" s="134">
        <v>0</v>
      </c>
      <c r="L36" s="133">
        <v>23698502.329999998</v>
      </c>
    </row>
    <row r="37" spans="1:12" x14ac:dyDescent="0.2">
      <c r="A37" s="255"/>
      <c r="B37" s="256" t="s">
        <v>317</v>
      </c>
      <c r="C37" s="256"/>
      <c r="D37" s="255"/>
      <c r="E37" s="257">
        <f>SUM(E33:E36)</f>
        <v>113943087.96000001</v>
      </c>
      <c r="F37" s="257">
        <v>16416405.92</v>
      </c>
      <c r="G37" s="256">
        <v>0</v>
      </c>
      <c r="H37" s="257">
        <v>63558.94</v>
      </c>
      <c r="I37" s="257">
        <v>-33096176.449999999</v>
      </c>
      <c r="J37" s="256">
        <v>0</v>
      </c>
      <c r="K37" s="256">
        <v>0</v>
      </c>
      <c r="L37" s="257">
        <f>SUM(L33:L36)</f>
        <v>97326876.36999999</v>
      </c>
    </row>
    <row r="38" spans="1:12" x14ac:dyDescent="0.2">
      <c r="E38" s="133"/>
      <c r="F38" s="133"/>
      <c r="H38" s="133"/>
      <c r="I38" s="133"/>
      <c r="L38" s="133"/>
    </row>
    <row r="39" spans="1:12" x14ac:dyDescent="0.2">
      <c r="A39" s="132">
        <v>501000</v>
      </c>
      <c r="C39" s="134" t="s">
        <v>318</v>
      </c>
      <c r="D39" s="132" t="s">
        <v>26</v>
      </c>
      <c r="E39" s="133">
        <v>15467575.560000001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15467575.560000001</v>
      </c>
    </row>
    <row r="40" spans="1:12" x14ac:dyDescent="0.2">
      <c r="A40" s="255"/>
      <c r="B40" s="256" t="s">
        <v>319</v>
      </c>
      <c r="C40" s="256"/>
      <c r="D40" s="255"/>
      <c r="E40" s="257">
        <v>15467575.560000001</v>
      </c>
      <c r="F40" s="256">
        <v>0</v>
      </c>
      <c r="G40" s="256">
        <v>0</v>
      </c>
      <c r="H40" s="256">
        <v>0</v>
      </c>
      <c r="I40" s="256">
        <v>0</v>
      </c>
      <c r="J40" s="256">
        <v>0</v>
      </c>
      <c r="K40" s="256">
        <v>0</v>
      </c>
      <c r="L40" s="257">
        <v>15467575.560000001</v>
      </c>
    </row>
    <row r="41" spans="1:12" x14ac:dyDescent="0.2">
      <c r="E41" s="133"/>
      <c r="L41" s="133"/>
    </row>
    <row r="42" spans="1:12" x14ac:dyDescent="0.2">
      <c r="A42" s="132">
        <v>500010</v>
      </c>
      <c r="C42" s="134" t="s">
        <v>320</v>
      </c>
      <c r="D42" s="132" t="s">
        <v>0</v>
      </c>
      <c r="E42" s="133">
        <v>11362164.119999999</v>
      </c>
      <c r="F42" s="134">
        <v>0</v>
      </c>
      <c r="G42" s="134">
        <v>0</v>
      </c>
      <c r="H42" s="133">
        <v>12640.21</v>
      </c>
      <c r="I42" s="134">
        <v>0</v>
      </c>
      <c r="J42" s="134">
        <v>0</v>
      </c>
      <c r="K42" s="134">
        <v>0</v>
      </c>
      <c r="L42" s="133">
        <v>11374804.33</v>
      </c>
    </row>
    <row r="43" spans="1:12" x14ac:dyDescent="0.2">
      <c r="A43" s="132">
        <v>500011</v>
      </c>
      <c r="C43" s="134" t="s">
        <v>321</v>
      </c>
      <c r="D43" s="132" t="s">
        <v>0</v>
      </c>
      <c r="E43" s="133">
        <v>11534960.439999999</v>
      </c>
      <c r="F43" s="134">
        <v>0</v>
      </c>
      <c r="G43" s="134">
        <v>0</v>
      </c>
      <c r="H43" s="133">
        <v>12832.47</v>
      </c>
      <c r="I43" s="134">
        <v>0</v>
      </c>
      <c r="J43" s="134">
        <v>0</v>
      </c>
      <c r="K43" s="134">
        <v>0</v>
      </c>
      <c r="L43" s="133">
        <v>11547792.91</v>
      </c>
    </row>
    <row r="44" spans="1:12" x14ac:dyDescent="0.2">
      <c r="A44" s="132">
        <v>500042</v>
      </c>
      <c r="C44" s="134" t="s">
        <v>322</v>
      </c>
      <c r="D44" s="132" t="s">
        <v>0</v>
      </c>
      <c r="E44" s="133">
        <v>12287617.210000001</v>
      </c>
      <c r="F44" s="134">
        <v>0</v>
      </c>
      <c r="G44" s="134">
        <v>0</v>
      </c>
      <c r="H44" s="133">
        <v>13669.78</v>
      </c>
      <c r="I44" s="134">
        <v>0</v>
      </c>
      <c r="J44" s="134">
        <v>0</v>
      </c>
      <c r="K44" s="134">
        <v>0</v>
      </c>
      <c r="L44" s="133">
        <v>12301286.99</v>
      </c>
    </row>
    <row r="45" spans="1:12" x14ac:dyDescent="0.2">
      <c r="A45" s="132">
        <v>500265</v>
      </c>
      <c r="C45" s="134" t="s">
        <v>323</v>
      </c>
      <c r="D45" s="132" t="s">
        <v>0</v>
      </c>
      <c r="E45" s="133">
        <v>72327069.590000004</v>
      </c>
      <c r="F45" s="134">
        <v>0</v>
      </c>
      <c r="G45" s="134">
        <v>0</v>
      </c>
      <c r="H45" s="133">
        <v>80462.77</v>
      </c>
      <c r="I45" s="134">
        <v>0</v>
      </c>
      <c r="J45" s="134">
        <v>0</v>
      </c>
      <c r="K45" s="134">
        <v>0</v>
      </c>
      <c r="L45" s="133">
        <v>72407532.359999999</v>
      </c>
    </row>
    <row r="46" spans="1:12" x14ac:dyDescent="0.2">
      <c r="A46" s="132">
        <v>500274</v>
      </c>
      <c r="C46" s="134" t="s">
        <v>324</v>
      </c>
      <c r="D46" s="132" t="s">
        <v>0</v>
      </c>
      <c r="E46" s="133">
        <v>35976152.450000003</v>
      </c>
      <c r="F46" s="134">
        <v>0</v>
      </c>
      <c r="G46" s="134">
        <v>0</v>
      </c>
      <c r="H46" s="133">
        <v>40022.92</v>
      </c>
      <c r="I46" s="134">
        <v>0</v>
      </c>
      <c r="J46" s="134">
        <v>0</v>
      </c>
      <c r="K46" s="134">
        <v>0</v>
      </c>
      <c r="L46" s="133">
        <v>36016175.369999997</v>
      </c>
    </row>
    <row r="47" spans="1:12" x14ac:dyDescent="0.2">
      <c r="A47" s="132">
        <v>500913</v>
      </c>
      <c r="C47" s="134" t="s">
        <v>325</v>
      </c>
      <c r="D47" s="132" t="s">
        <v>0</v>
      </c>
      <c r="E47" s="133">
        <v>327245825.60000002</v>
      </c>
      <c r="F47" s="134">
        <v>0</v>
      </c>
      <c r="G47" s="134">
        <v>0</v>
      </c>
      <c r="H47" s="133">
        <v>364055.94</v>
      </c>
      <c r="I47" s="134">
        <v>0</v>
      </c>
      <c r="J47" s="134">
        <v>0</v>
      </c>
      <c r="K47" s="134">
        <v>0</v>
      </c>
      <c r="L47" s="133">
        <v>327609881.54000002</v>
      </c>
    </row>
    <row r="48" spans="1:12" x14ac:dyDescent="0.2">
      <c r="A48" s="255"/>
      <c r="B48" s="256" t="s">
        <v>326</v>
      </c>
      <c r="C48" s="256"/>
      <c r="D48" s="255"/>
      <c r="E48" s="257">
        <v>470733789.41000003</v>
      </c>
      <c r="F48" s="256">
        <v>0</v>
      </c>
      <c r="G48" s="256">
        <v>0</v>
      </c>
      <c r="H48" s="257">
        <v>523684.09</v>
      </c>
      <c r="I48" s="256">
        <v>0</v>
      </c>
      <c r="J48" s="256">
        <v>0</v>
      </c>
      <c r="K48" s="256">
        <v>0</v>
      </c>
      <c r="L48" s="257">
        <v>471257473.5</v>
      </c>
    </row>
    <row r="49" spans="1:12" x14ac:dyDescent="0.2">
      <c r="E49" s="133"/>
      <c r="H49" s="133"/>
      <c r="L49" s="133"/>
    </row>
    <row r="50" spans="1:12" x14ac:dyDescent="0.2">
      <c r="A50" s="132">
        <v>500546</v>
      </c>
      <c r="C50" s="134" t="s">
        <v>329</v>
      </c>
      <c r="D50" s="132" t="s">
        <v>26</v>
      </c>
      <c r="E50" s="133">
        <v>387000.01</v>
      </c>
      <c r="F50" s="134">
        <v>0</v>
      </c>
      <c r="G50" s="134">
        <v>0</v>
      </c>
      <c r="H50" s="134">
        <v>0</v>
      </c>
      <c r="I50" s="133">
        <v>-4125.6899999999996</v>
      </c>
      <c r="J50" s="134">
        <v>0</v>
      </c>
      <c r="K50" s="134">
        <v>0</v>
      </c>
      <c r="L50" s="133">
        <v>382874.32</v>
      </c>
    </row>
    <row r="51" spans="1:12" x14ac:dyDescent="0.2">
      <c r="A51" s="132">
        <v>500560</v>
      </c>
      <c r="C51" s="134" t="s">
        <v>330</v>
      </c>
      <c r="D51" s="132" t="s">
        <v>26</v>
      </c>
      <c r="E51" s="133">
        <v>707800</v>
      </c>
      <c r="F51" s="134">
        <v>0</v>
      </c>
      <c r="G51" s="134">
        <v>0</v>
      </c>
      <c r="H51" s="134">
        <v>0</v>
      </c>
      <c r="I51" s="133">
        <v>-23000</v>
      </c>
      <c r="J51" s="134">
        <v>0</v>
      </c>
      <c r="K51" s="134">
        <v>0</v>
      </c>
      <c r="L51" s="133">
        <v>684800</v>
      </c>
    </row>
    <row r="52" spans="1:12" x14ac:dyDescent="0.2">
      <c r="A52" s="132">
        <v>500577</v>
      </c>
      <c r="C52" s="134" t="s">
        <v>331</v>
      </c>
      <c r="D52" s="132" t="s">
        <v>26</v>
      </c>
      <c r="E52" s="133">
        <v>747562.14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747562.14</v>
      </c>
    </row>
    <row r="53" spans="1:12" x14ac:dyDescent="0.2">
      <c r="A53" s="132">
        <v>500644</v>
      </c>
      <c r="C53" s="134" t="s">
        <v>332</v>
      </c>
      <c r="D53" s="132" t="s">
        <v>26</v>
      </c>
      <c r="E53" s="133">
        <v>1067187.55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1067187.55</v>
      </c>
    </row>
    <row r="54" spans="1:12" x14ac:dyDescent="0.2">
      <c r="A54" s="132">
        <v>500758</v>
      </c>
      <c r="C54" s="134" t="s">
        <v>333</v>
      </c>
      <c r="D54" s="132" t="s">
        <v>26</v>
      </c>
      <c r="E54" s="133">
        <v>975206.98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975206.98</v>
      </c>
    </row>
    <row r="55" spans="1:12" x14ac:dyDescent="0.2">
      <c r="A55" s="132">
        <v>500806</v>
      </c>
      <c r="C55" s="134" t="s">
        <v>334</v>
      </c>
      <c r="D55" s="132" t="s">
        <v>26</v>
      </c>
      <c r="E55" s="133">
        <v>988584.59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988584.59</v>
      </c>
    </row>
    <row r="56" spans="1:12" x14ac:dyDescent="0.2">
      <c r="A56" s="132">
        <v>500852</v>
      </c>
      <c r="C56" s="134" t="s">
        <v>335</v>
      </c>
      <c r="D56" s="132" t="s">
        <v>26</v>
      </c>
      <c r="E56" s="133">
        <v>539751.12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539751.12</v>
      </c>
    </row>
    <row r="57" spans="1:12" x14ac:dyDescent="0.2">
      <c r="A57" s="132">
        <v>500866</v>
      </c>
      <c r="C57" s="134" t="s">
        <v>336</v>
      </c>
      <c r="D57" s="132" t="s">
        <v>26</v>
      </c>
      <c r="E57" s="133">
        <v>116666.69</v>
      </c>
      <c r="F57" s="134">
        <v>0</v>
      </c>
      <c r="G57" s="134">
        <v>0</v>
      </c>
      <c r="H57" s="134">
        <v>0</v>
      </c>
      <c r="I57" s="134">
        <v>0</v>
      </c>
      <c r="J57" s="134">
        <v>0</v>
      </c>
      <c r="K57" s="134">
        <v>0</v>
      </c>
      <c r="L57" s="133">
        <v>116666.69</v>
      </c>
    </row>
    <row r="58" spans="1:12" x14ac:dyDescent="0.2">
      <c r="A58" s="255"/>
      <c r="B58" s="256" t="s">
        <v>337</v>
      </c>
      <c r="C58" s="256"/>
      <c r="D58" s="255"/>
      <c r="E58" s="257">
        <v>5529759.0800000001</v>
      </c>
      <c r="F58" s="256">
        <v>0</v>
      </c>
      <c r="G58" s="256">
        <v>0</v>
      </c>
      <c r="H58" s="256">
        <v>0</v>
      </c>
      <c r="I58" s="257">
        <v>-27125.69</v>
      </c>
      <c r="J58" s="256">
        <v>0</v>
      </c>
      <c r="K58" s="256">
        <v>0</v>
      </c>
      <c r="L58" s="257">
        <v>5502633.3899999997</v>
      </c>
    </row>
    <row r="59" spans="1:12" x14ac:dyDescent="0.2">
      <c r="E59" s="133"/>
      <c r="I59" s="133"/>
      <c r="L59" s="133"/>
    </row>
    <row r="60" spans="1:12" x14ac:dyDescent="0.2">
      <c r="A60" s="132">
        <v>500515</v>
      </c>
      <c r="C60" s="134" t="s">
        <v>338</v>
      </c>
      <c r="D60" s="132" t="s">
        <v>0</v>
      </c>
      <c r="E60" s="133">
        <v>33141388.609999999</v>
      </c>
      <c r="F60" s="134">
        <v>0</v>
      </c>
      <c r="G60" s="134">
        <v>0</v>
      </c>
      <c r="H60" s="133">
        <v>36869.279999999999</v>
      </c>
      <c r="I60" s="134">
        <v>0</v>
      </c>
      <c r="J60" s="134">
        <v>0</v>
      </c>
      <c r="K60" s="134">
        <v>0</v>
      </c>
      <c r="L60" s="133">
        <v>33178257.890000001</v>
      </c>
    </row>
    <row r="61" spans="1:12" x14ac:dyDescent="0.2">
      <c r="A61" s="255"/>
      <c r="B61" s="256" t="s">
        <v>339</v>
      </c>
      <c r="C61" s="256"/>
      <c r="D61" s="255"/>
      <c r="E61" s="257">
        <v>33141388.609999999</v>
      </c>
      <c r="F61" s="256">
        <v>0</v>
      </c>
      <c r="G61" s="256">
        <v>0</v>
      </c>
      <c r="H61" s="257">
        <v>36869.279999999999</v>
      </c>
      <c r="I61" s="256">
        <v>0</v>
      </c>
      <c r="J61" s="256">
        <v>0</v>
      </c>
      <c r="K61" s="256">
        <v>0</v>
      </c>
      <c r="L61" s="257">
        <v>33178257.890000001</v>
      </c>
    </row>
    <row r="62" spans="1:12" x14ac:dyDescent="0.2">
      <c r="E62" s="133"/>
      <c r="H62" s="133"/>
      <c r="L62" s="133"/>
    </row>
    <row r="63" spans="1:12" x14ac:dyDescent="0.2">
      <c r="A63" s="132">
        <v>500776</v>
      </c>
      <c r="C63" s="134" t="s">
        <v>340</v>
      </c>
      <c r="D63" s="132" t="s">
        <v>0</v>
      </c>
      <c r="E63" s="133">
        <v>71610819.299999997</v>
      </c>
      <c r="F63" s="134">
        <v>0</v>
      </c>
      <c r="G63" s="134">
        <v>0</v>
      </c>
      <c r="H63" s="133">
        <v>79665.929999999993</v>
      </c>
      <c r="I63" s="134">
        <v>0</v>
      </c>
      <c r="J63" s="134">
        <v>0</v>
      </c>
      <c r="K63" s="134">
        <v>0</v>
      </c>
      <c r="L63" s="133">
        <v>71690485.230000004</v>
      </c>
    </row>
    <row r="64" spans="1:12" x14ac:dyDescent="0.2">
      <c r="A64" s="132">
        <v>500980</v>
      </c>
      <c r="C64" s="134" t="s">
        <v>341</v>
      </c>
      <c r="D64" s="132" t="s">
        <v>0</v>
      </c>
      <c r="E64" s="133">
        <v>2527113.75</v>
      </c>
      <c r="F64" s="134">
        <v>0</v>
      </c>
      <c r="G64" s="134">
        <v>0</v>
      </c>
      <c r="H64" s="133">
        <v>2811.34</v>
      </c>
      <c r="I64" s="134">
        <v>0</v>
      </c>
      <c r="J64" s="134">
        <v>0</v>
      </c>
      <c r="K64" s="134">
        <v>0</v>
      </c>
      <c r="L64" s="133">
        <v>2529925.09</v>
      </c>
    </row>
    <row r="65" spans="1:12" x14ac:dyDescent="0.2">
      <c r="A65" s="255"/>
      <c r="B65" s="256" t="s">
        <v>342</v>
      </c>
      <c r="C65" s="256"/>
      <c r="D65" s="255"/>
      <c r="E65" s="257">
        <v>74137933.049999997</v>
      </c>
      <c r="F65" s="256">
        <v>0</v>
      </c>
      <c r="G65" s="256">
        <v>0</v>
      </c>
      <c r="H65" s="257">
        <v>82477.27</v>
      </c>
      <c r="I65" s="256">
        <v>0</v>
      </c>
      <c r="J65" s="256">
        <v>0</v>
      </c>
      <c r="K65" s="256">
        <v>0</v>
      </c>
      <c r="L65" s="257">
        <v>74220410.319999993</v>
      </c>
    </row>
    <row r="66" spans="1:12" x14ac:dyDescent="0.2">
      <c r="E66" s="133"/>
      <c r="H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3817472.24</v>
      </c>
      <c r="F67" s="134">
        <v>0</v>
      </c>
      <c r="G67" s="134">
        <v>0</v>
      </c>
      <c r="H67" s="133">
        <v>4247.79</v>
      </c>
      <c r="I67" s="134">
        <v>0</v>
      </c>
      <c r="J67" s="134">
        <v>0</v>
      </c>
      <c r="K67" s="134">
        <v>0</v>
      </c>
      <c r="L67" s="133">
        <v>3821720.03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6588176.4400000004</v>
      </c>
      <c r="F68" s="134">
        <v>0</v>
      </c>
      <c r="G68" s="134">
        <v>0</v>
      </c>
      <c r="H68" s="133">
        <v>7329.25</v>
      </c>
      <c r="I68" s="134">
        <v>0</v>
      </c>
      <c r="J68" s="134">
        <v>0</v>
      </c>
      <c r="K68" s="134">
        <v>0</v>
      </c>
      <c r="L68" s="133">
        <v>6595505.6900000004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141649689.91</v>
      </c>
      <c r="F69" s="134">
        <v>0</v>
      </c>
      <c r="G69" s="134">
        <v>0</v>
      </c>
      <c r="H69" s="133">
        <v>157583.10999999999</v>
      </c>
      <c r="I69" s="134">
        <v>0</v>
      </c>
      <c r="J69" s="134">
        <v>0</v>
      </c>
      <c r="K69" s="134">
        <v>0</v>
      </c>
      <c r="L69" s="133">
        <v>141807273.02000001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161430624.75999999</v>
      </c>
      <c r="F70" s="134">
        <v>0</v>
      </c>
      <c r="G70" s="134">
        <v>0</v>
      </c>
      <c r="H70" s="133">
        <v>179589.07</v>
      </c>
      <c r="I70" s="134">
        <v>0</v>
      </c>
      <c r="J70" s="134">
        <v>0</v>
      </c>
      <c r="K70" s="134">
        <v>0</v>
      </c>
      <c r="L70" s="133">
        <v>161610213.83000001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3253085.53</v>
      </c>
      <c r="F71" s="134">
        <v>0</v>
      </c>
      <c r="G71" s="134">
        <v>0</v>
      </c>
      <c r="H71" s="133">
        <v>64265.15</v>
      </c>
      <c r="I71" s="134">
        <v>0</v>
      </c>
      <c r="J71" s="134">
        <v>0</v>
      </c>
      <c r="K71" s="134">
        <v>0</v>
      </c>
      <c r="L71" s="133">
        <v>3317350.68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608615.18000000005</v>
      </c>
      <c r="F72" s="134">
        <v>0</v>
      </c>
      <c r="G72" s="134">
        <v>0</v>
      </c>
      <c r="H72" s="133">
        <v>15032.14</v>
      </c>
      <c r="I72" s="134">
        <v>0</v>
      </c>
      <c r="J72" s="134">
        <v>0</v>
      </c>
      <c r="K72" s="134">
        <v>0</v>
      </c>
      <c r="L72" s="133">
        <v>623647.31999999995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14966500</v>
      </c>
      <c r="F73" s="134">
        <v>0</v>
      </c>
      <c r="G73" s="134">
        <v>0</v>
      </c>
      <c r="H73" s="133">
        <v>16650</v>
      </c>
      <c r="I73" s="134">
        <v>0</v>
      </c>
      <c r="J73" s="134">
        <v>0</v>
      </c>
      <c r="K73" s="134">
        <v>0</v>
      </c>
      <c r="L73" s="133">
        <v>14983150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8637154.5899999999</v>
      </c>
      <c r="F74" s="134">
        <v>0</v>
      </c>
      <c r="G74" s="134">
        <v>0</v>
      </c>
      <c r="H74" s="133">
        <v>9608.7000000000007</v>
      </c>
      <c r="I74" s="134">
        <v>0</v>
      </c>
      <c r="J74" s="134">
        <v>0</v>
      </c>
      <c r="K74" s="134">
        <v>0</v>
      </c>
      <c r="L74" s="133">
        <v>8646763.2899999991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15225098.550000001</v>
      </c>
      <c r="F75" s="134">
        <v>0</v>
      </c>
      <c r="G75" s="134">
        <v>0</v>
      </c>
      <c r="H75" s="133">
        <v>16937.68</v>
      </c>
      <c r="I75" s="134">
        <v>0</v>
      </c>
      <c r="J75" s="134">
        <v>0</v>
      </c>
      <c r="K75" s="134">
        <v>0</v>
      </c>
      <c r="L75" s="133">
        <v>15242036.23</v>
      </c>
    </row>
    <row r="76" spans="1:12" x14ac:dyDescent="0.2">
      <c r="A76" s="255"/>
      <c r="B76" s="256" t="s">
        <v>353</v>
      </c>
      <c r="C76" s="256"/>
      <c r="D76" s="255"/>
      <c r="E76" s="257">
        <v>356176417.19999999</v>
      </c>
      <c r="F76" s="256">
        <v>0</v>
      </c>
      <c r="G76" s="256">
        <v>0</v>
      </c>
      <c r="H76" s="257">
        <v>471242.89</v>
      </c>
      <c r="I76" s="256">
        <v>0</v>
      </c>
      <c r="J76" s="256">
        <v>0</v>
      </c>
      <c r="K76" s="256">
        <v>0</v>
      </c>
      <c r="L76" s="257">
        <v>356647660.08999997</v>
      </c>
    </row>
    <row r="77" spans="1:12" x14ac:dyDescent="0.2">
      <c r="E77" s="133"/>
      <c r="H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55"/>
      <c r="B80" s="256" t="s">
        <v>358</v>
      </c>
      <c r="C80" s="256"/>
      <c r="D80" s="255"/>
      <c r="E80" s="257">
        <v>8226832.0599999996</v>
      </c>
      <c r="F80" s="256">
        <v>0</v>
      </c>
      <c r="G80" s="256">
        <v>0</v>
      </c>
      <c r="H80" s="256">
        <v>0</v>
      </c>
      <c r="I80" s="256">
        <v>0</v>
      </c>
      <c r="J80" s="256">
        <v>0</v>
      </c>
      <c r="K80" s="256">
        <v>0</v>
      </c>
      <c r="L80" s="257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55"/>
      <c r="B83" s="256" t="s">
        <v>360</v>
      </c>
      <c r="C83" s="256"/>
      <c r="D83" s="255"/>
      <c r="E83" s="257">
        <v>40515000</v>
      </c>
      <c r="F83" s="256">
        <v>0</v>
      </c>
      <c r="G83" s="256">
        <v>0</v>
      </c>
      <c r="H83" s="256">
        <v>0</v>
      </c>
      <c r="I83" s="256">
        <v>0</v>
      </c>
      <c r="J83" s="256">
        <v>0</v>
      </c>
      <c r="K83" s="256">
        <v>0</v>
      </c>
      <c r="L83" s="257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11478912.039999999</v>
      </c>
      <c r="F85" s="134">
        <v>0</v>
      </c>
      <c r="G85" s="134">
        <v>0</v>
      </c>
      <c r="H85" s="133">
        <v>12770.12</v>
      </c>
      <c r="I85" s="134">
        <v>0</v>
      </c>
      <c r="J85" s="134">
        <v>0</v>
      </c>
      <c r="K85" s="134">
        <v>0</v>
      </c>
      <c r="L85" s="133">
        <v>11491682.16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55"/>
      <c r="B87" s="256" t="s">
        <v>363</v>
      </c>
      <c r="C87" s="256"/>
      <c r="D87" s="255"/>
      <c r="E87" s="257">
        <v>18937294.52</v>
      </c>
      <c r="F87" s="256">
        <v>0</v>
      </c>
      <c r="G87" s="256">
        <v>0</v>
      </c>
      <c r="H87" s="257">
        <v>12770.12</v>
      </c>
      <c r="I87" s="256">
        <v>0</v>
      </c>
      <c r="J87" s="256">
        <v>0</v>
      </c>
      <c r="K87" s="256">
        <v>0</v>
      </c>
      <c r="L87" s="257">
        <v>18950064.640000001</v>
      </c>
    </row>
    <row r="88" spans="1:12" x14ac:dyDescent="0.2">
      <c r="E88" s="133"/>
      <c r="H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103102067.7</v>
      </c>
      <c r="F89" s="134">
        <v>0</v>
      </c>
      <c r="G89" s="134">
        <v>0</v>
      </c>
      <c r="H89" s="133">
        <v>399693.8</v>
      </c>
      <c r="I89" s="134">
        <v>0</v>
      </c>
      <c r="J89" s="134">
        <v>0</v>
      </c>
      <c r="K89" s="134">
        <v>0</v>
      </c>
      <c r="L89" s="133">
        <v>103501761.5</v>
      </c>
    </row>
    <row r="90" spans="1:12" x14ac:dyDescent="0.2">
      <c r="A90" s="255"/>
      <c r="B90" s="256" t="s">
        <v>365</v>
      </c>
      <c r="C90" s="256"/>
      <c r="D90" s="255"/>
      <c r="E90" s="257">
        <v>103102067.7</v>
      </c>
      <c r="F90" s="256">
        <v>0</v>
      </c>
      <c r="G90" s="256">
        <v>0</v>
      </c>
      <c r="H90" s="257">
        <v>399693.8</v>
      </c>
      <c r="I90" s="256">
        <v>0</v>
      </c>
      <c r="J90" s="256">
        <v>0</v>
      </c>
      <c r="K90" s="256">
        <v>0</v>
      </c>
      <c r="L90" s="257">
        <v>103501761.5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696182.84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4">
        <v>0</v>
      </c>
      <c r="L92" s="133">
        <v>696182.84</v>
      </c>
    </row>
    <row r="93" spans="1:12" x14ac:dyDescent="0.2">
      <c r="A93" s="255"/>
      <c r="B93" s="256" t="s">
        <v>367</v>
      </c>
      <c r="C93" s="256"/>
      <c r="D93" s="255"/>
      <c r="E93" s="257">
        <v>696182.84</v>
      </c>
      <c r="F93" s="256">
        <v>0</v>
      </c>
      <c r="G93" s="256">
        <v>0</v>
      </c>
      <c r="H93" s="256">
        <v>0</v>
      </c>
      <c r="I93" s="256">
        <v>0</v>
      </c>
      <c r="J93" s="256">
        <v>0</v>
      </c>
      <c r="K93" s="256">
        <v>0</v>
      </c>
      <c r="L93" s="257">
        <v>696182.84</v>
      </c>
    </row>
    <row r="94" spans="1:12" x14ac:dyDescent="0.2">
      <c r="E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2324549.5499999998</v>
      </c>
      <c r="F95" s="134">
        <v>0</v>
      </c>
      <c r="G95" s="134">
        <v>0</v>
      </c>
      <c r="H95" s="133">
        <v>2586.04</v>
      </c>
      <c r="I95" s="134">
        <v>0</v>
      </c>
      <c r="J95" s="134">
        <v>0</v>
      </c>
      <c r="K95" s="134">
        <v>0</v>
      </c>
      <c r="L95" s="133">
        <v>2327135.59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18688676.949999999</v>
      </c>
      <c r="F96" s="134">
        <v>0</v>
      </c>
      <c r="G96" s="134">
        <v>0</v>
      </c>
      <c r="H96" s="133">
        <v>20790.88</v>
      </c>
      <c r="I96" s="134">
        <v>0</v>
      </c>
      <c r="J96" s="134">
        <v>0</v>
      </c>
      <c r="K96" s="134">
        <v>0</v>
      </c>
      <c r="L96" s="133">
        <v>18709467.829999998</v>
      </c>
    </row>
    <row r="97" spans="1:12" x14ac:dyDescent="0.2">
      <c r="A97" s="255"/>
      <c r="B97" s="256" t="s">
        <v>370</v>
      </c>
      <c r="C97" s="256"/>
      <c r="D97" s="255"/>
      <c r="E97" s="257">
        <v>21013226.5</v>
      </c>
      <c r="F97" s="256">
        <v>0</v>
      </c>
      <c r="G97" s="256">
        <v>0</v>
      </c>
      <c r="H97" s="257">
        <v>23376.92</v>
      </c>
      <c r="I97" s="256">
        <v>0</v>
      </c>
      <c r="J97" s="256">
        <v>0</v>
      </c>
      <c r="K97" s="256">
        <v>0</v>
      </c>
      <c r="L97" s="257">
        <v>21036603.420000002</v>
      </c>
    </row>
    <row r="100" spans="1:12" x14ac:dyDescent="0.2">
      <c r="E100" s="177">
        <f>E97+E93+E90+E87+E83+E80+E76+E65+E61+E58+E48+E40+E37+E31+E16+E10+E7</f>
        <v>2919000590.46</v>
      </c>
      <c r="F100" s="177">
        <v>56389955.609999999</v>
      </c>
      <c r="G100" s="258">
        <v>0</v>
      </c>
      <c r="H100" s="177">
        <v>3975589.66</v>
      </c>
      <c r="I100" s="177">
        <v>-45408732.049999997</v>
      </c>
      <c r="J100" s="258">
        <v>0</v>
      </c>
      <c r="K100" s="258">
        <v>0</v>
      </c>
      <c r="L100" s="177">
        <f>L97+L93+L90+L87+L83+L80+L76+L65+L61+L58+L48+L40+L37+L31+L16+L10+L7</f>
        <v>2933957403.6799994</v>
      </c>
    </row>
    <row r="102" spans="1:12" x14ac:dyDescent="0.2">
      <c r="L102" s="16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9A48-A40C-4396-8B0F-6657CB31A4E1}">
  <dimension ref="A1:L103"/>
  <sheetViews>
    <sheetView zoomScaleNormal="100" workbookViewId="0">
      <pane ySplit="3" topLeftCell="A10" activePane="bottomLeft" state="frozen"/>
      <selection pane="bottomLeft" activeCell="L33" sqref="L33"/>
    </sheetView>
  </sheetViews>
  <sheetFormatPr defaultColWidth="8.88671875" defaultRowHeight="11.4" x14ac:dyDescent="0.2"/>
  <cols>
    <col min="1" max="1" width="9.88671875" style="132" customWidth="1"/>
    <col min="2" max="2" width="36.109375" style="134" bestFit="1" customWidth="1"/>
    <col min="3" max="3" width="34" style="134" bestFit="1" customWidth="1"/>
    <col min="4" max="4" width="11.33203125" style="132" bestFit="1" customWidth="1"/>
    <col min="5" max="5" width="16.6640625" style="134" bestFit="1" customWidth="1"/>
    <col min="6" max="6" width="13.88671875" style="134" bestFit="1" customWidth="1"/>
    <col min="7" max="8" width="12.6640625" style="134" bestFit="1" customWidth="1"/>
    <col min="9" max="9" width="14.5546875" style="134" bestFit="1" customWidth="1"/>
    <col min="10" max="10" width="12.44140625" style="134" customWidth="1"/>
    <col min="11" max="11" width="14.5546875" style="134" bestFit="1" customWidth="1"/>
    <col min="12" max="12" width="16.6640625" style="134" bestFit="1" customWidth="1"/>
    <col min="13" max="16384" width="8.88671875" style="134"/>
  </cols>
  <sheetData>
    <row r="1" spans="1:12" ht="13.2" x14ac:dyDescent="0.25">
      <c r="A1" s="288" t="s">
        <v>504</v>
      </c>
    </row>
    <row r="3" spans="1:12" s="152" customFormat="1" ht="41.4" customHeight="1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505</v>
      </c>
      <c r="F3" s="152" t="s">
        <v>11</v>
      </c>
      <c r="G3" s="153" t="s">
        <v>506</v>
      </c>
      <c r="H3" s="152" t="s">
        <v>283</v>
      </c>
      <c r="I3" s="152" t="s">
        <v>507</v>
      </c>
      <c r="J3" s="153" t="s">
        <v>506</v>
      </c>
      <c r="K3" s="152" t="s">
        <v>450</v>
      </c>
      <c r="L3" s="152" t="s">
        <v>508</v>
      </c>
    </row>
    <row r="5" spans="1:12" x14ac:dyDescent="0.2">
      <c r="E5" s="133">
        <v>76769910.670000002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-898056.12</v>
      </c>
      <c r="L5" s="133">
        <v>75871854.549999997</v>
      </c>
    </row>
    <row r="6" spans="1:12" x14ac:dyDescent="0.2">
      <c r="A6" s="132">
        <v>500470</v>
      </c>
      <c r="C6" s="134" t="s">
        <v>287</v>
      </c>
      <c r="D6" s="132" t="s">
        <v>0</v>
      </c>
      <c r="E6" s="133">
        <v>74109749.920000002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-866937.48</v>
      </c>
      <c r="L6" s="133">
        <v>73242812.439999998</v>
      </c>
    </row>
    <row r="7" spans="1:12" x14ac:dyDescent="0.2">
      <c r="A7" s="132">
        <v>500937</v>
      </c>
      <c r="C7" s="134" t="s">
        <v>452</v>
      </c>
      <c r="D7" s="132" t="s">
        <v>0</v>
      </c>
      <c r="E7" s="133">
        <v>282964499.88</v>
      </c>
      <c r="F7" s="134">
        <v>0</v>
      </c>
      <c r="G7" s="134">
        <v>0</v>
      </c>
      <c r="H7" s="134">
        <v>0</v>
      </c>
      <c r="I7" s="134">
        <v>0</v>
      </c>
      <c r="J7" s="134">
        <v>0</v>
      </c>
      <c r="K7" s="133">
        <v>-3310124.99</v>
      </c>
      <c r="L7" s="133">
        <v>279654374.88999999</v>
      </c>
    </row>
    <row r="8" spans="1:12" x14ac:dyDescent="0.2">
      <c r="A8" s="287"/>
      <c r="B8" s="285" t="s">
        <v>289</v>
      </c>
      <c r="C8" s="285"/>
      <c r="D8" s="287"/>
      <c r="E8" s="286">
        <v>357074249.80000001</v>
      </c>
      <c r="F8" s="285">
        <v>0</v>
      </c>
      <c r="G8" s="285">
        <v>0</v>
      </c>
      <c r="H8" s="285">
        <v>0</v>
      </c>
      <c r="I8" s="285">
        <v>0</v>
      </c>
      <c r="J8" s="285">
        <v>0</v>
      </c>
      <c r="K8" s="286">
        <v>-4177062.47</v>
      </c>
      <c r="L8" s="286">
        <v>352897187.32999998</v>
      </c>
    </row>
    <row r="9" spans="1:12" x14ac:dyDescent="0.2">
      <c r="E9" s="133"/>
      <c r="K9" s="133"/>
      <c r="L9" s="133"/>
    </row>
    <row r="10" spans="1:12" x14ac:dyDescent="0.2">
      <c r="A10" s="132">
        <v>500878</v>
      </c>
      <c r="C10" s="134" t="s">
        <v>290</v>
      </c>
      <c r="D10" s="132" t="s">
        <v>26</v>
      </c>
      <c r="E10" s="133">
        <v>863090.9</v>
      </c>
      <c r="F10" s="134">
        <v>0</v>
      </c>
      <c r="G10" s="134">
        <v>0</v>
      </c>
      <c r="H10" s="134">
        <v>0</v>
      </c>
      <c r="I10" s="133">
        <v>-66391.600000000006</v>
      </c>
      <c r="J10" s="134">
        <v>0</v>
      </c>
      <c r="K10" s="134">
        <v>0</v>
      </c>
      <c r="L10" s="133">
        <v>796699.3</v>
      </c>
    </row>
    <row r="11" spans="1:12" x14ac:dyDescent="0.2">
      <c r="A11" s="287"/>
      <c r="B11" s="285" t="s">
        <v>291</v>
      </c>
      <c r="C11" s="285"/>
      <c r="D11" s="287"/>
      <c r="E11" s="286">
        <v>863090.9</v>
      </c>
      <c r="F11" s="285">
        <v>0</v>
      </c>
      <c r="G11" s="285">
        <v>0</v>
      </c>
      <c r="H11" s="285">
        <v>0</v>
      </c>
      <c r="I11" s="286">
        <v>-66391.600000000006</v>
      </c>
      <c r="J11" s="285">
        <v>0</v>
      </c>
      <c r="K11" s="285">
        <v>0</v>
      </c>
      <c r="L11" s="286">
        <v>796699.3</v>
      </c>
    </row>
    <row r="12" spans="1:12" x14ac:dyDescent="0.2">
      <c r="E12" s="133"/>
      <c r="I12" s="133"/>
      <c r="L12" s="133"/>
    </row>
    <row r="13" spans="1:12" x14ac:dyDescent="0.2">
      <c r="A13" s="132">
        <v>500679</v>
      </c>
      <c r="C13" s="134" t="s">
        <v>294</v>
      </c>
      <c r="D13" s="132" t="s">
        <v>0</v>
      </c>
      <c r="E13" s="133">
        <v>184141640.40000001</v>
      </c>
      <c r="F13" s="134">
        <v>0</v>
      </c>
      <c r="G13" s="134">
        <v>0</v>
      </c>
      <c r="H13" s="134">
        <v>0</v>
      </c>
      <c r="I13" s="133">
        <v>-183626.87</v>
      </c>
      <c r="J13" s="134">
        <v>0</v>
      </c>
      <c r="K13" s="133">
        <v>-2153587.98</v>
      </c>
      <c r="L13" s="133">
        <v>181804425.55000001</v>
      </c>
    </row>
    <row r="14" spans="1:12" x14ac:dyDescent="0.2">
      <c r="A14" s="132">
        <v>500749</v>
      </c>
      <c r="C14" s="134" t="s">
        <v>297</v>
      </c>
      <c r="D14" s="132" t="s">
        <v>1</v>
      </c>
      <c r="E14" s="133">
        <v>187491150</v>
      </c>
      <c r="F14" s="134">
        <v>0</v>
      </c>
      <c r="G14" s="134">
        <v>0</v>
      </c>
      <c r="H14" s="133">
        <v>3311000</v>
      </c>
      <c r="I14" s="134">
        <v>0</v>
      </c>
      <c r="J14" s="134">
        <v>0</v>
      </c>
      <c r="K14" s="134">
        <v>0</v>
      </c>
      <c r="L14" s="133">
        <v>190802150</v>
      </c>
    </row>
    <row r="15" spans="1:12" x14ac:dyDescent="0.2">
      <c r="A15" s="287"/>
      <c r="B15" s="285" t="s">
        <v>298</v>
      </c>
      <c r="C15" s="285"/>
      <c r="D15" s="287"/>
      <c r="E15" s="286">
        <v>371632790.39999998</v>
      </c>
      <c r="F15" s="285">
        <v>0</v>
      </c>
      <c r="G15" s="285">
        <v>0</v>
      </c>
      <c r="H15" s="286">
        <v>3311000</v>
      </c>
      <c r="I15" s="286">
        <v>-183626.87</v>
      </c>
      <c r="J15" s="285">
        <v>0</v>
      </c>
      <c r="K15" s="286">
        <v>-2153587.98</v>
      </c>
      <c r="L15" s="286">
        <v>372606575.55000001</v>
      </c>
    </row>
    <row r="16" spans="1:12" x14ac:dyDescent="0.2">
      <c r="E16" s="133"/>
      <c r="H16" s="133"/>
      <c r="I16" s="133"/>
      <c r="K16" s="133"/>
      <c r="L16" s="133"/>
    </row>
    <row r="17" spans="1:12" x14ac:dyDescent="0.2">
      <c r="A17" s="132">
        <v>500271</v>
      </c>
      <c r="C17" s="134" t="s">
        <v>299</v>
      </c>
      <c r="D17" s="132" t="s">
        <v>1</v>
      </c>
      <c r="E17" s="133">
        <v>262827.09999999998</v>
      </c>
      <c r="F17" s="134">
        <v>0</v>
      </c>
      <c r="G17" s="134">
        <v>0</v>
      </c>
      <c r="H17" s="133">
        <v>4641.45</v>
      </c>
      <c r="I17" s="134">
        <v>0</v>
      </c>
      <c r="J17" s="134">
        <v>0</v>
      </c>
      <c r="K17" s="134">
        <v>0</v>
      </c>
      <c r="L17" s="133">
        <v>267468.55</v>
      </c>
    </row>
    <row r="18" spans="1:12" x14ac:dyDescent="0.2">
      <c r="A18" s="132">
        <v>500590</v>
      </c>
      <c r="C18" s="134" t="s">
        <v>300</v>
      </c>
      <c r="D18" s="132" t="s">
        <v>1</v>
      </c>
      <c r="E18" s="133">
        <v>5838415.2400000002</v>
      </c>
      <c r="F18" s="134">
        <v>0</v>
      </c>
      <c r="G18" s="134">
        <v>0</v>
      </c>
      <c r="H18" s="133">
        <v>103103.5</v>
      </c>
      <c r="I18" s="134">
        <v>0</v>
      </c>
      <c r="J18" s="134">
        <v>0</v>
      </c>
      <c r="K18" s="134">
        <v>0</v>
      </c>
      <c r="L18" s="133">
        <v>5941518.7400000002</v>
      </c>
    </row>
    <row r="19" spans="1:12" x14ac:dyDescent="0.2">
      <c r="A19" s="132">
        <v>500640</v>
      </c>
      <c r="C19" s="134" t="s">
        <v>301</v>
      </c>
      <c r="D19" s="132" t="s">
        <v>0</v>
      </c>
      <c r="E19" s="133">
        <v>117503487.04000001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-1374558.43</v>
      </c>
      <c r="L19" s="133">
        <v>116128928.61</v>
      </c>
    </row>
    <row r="20" spans="1:12" x14ac:dyDescent="0.2">
      <c r="A20" s="132">
        <v>500642</v>
      </c>
      <c r="C20" s="134" t="s">
        <v>302</v>
      </c>
      <c r="D20" s="132" t="s">
        <v>0</v>
      </c>
      <c r="E20" s="133">
        <v>159414055.47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3">
        <v>-1864829.16</v>
      </c>
      <c r="L20" s="133">
        <v>157549226.31</v>
      </c>
    </row>
    <row r="21" spans="1:12" x14ac:dyDescent="0.2">
      <c r="A21" s="132">
        <v>500805</v>
      </c>
      <c r="C21" s="134" t="s">
        <v>303</v>
      </c>
      <c r="D21" s="132" t="s">
        <v>0</v>
      </c>
      <c r="E21" s="133">
        <v>110925855.41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3">
        <v>-1297613.1000000001</v>
      </c>
      <c r="L21" s="133">
        <v>109628242.31</v>
      </c>
    </row>
    <row r="22" spans="1:12" x14ac:dyDescent="0.2">
      <c r="A22" s="132">
        <v>500807</v>
      </c>
      <c r="C22" s="134" t="s">
        <v>304</v>
      </c>
      <c r="D22" s="132" t="s">
        <v>0</v>
      </c>
      <c r="E22" s="133">
        <v>50630687.909999996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3">
        <v>-592278.92000000004</v>
      </c>
      <c r="L22" s="133">
        <v>50038408.990000002</v>
      </c>
    </row>
    <row r="23" spans="1:12" x14ac:dyDescent="0.2">
      <c r="A23" s="132">
        <v>500808</v>
      </c>
      <c r="C23" s="134" t="s">
        <v>305</v>
      </c>
      <c r="D23" s="132" t="s">
        <v>0</v>
      </c>
      <c r="E23" s="133">
        <v>31220554.989999998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-365218.76</v>
      </c>
      <c r="L23" s="133">
        <v>30855336.23</v>
      </c>
    </row>
    <row r="24" spans="1:12" x14ac:dyDescent="0.2">
      <c r="A24" s="132">
        <v>500827</v>
      </c>
      <c r="C24" s="134" t="s">
        <v>306</v>
      </c>
      <c r="D24" s="132" t="s">
        <v>0</v>
      </c>
      <c r="E24" s="133">
        <v>68543809.299999997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-801827.01</v>
      </c>
      <c r="L24" s="133">
        <v>67741982.290000007</v>
      </c>
    </row>
    <row r="25" spans="1:12" x14ac:dyDescent="0.2">
      <c r="A25" s="132">
        <v>500885</v>
      </c>
      <c r="C25" s="134" t="s">
        <v>307</v>
      </c>
      <c r="D25" s="132" t="s">
        <v>0</v>
      </c>
      <c r="E25" s="133">
        <v>82654440.019999996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-966893.47</v>
      </c>
      <c r="L25" s="133">
        <v>81687546.549999997</v>
      </c>
    </row>
    <row r="26" spans="1:12" x14ac:dyDescent="0.2">
      <c r="A26" s="132">
        <v>500905</v>
      </c>
      <c r="C26" s="134" t="s">
        <v>308</v>
      </c>
      <c r="D26" s="132" t="s">
        <v>2</v>
      </c>
      <c r="E26" s="133">
        <v>1834454.75</v>
      </c>
      <c r="F26" s="134">
        <v>0</v>
      </c>
      <c r="G26" s="134">
        <v>0</v>
      </c>
      <c r="H26" s="134">
        <v>838.12</v>
      </c>
      <c r="I26" s="133">
        <v>-166633.48000000001</v>
      </c>
      <c r="J26" s="134">
        <v>0</v>
      </c>
      <c r="K26" s="134">
        <v>0</v>
      </c>
      <c r="L26" s="133">
        <v>1668659.39</v>
      </c>
    </row>
    <row r="27" spans="1:12" x14ac:dyDescent="0.2">
      <c r="A27" s="132">
        <v>500914</v>
      </c>
      <c r="C27" s="134" t="s">
        <v>309</v>
      </c>
      <c r="D27" s="132" t="s">
        <v>0</v>
      </c>
      <c r="E27" s="133">
        <v>90590100.019999996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-1059725.02</v>
      </c>
      <c r="L27" s="133">
        <v>89530375</v>
      </c>
    </row>
    <row r="28" spans="1:12" x14ac:dyDescent="0.2">
      <c r="A28" s="132">
        <v>500927</v>
      </c>
      <c r="C28" s="134" t="s">
        <v>310</v>
      </c>
      <c r="D28" s="132" t="s">
        <v>0</v>
      </c>
      <c r="E28" s="133">
        <v>78020958.439999998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-912690.9</v>
      </c>
      <c r="L28" s="133">
        <v>77108267.540000007</v>
      </c>
    </row>
    <row r="29" spans="1:12" x14ac:dyDescent="0.2">
      <c r="A29" s="132">
        <v>501031</v>
      </c>
      <c r="C29" s="134" t="s">
        <v>311</v>
      </c>
      <c r="D29" s="132" t="s">
        <v>0</v>
      </c>
      <c r="E29" s="133">
        <v>230884317.30000001</v>
      </c>
      <c r="F29" s="133">
        <v>41936970.68</v>
      </c>
      <c r="G29" s="134">
        <v>0</v>
      </c>
      <c r="H29" s="134">
        <v>0</v>
      </c>
      <c r="I29" s="134">
        <v>0</v>
      </c>
      <c r="J29" s="134">
        <v>0</v>
      </c>
      <c r="K29" s="133">
        <v>-2853851.44</v>
      </c>
      <c r="L29" s="133">
        <v>269967436.54000002</v>
      </c>
    </row>
    <row r="30" spans="1:12" x14ac:dyDescent="0.2">
      <c r="A30" s="287"/>
      <c r="B30" s="285" t="s">
        <v>312</v>
      </c>
      <c r="C30" s="285"/>
      <c r="D30" s="287"/>
      <c r="E30" s="286">
        <v>1028323962.99</v>
      </c>
      <c r="F30" s="286">
        <v>41936970.68</v>
      </c>
      <c r="G30" s="285">
        <v>0</v>
      </c>
      <c r="H30" s="286">
        <v>108583.07</v>
      </c>
      <c r="I30" s="286">
        <v>-166633.48000000001</v>
      </c>
      <c r="J30" s="285">
        <v>0</v>
      </c>
      <c r="K30" s="286">
        <v>-12089486.210000001</v>
      </c>
      <c r="L30" s="286">
        <v>1058113397.05</v>
      </c>
    </row>
    <row r="31" spans="1:12" x14ac:dyDescent="0.2">
      <c r="E31" s="133"/>
      <c r="F31" s="133"/>
      <c r="H31" s="133"/>
      <c r="I31" s="133"/>
      <c r="K31" s="133"/>
      <c r="L31" s="133"/>
    </row>
    <row r="32" spans="1:12" x14ac:dyDescent="0.2">
      <c r="A32" s="132">
        <v>500538</v>
      </c>
      <c r="C32" s="134" t="s">
        <v>313</v>
      </c>
      <c r="D32" s="132" t="s">
        <v>0</v>
      </c>
      <c r="E32" s="133">
        <v>10726035.42</v>
      </c>
      <c r="F32" s="133">
        <v>28994.07</v>
      </c>
      <c r="G32" s="134">
        <v>0</v>
      </c>
      <c r="H32" s="134">
        <v>0</v>
      </c>
      <c r="I32" s="133">
        <v>-3782349.9</v>
      </c>
      <c r="J32" s="134">
        <v>0</v>
      </c>
      <c r="K32" s="133">
        <v>-91361.71</v>
      </c>
      <c r="L32" s="133">
        <v>6881317.8799999999</v>
      </c>
    </row>
    <row r="33" spans="1:12" x14ac:dyDescent="0.2">
      <c r="A33" s="132">
        <v>500693</v>
      </c>
      <c r="C33" s="134" t="s">
        <v>314</v>
      </c>
      <c r="D33" s="132" t="s">
        <v>26</v>
      </c>
      <c r="E33" s="133">
        <v>5764426.8099999996</v>
      </c>
      <c r="F33" s="133">
        <v>4081220.55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9845647.3599999994</v>
      </c>
    </row>
    <row r="34" spans="1:12" x14ac:dyDescent="0.2">
      <c r="A34" s="132">
        <v>500724</v>
      </c>
      <c r="C34" s="134" t="s">
        <v>315</v>
      </c>
      <c r="D34" s="132" t="s">
        <v>0</v>
      </c>
      <c r="E34" s="133">
        <v>61535867.759999998</v>
      </c>
      <c r="F34" s="133">
        <v>17499838.5</v>
      </c>
      <c r="G34" s="134">
        <v>0</v>
      </c>
      <c r="H34" s="134">
        <v>0</v>
      </c>
      <c r="I34" s="133">
        <v>-5708646.6200000001</v>
      </c>
      <c r="J34" s="134">
        <v>0</v>
      </c>
      <c r="K34" s="133">
        <v>-752130.59</v>
      </c>
      <c r="L34" s="133">
        <v>72574929.049999997</v>
      </c>
    </row>
    <row r="35" spans="1:12" x14ac:dyDescent="0.2">
      <c r="A35" s="132">
        <v>500840</v>
      </c>
      <c r="C35" s="134" t="s">
        <v>316</v>
      </c>
      <c r="D35" s="132" t="s">
        <v>0</v>
      </c>
      <c r="E35" s="133">
        <v>24263240.050000001</v>
      </c>
      <c r="F35" s="133">
        <v>16871500</v>
      </c>
      <c r="G35" s="134">
        <v>0</v>
      </c>
      <c r="H35" s="134">
        <v>0</v>
      </c>
      <c r="I35" s="133">
        <v>-19641101.960000001</v>
      </c>
      <c r="J35" s="134">
        <v>0</v>
      </c>
      <c r="K35" s="133">
        <v>-355581.91</v>
      </c>
      <c r="L35" s="133">
        <v>21138056.18</v>
      </c>
    </row>
    <row r="36" spans="1:12" x14ac:dyDescent="0.2">
      <c r="A36" s="287"/>
      <c r="B36" s="285" t="s">
        <v>317</v>
      </c>
      <c r="C36" s="285"/>
      <c r="D36" s="287"/>
      <c r="E36" s="286">
        <f t="shared" ref="E36:K36" si="0">SUM(E32:E35)</f>
        <v>102289570.03999999</v>
      </c>
      <c r="F36" s="286">
        <f t="shared" si="0"/>
        <v>38481553.120000005</v>
      </c>
      <c r="G36" s="286">
        <f t="shared" si="0"/>
        <v>0</v>
      </c>
      <c r="H36" s="286">
        <f t="shared" si="0"/>
        <v>0</v>
      </c>
      <c r="I36" s="286">
        <f t="shared" si="0"/>
        <v>-29132098.48</v>
      </c>
      <c r="J36" s="286">
        <v>0</v>
      </c>
      <c r="K36" s="286">
        <f t="shared" si="0"/>
        <v>-1199074.21</v>
      </c>
      <c r="L36" s="286">
        <f>SUM(L32:L35)</f>
        <v>110439950.47</v>
      </c>
    </row>
    <row r="37" spans="1:12" x14ac:dyDescent="0.2">
      <c r="E37" s="133"/>
      <c r="F37" s="133"/>
      <c r="I37" s="133"/>
      <c r="K37" s="133"/>
      <c r="L37" s="133"/>
    </row>
    <row r="38" spans="1:12" x14ac:dyDescent="0.2">
      <c r="A38" s="132">
        <v>501000</v>
      </c>
      <c r="C38" s="134" t="s">
        <v>318</v>
      </c>
      <c r="D38" s="132" t="s">
        <v>26</v>
      </c>
      <c r="E38" s="133">
        <v>15467575.560000001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4">
        <v>0</v>
      </c>
      <c r="L38" s="133">
        <v>15467575.560000001</v>
      </c>
    </row>
    <row r="39" spans="1:12" x14ac:dyDescent="0.2">
      <c r="A39" s="287"/>
      <c r="B39" s="285" t="s">
        <v>319</v>
      </c>
      <c r="C39" s="285"/>
      <c r="D39" s="287"/>
      <c r="E39" s="286">
        <v>15467575.560000001</v>
      </c>
      <c r="F39" s="285">
        <v>0</v>
      </c>
      <c r="G39" s="285">
        <v>0</v>
      </c>
      <c r="H39" s="285">
        <v>0</v>
      </c>
      <c r="I39" s="285">
        <v>0</v>
      </c>
      <c r="J39" s="285">
        <v>0</v>
      </c>
      <c r="K39" s="285">
        <v>0</v>
      </c>
      <c r="L39" s="286">
        <v>15467575.560000001</v>
      </c>
    </row>
    <row r="40" spans="1:12" x14ac:dyDescent="0.2">
      <c r="E40" s="133"/>
      <c r="L40" s="133"/>
    </row>
    <row r="41" spans="1:12" x14ac:dyDescent="0.2">
      <c r="A41" s="132">
        <v>500010</v>
      </c>
      <c r="C41" s="134" t="s">
        <v>320</v>
      </c>
      <c r="D41" s="132" t="s">
        <v>0</v>
      </c>
      <c r="E41" s="133">
        <v>11645867.09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-136233.60000000001</v>
      </c>
      <c r="L41" s="133">
        <v>11509633.49</v>
      </c>
    </row>
    <row r="42" spans="1:12" x14ac:dyDescent="0.2">
      <c r="A42" s="132">
        <v>500011</v>
      </c>
      <c r="C42" s="134" t="s">
        <v>321</v>
      </c>
      <c r="D42" s="132" t="s">
        <v>0</v>
      </c>
      <c r="E42" s="133">
        <v>11822978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-138305.46</v>
      </c>
      <c r="L42" s="133">
        <v>11684672.539999999</v>
      </c>
    </row>
    <row r="43" spans="1:12" x14ac:dyDescent="0.2">
      <c r="A43" s="132">
        <v>500042</v>
      </c>
      <c r="C43" s="134" t="s">
        <v>322</v>
      </c>
      <c r="D43" s="132" t="s">
        <v>0</v>
      </c>
      <c r="E43" s="133">
        <v>12594427.9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-147329.87</v>
      </c>
      <c r="L43" s="133">
        <v>12447098.029999999</v>
      </c>
    </row>
    <row r="44" spans="1:12" x14ac:dyDescent="0.2">
      <c r="A44" s="132">
        <v>500265</v>
      </c>
      <c r="C44" s="134" t="s">
        <v>323</v>
      </c>
      <c r="D44" s="132" t="s">
        <v>0</v>
      </c>
      <c r="E44" s="133">
        <v>74133011.239999995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-867209.6</v>
      </c>
      <c r="L44" s="133">
        <v>73265801.640000001</v>
      </c>
    </row>
    <row r="45" spans="1:12" x14ac:dyDescent="0.2">
      <c r="A45" s="132">
        <v>500274</v>
      </c>
      <c r="C45" s="134" t="s">
        <v>324</v>
      </c>
      <c r="D45" s="132" t="s">
        <v>0</v>
      </c>
      <c r="E45" s="133">
        <v>36874444.520000003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-431358.07</v>
      </c>
      <c r="L45" s="133">
        <v>36443086.450000003</v>
      </c>
    </row>
    <row r="46" spans="1:12" x14ac:dyDescent="0.2">
      <c r="A46" s="132">
        <v>500913</v>
      </c>
      <c r="C46" s="134" t="s">
        <v>325</v>
      </c>
      <c r="D46" s="132" t="s">
        <v>0</v>
      </c>
      <c r="E46" s="133">
        <v>335416858.56999999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-3923713.84</v>
      </c>
      <c r="L46" s="133">
        <v>331493144.73000002</v>
      </c>
    </row>
    <row r="47" spans="1:12" x14ac:dyDescent="0.2">
      <c r="A47" s="287"/>
      <c r="B47" s="285" t="s">
        <v>326</v>
      </c>
      <c r="C47" s="285"/>
      <c r="D47" s="287"/>
      <c r="E47" s="286">
        <v>482487587.31999999</v>
      </c>
      <c r="F47" s="285">
        <v>0</v>
      </c>
      <c r="G47" s="285">
        <v>0</v>
      </c>
      <c r="H47" s="285">
        <v>0</v>
      </c>
      <c r="I47" s="285">
        <v>0</v>
      </c>
      <c r="J47" s="285">
        <v>0</v>
      </c>
      <c r="K47" s="286">
        <v>-5644150.4400000004</v>
      </c>
      <c r="L47" s="286">
        <v>476843436.88</v>
      </c>
    </row>
    <row r="48" spans="1:12" x14ac:dyDescent="0.2">
      <c r="E48" s="133"/>
      <c r="K48" s="133"/>
      <c r="L48" s="133"/>
    </row>
    <row r="49" spans="1:12" x14ac:dyDescent="0.2">
      <c r="A49" s="132">
        <v>500546</v>
      </c>
      <c r="C49" s="134" t="s">
        <v>329</v>
      </c>
      <c r="D49" s="132" t="s">
        <v>26</v>
      </c>
      <c r="E49" s="133">
        <v>382874.32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382874.32</v>
      </c>
    </row>
    <row r="50" spans="1:12" x14ac:dyDescent="0.2">
      <c r="A50" s="132">
        <v>500560</v>
      </c>
      <c r="C50" s="134" t="s">
        <v>330</v>
      </c>
      <c r="D50" s="132" t="s">
        <v>26</v>
      </c>
      <c r="E50" s="133">
        <v>680800</v>
      </c>
      <c r="F50" s="134">
        <v>0</v>
      </c>
      <c r="G50" s="134">
        <v>0</v>
      </c>
      <c r="H50" s="134">
        <v>0</v>
      </c>
      <c r="I50" s="133">
        <v>-4000</v>
      </c>
      <c r="J50" s="134">
        <v>0</v>
      </c>
      <c r="K50" s="134">
        <v>0</v>
      </c>
      <c r="L50" s="133">
        <v>676800</v>
      </c>
    </row>
    <row r="51" spans="1:12" x14ac:dyDescent="0.2">
      <c r="A51" s="132">
        <v>500577</v>
      </c>
      <c r="C51" s="134" t="s">
        <v>331</v>
      </c>
      <c r="D51" s="132" t="s">
        <v>26</v>
      </c>
      <c r="E51" s="133">
        <v>747562.14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4">
        <v>0</v>
      </c>
      <c r="L51" s="133">
        <v>747562.14</v>
      </c>
    </row>
    <row r="52" spans="1:12" x14ac:dyDescent="0.2">
      <c r="A52" s="132">
        <v>500644</v>
      </c>
      <c r="C52" s="134" t="s">
        <v>332</v>
      </c>
      <c r="D52" s="132" t="s">
        <v>26</v>
      </c>
      <c r="E52" s="133">
        <v>1067187.55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1067187.55</v>
      </c>
    </row>
    <row r="53" spans="1:12" x14ac:dyDescent="0.2">
      <c r="A53" s="132">
        <v>500758</v>
      </c>
      <c r="C53" s="134" t="s">
        <v>333</v>
      </c>
      <c r="D53" s="132" t="s">
        <v>26</v>
      </c>
      <c r="E53" s="133">
        <v>975206.98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975206.98</v>
      </c>
    </row>
    <row r="54" spans="1:12" x14ac:dyDescent="0.2">
      <c r="A54" s="132">
        <v>500806</v>
      </c>
      <c r="C54" s="134" t="s">
        <v>334</v>
      </c>
      <c r="D54" s="132" t="s">
        <v>26</v>
      </c>
      <c r="E54" s="133">
        <v>988584.59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988584.59</v>
      </c>
    </row>
    <row r="55" spans="1:12" x14ac:dyDescent="0.2">
      <c r="A55" s="132">
        <v>500852</v>
      </c>
      <c r="C55" s="134" t="s">
        <v>335</v>
      </c>
      <c r="D55" s="132" t="s">
        <v>26</v>
      </c>
      <c r="E55" s="133">
        <v>539751.12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539751.12</v>
      </c>
    </row>
    <row r="56" spans="1:12" x14ac:dyDescent="0.2">
      <c r="A56" s="132">
        <v>500866</v>
      </c>
      <c r="C56" s="134" t="s">
        <v>336</v>
      </c>
      <c r="D56" s="132" t="s">
        <v>26</v>
      </c>
      <c r="E56" s="133">
        <v>116666.69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116666.69</v>
      </c>
    </row>
    <row r="57" spans="1:12" x14ac:dyDescent="0.2">
      <c r="A57" s="287"/>
      <c r="B57" s="285" t="s">
        <v>337</v>
      </c>
      <c r="C57" s="285"/>
      <c r="D57" s="287"/>
      <c r="E57" s="286">
        <v>5498633.3899999997</v>
      </c>
      <c r="F57" s="285">
        <v>0</v>
      </c>
      <c r="G57" s="285">
        <v>0</v>
      </c>
      <c r="H57" s="285">
        <v>0</v>
      </c>
      <c r="I57" s="286">
        <v>-4000</v>
      </c>
      <c r="J57" s="285">
        <v>0</v>
      </c>
      <c r="K57" s="285">
        <v>0</v>
      </c>
      <c r="L57" s="286">
        <v>5494633.3899999997</v>
      </c>
    </row>
    <row r="58" spans="1:12" x14ac:dyDescent="0.2">
      <c r="E58" s="133"/>
      <c r="I58" s="133"/>
      <c r="L58" s="133"/>
    </row>
    <row r="59" spans="1:12" x14ac:dyDescent="0.2">
      <c r="A59" s="132">
        <v>500515</v>
      </c>
      <c r="C59" s="134" t="s">
        <v>338</v>
      </c>
      <c r="D59" s="132" t="s">
        <v>0</v>
      </c>
      <c r="E59" s="133">
        <v>33968899.159999996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-397368.95</v>
      </c>
      <c r="L59" s="133">
        <v>33571530.210000001</v>
      </c>
    </row>
    <row r="60" spans="1:12" x14ac:dyDescent="0.2">
      <c r="A60" s="287"/>
      <c r="B60" s="285" t="s">
        <v>339</v>
      </c>
      <c r="C60" s="285"/>
      <c r="D60" s="287"/>
      <c r="E60" s="286">
        <v>33968899.159999996</v>
      </c>
      <c r="F60" s="285">
        <v>0</v>
      </c>
      <c r="G60" s="285">
        <v>0</v>
      </c>
      <c r="H60" s="285">
        <v>0</v>
      </c>
      <c r="I60" s="285">
        <v>0</v>
      </c>
      <c r="J60" s="285">
        <v>0</v>
      </c>
      <c r="K60" s="286">
        <v>-397368.95</v>
      </c>
      <c r="L60" s="286">
        <v>33571530.210000001</v>
      </c>
    </row>
    <row r="61" spans="1:12" x14ac:dyDescent="0.2">
      <c r="E61" s="133"/>
      <c r="K61" s="133"/>
      <c r="L61" s="133"/>
    </row>
    <row r="62" spans="1:12" x14ac:dyDescent="0.2">
      <c r="A62" s="132">
        <v>500776</v>
      </c>
      <c r="C62" s="134" t="s">
        <v>340</v>
      </c>
      <c r="D62" s="132" t="s">
        <v>0</v>
      </c>
      <c r="E62" s="133">
        <v>73398876.840000004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-858621.7</v>
      </c>
      <c r="L62" s="133">
        <v>72540255.140000001</v>
      </c>
    </row>
    <row r="63" spans="1:12" x14ac:dyDescent="0.2">
      <c r="A63" s="132">
        <v>500980</v>
      </c>
      <c r="C63" s="134" t="s">
        <v>341</v>
      </c>
      <c r="D63" s="132" t="s">
        <v>0</v>
      </c>
      <c r="E63" s="133">
        <v>2590213.5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-30300.41</v>
      </c>
      <c r="L63" s="133">
        <v>2559913.09</v>
      </c>
    </row>
    <row r="64" spans="1:12" x14ac:dyDescent="0.2">
      <c r="A64" s="132">
        <v>501045</v>
      </c>
      <c r="C64" s="134" t="s">
        <v>509</v>
      </c>
      <c r="D64" s="132" t="s">
        <v>0</v>
      </c>
      <c r="E64" s="133">
        <v>76769910.670000002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-898056.12</v>
      </c>
      <c r="L64" s="133">
        <v>75871854.549999997</v>
      </c>
    </row>
    <row r="65" spans="1:12" x14ac:dyDescent="0.2">
      <c r="A65" s="287"/>
      <c r="B65" s="285" t="s">
        <v>342</v>
      </c>
      <c r="C65" s="285"/>
      <c r="D65" s="287"/>
      <c r="E65" s="286">
        <f>SUM(E62:E64)</f>
        <v>152759001.00999999</v>
      </c>
      <c r="F65" s="285">
        <v>0</v>
      </c>
      <c r="G65" s="285">
        <v>0</v>
      </c>
      <c r="H65" s="285">
        <v>0</v>
      </c>
      <c r="I65" s="285">
        <v>0</v>
      </c>
      <c r="J65" s="285">
        <v>0</v>
      </c>
      <c r="K65" s="286">
        <f>SUM(K62:K64)</f>
        <v>-1786978.23</v>
      </c>
      <c r="L65" s="286">
        <f>SUM(L62:L64)</f>
        <v>150972022.78</v>
      </c>
    </row>
    <row r="66" spans="1:12" x14ac:dyDescent="0.2">
      <c r="E66" s="133"/>
      <c r="K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3912812.27</v>
      </c>
      <c r="F67" s="134">
        <v>0</v>
      </c>
      <c r="G67" s="134">
        <v>0</v>
      </c>
      <c r="H67" s="134">
        <v>0</v>
      </c>
      <c r="I67" s="134">
        <v>0</v>
      </c>
      <c r="J67" s="134">
        <v>0</v>
      </c>
      <c r="K67" s="133">
        <v>-45782.13</v>
      </c>
      <c r="L67" s="133">
        <v>3867030.14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6752677.2699999996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-78992.97</v>
      </c>
      <c r="L68" s="133">
        <v>6673684.2999999998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145186554.87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-1698395.54</v>
      </c>
      <c r="L69" s="133">
        <v>143488159.33000001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165461401.80000001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-1935571.16</v>
      </c>
      <c r="L70" s="133">
        <v>163525830.63999999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3356591.19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-9046.4599999999991</v>
      </c>
      <c r="L71" s="133">
        <v>3347544.73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620798.09</v>
      </c>
      <c r="F72" s="134">
        <v>0</v>
      </c>
      <c r="G72" s="134">
        <v>0</v>
      </c>
      <c r="H72" s="133">
        <v>4715.97</v>
      </c>
      <c r="I72" s="134">
        <v>0</v>
      </c>
      <c r="J72" s="134">
        <v>0</v>
      </c>
      <c r="K72" s="134">
        <v>0</v>
      </c>
      <c r="L72" s="133">
        <v>625514.06000000006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15340200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-179450</v>
      </c>
      <c r="L73" s="133">
        <v>15160750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8852816.5800000001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-103560.45</v>
      </c>
      <c r="L74" s="133">
        <v>8749256.1300000008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15605255.52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-182550.63</v>
      </c>
      <c r="L75" s="133">
        <v>15422704.890000001</v>
      </c>
    </row>
    <row r="76" spans="1:12" x14ac:dyDescent="0.2">
      <c r="A76" s="287"/>
      <c r="B76" s="285" t="s">
        <v>353</v>
      </c>
      <c r="C76" s="285"/>
      <c r="D76" s="287"/>
      <c r="E76" s="286">
        <v>365089107.58999997</v>
      </c>
      <c r="F76" s="285">
        <v>0</v>
      </c>
      <c r="G76" s="285">
        <v>0</v>
      </c>
      <c r="H76" s="286">
        <v>4715.97</v>
      </c>
      <c r="I76" s="285">
        <v>0</v>
      </c>
      <c r="J76" s="285">
        <v>0</v>
      </c>
      <c r="K76" s="286">
        <v>-4233349.34</v>
      </c>
      <c r="L76" s="286">
        <v>360860474.22000003</v>
      </c>
    </row>
    <row r="77" spans="1:12" x14ac:dyDescent="0.2">
      <c r="E77" s="133"/>
      <c r="H77" s="133"/>
      <c r="K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87"/>
      <c r="B80" s="285" t="s">
        <v>358</v>
      </c>
      <c r="C80" s="285"/>
      <c r="D80" s="287"/>
      <c r="E80" s="286">
        <v>8226832.0599999996</v>
      </c>
      <c r="F80" s="285">
        <v>0</v>
      </c>
      <c r="G80" s="285">
        <v>0</v>
      </c>
      <c r="H80" s="285">
        <v>0</v>
      </c>
      <c r="I80" s="285">
        <v>0</v>
      </c>
      <c r="J80" s="285">
        <v>0</v>
      </c>
      <c r="K80" s="285">
        <v>0</v>
      </c>
      <c r="L80" s="286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87"/>
      <c r="B83" s="285" t="s">
        <v>360</v>
      </c>
      <c r="C83" s="285"/>
      <c r="D83" s="287"/>
      <c r="E83" s="286">
        <v>40515000</v>
      </c>
      <c r="F83" s="285">
        <v>0</v>
      </c>
      <c r="G83" s="285">
        <v>0</v>
      </c>
      <c r="H83" s="285">
        <v>0</v>
      </c>
      <c r="I83" s="285">
        <v>0</v>
      </c>
      <c r="J83" s="285">
        <v>0</v>
      </c>
      <c r="K83" s="285">
        <v>0</v>
      </c>
      <c r="L83" s="286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11765530.119999999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3">
        <v>-137633.43</v>
      </c>
      <c r="L85" s="133">
        <v>11627896.689999999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87"/>
      <c r="B87" s="285" t="s">
        <v>363</v>
      </c>
      <c r="C87" s="285"/>
      <c r="D87" s="287"/>
      <c r="E87" s="286">
        <v>19223912.600000001</v>
      </c>
      <c r="F87" s="285">
        <v>0</v>
      </c>
      <c r="G87" s="285">
        <v>0</v>
      </c>
      <c r="H87" s="285">
        <v>0</v>
      </c>
      <c r="I87" s="285">
        <v>0</v>
      </c>
      <c r="J87" s="285">
        <v>0</v>
      </c>
      <c r="K87" s="286">
        <v>-137633.43</v>
      </c>
      <c r="L87" s="286">
        <v>19086279.170000002</v>
      </c>
    </row>
    <row r="88" spans="1:12" x14ac:dyDescent="0.2">
      <c r="E88" s="133"/>
      <c r="K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102165222.20999999</v>
      </c>
      <c r="F89" s="134">
        <v>0</v>
      </c>
      <c r="G89" s="134">
        <v>0</v>
      </c>
      <c r="H89" s="133">
        <v>1804186.76</v>
      </c>
      <c r="I89" s="134">
        <v>0</v>
      </c>
      <c r="J89" s="134">
        <v>0</v>
      </c>
      <c r="K89" s="134">
        <v>0</v>
      </c>
      <c r="L89" s="133">
        <v>103969408.97</v>
      </c>
    </row>
    <row r="90" spans="1:12" x14ac:dyDescent="0.2">
      <c r="A90" s="287"/>
      <c r="B90" s="285" t="s">
        <v>365</v>
      </c>
      <c r="C90" s="285"/>
      <c r="D90" s="287"/>
      <c r="E90" s="286">
        <v>102165222.20999999</v>
      </c>
      <c r="F90" s="285">
        <v>0</v>
      </c>
      <c r="G90" s="285">
        <v>0</v>
      </c>
      <c r="H90" s="286">
        <v>1804186.76</v>
      </c>
      <c r="I90" s="285">
        <v>0</v>
      </c>
      <c r="J90" s="285">
        <v>0</v>
      </c>
      <c r="K90" s="285">
        <v>0</v>
      </c>
      <c r="L90" s="286">
        <v>103969408.97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687556.33</v>
      </c>
      <c r="F92" s="134">
        <v>0</v>
      </c>
      <c r="G92" s="134">
        <v>0</v>
      </c>
      <c r="H92" s="134">
        <v>0</v>
      </c>
      <c r="I92" s="133">
        <v>-23691.919999999998</v>
      </c>
      <c r="J92" s="134">
        <v>0</v>
      </c>
      <c r="K92" s="134">
        <v>0</v>
      </c>
      <c r="L92" s="133">
        <v>663864.41</v>
      </c>
    </row>
    <row r="93" spans="1:12" x14ac:dyDescent="0.2">
      <c r="A93" s="287"/>
      <c r="B93" s="285" t="s">
        <v>367</v>
      </c>
      <c r="C93" s="285"/>
      <c r="D93" s="287"/>
      <c r="E93" s="286">
        <v>687556.33</v>
      </c>
      <c r="F93" s="285">
        <v>0</v>
      </c>
      <c r="G93" s="285">
        <v>0</v>
      </c>
      <c r="H93" s="285">
        <v>0</v>
      </c>
      <c r="I93" s="286">
        <v>-23691.919999999998</v>
      </c>
      <c r="J93" s="285">
        <v>0</v>
      </c>
      <c r="K93" s="285">
        <v>0</v>
      </c>
      <c r="L93" s="286">
        <v>663864.41</v>
      </c>
    </row>
    <row r="94" spans="1:12" x14ac:dyDescent="0.2">
      <c r="E94" s="133"/>
      <c r="I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2223754.86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-26013.48</v>
      </c>
      <c r="L95" s="133">
        <v>2197741.38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19155316.350000001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-224079.28</v>
      </c>
      <c r="L96" s="133">
        <v>18931237.07</v>
      </c>
    </row>
    <row r="97" spans="1:12" x14ac:dyDescent="0.2">
      <c r="A97" s="287"/>
      <c r="B97" s="285" t="s">
        <v>370</v>
      </c>
      <c r="C97" s="285"/>
      <c r="D97" s="287"/>
      <c r="E97" s="286">
        <v>21379071.210000001</v>
      </c>
      <c r="F97" s="285">
        <v>0</v>
      </c>
      <c r="G97" s="285">
        <v>0</v>
      </c>
      <c r="H97" s="285">
        <v>0</v>
      </c>
      <c r="I97" s="285">
        <v>0</v>
      </c>
      <c r="J97" s="285">
        <v>0</v>
      </c>
      <c r="K97" s="286">
        <v>-250092.76</v>
      </c>
      <c r="L97" s="286">
        <v>21128978.449999999</v>
      </c>
    </row>
    <row r="99" spans="1:12" x14ac:dyDescent="0.2">
      <c r="E99" s="289">
        <f>E97+E93+E90+E87+E83+E80+E76+E65+E60+E57+E47+E39+E36+E30+E15+E11+E8</f>
        <v>3107652062.5700002</v>
      </c>
      <c r="F99" s="289">
        <f>F97+F93+F90+F87+F83+F80+F76+F65+F60+F57+F47+F39+F36+F30+F15+F11+F8</f>
        <v>80418523.800000012</v>
      </c>
      <c r="G99" s="290">
        <v>0</v>
      </c>
      <c r="H99" s="289">
        <f>H97+H93+H90+H87+H83+H80+H76+H65+H60+H57+H47+H39+H36+H30+H15+H11+H8</f>
        <v>5228485.8</v>
      </c>
      <c r="I99" s="289">
        <f>I97+I93+I90+I87+I83+I80+I76+I65+I60+I57+I47+I39+I36+I30+I15+I11+I8</f>
        <v>-29576442.350000005</v>
      </c>
      <c r="J99" s="290">
        <v>0</v>
      </c>
      <c r="K99" s="289">
        <f>K97+K93+K90+K87+K83+K80+K76+K65+K60+K57+K47+K39+K36+K30+K15+K11+K8</f>
        <v>-32068784.02</v>
      </c>
      <c r="L99" s="289">
        <f>L97+L93+L90+L87+L83+L80+L76+L65+L60+L57+L47+L39+L36+L30+L15+L11+L8</f>
        <v>3131653845.8000002</v>
      </c>
    </row>
    <row r="103" spans="1:12" x14ac:dyDescent="0.2">
      <c r="L103" s="162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9BD8-D839-4CF6-966C-6CFDA0571674}">
  <dimension ref="A1:L102"/>
  <sheetViews>
    <sheetView zoomScaleNormal="100" workbookViewId="0">
      <pane ySplit="3" topLeftCell="A64" activePane="bottomLeft" state="frozen"/>
      <selection pane="bottomLeft" activeCell="E73" sqref="E73"/>
    </sheetView>
  </sheetViews>
  <sheetFormatPr defaultColWidth="8.88671875" defaultRowHeight="11.4" x14ac:dyDescent="0.2"/>
  <cols>
    <col min="1" max="1" width="9.6640625" style="297" customWidth="1"/>
    <col min="2" max="2" width="35.88671875" style="296" bestFit="1" customWidth="1"/>
    <col min="3" max="3" width="35.33203125" style="296" bestFit="1" customWidth="1"/>
    <col min="4" max="4" width="8" style="297" bestFit="1" customWidth="1"/>
    <col min="5" max="5" width="16.33203125" style="296" bestFit="1" customWidth="1"/>
    <col min="6" max="6" width="11.88671875" style="296" bestFit="1" customWidth="1"/>
    <col min="7" max="7" width="11.44140625" style="296" bestFit="1" customWidth="1"/>
    <col min="8" max="8" width="11.88671875" style="296" bestFit="1" customWidth="1"/>
    <col min="9" max="9" width="13.109375" style="296" bestFit="1" customWidth="1"/>
    <col min="10" max="10" width="11.44140625" style="296" bestFit="1" customWidth="1"/>
    <col min="11" max="11" width="11.5546875" style="296" bestFit="1" customWidth="1"/>
    <col min="12" max="12" width="15.5546875" style="296" bestFit="1" customWidth="1"/>
    <col min="13" max="16384" width="8.88671875" style="296"/>
  </cols>
  <sheetData>
    <row r="1" spans="1:12" ht="13.2" x14ac:dyDescent="0.25">
      <c r="A1" s="301" t="s">
        <v>510</v>
      </c>
    </row>
    <row r="3" spans="1:12" s="300" customFormat="1" ht="37.950000000000003" customHeight="1" x14ac:dyDescent="0.3">
      <c r="A3" s="298" t="s">
        <v>276</v>
      </c>
      <c r="B3" s="300" t="s">
        <v>277</v>
      </c>
      <c r="C3" s="298" t="s">
        <v>278</v>
      </c>
      <c r="D3" s="298" t="s">
        <v>279</v>
      </c>
      <c r="E3" s="298" t="s">
        <v>280</v>
      </c>
      <c r="F3" s="298" t="s">
        <v>11</v>
      </c>
      <c r="G3" s="298" t="s">
        <v>506</v>
      </c>
      <c r="H3" s="298" t="s">
        <v>511</v>
      </c>
      <c r="I3" s="300" t="s">
        <v>507</v>
      </c>
      <c r="J3" s="298" t="s">
        <v>506</v>
      </c>
      <c r="K3" s="298" t="s">
        <v>450</v>
      </c>
      <c r="L3" s="298" t="s">
        <v>508</v>
      </c>
    </row>
    <row r="6" spans="1:12" x14ac:dyDescent="0.2">
      <c r="E6" s="299"/>
      <c r="H6" s="299"/>
      <c r="L6" s="299"/>
    </row>
    <row r="7" spans="1:12" x14ac:dyDescent="0.2">
      <c r="A7" s="297">
        <v>500470</v>
      </c>
      <c r="C7" s="296" t="s">
        <v>287</v>
      </c>
      <c r="D7" s="297" t="s">
        <v>0</v>
      </c>
      <c r="E7" s="299">
        <v>73805874.920000002</v>
      </c>
      <c r="F7" s="296">
        <v>0</v>
      </c>
      <c r="G7" s="296">
        <v>0</v>
      </c>
      <c r="H7" s="299">
        <v>62765032.640000001</v>
      </c>
      <c r="I7" s="299">
        <v>-6753987.5</v>
      </c>
      <c r="J7" s="296">
        <v>0</v>
      </c>
      <c r="K7" s="296">
        <v>0</v>
      </c>
      <c r="L7" s="299">
        <v>129816920.06</v>
      </c>
    </row>
    <row r="8" spans="1:12" x14ac:dyDescent="0.2">
      <c r="A8" s="297">
        <v>500937</v>
      </c>
      <c r="C8" s="296" t="s">
        <v>452</v>
      </c>
      <c r="D8" s="297" t="s">
        <v>0</v>
      </c>
      <c r="E8" s="299">
        <v>274578499.87</v>
      </c>
      <c r="F8" s="296">
        <v>0</v>
      </c>
      <c r="G8" s="296">
        <v>0</v>
      </c>
      <c r="H8" s="296">
        <v>0</v>
      </c>
      <c r="I8" s="296">
        <v>0</v>
      </c>
      <c r="J8" s="296">
        <v>0</v>
      </c>
      <c r="K8" s="299">
        <v>-2243226.91</v>
      </c>
      <c r="L8" s="299">
        <v>272335272.95999998</v>
      </c>
    </row>
    <row r="9" spans="1:12" x14ac:dyDescent="0.2">
      <c r="A9" s="302"/>
      <c r="B9" s="303" t="s">
        <v>289</v>
      </c>
      <c r="C9" s="303"/>
      <c r="D9" s="302"/>
      <c r="E9" s="304">
        <v>348384374.79000002</v>
      </c>
      <c r="F9" s="303">
        <v>0</v>
      </c>
      <c r="G9" s="303">
        <v>0</v>
      </c>
      <c r="H9" s="304">
        <v>62765032.640000001</v>
      </c>
      <c r="I9" s="304">
        <v>-6753987.5</v>
      </c>
      <c r="J9" s="303">
        <v>0</v>
      </c>
      <c r="K9" s="304">
        <v>-2243226.91</v>
      </c>
      <c r="L9" s="304">
        <v>402152193.01999998</v>
      </c>
    </row>
    <row r="10" spans="1:12" x14ac:dyDescent="0.2">
      <c r="E10" s="299"/>
      <c r="H10" s="299"/>
      <c r="I10" s="299"/>
      <c r="K10" s="299"/>
      <c r="L10" s="299"/>
    </row>
    <row r="11" spans="1:12" x14ac:dyDescent="0.2">
      <c r="A11" s="297">
        <v>500878</v>
      </c>
      <c r="C11" s="296" t="s">
        <v>290</v>
      </c>
      <c r="D11" s="297" t="s">
        <v>26</v>
      </c>
      <c r="E11" s="299">
        <v>730307.7</v>
      </c>
      <c r="F11" s="296">
        <v>0</v>
      </c>
      <c r="G11" s="296">
        <v>0</v>
      </c>
      <c r="H11" s="296">
        <v>0</v>
      </c>
      <c r="I11" s="299">
        <v>-66391.600000000006</v>
      </c>
      <c r="J11" s="296">
        <v>0</v>
      </c>
      <c r="K11" s="296">
        <v>0</v>
      </c>
      <c r="L11" s="299">
        <v>663916.1</v>
      </c>
    </row>
    <row r="12" spans="1:12" x14ac:dyDescent="0.2">
      <c r="A12" s="302"/>
      <c r="B12" s="303" t="s">
        <v>291</v>
      </c>
      <c r="C12" s="303"/>
      <c r="D12" s="302"/>
      <c r="E12" s="304">
        <v>730307.7</v>
      </c>
      <c r="F12" s="303">
        <v>0</v>
      </c>
      <c r="G12" s="303">
        <v>0</v>
      </c>
      <c r="H12" s="303">
        <v>0</v>
      </c>
      <c r="I12" s="304">
        <v>-66391.600000000006</v>
      </c>
      <c r="J12" s="303">
        <v>0</v>
      </c>
      <c r="K12" s="303">
        <v>0</v>
      </c>
      <c r="L12" s="304">
        <v>663916.1</v>
      </c>
    </row>
    <row r="13" spans="1:12" x14ac:dyDescent="0.2">
      <c r="E13" s="299"/>
      <c r="I13" s="299"/>
      <c r="L13" s="299"/>
    </row>
    <row r="14" spans="1:12" x14ac:dyDescent="0.2">
      <c r="A14" s="297">
        <v>500679</v>
      </c>
      <c r="C14" s="296" t="s">
        <v>294</v>
      </c>
      <c r="D14" s="297" t="s">
        <v>0</v>
      </c>
      <c r="E14" s="299">
        <v>178185659.66</v>
      </c>
      <c r="F14" s="296">
        <v>0</v>
      </c>
      <c r="G14" s="296">
        <v>0</v>
      </c>
      <c r="H14" s="299">
        <v>65217380.530000001</v>
      </c>
      <c r="I14" s="299">
        <v>-7446777.9500000002</v>
      </c>
      <c r="J14" s="296">
        <v>0</v>
      </c>
      <c r="K14" s="296">
        <v>0</v>
      </c>
      <c r="L14" s="299">
        <v>235956262.24000001</v>
      </c>
    </row>
    <row r="15" spans="1:12" x14ac:dyDescent="0.2">
      <c r="A15" s="297">
        <v>500749</v>
      </c>
      <c r="C15" s="296" t="s">
        <v>297</v>
      </c>
      <c r="D15" s="297" t="s">
        <v>1</v>
      </c>
      <c r="E15" s="299">
        <v>193939900</v>
      </c>
      <c r="F15" s="296">
        <v>0</v>
      </c>
      <c r="G15" s="296">
        <v>0</v>
      </c>
      <c r="H15" s="299">
        <v>39064600</v>
      </c>
      <c r="I15" s="296">
        <v>0</v>
      </c>
      <c r="J15" s="296">
        <v>0</v>
      </c>
      <c r="K15" s="296">
        <v>0</v>
      </c>
      <c r="L15" s="299">
        <v>233004500</v>
      </c>
    </row>
    <row r="16" spans="1:12" x14ac:dyDescent="0.2">
      <c r="A16" s="297">
        <v>501045</v>
      </c>
      <c r="C16" s="296" t="s">
        <v>509</v>
      </c>
      <c r="D16" s="297" t="s">
        <v>0</v>
      </c>
      <c r="E16" s="299">
        <v>76455128.109999999</v>
      </c>
      <c r="F16" s="296">
        <v>0</v>
      </c>
      <c r="G16" s="296">
        <v>0</v>
      </c>
      <c r="H16" s="299">
        <v>111099.72</v>
      </c>
      <c r="I16" s="296">
        <v>0</v>
      </c>
      <c r="J16" s="296">
        <v>0</v>
      </c>
      <c r="K16" s="296">
        <v>0</v>
      </c>
      <c r="L16" s="299">
        <v>76566227.829999998</v>
      </c>
    </row>
    <row r="17" spans="1:12" x14ac:dyDescent="0.2">
      <c r="A17" s="302"/>
      <c r="B17" s="303" t="s">
        <v>298</v>
      </c>
      <c r="C17" s="303"/>
      <c r="D17" s="302"/>
      <c r="E17" s="304">
        <f>SUM(E14:E16)</f>
        <v>448580687.76999998</v>
      </c>
      <c r="F17" s="303">
        <v>0</v>
      </c>
      <c r="G17" s="303">
        <v>0</v>
      </c>
      <c r="H17" s="304">
        <f>SUM(H14:H16)</f>
        <v>104393080.25</v>
      </c>
      <c r="I17" s="304">
        <f>SUM(I14:I16)</f>
        <v>-7446777.9500000002</v>
      </c>
      <c r="J17" s="303">
        <v>0</v>
      </c>
      <c r="K17" s="303">
        <v>0</v>
      </c>
      <c r="L17" s="304">
        <f>SUM(L14:L16)</f>
        <v>545526990.07000005</v>
      </c>
    </row>
    <row r="18" spans="1:12" x14ac:dyDescent="0.2">
      <c r="E18" s="299"/>
      <c r="H18" s="299"/>
      <c r="I18" s="299"/>
      <c r="L18" s="299"/>
    </row>
    <row r="19" spans="1:12" x14ac:dyDescent="0.2">
      <c r="A19" s="297">
        <v>500271</v>
      </c>
      <c r="C19" s="296" t="s">
        <v>299</v>
      </c>
      <c r="D19" s="297" t="s">
        <v>1</v>
      </c>
      <c r="E19" s="299">
        <v>271867.06</v>
      </c>
      <c r="F19" s="296">
        <v>0</v>
      </c>
      <c r="G19" s="296">
        <v>0</v>
      </c>
      <c r="H19" s="299">
        <v>14643.56</v>
      </c>
      <c r="I19" s="299">
        <v>-173635.05</v>
      </c>
      <c r="J19" s="296">
        <v>0</v>
      </c>
      <c r="K19" s="296">
        <v>0</v>
      </c>
      <c r="L19" s="299">
        <v>112875.57</v>
      </c>
    </row>
    <row r="20" spans="1:12" x14ac:dyDescent="0.2">
      <c r="A20" s="297">
        <v>500590</v>
      </c>
      <c r="C20" s="296" t="s">
        <v>300</v>
      </c>
      <c r="D20" s="297" t="s">
        <v>1</v>
      </c>
      <c r="E20" s="299">
        <v>6039227.2800000003</v>
      </c>
      <c r="F20" s="296">
        <v>0</v>
      </c>
      <c r="G20" s="296">
        <v>0</v>
      </c>
      <c r="H20" s="299">
        <v>1182882.54</v>
      </c>
      <c r="I20" s="299">
        <v>-2432582.85</v>
      </c>
      <c r="J20" s="296">
        <v>0</v>
      </c>
      <c r="K20" s="296">
        <v>0</v>
      </c>
      <c r="L20" s="299">
        <v>4789526.97</v>
      </c>
    </row>
    <row r="21" spans="1:12" x14ac:dyDescent="0.2">
      <c r="A21" s="297">
        <v>500640</v>
      </c>
      <c r="C21" s="296" t="s">
        <v>301</v>
      </c>
      <c r="D21" s="297" t="s">
        <v>0</v>
      </c>
      <c r="E21" s="299">
        <v>117021683.05</v>
      </c>
      <c r="F21" s="296">
        <v>0</v>
      </c>
      <c r="G21" s="296">
        <v>0</v>
      </c>
      <c r="H21" s="299">
        <v>32533726.989999998</v>
      </c>
      <c r="I21" s="299">
        <v>-2366640</v>
      </c>
      <c r="J21" s="296">
        <v>0</v>
      </c>
      <c r="K21" s="296">
        <v>0</v>
      </c>
      <c r="L21" s="299">
        <v>147188770.03999999</v>
      </c>
    </row>
    <row r="22" spans="1:12" x14ac:dyDescent="0.2">
      <c r="A22" s="297">
        <v>500642</v>
      </c>
      <c r="C22" s="296" t="s">
        <v>302</v>
      </c>
      <c r="D22" s="297" t="s">
        <v>0</v>
      </c>
      <c r="E22" s="299">
        <v>158760404.03</v>
      </c>
      <c r="F22" s="296">
        <v>0</v>
      </c>
      <c r="G22" s="296">
        <v>0</v>
      </c>
      <c r="H22" s="299">
        <v>43049660.340000004</v>
      </c>
      <c r="I22" s="299">
        <v>-3114000</v>
      </c>
      <c r="J22" s="296">
        <v>0</v>
      </c>
      <c r="K22" s="296">
        <v>0</v>
      </c>
      <c r="L22" s="299">
        <v>198696064.37</v>
      </c>
    </row>
    <row r="23" spans="1:12" x14ac:dyDescent="0.2">
      <c r="A23" s="297">
        <v>500805</v>
      </c>
      <c r="C23" s="296" t="s">
        <v>303</v>
      </c>
      <c r="D23" s="297" t="s">
        <v>0</v>
      </c>
      <c r="E23" s="299">
        <v>110471021.94</v>
      </c>
      <c r="F23" s="296">
        <v>0</v>
      </c>
      <c r="G23" s="296">
        <v>0</v>
      </c>
      <c r="H23" s="296">
        <v>0</v>
      </c>
      <c r="I23" s="299">
        <v>-10242124.890000001</v>
      </c>
      <c r="J23" s="296">
        <v>0</v>
      </c>
      <c r="K23" s="299">
        <v>-5385215.8200000003</v>
      </c>
      <c r="L23" s="299">
        <v>94843681.230000004</v>
      </c>
    </row>
    <row r="24" spans="1:12" x14ac:dyDescent="0.2">
      <c r="A24" s="297">
        <v>500807</v>
      </c>
      <c r="C24" s="296" t="s">
        <v>304</v>
      </c>
      <c r="D24" s="297" t="s">
        <v>0</v>
      </c>
      <c r="E24" s="299">
        <v>50423084.990000002</v>
      </c>
      <c r="F24" s="296">
        <v>0</v>
      </c>
      <c r="G24" s="296">
        <v>0</v>
      </c>
      <c r="H24" s="296">
        <v>0</v>
      </c>
      <c r="I24" s="296">
        <v>0</v>
      </c>
      <c r="J24" s="296">
        <v>0</v>
      </c>
      <c r="K24" s="299">
        <v>-3869451.09</v>
      </c>
      <c r="L24" s="299">
        <v>46553633.899999999</v>
      </c>
    </row>
    <row r="25" spans="1:12" x14ac:dyDescent="0.2">
      <c r="A25" s="297">
        <v>500808</v>
      </c>
      <c r="C25" s="296" t="s">
        <v>305</v>
      </c>
      <c r="D25" s="297" t="s">
        <v>0</v>
      </c>
      <c r="E25" s="299">
        <v>31092540.16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9">
        <v>-2840754.73</v>
      </c>
      <c r="L25" s="299">
        <v>28251785.43</v>
      </c>
    </row>
    <row r="26" spans="1:12" x14ac:dyDescent="0.2">
      <c r="A26" s="297">
        <v>500827</v>
      </c>
      <c r="C26" s="296" t="s">
        <v>306</v>
      </c>
      <c r="D26" s="297" t="s">
        <v>0</v>
      </c>
      <c r="E26" s="299">
        <v>68262756.540000007</v>
      </c>
      <c r="F26" s="296">
        <v>0</v>
      </c>
      <c r="G26" s="296">
        <v>0</v>
      </c>
      <c r="H26" s="296">
        <v>0</v>
      </c>
      <c r="I26" s="296">
        <v>0</v>
      </c>
      <c r="J26" s="296">
        <v>0</v>
      </c>
      <c r="K26" s="299">
        <v>-3140197.25</v>
      </c>
      <c r="L26" s="299">
        <v>65122559.289999999</v>
      </c>
    </row>
    <row r="27" spans="1:12" x14ac:dyDescent="0.2">
      <c r="A27" s="297">
        <v>500885</v>
      </c>
      <c r="C27" s="296" t="s">
        <v>307</v>
      </c>
      <c r="D27" s="297" t="s">
        <v>0</v>
      </c>
      <c r="E27" s="299">
        <v>82315528.909999996</v>
      </c>
      <c r="F27" s="296">
        <v>0</v>
      </c>
      <c r="G27" s="296">
        <v>0</v>
      </c>
      <c r="H27" s="296">
        <v>0</v>
      </c>
      <c r="I27" s="296">
        <v>0</v>
      </c>
      <c r="J27" s="296">
        <v>0</v>
      </c>
      <c r="K27" s="299">
        <v>-4441417.6399999997</v>
      </c>
      <c r="L27" s="299">
        <v>77874111.269999996</v>
      </c>
    </row>
    <row r="28" spans="1:12" x14ac:dyDescent="0.2">
      <c r="A28" s="297">
        <v>500905</v>
      </c>
      <c r="C28" s="296" t="s">
        <v>308</v>
      </c>
      <c r="D28" s="297" t="s">
        <v>2</v>
      </c>
      <c r="E28" s="299">
        <v>1520186.83</v>
      </c>
      <c r="F28" s="296">
        <v>0</v>
      </c>
      <c r="G28" s="296">
        <v>0</v>
      </c>
      <c r="H28" s="299">
        <v>3781.28</v>
      </c>
      <c r="I28" s="299">
        <v>-167812.13</v>
      </c>
      <c r="J28" s="296">
        <v>0</v>
      </c>
      <c r="K28" s="296">
        <v>0</v>
      </c>
      <c r="L28" s="299">
        <v>1356155.98</v>
      </c>
    </row>
    <row r="29" spans="1:12" x14ac:dyDescent="0.2">
      <c r="A29" s="297">
        <v>500914</v>
      </c>
      <c r="C29" s="296" t="s">
        <v>309</v>
      </c>
      <c r="D29" s="297" t="s">
        <v>0</v>
      </c>
      <c r="E29" s="299">
        <v>90218650.010000005</v>
      </c>
      <c r="F29" s="296">
        <v>0</v>
      </c>
      <c r="G29" s="296">
        <v>0</v>
      </c>
      <c r="H29" s="296">
        <v>0</v>
      </c>
      <c r="I29" s="296">
        <v>0</v>
      </c>
      <c r="J29" s="296">
        <v>0</v>
      </c>
      <c r="K29" s="299">
        <v>-563451.92000000004</v>
      </c>
      <c r="L29" s="299">
        <v>89655198.090000004</v>
      </c>
    </row>
    <row r="30" spans="1:12" x14ac:dyDescent="0.2">
      <c r="A30" s="297">
        <v>500927</v>
      </c>
      <c r="C30" s="296" t="s">
        <v>310</v>
      </c>
      <c r="D30" s="297" t="s">
        <v>0</v>
      </c>
      <c r="E30" s="299">
        <v>77701046.159999996</v>
      </c>
      <c r="F30" s="296">
        <v>0</v>
      </c>
      <c r="G30" s="296">
        <v>0</v>
      </c>
      <c r="H30" s="299">
        <v>1437604.47</v>
      </c>
      <c r="I30" s="296">
        <v>0</v>
      </c>
      <c r="J30" s="296">
        <v>0</v>
      </c>
      <c r="K30" s="296">
        <v>0</v>
      </c>
      <c r="L30" s="299">
        <v>79138650.629999995</v>
      </c>
    </row>
    <row r="31" spans="1:12" x14ac:dyDescent="0.2">
      <c r="A31" s="297">
        <v>501031</v>
      </c>
      <c r="C31" s="296" t="s">
        <v>311</v>
      </c>
      <c r="D31" s="297" t="s">
        <v>0</v>
      </c>
      <c r="E31" s="299">
        <v>365609431.14999998</v>
      </c>
      <c r="F31" s="299">
        <v>69605875.079999998</v>
      </c>
      <c r="G31" s="296">
        <v>0</v>
      </c>
      <c r="H31" s="299">
        <v>4887028.63</v>
      </c>
      <c r="I31" s="296">
        <v>0</v>
      </c>
      <c r="J31" s="296">
        <v>0</v>
      </c>
      <c r="K31" s="296">
        <v>0</v>
      </c>
      <c r="L31" s="299">
        <v>440102334.86000001</v>
      </c>
    </row>
    <row r="32" spans="1:12" x14ac:dyDescent="0.2">
      <c r="A32" s="302"/>
      <c r="B32" s="303" t="s">
        <v>312</v>
      </c>
      <c r="C32" s="303"/>
      <c r="D32" s="302"/>
      <c r="E32" s="304">
        <v>1159707428.1099999</v>
      </c>
      <c r="F32" s="304">
        <v>69605875.079999998</v>
      </c>
      <c r="G32" s="303">
        <v>0</v>
      </c>
      <c r="H32" s="304">
        <v>83109327.810000002</v>
      </c>
      <c r="I32" s="304">
        <v>-18496794.920000002</v>
      </c>
      <c r="J32" s="303">
        <v>0</v>
      </c>
      <c r="K32" s="304">
        <v>-20240488.449999999</v>
      </c>
      <c r="L32" s="304">
        <v>1273685347.6300001</v>
      </c>
    </row>
    <row r="33" spans="1:12" x14ac:dyDescent="0.2">
      <c r="E33" s="299"/>
      <c r="F33" s="299"/>
      <c r="H33" s="299"/>
      <c r="I33" s="299"/>
      <c r="K33" s="299"/>
      <c r="L33" s="299"/>
    </row>
    <row r="34" spans="1:12" x14ac:dyDescent="0.2">
      <c r="A34" s="297">
        <v>500538</v>
      </c>
      <c r="C34" s="296" t="s">
        <v>313</v>
      </c>
      <c r="D34" s="297" t="s">
        <v>0</v>
      </c>
      <c r="E34" s="299">
        <v>4653157.4800000004</v>
      </c>
      <c r="F34" s="299">
        <v>3057851.83</v>
      </c>
      <c r="G34" s="296">
        <v>0</v>
      </c>
      <c r="H34" s="299">
        <v>1429070.97</v>
      </c>
      <c r="I34" s="299">
        <v>-3346126.52</v>
      </c>
      <c r="J34" s="296">
        <v>0</v>
      </c>
      <c r="K34" s="296">
        <v>0</v>
      </c>
      <c r="L34" s="299">
        <v>5793953.7599999998</v>
      </c>
    </row>
    <row r="35" spans="1:12" x14ac:dyDescent="0.2">
      <c r="A35" s="297">
        <v>500693</v>
      </c>
      <c r="C35" s="296" t="s">
        <v>314</v>
      </c>
      <c r="D35" s="297" t="s">
        <v>26</v>
      </c>
      <c r="E35" s="299">
        <v>8177146.2000000002</v>
      </c>
      <c r="F35" s="299">
        <v>2174208.31</v>
      </c>
      <c r="G35" s="296">
        <v>0</v>
      </c>
      <c r="H35" s="296">
        <v>0</v>
      </c>
      <c r="I35" s="299">
        <v>-4081220.55</v>
      </c>
      <c r="J35" s="296">
        <v>0</v>
      </c>
      <c r="K35" s="296">
        <v>0</v>
      </c>
      <c r="L35" s="299">
        <v>6270133.96</v>
      </c>
    </row>
    <row r="36" spans="1:12" x14ac:dyDescent="0.2">
      <c r="A36" s="297">
        <v>500724</v>
      </c>
      <c r="C36" s="296" t="s">
        <v>315</v>
      </c>
      <c r="D36" s="297" t="s">
        <v>0</v>
      </c>
      <c r="E36" s="299">
        <v>65403284.289999999</v>
      </c>
      <c r="F36" s="299">
        <v>12538789.220000001</v>
      </c>
      <c r="G36" s="296">
        <v>0</v>
      </c>
      <c r="H36" s="299">
        <v>882956.89</v>
      </c>
      <c r="I36" s="299">
        <v>-16425019.560000001</v>
      </c>
      <c r="J36" s="296">
        <v>0</v>
      </c>
      <c r="K36" s="296">
        <v>0</v>
      </c>
      <c r="L36" s="299">
        <v>62400010.840000004</v>
      </c>
    </row>
    <row r="37" spans="1:12" x14ac:dyDescent="0.2">
      <c r="A37" s="297">
        <v>500840</v>
      </c>
      <c r="C37" s="296" t="s">
        <v>316</v>
      </c>
      <c r="D37" s="297" t="s">
        <v>0</v>
      </c>
      <c r="E37" s="299">
        <v>21300557.420000002</v>
      </c>
      <c r="F37" s="299">
        <v>19945107.859999999</v>
      </c>
      <c r="G37" s="296">
        <v>0</v>
      </c>
      <c r="H37" s="299">
        <v>457326.13</v>
      </c>
      <c r="I37" s="299">
        <v>-4407655.5599999996</v>
      </c>
      <c r="J37" s="296">
        <v>0</v>
      </c>
      <c r="K37" s="296">
        <v>0</v>
      </c>
      <c r="L37" s="299">
        <v>37295335.850000001</v>
      </c>
    </row>
    <row r="38" spans="1:12" x14ac:dyDescent="0.2">
      <c r="A38" s="302"/>
      <c r="B38" s="303" t="s">
        <v>317</v>
      </c>
      <c r="C38" s="303"/>
      <c r="D38" s="302"/>
      <c r="E38" s="304">
        <f>SUM(E34:E37)</f>
        <v>99534145.390000001</v>
      </c>
      <c r="F38" s="304">
        <f>SUM(F34:F37)</f>
        <v>37715957.219999999</v>
      </c>
      <c r="G38" s="303">
        <v>0</v>
      </c>
      <c r="H38" s="304">
        <f>SUM(H34:H37)</f>
        <v>2769353.9899999998</v>
      </c>
      <c r="I38" s="304">
        <f>SUM(I34:I37)</f>
        <v>-28260022.190000001</v>
      </c>
      <c r="J38" s="303">
        <v>0</v>
      </c>
      <c r="K38" s="303">
        <v>0</v>
      </c>
      <c r="L38" s="304">
        <f>SUM(L34:L37)</f>
        <v>111759434.41</v>
      </c>
    </row>
    <row r="39" spans="1:12" x14ac:dyDescent="0.2">
      <c r="E39" s="299"/>
      <c r="F39" s="299"/>
      <c r="H39" s="299"/>
      <c r="I39" s="299"/>
      <c r="L39" s="299"/>
    </row>
    <row r="40" spans="1:12" x14ac:dyDescent="0.2">
      <c r="A40" s="297">
        <v>501000</v>
      </c>
      <c r="C40" s="296" t="s">
        <v>318</v>
      </c>
      <c r="D40" s="297" t="s">
        <v>26</v>
      </c>
      <c r="E40" s="299">
        <v>15467575.560000001</v>
      </c>
      <c r="F40" s="296">
        <v>0</v>
      </c>
      <c r="G40" s="296">
        <v>0</v>
      </c>
      <c r="H40" s="296">
        <v>0</v>
      </c>
      <c r="I40" s="296">
        <v>0</v>
      </c>
      <c r="J40" s="296">
        <v>0</v>
      </c>
      <c r="K40" s="296">
        <v>0</v>
      </c>
      <c r="L40" s="299">
        <v>15467575.560000001</v>
      </c>
    </row>
    <row r="41" spans="1:12" x14ac:dyDescent="0.2">
      <c r="A41" s="302"/>
      <c r="B41" s="303" t="s">
        <v>319</v>
      </c>
      <c r="C41" s="303"/>
      <c r="D41" s="302"/>
      <c r="E41" s="304">
        <v>15467575.560000001</v>
      </c>
      <c r="F41" s="303">
        <v>0</v>
      </c>
      <c r="G41" s="303">
        <v>0</v>
      </c>
      <c r="H41" s="303">
        <v>0</v>
      </c>
      <c r="I41" s="303">
        <v>0</v>
      </c>
      <c r="J41" s="303">
        <v>0</v>
      </c>
      <c r="K41" s="303">
        <v>0</v>
      </c>
      <c r="L41" s="304">
        <v>15467575.560000001</v>
      </c>
    </row>
    <row r="42" spans="1:12" x14ac:dyDescent="0.2">
      <c r="E42" s="299"/>
      <c r="L42" s="299"/>
    </row>
    <row r="43" spans="1:12" x14ac:dyDescent="0.2">
      <c r="A43" s="297">
        <v>500010</v>
      </c>
      <c r="C43" s="296" t="s">
        <v>320</v>
      </c>
      <c r="D43" s="297" t="s">
        <v>0</v>
      </c>
      <c r="E43" s="299">
        <v>11598115.109999999</v>
      </c>
      <c r="F43" s="296">
        <v>0</v>
      </c>
      <c r="G43" s="296">
        <v>0</v>
      </c>
      <c r="H43" s="299">
        <v>2160314.02</v>
      </c>
      <c r="I43" s="296">
        <v>0</v>
      </c>
      <c r="J43" s="296">
        <v>0</v>
      </c>
      <c r="K43" s="296">
        <v>0</v>
      </c>
      <c r="L43" s="299">
        <v>13758429.130000001</v>
      </c>
    </row>
    <row r="44" spans="1:12" x14ac:dyDescent="0.2">
      <c r="A44" s="297">
        <v>500011</v>
      </c>
      <c r="C44" s="296" t="s">
        <v>321</v>
      </c>
      <c r="D44" s="297" t="s">
        <v>0</v>
      </c>
      <c r="E44" s="299">
        <v>11774499.800000001</v>
      </c>
      <c r="F44" s="296">
        <v>0</v>
      </c>
      <c r="G44" s="296">
        <v>0</v>
      </c>
      <c r="H44" s="299">
        <v>2118035.33</v>
      </c>
      <c r="I44" s="296">
        <v>0</v>
      </c>
      <c r="J44" s="296">
        <v>0</v>
      </c>
      <c r="K44" s="296">
        <v>0</v>
      </c>
      <c r="L44" s="299">
        <v>13892535.130000001</v>
      </c>
    </row>
    <row r="45" spans="1:12" x14ac:dyDescent="0.2">
      <c r="A45" s="297">
        <v>500042</v>
      </c>
      <c r="C45" s="296" t="s">
        <v>322</v>
      </c>
      <c r="D45" s="297" t="s">
        <v>0</v>
      </c>
      <c r="E45" s="299">
        <v>12542786.5</v>
      </c>
      <c r="F45" s="296">
        <v>0</v>
      </c>
      <c r="G45" s="296">
        <v>0</v>
      </c>
      <c r="H45" s="299">
        <v>2464432.2000000002</v>
      </c>
      <c r="I45" s="296">
        <v>0</v>
      </c>
      <c r="J45" s="296">
        <v>0</v>
      </c>
      <c r="K45" s="296">
        <v>0</v>
      </c>
      <c r="L45" s="299">
        <v>15007218.699999999</v>
      </c>
    </row>
    <row r="46" spans="1:12" x14ac:dyDescent="0.2">
      <c r="A46" s="297">
        <v>500265</v>
      </c>
      <c r="C46" s="296" t="s">
        <v>323</v>
      </c>
      <c r="D46" s="297" t="s">
        <v>0</v>
      </c>
      <c r="E46" s="299">
        <v>73829040.829999998</v>
      </c>
      <c r="F46" s="296">
        <v>0</v>
      </c>
      <c r="G46" s="296">
        <v>0</v>
      </c>
      <c r="H46" s="299">
        <v>12927361.779999999</v>
      </c>
      <c r="I46" s="296">
        <v>0</v>
      </c>
      <c r="J46" s="296">
        <v>0</v>
      </c>
      <c r="K46" s="296">
        <v>0</v>
      </c>
      <c r="L46" s="299">
        <v>86756402.609999999</v>
      </c>
    </row>
    <row r="47" spans="1:12" x14ac:dyDescent="0.2">
      <c r="A47" s="297">
        <v>500274</v>
      </c>
      <c r="C47" s="296" t="s">
        <v>324</v>
      </c>
      <c r="D47" s="297" t="s">
        <v>0</v>
      </c>
      <c r="E47" s="299">
        <v>36723246.859999999</v>
      </c>
      <c r="F47" s="296">
        <v>0</v>
      </c>
      <c r="G47" s="296">
        <v>0</v>
      </c>
      <c r="H47" s="299">
        <v>9346050.4000000004</v>
      </c>
      <c r="I47" s="296">
        <v>0</v>
      </c>
      <c r="J47" s="296">
        <v>0</v>
      </c>
      <c r="K47" s="296">
        <v>0</v>
      </c>
      <c r="L47" s="299">
        <v>46069297.259999998</v>
      </c>
    </row>
    <row r="48" spans="1:12" x14ac:dyDescent="0.2">
      <c r="A48" s="297">
        <v>500913</v>
      </c>
      <c r="C48" s="296" t="s">
        <v>325</v>
      </c>
      <c r="D48" s="297" t="s">
        <v>0</v>
      </c>
      <c r="E48" s="299">
        <v>334041536.20999998</v>
      </c>
      <c r="F48" s="296">
        <v>0</v>
      </c>
      <c r="G48" s="296">
        <v>0</v>
      </c>
      <c r="H48" s="296">
        <v>0</v>
      </c>
      <c r="I48" s="296">
        <v>0</v>
      </c>
      <c r="J48" s="296">
        <v>0</v>
      </c>
      <c r="K48" s="299">
        <v>-4886817.21</v>
      </c>
      <c r="L48" s="299">
        <v>329154719</v>
      </c>
    </row>
    <row r="49" spans="1:12" x14ac:dyDescent="0.2">
      <c r="A49" s="302"/>
      <c r="B49" s="303" t="s">
        <v>326</v>
      </c>
      <c r="C49" s="303"/>
      <c r="D49" s="302"/>
      <c r="E49" s="304">
        <v>480509225.31</v>
      </c>
      <c r="F49" s="303">
        <v>0</v>
      </c>
      <c r="G49" s="303">
        <v>0</v>
      </c>
      <c r="H49" s="304">
        <v>29016193.73</v>
      </c>
      <c r="I49" s="303">
        <v>0</v>
      </c>
      <c r="J49" s="303">
        <v>0</v>
      </c>
      <c r="K49" s="304">
        <v>-4886817.21</v>
      </c>
      <c r="L49" s="304">
        <v>504638601.82999998</v>
      </c>
    </row>
    <row r="50" spans="1:12" x14ac:dyDescent="0.2">
      <c r="E50" s="299"/>
      <c r="H50" s="299"/>
      <c r="K50" s="299"/>
      <c r="L50" s="299"/>
    </row>
    <row r="51" spans="1:12" x14ac:dyDescent="0.2">
      <c r="A51" s="297">
        <v>500546</v>
      </c>
      <c r="C51" s="296" t="s">
        <v>329</v>
      </c>
      <c r="D51" s="297" t="s">
        <v>26</v>
      </c>
      <c r="E51" s="299">
        <v>382874.32</v>
      </c>
      <c r="F51" s="296">
        <v>0</v>
      </c>
      <c r="G51" s="296">
        <v>0</v>
      </c>
      <c r="H51" s="296">
        <v>0</v>
      </c>
      <c r="I51" s="296">
        <v>0</v>
      </c>
      <c r="J51" s="296">
        <v>0</v>
      </c>
      <c r="K51" s="296">
        <v>0</v>
      </c>
      <c r="L51" s="299">
        <v>382874.32</v>
      </c>
    </row>
    <row r="52" spans="1:12" x14ac:dyDescent="0.2">
      <c r="A52" s="297">
        <v>500560</v>
      </c>
      <c r="C52" s="296" t="s">
        <v>330</v>
      </c>
      <c r="D52" s="297" t="s">
        <v>26</v>
      </c>
      <c r="E52" s="299">
        <v>668800</v>
      </c>
      <c r="F52" s="296">
        <v>0</v>
      </c>
      <c r="G52" s="296">
        <v>0</v>
      </c>
      <c r="H52" s="296">
        <v>0</v>
      </c>
      <c r="I52" s="299">
        <v>-4000</v>
      </c>
      <c r="J52" s="296">
        <v>0</v>
      </c>
      <c r="K52" s="296">
        <v>0</v>
      </c>
      <c r="L52" s="299">
        <v>664800</v>
      </c>
    </row>
    <row r="53" spans="1:12" x14ac:dyDescent="0.2">
      <c r="A53" s="297">
        <v>500577</v>
      </c>
      <c r="C53" s="296" t="s">
        <v>331</v>
      </c>
      <c r="D53" s="297" t="s">
        <v>26</v>
      </c>
      <c r="E53" s="299">
        <v>747562.14</v>
      </c>
      <c r="F53" s="296">
        <v>0</v>
      </c>
      <c r="G53" s="296">
        <v>0</v>
      </c>
      <c r="H53" s="296">
        <v>0</v>
      </c>
      <c r="I53" s="296">
        <v>0</v>
      </c>
      <c r="J53" s="296">
        <v>0</v>
      </c>
      <c r="K53" s="296">
        <v>0</v>
      </c>
      <c r="L53" s="299">
        <v>747562.14</v>
      </c>
    </row>
    <row r="54" spans="1:12" x14ac:dyDescent="0.2">
      <c r="A54" s="297">
        <v>500644</v>
      </c>
      <c r="C54" s="296" t="s">
        <v>332</v>
      </c>
      <c r="D54" s="297" t="s">
        <v>26</v>
      </c>
      <c r="E54" s="299">
        <v>1067187.55</v>
      </c>
      <c r="F54" s="296">
        <v>0</v>
      </c>
      <c r="G54" s="296">
        <v>0</v>
      </c>
      <c r="H54" s="296">
        <v>0</v>
      </c>
      <c r="I54" s="296">
        <v>0</v>
      </c>
      <c r="J54" s="296">
        <v>0</v>
      </c>
      <c r="K54" s="296">
        <v>0</v>
      </c>
      <c r="L54" s="299">
        <v>1067187.55</v>
      </c>
    </row>
    <row r="55" spans="1:12" x14ac:dyDescent="0.2">
      <c r="A55" s="297">
        <v>500758</v>
      </c>
      <c r="C55" s="296" t="s">
        <v>333</v>
      </c>
      <c r="D55" s="297" t="s">
        <v>26</v>
      </c>
      <c r="E55" s="299">
        <v>975206.98</v>
      </c>
      <c r="F55" s="296">
        <v>0</v>
      </c>
      <c r="G55" s="296">
        <v>0</v>
      </c>
      <c r="H55" s="296">
        <v>0</v>
      </c>
      <c r="I55" s="296">
        <v>0</v>
      </c>
      <c r="J55" s="296">
        <v>0</v>
      </c>
      <c r="K55" s="296">
        <v>0</v>
      </c>
      <c r="L55" s="299">
        <v>975206.98</v>
      </c>
    </row>
    <row r="56" spans="1:12" x14ac:dyDescent="0.2">
      <c r="A56" s="297">
        <v>500806</v>
      </c>
      <c r="C56" s="296" t="s">
        <v>334</v>
      </c>
      <c r="D56" s="297" t="s">
        <v>26</v>
      </c>
      <c r="E56" s="299">
        <v>988584.59</v>
      </c>
      <c r="F56" s="296">
        <v>0</v>
      </c>
      <c r="G56" s="296">
        <v>0</v>
      </c>
      <c r="H56" s="296">
        <v>0</v>
      </c>
      <c r="I56" s="296">
        <v>0</v>
      </c>
      <c r="J56" s="296">
        <v>0</v>
      </c>
      <c r="K56" s="296">
        <v>0</v>
      </c>
      <c r="L56" s="299">
        <v>988584.59</v>
      </c>
    </row>
    <row r="57" spans="1:12" x14ac:dyDescent="0.2">
      <c r="A57" s="297">
        <v>500852</v>
      </c>
      <c r="C57" s="296" t="s">
        <v>335</v>
      </c>
      <c r="D57" s="297" t="s">
        <v>26</v>
      </c>
      <c r="E57" s="299">
        <v>539751.12</v>
      </c>
      <c r="F57" s="296">
        <v>0</v>
      </c>
      <c r="G57" s="296">
        <v>0</v>
      </c>
      <c r="H57" s="296">
        <v>0</v>
      </c>
      <c r="I57" s="296">
        <v>0</v>
      </c>
      <c r="J57" s="296">
        <v>0</v>
      </c>
      <c r="K57" s="296">
        <v>0</v>
      </c>
      <c r="L57" s="299">
        <v>539751.12</v>
      </c>
    </row>
    <row r="58" spans="1:12" x14ac:dyDescent="0.2">
      <c r="A58" s="297">
        <v>500866</v>
      </c>
      <c r="C58" s="296" t="s">
        <v>336</v>
      </c>
      <c r="D58" s="297" t="s">
        <v>26</v>
      </c>
      <c r="E58" s="299">
        <v>116666.69</v>
      </c>
      <c r="F58" s="296">
        <v>0</v>
      </c>
      <c r="G58" s="296">
        <v>0</v>
      </c>
      <c r="H58" s="296">
        <v>0</v>
      </c>
      <c r="I58" s="296">
        <v>0</v>
      </c>
      <c r="J58" s="296">
        <v>0</v>
      </c>
      <c r="K58" s="296">
        <v>0</v>
      </c>
      <c r="L58" s="299">
        <v>116666.69</v>
      </c>
    </row>
    <row r="59" spans="1:12" x14ac:dyDescent="0.2">
      <c r="A59" s="302"/>
      <c r="B59" s="303" t="s">
        <v>337</v>
      </c>
      <c r="C59" s="303"/>
      <c r="D59" s="302"/>
      <c r="E59" s="304">
        <v>5486633.3899999997</v>
      </c>
      <c r="F59" s="303">
        <v>0</v>
      </c>
      <c r="G59" s="303">
        <v>0</v>
      </c>
      <c r="H59" s="303">
        <v>0</v>
      </c>
      <c r="I59" s="304">
        <v>-4000</v>
      </c>
      <c r="J59" s="303">
        <v>0</v>
      </c>
      <c r="K59" s="303">
        <v>0</v>
      </c>
      <c r="L59" s="304">
        <v>5482633.3899999997</v>
      </c>
    </row>
    <row r="60" spans="1:12" x14ac:dyDescent="0.2">
      <c r="E60" s="299"/>
      <c r="I60" s="299"/>
      <c r="L60" s="299"/>
    </row>
    <row r="61" spans="1:12" x14ac:dyDescent="0.2">
      <c r="A61" s="297">
        <v>500515</v>
      </c>
      <c r="C61" s="296" t="s">
        <v>338</v>
      </c>
      <c r="D61" s="297" t="s">
        <v>0</v>
      </c>
      <c r="E61" s="299">
        <v>33829615.200000003</v>
      </c>
      <c r="F61" s="296">
        <v>0</v>
      </c>
      <c r="G61" s="296">
        <v>0</v>
      </c>
      <c r="H61" s="299">
        <v>6389526.4199999999</v>
      </c>
      <c r="I61" s="296">
        <v>0</v>
      </c>
      <c r="J61" s="296">
        <v>0</v>
      </c>
      <c r="K61" s="296">
        <v>0</v>
      </c>
      <c r="L61" s="299">
        <v>40219141.619999997</v>
      </c>
    </row>
    <row r="62" spans="1:12" x14ac:dyDescent="0.2">
      <c r="A62" s="302"/>
      <c r="B62" s="303" t="s">
        <v>339</v>
      </c>
      <c r="C62" s="303"/>
      <c r="D62" s="302"/>
      <c r="E62" s="304">
        <v>33829615.200000003</v>
      </c>
      <c r="F62" s="303">
        <v>0</v>
      </c>
      <c r="G62" s="303">
        <v>0</v>
      </c>
      <c r="H62" s="304">
        <v>6389526.4199999999</v>
      </c>
      <c r="I62" s="303">
        <v>0</v>
      </c>
      <c r="J62" s="303">
        <v>0</v>
      </c>
      <c r="K62" s="303">
        <v>0</v>
      </c>
      <c r="L62" s="304">
        <v>40219141.619999997</v>
      </c>
    </row>
    <row r="63" spans="1:12" x14ac:dyDescent="0.2">
      <c r="E63" s="299"/>
      <c r="H63" s="299"/>
      <c r="L63" s="299"/>
    </row>
    <row r="64" spans="1:12" x14ac:dyDescent="0.2">
      <c r="A64" s="297">
        <v>500776</v>
      </c>
      <c r="C64" s="296" t="s">
        <v>340</v>
      </c>
      <c r="D64" s="297" t="s">
        <v>0</v>
      </c>
      <c r="E64" s="299">
        <v>73097916.659999996</v>
      </c>
      <c r="F64" s="296">
        <v>0</v>
      </c>
      <c r="G64" s="296">
        <v>0</v>
      </c>
      <c r="H64" s="299">
        <v>23567450.440000001</v>
      </c>
      <c r="I64" s="296">
        <v>0</v>
      </c>
      <c r="J64" s="296">
        <v>0</v>
      </c>
      <c r="K64" s="296">
        <v>0</v>
      </c>
      <c r="L64" s="299">
        <v>96665367.099999994</v>
      </c>
    </row>
    <row r="65" spans="1:12" x14ac:dyDescent="0.2">
      <c r="A65" s="297">
        <v>500980</v>
      </c>
      <c r="C65" s="296" t="s">
        <v>341</v>
      </c>
      <c r="D65" s="297" t="s">
        <v>0</v>
      </c>
      <c r="E65" s="299">
        <v>2579592.75</v>
      </c>
      <c r="F65" s="296">
        <v>0</v>
      </c>
      <c r="G65" s="296">
        <v>0</v>
      </c>
      <c r="H65" s="296">
        <v>0</v>
      </c>
      <c r="I65" s="296">
        <v>0</v>
      </c>
      <c r="J65" s="296">
        <v>0</v>
      </c>
      <c r="K65" s="299">
        <v>-3908.91</v>
      </c>
      <c r="L65" s="299">
        <v>2575683.84</v>
      </c>
    </row>
    <row r="66" spans="1:12" x14ac:dyDescent="0.2">
      <c r="A66" s="302"/>
      <c r="B66" s="303" t="s">
        <v>342</v>
      </c>
      <c r="C66" s="303"/>
      <c r="D66" s="302"/>
      <c r="E66" s="304">
        <v>75677509.409999996</v>
      </c>
      <c r="F66" s="303">
        <v>0</v>
      </c>
      <c r="G66" s="303">
        <v>0</v>
      </c>
      <c r="H66" s="304">
        <v>23567450.440000001</v>
      </c>
      <c r="I66" s="303">
        <v>0</v>
      </c>
      <c r="J66" s="303">
        <v>0</v>
      </c>
      <c r="K66" s="304">
        <v>-3908.91</v>
      </c>
      <c r="L66" s="304">
        <v>99241050.939999998</v>
      </c>
    </row>
    <row r="67" spans="1:12" x14ac:dyDescent="0.2">
      <c r="E67" s="299"/>
      <c r="H67" s="299"/>
      <c r="K67" s="299"/>
      <c r="L67" s="299"/>
    </row>
    <row r="68" spans="1:12" x14ac:dyDescent="0.2">
      <c r="A68" s="297">
        <v>500297</v>
      </c>
      <c r="C68" s="296" t="s">
        <v>343</v>
      </c>
      <c r="D68" s="297" t="s">
        <v>0</v>
      </c>
      <c r="E68" s="299">
        <v>3896764.96</v>
      </c>
      <c r="F68" s="296">
        <v>0</v>
      </c>
      <c r="G68" s="296">
        <v>0</v>
      </c>
      <c r="H68" s="299">
        <v>849872.59</v>
      </c>
      <c r="I68" s="296">
        <v>0</v>
      </c>
      <c r="J68" s="296">
        <v>0</v>
      </c>
      <c r="K68" s="296">
        <v>0</v>
      </c>
      <c r="L68" s="299">
        <v>4746637.55</v>
      </c>
    </row>
    <row r="69" spans="1:12" x14ac:dyDescent="0.2">
      <c r="A69" s="297">
        <v>500522</v>
      </c>
      <c r="C69" s="296" t="s">
        <v>344</v>
      </c>
      <c r="D69" s="297" t="s">
        <v>0</v>
      </c>
      <c r="E69" s="299">
        <v>6724989.0099999998</v>
      </c>
      <c r="F69" s="296">
        <v>0</v>
      </c>
      <c r="G69" s="296">
        <v>0</v>
      </c>
      <c r="H69" s="299">
        <v>7817686.1799999997</v>
      </c>
      <c r="I69" s="296">
        <v>0</v>
      </c>
      <c r="J69" s="296">
        <v>0</v>
      </c>
      <c r="K69" s="296">
        <v>0</v>
      </c>
      <c r="L69" s="299">
        <v>14542675.189999999</v>
      </c>
    </row>
    <row r="70" spans="1:12" x14ac:dyDescent="0.2">
      <c r="A70" s="297">
        <v>500557</v>
      </c>
      <c r="C70" s="296" t="s">
        <v>345</v>
      </c>
      <c r="D70" s="297" t="s">
        <v>0</v>
      </c>
      <c r="E70" s="299">
        <v>144591240.94</v>
      </c>
      <c r="F70" s="296">
        <v>0</v>
      </c>
      <c r="G70" s="296">
        <v>0</v>
      </c>
      <c r="H70" s="299">
        <v>34645036.509999998</v>
      </c>
      <c r="I70" s="296">
        <v>0</v>
      </c>
      <c r="J70" s="296">
        <v>0</v>
      </c>
      <c r="K70" s="296">
        <v>0</v>
      </c>
      <c r="L70" s="299">
        <v>179236277.44999999</v>
      </c>
    </row>
    <row r="71" spans="1:12" x14ac:dyDescent="0.2">
      <c r="A71" s="297">
        <v>500558</v>
      </c>
      <c r="C71" s="296" t="s">
        <v>346</v>
      </c>
      <c r="D71" s="297" t="s">
        <v>0</v>
      </c>
      <c r="E71" s="299">
        <v>164782954.16999999</v>
      </c>
      <c r="F71" s="296">
        <v>0</v>
      </c>
      <c r="G71" s="296">
        <v>0</v>
      </c>
      <c r="H71" s="299">
        <v>44132864.149999999</v>
      </c>
      <c r="I71" s="296">
        <v>0</v>
      </c>
      <c r="J71" s="296">
        <v>0</v>
      </c>
      <c r="K71" s="296">
        <v>0</v>
      </c>
      <c r="L71" s="299">
        <v>208915818.31999999</v>
      </c>
    </row>
    <row r="72" spans="1:12" x14ac:dyDescent="0.2">
      <c r="A72" s="297">
        <v>500576</v>
      </c>
      <c r="C72" s="296" t="s">
        <v>347</v>
      </c>
      <c r="D72" s="297" t="s">
        <v>3</v>
      </c>
      <c r="E72" s="299">
        <v>3437186.97</v>
      </c>
      <c r="F72" s="296">
        <v>0</v>
      </c>
      <c r="G72" s="296">
        <v>0</v>
      </c>
      <c r="H72" s="299">
        <v>574866.41</v>
      </c>
      <c r="I72" s="296">
        <v>0</v>
      </c>
      <c r="J72" s="296">
        <v>0</v>
      </c>
      <c r="K72" s="296">
        <v>0</v>
      </c>
      <c r="L72" s="299">
        <v>4012053.38</v>
      </c>
    </row>
    <row r="73" spans="1:12" x14ac:dyDescent="0.2">
      <c r="A73" s="297">
        <v>500631</v>
      </c>
      <c r="C73" s="296" t="s">
        <v>348</v>
      </c>
      <c r="D73" s="297" t="s">
        <v>4</v>
      </c>
      <c r="E73" s="299">
        <v>627891.68999999994</v>
      </c>
      <c r="F73" s="296">
        <v>0</v>
      </c>
      <c r="G73" s="296">
        <v>0</v>
      </c>
      <c r="H73" s="299">
        <v>37646.480000000003</v>
      </c>
      <c r="I73" s="296">
        <v>0</v>
      </c>
      <c r="J73" s="296">
        <v>0</v>
      </c>
      <c r="K73" s="296">
        <v>0</v>
      </c>
      <c r="L73" s="299">
        <v>665538.17000000004</v>
      </c>
    </row>
    <row r="74" spans="1:12" x14ac:dyDescent="0.2">
      <c r="A74" s="297">
        <v>500781</v>
      </c>
      <c r="C74" s="296" t="s">
        <v>350</v>
      </c>
      <c r="D74" s="297" t="s">
        <v>0</v>
      </c>
      <c r="E74" s="299">
        <v>15277300</v>
      </c>
      <c r="F74" s="296">
        <v>0</v>
      </c>
      <c r="G74" s="296">
        <v>0</v>
      </c>
      <c r="H74" s="299">
        <v>4427858.2300000004</v>
      </c>
      <c r="I74" s="296">
        <v>0</v>
      </c>
      <c r="J74" s="296">
        <v>0</v>
      </c>
      <c r="K74" s="296">
        <v>0</v>
      </c>
      <c r="L74" s="299">
        <v>19705158.23</v>
      </c>
    </row>
    <row r="75" spans="1:12" x14ac:dyDescent="0.2">
      <c r="A75" s="297">
        <v>500883</v>
      </c>
      <c r="C75" s="296" t="s">
        <v>351</v>
      </c>
      <c r="D75" s="297" t="s">
        <v>0</v>
      </c>
      <c r="E75" s="299">
        <v>8816517.0299999993</v>
      </c>
      <c r="F75" s="296">
        <v>0</v>
      </c>
      <c r="G75" s="296">
        <v>0</v>
      </c>
      <c r="H75" s="296">
        <v>0</v>
      </c>
      <c r="I75" s="296">
        <v>0</v>
      </c>
      <c r="J75" s="296">
        <v>0</v>
      </c>
      <c r="K75" s="299">
        <v>-776828.29</v>
      </c>
      <c r="L75" s="299">
        <v>8039688.7400000002</v>
      </c>
    </row>
    <row r="76" spans="1:12" x14ac:dyDescent="0.2">
      <c r="A76" s="297">
        <v>500884</v>
      </c>
      <c r="C76" s="296" t="s">
        <v>352</v>
      </c>
      <c r="D76" s="297" t="s">
        <v>0</v>
      </c>
      <c r="E76" s="299">
        <v>15541268.720000001</v>
      </c>
      <c r="F76" s="296">
        <v>0</v>
      </c>
      <c r="G76" s="296">
        <v>0</v>
      </c>
      <c r="H76" s="296">
        <v>0</v>
      </c>
      <c r="I76" s="296">
        <v>0</v>
      </c>
      <c r="J76" s="296">
        <v>0</v>
      </c>
      <c r="K76" s="299">
        <v>-1543112.9</v>
      </c>
      <c r="L76" s="299">
        <v>13998155.82</v>
      </c>
    </row>
    <row r="77" spans="1:12" x14ac:dyDescent="0.2">
      <c r="A77" s="302"/>
      <c r="B77" s="303" t="s">
        <v>353</v>
      </c>
      <c r="C77" s="303"/>
      <c r="D77" s="302"/>
      <c r="E77" s="304">
        <v>363696113.49000001</v>
      </c>
      <c r="F77" s="303">
        <v>0</v>
      </c>
      <c r="G77" s="303">
        <v>0</v>
      </c>
      <c r="H77" s="304">
        <v>92485830.549999997</v>
      </c>
      <c r="I77" s="303">
        <v>0</v>
      </c>
      <c r="J77" s="303">
        <v>0</v>
      </c>
      <c r="K77" s="304">
        <v>-2319941.19</v>
      </c>
      <c r="L77" s="304">
        <v>453862002.85000002</v>
      </c>
    </row>
    <row r="78" spans="1:12" x14ac:dyDescent="0.2">
      <c r="E78" s="299"/>
      <c r="H78" s="299"/>
      <c r="K78" s="299"/>
      <c r="L78" s="299"/>
    </row>
    <row r="79" spans="1:12" x14ac:dyDescent="0.2">
      <c r="A79" s="297">
        <v>500187</v>
      </c>
      <c r="C79" s="296" t="s">
        <v>354</v>
      </c>
      <c r="D79" s="297" t="s">
        <v>26</v>
      </c>
      <c r="E79" s="299">
        <v>26832.06</v>
      </c>
      <c r="F79" s="296">
        <v>0</v>
      </c>
      <c r="G79" s="296">
        <v>0</v>
      </c>
      <c r="H79" s="296">
        <v>0</v>
      </c>
      <c r="I79" s="296">
        <v>0</v>
      </c>
      <c r="J79" s="296">
        <v>0</v>
      </c>
      <c r="K79" s="296">
        <v>0</v>
      </c>
      <c r="L79" s="299">
        <v>26832.06</v>
      </c>
    </row>
    <row r="80" spans="1:12" x14ac:dyDescent="0.2">
      <c r="A80" s="297">
        <v>500197</v>
      </c>
      <c r="C80" s="296" t="s">
        <v>355</v>
      </c>
      <c r="D80" s="297" t="s">
        <v>26</v>
      </c>
      <c r="E80" s="299">
        <v>8200000</v>
      </c>
      <c r="F80" s="296">
        <v>0</v>
      </c>
      <c r="G80" s="296">
        <v>0</v>
      </c>
      <c r="H80" s="296">
        <v>0</v>
      </c>
      <c r="I80" s="296">
        <v>0</v>
      </c>
      <c r="J80" s="296">
        <v>0</v>
      </c>
      <c r="K80" s="296">
        <v>0</v>
      </c>
      <c r="L80" s="299">
        <v>8200000</v>
      </c>
    </row>
    <row r="81" spans="1:12" x14ac:dyDescent="0.2">
      <c r="A81" s="302"/>
      <c r="B81" s="303" t="s">
        <v>358</v>
      </c>
      <c r="C81" s="303"/>
      <c r="D81" s="302"/>
      <c r="E81" s="304">
        <v>8226832.0599999996</v>
      </c>
      <c r="F81" s="303">
        <v>0</v>
      </c>
      <c r="G81" s="303">
        <v>0</v>
      </c>
      <c r="H81" s="303">
        <v>0</v>
      </c>
      <c r="I81" s="303">
        <v>0</v>
      </c>
      <c r="J81" s="303">
        <v>0</v>
      </c>
      <c r="K81" s="303">
        <v>0</v>
      </c>
      <c r="L81" s="304">
        <v>8226832.0599999996</v>
      </c>
    </row>
    <row r="82" spans="1:12" x14ac:dyDescent="0.2">
      <c r="E82" s="299"/>
      <c r="L82" s="299"/>
    </row>
    <row r="83" spans="1:12" x14ac:dyDescent="0.2">
      <c r="A83" s="297">
        <v>500962</v>
      </c>
      <c r="C83" s="296" t="s">
        <v>359</v>
      </c>
      <c r="E83" s="299">
        <v>40515000</v>
      </c>
      <c r="F83" s="296">
        <v>0</v>
      </c>
      <c r="G83" s="296">
        <v>0</v>
      </c>
      <c r="H83" s="296">
        <v>0</v>
      </c>
      <c r="I83" s="296">
        <v>0</v>
      </c>
      <c r="J83" s="296">
        <v>0</v>
      </c>
      <c r="K83" s="296">
        <v>0</v>
      </c>
      <c r="L83" s="299">
        <v>40515000</v>
      </c>
    </row>
    <row r="84" spans="1:12" x14ac:dyDescent="0.2">
      <c r="A84" s="302"/>
      <c r="B84" s="303" t="s">
        <v>360</v>
      </c>
      <c r="C84" s="303"/>
      <c r="D84" s="302"/>
      <c r="E84" s="304">
        <v>40515000</v>
      </c>
      <c r="F84" s="303">
        <v>0</v>
      </c>
      <c r="G84" s="303">
        <v>0</v>
      </c>
      <c r="H84" s="303">
        <v>0</v>
      </c>
      <c r="I84" s="303">
        <v>0</v>
      </c>
      <c r="J84" s="303">
        <v>0</v>
      </c>
      <c r="K84" s="303">
        <v>0</v>
      </c>
      <c r="L84" s="304">
        <v>40515000</v>
      </c>
    </row>
    <row r="85" spans="1:12" x14ac:dyDescent="0.2">
      <c r="E85" s="299"/>
      <c r="L85" s="299"/>
    </row>
    <row r="86" spans="1:12" x14ac:dyDescent="0.2">
      <c r="A86" s="297">
        <v>500039</v>
      </c>
      <c r="C86" s="296" t="s">
        <v>361</v>
      </c>
      <c r="D86" s="297" t="s">
        <v>0</v>
      </c>
      <c r="E86" s="299">
        <v>11717287.470000001</v>
      </c>
      <c r="F86" s="296">
        <v>0</v>
      </c>
      <c r="G86" s="296">
        <v>0</v>
      </c>
      <c r="H86" s="299">
        <v>23128743.329999998</v>
      </c>
      <c r="I86" s="296">
        <v>0</v>
      </c>
      <c r="J86" s="296">
        <v>0</v>
      </c>
      <c r="K86" s="296">
        <v>0</v>
      </c>
      <c r="L86" s="299">
        <v>34846030.799999997</v>
      </c>
    </row>
    <row r="87" spans="1:12" x14ac:dyDescent="0.2">
      <c r="A87" s="297">
        <v>500613</v>
      </c>
      <c r="C87" s="296" t="s">
        <v>362</v>
      </c>
      <c r="D87" s="297" t="s">
        <v>26</v>
      </c>
      <c r="E87" s="299">
        <v>7458382.4800000004</v>
      </c>
      <c r="F87" s="296">
        <v>0</v>
      </c>
      <c r="G87" s="296">
        <v>0</v>
      </c>
      <c r="H87" s="296">
        <v>0</v>
      </c>
      <c r="I87" s="296">
        <v>0</v>
      </c>
      <c r="J87" s="296">
        <v>0</v>
      </c>
      <c r="K87" s="296">
        <v>0</v>
      </c>
      <c r="L87" s="299">
        <v>7458382.4800000004</v>
      </c>
    </row>
    <row r="88" spans="1:12" x14ac:dyDescent="0.2">
      <c r="A88" s="302"/>
      <c r="B88" s="303" t="s">
        <v>363</v>
      </c>
      <c r="C88" s="303"/>
      <c r="D88" s="302"/>
      <c r="E88" s="304">
        <v>19175669.949999999</v>
      </c>
      <c r="F88" s="303">
        <v>0</v>
      </c>
      <c r="G88" s="303">
        <v>0</v>
      </c>
      <c r="H88" s="304">
        <v>23128743.329999998</v>
      </c>
      <c r="I88" s="303">
        <v>0</v>
      </c>
      <c r="J88" s="303">
        <v>0</v>
      </c>
      <c r="K88" s="303">
        <v>0</v>
      </c>
      <c r="L88" s="304">
        <v>42304413.280000001</v>
      </c>
    </row>
    <row r="89" spans="1:12" x14ac:dyDescent="0.2">
      <c r="E89" s="299"/>
      <c r="H89" s="299"/>
      <c r="L89" s="299"/>
    </row>
    <row r="90" spans="1:12" x14ac:dyDescent="0.2">
      <c r="A90" s="297">
        <v>500512</v>
      </c>
      <c r="C90" s="296" t="s">
        <v>364</v>
      </c>
      <c r="D90" s="297" t="s">
        <v>1</v>
      </c>
      <c r="E90" s="299">
        <v>105679190.61</v>
      </c>
      <c r="F90" s="296">
        <v>0</v>
      </c>
      <c r="G90" s="296">
        <v>0</v>
      </c>
      <c r="H90" s="299">
        <v>15111754.09</v>
      </c>
      <c r="I90" s="299">
        <v>-1447192.55</v>
      </c>
      <c r="J90" s="296">
        <v>0</v>
      </c>
      <c r="K90" s="296">
        <v>0</v>
      </c>
      <c r="L90" s="299">
        <v>119343752.15000001</v>
      </c>
    </row>
    <row r="91" spans="1:12" x14ac:dyDescent="0.2">
      <c r="A91" s="302"/>
      <c r="B91" s="303" t="s">
        <v>365</v>
      </c>
      <c r="C91" s="303"/>
      <c r="D91" s="302"/>
      <c r="E91" s="304">
        <v>105679190.61</v>
      </c>
      <c r="F91" s="303">
        <v>0</v>
      </c>
      <c r="G91" s="303">
        <v>0</v>
      </c>
      <c r="H91" s="304">
        <v>15111754.09</v>
      </c>
      <c r="I91" s="304">
        <v>-1447192.55</v>
      </c>
      <c r="J91" s="303">
        <v>0</v>
      </c>
      <c r="K91" s="303">
        <v>0</v>
      </c>
      <c r="L91" s="304">
        <v>119343752.15000001</v>
      </c>
    </row>
    <row r="92" spans="1:12" x14ac:dyDescent="0.2">
      <c r="E92" s="299"/>
      <c r="H92" s="299"/>
      <c r="I92" s="299"/>
      <c r="L92" s="299"/>
    </row>
    <row r="93" spans="1:12" x14ac:dyDescent="0.2">
      <c r="A93" s="297">
        <v>500555</v>
      </c>
      <c r="C93" s="296" t="s">
        <v>366</v>
      </c>
      <c r="D93" s="297" t="s">
        <v>26</v>
      </c>
      <c r="E93" s="299">
        <v>663864.41</v>
      </c>
      <c r="F93" s="296">
        <v>0</v>
      </c>
      <c r="G93" s="296">
        <v>0</v>
      </c>
      <c r="H93" s="296">
        <v>0</v>
      </c>
      <c r="I93" s="296">
        <v>-57.76</v>
      </c>
      <c r="J93" s="296">
        <v>0</v>
      </c>
      <c r="K93" s="296">
        <v>0</v>
      </c>
      <c r="L93" s="299">
        <v>663806.65</v>
      </c>
    </row>
    <row r="94" spans="1:12" x14ac:dyDescent="0.2">
      <c r="A94" s="302"/>
      <c r="B94" s="303" t="s">
        <v>367</v>
      </c>
      <c r="C94" s="303"/>
      <c r="D94" s="302"/>
      <c r="E94" s="304">
        <v>663864.41</v>
      </c>
      <c r="F94" s="303">
        <v>0</v>
      </c>
      <c r="G94" s="303">
        <v>0</v>
      </c>
      <c r="H94" s="303">
        <v>0</v>
      </c>
      <c r="I94" s="303">
        <v>-57.76</v>
      </c>
      <c r="J94" s="303">
        <v>0</v>
      </c>
      <c r="K94" s="303">
        <v>0</v>
      </c>
      <c r="L94" s="304">
        <v>663806.65</v>
      </c>
    </row>
    <row r="95" spans="1:12" x14ac:dyDescent="0.2">
      <c r="E95" s="299"/>
      <c r="L95" s="299"/>
    </row>
    <row r="96" spans="1:12" x14ac:dyDescent="0.2">
      <c r="A96" s="297">
        <v>500400</v>
      </c>
      <c r="C96" s="296" t="s">
        <v>368</v>
      </c>
      <c r="D96" s="297" t="s">
        <v>0</v>
      </c>
      <c r="E96" s="299">
        <v>2214636.63</v>
      </c>
      <c r="F96" s="296">
        <v>0</v>
      </c>
      <c r="G96" s="296">
        <v>0</v>
      </c>
      <c r="H96" s="299">
        <v>692091.21</v>
      </c>
      <c r="I96" s="296">
        <v>0</v>
      </c>
      <c r="J96" s="296">
        <v>0</v>
      </c>
      <c r="K96" s="296">
        <v>0</v>
      </c>
      <c r="L96" s="299">
        <v>2906727.84</v>
      </c>
    </row>
    <row r="97" spans="1:12" x14ac:dyDescent="0.2">
      <c r="A97" s="297">
        <v>500401</v>
      </c>
      <c r="C97" s="296" t="s">
        <v>369</v>
      </c>
      <c r="D97" s="297" t="s">
        <v>0</v>
      </c>
      <c r="E97" s="299">
        <v>19076773.100000001</v>
      </c>
      <c r="F97" s="296">
        <v>0</v>
      </c>
      <c r="G97" s="296">
        <v>0</v>
      </c>
      <c r="H97" s="299">
        <v>4794509.53</v>
      </c>
      <c r="I97" s="296">
        <v>0</v>
      </c>
      <c r="J97" s="296">
        <v>0</v>
      </c>
      <c r="K97" s="296">
        <v>0</v>
      </c>
      <c r="L97" s="299">
        <v>23871282.629999999</v>
      </c>
    </row>
    <row r="98" spans="1:12" x14ac:dyDescent="0.2">
      <c r="A98" s="302"/>
      <c r="B98" s="303" t="s">
        <v>370</v>
      </c>
      <c r="C98" s="303"/>
      <c r="D98" s="302"/>
      <c r="E98" s="304">
        <v>21291409.73</v>
      </c>
      <c r="F98" s="303">
        <v>0</v>
      </c>
      <c r="G98" s="303">
        <v>0</v>
      </c>
      <c r="H98" s="304">
        <v>5486600.7400000002</v>
      </c>
      <c r="I98" s="303">
        <v>0</v>
      </c>
      <c r="J98" s="303">
        <v>0</v>
      </c>
      <c r="K98" s="303">
        <v>0</v>
      </c>
      <c r="L98" s="304">
        <v>26778010.469999999</v>
      </c>
    </row>
    <row r="100" spans="1:12" x14ac:dyDescent="0.2">
      <c r="E100" s="304">
        <f>E98+E94+E91+E88+E84+E81+E77+E66+E62+E59+E49+E41+E38+E32+E17+E12+E9</f>
        <v>3227155582.8799996</v>
      </c>
      <c r="F100" s="304">
        <f>F98+F94+F91+F88+F84+F81+F77+F66+F62+F59+F49+F41+F38+F32+F17+F12+F9</f>
        <v>107321832.3</v>
      </c>
      <c r="G100" s="303">
        <v>0</v>
      </c>
      <c r="H100" s="304">
        <f>H98+H94+H91+H88+H84+H81+H77+H66+H62+H59+H49+H41+H38+H32+H17+H12+H9</f>
        <v>448222893.98999995</v>
      </c>
      <c r="I100" s="304">
        <f>I98+I94+I91+I88+I84+I81+I77+I66+I62+I59+I49+I41+I38+I32+I17+I12+I9</f>
        <v>-62475224.470000006</v>
      </c>
      <c r="J100" s="303">
        <v>0</v>
      </c>
      <c r="K100" s="304">
        <f>K98+K94+K91+K88+K84+K81+K77+K66+K62+K59+K49+K41+K38+K32+K17+K12+K9</f>
        <v>-29694382.669999998</v>
      </c>
      <c r="L100" s="304">
        <f>L98+L94+L91+L88+L84+L81+L77+L66+L62+L59+L49+L41+L38+L32+L17+L12+L9</f>
        <v>3690530702.0300002</v>
      </c>
    </row>
    <row r="102" spans="1:12" x14ac:dyDescent="0.2">
      <c r="L102" s="30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FE8C-B566-4430-8B1B-6762293189A1}">
  <dimension ref="A1:L88"/>
  <sheetViews>
    <sheetView topLeftCell="A10" workbookViewId="0">
      <selection activeCell="L27" sqref="L27"/>
    </sheetView>
  </sheetViews>
  <sheetFormatPr defaultColWidth="8.88671875" defaultRowHeight="11.4" x14ac:dyDescent="0.2"/>
  <cols>
    <col min="1" max="1" width="12.33203125" style="626" customWidth="1"/>
    <col min="2" max="2" width="34.6640625" style="624" bestFit="1" customWidth="1"/>
    <col min="3" max="3" width="34.5546875" style="624" bestFit="1" customWidth="1"/>
    <col min="4" max="4" width="11.44140625" style="626" bestFit="1" customWidth="1"/>
    <col min="5" max="5" width="16.33203125" style="624" bestFit="1" customWidth="1"/>
    <col min="6" max="6" width="13.44140625" style="624" bestFit="1" customWidth="1"/>
    <col min="7" max="7" width="11.44140625" style="624" bestFit="1" customWidth="1"/>
    <col min="8" max="8" width="10.109375" style="624" bestFit="1" customWidth="1"/>
    <col min="9" max="9" width="13.6640625" style="624" bestFit="1" customWidth="1"/>
    <col min="10" max="10" width="11.44140625" style="624" bestFit="1" customWidth="1"/>
    <col min="11" max="11" width="11.6640625" style="624" bestFit="1" customWidth="1"/>
    <col min="12" max="12" width="15.5546875" style="624" bestFit="1" customWidth="1"/>
    <col min="13" max="16384" width="8.88671875" style="624"/>
  </cols>
  <sheetData>
    <row r="1" spans="1:12" x14ac:dyDescent="0.2">
      <c r="A1" s="621" t="s">
        <v>512</v>
      </c>
    </row>
    <row r="2" spans="1:12" x14ac:dyDescent="0.2">
      <c r="A2" s="624"/>
    </row>
    <row r="3" spans="1:12" s="618" customFormat="1" ht="33" customHeight="1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283</v>
      </c>
      <c r="I3" s="618" t="s">
        <v>513</v>
      </c>
      <c r="J3" s="618" t="s">
        <v>506</v>
      </c>
      <c r="K3" s="618" t="s">
        <v>450</v>
      </c>
      <c r="L3" s="618" t="s">
        <v>508</v>
      </c>
    </row>
    <row r="5" spans="1:12" x14ac:dyDescent="0.2">
      <c r="A5" s="626">
        <v>500470</v>
      </c>
      <c r="C5" s="624" t="s">
        <v>287</v>
      </c>
      <c r="D5" s="626" t="s">
        <v>0</v>
      </c>
      <c r="E5" s="625">
        <v>29175249.920000002</v>
      </c>
      <c r="F5" s="624">
        <v>0</v>
      </c>
      <c r="G5" s="624">
        <v>0</v>
      </c>
      <c r="H5" s="624">
        <v>0</v>
      </c>
      <c r="I5" s="625">
        <v>-7192250</v>
      </c>
      <c r="J5" s="624">
        <v>0</v>
      </c>
      <c r="K5" s="625">
        <v>-450125.01</v>
      </c>
      <c r="L5" s="633">
        <f>SUM(E5:K5)</f>
        <v>21532874.91</v>
      </c>
    </row>
    <row r="6" spans="1:12" x14ac:dyDescent="0.2">
      <c r="A6" s="626">
        <v>500937</v>
      </c>
      <c r="C6" s="624" t="s">
        <v>452</v>
      </c>
      <c r="D6" s="626" t="s">
        <v>0</v>
      </c>
      <c r="E6" s="625">
        <v>243501124.87</v>
      </c>
      <c r="F6" s="624">
        <v>0</v>
      </c>
      <c r="G6" s="624">
        <v>0</v>
      </c>
      <c r="H6" s="624">
        <v>0</v>
      </c>
      <c r="I6" s="624">
        <v>0</v>
      </c>
      <c r="J6" s="624">
        <v>0</v>
      </c>
      <c r="K6" s="625">
        <v>-3878875.02</v>
      </c>
      <c r="L6" s="633">
        <f>SUM(E6:K6)</f>
        <v>239622249.84999999</v>
      </c>
    </row>
    <row r="7" spans="1:12" x14ac:dyDescent="0.2">
      <c r="A7" s="632"/>
      <c r="B7" s="630" t="s">
        <v>289</v>
      </c>
      <c r="C7" s="630"/>
      <c r="D7" s="632"/>
      <c r="E7" s="629">
        <v>272676374.79000002</v>
      </c>
      <c r="F7" s="630">
        <v>0</v>
      </c>
      <c r="G7" s="630">
        <v>0</v>
      </c>
      <c r="H7" s="630">
        <v>0</v>
      </c>
      <c r="I7" s="629">
        <v>-7192250</v>
      </c>
      <c r="J7" s="630">
        <v>0</v>
      </c>
      <c r="K7" s="629">
        <v>-4329000.03</v>
      </c>
      <c r="L7" s="629">
        <v>261155124.75999999</v>
      </c>
    </row>
    <row r="8" spans="1:12" x14ac:dyDescent="0.2">
      <c r="E8" s="625"/>
      <c r="I8" s="625"/>
      <c r="K8" s="625"/>
      <c r="L8" s="625"/>
    </row>
    <row r="9" spans="1:12" x14ac:dyDescent="0.2">
      <c r="A9" s="626">
        <v>500679</v>
      </c>
      <c r="C9" s="624" t="s">
        <v>294</v>
      </c>
      <c r="D9" s="626" t="s">
        <v>0</v>
      </c>
      <c r="E9" s="625">
        <v>84254245.519999996</v>
      </c>
      <c r="F9" s="624">
        <v>0</v>
      </c>
      <c r="G9" s="624">
        <v>0</v>
      </c>
      <c r="H9" s="624">
        <v>0</v>
      </c>
      <c r="I9" s="625">
        <v>-526202.46</v>
      </c>
      <c r="J9" s="624">
        <v>0</v>
      </c>
      <c r="K9" s="625">
        <v>-1341838.57</v>
      </c>
      <c r="L9" s="633">
        <f t="shared" ref="L9:L11" si="0">SUM(E9:K9)</f>
        <v>82386204.49000001</v>
      </c>
    </row>
    <row r="10" spans="1:12" x14ac:dyDescent="0.2">
      <c r="A10" s="626">
        <v>500749</v>
      </c>
      <c r="C10" s="624" t="s">
        <v>297</v>
      </c>
      <c r="D10" s="626" t="s">
        <v>1</v>
      </c>
      <c r="E10" s="625">
        <v>157251600</v>
      </c>
      <c r="F10" s="624">
        <v>0</v>
      </c>
      <c r="G10" s="624">
        <v>0</v>
      </c>
      <c r="H10" s="625">
        <v>1481700</v>
      </c>
      <c r="I10" s="624">
        <v>0</v>
      </c>
      <c r="J10" s="624">
        <v>0</v>
      </c>
      <c r="K10" s="624">
        <v>0</v>
      </c>
      <c r="L10" s="633">
        <f t="shared" si="0"/>
        <v>158733300</v>
      </c>
    </row>
    <row r="11" spans="1:12" x14ac:dyDescent="0.2">
      <c r="A11" s="626">
        <v>501045</v>
      </c>
      <c r="C11" s="624" t="s">
        <v>509</v>
      </c>
      <c r="D11" s="626" t="s">
        <v>0</v>
      </c>
      <c r="E11" s="625">
        <v>83111853.359999999</v>
      </c>
      <c r="F11" s="624">
        <v>0</v>
      </c>
      <c r="G11" s="624">
        <v>0</v>
      </c>
      <c r="H11" s="625">
        <v>5020846.82</v>
      </c>
      <c r="I11" s="625">
        <v>-122417.96</v>
      </c>
      <c r="J11" s="624">
        <v>0</v>
      </c>
      <c r="K11" s="624">
        <v>0</v>
      </c>
      <c r="L11" s="633">
        <f t="shared" si="0"/>
        <v>88010282.220000014</v>
      </c>
    </row>
    <row r="12" spans="1:12" x14ac:dyDescent="0.2">
      <c r="A12" s="632"/>
      <c r="B12" s="630" t="s">
        <v>298</v>
      </c>
      <c r="C12" s="630"/>
      <c r="D12" s="632"/>
      <c r="E12" s="629">
        <v>324617698.88</v>
      </c>
      <c r="F12" s="630">
        <v>0</v>
      </c>
      <c r="G12" s="630">
        <v>0</v>
      </c>
      <c r="H12" s="629">
        <v>6502546.8200000003</v>
      </c>
      <c r="I12" s="629">
        <v>-648620.42000000004</v>
      </c>
      <c r="J12" s="630">
        <v>0</v>
      </c>
      <c r="K12" s="629">
        <v>-1341838.57</v>
      </c>
      <c r="L12" s="629">
        <v>329129786.70999998</v>
      </c>
    </row>
    <row r="13" spans="1:12" x14ac:dyDescent="0.2">
      <c r="E13" s="625"/>
      <c r="H13" s="625"/>
      <c r="I13" s="625"/>
      <c r="K13" s="625"/>
      <c r="L13" s="625"/>
    </row>
    <row r="14" spans="1:12" x14ac:dyDescent="0.2">
      <c r="A14" s="626">
        <v>500640</v>
      </c>
      <c r="C14" s="624" t="s">
        <v>301</v>
      </c>
      <c r="D14" s="626" t="s">
        <v>0</v>
      </c>
      <c r="E14" s="625">
        <v>105890045.04000001</v>
      </c>
      <c r="F14" s="624">
        <v>0</v>
      </c>
      <c r="G14" s="624">
        <v>0</v>
      </c>
      <c r="H14" s="624">
        <v>0</v>
      </c>
      <c r="I14" s="625">
        <v>-4797031.3600000003</v>
      </c>
      <c r="J14" s="624">
        <v>0</v>
      </c>
      <c r="K14" s="625">
        <v>-1684289.24</v>
      </c>
      <c r="L14" s="633">
        <f t="shared" ref="L14:L22" si="1">SUM(E14:K14)</f>
        <v>99408724.440000013</v>
      </c>
    </row>
    <row r="15" spans="1:12" x14ac:dyDescent="0.2">
      <c r="A15" s="626">
        <v>500642</v>
      </c>
      <c r="C15" s="624" t="s">
        <v>302</v>
      </c>
      <c r="D15" s="626" t="s">
        <v>0</v>
      </c>
      <c r="E15" s="625">
        <v>144530084.84</v>
      </c>
      <c r="F15" s="624">
        <v>0</v>
      </c>
      <c r="G15" s="624">
        <v>0</v>
      </c>
      <c r="H15" s="624">
        <v>0</v>
      </c>
      <c r="I15" s="625">
        <v>-6361911.2800000003</v>
      </c>
      <c r="J15" s="624">
        <v>0</v>
      </c>
      <c r="K15" s="625">
        <v>-2298995.11</v>
      </c>
      <c r="L15" s="633">
        <f t="shared" si="1"/>
        <v>135869178.44999999</v>
      </c>
    </row>
    <row r="16" spans="1:12" x14ac:dyDescent="0.2">
      <c r="A16" s="626">
        <v>500805</v>
      </c>
      <c r="C16" s="624" t="s">
        <v>303</v>
      </c>
      <c r="D16" s="626" t="s">
        <v>0</v>
      </c>
      <c r="E16" s="625">
        <v>31919536.539999999</v>
      </c>
      <c r="F16" s="624">
        <v>0</v>
      </c>
      <c r="G16" s="624">
        <v>0</v>
      </c>
      <c r="H16" s="624">
        <v>0</v>
      </c>
      <c r="I16" s="625">
        <v>-31439516.82</v>
      </c>
      <c r="J16" s="624">
        <v>0</v>
      </c>
      <c r="K16" s="625">
        <v>-445090.33</v>
      </c>
      <c r="L16" s="634">
        <f t="shared" si="1"/>
        <v>34929.389999998792</v>
      </c>
    </row>
    <row r="17" spans="1:12" x14ac:dyDescent="0.2">
      <c r="A17" s="626">
        <v>500807</v>
      </c>
      <c r="C17" s="624" t="s">
        <v>304</v>
      </c>
      <c r="D17" s="626" t="s">
        <v>0</v>
      </c>
      <c r="E17" s="625">
        <v>53845607.75</v>
      </c>
      <c r="F17" s="624">
        <v>0</v>
      </c>
      <c r="G17" s="624">
        <v>0</v>
      </c>
      <c r="H17" s="624">
        <v>0</v>
      </c>
      <c r="I17" s="625">
        <v>-52987868.850000001</v>
      </c>
      <c r="J17" s="624">
        <v>0</v>
      </c>
      <c r="K17" s="625">
        <v>-218630.04</v>
      </c>
      <c r="L17" s="625">
        <f t="shared" si="1"/>
        <v>639108.85999999847</v>
      </c>
    </row>
    <row r="18" spans="1:12" x14ac:dyDescent="0.2">
      <c r="A18" s="626">
        <v>500808</v>
      </c>
      <c r="C18" s="624" t="s">
        <v>305</v>
      </c>
      <c r="D18" s="626" t="s">
        <v>0</v>
      </c>
      <c r="E18" s="625">
        <v>27774838.010000002</v>
      </c>
      <c r="F18" s="624">
        <v>0</v>
      </c>
      <c r="G18" s="624">
        <v>0</v>
      </c>
      <c r="H18" s="625">
        <v>439029.28</v>
      </c>
      <c r="I18" s="625">
        <v>-27332396.010000002</v>
      </c>
      <c r="J18" s="624">
        <v>0</v>
      </c>
      <c r="K18" s="624">
        <v>0</v>
      </c>
      <c r="L18" s="625">
        <f t="shared" si="1"/>
        <v>881471.28000000119</v>
      </c>
    </row>
    <row r="19" spans="1:12" x14ac:dyDescent="0.2">
      <c r="A19" s="626">
        <v>500827</v>
      </c>
      <c r="C19" s="624" t="s">
        <v>306</v>
      </c>
      <c r="D19" s="626" t="s">
        <v>0</v>
      </c>
      <c r="E19" s="625">
        <v>72896166.739999995</v>
      </c>
      <c r="F19" s="624">
        <v>0</v>
      </c>
      <c r="G19" s="624">
        <v>0</v>
      </c>
      <c r="H19" s="624">
        <v>0</v>
      </c>
      <c r="I19" s="625">
        <v>-71734960.150000006</v>
      </c>
      <c r="J19" s="624">
        <v>0</v>
      </c>
      <c r="K19" s="625">
        <v>-2394245.65</v>
      </c>
      <c r="L19" s="625">
        <f t="shared" si="1"/>
        <v>-1233039.0600000112</v>
      </c>
    </row>
    <row r="20" spans="1:12" x14ac:dyDescent="0.2">
      <c r="A20" s="626">
        <v>501051</v>
      </c>
      <c r="C20" s="624" t="s">
        <v>514</v>
      </c>
      <c r="D20" s="626" t="s">
        <v>0</v>
      </c>
      <c r="E20" s="625">
        <v>538620000</v>
      </c>
      <c r="F20" s="624">
        <v>0</v>
      </c>
      <c r="G20" s="624">
        <v>0</v>
      </c>
      <c r="H20" s="624">
        <v>0</v>
      </c>
      <c r="I20" s="624">
        <v>0</v>
      </c>
      <c r="J20" s="624">
        <v>0</v>
      </c>
      <c r="K20" s="625">
        <v>-8580000.0099999998</v>
      </c>
      <c r="L20" s="625">
        <f t="shared" si="1"/>
        <v>530039999.99000001</v>
      </c>
    </row>
    <row r="21" spans="1:12" x14ac:dyDescent="0.2">
      <c r="A21" s="626">
        <v>501072</v>
      </c>
      <c r="C21" s="624" t="s">
        <v>515</v>
      </c>
      <c r="D21" s="626" t="s">
        <v>0</v>
      </c>
      <c r="E21" s="625">
        <v>30302909.32</v>
      </c>
      <c r="F21" s="624">
        <v>0</v>
      </c>
      <c r="G21" s="624">
        <v>0</v>
      </c>
      <c r="H21" s="624">
        <v>0</v>
      </c>
      <c r="I21" s="624">
        <v>0</v>
      </c>
      <c r="J21" s="624">
        <v>0</v>
      </c>
      <c r="K21" s="625">
        <v>-482713.16</v>
      </c>
      <c r="L21" s="625">
        <f t="shared" si="1"/>
        <v>29820196.16</v>
      </c>
    </row>
    <row r="22" spans="1:12" x14ac:dyDescent="0.2">
      <c r="A22" s="626">
        <v>501073</v>
      </c>
      <c r="C22" s="624" t="s">
        <v>516</v>
      </c>
      <c r="D22" s="626" t="s">
        <v>0</v>
      </c>
      <c r="E22" s="625">
        <v>30302909.32</v>
      </c>
      <c r="F22" s="624">
        <v>0</v>
      </c>
      <c r="G22" s="624">
        <v>0</v>
      </c>
      <c r="H22" s="624">
        <v>0</v>
      </c>
      <c r="I22" s="624">
        <v>0</v>
      </c>
      <c r="J22" s="624">
        <v>0</v>
      </c>
      <c r="K22" s="625">
        <v>-482713.16</v>
      </c>
      <c r="L22" s="625">
        <f t="shared" si="1"/>
        <v>29820196.16</v>
      </c>
    </row>
    <row r="23" spans="1:12" x14ac:dyDescent="0.2">
      <c r="A23" s="632"/>
      <c r="B23" s="630" t="s">
        <v>312</v>
      </c>
      <c r="C23" s="630"/>
      <c r="D23" s="632"/>
      <c r="E23" s="629">
        <f t="shared" ref="E23:K23" si="2">SUM(E14:E22)</f>
        <v>1036082097.5600002</v>
      </c>
      <c r="F23" s="629">
        <f t="shared" si="2"/>
        <v>0</v>
      </c>
      <c r="G23" s="629">
        <f t="shared" si="2"/>
        <v>0</v>
      </c>
      <c r="H23" s="629">
        <f t="shared" si="2"/>
        <v>439029.28</v>
      </c>
      <c r="I23" s="629">
        <f t="shared" si="2"/>
        <v>-194653684.47000003</v>
      </c>
      <c r="J23" s="629">
        <f t="shared" si="2"/>
        <v>0</v>
      </c>
      <c r="K23" s="629">
        <f t="shared" si="2"/>
        <v>-16586676.699999999</v>
      </c>
      <c r="L23" s="629">
        <f>SUM(L14:L22)</f>
        <v>825280765.66999984</v>
      </c>
    </row>
    <row r="24" spans="1:12" x14ac:dyDescent="0.2">
      <c r="E24" s="625"/>
      <c r="H24" s="625"/>
      <c r="I24" s="625"/>
      <c r="K24" s="625"/>
      <c r="L24" s="625"/>
    </row>
    <row r="25" spans="1:12" x14ac:dyDescent="0.2">
      <c r="A25" s="626">
        <v>500693</v>
      </c>
      <c r="C25" s="624" t="s">
        <v>314</v>
      </c>
      <c r="D25" s="626" t="s">
        <v>26</v>
      </c>
      <c r="E25" s="625">
        <v>792854.01</v>
      </c>
      <c r="F25" s="625">
        <v>358907.32</v>
      </c>
      <c r="G25" s="624">
        <v>0</v>
      </c>
      <c r="H25" s="624">
        <v>0</v>
      </c>
      <c r="I25" s="625">
        <v>-483637.55</v>
      </c>
      <c r="J25" s="624">
        <v>0</v>
      </c>
      <c r="K25" s="624">
        <v>0</v>
      </c>
      <c r="L25" s="625">
        <f t="shared" ref="L25:L27" si="3">SUM(E25:K25)</f>
        <v>668123.78</v>
      </c>
    </row>
    <row r="26" spans="1:12" x14ac:dyDescent="0.2">
      <c r="A26" s="626">
        <v>500724</v>
      </c>
      <c r="C26" s="624" t="s">
        <v>315</v>
      </c>
      <c r="D26" s="626" t="s">
        <v>0</v>
      </c>
      <c r="E26" s="625">
        <v>40652489.529999994</v>
      </c>
      <c r="F26" s="625">
        <v>19682216.469999999</v>
      </c>
      <c r="G26" s="624">
        <v>0</v>
      </c>
      <c r="H26" s="624">
        <v>0</v>
      </c>
      <c r="I26" s="625">
        <v>-1754532.34</v>
      </c>
      <c r="J26" s="624">
        <v>0</v>
      </c>
      <c r="K26" s="625">
        <v>-642314.75</v>
      </c>
      <c r="L26" s="625">
        <f t="shared" si="3"/>
        <v>57937858.909999989</v>
      </c>
    </row>
    <row r="27" spans="1:12" x14ac:dyDescent="0.2">
      <c r="A27" s="626">
        <v>500840</v>
      </c>
      <c r="C27" s="624" t="s">
        <v>316</v>
      </c>
      <c r="D27" s="626" t="s">
        <v>0</v>
      </c>
      <c r="E27" s="625">
        <v>42972497.190000005</v>
      </c>
      <c r="F27" s="624">
        <v>0</v>
      </c>
      <c r="G27" s="624">
        <v>0</v>
      </c>
      <c r="H27" s="625">
        <v>128726</v>
      </c>
      <c r="I27" s="625">
        <v>-43101223.189999998</v>
      </c>
      <c r="J27" s="624">
        <v>0</v>
      </c>
      <c r="K27" s="624">
        <v>0</v>
      </c>
      <c r="L27" s="625">
        <f t="shared" si="3"/>
        <v>7.4505805969238281E-9</v>
      </c>
    </row>
    <row r="28" spans="1:12" x14ac:dyDescent="0.2">
      <c r="A28" s="632"/>
      <c r="B28" s="630" t="s">
        <v>317</v>
      </c>
      <c r="C28" s="630"/>
      <c r="D28" s="632"/>
      <c r="E28" s="629">
        <f>SUM(E25:E27)</f>
        <v>84417840.729999989</v>
      </c>
      <c r="F28" s="629">
        <f t="shared" ref="F28:L28" si="4">SUM(F25:F27)</f>
        <v>20041123.789999999</v>
      </c>
      <c r="G28" s="629">
        <f t="shared" si="4"/>
        <v>0</v>
      </c>
      <c r="H28" s="629">
        <f t="shared" si="4"/>
        <v>128726</v>
      </c>
      <c r="I28" s="629">
        <f t="shared" si="4"/>
        <v>-45339393.079999998</v>
      </c>
      <c r="J28" s="629">
        <f t="shared" si="4"/>
        <v>0</v>
      </c>
      <c r="K28" s="629">
        <f t="shared" si="4"/>
        <v>-642314.75</v>
      </c>
      <c r="L28" s="629">
        <f t="shared" si="4"/>
        <v>58605982.689999998</v>
      </c>
    </row>
    <row r="29" spans="1:12" x14ac:dyDescent="0.2">
      <c r="E29" s="625"/>
      <c r="F29" s="625"/>
      <c r="H29" s="625"/>
      <c r="I29" s="625"/>
      <c r="K29" s="625"/>
      <c r="L29" s="625"/>
    </row>
    <row r="30" spans="1:12" x14ac:dyDescent="0.2">
      <c r="A30" s="626">
        <v>501000</v>
      </c>
      <c r="C30" s="624" t="s">
        <v>318</v>
      </c>
      <c r="D30" s="626" t="s">
        <v>26</v>
      </c>
      <c r="E30" s="625">
        <v>15467575.560000001</v>
      </c>
      <c r="F30" s="624">
        <v>0</v>
      </c>
      <c r="G30" s="624">
        <v>0</v>
      </c>
      <c r="H30" s="624">
        <v>0</v>
      </c>
      <c r="I30" s="624">
        <v>0</v>
      </c>
      <c r="J30" s="624">
        <v>0</v>
      </c>
      <c r="K30" s="624">
        <v>0</v>
      </c>
      <c r="L30" s="625">
        <f t="shared" ref="L30" si="5">SUM(E30:K30)</f>
        <v>15467575.560000001</v>
      </c>
    </row>
    <row r="31" spans="1:12" x14ac:dyDescent="0.2">
      <c r="A31" s="632"/>
      <c r="B31" s="630" t="s">
        <v>319</v>
      </c>
      <c r="C31" s="630"/>
      <c r="D31" s="632"/>
      <c r="E31" s="629">
        <v>15467575.560000001</v>
      </c>
      <c r="F31" s="630">
        <v>0</v>
      </c>
      <c r="G31" s="630">
        <v>0</v>
      </c>
      <c r="H31" s="630">
        <v>0</v>
      </c>
      <c r="I31" s="630">
        <v>0</v>
      </c>
      <c r="J31" s="630">
        <v>0</v>
      </c>
      <c r="K31" s="630">
        <v>0</v>
      </c>
      <c r="L31" s="629">
        <v>15467575.560000001</v>
      </c>
    </row>
    <row r="32" spans="1:12" x14ac:dyDescent="0.2">
      <c r="E32" s="625"/>
      <c r="L32" s="625"/>
    </row>
    <row r="33" spans="1:12" x14ac:dyDescent="0.2">
      <c r="A33" s="626">
        <v>500010</v>
      </c>
      <c r="C33" s="624" t="s">
        <v>320</v>
      </c>
      <c r="D33" s="626" t="s">
        <v>0</v>
      </c>
      <c r="E33" s="625">
        <v>12607929.189999999</v>
      </c>
      <c r="F33" s="624">
        <v>0</v>
      </c>
      <c r="G33" s="624">
        <v>0</v>
      </c>
      <c r="H33" s="624">
        <v>0</v>
      </c>
      <c r="I33" s="624">
        <v>0</v>
      </c>
      <c r="J33" s="624">
        <v>0</v>
      </c>
      <c r="K33" s="625">
        <v>-200839.23</v>
      </c>
      <c r="L33" s="625">
        <f t="shared" ref="L33:L39" si="6">SUM(E33:K33)</f>
        <v>12407089.959999999</v>
      </c>
    </row>
    <row r="34" spans="1:12" x14ac:dyDescent="0.2">
      <c r="A34" s="626">
        <v>500011</v>
      </c>
      <c r="C34" s="624" t="s">
        <v>321</v>
      </c>
      <c r="D34" s="626" t="s">
        <v>0</v>
      </c>
      <c r="E34" s="625">
        <v>12799671.18</v>
      </c>
      <c r="F34" s="624">
        <v>0</v>
      </c>
      <c r="G34" s="624">
        <v>0</v>
      </c>
      <c r="H34" s="624">
        <v>0</v>
      </c>
      <c r="I34" s="624">
        <v>0</v>
      </c>
      <c r="J34" s="624">
        <v>0</v>
      </c>
      <c r="K34" s="625">
        <v>-203893.61</v>
      </c>
      <c r="L34" s="625">
        <f t="shared" si="6"/>
        <v>12595777.57</v>
      </c>
    </row>
    <row r="35" spans="1:12" x14ac:dyDescent="0.2">
      <c r="A35" s="626">
        <v>500042</v>
      </c>
      <c r="C35" s="624" t="s">
        <v>322</v>
      </c>
      <c r="D35" s="626" t="s">
        <v>0</v>
      </c>
      <c r="E35" s="625">
        <v>13634850.390000001</v>
      </c>
      <c r="F35" s="624">
        <v>0</v>
      </c>
      <c r="G35" s="624">
        <v>0</v>
      </c>
      <c r="H35" s="624">
        <v>0</v>
      </c>
      <c r="I35" s="624">
        <v>0</v>
      </c>
      <c r="J35" s="624">
        <v>0</v>
      </c>
      <c r="K35" s="625">
        <v>-217197.67</v>
      </c>
      <c r="L35" s="625">
        <f t="shared" si="6"/>
        <v>13417652.720000001</v>
      </c>
    </row>
    <row r="36" spans="1:12" x14ac:dyDescent="0.2">
      <c r="A36" s="626">
        <v>500265</v>
      </c>
      <c r="C36" s="624" t="s">
        <v>323</v>
      </c>
      <c r="D36" s="626" t="s">
        <v>0</v>
      </c>
      <c r="E36" s="625">
        <v>80257120.399999991</v>
      </c>
      <c r="F36" s="624">
        <v>0</v>
      </c>
      <c r="G36" s="624">
        <v>0</v>
      </c>
      <c r="H36" s="624">
        <v>0</v>
      </c>
      <c r="I36" s="624">
        <v>0</v>
      </c>
      <c r="J36" s="624">
        <v>0</v>
      </c>
      <c r="K36" s="625">
        <v>-1278463.74</v>
      </c>
      <c r="L36" s="625">
        <f t="shared" si="6"/>
        <v>78978656.659999996</v>
      </c>
    </row>
    <row r="37" spans="1:12" x14ac:dyDescent="0.2">
      <c r="A37" s="626">
        <v>500274</v>
      </c>
      <c r="C37" s="624" t="s">
        <v>324</v>
      </c>
      <c r="D37" s="626" t="s">
        <v>0</v>
      </c>
      <c r="E37" s="625">
        <v>39920632.969999991</v>
      </c>
      <c r="F37" s="624">
        <v>0</v>
      </c>
      <c r="G37" s="624">
        <v>0</v>
      </c>
      <c r="H37" s="624">
        <v>0</v>
      </c>
      <c r="I37" s="624">
        <v>0</v>
      </c>
      <c r="J37" s="624">
        <v>0</v>
      </c>
      <c r="K37" s="625">
        <v>-635919.63</v>
      </c>
      <c r="L37" s="625">
        <f t="shared" si="6"/>
        <v>39284713.339999989</v>
      </c>
    </row>
    <row r="38" spans="1:12" x14ac:dyDescent="0.2">
      <c r="A38" s="626">
        <v>500913</v>
      </c>
      <c r="C38" s="624" t="s">
        <v>325</v>
      </c>
      <c r="D38" s="626" t="s">
        <v>0</v>
      </c>
      <c r="E38" s="625">
        <v>363125559.50999999</v>
      </c>
      <c r="F38" s="624">
        <v>0</v>
      </c>
      <c r="G38" s="624">
        <v>0</v>
      </c>
      <c r="H38" s="624">
        <v>0</v>
      </c>
      <c r="I38" s="624">
        <v>0</v>
      </c>
      <c r="J38" s="624">
        <v>0</v>
      </c>
      <c r="K38" s="625">
        <v>-5784444.1299999999</v>
      </c>
      <c r="L38" s="625">
        <f t="shared" si="6"/>
        <v>357341115.38</v>
      </c>
    </row>
    <row r="39" spans="1:12" x14ac:dyDescent="0.2">
      <c r="A39" s="626">
        <v>500400</v>
      </c>
      <c r="C39" s="624" t="s">
        <v>368</v>
      </c>
      <c r="D39" s="626" t="s">
        <v>0</v>
      </c>
      <c r="E39" s="625">
        <v>1891539.39</v>
      </c>
      <c r="F39" s="624">
        <v>0</v>
      </c>
      <c r="G39" s="624">
        <v>0</v>
      </c>
      <c r="H39" s="624">
        <v>0</v>
      </c>
      <c r="I39" s="625">
        <v>-171345.15</v>
      </c>
      <c r="J39" s="624">
        <v>0</v>
      </c>
      <c r="K39" s="625">
        <v>-28005.1</v>
      </c>
      <c r="L39" s="625">
        <f t="shared" si="6"/>
        <v>1692189.14</v>
      </c>
    </row>
    <row r="40" spans="1:12" x14ac:dyDescent="0.2">
      <c r="A40" s="632"/>
      <c r="B40" s="630" t="s">
        <v>326</v>
      </c>
      <c r="C40" s="630"/>
      <c r="D40" s="632"/>
      <c r="E40" s="629">
        <f>SUM(E33:E39)</f>
        <v>524237303.02999997</v>
      </c>
      <c r="F40" s="629">
        <f t="shared" ref="F40:L40" si="7">SUM(F33:F39)</f>
        <v>0</v>
      </c>
      <c r="G40" s="629">
        <f t="shared" si="7"/>
        <v>0</v>
      </c>
      <c r="H40" s="629">
        <f t="shared" si="7"/>
        <v>0</v>
      </c>
      <c r="I40" s="629">
        <f t="shared" si="7"/>
        <v>-171345.15</v>
      </c>
      <c r="J40" s="629">
        <f t="shared" si="7"/>
        <v>0</v>
      </c>
      <c r="K40" s="629">
        <f t="shared" si="7"/>
        <v>-8348763.1099999994</v>
      </c>
      <c r="L40" s="629">
        <f t="shared" si="7"/>
        <v>515717194.76999998</v>
      </c>
    </row>
    <row r="41" spans="1:12" x14ac:dyDescent="0.2">
      <c r="E41" s="625"/>
      <c r="K41" s="625"/>
      <c r="L41" s="625"/>
    </row>
    <row r="42" spans="1:12" x14ac:dyDescent="0.2">
      <c r="A42" s="626">
        <v>500546</v>
      </c>
      <c r="C42" s="624" t="s">
        <v>329</v>
      </c>
      <c r="D42" s="626" t="s">
        <v>26</v>
      </c>
      <c r="E42" s="625">
        <v>382874.32</v>
      </c>
      <c r="F42" s="624">
        <v>0</v>
      </c>
      <c r="G42" s="624">
        <v>0</v>
      </c>
      <c r="H42" s="624">
        <v>0</v>
      </c>
      <c r="I42" s="624">
        <v>0</v>
      </c>
      <c r="J42" s="624">
        <v>0</v>
      </c>
      <c r="K42" s="624">
        <v>0</v>
      </c>
      <c r="L42" s="625">
        <f t="shared" ref="L42:L47" si="8">SUM(E42:K42)</f>
        <v>382874.32</v>
      </c>
    </row>
    <row r="43" spans="1:12" x14ac:dyDescent="0.2">
      <c r="A43" s="626">
        <v>500577</v>
      </c>
      <c r="C43" s="624" t="s">
        <v>331</v>
      </c>
      <c r="D43" s="626" t="s">
        <v>26</v>
      </c>
      <c r="E43" s="625">
        <v>747562.14</v>
      </c>
      <c r="F43" s="624">
        <v>0</v>
      </c>
      <c r="G43" s="624">
        <v>0</v>
      </c>
      <c r="H43" s="624">
        <v>0</v>
      </c>
      <c r="I43" s="624">
        <v>0</v>
      </c>
      <c r="J43" s="624">
        <v>0</v>
      </c>
      <c r="K43" s="624">
        <v>0</v>
      </c>
      <c r="L43" s="625">
        <f t="shared" si="8"/>
        <v>747562.14</v>
      </c>
    </row>
    <row r="44" spans="1:12" x14ac:dyDescent="0.2">
      <c r="A44" s="626">
        <v>500644</v>
      </c>
      <c r="C44" s="624" t="s">
        <v>332</v>
      </c>
      <c r="D44" s="626" t="s">
        <v>26</v>
      </c>
      <c r="E44" s="625">
        <v>1067187.55</v>
      </c>
      <c r="F44" s="624">
        <v>0</v>
      </c>
      <c r="G44" s="624">
        <v>0</v>
      </c>
      <c r="H44" s="624">
        <v>0</v>
      </c>
      <c r="I44" s="624">
        <v>0</v>
      </c>
      <c r="J44" s="624">
        <v>0</v>
      </c>
      <c r="K44" s="624">
        <v>0</v>
      </c>
      <c r="L44" s="625">
        <f t="shared" si="8"/>
        <v>1067187.55</v>
      </c>
    </row>
    <row r="45" spans="1:12" x14ac:dyDescent="0.2">
      <c r="A45" s="626">
        <v>500758</v>
      </c>
      <c r="C45" s="624" t="s">
        <v>333</v>
      </c>
      <c r="D45" s="626" t="s">
        <v>26</v>
      </c>
      <c r="E45" s="625">
        <v>975206.98</v>
      </c>
      <c r="F45" s="624">
        <v>0</v>
      </c>
      <c r="G45" s="624">
        <v>0</v>
      </c>
      <c r="H45" s="624">
        <v>0</v>
      </c>
      <c r="I45" s="624">
        <v>0</v>
      </c>
      <c r="J45" s="624">
        <v>0</v>
      </c>
      <c r="K45" s="624">
        <v>0</v>
      </c>
      <c r="L45" s="625">
        <f t="shared" si="8"/>
        <v>975206.98</v>
      </c>
    </row>
    <row r="46" spans="1:12" x14ac:dyDescent="0.2">
      <c r="A46" s="626">
        <v>500852</v>
      </c>
      <c r="C46" s="624" t="s">
        <v>335</v>
      </c>
      <c r="D46" s="626" t="s">
        <v>26</v>
      </c>
      <c r="E46" s="625">
        <v>539751.12</v>
      </c>
      <c r="F46" s="624">
        <v>0</v>
      </c>
      <c r="G46" s="624">
        <v>0</v>
      </c>
      <c r="H46" s="624">
        <v>0</v>
      </c>
      <c r="I46" s="624">
        <v>0</v>
      </c>
      <c r="J46" s="624">
        <v>0</v>
      </c>
      <c r="K46" s="624">
        <v>0</v>
      </c>
      <c r="L46" s="625">
        <f t="shared" si="8"/>
        <v>539751.12</v>
      </c>
    </row>
    <row r="47" spans="1:12" x14ac:dyDescent="0.2">
      <c r="A47" s="626">
        <v>500866</v>
      </c>
      <c r="C47" s="624" t="s">
        <v>336</v>
      </c>
      <c r="D47" s="626" t="s">
        <v>26</v>
      </c>
      <c r="E47" s="625">
        <v>116666.69</v>
      </c>
      <c r="F47" s="624">
        <v>0</v>
      </c>
      <c r="G47" s="624">
        <v>0</v>
      </c>
      <c r="H47" s="624">
        <v>0</v>
      </c>
      <c r="I47" s="624">
        <v>0</v>
      </c>
      <c r="J47" s="624">
        <v>0</v>
      </c>
      <c r="K47" s="624">
        <v>0</v>
      </c>
      <c r="L47" s="625">
        <f t="shared" si="8"/>
        <v>116666.69</v>
      </c>
    </row>
    <row r="48" spans="1:12" x14ac:dyDescent="0.2">
      <c r="A48" s="632"/>
      <c r="B48" s="630" t="s">
        <v>337</v>
      </c>
      <c r="C48" s="630"/>
      <c r="D48" s="632"/>
      <c r="E48" s="629">
        <v>3829248.8</v>
      </c>
      <c r="F48" s="630">
        <v>0</v>
      </c>
      <c r="G48" s="630">
        <v>0</v>
      </c>
      <c r="H48" s="630">
        <v>0</v>
      </c>
      <c r="I48" s="630">
        <v>0</v>
      </c>
      <c r="J48" s="630">
        <v>0</v>
      </c>
      <c r="K48" s="630">
        <v>0</v>
      </c>
      <c r="L48" s="629">
        <v>3829248.8</v>
      </c>
    </row>
    <row r="49" spans="1:12" x14ac:dyDescent="0.2">
      <c r="E49" s="625"/>
      <c r="L49" s="625"/>
    </row>
    <row r="50" spans="1:12" x14ac:dyDescent="0.2">
      <c r="A50" s="626">
        <v>500776</v>
      </c>
      <c r="C50" s="624" t="s">
        <v>340</v>
      </c>
      <c r="D50" s="626" t="s">
        <v>0</v>
      </c>
      <c r="E50" s="625">
        <v>79462339.290000007</v>
      </c>
      <c r="F50" s="624">
        <v>0</v>
      </c>
      <c r="G50" s="624">
        <v>0</v>
      </c>
      <c r="H50" s="624">
        <v>0</v>
      </c>
      <c r="I50" s="624">
        <v>0</v>
      </c>
      <c r="J50" s="624">
        <v>0</v>
      </c>
      <c r="K50" s="625">
        <v>-1265803.1100000001</v>
      </c>
      <c r="L50" s="625">
        <f t="shared" ref="L50:L51" si="9">SUM(E50:K50)</f>
        <v>78196536.180000007</v>
      </c>
    </row>
    <row r="51" spans="1:12" x14ac:dyDescent="0.2">
      <c r="A51" s="626">
        <v>500980</v>
      </c>
      <c r="C51" s="624" t="s">
        <v>341</v>
      </c>
      <c r="D51" s="626" t="s">
        <v>0</v>
      </c>
      <c r="E51" s="625">
        <v>2689733.58</v>
      </c>
      <c r="F51" s="624">
        <v>0</v>
      </c>
      <c r="G51" s="624">
        <v>0</v>
      </c>
      <c r="H51" s="624">
        <v>0</v>
      </c>
      <c r="I51" s="624">
        <v>0</v>
      </c>
      <c r="J51" s="624">
        <v>0</v>
      </c>
      <c r="K51" s="625">
        <v>-42846.33</v>
      </c>
      <c r="L51" s="625">
        <f t="shared" si="9"/>
        <v>2646887.25</v>
      </c>
    </row>
    <row r="52" spans="1:12" x14ac:dyDescent="0.2">
      <c r="A52" s="632"/>
      <c r="B52" s="630" t="s">
        <v>342</v>
      </c>
      <c r="C52" s="630"/>
      <c r="D52" s="632"/>
      <c r="E52" s="629">
        <v>82152072.870000005</v>
      </c>
      <c r="F52" s="630">
        <v>0</v>
      </c>
      <c r="G52" s="630">
        <v>0</v>
      </c>
      <c r="H52" s="630">
        <v>0</v>
      </c>
      <c r="I52" s="630">
        <v>0</v>
      </c>
      <c r="J52" s="630">
        <v>0</v>
      </c>
      <c r="K52" s="629">
        <v>-1308649.44</v>
      </c>
      <c r="L52" s="629">
        <v>80843423.430000007</v>
      </c>
    </row>
    <row r="53" spans="1:12" x14ac:dyDescent="0.2">
      <c r="E53" s="625"/>
      <c r="K53" s="625"/>
      <c r="L53" s="625"/>
    </row>
    <row r="54" spans="1:12" x14ac:dyDescent="0.2">
      <c r="A54" s="626">
        <v>500522</v>
      </c>
      <c r="C54" s="624" t="s">
        <v>344</v>
      </c>
      <c r="D54" s="626" t="s">
        <v>0</v>
      </c>
      <c r="E54" s="625">
        <v>7310514.21</v>
      </c>
      <c r="F54" s="624">
        <v>0</v>
      </c>
      <c r="G54" s="624">
        <v>0</v>
      </c>
      <c r="H54" s="624">
        <v>0</v>
      </c>
      <c r="I54" s="624">
        <v>0</v>
      </c>
      <c r="J54" s="624">
        <v>0</v>
      </c>
      <c r="K54" s="625">
        <v>-116453.55</v>
      </c>
      <c r="L54" s="625">
        <f t="shared" ref="L54:L63" si="10">SUM(E54:K54)</f>
        <v>7194060.6600000001</v>
      </c>
    </row>
    <row r="55" spans="1:12" x14ac:dyDescent="0.2">
      <c r="A55" s="626">
        <v>500557</v>
      </c>
      <c r="C55" s="624" t="s">
        <v>345</v>
      </c>
      <c r="D55" s="626" t="s">
        <v>0</v>
      </c>
      <c r="E55" s="625">
        <v>157180379.03</v>
      </c>
      <c r="F55" s="624">
        <v>0</v>
      </c>
      <c r="G55" s="624">
        <v>0</v>
      </c>
      <c r="H55" s="624">
        <v>0</v>
      </c>
      <c r="I55" s="624">
        <v>0</v>
      </c>
      <c r="J55" s="624">
        <v>0</v>
      </c>
      <c r="K55" s="625">
        <v>-2503820.23</v>
      </c>
      <c r="L55" s="625">
        <f t="shared" si="10"/>
        <v>154676558.80000001</v>
      </c>
    </row>
    <row r="56" spans="1:12" x14ac:dyDescent="0.2">
      <c r="A56" s="626">
        <v>500558</v>
      </c>
      <c r="C56" s="624" t="s">
        <v>346</v>
      </c>
      <c r="D56" s="626" t="s">
        <v>0</v>
      </c>
      <c r="E56" s="625">
        <v>179130125.88999999</v>
      </c>
      <c r="F56" s="624">
        <v>0</v>
      </c>
      <c r="G56" s="624">
        <v>0</v>
      </c>
      <c r="H56" s="624">
        <v>0</v>
      </c>
      <c r="I56" s="624">
        <v>0</v>
      </c>
      <c r="J56" s="624">
        <v>0</v>
      </c>
      <c r="K56" s="625">
        <v>-2853470.87</v>
      </c>
      <c r="L56" s="625">
        <f t="shared" si="10"/>
        <v>176276655.01999998</v>
      </c>
    </row>
    <row r="57" spans="1:12" x14ac:dyDescent="0.2">
      <c r="A57" s="626">
        <v>500576</v>
      </c>
      <c r="C57" s="624" t="s">
        <v>347</v>
      </c>
      <c r="D57" s="626" t="s">
        <v>3</v>
      </c>
      <c r="E57" s="625">
        <v>3186294.41</v>
      </c>
      <c r="F57" s="624">
        <v>0</v>
      </c>
      <c r="G57" s="624">
        <v>0</v>
      </c>
      <c r="H57" s="625">
        <v>22146.22</v>
      </c>
      <c r="I57" s="624">
        <v>0</v>
      </c>
      <c r="J57" s="624">
        <v>0</v>
      </c>
      <c r="K57" s="624">
        <v>0</v>
      </c>
      <c r="L57" s="625">
        <f t="shared" si="10"/>
        <v>3208440.6300000004</v>
      </c>
    </row>
    <row r="58" spans="1:12" x14ac:dyDescent="0.2">
      <c r="A58" s="626">
        <v>500914</v>
      </c>
      <c r="C58" s="624" t="s">
        <v>309</v>
      </c>
      <c r="D58" s="626" t="s">
        <v>0</v>
      </c>
      <c r="E58" s="625">
        <v>98073724.980000004</v>
      </c>
      <c r="F58" s="624">
        <v>0</v>
      </c>
      <c r="G58" s="624">
        <v>0</v>
      </c>
      <c r="H58" s="624">
        <v>0</v>
      </c>
      <c r="I58" s="624">
        <v>0</v>
      </c>
      <c r="J58" s="624">
        <v>0</v>
      </c>
      <c r="K58" s="625">
        <v>-1562275</v>
      </c>
      <c r="L58" s="625">
        <f t="shared" si="10"/>
        <v>96511449.980000004</v>
      </c>
    </row>
    <row r="59" spans="1:12" x14ac:dyDescent="0.2">
      <c r="A59" s="626">
        <v>500631</v>
      </c>
      <c r="C59" s="624" t="s">
        <v>348</v>
      </c>
      <c r="D59" s="626" t="s">
        <v>4</v>
      </c>
      <c r="E59" s="625">
        <v>592875.64</v>
      </c>
      <c r="F59" s="624">
        <v>0</v>
      </c>
      <c r="G59" s="624">
        <v>0</v>
      </c>
      <c r="H59" s="624">
        <v>0</v>
      </c>
      <c r="I59" s="624">
        <v>0</v>
      </c>
      <c r="J59" s="624">
        <v>0</v>
      </c>
      <c r="K59" s="625">
        <v>-12497.32</v>
      </c>
      <c r="L59" s="625">
        <f t="shared" si="10"/>
        <v>580378.32000000007</v>
      </c>
    </row>
    <row r="60" spans="1:12" x14ac:dyDescent="0.2">
      <c r="A60" s="626">
        <v>500781</v>
      </c>
      <c r="C60" s="624" t="s">
        <v>350</v>
      </c>
      <c r="D60" s="626" t="s">
        <v>0</v>
      </c>
      <c r="E60" s="625">
        <v>16607450</v>
      </c>
      <c r="F60" s="624">
        <v>0</v>
      </c>
      <c r="G60" s="624">
        <v>0</v>
      </c>
      <c r="H60" s="624">
        <v>0</v>
      </c>
      <c r="I60" s="624">
        <v>0</v>
      </c>
      <c r="J60" s="624">
        <v>0</v>
      </c>
      <c r="K60" s="625">
        <v>-264550</v>
      </c>
      <c r="L60" s="625">
        <f t="shared" si="10"/>
        <v>16342900</v>
      </c>
    </row>
    <row r="61" spans="1:12" x14ac:dyDescent="0.2">
      <c r="A61" s="626">
        <v>500883</v>
      </c>
      <c r="C61" s="624" t="s">
        <v>351</v>
      </c>
      <c r="D61" s="626" t="s">
        <v>0</v>
      </c>
      <c r="E61" s="625">
        <v>9584145.4800000004</v>
      </c>
      <c r="F61" s="624">
        <v>0</v>
      </c>
      <c r="G61" s="624">
        <v>0</v>
      </c>
      <c r="H61" s="624">
        <v>0</v>
      </c>
      <c r="I61" s="624">
        <v>0</v>
      </c>
      <c r="J61" s="624">
        <v>0</v>
      </c>
      <c r="K61" s="625">
        <v>-152671.57999999999</v>
      </c>
      <c r="L61" s="625">
        <f t="shared" si="10"/>
        <v>9431473.9000000004</v>
      </c>
    </row>
    <row r="62" spans="1:12" x14ac:dyDescent="0.2">
      <c r="A62" s="626">
        <v>500884</v>
      </c>
      <c r="C62" s="624" t="s">
        <v>352</v>
      </c>
      <c r="D62" s="626" t="s">
        <v>0</v>
      </c>
      <c r="E62" s="625">
        <v>16894401.699999999</v>
      </c>
      <c r="F62" s="624">
        <v>0</v>
      </c>
      <c r="G62" s="624">
        <v>0</v>
      </c>
      <c r="H62" s="624">
        <v>0</v>
      </c>
      <c r="I62" s="624">
        <v>0</v>
      </c>
      <c r="J62" s="624">
        <v>0</v>
      </c>
      <c r="K62" s="625">
        <v>-269121.05</v>
      </c>
      <c r="L62" s="625">
        <f t="shared" si="10"/>
        <v>16625280.649999999</v>
      </c>
    </row>
    <row r="63" spans="1:12" x14ac:dyDescent="0.2">
      <c r="A63" s="626">
        <v>500885</v>
      </c>
      <c r="C63" s="624" t="s">
        <v>307</v>
      </c>
      <c r="D63" s="626" t="s">
        <v>0</v>
      </c>
      <c r="E63" s="625">
        <v>89482502.189999998</v>
      </c>
      <c r="F63" s="624">
        <v>0</v>
      </c>
      <c r="G63" s="624">
        <v>0</v>
      </c>
      <c r="H63" s="624">
        <v>0</v>
      </c>
      <c r="I63" s="624">
        <v>0</v>
      </c>
      <c r="J63" s="624">
        <v>0</v>
      </c>
      <c r="K63" s="625">
        <v>-1425420.27</v>
      </c>
      <c r="L63" s="625">
        <f t="shared" si="10"/>
        <v>88057081.920000002</v>
      </c>
    </row>
    <row r="64" spans="1:12" x14ac:dyDescent="0.2">
      <c r="A64" s="632"/>
      <c r="B64" s="630" t="s">
        <v>353</v>
      </c>
      <c r="C64" s="630"/>
      <c r="D64" s="632"/>
      <c r="E64" s="629">
        <f>SUM(E54:E63)</f>
        <v>578042413.52999997</v>
      </c>
      <c r="F64" s="629">
        <f t="shared" ref="F64:L64" si="11">SUM(F54:F63)</f>
        <v>0</v>
      </c>
      <c r="G64" s="629">
        <f t="shared" si="11"/>
        <v>0</v>
      </c>
      <c r="H64" s="629">
        <f t="shared" si="11"/>
        <v>22146.22</v>
      </c>
      <c r="I64" s="629">
        <f t="shared" si="11"/>
        <v>0</v>
      </c>
      <c r="J64" s="629">
        <f t="shared" si="11"/>
        <v>0</v>
      </c>
      <c r="K64" s="629">
        <f t="shared" si="11"/>
        <v>-9160279.870000001</v>
      </c>
      <c r="L64" s="629">
        <f t="shared" si="11"/>
        <v>568904279.88</v>
      </c>
    </row>
    <row r="65" spans="1:12" x14ac:dyDescent="0.2">
      <c r="E65" s="625"/>
      <c r="H65" s="625"/>
      <c r="K65" s="625"/>
      <c r="L65" s="625"/>
    </row>
    <row r="66" spans="1:12" x14ac:dyDescent="0.2">
      <c r="A66" s="626">
        <v>500538</v>
      </c>
      <c r="B66" s="624" t="s">
        <v>317</v>
      </c>
      <c r="C66" s="624" t="s">
        <v>313</v>
      </c>
      <c r="D66" s="626" t="s">
        <v>0</v>
      </c>
      <c r="E66" s="625">
        <v>14619493.130000001</v>
      </c>
      <c r="F66" s="624">
        <v>0</v>
      </c>
      <c r="G66" s="624">
        <v>0</v>
      </c>
      <c r="H66" s="624">
        <v>0</v>
      </c>
      <c r="I66" s="624">
        <v>0</v>
      </c>
      <c r="J66" s="624">
        <v>0</v>
      </c>
      <c r="K66" s="625">
        <v>-232882.64</v>
      </c>
      <c r="L66" s="625">
        <f t="shared" ref="L66" si="12">SUM(E66:K66)</f>
        <v>14386610.49</v>
      </c>
    </row>
    <row r="67" spans="1:12" x14ac:dyDescent="0.2">
      <c r="A67" s="632"/>
      <c r="B67" s="630" t="s">
        <v>517</v>
      </c>
      <c r="C67" s="628"/>
      <c r="D67" s="627"/>
      <c r="E67" s="629">
        <f>SUM(E66)</f>
        <v>14619493.130000001</v>
      </c>
      <c r="F67" s="629">
        <f t="shared" ref="F67:L67" si="13">SUM(F66)</f>
        <v>0</v>
      </c>
      <c r="G67" s="629">
        <f t="shared" si="13"/>
        <v>0</v>
      </c>
      <c r="H67" s="629">
        <f t="shared" si="13"/>
        <v>0</v>
      </c>
      <c r="I67" s="629">
        <f t="shared" si="13"/>
        <v>0</v>
      </c>
      <c r="J67" s="629">
        <f t="shared" si="13"/>
        <v>0</v>
      </c>
      <c r="K67" s="629">
        <f t="shared" si="13"/>
        <v>-232882.64</v>
      </c>
      <c r="L67" s="629">
        <f t="shared" si="13"/>
        <v>14386610.49</v>
      </c>
    </row>
    <row r="68" spans="1:12" x14ac:dyDescent="0.2">
      <c r="E68" s="625"/>
      <c r="H68" s="625"/>
      <c r="K68" s="625"/>
      <c r="L68" s="625"/>
    </row>
    <row r="69" spans="1:12" x14ac:dyDescent="0.2">
      <c r="A69" s="626">
        <v>500039</v>
      </c>
      <c r="C69" s="624" t="s">
        <v>361</v>
      </c>
      <c r="D69" s="626" t="s">
        <v>0</v>
      </c>
      <c r="E69" s="625">
        <v>11683565.49</v>
      </c>
      <c r="F69" s="624">
        <v>0</v>
      </c>
      <c r="G69" s="624">
        <v>0</v>
      </c>
      <c r="H69" s="624">
        <v>0</v>
      </c>
      <c r="I69" s="624">
        <v>0</v>
      </c>
      <c r="J69" s="624">
        <v>0</v>
      </c>
      <c r="K69" s="625">
        <v>-186114.49</v>
      </c>
      <c r="L69" s="625">
        <f t="shared" ref="L69:L70" si="14">SUM(E69:K69)</f>
        <v>11497451</v>
      </c>
    </row>
    <row r="70" spans="1:12" x14ac:dyDescent="0.2">
      <c r="A70" s="626">
        <v>500613</v>
      </c>
      <c r="C70" s="624" t="s">
        <v>362</v>
      </c>
      <c r="D70" s="626" t="s">
        <v>26</v>
      </c>
      <c r="E70" s="625">
        <v>7458382.4800000004</v>
      </c>
      <c r="F70" s="624">
        <v>0</v>
      </c>
      <c r="G70" s="624">
        <v>0</v>
      </c>
      <c r="H70" s="624">
        <v>0</v>
      </c>
      <c r="I70" s="624">
        <v>0</v>
      </c>
      <c r="J70" s="624">
        <v>0</v>
      </c>
      <c r="K70" s="624">
        <v>0</v>
      </c>
      <c r="L70" s="625">
        <f t="shared" si="14"/>
        <v>7458382.4800000004</v>
      </c>
    </row>
    <row r="71" spans="1:12" x14ac:dyDescent="0.2">
      <c r="A71" s="632"/>
      <c r="B71" s="630" t="s">
        <v>363</v>
      </c>
      <c r="C71" s="630"/>
      <c r="D71" s="632"/>
      <c r="E71" s="629">
        <v>19141947.969999999</v>
      </c>
      <c r="F71" s="630">
        <v>0</v>
      </c>
      <c r="G71" s="630">
        <v>0</v>
      </c>
      <c r="H71" s="630">
        <v>0</v>
      </c>
      <c r="I71" s="630">
        <v>0</v>
      </c>
      <c r="J71" s="630">
        <v>0</v>
      </c>
      <c r="K71" s="629">
        <v>-186114.49</v>
      </c>
      <c r="L71" s="629">
        <v>18955833.48</v>
      </c>
    </row>
    <row r="72" spans="1:12" x14ac:dyDescent="0.2">
      <c r="E72" s="625"/>
      <c r="K72" s="625"/>
      <c r="L72" s="625"/>
    </row>
    <row r="73" spans="1:12" x14ac:dyDescent="0.2">
      <c r="A73" s="626">
        <v>500512</v>
      </c>
      <c r="C73" s="624" t="s">
        <v>364</v>
      </c>
      <c r="D73" s="626" t="s">
        <v>1</v>
      </c>
      <c r="E73" s="625">
        <v>99968729.680000007</v>
      </c>
      <c r="F73" s="624">
        <v>0</v>
      </c>
      <c r="G73" s="624">
        <v>0</v>
      </c>
      <c r="H73" s="625">
        <v>941953.33</v>
      </c>
      <c r="I73" s="624">
        <v>0</v>
      </c>
      <c r="J73" s="624">
        <v>0</v>
      </c>
      <c r="K73" s="624">
        <v>0</v>
      </c>
      <c r="L73" s="625">
        <f t="shared" ref="L73" si="15">SUM(E73:K73)</f>
        <v>100910683.01000001</v>
      </c>
    </row>
    <row r="74" spans="1:12" x14ac:dyDescent="0.2">
      <c r="A74" s="632"/>
      <c r="B74" s="630" t="s">
        <v>365</v>
      </c>
      <c r="C74" s="630"/>
      <c r="D74" s="632"/>
      <c r="E74" s="629">
        <v>99968729.680000007</v>
      </c>
      <c r="F74" s="630">
        <v>0</v>
      </c>
      <c r="G74" s="630">
        <v>0</v>
      </c>
      <c r="H74" s="629">
        <v>941953.33</v>
      </c>
      <c r="I74" s="630">
        <v>0</v>
      </c>
      <c r="J74" s="630">
        <v>0</v>
      </c>
      <c r="K74" s="630">
        <v>0</v>
      </c>
      <c r="L74" s="629">
        <v>100910683.01000001</v>
      </c>
    </row>
    <row r="75" spans="1:12" x14ac:dyDescent="0.2">
      <c r="E75" s="625"/>
      <c r="H75" s="625"/>
      <c r="L75" s="625"/>
    </row>
    <row r="76" spans="1:12" x14ac:dyDescent="0.2">
      <c r="A76" s="626">
        <v>500555</v>
      </c>
      <c r="C76" s="624" t="s">
        <v>366</v>
      </c>
      <c r="D76" s="626" t="s">
        <v>26</v>
      </c>
      <c r="E76" s="625">
        <v>645015.03</v>
      </c>
      <c r="F76" s="624">
        <v>0</v>
      </c>
      <c r="G76" s="624">
        <v>0</v>
      </c>
      <c r="H76" s="624">
        <v>0</v>
      </c>
      <c r="I76" s="624">
        <v>0</v>
      </c>
      <c r="J76" s="624">
        <v>0</v>
      </c>
      <c r="K76" s="624">
        <v>0</v>
      </c>
      <c r="L76" s="625">
        <f t="shared" ref="L76" si="16">SUM(E76:K76)</f>
        <v>645015.03</v>
      </c>
    </row>
    <row r="77" spans="1:12" x14ac:dyDescent="0.2">
      <c r="A77" s="632"/>
      <c r="B77" s="630" t="s">
        <v>367</v>
      </c>
      <c r="C77" s="630"/>
      <c r="D77" s="632"/>
      <c r="E77" s="629">
        <f>SUM(E76)</f>
        <v>645015.03</v>
      </c>
      <c r="F77" s="629">
        <f t="shared" ref="F77:L77" si="17">SUM(F76)</f>
        <v>0</v>
      </c>
      <c r="G77" s="629">
        <f t="shared" si="17"/>
        <v>0</v>
      </c>
      <c r="H77" s="629">
        <f t="shared" si="17"/>
        <v>0</v>
      </c>
      <c r="I77" s="629">
        <f t="shared" si="17"/>
        <v>0</v>
      </c>
      <c r="J77" s="629">
        <f t="shared" si="17"/>
        <v>0</v>
      </c>
      <c r="K77" s="629">
        <f t="shared" si="17"/>
        <v>0</v>
      </c>
      <c r="L77" s="629">
        <f t="shared" si="17"/>
        <v>645015.03</v>
      </c>
    </row>
    <row r="78" spans="1:12" x14ac:dyDescent="0.2">
      <c r="E78" s="625"/>
      <c r="L78" s="625"/>
    </row>
    <row r="79" spans="1:12" x14ac:dyDescent="0.2">
      <c r="A79" s="626">
        <v>500401</v>
      </c>
      <c r="C79" s="624" t="s">
        <v>369</v>
      </c>
      <c r="D79" s="626" t="s">
        <v>0</v>
      </c>
      <c r="E79" s="625">
        <v>16201726.789999999</v>
      </c>
      <c r="F79" s="624">
        <v>0</v>
      </c>
      <c r="G79" s="624">
        <v>0</v>
      </c>
      <c r="H79" s="624">
        <v>0</v>
      </c>
      <c r="I79" s="624">
        <v>0</v>
      </c>
      <c r="J79" s="624">
        <v>0</v>
      </c>
      <c r="K79" s="625">
        <v>-258087.03</v>
      </c>
      <c r="L79" s="625">
        <f t="shared" ref="L79" si="18">SUM(E79:K79)</f>
        <v>15943639.76</v>
      </c>
    </row>
    <row r="80" spans="1:12" x14ac:dyDescent="0.2">
      <c r="A80" s="632"/>
      <c r="B80" s="630" t="s">
        <v>370</v>
      </c>
      <c r="C80" s="630"/>
      <c r="D80" s="632"/>
      <c r="E80" s="629">
        <f>SUM(E79)</f>
        <v>16201726.789999999</v>
      </c>
      <c r="F80" s="629">
        <f t="shared" ref="F80:L80" si="19">SUM(F79)</f>
        <v>0</v>
      </c>
      <c r="G80" s="629">
        <f t="shared" si="19"/>
        <v>0</v>
      </c>
      <c r="H80" s="629">
        <f t="shared" si="19"/>
        <v>0</v>
      </c>
      <c r="I80" s="629">
        <f t="shared" si="19"/>
        <v>0</v>
      </c>
      <c r="J80" s="629">
        <f t="shared" si="19"/>
        <v>0</v>
      </c>
      <c r="K80" s="629">
        <f t="shared" si="19"/>
        <v>-258087.03</v>
      </c>
      <c r="L80" s="629">
        <f t="shared" si="19"/>
        <v>15943639.76</v>
      </c>
    </row>
    <row r="82" spans="5:12" x14ac:dyDescent="0.2">
      <c r="E82" s="629">
        <f>E80+E77+E74+E71+E67+E64+E52+E48+E40+E31+E28+E23+E12+E7</f>
        <v>3072099538.3500004</v>
      </c>
      <c r="F82" s="629">
        <f t="shared" ref="F82:L82" si="20">F80+F77+F74+F71+F67+F64+F52+F48+F40+F31+F28+F23+F12+F7</f>
        <v>20041123.789999999</v>
      </c>
      <c r="G82" s="629">
        <f t="shared" si="20"/>
        <v>0</v>
      </c>
      <c r="H82" s="629">
        <f t="shared" si="20"/>
        <v>8034401.6500000004</v>
      </c>
      <c r="I82" s="629">
        <f t="shared" si="20"/>
        <v>-248005293.12</v>
      </c>
      <c r="J82" s="629">
        <f t="shared" si="20"/>
        <v>0</v>
      </c>
      <c r="K82" s="629">
        <f t="shared" si="20"/>
        <v>-42394606.630000003</v>
      </c>
      <c r="L82" s="629">
        <f t="shared" si="20"/>
        <v>2809775164.04</v>
      </c>
    </row>
    <row r="84" spans="5:12" x14ac:dyDescent="0.2">
      <c r="L84" s="631">
        <v>2807078612.3600001</v>
      </c>
    </row>
    <row r="87" spans="5:12" x14ac:dyDescent="0.2">
      <c r="L87" s="623">
        <v>2807406763.6500001</v>
      </c>
    </row>
    <row r="88" spans="5:12" x14ac:dyDescent="0.2">
      <c r="L88" s="625">
        <f>L82-L87</f>
        <v>2368400.3899998665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6107-CFA3-4895-BBF5-1479918890AD}">
  <dimension ref="A1:R109"/>
  <sheetViews>
    <sheetView workbookViewId="0">
      <pane ySplit="5" topLeftCell="A73" activePane="bottomLeft" state="frozen"/>
      <selection pane="bottomLeft" activeCell="A6" sqref="A6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3782477.15</v>
      </c>
      <c r="P8" s="691">
        <v>21490490.050000001</v>
      </c>
      <c r="Q8" s="691">
        <v>21425884.440000001</v>
      </c>
      <c r="R8" s="691">
        <v>3847082.76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3764868.38</v>
      </c>
      <c r="P10" s="691">
        <v>21612417.48</v>
      </c>
      <c r="Q10" s="691">
        <v>21546829.329999998</v>
      </c>
      <c r="R10" s="691">
        <v>3830456.53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24628218.98</v>
      </c>
      <c r="P12" s="691">
        <v>50504625.5</v>
      </c>
      <c r="Q12" s="691">
        <v>50444756.5</v>
      </c>
      <c r="R12" s="691">
        <v>24688087.98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4225995.6500000004</v>
      </c>
      <c r="P14" s="691">
        <v>5445968.5999999996</v>
      </c>
      <c r="Q14" s="691">
        <v>5376100.8200000003</v>
      </c>
      <c r="R14" s="691">
        <v>4295863.43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1">
        <v>46393.79</v>
      </c>
      <c r="P15" s="690">
        <v>0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1">
        <v>2918234.45</v>
      </c>
      <c r="P16" s="691">
        <v>855680.91</v>
      </c>
      <c r="Q16" s="691">
        <v>3773915.36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23253414.32</v>
      </c>
      <c r="P18" s="691">
        <v>42881986.869999997</v>
      </c>
      <c r="Q18" s="691">
        <v>42470732.829999998</v>
      </c>
      <c r="R18" s="691">
        <v>23664668.359999999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-0.01</v>
      </c>
      <c r="P19" s="690">
        <v>0.01</v>
      </c>
      <c r="Q19" s="690">
        <v>0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14486595.779999999</v>
      </c>
      <c r="P21" s="691">
        <v>16166311.470000001</v>
      </c>
      <c r="Q21" s="691">
        <v>15961749.91</v>
      </c>
      <c r="R21" s="691">
        <v>14691157.34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1">
        <v>183010.79</v>
      </c>
      <c r="Q22" s="691">
        <v>183010.79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937759.31</v>
      </c>
      <c r="P23" s="691">
        <v>2583310.15</v>
      </c>
      <c r="Q23" s="691">
        <v>2575379.83</v>
      </c>
      <c r="R23" s="691">
        <v>945689.63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7113425.3700000001</v>
      </c>
      <c r="P24" s="690">
        <v>0</v>
      </c>
      <c r="Q24" s="690">
        <v>0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7020584.6799999997</v>
      </c>
      <c r="P25" s="691">
        <v>10867680.699999999</v>
      </c>
      <c r="Q25" s="691">
        <v>10798945.68</v>
      </c>
      <c r="R25" s="691">
        <v>7089319.7000000002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18922723.239999998</v>
      </c>
      <c r="P27" s="691">
        <v>24238182.039999999</v>
      </c>
      <c r="Q27" s="691">
        <v>23535388.359999999</v>
      </c>
      <c r="R27" s="691">
        <v>19625516.920000002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8758272.5600000005</v>
      </c>
      <c r="P29" s="691">
        <v>10981735.439999999</v>
      </c>
      <c r="Q29" s="691">
        <v>10944274.859999999</v>
      </c>
      <c r="R29" s="691">
        <v>8795733.1400000006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3090190.86</v>
      </c>
      <c r="P31" s="691">
        <v>62535511.359999999</v>
      </c>
      <c r="Q31" s="691">
        <v>62471000.509999998</v>
      </c>
      <c r="R31" s="691">
        <v>3154701.71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598006.69999999995</v>
      </c>
      <c r="P32" s="690">
        <v>0</v>
      </c>
      <c r="Q32" s="691">
        <v>8962.9</v>
      </c>
      <c r="R32" s="691">
        <v>589043.80000000005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54868199.890000001</v>
      </c>
      <c r="P34" s="691">
        <v>61335739.130000003</v>
      </c>
      <c r="Q34" s="691">
        <v>60530314.439999998</v>
      </c>
      <c r="R34" s="691">
        <v>55673624.579999998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67180128.879999995</v>
      </c>
      <c r="P36" s="691">
        <v>76798121.590000004</v>
      </c>
      <c r="Q36" s="691">
        <v>75880221.870000005</v>
      </c>
      <c r="R36" s="691">
        <v>68098028.599999994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46441417.689999998</v>
      </c>
      <c r="P39" s="691">
        <v>67640974.409999996</v>
      </c>
      <c r="Q39" s="691">
        <v>67198235.489999995</v>
      </c>
      <c r="R39" s="691">
        <v>46884156.609999999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62018420.259999998</v>
      </c>
      <c r="P41" s="691">
        <v>82595298.739999995</v>
      </c>
      <c r="Q41" s="691">
        <v>81987137.609999999</v>
      </c>
      <c r="R41" s="691">
        <v>62626581.390000001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809495.86</v>
      </c>
      <c r="P42" s="691">
        <v>460089.09</v>
      </c>
      <c r="Q42" s="691">
        <v>435706.34</v>
      </c>
      <c r="R42" s="691">
        <v>833878.61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71597406.780000001</v>
      </c>
      <c r="P43" s="691">
        <v>25811956.5</v>
      </c>
      <c r="Q43" s="691">
        <v>36796618.229999997</v>
      </c>
      <c r="R43" s="691">
        <v>60612745.049999997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8239404.0700000003</v>
      </c>
      <c r="P44" s="691">
        <v>393443485.31</v>
      </c>
      <c r="Q44" s="691">
        <v>392995499.60000002</v>
      </c>
      <c r="R44" s="691">
        <v>8687389.7799999993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43667800</v>
      </c>
      <c r="P46" s="691">
        <v>212546200</v>
      </c>
      <c r="Q46" s="691">
        <v>211608200</v>
      </c>
      <c r="R46" s="691">
        <v>44605800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33791244.789999999</v>
      </c>
      <c r="P49" s="691">
        <v>66398873.509999998</v>
      </c>
      <c r="Q49" s="691">
        <v>65991692.100000001</v>
      </c>
      <c r="R49" s="691">
        <v>34198426.200000003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6564608.2300000004</v>
      </c>
      <c r="P51" s="691">
        <v>23616688.809999999</v>
      </c>
      <c r="Q51" s="691">
        <v>23531588.809999999</v>
      </c>
      <c r="R51" s="691">
        <v>6649708.2300000004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-0.03</v>
      </c>
      <c r="P52" s="691">
        <v>67728293.109999999</v>
      </c>
      <c r="Q52" s="691">
        <v>67728293.079999998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20861901.510000002</v>
      </c>
      <c r="P53" s="691">
        <v>26090610</v>
      </c>
      <c r="Q53" s="690">
        <v>0</v>
      </c>
      <c r="R53" s="691">
        <v>46952511.509999998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430638.56</v>
      </c>
      <c r="P54" s="691">
        <v>7228918.8700000001</v>
      </c>
      <c r="Q54" s="691">
        <v>7267331.2599999998</v>
      </c>
      <c r="R54" s="691">
        <v>392226.17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456288.33</v>
      </c>
      <c r="P58" s="691">
        <v>2436548.67</v>
      </c>
      <c r="Q58" s="691">
        <v>2387437.5299999998</v>
      </c>
      <c r="R58" s="691">
        <v>505399.47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630556.92000000004</v>
      </c>
      <c r="P60" s="691">
        <v>2716935.53</v>
      </c>
      <c r="Q60" s="691">
        <v>2630365.15</v>
      </c>
      <c r="R60" s="691">
        <v>717127.3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7071592.2800000003</v>
      </c>
      <c r="P62" s="691">
        <v>7600704.4800000004</v>
      </c>
      <c r="Q62" s="691">
        <v>7142177.6799999997</v>
      </c>
      <c r="R62" s="691">
        <v>7530119.0800000001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41833693.109999999</v>
      </c>
      <c r="P64" s="691">
        <v>45787065.490000002</v>
      </c>
      <c r="Q64" s="691">
        <v>43926335.229999997</v>
      </c>
      <c r="R64" s="691">
        <v>43694423.369999997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12054923.07</v>
      </c>
      <c r="P66" s="691">
        <v>12557473.07</v>
      </c>
      <c r="Q66" s="691">
        <v>12054923.07</v>
      </c>
      <c r="R66" s="691">
        <v>12557473.07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1">
        <v>8339625</v>
      </c>
      <c r="R67" s="691">
        <v>192764319.96000001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30641554.890000001</v>
      </c>
      <c r="P68" s="691">
        <v>48266210.189999998</v>
      </c>
      <c r="Q68" s="691">
        <v>47116460.189999998</v>
      </c>
      <c r="R68" s="691">
        <v>31791304.890000001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342290.92</v>
      </c>
      <c r="P70" s="691">
        <v>532869.07999999996</v>
      </c>
      <c r="Q70" s="691">
        <v>519267.16</v>
      </c>
      <c r="R70" s="691">
        <v>355892.84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17140773.68</v>
      </c>
      <c r="P73" s="691">
        <v>11235947.99</v>
      </c>
      <c r="Q73" s="691">
        <v>17152631.050000001</v>
      </c>
      <c r="R73" s="691">
        <v>11224090.619999999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485107988.37</v>
      </c>
      <c r="P74" s="690">
        <v>0</v>
      </c>
      <c r="Q74" s="690">
        <v>0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58425069.619999997</v>
      </c>
      <c r="P75" s="691">
        <v>61862877.640000001</v>
      </c>
      <c r="Q75" s="691">
        <v>59219625.619999997</v>
      </c>
      <c r="R75" s="691">
        <v>61068321.640000001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1">
        <v>615387.31000000006</v>
      </c>
      <c r="R76" s="691">
        <v>27226060.079999998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2516556.2200000002</v>
      </c>
      <c r="P77" s="691">
        <v>2766512.38</v>
      </c>
      <c r="Q77" s="691">
        <v>2615274.17</v>
      </c>
      <c r="R77" s="691">
        <v>2667794.4300000002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1">
        <v>597970.66</v>
      </c>
      <c r="R78" s="691">
        <v>27244417.109999999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2518128.67</v>
      </c>
      <c r="P79" s="691">
        <v>2764837.92</v>
      </c>
      <c r="Q79" s="691">
        <v>2613689.5</v>
      </c>
      <c r="R79" s="691">
        <v>2669277.09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27618991.079999998</v>
      </c>
      <c r="P80" s="690">
        <v>0</v>
      </c>
      <c r="Q80" s="690">
        <v>0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2003119.09</v>
      </c>
      <c r="P81" s="691">
        <v>2201576.2400000002</v>
      </c>
      <c r="Q81" s="691">
        <v>2057521.16</v>
      </c>
      <c r="R81" s="691">
        <v>2147174.17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27573852.420000002</v>
      </c>
      <c r="P82" s="690">
        <v>0</v>
      </c>
      <c r="Q82" s="690">
        <v>0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1999074.44</v>
      </c>
      <c r="P83" s="691">
        <v>2198576.41</v>
      </c>
      <c r="Q83" s="691">
        <v>2054760.5</v>
      </c>
      <c r="R83" s="691">
        <v>2142890.35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28286849.120000001</v>
      </c>
      <c r="P84" s="690">
        <v>0</v>
      </c>
      <c r="Q84" s="690">
        <v>0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2051410.82</v>
      </c>
      <c r="P85" s="691">
        <v>2256426.41</v>
      </c>
      <c r="Q85" s="691">
        <v>2108888.61</v>
      </c>
      <c r="R85" s="691">
        <v>2198948.62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27573852.43</v>
      </c>
      <c r="P86" s="690">
        <v>0</v>
      </c>
      <c r="Q86" s="690">
        <v>0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1999074.43</v>
      </c>
      <c r="P87" s="691">
        <v>2198576.42</v>
      </c>
      <c r="Q87" s="691">
        <v>2054760.51</v>
      </c>
      <c r="R87" s="691">
        <v>2142890.34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58993188.219999999</v>
      </c>
      <c r="P88" s="690">
        <v>0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-272197.90999999997</v>
      </c>
      <c r="P89" s="691">
        <v>593471.84</v>
      </c>
      <c r="Q89" s="691">
        <v>307906.19</v>
      </c>
      <c r="R89" s="691">
        <v>13367.74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20000</v>
      </c>
      <c r="P91" s="691">
        <v>480000</v>
      </c>
      <c r="Q91" s="691">
        <v>20000</v>
      </c>
      <c r="R91" s="691">
        <v>480000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3075650362.8400002</v>
      </c>
      <c r="P93" s="691">
        <v>1590498770.2</v>
      </c>
      <c r="Q93" s="691">
        <v>1579049171.03</v>
      </c>
      <c r="R93" s="691">
        <v>3087099962.0100002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3075650362.8400002</v>
      </c>
      <c r="P95" s="691">
        <v>1590498770.2</v>
      </c>
      <c r="Q95" s="691">
        <v>1579049171.03</v>
      </c>
      <c r="R95" s="691">
        <v>3087099962.0100002</v>
      </c>
    </row>
    <row r="97" spans="1:18" x14ac:dyDescent="0.2">
      <c r="B97" s="690" t="s">
        <v>444</v>
      </c>
      <c r="L97" s="690" t="s">
        <v>26</v>
      </c>
      <c r="N97" s="691">
        <v>3075650362.8400002</v>
      </c>
      <c r="P97" s="691">
        <v>1590498770.2</v>
      </c>
      <c r="Q97" s="691">
        <v>1579049171.03</v>
      </c>
      <c r="R97" s="691">
        <v>3087099962.0100002</v>
      </c>
    </row>
    <row r="99" spans="1:18" x14ac:dyDescent="0.2">
      <c r="A99" s="690" t="s">
        <v>1341</v>
      </c>
    </row>
    <row r="100" spans="1:18" x14ac:dyDescent="0.2">
      <c r="A100" s="690" t="s">
        <v>446</v>
      </c>
    </row>
    <row r="101" spans="1:18" x14ac:dyDescent="0.2">
      <c r="A101" s="690" t="s">
        <v>1327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2455227256.5700002</v>
      </c>
      <c r="J106" s="691">
        <v>52545666.380000003</v>
      </c>
      <c r="M106" s="691">
        <v>47023675.020000003</v>
      </c>
      <c r="O106" s="691">
        <v>2460749247.9299998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620423106.26999998</v>
      </c>
      <c r="J107" s="691">
        <v>1537953103.8199999</v>
      </c>
      <c r="M107" s="691">
        <v>1532025496.01</v>
      </c>
      <c r="O107" s="691">
        <v>626350714.08000004</v>
      </c>
    </row>
    <row r="109" spans="1:18" x14ac:dyDescent="0.2">
      <c r="B109" s="690" t="s">
        <v>442</v>
      </c>
      <c r="C109" s="690" t="s">
        <v>26</v>
      </c>
      <c r="H109" s="691">
        <v>3075650362.8400002</v>
      </c>
      <c r="J109" s="691">
        <v>1590498770.2</v>
      </c>
      <c r="M109" s="691">
        <v>1579049171.03</v>
      </c>
      <c r="O109" s="691">
        <v>3087099962.0100002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DD34-E803-43D9-B494-62905C889BDA}">
  <dimension ref="A1:R109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1321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3390629.95</v>
      </c>
      <c r="P8" s="691">
        <v>20200577.559999999</v>
      </c>
      <c r="Q8" s="691">
        <v>19808730.359999999</v>
      </c>
      <c r="R8" s="691">
        <v>3782477.15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3367061.97</v>
      </c>
      <c r="P10" s="691">
        <v>20321522.440000001</v>
      </c>
      <c r="Q10" s="691">
        <v>19923716.030000001</v>
      </c>
      <c r="R10" s="691">
        <v>3764868.38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24265100.489999998</v>
      </c>
      <c r="P12" s="691">
        <v>46305945.609999999</v>
      </c>
      <c r="Q12" s="691">
        <v>45942827.119999997</v>
      </c>
      <c r="R12" s="691">
        <v>24628218.98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3802232.34</v>
      </c>
      <c r="P14" s="691">
        <v>5229402.95</v>
      </c>
      <c r="Q14" s="691">
        <v>4805639.6399999997</v>
      </c>
      <c r="R14" s="691">
        <v>4225995.6500000004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0">
        <v>0</v>
      </c>
      <c r="P15" s="691">
        <v>46393.79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0">
        <v>0</v>
      </c>
      <c r="P16" s="691">
        <v>3731555.71</v>
      </c>
      <c r="Q16" s="691">
        <v>3731555.71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20759069.199999999</v>
      </c>
      <c r="P18" s="691">
        <v>41359228.189999998</v>
      </c>
      <c r="Q18" s="691">
        <v>38864883.07</v>
      </c>
      <c r="R18" s="691">
        <v>23253414.32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0</v>
      </c>
      <c r="P19" s="690">
        <v>0.01</v>
      </c>
      <c r="Q19" s="690">
        <v>0.01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13245885.460000001</v>
      </c>
      <c r="P21" s="691">
        <v>15793986.439999999</v>
      </c>
      <c r="Q21" s="691">
        <v>14553276.119999999</v>
      </c>
      <c r="R21" s="691">
        <v>14486595.779999999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0">
        <v>0</v>
      </c>
      <c r="Q22" s="690">
        <v>0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889660.12</v>
      </c>
      <c r="P23" s="691">
        <v>2416797.46</v>
      </c>
      <c r="Q23" s="691">
        <v>2368698.27</v>
      </c>
      <c r="R23" s="691">
        <v>937759.31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8680584.1999999993</v>
      </c>
      <c r="P24" s="690">
        <v>0</v>
      </c>
      <c r="Q24" s="691">
        <v>1567158.83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6561336.2800000003</v>
      </c>
      <c r="P25" s="691">
        <v>10266492.5</v>
      </c>
      <c r="Q25" s="691">
        <v>9807244.0999999996</v>
      </c>
      <c r="R25" s="691">
        <v>7020584.6799999997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18073077.149999999</v>
      </c>
      <c r="P27" s="691">
        <v>23019092.73</v>
      </c>
      <c r="Q27" s="691">
        <v>22169446.640000001</v>
      </c>
      <c r="R27" s="691">
        <v>18922723.239999998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8531065.9800000004</v>
      </c>
      <c r="P29" s="691">
        <v>10247754.52</v>
      </c>
      <c r="Q29" s="691">
        <v>10020547.939999999</v>
      </c>
      <c r="R29" s="691">
        <v>8758272.5600000005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2698715.95</v>
      </c>
      <c r="P31" s="691">
        <v>56686914.020000003</v>
      </c>
      <c r="Q31" s="691">
        <v>56295472.359999999</v>
      </c>
      <c r="R31" s="691">
        <v>3090157.61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607945.15</v>
      </c>
      <c r="P32" s="690">
        <v>0</v>
      </c>
      <c r="Q32" s="691">
        <v>9938.4500000000007</v>
      </c>
      <c r="R32" s="691">
        <v>598006.69999999995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49983124.060000002</v>
      </c>
      <c r="P34" s="691">
        <v>60208314.960000001</v>
      </c>
      <c r="Q34" s="691">
        <v>55323239.130000003</v>
      </c>
      <c r="R34" s="691">
        <v>54868199.890000001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61612867.530000001</v>
      </c>
      <c r="P36" s="691">
        <v>75381363.329999998</v>
      </c>
      <c r="Q36" s="691">
        <v>69814101.980000004</v>
      </c>
      <c r="R36" s="691">
        <v>67180128.879999995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43756109.950000003</v>
      </c>
      <c r="P39" s="691">
        <v>64022124.850000001</v>
      </c>
      <c r="Q39" s="691">
        <v>61336817.109999999</v>
      </c>
      <c r="R39" s="691">
        <v>46441417.689999998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58329790.850000001</v>
      </c>
      <c r="P41" s="691">
        <v>78526656.459999993</v>
      </c>
      <c r="Q41" s="691">
        <v>74838027.049999997</v>
      </c>
      <c r="R41" s="691">
        <v>62018420.259999998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884238.97</v>
      </c>
      <c r="P42" s="691">
        <v>373789.52</v>
      </c>
      <c r="Q42" s="691">
        <v>448532.63</v>
      </c>
      <c r="R42" s="691">
        <v>809495.86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85196112.859999999</v>
      </c>
      <c r="P43" s="691">
        <v>19369911.859999999</v>
      </c>
      <c r="Q43" s="691">
        <v>32968617.940000001</v>
      </c>
      <c r="R43" s="691">
        <v>71597406.780000001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5868633.25</v>
      </c>
      <c r="P44" s="691">
        <v>336439725.29000002</v>
      </c>
      <c r="Q44" s="691">
        <v>334068954.47000003</v>
      </c>
      <c r="R44" s="691">
        <v>8239404.0700000003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42533800</v>
      </c>
      <c r="P46" s="691">
        <v>204946200</v>
      </c>
      <c r="Q46" s="691">
        <v>203812200</v>
      </c>
      <c r="R46" s="691">
        <v>43667800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31321600.949999999</v>
      </c>
      <c r="P49" s="691">
        <v>61522513.759999998</v>
      </c>
      <c r="Q49" s="691">
        <v>59052869.920000002</v>
      </c>
      <c r="R49" s="691">
        <v>33791244.789999999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6048458.2300000004</v>
      </c>
      <c r="P51" s="691">
        <v>21710503.809999999</v>
      </c>
      <c r="Q51" s="691">
        <v>21194353.809999999</v>
      </c>
      <c r="R51" s="691">
        <v>6564608.2300000004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0</v>
      </c>
      <c r="P52" s="691">
        <v>57609036.100000001</v>
      </c>
      <c r="Q52" s="691">
        <v>57609036.100000001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45842847.469999999</v>
      </c>
      <c r="P53" s="690">
        <v>0</v>
      </c>
      <c r="Q53" s="691">
        <v>24980945.960000001</v>
      </c>
      <c r="R53" s="691">
        <v>20861901.510000002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-923974.52</v>
      </c>
      <c r="P54" s="691">
        <v>6923969.5300000003</v>
      </c>
      <c r="Q54" s="691">
        <v>5569356.4500000002</v>
      </c>
      <c r="R54" s="691">
        <v>430638.56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158418.60999999999</v>
      </c>
      <c r="P58" s="691">
        <v>2177367.0699999998</v>
      </c>
      <c r="Q58" s="691">
        <v>1879497.35</v>
      </c>
      <c r="R58" s="691">
        <v>456288.33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105488.63</v>
      </c>
      <c r="P60" s="691">
        <v>2413330.46</v>
      </c>
      <c r="Q60" s="691">
        <v>1888262.17</v>
      </c>
      <c r="R60" s="691">
        <v>630556.92000000004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4290527.5599999996</v>
      </c>
      <c r="P62" s="691">
        <v>7131769.21</v>
      </c>
      <c r="Q62" s="691">
        <v>4350704.49</v>
      </c>
      <c r="R62" s="691">
        <v>7071592.2800000003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30547959.460000001</v>
      </c>
      <c r="P64" s="691">
        <v>43634042.899999999</v>
      </c>
      <c r="Q64" s="691">
        <v>32348309.25</v>
      </c>
      <c r="R64" s="691">
        <v>41833693.109999999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9006848.0700000003</v>
      </c>
      <c r="P66" s="691">
        <v>12054923.07</v>
      </c>
      <c r="Q66" s="691">
        <v>9006848.0700000003</v>
      </c>
      <c r="R66" s="691">
        <v>12054923.07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0">
        <v>0</v>
      </c>
      <c r="R67" s="691">
        <v>201103944.96000001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23806054.890000001</v>
      </c>
      <c r="P68" s="691">
        <v>43920031.960000001</v>
      </c>
      <c r="Q68" s="691">
        <v>37084531.960000001</v>
      </c>
      <c r="R68" s="691">
        <v>30641554.890000001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259792.48</v>
      </c>
      <c r="P70" s="691">
        <v>491743.03</v>
      </c>
      <c r="Q70" s="691">
        <v>409244.59</v>
      </c>
      <c r="R70" s="691">
        <v>342290.92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8219538.8499999996</v>
      </c>
      <c r="P73" s="691">
        <v>17148231.91</v>
      </c>
      <c r="Q73" s="691">
        <v>14568939.77</v>
      </c>
      <c r="R73" s="691">
        <v>10798830.99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493450826.37</v>
      </c>
      <c r="P74" s="690">
        <v>0</v>
      </c>
      <c r="Q74" s="691">
        <v>8342838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42147093.640000001</v>
      </c>
      <c r="P75" s="691">
        <v>58921653.619999997</v>
      </c>
      <c r="Q75" s="691">
        <v>42643677.640000001</v>
      </c>
      <c r="R75" s="691">
        <v>58425069.619999997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0">
        <v>0</v>
      </c>
      <c r="R76" s="691">
        <v>27841447.390000001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1621125.1</v>
      </c>
      <c r="P77" s="691">
        <v>2572839.7200000002</v>
      </c>
      <c r="Q77" s="691">
        <v>1677408.6</v>
      </c>
      <c r="R77" s="691">
        <v>2516556.2200000002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0">
        <v>0</v>
      </c>
      <c r="R78" s="691">
        <v>27842387.77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1622623.43</v>
      </c>
      <c r="P79" s="691">
        <v>2572839.7200000002</v>
      </c>
      <c r="Q79" s="691">
        <v>1677334.48</v>
      </c>
      <c r="R79" s="691">
        <v>2518128.67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28010355.629999999</v>
      </c>
      <c r="P80" s="690">
        <v>0</v>
      </c>
      <c r="Q80" s="691">
        <v>391364.55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1118816.24</v>
      </c>
      <c r="P81" s="691">
        <v>2033000.06</v>
      </c>
      <c r="Q81" s="691">
        <v>1148697.21</v>
      </c>
      <c r="R81" s="691">
        <v>2003119.09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28155349.210000001</v>
      </c>
      <c r="P82" s="690">
        <v>0</v>
      </c>
      <c r="Q82" s="691">
        <v>581496.79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1111083.5900000001</v>
      </c>
      <c r="P83" s="691">
        <v>2029475.37</v>
      </c>
      <c r="Q83" s="691">
        <v>1141484.52</v>
      </c>
      <c r="R83" s="691">
        <v>1999074.44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28886965.219999999</v>
      </c>
      <c r="P84" s="690">
        <v>0</v>
      </c>
      <c r="Q84" s="691">
        <v>600116.1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1140342.7</v>
      </c>
      <c r="P85" s="691">
        <v>2082786.23</v>
      </c>
      <c r="Q85" s="691">
        <v>1171718.1100000001</v>
      </c>
      <c r="R85" s="691">
        <v>2051410.82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28155349.219999999</v>
      </c>
      <c r="P86" s="690">
        <v>0</v>
      </c>
      <c r="Q86" s="691">
        <v>581496.79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1111083.58</v>
      </c>
      <c r="P87" s="691">
        <v>2029475.38</v>
      </c>
      <c r="Q87" s="691">
        <v>1141484.53</v>
      </c>
      <c r="R87" s="691">
        <v>1999074.43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46523176.289999999</v>
      </c>
      <c r="P88" s="691">
        <v>12470011.93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-1638963.17</v>
      </c>
      <c r="P89" s="691">
        <v>1744596.22</v>
      </c>
      <c r="Q89" s="691">
        <v>377830.96</v>
      </c>
      <c r="R89" s="691">
        <v>-272197.90999999997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-2770000</v>
      </c>
      <c r="P91" s="691">
        <v>2790000</v>
      </c>
      <c r="Q91" s="690">
        <v>0</v>
      </c>
      <c r="R91" s="691">
        <v>20000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3019411734.3600001</v>
      </c>
      <c r="P93" s="691">
        <v>1460877891.26</v>
      </c>
      <c r="Q93" s="691">
        <v>1413945866.9200001</v>
      </c>
      <c r="R93" s="691">
        <v>3066343758.6999998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3019411734.3600001</v>
      </c>
      <c r="P95" s="691">
        <v>1460877891.26</v>
      </c>
      <c r="Q95" s="691">
        <v>1413945866.9200001</v>
      </c>
      <c r="R95" s="691">
        <v>3066343758.6999998</v>
      </c>
    </row>
    <row r="97" spans="1:18" x14ac:dyDescent="0.2">
      <c r="B97" s="690" t="s">
        <v>444</v>
      </c>
      <c r="L97" s="690" t="s">
        <v>26</v>
      </c>
      <c r="N97" s="691">
        <v>3019411734.3600001</v>
      </c>
      <c r="P97" s="691">
        <v>1460877891.26</v>
      </c>
      <c r="Q97" s="691">
        <v>1413945866.9200001</v>
      </c>
      <c r="R97" s="691">
        <v>3066343758.6999998</v>
      </c>
    </row>
    <row r="99" spans="1:18" x14ac:dyDescent="0.2">
      <c r="A99" s="690" t="s">
        <v>1322</v>
      </c>
    </row>
    <row r="100" spans="1:18" x14ac:dyDescent="0.2">
      <c r="A100" s="690" t="s">
        <v>446</v>
      </c>
    </row>
    <row r="101" spans="1:18" x14ac:dyDescent="0.2">
      <c r="A101" s="690" t="s">
        <v>1301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2493439655.5100002</v>
      </c>
      <c r="J106" s="691">
        <v>32260107.100000001</v>
      </c>
      <c r="M106" s="691">
        <v>70518899.829999998</v>
      </c>
      <c r="O106" s="691">
        <v>2455180862.7800002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525972078.85000002</v>
      </c>
      <c r="J107" s="691">
        <v>1428617784.1600001</v>
      </c>
      <c r="M107" s="691">
        <v>1343426967.0899999</v>
      </c>
      <c r="O107" s="691">
        <v>611162895.91999996</v>
      </c>
    </row>
    <row r="109" spans="1:18" x14ac:dyDescent="0.2">
      <c r="B109" s="690" t="s">
        <v>442</v>
      </c>
      <c r="C109" s="690" t="s">
        <v>26</v>
      </c>
      <c r="H109" s="691">
        <v>3019411734.3600001</v>
      </c>
      <c r="J109" s="691">
        <v>1460877891.26</v>
      </c>
      <c r="M109" s="691">
        <v>1413945866.9200001</v>
      </c>
      <c r="O109" s="691">
        <v>3066343758.6999998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96B8-39FF-496C-BD91-B3DCA135E063}">
  <dimension ref="A1:R5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1304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0">
        <v>902.62</v>
      </c>
      <c r="P7" s="691">
        <v>355608.5</v>
      </c>
      <c r="Q7" s="691">
        <v>354806.8</v>
      </c>
      <c r="R7" s="691">
        <v>1704.32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25474.52</v>
      </c>
      <c r="P8" s="691">
        <v>6794.68</v>
      </c>
      <c r="Q8" s="690">
        <v>0</v>
      </c>
      <c r="R8" s="691">
        <v>32269.200000000001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136002.56</v>
      </c>
      <c r="P9" s="691">
        <v>3963195.91</v>
      </c>
      <c r="Q9" s="691">
        <v>3957325.98</v>
      </c>
      <c r="R9" s="691">
        <v>141872.49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76966.789999999994</v>
      </c>
      <c r="P10" s="691">
        <v>37820.58</v>
      </c>
      <c r="Q10" s="691">
        <v>236910.96</v>
      </c>
      <c r="R10" s="691">
        <v>-122123.59</v>
      </c>
    </row>
    <row r="11" spans="1:18" x14ac:dyDescent="0.2">
      <c r="D11" s="690" t="s">
        <v>384</v>
      </c>
      <c r="F11" s="690">
        <v>138901</v>
      </c>
      <c r="I11" s="690">
        <v>500640</v>
      </c>
      <c r="J11" s="690" t="s">
        <v>414</v>
      </c>
      <c r="K11" s="690" t="s">
        <v>544</v>
      </c>
      <c r="L11" s="690" t="s">
        <v>26</v>
      </c>
      <c r="N11" s="691">
        <v>59998.06</v>
      </c>
      <c r="P11" s="691">
        <v>17573727.5</v>
      </c>
      <c r="Q11" s="691">
        <v>17571688.93</v>
      </c>
      <c r="R11" s="691">
        <v>62036.63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543</v>
      </c>
      <c r="L12" s="690" t="s">
        <v>26</v>
      </c>
      <c r="N12" s="691">
        <v>7076.88</v>
      </c>
      <c r="P12" s="691">
        <v>753366.6</v>
      </c>
      <c r="Q12" s="690">
        <v>0</v>
      </c>
      <c r="R12" s="691">
        <v>760443.48</v>
      </c>
    </row>
    <row r="13" spans="1:18" x14ac:dyDescent="0.2">
      <c r="D13" s="690" t="s">
        <v>384</v>
      </c>
      <c r="F13" s="690">
        <v>138901</v>
      </c>
      <c r="I13" s="690">
        <v>500642</v>
      </c>
      <c r="J13" s="690" t="s">
        <v>414</v>
      </c>
      <c r="K13" s="690" t="s">
        <v>544</v>
      </c>
      <c r="L13" s="690" t="s">
        <v>26</v>
      </c>
      <c r="N13" s="691">
        <v>75209.94</v>
      </c>
      <c r="P13" s="691">
        <v>23443102.829999998</v>
      </c>
      <c r="Q13" s="691">
        <v>23440302.52</v>
      </c>
      <c r="R13" s="691">
        <v>78010.25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543</v>
      </c>
      <c r="L14" s="690" t="s">
        <v>26</v>
      </c>
      <c r="N14" s="691">
        <v>16925.900000000001</v>
      </c>
      <c r="P14" s="691">
        <v>1034849.83</v>
      </c>
      <c r="Q14" s="690">
        <v>0</v>
      </c>
      <c r="R14" s="691">
        <v>1051775.73</v>
      </c>
    </row>
    <row r="15" spans="1:18" x14ac:dyDescent="0.2">
      <c r="D15" s="690" t="s">
        <v>384</v>
      </c>
      <c r="F15" s="690">
        <v>138901</v>
      </c>
      <c r="I15" s="690">
        <v>500724</v>
      </c>
      <c r="J15" s="690" t="s">
        <v>414</v>
      </c>
      <c r="K15" s="690" t="s">
        <v>544</v>
      </c>
      <c r="L15" s="690" t="s">
        <v>26</v>
      </c>
      <c r="N15" s="691">
        <v>39483.769999999997</v>
      </c>
      <c r="P15" s="691">
        <v>4319034.8600000003</v>
      </c>
      <c r="Q15" s="691">
        <v>4313692.72</v>
      </c>
      <c r="R15" s="691">
        <v>44825.91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543</v>
      </c>
      <c r="L16" s="690" t="s">
        <v>26</v>
      </c>
      <c r="N16" s="691">
        <v>166637.59</v>
      </c>
      <c r="P16" s="691">
        <v>683503.51</v>
      </c>
      <c r="Q16" s="691">
        <v>224382.24</v>
      </c>
      <c r="R16" s="691">
        <v>625758.86</v>
      </c>
    </row>
    <row r="17" spans="4:18" x14ac:dyDescent="0.2">
      <c r="D17" s="690" t="s">
        <v>384</v>
      </c>
      <c r="F17" s="690">
        <v>138901</v>
      </c>
      <c r="I17" s="690">
        <v>500749</v>
      </c>
      <c r="J17" s="690" t="s">
        <v>421</v>
      </c>
      <c r="K17" s="690" t="s">
        <v>544</v>
      </c>
      <c r="L17" s="690" t="s">
        <v>26</v>
      </c>
      <c r="N17" s="691">
        <v>576649.11</v>
      </c>
      <c r="P17" s="691">
        <v>9804237.3399999999</v>
      </c>
      <c r="Q17" s="691">
        <v>9803150.6899999995</v>
      </c>
      <c r="R17" s="691">
        <v>577735.76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543</v>
      </c>
      <c r="L18" s="690" t="s">
        <v>26</v>
      </c>
      <c r="N18" s="691">
        <v>-440441.44</v>
      </c>
      <c r="P18" s="691">
        <v>851224.78</v>
      </c>
      <c r="Q18" s="690">
        <v>0</v>
      </c>
      <c r="R18" s="691">
        <v>410783.34</v>
      </c>
    </row>
    <row r="19" spans="4:18" x14ac:dyDescent="0.2">
      <c r="D19" s="690" t="s">
        <v>384</v>
      </c>
      <c r="F19" s="690">
        <v>138901</v>
      </c>
      <c r="I19" s="690">
        <v>500840</v>
      </c>
      <c r="J19" s="690" t="s">
        <v>1244</v>
      </c>
      <c r="K19" s="690" t="s">
        <v>544</v>
      </c>
      <c r="L19" s="690" t="s">
        <v>26</v>
      </c>
      <c r="N19" s="691">
        <v>28018.27</v>
      </c>
      <c r="P19" s="691">
        <v>188320.78</v>
      </c>
      <c r="Q19" s="691">
        <v>159713.49</v>
      </c>
      <c r="R19" s="691">
        <v>56625.56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543</v>
      </c>
      <c r="L20" s="690" t="s">
        <v>26</v>
      </c>
      <c r="N20" s="691">
        <v>924480.99</v>
      </c>
      <c r="P20" s="691">
        <v>290468.09999999998</v>
      </c>
      <c r="Q20" s="691">
        <v>806566.15</v>
      </c>
      <c r="R20" s="691">
        <v>408382.94</v>
      </c>
    </row>
    <row r="21" spans="4:18" x14ac:dyDescent="0.2">
      <c r="D21" s="690" t="s">
        <v>384</v>
      </c>
      <c r="F21" s="690">
        <v>138901</v>
      </c>
      <c r="I21" s="690">
        <v>500937</v>
      </c>
      <c r="J21" s="690" t="s">
        <v>437</v>
      </c>
      <c r="K21" s="690" t="s">
        <v>544</v>
      </c>
      <c r="L21" s="690" t="s">
        <v>26</v>
      </c>
      <c r="N21" s="691">
        <v>52318.93</v>
      </c>
      <c r="P21" s="691">
        <v>10633592.699999999</v>
      </c>
      <c r="Q21" s="691">
        <v>10549059.630000001</v>
      </c>
      <c r="R21" s="691">
        <v>136852</v>
      </c>
    </row>
    <row r="22" spans="4:18" x14ac:dyDescent="0.2">
      <c r="D22" s="690" t="s">
        <v>384</v>
      </c>
      <c r="F22" s="690">
        <v>138901</v>
      </c>
      <c r="I22" s="690">
        <v>500937</v>
      </c>
      <c r="J22" s="690" t="s">
        <v>437</v>
      </c>
      <c r="K22" s="690" t="s">
        <v>543</v>
      </c>
      <c r="L22" s="690" t="s">
        <v>26</v>
      </c>
      <c r="N22" s="691">
        <v>2729091.32</v>
      </c>
      <c r="P22" s="691">
        <v>1708543.13</v>
      </c>
      <c r="Q22" s="690">
        <v>0</v>
      </c>
      <c r="R22" s="691">
        <v>4437634.45</v>
      </c>
    </row>
    <row r="23" spans="4:18" x14ac:dyDescent="0.2">
      <c r="D23" s="690" t="s">
        <v>384</v>
      </c>
      <c r="F23" s="690">
        <v>138901</v>
      </c>
      <c r="I23" s="690">
        <v>501051</v>
      </c>
      <c r="J23" s="690" t="s">
        <v>519</v>
      </c>
      <c r="K23" s="690" t="s">
        <v>544</v>
      </c>
      <c r="L23" s="690" t="s">
        <v>26</v>
      </c>
      <c r="N23" s="691">
        <v>-26070.93</v>
      </c>
      <c r="P23" s="691">
        <v>5846017.9000000004</v>
      </c>
      <c r="Q23" s="691">
        <v>5598990.6500000004</v>
      </c>
      <c r="R23" s="691">
        <v>220956.32</v>
      </c>
    </row>
    <row r="24" spans="4:18" x14ac:dyDescent="0.2">
      <c r="D24" s="690" t="s">
        <v>384</v>
      </c>
      <c r="F24" s="690">
        <v>138901</v>
      </c>
      <c r="I24" s="690">
        <v>501051</v>
      </c>
      <c r="J24" s="690" t="s">
        <v>519</v>
      </c>
      <c r="K24" s="690" t="s">
        <v>543</v>
      </c>
      <c r="L24" s="690" t="s">
        <v>26</v>
      </c>
      <c r="N24" s="691">
        <v>8154063.9699999997</v>
      </c>
      <c r="P24" s="691">
        <v>4600888.8600000003</v>
      </c>
      <c r="Q24" s="691">
        <v>12838945.029999999</v>
      </c>
      <c r="R24" s="691">
        <v>-83992.2</v>
      </c>
    </row>
    <row r="25" spans="4:18" x14ac:dyDescent="0.2">
      <c r="D25" s="690" t="s">
        <v>384</v>
      </c>
      <c r="F25" s="690">
        <v>138901</v>
      </c>
      <c r="I25" s="690">
        <v>501072</v>
      </c>
      <c r="J25" s="690" t="s">
        <v>520</v>
      </c>
      <c r="K25" s="690" t="s">
        <v>544</v>
      </c>
      <c r="L25" s="690" t="s">
        <v>26</v>
      </c>
      <c r="N25" s="690">
        <v>-609.11</v>
      </c>
      <c r="P25" s="691">
        <v>88509.31</v>
      </c>
      <c r="Q25" s="691">
        <v>79659.710000000006</v>
      </c>
      <c r="R25" s="691">
        <v>8240.49</v>
      </c>
    </row>
    <row r="26" spans="4:18" x14ac:dyDescent="0.2">
      <c r="D26" s="690" t="s">
        <v>384</v>
      </c>
      <c r="F26" s="690">
        <v>138901</v>
      </c>
      <c r="I26" s="690">
        <v>501072</v>
      </c>
      <c r="J26" s="690" t="s">
        <v>520</v>
      </c>
      <c r="K26" s="690" t="s">
        <v>543</v>
      </c>
      <c r="L26" s="690" t="s">
        <v>26</v>
      </c>
      <c r="N26" s="691">
        <v>291789.34000000003</v>
      </c>
      <c r="P26" s="691">
        <v>197892.02</v>
      </c>
      <c r="Q26" s="690">
        <v>0</v>
      </c>
      <c r="R26" s="691">
        <v>489681.36</v>
      </c>
    </row>
    <row r="27" spans="4:18" x14ac:dyDescent="0.2">
      <c r="D27" s="690" t="s">
        <v>384</v>
      </c>
      <c r="F27" s="690">
        <v>138901</v>
      </c>
      <c r="I27" s="690">
        <v>501073</v>
      </c>
      <c r="J27" s="690" t="s">
        <v>521</v>
      </c>
      <c r="K27" s="690" t="s">
        <v>544</v>
      </c>
      <c r="L27" s="690" t="s">
        <v>26</v>
      </c>
      <c r="N27" s="690">
        <v>-638.71</v>
      </c>
      <c r="P27" s="691">
        <v>88630.69</v>
      </c>
      <c r="Q27" s="691">
        <v>79780.38</v>
      </c>
      <c r="R27" s="691">
        <v>8211.6</v>
      </c>
    </row>
    <row r="28" spans="4:18" x14ac:dyDescent="0.2">
      <c r="D28" s="690" t="s">
        <v>384</v>
      </c>
      <c r="F28" s="690">
        <v>138901</v>
      </c>
      <c r="I28" s="690">
        <v>501073</v>
      </c>
      <c r="J28" s="690" t="s">
        <v>521</v>
      </c>
      <c r="K28" s="690" t="s">
        <v>543</v>
      </c>
      <c r="L28" s="690" t="s">
        <v>26</v>
      </c>
      <c r="N28" s="691">
        <v>291843.05</v>
      </c>
      <c r="P28" s="691">
        <v>197908.39</v>
      </c>
      <c r="Q28" s="690">
        <v>0</v>
      </c>
      <c r="R28" s="691">
        <v>489751.44</v>
      </c>
    </row>
    <row r="29" spans="4:18" x14ac:dyDescent="0.2">
      <c r="D29" s="690" t="s">
        <v>384</v>
      </c>
      <c r="F29" s="690">
        <v>138901</v>
      </c>
      <c r="I29" s="690">
        <v>501075</v>
      </c>
      <c r="J29" s="690" t="s">
        <v>1240</v>
      </c>
      <c r="K29" s="690" t="s">
        <v>544</v>
      </c>
      <c r="L29" s="690" t="s">
        <v>26</v>
      </c>
      <c r="N29" s="691">
        <v>-2807.15</v>
      </c>
      <c r="P29" s="691">
        <v>62871.4</v>
      </c>
      <c r="Q29" s="691">
        <v>50204.29</v>
      </c>
      <c r="R29" s="691">
        <v>9859.9599999999991</v>
      </c>
    </row>
    <row r="30" spans="4:18" x14ac:dyDescent="0.2">
      <c r="D30" s="690" t="s">
        <v>384</v>
      </c>
      <c r="F30" s="690">
        <v>138901</v>
      </c>
      <c r="I30" s="690">
        <v>501075</v>
      </c>
      <c r="J30" s="690" t="s">
        <v>1240</v>
      </c>
      <c r="K30" s="690" t="s">
        <v>543</v>
      </c>
      <c r="L30" s="690" t="s">
        <v>26</v>
      </c>
      <c r="N30" s="691">
        <v>468323.67</v>
      </c>
      <c r="P30" s="691">
        <v>198430</v>
      </c>
      <c r="Q30" s="691">
        <v>582193.14</v>
      </c>
      <c r="R30" s="691">
        <v>84560.53</v>
      </c>
    </row>
    <row r="31" spans="4:18" x14ac:dyDescent="0.2">
      <c r="D31" s="690" t="s">
        <v>384</v>
      </c>
      <c r="F31" s="690">
        <v>138901</v>
      </c>
      <c r="I31" s="690">
        <v>501076</v>
      </c>
      <c r="J31" s="690" t="s">
        <v>1241</v>
      </c>
      <c r="K31" s="690" t="s">
        <v>544</v>
      </c>
      <c r="L31" s="690" t="s">
        <v>26</v>
      </c>
      <c r="N31" s="691">
        <v>-2843.29</v>
      </c>
      <c r="P31" s="691">
        <v>62862.77</v>
      </c>
      <c r="Q31" s="691">
        <v>50135.95</v>
      </c>
      <c r="R31" s="691">
        <v>9883.5300000000007</v>
      </c>
    </row>
    <row r="32" spans="4:18" x14ac:dyDescent="0.2">
      <c r="D32" s="690" t="s">
        <v>384</v>
      </c>
      <c r="F32" s="690">
        <v>138901</v>
      </c>
      <c r="I32" s="690">
        <v>501076</v>
      </c>
      <c r="J32" s="690" t="s">
        <v>1241</v>
      </c>
      <c r="K32" s="690" t="s">
        <v>543</v>
      </c>
      <c r="L32" s="690" t="s">
        <v>26</v>
      </c>
      <c r="N32" s="691">
        <v>470553.4</v>
      </c>
      <c r="P32" s="691">
        <v>198763.39</v>
      </c>
      <c r="Q32" s="691">
        <v>584936.6</v>
      </c>
      <c r="R32" s="691">
        <v>84380.19</v>
      </c>
    </row>
    <row r="33" spans="1:18" x14ac:dyDescent="0.2">
      <c r="D33" s="690" t="s">
        <v>384</v>
      </c>
      <c r="F33" s="690">
        <v>138901</v>
      </c>
      <c r="I33" s="690">
        <v>501077</v>
      </c>
      <c r="J33" s="690" t="s">
        <v>1242</v>
      </c>
      <c r="K33" s="690" t="s">
        <v>544</v>
      </c>
      <c r="L33" s="690" t="s">
        <v>26</v>
      </c>
      <c r="N33" s="691">
        <v>-2917.33</v>
      </c>
      <c r="P33" s="691">
        <v>64506.82</v>
      </c>
      <c r="Q33" s="691">
        <v>51449.120000000003</v>
      </c>
      <c r="R33" s="691">
        <v>10140.370000000001</v>
      </c>
    </row>
    <row r="34" spans="1:18" x14ac:dyDescent="0.2">
      <c r="D34" s="690" t="s">
        <v>384</v>
      </c>
      <c r="F34" s="690">
        <v>138901</v>
      </c>
      <c r="I34" s="690">
        <v>501077</v>
      </c>
      <c r="J34" s="690" t="s">
        <v>1242</v>
      </c>
      <c r="K34" s="690" t="s">
        <v>543</v>
      </c>
      <c r="L34" s="690" t="s">
        <v>26</v>
      </c>
      <c r="N34" s="691">
        <v>482787.05</v>
      </c>
      <c r="P34" s="691">
        <v>203919.68</v>
      </c>
      <c r="Q34" s="691">
        <v>600143.89</v>
      </c>
      <c r="R34" s="691">
        <v>86562.84</v>
      </c>
    </row>
    <row r="35" spans="1:18" x14ac:dyDescent="0.2">
      <c r="D35" s="690" t="s">
        <v>384</v>
      </c>
      <c r="F35" s="690">
        <v>138901</v>
      </c>
      <c r="I35" s="690">
        <v>501078</v>
      </c>
      <c r="J35" s="690" t="s">
        <v>1243</v>
      </c>
      <c r="K35" s="690" t="s">
        <v>544</v>
      </c>
      <c r="L35" s="690" t="s">
        <v>26</v>
      </c>
      <c r="N35" s="691">
        <v>-2843.29</v>
      </c>
      <c r="P35" s="691">
        <v>62862.77</v>
      </c>
      <c r="Q35" s="691">
        <v>50135.95</v>
      </c>
      <c r="R35" s="691">
        <v>9883.5300000000007</v>
      </c>
    </row>
    <row r="36" spans="1:18" x14ac:dyDescent="0.2">
      <c r="D36" s="690" t="s">
        <v>384</v>
      </c>
      <c r="F36" s="690">
        <v>138901</v>
      </c>
      <c r="I36" s="690">
        <v>501078</v>
      </c>
      <c r="J36" s="690" t="s">
        <v>1243</v>
      </c>
      <c r="K36" s="690" t="s">
        <v>543</v>
      </c>
      <c r="L36" s="690" t="s">
        <v>26</v>
      </c>
      <c r="N36" s="691">
        <v>470553.4</v>
      </c>
      <c r="P36" s="691">
        <v>198763.39</v>
      </c>
      <c r="Q36" s="691">
        <v>584936.6</v>
      </c>
      <c r="R36" s="691">
        <v>84380.19</v>
      </c>
    </row>
    <row r="37" spans="1:18" x14ac:dyDescent="0.2">
      <c r="D37" s="690" t="s">
        <v>384</v>
      </c>
      <c r="F37" s="690">
        <v>138901</v>
      </c>
      <c r="I37" s="690">
        <v>501098</v>
      </c>
      <c r="J37" s="690" t="s">
        <v>1278</v>
      </c>
      <c r="K37" s="690" t="s">
        <v>544</v>
      </c>
      <c r="L37" s="690" t="s">
        <v>26</v>
      </c>
      <c r="N37" s="691">
        <v>-5617.53</v>
      </c>
      <c r="P37" s="691">
        <v>17098.759999999998</v>
      </c>
      <c r="Q37" s="690">
        <v>749.71</v>
      </c>
      <c r="R37" s="691">
        <v>10731.52</v>
      </c>
    </row>
    <row r="38" spans="1:18" x14ac:dyDescent="0.2">
      <c r="D38" s="690" t="s">
        <v>384</v>
      </c>
      <c r="F38" s="690">
        <v>138901</v>
      </c>
      <c r="I38" s="690">
        <v>501098</v>
      </c>
      <c r="J38" s="690" t="s">
        <v>1278</v>
      </c>
      <c r="K38" s="690" t="s">
        <v>543</v>
      </c>
      <c r="L38" s="690" t="s">
        <v>26</v>
      </c>
      <c r="N38" s="691">
        <v>554948.64</v>
      </c>
      <c r="P38" s="691">
        <v>340283.41</v>
      </c>
      <c r="Q38" s="691">
        <v>818603.88</v>
      </c>
      <c r="R38" s="691">
        <v>76628.17</v>
      </c>
    </row>
    <row r="39" spans="1:18" x14ac:dyDescent="0.2">
      <c r="D39" s="690" t="s">
        <v>384</v>
      </c>
      <c r="F39" s="690">
        <v>138901</v>
      </c>
      <c r="I39" s="690">
        <v>501100</v>
      </c>
      <c r="J39" s="690" t="s">
        <v>416</v>
      </c>
      <c r="K39" s="690" t="s">
        <v>544</v>
      </c>
      <c r="L39" s="690" t="s">
        <v>26</v>
      </c>
      <c r="N39" s="691">
        <v>-34531.230000000003</v>
      </c>
      <c r="P39" s="691">
        <v>71325.81</v>
      </c>
      <c r="Q39" s="691">
        <v>48533.35</v>
      </c>
      <c r="R39" s="691">
        <v>-11738.77</v>
      </c>
    </row>
    <row r="40" spans="1:18" x14ac:dyDescent="0.2">
      <c r="D40" s="690" t="s">
        <v>384</v>
      </c>
      <c r="F40" s="690">
        <v>138901</v>
      </c>
      <c r="I40" s="690">
        <v>501100</v>
      </c>
      <c r="J40" s="690" t="s">
        <v>416</v>
      </c>
      <c r="K40" s="690" t="s">
        <v>543</v>
      </c>
      <c r="L40" s="690" t="s">
        <v>26</v>
      </c>
      <c r="N40" s="691">
        <v>2237003.5</v>
      </c>
      <c r="P40" s="691">
        <v>842960.02</v>
      </c>
      <c r="Q40" s="691">
        <v>2471345.29</v>
      </c>
      <c r="R40" s="691">
        <v>608618.23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17817783.260000002</v>
      </c>
      <c r="P42" s="691"/>
      <c r="Q42" s="691"/>
      <c r="R42" s="691">
        <v>10901326.630000001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17817783.260000002</v>
      </c>
      <c r="P44" s="691"/>
      <c r="Q44" s="691"/>
      <c r="R44" s="691">
        <v>10901326.630000001</v>
      </c>
    </row>
    <row r="46" spans="1:18" x14ac:dyDescent="0.2">
      <c r="B46" s="690" t="s">
        <v>444</v>
      </c>
      <c r="L46" s="690" t="s">
        <v>26</v>
      </c>
      <c r="N46" s="691">
        <v>17817783.260000002</v>
      </c>
      <c r="P46" s="691"/>
      <c r="Q46" s="691"/>
      <c r="R46" s="691">
        <v>10901326.630000001</v>
      </c>
    </row>
    <row r="48" spans="1:18" x14ac:dyDescent="0.2">
      <c r="A48" s="690" t="s">
        <v>1305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544</v>
      </c>
      <c r="H55" s="691">
        <v>889704.69</v>
      </c>
      <c r="J55" s="691"/>
      <c r="M55" s="691"/>
      <c r="O55" s="691">
        <v>1375831.47</v>
      </c>
    </row>
    <row r="56" spans="1:15" x14ac:dyDescent="0.2">
      <c r="C56" s="690" t="s">
        <v>26</v>
      </c>
      <c r="E56" s="690" t="s">
        <v>384</v>
      </c>
      <c r="G56" s="690" t="s">
        <v>543</v>
      </c>
      <c r="H56" s="691">
        <v>16928078.57</v>
      </c>
      <c r="J56" s="691"/>
      <c r="M56" s="691"/>
      <c r="O56" s="691">
        <v>9525495.1600000001</v>
      </c>
    </row>
    <row r="58" spans="1:15" x14ac:dyDescent="0.2">
      <c r="B58" s="690" t="s">
        <v>442</v>
      </c>
      <c r="C58" s="690" t="s">
        <v>26</v>
      </c>
      <c r="H58" s="691">
        <v>17817783.260000002</v>
      </c>
      <c r="J58" s="691"/>
      <c r="M58" s="691"/>
      <c r="O58" s="691">
        <v>10901326.630000001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B2B5-B9E0-41D6-A181-E9A9655F918E}">
  <dimension ref="A1:R64"/>
  <sheetViews>
    <sheetView workbookViewId="0">
      <pane ySplit="5" topLeftCell="A47" activePane="bottomLeft" state="frozen"/>
      <selection pane="bottomLeft" activeCell="A6" sqref="A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1328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1">
        <v>1704.32</v>
      </c>
      <c r="P7" s="691">
        <v>408596.84</v>
      </c>
      <c r="Q7" s="691">
        <v>408431.62</v>
      </c>
      <c r="R7" s="691">
        <v>1869.54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32269.200000000001</v>
      </c>
      <c r="P8" s="691">
        <v>48005.18</v>
      </c>
      <c r="Q8" s="691">
        <v>41177.449999999997</v>
      </c>
      <c r="R8" s="691">
        <v>39096.93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141872.49</v>
      </c>
      <c r="P9" s="691">
        <v>4355344.8600000003</v>
      </c>
      <c r="Q9" s="691">
        <v>4355248.95</v>
      </c>
      <c r="R9" s="691">
        <v>141968.4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-122123.59</v>
      </c>
      <c r="P10" s="691">
        <v>33853.1</v>
      </c>
      <c r="Q10" s="690">
        <v>0</v>
      </c>
      <c r="R10" s="691">
        <v>-88270.49</v>
      </c>
    </row>
    <row r="11" spans="1:18" x14ac:dyDescent="0.2">
      <c r="D11" s="690" t="s">
        <v>384</v>
      </c>
      <c r="F11" s="690">
        <v>138901</v>
      </c>
      <c r="I11" s="690">
        <v>500538</v>
      </c>
      <c r="J11" s="690" t="s">
        <v>403</v>
      </c>
      <c r="K11" s="690" t="s">
        <v>544</v>
      </c>
      <c r="L11" s="690" t="s">
        <v>26</v>
      </c>
      <c r="N11" s="690">
        <v>0.04</v>
      </c>
      <c r="P11" s="691">
        <v>951413.49</v>
      </c>
      <c r="Q11" s="691">
        <v>951413.53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544</v>
      </c>
      <c r="L12" s="690" t="s">
        <v>26</v>
      </c>
      <c r="N12" s="691">
        <v>62036.63</v>
      </c>
      <c r="P12" s="691">
        <v>20223788.670000002</v>
      </c>
      <c r="Q12" s="691">
        <v>20219788.82</v>
      </c>
      <c r="R12" s="691">
        <v>66036.479999999996</v>
      </c>
    </row>
    <row r="13" spans="1:18" x14ac:dyDescent="0.2">
      <c r="D13" s="690" t="s">
        <v>384</v>
      </c>
      <c r="F13" s="690">
        <v>138901</v>
      </c>
      <c r="I13" s="690">
        <v>500640</v>
      </c>
      <c r="J13" s="690" t="s">
        <v>414</v>
      </c>
      <c r="K13" s="690" t="s">
        <v>543</v>
      </c>
      <c r="L13" s="690" t="s">
        <v>26</v>
      </c>
      <c r="N13" s="691">
        <v>760443.48</v>
      </c>
      <c r="P13" s="691">
        <v>708189.65</v>
      </c>
      <c r="Q13" s="690">
        <v>0</v>
      </c>
      <c r="R13" s="691">
        <v>1468633.13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544</v>
      </c>
      <c r="L14" s="690" t="s">
        <v>26</v>
      </c>
      <c r="N14" s="691">
        <v>78010.25</v>
      </c>
      <c r="P14" s="691">
        <v>26893786.16</v>
      </c>
      <c r="Q14" s="691">
        <v>26888291.91</v>
      </c>
      <c r="R14" s="691">
        <v>83504.5</v>
      </c>
    </row>
    <row r="15" spans="1:18" x14ac:dyDescent="0.2">
      <c r="D15" s="690" t="s">
        <v>384</v>
      </c>
      <c r="F15" s="690">
        <v>138901</v>
      </c>
      <c r="I15" s="690">
        <v>500642</v>
      </c>
      <c r="J15" s="690" t="s">
        <v>414</v>
      </c>
      <c r="K15" s="690" t="s">
        <v>543</v>
      </c>
      <c r="L15" s="690" t="s">
        <v>26</v>
      </c>
      <c r="N15" s="691">
        <v>1051775.73</v>
      </c>
      <c r="P15" s="691">
        <v>972793.22</v>
      </c>
      <c r="Q15" s="690">
        <v>0</v>
      </c>
      <c r="R15" s="691">
        <v>2024568.95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544</v>
      </c>
      <c r="L16" s="690" t="s">
        <v>26</v>
      </c>
      <c r="N16" s="691">
        <v>44825.91</v>
      </c>
      <c r="P16" s="691">
        <v>5077160.9400000004</v>
      </c>
      <c r="Q16" s="691">
        <v>5072005.03</v>
      </c>
      <c r="R16" s="691">
        <v>49981.82</v>
      </c>
    </row>
    <row r="17" spans="4:18" x14ac:dyDescent="0.2">
      <c r="D17" s="690" t="s">
        <v>384</v>
      </c>
      <c r="F17" s="690">
        <v>138901</v>
      </c>
      <c r="I17" s="690">
        <v>500724</v>
      </c>
      <c r="J17" s="690" t="s">
        <v>414</v>
      </c>
      <c r="K17" s="690" t="s">
        <v>543</v>
      </c>
      <c r="L17" s="690" t="s">
        <v>26</v>
      </c>
      <c r="N17" s="691">
        <v>625758.86</v>
      </c>
      <c r="P17" s="691">
        <v>505212.18</v>
      </c>
      <c r="Q17" s="691">
        <v>423059.61</v>
      </c>
      <c r="R17" s="691">
        <v>707911.43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544</v>
      </c>
      <c r="L18" s="690" t="s">
        <v>26</v>
      </c>
      <c r="N18" s="691">
        <v>577735.76</v>
      </c>
      <c r="P18" s="691">
        <v>10739685.41</v>
      </c>
      <c r="Q18" s="691">
        <v>10733213.960000001</v>
      </c>
      <c r="R18" s="691">
        <v>584207.21</v>
      </c>
    </row>
    <row r="19" spans="4:18" x14ac:dyDescent="0.2">
      <c r="D19" s="690" t="s">
        <v>384</v>
      </c>
      <c r="F19" s="690">
        <v>138901</v>
      </c>
      <c r="I19" s="690">
        <v>500749</v>
      </c>
      <c r="J19" s="690" t="s">
        <v>421</v>
      </c>
      <c r="K19" s="690" t="s">
        <v>543</v>
      </c>
      <c r="L19" s="690" t="s">
        <v>26</v>
      </c>
      <c r="N19" s="691">
        <v>410783.34</v>
      </c>
      <c r="P19" s="691">
        <v>801520.01</v>
      </c>
      <c r="Q19" s="690">
        <v>0</v>
      </c>
      <c r="R19" s="691">
        <v>1212303.3500000001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544</v>
      </c>
      <c r="L20" s="690" t="s">
        <v>26</v>
      </c>
      <c r="N20" s="691">
        <v>56625.56</v>
      </c>
      <c r="P20" s="691">
        <v>236191.51</v>
      </c>
      <c r="Q20" s="691">
        <v>233930.12</v>
      </c>
      <c r="R20" s="691">
        <v>58886.95</v>
      </c>
    </row>
    <row r="21" spans="4:18" x14ac:dyDescent="0.2">
      <c r="D21" s="690" t="s">
        <v>384</v>
      </c>
      <c r="F21" s="690">
        <v>138901</v>
      </c>
      <c r="I21" s="690">
        <v>500840</v>
      </c>
      <c r="J21" s="690" t="s">
        <v>1244</v>
      </c>
      <c r="K21" s="690" t="s">
        <v>543</v>
      </c>
      <c r="L21" s="690" t="s">
        <v>26</v>
      </c>
      <c r="N21" s="691">
        <v>408382.94</v>
      </c>
      <c r="P21" s="691">
        <v>180393.4</v>
      </c>
      <c r="Q21" s="690">
        <v>0</v>
      </c>
      <c r="R21" s="691">
        <v>588776.34</v>
      </c>
    </row>
    <row r="22" spans="4:18" x14ac:dyDescent="0.2">
      <c r="D22" s="690" t="s">
        <v>384</v>
      </c>
      <c r="F22" s="690">
        <v>138901</v>
      </c>
      <c r="I22" s="690">
        <v>500883</v>
      </c>
      <c r="J22" s="690" t="s">
        <v>431</v>
      </c>
      <c r="K22" s="690" t="s">
        <v>544</v>
      </c>
      <c r="L22" s="690" t="s">
        <v>26</v>
      </c>
      <c r="N22" s="690">
        <v>0.03</v>
      </c>
      <c r="P22" s="691">
        <v>385282.39</v>
      </c>
      <c r="Q22" s="691">
        <v>385282.42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500884</v>
      </c>
      <c r="J23" s="690" t="s">
        <v>431</v>
      </c>
      <c r="K23" s="690" t="s">
        <v>544</v>
      </c>
      <c r="L23" s="690" t="s">
        <v>26</v>
      </c>
      <c r="N23" s="690">
        <v>0.02</v>
      </c>
      <c r="P23" s="691">
        <v>553336.63</v>
      </c>
      <c r="Q23" s="691">
        <v>553336.65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500918</v>
      </c>
      <c r="J24" s="690" t="s">
        <v>434</v>
      </c>
      <c r="K24" s="690" t="s">
        <v>544</v>
      </c>
      <c r="L24" s="690" t="s">
        <v>26</v>
      </c>
      <c r="N24" s="691">
        <v>1948.7</v>
      </c>
      <c r="P24" s="690">
        <v>0</v>
      </c>
      <c r="Q24" s="691">
        <v>1948.7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500918</v>
      </c>
      <c r="J25" s="690" t="s">
        <v>434</v>
      </c>
      <c r="K25" s="690" t="s">
        <v>543</v>
      </c>
      <c r="L25" s="690" t="s">
        <v>26</v>
      </c>
      <c r="N25" s="691">
        <v>-1948.71</v>
      </c>
      <c r="P25" s="691">
        <v>1948.71</v>
      </c>
      <c r="Q25" s="690">
        <v>0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500937</v>
      </c>
      <c r="J26" s="690" t="s">
        <v>437</v>
      </c>
      <c r="K26" s="690" t="s">
        <v>544</v>
      </c>
      <c r="L26" s="690" t="s">
        <v>26</v>
      </c>
      <c r="N26" s="691">
        <v>136852</v>
      </c>
      <c r="P26" s="691">
        <v>12808629.5</v>
      </c>
      <c r="Q26" s="691">
        <v>12772445.970000001</v>
      </c>
      <c r="R26" s="691">
        <v>173035.53</v>
      </c>
    </row>
    <row r="27" spans="4:18" x14ac:dyDescent="0.2">
      <c r="D27" s="690" t="s">
        <v>384</v>
      </c>
      <c r="F27" s="690">
        <v>138901</v>
      </c>
      <c r="I27" s="690">
        <v>500937</v>
      </c>
      <c r="J27" s="690" t="s">
        <v>437</v>
      </c>
      <c r="K27" s="690" t="s">
        <v>543</v>
      </c>
      <c r="L27" s="690" t="s">
        <v>26</v>
      </c>
      <c r="N27" s="691">
        <v>4437634.45</v>
      </c>
      <c r="P27" s="691">
        <v>1559043.27</v>
      </c>
      <c r="Q27" s="691">
        <v>5109110.8</v>
      </c>
      <c r="R27" s="691">
        <v>887566.92</v>
      </c>
    </row>
    <row r="28" spans="4:18" x14ac:dyDescent="0.2">
      <c r="D28" s="690" t="s">
        <v>384</v>
      </c>
      <c r="F28" s="690">
        <v>138901</v>
      </c>
      <c r="I28" s="690">
        <v>501045</v>
      </c>
      <c r="J28" s="690" t="s">
        <v>518</v>
      </c>
      <c r="K28" s="690" t="s">
        <v>544</v>
      </c>
      <c r="L28" s="690" t="s">
        <v>26</v>
      </c>
      <c r="N28" s="691">
        <v>14957.69</v>
      </c>
      <c r="P28" s="690">
        <v>0</v>
      </c>
      <c r="Q28" s="691">
        <v>14957.69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501051</v>
      </c>
      <c r="J29" s="690" t="s">
        <v>519</v>
      </c>
      <c r="K29" s="690" t="s">
        <v>544</v>
      </c>
      <c r="L29" s="690" t="s">
        <v>26</v>
      </c>
      <c r="N29" s="691">
        <v>220956.32</v>
      </c>
      <c r="P29" s="691">
        <v>7007013.4400000004</v>
      </c>
      <c r="Q29" s="691">
        <v>7006347.4100000001</v>
      </c>
      <c r="R29" s="691">
        <v>221622.35</v>
      </c>
    </row>
    <row r="30" spans="4:18" x14ac:dyDescent="0.2">
      <c r="D30" s="690" t="s">
        <v>384</v>
      </c>
      <c r="F30" s="690">
        <v>138901</v>
      </c>
      <c r="I30" s="690">
        <v>501051</v>
      </c>
      <c r="J30" s="690" t="s">
        <v>519</v>
      </c>
      <c r="K30" s="690" t="s">
        <v>543</v>
      </c>
      <c r="L30" s="690" t="s">
        <v>26</v>
      </c>
      <c r="N30" s="691">
        <v>-83992.2</v>
      </c>
      <c r="P30" s="691">
        <v>3991284.9</v>
      </c>
      <c r="Q30" s="690">
        <v>0</v>
      </c>
      <c r="R30" s="691">
        <v>3907292.7</v>
      </c>
    </row>
    <row r="31" spans="4:18" x14ac:dyDescent="0.2">
      <c r="D31" s="690" t="s">
        <v>384</v>
      </c>
      <c r="F31" s="690">
        <v>138901</v>
      </c>
      <c r="I31" s="690">
        <v>501072</v>
      </c>
      <c r="J31" s="690" t="s">
        <v>520</v>
      </c>
      <c r="K31" s="690" t="s">
        <v>544</v>
      </c>
      <c r="L31" s="690" t="s">
        <v>26</v>
      </c>
      <c r="N31" s="691">
        <v>8240.49</v>
      </c>
      <c r="P31" s="691">
        <v>118482.44</v>
      </c>
      <c r="Q31" s="691">
        <v>112564.71</v>
      </c>
      <c r="R31" s="691">
        <v>14158.22</v>
      </c>
    </row>
    <row r="32" spans="4:18" x14ac:dyDescent="0.2">
      <c r="D32" s="690" t="s">
        <v>384</v>
      </c>
      <c r="F32" s="690">
        <v>138901</v>
      </c>
      <c r="I32" s="690">
        <v>501072</v>
      </c>
      <c r="J32" s="690" t="s">
        <v>520</v>
      </c>
      <c r="K32" s="690" t="s">
        <v>543</v>
      </c>
      <c r="L32" s="690" t="s">
        <v>26</v>
      </c>
      <c r="N32" s="691">
        <v>489681.36</v>
      </c>
      <c r="P32" s="691">
        <v>187378.24</v>
      </c>
      <c r="Q32" s="691">
        <v>596927.6</v>
      </c>
      <c r="R32" s="691">
        <v>80132</v>
      </c>
    </row>
    <row r="33" spans="2:18" x14ac:dyDescent="0.2">
      <c r="D33" s="690" t="s">
        <v>384</v>
      </c>
      <c r="F33" s="690">
        <v>138901</v>
      </c>
      <c r="I33" s="690">
        <v>501073</v>
      </c>
      <c r="J33" s="690" t="s">
        <v>521</v>
      </c>
      <c r="K33" s="690" t="s">
        <v>544</v>
      </c>
      <c r="L33" s="690" t="s">
        <v>26</v>
      </c>
      <c r="N33" s="691">
        <v>8211.6</v>
      </c>
      <c r="P33" s="691">
        <v>118585.41</v>
      </c>
      <c r="Q33" s="691">
        <v>112667.2</v>
      </c>
      <c r="R33" s="691">
        <v>14129.81</v>
      </c>
    </row>
    <row r="34" spans="2:18" x14ac:dyDescent="0.2">
      <c r="D34" s="690" t="s">
        <v>384</v>
      </c>
      <c r="F34" s="690">
        <v>138901</v>
      </c>
      <c r="I34" s="690">
        <v>501073</v>
      </c>
      <c r="J34" s="690" t="s">
        <v>521</v>
      </c>
      <c r="K34" s="690" t="s">
        <v>543</v>
      </c>
      <c r="L34" s="690" t="s">
        <v>26</v>
      </c>
      <c r="N34" s="691">
        <v>489751.44</v>
      </c>
      <c r="P34" s="691">
        <v>187448.53</v>
      </c>
      <c r="Q34" s="691">
        <v>596977.03</v>
      </c>
      <c r="R34" s="691">
        <v>80222.94</v>
      </c>
    </row>
    <row r="35" spans="2:18" x14ac:dyDescent="0.2">
      <c r="D35" s="690" t="s">
        <v>384</v>
      </c>
      <c r="F35" s="690">
        <v>138901</v>
      </c>
      <c r="I35" s="690">
        <v>501075</v>
      </c>
      <c r="J35" s="690" t="s">
        <v>1240</v>
      </c>
      <c r="K35" s="690" t="s">
        <v>544</v>
      </c>
      <c r="L35" s="690" t="s">
        <v>26</v>
      </c>
      <c r="N35" s="691">
        <v>9859.9599999999991</v>
      </c>
      <c r="P35" s="691">
        <v>68761.36</v>
      </c>
      <c r="Q35" s="691">
        <v>68302.179999999993</v>
      </c>
      <c r="R35" s="691">
        <v>10319.14</v>
      </c>
    </row>
    <row r="36" spans="2:18" x14ac:dyDescent="0.2">
      <c r="D36" s="690" t="s">
        <v>384</v>
      </c>
      <c r="F36" s="690">
        <v>138901</v>
      </c>
      <c r="I36" s="690">
        <v>501075</v>
      </c>
      <c r="J36" s="690" t="s">
        <v>1240</v>
      </c>
      <c r="K36" s="690" t="s">
        <v>543</v>
      </c>
      <c r="L36" s="690" t="s">
        <v>26</v>
      </c>
      <c r="N36" s="691">
        <v>84560.53</v>
      </c>
      <c r="P36" s="691">
        <v>183434</v>
      </c>
      <c r="Q36" s="690">
        <v>0</v>
      </c>
      <c r="R36" s="691">
        <v>267994.53000000003</v>
      </c>
    </row>
    <row r="37" spans="2:18" x14ac:dyDescent="0.2">
      <c r="D37" s="690" t="s">
        <v>384</v>
      </c>
      <c r="F37" s="690">
        <v>138901</v>
      </c>
      <c r="I37" s="690">
        <v>501076</v>
      </c>
      <c r="J37" s="690" t="s">
        <v>1241</v>
      </c>
      <c r="K37" s="690" t="s">
        <v>544</v>
      </c>
      <c r="L37" s="690" t="s">
        <v>26</v>
      </c>
      <c r="N37" s="691">
        <v>9883.5300000000007</v>
      </c>
      <c r="P37" s="691">
        <v>68732.240000000005</v>
      </c>
      <c r="Q37" s="691">
        <v>68273.84</v>
      </c>
      <c r="R37" s="691">
        <v>10341.93</v>
      </c>
    </row>
    <row r="38" spans="2:18" x14ac:dyDescent="0.2">
      <c r="D38" s="690" t="s">
        <v>384</v>
      </c>
      <c r="F38" s="690">
        <v>138901</v>
      </c>
      <c r="I38" s="690">
        <v>501076</v>
      </c>
      <c r="J38" s="690" t="s">
        <v>1241</v>
      </c>
      <c r="K38" s="690" t="s">
        <v>543</v>
      </c>
      <c r="L38" s="690" t="s">
        <v>26</v>
      </c>
      <c r="N38" s="691">
        <v>84380.19</v>
      </c>
      <c r="P38" s="691">
        <v>183129.41</v>
      </c>
      <c r="Q38" s="690">
        <v>0</v>
      </c>
      <c r="R38" s="691">
        <v>267509.59999999998</v>
      </c>
    </row>
    <row r="39" spans="2:18" x14ac:dyDescent="0.2">
      <c r="D39" s="690" t="s">
        <v>384</v>
      </c>
      <c r="F39" s="690">
        <v>138901</v>
      </c>
      <c r="I39" s="690">
        <v>501077</v>
      </c>
      <c r="J39" s="690" t="s">
        <v>1242</v>
      </c>
      <c r="K39" s="690" t="s">
        <v>544</v>
      </c>
      <c r="L39" s="690" t="s">
        <v>26</v>
      </c>
      <c r="N39" s="691">
        <v>10140.370000000001</v>
      </c>
      <c r="P39" s="691">
        <v>70531.539999999994</v>
      </c>
      <c r="Q39" s="691">
        <v>70061.279999999999</v>
      </c>
      <c r="R39" s="691">
        <v>10610.63</v>
      </c>
    </row>
    <row r="40" spans="2:18" x14ac:dyDescent="0.2">
      <c r="D40" s="690" t="s">
        <v>384</v>
      </c>
      <c r="F40" s="690">
        <v>138901</v>
      </c>
      <c r="I40" s="690">
        <v>501077</v>
      </c>
      <c r="J40" s="690" t="s">
        <v>1242</v>
      </c>
      <c r="K40" s="690" t="s">
        <v>543</v>
      </c>
      <c r="L40" s="690" t="s">
        <v>26</v>
      </c>
      <c r="N40" s="691">
        <v>86562.84</v>
      </c>
      <c r="P40" s="691">
        <v>187868.75</v>
      </c>
      <c r="Q40" s="690">
        <v>0</v>
      </c>
      <c r="R40" s="691">
        <v>274431.59000000003</v>
      </c>
    </row>
    <row r="41" spans="2:18" x14ac:dyDescent="0.2">
      <c r="D41" s="690" t="s">
        <v>384</v>
      </c>
      <c r="F41" s="690">
        <v>138901</v>
      </c>
      <c r="I41" s="690">
        <v>501078</v>
      </c>
      <c r="J41" s="690" t="s">
        <v>1243</v>
      </c>
      <c r="K41" s="690" t="s">
        <v>544</v>
      </c>
      <c r="L41" s="690" t="s">
        <v>26</v>
      </c>
      <c r="N41" s="691">
        <v>9883.5300000000007</v>
      </c>
      <c r="P41" s="691">
        <v>68732.240000000005</v>
      </c>
      <c r="Q41" s="691">
        <v>68273.84</v>
      </c>
      <c r="R41" s="691">
        <v>10341.93</v>
      </c>
    </row>
    <row r="42" spans="2:18" x14ac:dyDescent="0.2">
      <c r="D42" s="690" t="s">
        <v>384</v>
      </c>
      <c r="F42" s="690">
        <v>138901</v>
      </c>
      <c r="I42" s="690">
        <v>501078</v>
      </c>
      <c r="J42" s="690" t="s">
        <v>1243</v>
      </c>
      <c r="K42" s="690" t="s">
        <v>543</v>
      </c>
      <c r="L42" s="690" t="s">
        <v>26</v>
      </c>
      <c r="N42" s="691">
        <v>84380.19</v>
      </c>
      <c r="P42" s="691">
        <v>183129.41</v>
      </c>
      <c r="Q42" s="690">
        <v>0</v>
      </c>
      <c r="R42" s="691">
        <v>267509.59999999998</v>
      </c>
    </row>
    <row r="43" spans="2:18" x14ac:dyDescent="0.2">
      <c r="D43" s="690" t="s">
        <v>384</v>
      </c>
      <c r="F43" s="690">
        <v>138901</v>
      </c>
      <c r="I43" s="690">
        <v>501098</v>
      </c>
      <c r="J43" s="690" t="s">
        <v>1278</v>
      </c>
      <c r="K43" s="690" t="s">
        <v>544</v>
      </c>
      <c r="L43" s="690" t="s">
        <v>26</v>
      </c>
      <c r="N43" s="691">
        <v>10731.52</v>
      </c>
      <c r="P43" s="691">
        <v>16369.47</v>
      </c>
      <c r="Q43" s="691">
        <v>15944.64</v>
      </c>
      <c r="R43" s="691">
        <v>11156.35</v>
      </c>
    </row>
    <row r="44" spans="2:18" x14ac:dyDescent="0.2">
      <c r="D44" s="690" t="s">
        <v>384</v>
      </c>
      <c r="F44" s="690">
        <v>138901</v>
      </c>
      <c r="I44" s="690">
        <v>501098</v>
      </c>
      <c r="J44" s="690" t="s">
        <v>1278</v>
      </c>
      <c r="K44" s="690" t="s">
        <v>543</v>
      </c>
      <c r="L44" s="690" t="s">
        <v>26</v>
      </c>
      <c r="N44" s="691">
        <v>76628.17</v>
      </c>
      <c r="P44" s="691">
        <v>371671.07</v>
      </c>
      <c r="Q44" s="690">
        <v>0</v>
      </c>
      <c r="R44" s="691">
        <v>448299.24</v>
      </c>
    </row>
    <row r="45" spans="2:18" x14ac:dyDescent="0.2">
      <c r="D45" s="690" t="s">
        <v>384</v>
      </c>
      <c r="F45" s="690">
        <v>138901</v>
      </c>
      <c r="I45" s="690">
        <v>501100</v>
      </c>
      <c r="J45" s="690" t="s">
        <v>416</v>
      </c>
      <c r="K45" s="690" t="s">
        <v>544</v>
      </c>
      <c r="L45" s="690" t="s">
        <v>26</v>
      </c>
      <c r="N45" s="691">
        <v>-11738.77</v>
      </c>
      <c r="P45" s="691">
        <v>97538.37</v>
      </c>
      <c r="Q45" s="691">
        <v>94635.71</v>
      </c>
      <c r="R45" s="691">
        <v>-8836.11</v>
      </c>
    </row>
    <row r="46" spans="2:18" x14ac:dyDescent="0.2">
      <c r="D46" s="690" t="s">
        <v>384</v>
      </c>
      <c r="F46" s="690">
        <v>138901</v>
      </c>
      <c r="I46" s="690">
        <v>501100</v>
      </c>
      <c r="J46" s="690" t="s">
        <v>416</v>
      </c>
      <c r="K46" s="690" t="s">
        <v>543</v>
      </c>
      <c r="L46" s="690" t="s">
        <v>26</v>
      </c>
      <c r="N46" s="691">
        <v>608618.23</v>
      </c>
      <c r="P46" s="691">
        <v>790621.81</v>
      </c>
      <c r="Q46" s="690">
        <v>0</v>
      </c>
      <c r="R46" s="691">
        <v>1399240.04</v>
      </c>
    </row>
    <row r="48" spans="2:18" x14ac:dyDescent="0.2">
      <c r="B48" s="690" t="s">
        <v>442</v>
      </c>
      <c r="D48" s="690" t="s">
        <v>384</v>
      </c>
      <c r="F48" s="690">
        <v>138901</v>
      </c>
      <c r="L48" s="690" t="s">
        <v>26</v>
      </c>
      <c r="N48" s="691">
        <v>10916284.4</v>
      </c>
      <c r="P48" s="691">
        <v>101344887.75</v>
      </c>
      <c r="Q48" s="691">
        <v>96974618.670000002</v>
      </c>
      <c r="R48" s="691">
        <v>15286553.48</v>
      </c>
    </row>
    <row r="50" spans="1:18" x14ac:dyDescent="0.2">
      <c r="B50" s="690" t="s">
        <v>443</v>
      </c>
      <c r="D50" s="690" t="s">
        <v>384</v>
      </c>
      <c r="L50" s="690" t="s">
        <v>26</v>
      </c>
      <c r="N50" s="691">
        <v>10916284.4</v>
      </c>
      <c r="P50" s="691">
        <v>101344887.75</v>
      </c>
      <c r="Q50" s="691">
        <v>96974618.670000002</v>
      </c>
      <c r="R50" s="691">
        <v>15286553.48</v>
      </c>
    </row>
    <row r="52" spans="1:18" x14ac:dyDescent="0.2">
      <c r="B52" s="690" t="s">
        <v>444</v>
      </c>
      <c r="L52" s="690" t="s">
        <v>26</v>
      </c>
      <c r="N52" s="691">
        <v>10916284.4</v>
      </c>
      <c r="P52" s="691">
        <v>101344887.75</v>
      </c>
      <c r="Q52" s="691">
        <v>96974618.670000002</v>
      </c>
      <c r="R52" s="691">
        <v>15286553.48</v>
      </c>
    </row>
    <row r="54" spans="1:18" x14ac:dyDescent="0.2">
      <c r="A54" s="690" t="s">
        <v>1329</v>
      </c>
    </row>
    <row r="55" spans="1:18" x14ac:dyDescent="0.2">
      <c r="A55" s="690" t="s">
        <v>446</v>
      </c>
    </row>
    <row r="56" spans="1:18" x14ac:dyDescent="0.2">
      <c r="A56" s="690" t="s">
        <v>1327</v>
      </c>
    </row>
    <row r="57" spans="1:18" x14ac:dyDescent="0.2">
      <c r="A57" s="690" t="s">
        <v>447</v>
      </c>
    </row>
    <row r="59" spans="1:18" x14ac:dyDescent="0.2">
      <c r="C59" s="690" t="s">
        <v>379</v>
      </c>
      <c r="E59" s="690" t="s">
        <v>374</v>
      </c>
      <c r="G59" s="690" t="s">
        <v>448</v>
      </c>
      <c r="H59" s="690" t="s">
        <v>380</v>
      </c>
      <c r="J59" s="690" t="s">
        <v>381</v>
      </c>
      <c r="M59" s="690" t="s">
        <v>382</v>
      </c>
      <c r="O59" s="690" t="s">
        <v>383</v>
      </c>
    </row>
    <row r="61" spans="1:18" x14ac:dyDescent="0.2">
      <c r="C61" s="690" t="s">
        <v>26</v>
      </c>
      <c r="E61" s="690" t="s">
        <v>384</v>
      </c>
      <c r="G61" s="690" t="s">
        <v>544</v>
      </c>
      <c r="H61" s="691">
        <v>1392737.95</v>
      </c>
      <c r="J61" s="691">
        <v>90267962.909999996</v>
      </c>
      <c r="M61" s="691">
        <v>90207366.180000007</v>
      </c>
      <c r="O61" s="691">
        <v>1453334.68</v>
      </c>
    </row>
    <row r="62" spans="1:18" x14ac:dyDescent="0.2">
      <c r="C62" s="690" t="s">
        <v>26</v>
      </c>
      <c r="E62" s="690" t="s">
        <v>384</v>
      </c>
      <c r="G62" s="690" t="s">
        <v>543</v>
      </c>
      <c r="H62" s="691">
        <v>9523546.4499999993</v>
      </c>
      <c r="J62" s="691">
        <v>11076924.84</v>
      </c>
      <c r="M62" s="691">
        <v>6767252.4900000002</v>
      </c>
      <c r="O62" s="691">
        <v>13833218.800000001</v>
      </c>
    </row>
    <row r="64" spans="1:18" x14ac:dyDescent="0.2">
      <c r="B64" s="690" t="s">
        <v>442</v>
      </c>
      <c r="C64" s="690" t="s">
        <v>26</v>
      </c>
      <c r="H64" s="691">
        <v>10916284.4</v>
      </c>
      <c r="J64" s="691">
        <v>101344887.75</v>
      </c>
      <c r="M64" s="691">
        <v>96974618.670000002</v>
      </c>
      <c r="O64" s="691">
        <v>15286553.48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0DD2-1FB7-4C8E-BF4E-6EC232F54703}">
  <dimension ref="A1:L67"/>
  <sheetViews>
    <sheetView workbookViewId="0">
      <pane ySplit="3" topLeftCell="A4" activePane="bottomLeft" state="frozen"/>
      <selection pane="bottomLeft" sqref="A1:XFD1048576"/>
    </sheetView>
  </sheetViews>
  <sheetFormatPr defaultRowHeight="11.4" x14ac:dyDescent="0.2"/>
  <cols>
    <col min="1" max="1" width="12.5546875" style="694" customWidth="1"/>
    <col min="2" max="2" width="32.6640625" style="692" bestFit="1" customWidth="1"/>
    <col min="3" max="3" width="33.109375" style="692" bestFit="1" customWidth="1"/>
    <col min="4" max="4" width="8" style="694" bestFit="1" customWidth="1"/>
    <col min="5" max="5" width="14.77734375" style="692" bestFit="1" customWidth="1"/>
    <col min="6" max="6" width="13.88671875" style="692" customWidth="1"/>
    <col min="7" max="7" width="14.21875" style="692" bestFit="1" customWidth="1"/>
    <col min="8" max="8" width="10.109375" style="692" bestFit="1" customWidth="1"/>
    <col min="9" max="9" width="13.6640625" style="692" bestFit="1" customWidth="1"/>
    <col min="10" max="10" width="14.21875" style="692" bestFit="1" customWidth="1"/>
    <col min="11" max="11" width="12.5546875" style="692" bestFit="1" customWidth="1"/>
    <col min="12" max="12" width="14" style="692" bestFit="1" customWidth="1"/>
    <col min="13" max="16384" width="8.88671875" style="692"/>
  </cols>
  <sheetData>
    <row r="1" spans="1:12" x14ac:dyDescent="0.2">
      <c r="A1" s="748" t="s">
        <v>1635</v>
      </c>
    </row>
    <row r="3" spans="1:12" s="618" customFormat="1" ht="22.8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283</v>
      </c>
      <c r="I3" s="618" t="s">
        <v>507</v>
      </c>
      <c r="J3" s="618" t="s">
        <v>506</v>
      </c>
      <c r="K3" s="618" t="s">
        <v>285</v>
      </c>
      <c r="L3" s="618" t="s">
        <v>508</v>
      </c>
    </row>
    <row r="5" spans="1:12" x14ac:dyDescent="0.2">
      <c r="A5" s="694">
        <v>500937</v>
      </c>
      <c r="B5" s="692" t="s">
        <v>289</v>
      </c>
      <c r="C5" s="692" t="s">
        <v>1405</v>
      </c>
      <c r="D5" s="694" t="s">
        <v>0</v>
      </c>
      <c r="E5" s="693">
        <v>144567499.88</v>
      </c>
      <c r="F5" s="692">
        <v>0</v>
      </c>
      <c r="G5" s="692">
        <v>0</v>
      </c>
      <c r="H5" s="692">
        <v>0</v>
      </c>
      <c r="I5" s="692">
        <v>0</v>
      </c>
      <c r="J5" s="692">
        <v>0</v>
      </c>
      <c r="K5" s="693">
        <v>-2432500</v>
      </c>
      <c r="L5" s="693">
        <v>142134999.88</v>
      </c>
    </row>
    <row r="6" spans="1:12" x14ac:dyDescent="0.2">
      <c r="A6" s="632"/>
      <c r="B6" s="630" t="s">
        <v>289</v>
      </c>
      <c r="C6" s="630"/>
      <c r="D6" s="632"/>
      <c r="E6" s="629">
        <v>144567499.88</v>
      </c>
      <c r="F6" s="630">
        <v>0</v>
      </c>
      <c r="G6" s="630">
        <v>0</v>
      </c>
      <c r="H6" s="630">
        <v>0</v>
      </c>
      <c r="I6" s="630">
        <v>0</v>
      </c>
      <c r="J6" s="630">
        <v>0</v>
      </c>
      <c r="K6" s="629">
        <v>-2432500</v>
      </c>
      <c r="L6" s="629">
        <v>142134999.88</v>
      </c>
    </row>
    <row r="7" spans="1:12" x14ac:dyDescent="0.2">
      <c r="E7" s="693"/>
      <c r="K7" s="693"/>
      <c r="L7" s="693"/>
    </row>
    <row r="8" spans="1:12" x14ac:dyDescent="0.2">
      <c r="A8" s="694">
        <v>500749</v>
      </c>
      <c r="B8" s="692" t="s">
        <v>298</v>
      </c>
      <c r="C8" s="692" t="s">
        <v>1406</v>
      </c>
      <c r="D8" s="694" t="s">
        <v>1</v>
      </c>
      <c r="E8" s="693">
        <v>88407800</v>
      </c>
      <c r="F8" s="692">
        <v>0</v>
      </c>
      <c r="G8" s="693">
        <v>35501900</v>
      </c>
      <c r="H8" s="692">
        <v>0</v>
      </c>
      <c r="I8" s="693">
        <v>-88755600</v>
      </c>
      <c r="J8" s="692">
        <v>0</v>
      </c>
      <c r="K8" s="693">
        <v>-35154100</v>
      </c>
      <c r="L8" s="692">
        <v>0</v>
      </c>
    </row>
    <row r="9" spans="1:12" x14ac:dyDescent="0.2">
      <c r="A9" s="632"/>
      <c r="B9" s="630" t="s">
        <v>298</v>
      </c>
      <c r="C9" s="630"/>
      <c r="D9" s="632"/>
      <c r="E9" s="629">
        <v>88407800</v>
      </c>
      <c r="F9" s="630">
        <v>0</v>
      </c>
      <c r="G9" s="629">
        <v>35501900</v>
      </c>
      <c r="H9" s="630">
        <v>0</v>
      </c>
      <c r="I9" s="629">
        <v>-88755600</v>
      </c>
      <c r="J9" s="630">
        <v>0</v>
      </c>
      <c r="K9" s="629">
        <v>-35154100</v>
      </c>
      <c r="L9" s="630">
        <v>0</v>
      </c>
    </row>
    <row r="10" spans="1:12" x14ac:dyDescent="0.2">
      <c r="E10" s="693"/>
      <c r="G10" s="693"/>
      <c r="I10" s="693"/>
      <c r="K10" s="693"/>
    </row>
    <row r="11" spans="1:12" x14ac:dyDescent="0.2">
      <c r="A11" s="694">
        <v>501230</v>
      </c>
      <c r="B11" s="692" t="s">
        <v>312</v>
      </c>
      <c r="C11" s="692" t="s">
        <v>1381</v>
      </c>
      <c r="D11" s="694" t="s">
        <v>0</v>
      </c>
      <c r="E11" s="693">
        <v>126496562.5</v>
      </c>
      <c r="F11" s="692">
        <v>0</v>
      </c>
      <c r="G11" s="692">
        <v>0</v>
      </c>
      <c r="H11" s="692">
        <v>0</v>
      </c>
      <c r="I11" s="693">
        <v>-8847343.75</v>
      </c>
      <c r="J11" s="692">
        <v>0</v>
      </c>
      <c r="K11" s="693">
        <v>-2164531.25</v>
      </c>
      <c r="L11" s="693">
        <v>115484687.5</v>
      </c>
    </row>
    <row r="12" spans="1:12" x14ac:dyDescent="0.2">
      <c r="A12" s="694">
        <v>501072</v>
      </c>
      <c r="B12" s="692" t="s">
        <v>312</v>
      </c>
      <c r="C12" s="692" t="s">
        <v>515</v>
      </c>
      <c r="D12" s="694" t="s">
        <v>0</v>
      </c>
      <c r="E12" s="693">
        <v>22175375.699999999</v>
      </c>
      <c r="F12" s="692">
        <v>0</v>
      </c>
      <c r="G12" s="692">
        <v>0</v>
      </c>
      <c r="H12" s="692">
        <v>0</v>
      </c>
      <c r="I12" s="692">
        <v>0</v>
      </c>
      <c r="J12" s="692">
        <v>0</v>
      </c>
      <c r="K12" s="693">
        <v>-373124</v>
      </c>
      <c r="L12" s="693">
        <v>21802251.699999999</v>
      </c>
    </row>
    <row r="13" spans="1:12" x14ac:dyDescent="0.2">
      <c r="A13" s="694">
        <v>501073</v>
      </c>
      <c r="B13" s="692" t="s">
        <v>312</v>
      </c>
      <c r="C13" s="692" t="s">
        <v>516</v>
      </c>
      <c r="D13" s="694" t="s">
        <v>0</v>
      </c>
      <c r="E13" s="693">
        <v>22182272.940000001</v>
      </c>
      <c r="F13" s="692">
        <v>0</v>
      </c>
      <c r="G13" s="692">
        <v>0</v>
      </c>
      <c r="H13" s="692">
        <v>0</v>
      </c>
      <c r="I13" s="692">
        <v>0</v>
      </c>
      <c r="J13" s="692">
        <v>0</v>
      </c>
      <c r="K13" s="693">
        <v>-373240.06</v>
      </c>
      <c r="L13" s="693">
        <v>21809032.879999999</v>
      </c>
    </row>
    <row r="14" spans="1:12" x14ac:dyDescent="0.2">
      <c r="A14" s="694">
        <v>501075</v>
      </c>
      <c r="B14" s="692" t="s">
        <v>312</v>
      </c>
      <c r="C14" s="692" t="s">
        <v>1407</v>
      </c>
      <c r="D14" s="694" t="s">
        <v>0</v>
      </c>
      <c r="E14" s="693">
        <v>22229617.420000002</v>
      </c>
      <c r="F14" s="692">
        <v>0</v>
      </c>
      <c r="G14" s="692">
        <v>0</v>
      </c>
      <c r="H14" s="692">
        <v>0</v>
      </c>
      <c r="I14" s="692">
        <v>0</v>
      </c>
      <c r="J14" s="692">
        <v>0</v>
      </c>
      <c r="K14" s="693">
        <v>-374036.65</v>
      </c>
      <c r="L14" s="693">
        <v>21855580.77</v>
      </c>
    </row>
    <row r="15" spans="1:12" x14ac:dyDescent="0.2">
      <c r="A15" s="694">
        <v>501076</v>
      </c>
      <c r="B15" s="692" t="s">
        <v>312</v>
      </c>
      <c r="C15" s="692" t="s">
        <v>1408</v>
      </c>
      <c r="D15" s="694" t="s">
        <v>0</v>
      </c>
      <c r="E15" s="693">
        <v>22198577.129999999</v>
      </c>
      <c r="F15" s="692">
        <v>0</v>
      </c>
      <c r="G15" s="692">
        <v>0</v>
      </c>
      <c r="H15" s="692">
        <v>0</v>
      </c>
      <c r="I15" s="692">
        <v>0</v>
      </c>
      <c r="J15" s="692">
        <v>0</v>
      </c>
      <c r="K15" s="693">
        <v>-373514.38</v>
      </c>
      <c r="L15" s="693">
        <v>21825062.75</v>
      </c>
    </row>
    <row r="16" spans="1:12" x14ac:dyDescent="0.2">
      <c r="A16" s="694">
        <v>501077</v>
      </c>
      <c r="B16" s="692" t="s">
        <v>312</v>
      </c>
      <c r="C16" s="692" t="s">
        <v>1409</v>
      </c>
      <c r="D16" s="694" t="s">
        <v>0</v>
      </c>
      <c r="E16" s="693">
        <v>22736559.260000002</v>
      </c>
      <c r="F16" s="692">
        <v>0</v>
      </c>
      <c r="G16" s="692">
        <v>0</v>
      </c>
      <c r="H16" s="692">
        <v>0</v>
      </c>
      <c r="I16" s="692">
        <v>0</v>
      </c>
      <c r="J16" s="692">
        <v>0</v>
      </c>
      <c r="K16" s="693">
        <v>-382566.51</v>
      </c>
      <c r="L16" s="693">
        <v>22353992.75</v>
      </c>
    </row>
    <row r="17" spans="1:12" x14ac:dyDescent="0.2">
      <c r="A17" s="694">
        <v>501078</v>
      </c>
      <c r="B17" s="692" t="s">
        <v>312</v>
      </c>
      <c r="C17" s="692" t="s">
        <v>1410</v>
      </c>
      <c r="D17" s="694" t="s">
        <v>0</v>
      </c>
      <c r="E17" s="693">
        <v>22198577.129999999</v>
      </c>
      <c r="F17" s="692">
        <v>0</v>
      </c>
      <c r="G17" s="692">
        <v>0</v>
      </c>
      <c r="H17" s="692">
        <v>0</v>
      </c>
      <c r="I17" s="692">
        <v>0</v>
      </c>
      <c r="J17" s="692">
        <v>0</v>
      </c>
      <c r="K17" s="693">
        <v>-373514.38</v>
      </c>
      <c r="L17" s="693">
        <v>21825062.75</v>
      </c>
    </row>
    <row r="18" spans="1:12" x14ac:dyDescent="0.2">
      <c r="A18" s="632"/>
      <c r="B18" s="630" t="s">
        <v>312</v>
      </c>
      <c r="C18" s="630"/>
      <c r="D18" s="632"/>
      <c r="E18" s="629">
        <f>SUM(E11:E17)</f>
        <v>260217542.07999998</v>
      </c>
      <c r="F18" s="630">
        <v>0</v>
      </c>
      <c r="G18" s="630">
        <v>0</v>
      </c>
      <c r="H18" s="630">
        <v>0</v>
      </c>
      <c r="I18" s="629">
        <f>SUM(I11:I17)</f>
        <v>-8847343.75</v>
      </c>
      <c r="J18" s="630">
        <v>0</v>
      </c>
      <c r="K18" s="629">
        <f>SUM(K11:K17)</f>
        <v>-4414527.2299999995</v>
      </c>
      <c r="L18" s="629">
        <f>SUM(L11:L17)</f>
        <v>246955671.09999999</v>
      </c>
    </row>
    <row r="19" spans="1:12" x14ac:dyDescent="0.2">
      <c r="E19" s="693"/>
      <c r="K19" s="693"/>
      <c r="L19" s="693"/>
    </row>
    <row r="20" spans="1:12" x14ac:dyDescent="0.2">
      <c r="A20" s="694">
        <v>500400</v>
      </c>
      <c r="B20" s="692" t="s">
        <v>319</v>
      </c>
      <c r="C20" s="692" t="s">
        <v>1411</v>
      </c>
      <c r="D20" s="694" t="s">
        <v>0</v>
      </c>
      <c r="E20" s="693">
        <v>791214.4</v>
      </c>
      <c r="F20" s="692">
        <v>0</v>
      </c>
      <c r="G20" s="692">
        <v>0</v>
      </c>
      <c r="H20" s="692">
        <v>0</v>
      </c>
      <c r="I20" s="692">
        <v>0</v>
      </c>
      <c r="J20" s="692">
        <v>0</v>
      </c>
      <c r="K20" s="693">
        <v>-13313.04</v>
      </c>
      <c r="L20" s="693">
        <v>777901.36</v>
      </c>
    </row>
    <row r="21" spans="1:12" x14ac:dyDescent="0.2">
      <c r="A21" s="694">
        <v>500401</v>
      </c>
      <c r="B21" s="692" t="s">
        <v>319</v>
      </c>
      <c r="C21" s="692" t="s">
        <v>1412</v>
      </c>
      <c r="D21" s="694" t="s">
        <v>0</v>
      </c>
      <c r="E21" s="693">
        <v>7814968.9900000002</v>
      </c>
      <c r="F21" s="692">
        <v>0</v>
      </c>
      <c r="G21" s="692">
        <v>0</v>
      </c>
      <c r="H21" s="692">
        <v>0</v>
      </c>
      <c r="I21" s="692">
        <v>0</v>
      </c>
      <c r="J21" s="692">
        <v>0</v>
      </c>
      <c r="K21" s="693">
        <v>-131495.01</v>
      </c>
      <c r="L21" s="693">
        <v>7683473.9800000004</v>
      </c>
    </row>
    <row r="22" spans="1:12" x14ac:dyDescent="0.2">
      <c r="A22" s="694">
        <v>501098</v>
      </c>
      <c r="B22" s="692" t="s">
        <v>319</v>
      </c>
      <c r="C22" s="692" t="s">
        <v>1413</v>
      </c>
      <c r="D22" s="694" t="s">
        <v>0</v>
      </c>
      <c r="E22" s="693">
        <v>62096154.560000002</v>
      </c>
      <c r="F22" s="692">
        <v>0</v>
      </c>
      <c r="G22" s="692">
        <v>0</v>
      </c>
      <c r="H22" s="692">
        <v>0</v>
      </c>
      <c r="I22" s="692">
        <v>0</v>
      </c>
      <c r="J22" s="692">
        <v>0</v>
      </c>
      <c r="K22" s="693">
        <v>-1044833</v>
      </c>
      <c r="L22" s="693">
        <v>61051321.560000002</v>
      </c>
    </row>
    <row r="23" spans="1:12" x14ac:dyDescent="0.2">
      <c r="A23" s="694">
        <v>501100</v>
      </c>
      <c r="B23" s="692" t="s">
        <v>319</v>
      </c>
      <c r="C23" s="692" t="s">
        <v>1414</v>
      </c>
      <c r="D23" s="694" t="s">
        <v>0</v>
      </c>
      <c r="E23" s="693">
        <v>45435500</v>
      </c>
      <c r="F23" s="692">
        <v>0</v>
      </c>
      <c r="G23" s="692">
        <v>0</v>
      </c>
      <c r="H23" s="692">
        <v>0</v>
      </c>
      <c r="I23" s="692">
        <v>0</v>
      </c>
      <c r="J23" s="692">
        <v>0</v>
      </c>
      <c r="K23" s="693">
        <v>-764500</v>
      </c>
      <c r="L23" s="693">
        <v>44671000</v>
      </c>
    </row>
    <row r="24" spans="1:12" x14ac:dyDescent="0.2">
      <c r="A24" s="632"/>
      <c r="B24" s="630" t="s">
        <v>319</v>
      </c>
      <c r="C24" s="630"/>
      <c r="D24" s="632"/>
      <c r="E24" s="629">
        <v>116137837.95</v>
      </c>
      <c r="F24" s="630">
        <v>0</v>
      </c>
      <c r="G24" s="630">
        <v>0</v>
      </c>
      <c r="H24" s="630">
        <v>0</v>
      </c>
      <c r="I24" s="630">
        <v>0</v>
      </c>
      <c r="J24" s="630">
        <v>0</v>
      </c>
      <c r="K24" s="629">
        <v>-1954141.05</v>
      </c>
      <c r="L24" s="629">
        <v>114183696.90000001</v>
      </c>
    </row>
    <row r="25" spans="1:12" x14ac:dyDescent="0.2">
      <c r="E25" s="693"/>
      <c r="K25" s="693"/>
      <c r="L25" s="693"/>
    </row>
    <row r="26" spans="1:12" x14ac:dyDescent="0.2">
      <c r="A26" s="694">
        <v>501294</v>
      </c>
      <c r="B26" s="692" t="s">
        <v>1593</v>
      </c>
      <c r="C26" s="692" t="s">
        <v>1594</v>
      </c>
      <c r="E26" s="693">
        <v>18303754.66</v>
      </c>
      <c r="F26" s="692">
        <v>0</v>
      </c>
      <c r="G26" s="692">
        <v>0</v>
      </c>
      <c r="H26" s="692">
        <v>0</v>
      </c>
      <c r="I26" s="692">
        <v>0</v>
      </c>
      <c r="J26" s="692">
        <v>0</v>
      </c>
      <c r="K26" s="693">
        <v>-307979.89</v>
      </c>
      <c r="L26" s="693">
        <v>17995774.77</v>
      </c>
    </row>
    <row r="27" spans="1:12" x14ac:dyDescent="0.2">
      <c r="A27" s="694">
        <v>501295</v>
      </c>
      <c r="B27" s="692" t="s">
        <v>1593</v>
      </c>
      <c r="C27" s="692" t="s">
        <v>1594</v>
      </c>
      <c r="E27" s="693">
        <v>18303754.66</v>
      </c>
      <c r="F27" s="692">
        <v>0</v>
      </c>
      <c r="G27" s="692">
        <v>0</v>
      </c>
      <c r="H27" s="692">
        <v>0</v>
      </c>
      <c r="I27" s="692">
        <v>0</v>
      </c>
      <c r="J27" s="692">
        <v>0</v>
      </c>
      <c r="K27" s="693">
        <v>-307979.89</v>
      </c>
      <c r="L27" s="693">
        <v>17995774.77</v>
      </c>
    </row>
    <row r="28" spans="1:12" x14ac:dyDescent="0.2">
      <c r="A28" s="694">
        <v>501296</v>
      </c>
      <c r="B28" s="692" t="s">
        <v>1593</v>
      </c>
      <c r="C28" s="692" t="s">
        <v>1594</v>
      </c>
      <c r="E28" s="693">
        <v>693251.8</v>
      </c>
      <c r="F28" s="692">
        <v>0</v>
      </c>
      <c r="G28" s="692">
        <v>0</v>
      </c>
      <c r="H28" s="693">
        <v>37488.74</v>
      </c>
      <c r="I28" s="693">
        <v>-679405.23</v>
      </c>
      <c r="J28" s="693">
        <v>-51335.31</v>
      </c>
      <c r="K28" s="692">
        <v>0</v>
      </c>
      <c r="L28" s="692">
        <v>0</v>
      </c>
    </row>
    <row r="29" spans="1:12" x14ac:dyDescent="0.2">
      <c r="A29" s="694">
        <v>501308</v>
      </c>
      <c r="B29" s="692" t="s">
        <v>1593</v>
      </c>
      <c r="C29" s="692" t="s">
        <v>313</v>
      </c>
      <c r="E29" s="693">
        <v>11591278.99</v>
      </c>
      <c r="F29" s="692">
        <v>0</v>
      </c>
      <c r="G29" s="692">
        <v>0</v>
      </c>
      <c r="H29" s="692">
        <v>0</v>
      </c>
      <c r="I29" s="692">
        <v>0</v>
      </c>
      <c r="J29" s="692">
        <v>0</v>
      </c>
      <c r="K29" s="693">
        <v>-195035.44</v>
      </c>
      <c r="L29" s="693">
        <v>11396243.550000001</v>
      </c>
    </row>
    <row r="30" spans="1:12" x14ac:dyDescent="0.2">
      <c r="A30" s="632"/>
      <c r="B30" s="630" t="s">
        <v>1593</v>
      </c>
      <c r="C30" s="630"/>
      <c r="D30" s="632"/>
      <c r="E30" s="629">
        <v>48892040.109999999</v>
      </c>
      <c r="F30" s="630">
        <v>0</v>
      </c>
      <c r="G30" s="630">
        <v>0</v>
      </c>
      <c r="H30" s="629">
        <v>37488.74</v>
      </c>
      <c r="I30" s="629">
        <v>-679405.23</v>
      </c>
      <c r="J30" s="629">
        <v>-51335.31</v>
      </c>
      <c r="K30" s="629">
        <v>-810995.22</v>
      </c>
      <c r="L30" s="629">
        <v>47387793.090000004</v>
      </c>
    </row>
    <row r="31" spans="1:12" x14ac:dyDescent="0.2">
      <c r="E31" s="693"/>
      <c r="H31" s="693"/>
      <c r="I31" s="693"/>
      <c r="J31" s="693"/>
      <c r="K31" s="693"/>
      <c r="L31" s="693"/>
    </row>
    <row r="32" spans="1:12" x14ac:dyDescent="0.2">
      <c r="A32" s="694">
        <v>500010</v>
      </c>
      <c r="B32" s="692" t="s">
        <v>326</v>
      </c>
      <c r="C32" s="692" t="s">
        <v>320</v>
      </c>
      <c r="D32" s="694" t="s">
        <v>0</v>
      </c>
      <c r="E32" s="693">
        <v>11602328.5</v>
      </c>
      <c r="F32" s="692">
        <v>0</v>
      </c>
      <c r="G32" s="693">
        <v>1948239.09</v>
      </c>
      <c r="H32" s="692">
        <v>0</v>
      </c>
      <c r="I32" s="692">
        <v>0</v>
      </c>
      <c r="J32" s="693">
        <v>-11450645.789999999</v>
      </c>
      <c r="K32" s="693">
        <v>-2099921.7999999998</v>
      </c>
      <c r="L32" s="692">
        <v>0</v>
      </c>
    </row>
    <row r="33" spans="1:12" x14ac:dyDescent="0.2">
      <c r="A33" s="694">
        <v>500011</v>
      </c>
      <c r="B33" s="692" t="s">
        <v>326</v>
      </c>
      <c r="C33" s="692" t="s">
        <v>321</v>
      </c>
      <c r="D33" s="694" t="s">
        <v>0</v>
      </c>
      <c r="E33" s="693">
        <v>11778777.25</v>
      </c>
      <c r="F33" s="692">
        <v>0</v>
      </c>
      <c r="G33" s="693">
        <v>1902735.09</v>
      </c>
      <c r="H33" s="692">
        <v>0</v>
      </c>
      <c r="I33" s="692">
        <v>0</v>
      </c>
      <c r="J33" s="693">
        <v>-11624787.710000001</v>
      </c>
      <c r="K33" s="693">
        <v>-2056724.63</v>
      </c>
      <c r="L33" s="692">
        <v>0</v>
      </c>
    </row>
    <row r="34" spans="1:12" x14ac:dyDescent="0.2">
      <c r="A34" s="694">
        <v>500039</v>
      </c>
      <c r="B34" s="692" t="s">
        <v>326</v>
      </c>
      <c r="C34" s="692" t="s">
        <v>361</v>
      </c>
      <c r="D34" s="694" t="s">
        <v>0</v>
      </c>
      <c r="E34" s="693">
        <v>10751691.5</v>
      </c>
      <c r="F34" s="692">
        <v>0</v>
      </c>
      <c r="G34" s="693">
        <v>22928459.989999998</v>
      </c>
      <c r="H34" s="692">
        <v>0</v>
      </c>
      <c r="I34" s="692">
        <v>0</v>
      </c>
      <c r="J34" s="693">
        <v>-10611129.5</v>
      </c>
      <c r="K34" s="693">
        <v>-23069021.989999998</v>
      </c>
      <c r="L34" s="692">
        <v>0</v>
      </c>
    </row>
    <row r="35" spans="1:12" x14ac:dyDescent="0.2">
      <c r="A35" s="694">
        <v>500913</v>
      </c>
      <c r="B35" s="692" t="s">
        <v>326</v>
      </c>
      <c r="C35" s="692" t="s">
        <v>325</v>
      </c>
      <c r="D35" s="694" t="s">
        <v>0</v>
      </c>
      <c r="E35" s="693">
        <v>275509788.16000003</v>
      </c>
      <c r="F35" s="692">
        <v>0</v>
      </c>
      <c r="G35" s="692">
        <v>0</v>
      </c>
      <c r="H35" s="693">
        <v>5589595.54</v>
      </c>
      <c r="I35" s="692">
        <v>0</v>
      </c>
      <c r="J35" s="693">
        <v>-281099383.69999999</v>
      </c>
      <c r="K35" s="692">
        <v>0</v>
      </c>
      <c r="L35" s="692">
        <v>0</v>
      </c>
    </row>
    <row r="36" spans="1:12" x14ac:dyDescent="0.2">
      <c r="A36" s="632"/>
      <c r="B36" s="630" t="s">
        <v>326</v>
      </c>
      <c r="C36" s="630"/>
      <c r="D36" s="632"/>
      <c r="E36" s="629">
        <f>SUM(E32:E35)</f>
        <v>309642585.41000003</v>
      </c>
      <c r="F36" s="630">
        <v>0</v>
      </c>
      <c r="G36" s="629">
        <v>26779434.170000002</v>
      </c>
      <c r="H36" s="629">
        <v>5589595.54</v>
      </c>
      <c r="I36" s="630">
        <v>0</v>
      </c>
      <c r="J36" s="629">
        <v>-314785946.69999999</v>
      </c>
      <c r="K36" s="629">
        <v>-27225668.420000002</v>
      </c>
      <c r="L36" s="630">
        <v>0</v>
      </c>
    </row>
    <row r="37" spans="1:12" x14ac:dyDescent="0.2">
      <c r="E37" s="693"/>
      <c r="G37" s="693"/>
      <c r="H37" s="693"/>
      <c r="J37" s="693"/>
      <c r="K37" s="693"/>
    </row>
    <row r="38" spans="1:12" x14ac:dyDescent="0.2">
      <c r="A38" s="694">
        <v>500758</v>
      </c>
      <c r="B38" s="692" t="s">
        <v>337</v>
      </c>
      <c r="C38" s="692" t="s">
        <v>333</v>
      </c>
      <c r="D38" s="694" t="s">
        <v>26</v>
      </c>
      <c r="E38" s="693">
        <v>975206.98</v>
      </c>
      <c r="F38" s="692">
        <v>0</v>
      </c>
      <c r="G38" s="692">
        <v>0</v>
      </c>
      <c r="H38" s="692">
        <v>0</v>
      </c>
      <c r="I38" s="692">
        <v>0</v>
      </c>
      <c r="J38" s="693">
        <v>-975206.98</v>
      </c>
      <c r="K38" s="692">
        <v>0</v>
      </c>
      <c r="L38" s="692">
        <v>0</v>
      </c>
    </row>
    <row r="39" spans="1:12" x14ac:dyDescent="0.2">
      <c r="A39" s="632"/>
      <c r="B39" s="630" t="s">
        <v>337</v>
      </c>
      <c r="C39" s="630"/>
      <c r="D39" s="632"/>
      <c r="E39" s="629">
        <v>975206.98</v>
      </c>
      <c r="F39" s="630">
        <v>0</v>
      </c>
      <c r="G39" s="630">
        <v>0</v>
      </c>
      <c r="H39" s="630">
        <v>0</v>
      </c>
      <c r="I39" s="630">
        <v>0</v>
      </c>
      <c r="J39" s="629">
        <v>-975206.98</v>
      </c>
      <c r="K39" s="630">
        <v>0</v>
      </c>
      <c r="L39" s="630">
        <v>0</v>
      </c>
    </row>
    <row r="40" spans="1:12" x14ac:dyDescent="0.2">
      <c r="E40" s="693"/>
      <c r="J40" s="693"/>
    </row>
    <row r="41" spans="1:12" x14ac:dyDescent="0.2">
      <c r="A41" s="694">
        <v>500042</v>
      </c>
      <c r="B41" s="692" t="s">
        <v>353</v>
      </c>
      <c r="C41" s="692" t="s">
        <v>322</v>
      </c>
      <c r="D41" s="694" t="s">
        <v>0</v>
      </c>
      <c r="E41" s="693">
        <v>12547343.109999999</v>
      </c>
      <c r="F41" s="692">
        <v>0</v>
      </c>
      <c r="G41" s="693">
        <v>2242358.06</v>
      </c>
      <c r="H41" s="692">
        <v>0</v>
      </c>
      <c r="I41" s="692">
        <v>0</v>
      </c>
      <c r="J41" s="693">
        <v>-12383305.689999999</v>
      </c>
      <c r="K41" s="693">
        <v>-2406395.48</v>
      </c>
      <c r="L41" s="692">
        <v>0</v>
      </c>
    </row>
    <row r="42" spans="1:12" x14ac:dyDescent="0.2">
      <c r="A42" s="694">
        <v>500522</v>
      </c>
      <c r="B42" s="692" t="s">
        <v>353</v>
      </c>
      <c r="C42" s="692" t="s">
        <v>344</v>
      </c>
      <c r="D42" s="694" t="s">
        <v>0</v>
      </c>
      <c r="E42" s="693">
        <v>6727432.0899999999</v>
      </c>
      <c r="F42" s="692">
        <v>0</v>
      </c>
      <c r="G42" s="693">
        <v>7694717.75</v>
      </c>
      <c r="H42" s="692">
        <v>0</v>
      </c>
      <c r="I42" s="692">
        <v>0</v>
      </c>
      <c r="J42" s="693">
        <v>-6639481.1600000001</v>
      </c>
      <c r="K42" s="693">
        <v>-7782668.6799999997</v>
      </c>
      <c r="L42" s="692">
        <v>0</v>
      </c>
    </row>
    <row r="43" spans="1:12" x14ac:dyDescent="0.2">
      <c r="A43" s="694">
        <v>500557</v>
      </c>
      <c r="B43" s="692" t="s">
        <v>353</v>
      </c>
      <c r="C43" s="692" t="s">
        <v>345</v>
      </c>
      <c r="D43" s="694" t="s">
        <v>0</v>
      </c>
      <c r="E43" s="693">
        <v>144643768.63999999</v>
      </c>
      <c r="F43" s="692">
        <v>0</v>
      </c>
      <c r="G43" s="693">
        <v>32001142.41</v>
      </c>
      <c r="H43" s="692">
        <v>0</v>
      </c>
      <c r="I43" s="692">
        <v>0</v>
      </c>
      <c r="J43" s="693">
        <v>-142752771.55000001</v>
      </c>
      <c r="K43" s="693">
        <v>-33892139.5</v>
      </c>
      <c r="L43" s="692">
        <v>0</v>
      </c>
    </row>
    <row r="44" spans="1:12" x14ac:dyDescent="0.2">
      <c r="A44" s="694">
        <v>500558</v>
      </c>
      <c r="B44" s="692" t="s">
        <v>353</v>
      </c>
      <c r="C44" s="692" t="s">
        <v>346</v>
      </c>
      <c r="D44" s="694" t="s">
        <v>0</v>
      </c>
      <c r="E44" s="693">
        <v>164842817.19999999</v>
      </c>
      <c r="F44" s="692">
        <v>0</v>
      </c>
      <c r="G44" s="693">
        <v>41119758.549999997</v>
      </c>
      <c r="H44" s="692">
        <v>0</v>
      </c>
      <c r="I44" s="692">
        <v>0</v>
      </c>
      <c r="J44" s="693">
        <v>-162687748.28999999</v>
      </c>
      <c r="K44" s="693">
        <v>-43274827.460000001</v>
      </c>
      <c r="L44" s="692">
        <v>0</v>
      </c>
    </row>
    <row r="45" spans="1:12" x14ac:dyDescent="0.2">
      <c r="A45" s="694">
        <v>500883</v>
      </c>
      <c r="B45" s="692" t="s">
        <v>353</v>
      </c>
      <c r="C45" s="692" t="s">
        <v>351</v>
      </c>
      <c r="D45" s="694" t="s">
        <v>0</v>
      </c>
      <c r="E45" s="693">
        <v>8819719.9499999993</v>
      </c>
      <c r="F45" s="692">
        <v>0</v>
      </c>
      <c r="G45" s="692">
        <v>0</v>
      </c>
      <c r="H45" s="693">
        <v>822736.51</v>
      </c>
      <c r="I45" s="692">
        <v>0</v>
      </c>
      <c r="J45" s="693">
        <v>-9642456.4600000009</v>
      </c>
      <c r="K45" s="692">
        <v>0</v>
      </c>
      <c r="L45" s="692">
        <v>0</v>
      </c>
    </row>
    <row r="46" spans="1:12" x14ac:dyDescent="0.2">
      <c r="A46" s="694">
        <v>500884</v>
      </c>
      <c r="B46" s="692" t="s">
        <v>353</v>
      </c>
      <c r="C46" s="692" t="s">
        <v>352</v>
      </c>
      <c r="D46" s="694" t="s">
        <v>0</v>
      </c>
      <c r="E46" s="693">
        <v>15546914.6</v>
      </c>
      <c r="F46" s="692">
        <v>0</v>
      </c>
      <c r="G46" s="692">
        <v>0</v>
      </c>
      <c r="H46" s="693">
        <v>1624037.4</v>
      </c>
      <c r="I46" s="692">
        <v>0</v>
      </c>
      <c r="J46" s="693">
        <v>-17170952</v>
      </c>
      <c r="K46" s="692">
        <v>0</v>
      </c>
      <c r="L46" s="692">
        <v>0</v>
      </c>
    </row>
    <row r="47" spans="1:12" x14ac:dyDescent="0.2">
      <c r="A47" s="694">
        <v>500885</v>
      </c>
      <c r="B47" s="692" t="s">
        <v>353</v>
      </c>
      <c r="C47" s="692" t="s">
        <v>307</v>
      </c>
      <c r="D47" s="694" t="s">
        <v>0</v>
      </c>
      <c r="E47" s="693">
        <v>82345432.840000004</v>
      </c>
      <c r="F47" s="692">
        <v>0</v>
      </c>
      <c r="G47" s="692">
        <v>0</v>
      </c>
      <c r="H47" s="692">
        <v>0</v>
      </c>
      <c r="I47" s="692">
        <v>0</v>
      </c>
      <c r="J47" s="693">
        <v>-59514671.259999998</v>
      </c>
      <c r="K47" s="693">
        <v>-1159256.8600000001</v>
      </c>
      <c r="L47" s="693">
        <v>21671504.719999999</v>
      </c>
    </row>
    <row r="48" spans="1:12" x14ac:dyDescent="0.2">
      <c r="A48" s="694">
        <v>500914</v>
      </c>
      <c r="B48" s="692" t="s">
        <v>353</v>
      </c>
      <c r="C48" s="692" t="s">
        <v>309</v>
      </c>
      <c r="D48" s="694" t="s">
        <v>0</v>
      </c>
      <c r="E48" s="693">
        <v>90251425.010000005</v>
      </c>
      <c r="F48" s="692">
        <v>0</v>
      </c>
      <c r="G48" s="692">
        <v>0</v>
      </c>
      <c r="H48" s="692">
        <v>0</v>
      </c>
      <c r="I48" s="692">
        <v>0</v>
      </c>
      <c r="J48" s="692">
        <v>0</v>
      </c>
      <c r="K48" s="693">
        <v>-1518575.03</v>
      </c>
      <c r="L48" s="693">
        <v>88732849.980000004</v>
      </c>
    </row>
    <row r="49" spans="1:12" x14ac:dyDescent="0.2">
      <c r="A49" s="694">
        <v>500980</v>
      </c>
      <c r="B49" s="692" t="s">
        <v>353</v>
      </c>
      <c r="C49" s="692" t="s">
        <v>341</v>
      </c>
      <c r="D49" s="694" t="s">
        <v>0</v>
      </c>
      <c r="E49" s="693">
        <v>2390060.36</v>
      </c>
      <c r="F49" s="692">
        <v>0</v>
      </c>
      <c r="G49" s="692">
        <v>0</v>
      </c>
      <c r="H49" s="693">
        <v>8749.68</v>
      </c>
      <c r="I49" s="692">
        <v>0</v>
      </c>
      <c r="J49" s="693">
        <v>-2398810.04</v>
      </c>
      <c r="K49" s="692">
        <v>0</v>
      </c>
      <c r="L49" s="692">
        <v>0</v>
      </c>
    </row>
    <row r="50" spans="1:12" x14ac:dyDescent="0.2">
      <c r="A50" s="632"/>
      <c r="B50" s="630" t="s">
        <v>353</v>
      </c>
      <c r="C50" s="630"/>
      <c r="D50" s="632"/>
      <c r="E50" s="629">
        <v>528114913.80000001</v>
      </c>
      <c r="F50" s="630">
        <v>0</v>
      </c>
      <c r="G50" s="629">
        <v>83057976.769999996</v>
      </c>
      <c r="H50" s="629">
        <v>2455523.59</v>
      </c>
      <c r="I50" s="630">
        <v>0</v>
      </c>
      <c r="J50" s="629">
        <v>-413190196.44999999</v>
      </c>
      <c r="K50" s="629">
        <v>-90033863.010000005</v>
      </c>
      <c r="L50" s="629">
        <v>110404354.7</v>
      </c>
    </row>
    <row r="51" spans="1:12" x14ac:dyDescent="0.2">
      <c r="E51" s="693"/>
      <c r="G51" s="693"/>
      <c r="H51" s="693"/>
      <c r="J51" s="693"/>
      <c r="K51" s="693"/>
      <c r="L51" s="693"/>
    </row>
    <row r="52" spans="1:12" x14ac:dyDescent="0.2">
      <c r="A52" s="694">
        <v>501000</v>
      </c>
      <c r="B52" s="692" t="s">
        <v>360</v>
      </c>
      <c r="C52" s="692" t="s">
        <v>1254</v>
      </c>
      <c r="D52" s="694" t="s">
        <v>26</v>
      </c>
      <c r="E52" s="693">
        <v>15467575.560000001</v>
      </c>
      <c r="F52" s="692">
        <v>0</v>
      </c>
      <c r="G52" s="692">
        <v>0</v>
      </c>
      <c r="H52" s="692">
        <v>0</v>
      </c>
      <c r="I52" s="692">
        <v>0</v>
      </c>
      <c r="J52" s="693">
        <v>-15467575.560000001</v>
      </c>
      <c r="K52" s="692">
        <v>0</v>
      </c>
      <c r="L52" s="692">
        <v>0</v>
      </c>
    </row>
    <row r="53" spans="1:12" x14ac:dyDescent="0.2">
      <c r="A53" s="632"/>
      <c r="B53" s="630" t="s">
        <v>360</v>
      </c>
      <c r="C53" s="630"/>
      <c r="D53" s="632"/>
      <c r="E53" s="629">
        <v>15467575.560000001</v>
      </c>
      <c r="F53" s="630">
        <v>0</v>
      </c>
      <c r="G53" s="630">
        <v>0</v>
      </c>
      <c r="H53" s="630">
        <v>0</v>
      </c>
      <c r="I53" s="630">
        <v>0</v>
      </c>
      <c r="J53" s="629">
        <v>-15467575.560000001</v>
      </c>
      <c r="K53" s="630">
        <v>0</v>
      </c>
      <c r="L53" s="630">
        <v>0</v>
      </c>
    </row>
    <row r="54" spans="1:12" x14ac:dyDescent="0.2">
      <c r="E54" s="693"/>
      <c r="J54" s="693"/>
    </row>
    <row r="55" spans="1:12" x14ac:dyDescent="0.2">
      <c r="A55" s="694">
        <v>500265</v>
      </c>
      <c r="B55" s="692" t="s">
        <v>365</v>
      </c>
      <c r="C55" s="692" t="s">
        <v>323</v>
      </c>
      <c r="D55" s="694" t="s">
        <v>0</v>
      </c>
      <c r="E55" s="693">
        <v>73855861.830000013</v>
      </c>
      <c r="F55" s="692">
        <v>0</v>
      </c>
      <c r="G55" s="693">
        <v>11577375.68</v>
      </c>
      <c r="H55" s="692">
        <v>0</v>
      </c>
      <c r="I55" s="692">
        <v>0</v>
      </c>
      <c r="J55" s="693">
        <v>-72890308.829999998</v>
      </c>
      <c r="K55" s="693">
        <v>-12542928.68</v>
      </c>
      <c r="L55" s="692">
        <v>0</v>
      </c>
    </row>
    <row r="56" spans="1:12" x14ac:dyDescent="0.2">
      <c r="A56" s="694">
        <v>500274</v>
      </c>
      <c r="B56" s="692" t="s">
        <v>365</v>
      </c>
      <c r="C56" s="692" t="s">
        <v>324</v>
      </c>
      <c r="D56" s="694" t="s">
        <v>0</v>
      </c>
      <c r="E56" s="693">
        <v>36736587.829999983</v>
      </c>
      <c r="F56" s="692">
        <v>0</v>
      </c>
      <c r="G56" s="693">
        <v>8678826.2899999991</v>
      </c>
      <c r="H56" s="692">
        <v>0</v>
      </c>
      <c r="I56" s="692">
        <v>0</v>
      </c>
      <c r="J56" s="693">
        <v>-36256312.850000001</v>
      </c>
      <c r="K56" s="693">
        <v>-9159101.2699999996</v>
      </c>
      <c r="L56" s="692">
        <v>0</v>
      </c>
    </row>
    <row r="57" spans="1:12" x14ac:dyDescent="0.2">
      <c r="A57" s="694">
        <v>500512</v>
      </c>
      <c r="B57" s="692" t="s">
        <v>365</v>
      </c>
      <c r="C57" s="692" t="s">
        <v>364</v>
      </c>
      <c r="D57" s="694" t="s">
        <v>1</v>
      </c>
      <c r="E57" s="693">
        <v>100254043.02000003</v>
      </c>
      <c r="F57" s="692">
        <v>0</v>
      </c>
      <c r="G57" s="693">
        <v>11934646.34</v>
      </c>
      <c r="H57" s="692">
        <v>0</v>
      </c>
      <c r="I57" s="692">
        <v>0</v>
      </c>
      <c r="J57" s="693">
        <v>-100367329.11</v>
      </c>
      <c r="K57" s="693">
        <v>-11821360.25</v>
      </c>
      <c r="L57" s="692">
        <v>0</v>
      </c>
    </row>
    <row r="58" spans="1:12" x14ac:dyDescent="0.2">
      <c r="A58" s="632"/>
      <c r="B58" s="630" t="s">
        <v>365</v>
      </c>
      <c r="C58" s="630"/>
      <c r="D58" s="632"/>
      <c r="E58" s="629">
        <f>SUM(E55:E57)</f>
        <v>210846492.68000001</v>
      </c>
      <c r="F58" s="630">
        <v>0</v>
      </c>
      <c r="G58" s="629">
        <f>SUM(G55:G57)</f>
        <v>32190848.309999999</v>
      </c>
      <c r="H58" s="630">
        <v>0</v>
      </c>
      <c r="I58" s="630">
        <v>0</v>
      </c>
      <c r="J58" s="629">
        <f t="shared" ref="J58:L58" si="0">SUM(J55:J57)</f>
        <v>-209513950.79000002</v>
      </c>
      <c r="K58" s="629">
        <f t="shared" si="0"/>
        <v>-33523390.199999999</v>
      </c>
      <c r="L58" s="629">
        <f t="shared" si="0"/>
        <v>0</v>
      </c>
    </row>
    <row r="59" spans="1:12" x14ac:dyDescent="0.2">
      <c r="E59" s="693"/>
      <c r="G59" s="693"/>
      <c r="J59" s="693"/>
      <c r="K59" s="693"/>
      <c r="L59" s="693"/>
    </row>
    <row r="60" spans="1:12" x14ac:dyDescent="0.2">
      <c r="A60" s="694">
        <v>500776</v>
      </c>
      <c r="B60" s="692" t="s">
        <v>1269</v>
      </c>
      <c r="C60" s="692" t="s">
        <v>340</v>
      </c>
      <c r="D60" s="694" t="s">
        <v>0</v>
      </c>
      <c r="E60" s="693">
        <v>56602471.969999999</v>
      </c>
      <c r="F60" s="692">
        <v>0</v>
      </c>
      <c r="G60" s="693">
        <v>24681833.170000002</v>
      </c>
      <c r="H60" s="692">
        <v>0</v>
      </c>
      <c r="I60" s="692">
        <v>0</v>
      </c>
      <c r="J60" s="693">
        <v>-55862480.810000002</v>
      </c>
      <c r="K60" s="693">
        <v>-25421824.329999998</v>
      </c>
      <c r="L60" s="692">
        <v>0</v>
      </c>
    </row>
    <row r="61" spans="1:12" x14ac:dyDescent="0.2">
      <c r="A61" s="632"/>
      <c r="B61" s="630" t="s">
        <v>1269</v>
      </c>
      <c r="C61" s="630"/>
      <c r="D61" s="632"/>
      <c r="E61" s="629">
        <v>56602471.969999999</v>
      </c>
      <c r="F61" s="630">
        <v>0</v>
      </c>
      <c r="G61" s="629">
        <v>24681833.170000002</v>
      </c>
      <c r="H61" s="630">
        <v>0</v>
      </c>
      <c r="I61" s="630">
        <v>0</v>
      </c>
      <c r="J61" s="629">
        <v>-55862480.810000002</v>
      </c>
      <c r="K61" s="629">
        <v>-25421824.329999998</v>
      </c>
      <c r="L61" s="630">
        <v>0</v>
      </c>
    </row>
    <row r="62" spans="1:12" x14ac:dyDescent="0.2">
      <c r="E62" s="693"/>
      <c r="G62" s="693"/>
      <c r="J62" s="693"/>
      <c r="K62" s="693"/>
    </row>
    <row r="63" spans="1:12" x14ac:dyDescent="0.2">
      <c r="A63" s="694">
        <v>500781</v>
      </c>
      <c r="B63" s="692" t="s">
        <v>1270</v>
      </c>
      <c r="C63" s="692" t="s">
        <v>350</v>
      </c>
      <c r="D63" s="694" t="s">
        <v>0</v>
      </c>
      <c r="E63" s="693">
        <v>15282850</v>
      </c>
      <c r="F63" s="692">
        <v>0</v>
      </c>
      <c r="G63" s="693">
        <v>4148508.23</v>
      </c>
      <c r="H63" s="692">
        <v>0</v>
      </c>
      <c r="I63" s="692">
        <v>0</v>
      </c>
      <c r="J63" s="693">
        <v>-15083050</v>
      </c>
      <c r="K63" s="693">
        <v>-4348308.2300000004</v>
      </c>
      <c r="L63" s="692">
        <v>0</v>
      </c>
    </row>
    <row r="64" spans="1:12" x14ac:dyDescent="0.2">
      <c r="A64" s="632"/>
      <c r="B64" s="630" t="s">
        <v>1270</v>
      </c>
      <c r="C64" s="630"/>
      <c r="D64" s="632"/>
      <c r="E64" s="629">
        <v>15282850</v>
      </c>
      <c r="F64" s="630">
        <v>0</v>
      </c>
      <c r="G64" s="629">
        <v>4148508.23</v>
      </c>
      <c r="H64" s="630">
        <v>0</v>
      </c>
      <c r="I64" s="630">
        <v>0</v>
      </c>
      <c r="J64" s="629">
        <v>-15083050</v>
      </c>
      <c r="K64" s="629">
        <v>-4348308.2300000004</v>
      </c>
      <c r="L64" s="630">
        <v>0</v>
      </c>
    </row>
    <row r="66" spans="5:12" x14ac:dyDescent="0.2">
      <c r="E66" s="629">
        <f>E64+E61+E58+E53+E50+E39+E36+E30+E24+E18+E9+E6</f>
        <v>1795154816.4200001</v>
      </c>
      <c r="F66" s="629">
        <f t="shared" ref="F66:L66" si="1">F64+F61+F58+F53+F50+F39+F36+F30+F24+F18+F9+F6</f>
        <v>0</v>
      </c>
      <c r="G66" s="629">
        <f t="shared" si="1"/>
        <v>206360500.64999998</v>
      </c>
      <c r="H66" s="629">
        <f t="shared" si="1"/>
        <v>8082607.8700000001</v>
      </c>
      <c r="I66" s="629">
        <f t="shared" si="1"/>
        <v>-98282348.980000004</v>
      </c>
      <c r="J66" s="629">
        <f t="shared" si="1"/>
        <v>-1024929742.5999999</v>
      </c>
      <c r="K66" s="629">
        <f t="shared" si="1"/>
        <v>-225319317.69</v>
      </c>
      <c r="L66" s="629">
        <f t="shared" si="1"/>
        <v>661066515.67000008</v>
      </c>
    </row>
    <row r="67" spans="5:12" x14ac:dyDescent="0.2">
      <c r="L67" s="74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67AA-1B65-4CC5-8318-9CC60BBC3D69}">
  <dimension ref="A1:R96"/>
  <sheetViews>
    <sheetView workbookViewId="0">
      <pane ySplit="5" topLeftCell="A54" activePane="bottomLeft" state="frozen"/>
      <selection pane="bottomLeft" activeCell="I7" sqref="I7:I78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1633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1">
        <v>1948239.09</v>
      </c>
      <c r="Q7" s="691">
        <v>11450645.789999999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2099921.7999999998</v>
      </c>
      <c r="P8" s="691">
        <v>4520495</v>
      </c>
      <c r="Q8" s="691">
        <v>6620416.7999999998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1">
        <v>1902735.09</v>
      </c>
      <c r="Q9" s="691">
        <v>11624787.710000001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2056724.63</v>
      </c>
      <c r="P10" s="691">
        <v>4589771.84</v>
      </c>
      <c r="Q10" s="691">
        <v>6646496.4699999997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1">
        <v>22928459.989999998</v>
      </c>
      <c r="Q11" s="691">
        <v>10611129.5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23069021.989999998</v>
      </c>
      <c r="P12" s="691">
        <v>4719440.95</v>
      </c>
      <c r="Q12" s="691">
        <v>27788462.940000001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1">
        <v>2242358.06</v>
      </c>
      <c r="Q13" s="691">
        <v>12383305.689999999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2406395.48</v>
      </c>
      <c r="P14" s="691">
        <v>2262691.79</v>
      </c>
      <c r="Q14" s="691">
        <v>4669087.2699999996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L15" s="690" t="s">
        <v>26</v>
      </c>
      <c r="N15" s="691">
        <v>61312933.149999999</v>
      </c>
      <c r="P15" s="691">
        <v>11577375.68</v>
      </c>
      <c r="Q15" s="691">
        <v>72890308.829999998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386</v>
      </c>
      <c r="L16" s="690" t="s">
        <v>26</v>
      </c>
      <c r="N16" s="691">
        <v>12542928.68</v>
      </c>
      <c r="P16" s="691">
        <v>5432821.9100000001</v>
      </c>
      <c r="Q16" s="691">
        <v>17975750.59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L17" s="690" t="s">
        <v>26</v>
      </c>
      <c r="N17" s="691">
        <v>27577486.559999999</v>
      </c>
      <c r="P17" s="691">
        <v>8678826.2899999991</v>
      </c>
      <c r="Q17" s="691">
        <v>36256312.850000001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386</v>
      </c>
      <c r="L18" s="690" t="s">
        <v>26</v>
      </c>
      <c r="N18" s="691">
        <v>9159101.2699999996</v>
      </c>
      <c r="P18" s="691">
        <v>109438.36</v>
      </c>
      <c r="Q18" s="691">
        <v>9268539.6300000008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500400</v>
      </c>
      <c r="J19" s="690" t="s">
        <v>1403</v>
      </c>
      <c r="L19" s="690" t="s">
        <v>26</v>
      </c>
      <c r="N19" s="691">
        <v>10950.9</v>
      </c>
      <c r="P19" s="690">
        <v>0</v>
      </c>
      <c r="Q19" s="690">
        <v>0</v>
      </c>
      <c r="R19" s="691">
        <v>10950.9</v>
      </c>
    </row>
    <row r="20" spans="4:18" x14ac:dyDescent="0.2">
      <c r="D20" s="690" t="s">
        <v>384</v>
      </c>
      <c r="F20" s="690">
        <v>138901</v>
      </c>
      <c r="I20" s="690">
        <v>500400</v>
      </c>
      <c r="J20" s="690" t="s">
        <v>1403</v>
      </c>
      <c r="K20" s="690" t="s">
        <v>386</v>
      </c>
      <c r="L20" s="690" t="s">
        <v>26</v>
      </c>
      <c r="N20" s="691">
        <v>780263.5</v>
      </c>
      <c r="P20" s="691">
        <v>1412637.38</v>
      </c>
      <c r="Q20" s="691">
        <v>1425950.42</v>
      </c>
      <c r="R20" s="691">
        <v>766950.46</v>
      </c>
    </row>
    <row r="21" spans="4:18" x14ac:dyDescent="0.2">
      <c r="D21" s="690" t="s">
        <v>384</v>
      </c>
      <c r="F21" s="690">
        <v>138901</v>
      </c>
      <c r="I21" s="690">
        <v>500401</v>
      </c>
      <c r="J21" s="690" t="s">
        <v>398</v>
      </c>
      <c r="L21" s="690" t="s">
        <v>26</v>
      </c>
      <c r="N21" s="691">
        <v>2227121.2200000002</v>
      </c>
      <c r="P21" s="690">
        <v>0</v>
      </c>
      <c r="Q21" s="690">
        <v>0</v>
      </c>
      <c r="R21" s="691">
        <v>2227121.2200000002</v>
      </c>
    </row>
    <row r="22" spans="4:18" x14ac:dyDescent="0.2">
      <c r="D22" s="690" t="s">
        <v>384</v>
      </c>
      <c r="F22" s="690">
        <v>138901</v>
      </c>
      <c r="I22" s="690">
        <v>500401</v>
      </c>
      <c r="J22" s="690" t="s">
        <v>398</v>
      </c>
      <c r="K22" s="690" t="s">
        <v>386</v>
      </c>
      <c r="L22" s="690" t="s">
        <v>26</v>
      </c>
      <c r="N22" s="691">
        <v>5587847.7699999996</v>
      </c>
      <c r="P22" s="691">
        <v>5981283.5499999998</v>
      </c>
      <c r="Q22" s="691">
        <v>6112778.5599999996</v>
      </c>
      <c r="R22" s="691">
        <v>5456352.7599999998</v>
      </c>
    </row>
    <row r="23" spans="4:18" x14ac:dyDescent="0.2">
      <c r="D23" s="690" t="s">
        <v>384</v>
      </c>
      <c r="F23" s="690">
        <v>138901</v>
      </c>
      <c r="I23" s="690">
        <v>500512</v>
      </c>
      <c r="J23" s="690" t="s">
        <v>400</v>
      </c>
      <c r="L23" s="690" t="s">
        <v>26</v>
      </c>
      <c r="N23" s="691">
        <v>88432682.769999996</v>
      </c>
      <c r="P23" s="691">
        <v>11934646.34</v>
      </c>
      <c r="Q23" s="691">
        <v>100367329.11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500512</v>
      </c>
      <c r="J24" s="690" t="s">
        <v>400</v>
      </c>
      <c r="K24" s="690" t="s">
        <v>386</v>
      </c>
      <c r="L24" s="690" t="s">
        <v>26</v>
      </c>
      <c r="N24" s="691">
        <v>11821360.25</v>
      </c>
      <c r="P24" s="691">
        <v>307089.68</v>
      </c>
      <c r="Q24" s="691">
        <v>12128449.93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500522</v>
      </c>
      <c r="J25" s="690" t="s">
        <v>402</v>
      </c>
      <c r="L25" s="690" t="s">
        <v>26</v>
      </c>
      <c r="N25" s="691">
        <v>-1055236.5900000001</v>
      </c>
      <c r="P25" s="691">
        <v>7694717.75</v>
      </c>
      <c r="Q25" s="691">
        <v>6639481.1600000001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500522</v>
      </c>
      <c r="J26" s="690" t="s">
        <v>402</v>
      </c>
      <c r="K26" s="690" t="s">
        <v>386</v>
      </c>
      <c r="L26" s="690" t="s">
        <v>26</v>
      </c>
      <c r="N26" s="691">
        <v>7782668.6799999997</v>
      </c>
      <c r="P26" s="690">
        <v>0</v>
      </c>
      <c r="Q26" s="691">
        <v>7782668.6799999997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500557</v>
      </c>
      <c r="J27" s="690" t="s">
        <v>406</v>
      </c>
      <c r="L27" s="690" t="s">
        <v>26</v>
      </c>
      <c r="N27" s="691">
        <v>110751629.14</v>
      </c>
      <c r="P27" s="691">
        <v>32001142.41</v>
      </c>
      <c r="Q27" s="691">
        <v>142752771.55000001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500557</v>
      </c>
      <c r="J28" s="690" t="s">
        <v>406</v>
      </c>
      <c r="K28" s="690" t="s">
        <v>386</v>
      </c>
      <c r="L28" s="690" t="s">
        <v>26</v>
      </c>
      <c r="N28" s="691">
        <v>33892139.5</v>
      </c>
      <c r="P28" s="691">
        <v>1621330</v>
      </c>
      <c r="Q28" s="691">
        <v>35513469.5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500558</v>
      </c>
      <c r="J29" s="690" t="s">
        <v>406</v>
      </c>
      <c r="L29" s="690" t="s">
        <v>26</v>
      </c>
      <c r="N29" s="691">
        <v>121567989.73999999</v>
      </c>
      <c r="P29" s="691">
        <v>41119758.549999997</v>
      </c>
      <c r="Q29" s="691">
        <v>162687748.28999999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500558</v>
      </c>
      <c r="J30" s="690" t="s">
        <v>406</v>
      </c>
      <c r="K30" s="690" t="s">
        <v>386</v>
      </c>
      <c r="L30" s="690" t="s">
        <v>26</v>
      </c>
      <c r="N30" s="691">
        <v>43274827.460000001</v>
      </c>
      <c r="P30" s="691">
        <v>2475873.3199999998</v>
      </c>
      <c r="Q30" s="691">
        <v>45750700.780000001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500749</v>
      </c>
      <c r="J31" s="690" t="s">
        <v>421</v>
      </c>
      <c r="L31" s="690" t="s">
        <v>26</v>
      </c>
      <c r="N31" s="691">
        <v>53253700</v>
      </c>
      <c r="P31" s="691">
        <v>35501900</v>
      </c>
      <c r="Q31" s="691">
        <v>88755600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500749</v>
      </c>
      <c r="J32" s="690" t="s">
        <v>421</v>
      </c>
      <c r="K32" s="690" t="s">
        <v>386</v>
      </c>
      <c r="L32" s="690" t="s">
        <v>26</v>
      </c>
      <c r="N32" s="691">
        <v>35154100</v>
      </c>
      <c r="P32" s="691">
        <v>53513950</v>
      </c>
      <c r="Q32" s="691">
        <v>88668050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500758</v>
      </c>
      <c r="J33" s="690" t="s">
        <v>422</v>
      </c>
      <c r="L33" s="690" t="s">
        <v>26</v>
      </c>
      <c r="N33" s="691">
        <v>975206.98</v>
      </c>
      <c r="P33" s="690">
        <v>0</v>
      </c>
      <c r="Q33" s="691">
        <v>975206.98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500776</v>
      </c>
      <c r="J34" s="690" t="s">
        <v>424</v>
      </c>
      <c r="L34" s="690" t="s">
        <v>26</v>
      </c>
      <c r="N34" s="691">
        <v>31180647.640000001</v>
      </c>
      <c r="P34" s="691">
        <v>24681833.170000002</v>
      </c>
      <c r="Q34" s="691">
        <v>55862480.810000002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500776</v>
      </c>
      <c r="J35" s="690" t="s">
        <v>424</v>
      </c>
      <c r="K35" s="690" t="s">
        <v>386</v>
      </c>
      <c r="L35" s="690" t="s">
        <v>26</v>
      </c>
      <c r="N35" s="691">
        <v>25421824.329999998</v>
      </c>
      <c r="P35" s="691">
        <v>1635204.61</v>
      </c>
      <c r="Q35" s="691">
        <v>27057028.940000001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500781</v>
      </c>
      <c r="J36" s="690" t="s">
        <v>424</v>
      </c>
      <c r="L36" s="690" t="s">
        <v>26</v>
      </c>
      <c r="N36" s="691">
        <v>10934541.77</v>
      </c>
      <c r="P36" s="691">
        <v>4148508.23</v>
      </c>
      <c r="Q36" s="691">
        <v>15083050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500781</v>
      </c>
      <c r="J37" s="690" t="s">
        <v>424</v>
      </c>
      <c r="K37" s="690" t="s">
        <v>386</v>
      </c>
      <c r="L37" s="690" t="s">
        <v>26</v>
      </c>
      <c r="N37" s="691">
        <v>4348308.2300000004</v>
      </c>
      <c r="P37" s="691">
        <v>8008409.7199999997</v>
      </c>
      <c r="Q37" s="691">
        <v>12356717.949999999</v>
      </c>
      <c r="R37" s="690">
        <v>0</v>
      </c>
    </row>
    <row r="38" spans="4:18" x14ac:dyDescent="0.2">
      <c r="D38" s="690" t="s">
        <v>384</v>
      </c>
      <c r="F38" s="690">
        <v>138901</v>
      </c>
      <c r="I38" s="690">
        <v>500883</v>
      </c>
      <c r="J38" s="690" t="s">
        <v>431</v>
      </c>
      <c r="L38" s="690" t="s">
        <v>26</v>
      </c>
      <c r="N38" s="691">
        <v>9642456.4600000009</v>
      </c>
      <c r="P38" s="690">
        <v>0</v>
      </c>
      <c r="Q38" s="691">
        <v>9642456.4600000009</v>
      </c>
      <c r="R38" s="690">
        <v>0</v>
      </c>
    </row>
    <row r="39" spans="4:18" x14ac:dyDescent="0.2">
      <c r="D39" s="690" t="s">
        <v>384</v>
      </c>
      <c r="F39" s="690">
        <v>138901</v>
      </c>
      <c r="I39" s="690">
        <v>500883</v>
      </c>
      <c r="J39" s="690" t="s">
        <v>431</v>
      </c>
      <c r="K39" s="690" t="s">
        <v>386</v>
      </c>
      <c r="L39" s="690" t="s">
        <v>26</v>
      </c>
      <c r="N39" s="691">
        <v>-822736.51</v>
      </c>
      <c r="P39" s="691">
        <v>830282.31</v>
      </c>
      <c r="Q39" s="691">
        <v>7545.8</v>
      </c>
      <c r="R39" s="690">
        <v>0</v>
      </c>
    </row>
    <row r="40" spans="4:18" x14ac:dyDescent="0.2">
      <c r="D40" s="690" t="s">
        <v>384</v>
      </c>
      <c r="F40" s="690">
        <v>138901</v>
      </c>
      <c r="I40" s="690">
        <v>500884</v>
      </c>
      <c r="J40" s="690" t="s">
        <v>431</v>
      </c>
      <c r="L40" s="690" t="s">
        <v>26</v>
      </c>
      <c r="N40" s="691">
        <v>17170952</v>
      </c>
      <c r="P40" s="690">
        <v>0</v>
      </c>
      <c r="Q40" s="691">
        <v>17170952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500884</v>
      </c>
      <c r="J41" s="690" t="s">
        <v>431</v>
      </c>
      <c r="K41" s="690" t="s">
        <v>386</v>
      </c>
      <c r="L41" s="690" t="s">
        <v>26</v>
      </c>
      <c r="N41" s="691">
        <v>-1624037.4</v>
      </c>
      <c r="P41" s="691">
        <v>1632016.87</v>
      </c>
      <c r="Q41" s="691">
        <v>7979.47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500885</v>
      </c>
      <c r="J42" s="690" t="s">
        <v>432</v>
      </c>
      <c r="L42" s="690" t="s">
        <v>26</v>
      </c>
      <c r="N42" s="691">
        <v>87215473.359999999</v>
      </c>
      <c r="P42" s="690">
        <v>0</v>
      </c>
      <c r="Q42" s="691">
        <v>59514671.259999998</v>
      </c>
      <c r="R42" s="691">
        <v>27700802.100000001</v>
      </c>
    </row>
    <row r="43" spans="4:18" x14ac:dyDescent="0.2">
      <c r="D43" s="690" t="s">
        <v>384</v>
      </c>
      <c r="F43" s="690">
        <v>138901</v>
      </c>
      <c r="I43" s="690">
        <v>500885</v>
      </c>
      <c r="J43" s="690" t="s">
        <v>432</v>
      </c>
      <c r="K43" s="690" t="s">
        <v>386</v>
      </c>
      <c r="L43" s="690" t="s">
        <v>26</v>
      </c>
      <c r="N43" s="691">
        <v>-4870040.5199999996</v>
      </c>
      <c r="P43" s="691">
        <v>5775797.0499999998</v>
      </c>
      <c r="Q43" s="691">
        <v>6935053.9100000001</v>
      </c>
      <c r="R43" s="691">
        <v>-6029297.3799999999</v>
      </c>
    </row>
    <row r="44" spans="4:18" x14ac:dyDescent="0.2">
      <c r="D44" s="690" t="s">
        <v>384</v>
      </c>
      <c r="F44" s="690">
        <v>138901</v>
      </c>
      <c r="I44" s="690">
        <v>500913</v>
      </c>
      <c r="J44" s="690" t="s">
        <v>434</v>
      </c>
      <c r="L44" s="690" t="s">
        <v>26</v>
      </c>
      <c r="N44" s="691">
        <v>281099383.69999999</v>
      </c>
      <c r="P44" s="690">
        <v>0</v>
      </c>
      <c r="Q44" s="691">
        <v>281099383.69999999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500913</v>
      </c>
      <c r="J45" s="690" t="s">
        <v>434</v>
      </c>
      <c r="K45" s="690" t="s">
        <v>386</v>
      </c>
      <c r="L45" s="690" t="s">
        <v>26</v>
      </c>
      <c r="N45" s="691">
        <v>-5589595.54</v>
      </c>
      <c r="P45" s="691">
        <v>9051234.6300000008</v>
      </c>
      <c r="Q45" s="691">
        <v>3461639.09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500914</v>
      </c>
      <c r="J46" s="690" t="s">
        <v>435</v>
      </c>
      <c r="L46" s="690" t="s">
        <v>26</v>
      </c>
      <c r="N46" s="691">
        <v>91284651.930000007</v>
      </c>
      <c r="P46" s="690">
        <v>0</v>
      </c>
      <c r="Q46" s="690">
        <v>0</v>
      </c>
      <c r="R46" s="691">
        <v>91284651.930000007</v>
      </c>
    </row>
    <row r="47" spans="4:18" x14ac:dyDescent="0.2">
      <c r="D47" s="690" t="s">
        <v>384</v>
      </c>
      <c r="F47" s="690">
        <v>138901</v>
      </c>
      <c r="I47" s="690">
        <v>500914</v>
      </c>
      <c r="J47" s="690" t="s">
        <v>435</v>
      </c>
      <c r="K47" s="690" t="s">
        <v>386</v>
      </c>
      <c r="L47" s="690" t="s">
        <v>26</v>
      </c>
      <c r="N47" s="691">
        <v>-1033226.92</v>
      </c>
      <c r="P47" s="691">
        <v>2280713.84</v>
      </c>
      <c r="Q47" s="691">
        <v>3799288.87</v>
      </c>
      <c r="R47" s="691">
        <v>-2551801.9500000002</v>
      </c>
    </row>
    <row r="48" spans="4:18" x14ac:dyDescent="0.2">
      <c r="D48" s="690" t="s">
        <v>384</v>
      </c>
      <c r="F48" s="690">
        <v>138901</v>
      </c>
      <c r="I48" s="690">
        <v>500937</v>
      </c>
      <c r="J48" s="690" t="s">
        <v>1404</v>
      </c>
      <c r="L48" s="690" t="s">
        <v>26</v>
      </c>
      <c r="N48" s="691">
        <v>139010444.96000001</v>
      </c>
      <c r="P48" s="690">
        <v>0</v>
      </c>
      <c r="Q48" s="690">
        <v>0</v>
      </c>
      <c r="R48" s="691">
        <v>139010444.96000001</v>
      </c>
    </row>
    <row r="49" spans="4:18" x14ac:dyDescent="0.2">
      <c r="D49" s="690" t="s">
        <v>384</v>
      </c>
      <c r="F49" s="690">
        <v>138901</v>
      </c>
      <c r="I49" s="690">
        <v>500937</v>
      </c>
      <c r="J49" s="690" t="s">
        <v>1404</v>
      </c>
      <c r="K49" s="690" t="s">
        <v>386</v>
      </c>
      <c r="L49" s="690" t="s">
        <v>26</v>
      </c>
      <c r="N49" s="691">
        <v>5557054.9199999999</v>
      </c>
      <c r="P49" s="691">
        <v>16470624.57</v>
      </c>
      <c r="Q49" s="691">
        <v>18903124.57</v>
      </c>
      <c r="R49" s="691">
        <v>3124554.92</v>
      </c>
    </row>
    <row r="50" spans="4:18" x14ac:dyDescent="0.2">
      <c r="D50" s="690" t="s">
        <v>384</v>
      </c>
      <c r="F50" s="690">
        <v>138901</v>
      </c>
      <c r="I50" s="690">
        <v>500980</v>
      </c>
      <c r="J50" s="690" t="s">
        <v>439</v>
      </c>
      <c r="L50" s="690" t="s">
        <v>26</v>
      </c>
      <c r="N50" s="691">
        <v>2398810.04</v>
      </c>
      <c r="P50" s="690">
        <v>0</v>
      </c>
      <c r="Q50" s="691">
        <v>2398810.04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500980</v>
      </c>
      <c r="J51" s="690" t="s">
        <v>439</v>
      </c>
      <c r="K51" s="690" t="s">
        <v>386</v>
      </c>
      <c r="L51" s="690" t="s">
        <v>26</v>
      </c>
      <c r="N51" s="691">
        <v>-8749.68</v>
      </c>
      <c r="P51" s="691">
        <v>113035.13</v>
      </c>
      <c r="Q51" s="691">
        <v>104285.45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501000</v>
      </c>
      <c r="J52" s="690" t="s">
        <v>440</v>
      </c>
      <c r="L52" s="690" t="s">
        <v>26</v>
      </c>
      <c r="N52" s="691">
        <v>15467575.560000001</v>
      </c>
      <c r="P52" s="690">
        <v>0</v>
      </c>
      <c r="Q52" s="691">
        <v>15467575.560000001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501072</v>
      </c>
      <c r="J53" s="690" t="s">
        <v>520</v>
      </c>
      <c r="L53" s="690" t="s">
        <v>26</v>
      </c>
      <c r="N53" s="691">
        <v>23192303.359999999</v>
      </c>
      <c r="P53" s="690">
        <v>0</v>
      </c>
      <c r="Q53" s="690">
        <v>0</v>
      </c>
      <c r="R53" s="691">
        <v>23192303.359999999</v>
      </c>
    </row>
    <row r="54" spans="4:18" x14ac:dyDescent="0.2">
      <c r="D54" s="690" t="s">
        <v>384</v>
      </c>
      <c r="F54" s="690">
        <v>138901</v>
      </c>
      <c r="I54" s="690">
        <v>501072</v>
      </c>
      <c r="J54" s="690" t="s">
        <v>520</v>
      </c>
      <c r="K54" s="690" t="s">
        <v>386</v>
      </c>
      <c r="L54" s="690" t="s">
        <v>26</v>
      </c>
      <c r="N54" s="691">
        <v>-1016927.66</v>
      </c>
      <c r="P54" s="691">
        <v>2042950.32</v>
      </c>
      <c r="Q54" s="691">
        <v>2416074.3199999998</v>
      </c>
      <c r="R54" s="691">
        <v>-1390051.66</v>
      </c>
    </row>
    <row r="55" spans="4:18" x14ac:dyDescent="0.2">
      <c r="D55" s="690" t="s">
        <v>384</v>
      </c>
      <c r="F55" s="690">
        <v>138901</v>
      </c>
      <c r="I55" s="690">
        <v>501073</v>
      </c>
      <c r="J55" s="690" t="s">
        <v>521</v>
      </c>
      <c r="L55" s="690" t="s">
        <v>26</v>
      </c>
      <c r="N55" s="691">
        <v>23199482.350000001</v>
      </c>
      <c r="P55" s="690">
        <v>0</v>
      </c>
      <c r="Q55" s="690">
        <v>0</v>
      </c>
      <c r="R55" s="691">
        <v>23199482.350000001</v>
      </c>
    </row>
    <row r="56" spans="4:18" x14ac:dyDescent="0.2">
      <c r="D56" s="690" t="s">
        <v>384</v>
      </c>
      <c r="F56" s="690">
        <v>138901</v>
      </c>
      <c r="I56" s="690">
        <v>501073</v>
      </c>
      <c r="J56" s="690" t="s">
        <v>521</v>
      </c>
      <c r="K56" s="690" t="s">
        <v>386</v>
      </c>
      <c r="L56" s="690" t="s">
        <v>26</v>
      </c>
      <c r="N56" s="691">
        <v>-1017209.41</v>
      </c>
      <c r="P56" s="691">
        <v>2042552.51</v>
      </c>
      <c r="Q56" s="691">
        <v>2415792.5699999998</v>
      </c>
      <c r="R56" s="691">
        <v>-1390449.47</v>
      </c>
    </row>
    <row r="57" spans="4:18" x14ac:dyDescent="0.2">
      <c r="D57" s="690" t="s">
        <v>384</v>
      </c>
      <c r="F57" s="690">
        <v>138901</v>
      </c>
      <c r="I57" s="690">
        <v>501075</v>
      </c>
      <c r="J57" s="690" t="s">
        <v>1240</v>
      </c>
      <c r="L57" s="690" t="s">
        <v>26</v>
      </c>
      <c r="N57" s="691">
        <v>23699672.57</v>
      </c>
      <c r="P57" s="690">
        <v>0</v>
      </c>
      <c r="Q57" s="690">
        <v>0</v>
      </c>
      <c r="R57" s="691">
        <v>23699672.57</v>
      </c>
    </row>
    <row r="58" spans="4:18" x14ac:dyDescent="0.2">
      <c r="D58" s="690" t="s">
        <v>384</v>
      </c>
      <c r="F58" s="690">
        <v>138901</v>
      </c>
      <c r="I58" s="690">
        <v>501075</v>
      </c>
      <c r="J58" s="690" t="s">
        <v>1240</v>
      </c>
      <c r="K58" s="690" t="s">
        <v>386</v>
      </c>
      <c r="L58" s="690" t="s">
        <v>26</v>
      </c>
      <c r="N58" s="691">
        <v>-1470055.15</v>
      </c>
      <c r="P58" s="691">
        <v>2455351.41</v>
      </c>
      <c r="Q58" s="691">
        <v>2829388.06</v>
      </c>
      <c r="R58" s="691">
        <v>-1844091.8</v>
      </c>
    </row>
    <row r="59" spans="4:18" x14ac:dyDescent="0.2">
      <c r="D59" s="690" t="s">
        <v>384</v>
      </c>
      <c r="F59" s="690">
        <v>138901</v>
      </c>
      <c r="I59" s="690">
        <v>501076</v>
      </c>
      <c r="J59" s="690" t="s">
        <v>1241</v>
      </c>
      <c r="L59" s="690" t="s">
        <v>26</v>
      </c>
      <c r="N59" s="691">
        <v>23669126.210000001</v>
      </c>
      <c r="P59" s="690">
        <v>0</v>
      </c>
      <c r="Q59" s="690">
        <v>0</v>
      </c>
      <c r="R59" s="691">
        <v>23669126.210000001</v>
      </c>
    </row>
    <row r="60" spans="4:18" x14ac:dyDescent="0.2">
      <c r="D60" s="690" t="s">
        <v>384</v>
      </c>
      <c r="F60" s="690">
        <v>138901</v>
      </c>
      <c r="I60" s="690">
        <v>501076</v>
      </c>
      <c r="J60" s="690" t="s">
        <v>1241</v>
      </c>
      <c r="K60" s="690" t="s">
        <v>386</v>
      </c>
      <c r="L60" s="690" t="s">
        <v>26</v>
      </c>
      <c r="N60" s="691">
        <v>-1470549.08</v>
      </c>
      <c r="P60" s="691">
        <v>2448445.64</v>
      </c>
      <c r="Q60" s="691">
        <v>2821960.02</v>
      </c>
      <c r="R60" s="691">
        <v>-1844063.46</v>
      </c>
    </row>
    <row r="61" spans="4:18" x14ac:dyDescent="0.2">
      <c r="D61" s="690" t="s">
        <v>384</v>
      </c>
      <c r="F61" s="690">
        <v>138901</v>
      </c>
      <c r="I61" s="690">
        <v>501077</v>
      </c>
      <c r="J61" s="690" t="s">
        <v>1242</v>
      </c>
      <c r="L61" s="690" t="s">
        <v>26</v>
      </c>
      <c r="N61" s="691">
        <v>24241340.25</v>
      </c>
      <c r="P61" s="690">
        <v>0</v>
      </c>
      <c r="Q61" s="690">
        <v>0</v>
      </c>
      <c r="R61" s="691">
        <v>24241340.25</v>
      </c>
    </row>
    <row r="62" spans="4:18" x14ac:dyDescent="0.2">
      <c r="D62" s="690" t="s">
        <v>384</v>
      </c>
      <c r="F62" s="690">
        <v>138901</v>
      </c>
      <c r="I62" s="690">
        <v>501077</v>
      </c>
      <c r="J62" s="690" t="s">
        <v>1242</v>
      </c>
      <c r="K62" s="690" t="s">
        <v>386</v>
      </c>
      <c r="L62" s="690" t="s">
        <v>26</v>
      </c>
      <c r="N62" s="691">
        <v>-1504780.99</v>
      </c>
      <c r="P62" s="691">
        <v>2517832.04</v>
      </c>
      <c r="Q62" s="691">
        <v>2900398.55</v>
      </c>
      <c r="R62" s="691">
        <v>-1887347.5</v>
      </c>
    </row>
    <row r="63" spans="4:18" x14ac:dyDescent="0.2">
      <c r="D63" s="690" t="s">
        <v>384</v>
      </c>
      <c r="F63" s="690">
        <v>138901</v>
      </c>
      <c r="I63" s="690">
        <v>501078</v>
      </c>
      <c r="J63" s="690" t="s">
        <v>1243</v>
      </c>
      <c r="L63" s="690" t="s">
        <v>26</v>
      </c>
      <c r="N63" s="691">
        <v>23669126.219999999</v>
      </c>
      <c r="P63" s="690">
        <v>0</v>
      </c>
      <c r="Q63" s="690">
        <v>0</v>
      </c>
      <c r="R63" s="691">
        <v>23669126.219999999</v>
      </c>
    </row>
    <row r="64" spans="4:18" x14ac:dyDescent="0.2">
      <c r="D64" s="690" t="s">
        <v>384</v>
      </c>
      <c r="F64" s="690">
        <v>138901</v>
      </c>
      <c r="I64" s="690">
        <v>501078</v>
      </c>
      <c r="J64" s="690" t="s">
        <v>1243</v>
      </c>
      <c r="K64" s="690" t="s">
        <v>386</v>
      </c>
      <c r="L64" s="690" t="s">
        <v>26</v>
      </c>
      <c r="N64" s="691">
        <v>-1470549.09</v>
      </c>
      <c r="P64" s="691">
        <v>2448445.63</v>
      </c>
      <c r="Q64" s="691">
        <v>2821960.01</v>
      </c>
      <c r="R64" s="691">
        <v>-1844063.47</v>
      </c>
    </row>
    <row r="65" spans="2:18" x14ac:dyDescent="0.2">
      <c r="D65" s="690" t="s">
        <v>384</v>
      </c>
      <c r="F65" s="690">
        <v>138901</v>
      </c>
      <c r="I65" s="690">
        <v>501098</v>
      </c>
      <c r="J65" s="690" t="s">
        <v>1278</v>
      </c>
      <c r="L65" s="690" t="s">
        <v>26</v>
      </c>
      <c r="N65" s="691">
        <v>71351605.700000003</v>
      </c>
      <c r="P65" s="690">
        <v>0</v>
      </c>
      <c r="Q65" s="690">
        <v>0</v>
      </c>
      <c r="R65" s="691">
        <v>71351605.700000003</v>
      </c>
    </row>
    <row r="66" spans="2:18" x14ac:dyDescent="0.2">
      <c r="D66" s="690" t="s">
        <v>384</v>
      </c>
      <c r="F66" s="690">
        <v>138901</v>
      </c>
      <c r="I66" s="690">
        <v>501098</v>
      </c>
      <c r="J66" s="690" t="s">
        <v>1278</v>
      </c>
      <c r="K66" s="690" t="s">
        <v>386</v>
      </c>
      <c r="L66" s="690" t="s">
        <v>26</v>
      </c>
      <c r="N66" s="691">
        <v>-9255451.1400000006</v>
      </c>
      <c r="P66" s="691">
        <v>9255451.1400000006</v>
      </c>
      <c r="Q66" s="691">
        <v>10300284.140000001</v>
      </c>
      <c r="R66" s="691">
        <v>-10300284.140000001</v>
      </c>
    </row>
    <row r="67" spans="2:18" x14ac:dyDescent="0.2">
      <c r="D67" s="690" t="s">
        <v>384</v>
      </c>
      <c r="F67" s="690">
        <v>138901</v>
      </c>
      <c r="I67" s="690">
        <v>501100</v>
      </c>
      <c r="J67" s="690" t="s">
        <v>416</v>
      </c>
      <c r="L67" s="690" t="s">
        <v>26</v>
      </c>
      <c r="N67" s="691">
        <v>55140500</v>
      </c>
      <c r="P67" s="690">
        <v>0</v>
      </c>
      <c r="Q67" s="690">
        <v>0</v>
      </c>
      <c r="R67" s="691">
        <v>55140500</v>
      </c>
    </row>
    <row r="68" spans="2:18" x14ac:dyDescent="0.2">
      <c r="D68" s="690" t="s">
        <v>384</v>
      </c>
      <c r="F68" s="690">
        <v>138901</v>
      </c>
      <c r="I68" s="690">
        <v>501100</v>
      </c>
      <c r="J68" s="690" t="s">
        <v>416</v>
      </c>
      <c r="K68" s="690" t="s">
        <v>386</v>
      </c>
      <c r="L68" s="690" t="s">
        <v>26</v>
      </c>
      <c r="N68" s="691">
        <v>-9705000</v>
      </c>
      <c r="P68" s="691">
        <v>14840500</v>
      </c>
      <c r="Q68" s="691">
        <v>15605000</v>
      </c>
      <c r="R68" s="691">
        <v>-10469500</v>
      </c>
    </row>
    <row r="69" spans="2:18" x14ac:dyDescent="0.2">
      <c r="D69" s="690" t="s">
        <v>384</v>
      </c>
      <c r="F69" s="690">
        <v>138901</v>
      </c>
      <c r="I69" s="690">
        <v>501230</v>
      </c>
      <c r="J69" s="690" t="s">
        <v>1580</v>
      </c>
      <c r="L69" s="690" t="s">
        <v>26</v>
      </c>
      <c r="N69" s="691">
        <v>136597343.75</v>
      </c>
      <c r="P69" s="690">
        <v>0</v>
      </c>
      <c r="Q69" s="691">
        <v>8847343.75</v>
      </c>
      <c r="R69" s="691">
        <v>127750000</v>
      </c>
    </row>
    <row r="70" spans="2:18" x14ac:dyDescent="0.2">
      <c r="D70" s="690" t="s">
        <v>384</v>
      </c>
      <c r="F70" s="690">
        <v>138901</v>
      </c>
      <c r="I70" s="690">
        <v>501230</v>
      </c>
      <c r="J70" s="690" t="s">
        <v>1580</v>
      </c>
      <c r="K70" s="690" t="s">
        <v>386</v>
      </c>
      <c r="L70" s="690" t="s">
        <v>26</v>
      </c>
      <c r="N70" s="691">
        <v>-10100781.25</v>
      </c>
      <c r="P70" s="691">
        <v>11203281.25</v>
      </c>
      <c r="Q70" s="691">
        <v>13367812.5</v>
      </c>
      <c r="R70" s="691">
        <v>-12265312.5</v>
      </c>
    </row>
    <row r="71" spans="2:18" x14ac:dyDescent="0.2">
      <c r="D71" s="690" t="s">
        <v>384</v>
      </c>
      <c r="F71" s="690">
        <v>138901</v>
      </c>
      <c r="I71" s="690">
        <v>501294</v>
      </c>
      <c r="J71" s="690" t="s">
        <v>1592</v>
      </c>
      <c r="L71" s="690" t="s">
        <v>26</v>
      </c>
      <c r="N71" s="691">
        <v>18715871.640000001</v>
      </c>
      <c r="P71" s="690">
        <v>0</v>
      </c>
      <c r="Q71" s="690">
        <v>0</v>
      </c>
      <c r="R71" s="691">
        <v>18715871.640000001</v>
      </c>
    </row>
    <row r="72" spans="2:18" x14ac:dyDescent="0.2">
      <c r="D72" s="690" t="s">
        <v>384</v>
      </c>
      <c r="F72" s="690">
        <v>138901</v>
      </c>
      <c r="I72" s="690">
        <v>501294</v>
      </c>
      <c r="J72" s="690" t="s">
        <v>1592</v>
      </c>
      <c r="K72" s="690" t="s">
        <v>386</v>
      </c>
      <c r="L72" s="690" t="s">
        <v>26</v>
      </c>
      <c r="N72" s="691">
        <v>-412116.98</v>
      </c>
      <c r="P72" s="691">
        <v>412116.98</v>
      </c>
      <c r="Q72" s="691">
        <v>720096.87</v>
      </c>
      <c r="R72" s="691">
        <v>-720096.87</v>
      </c>
    </row>
    <row r="73" spans="2:18" x14ac:dyDescent="0.2">
      <c r="D73" s="690" t="s">
        <v>384</v>
      </c>
      <c r="F73" s="690">
        <v>138901</v>
      </c>
      <c r="I73" s="690">
        <v>501295</v>
      </c>
      <c r="J73" s="690" t="s">
        <v>1592</v>
      </c>
      <c r="L73" s="690" t="s">
        <v>26</v>
      </c>
      <c r="N73" s="691">
        <v>18715871.640000001</v>
      </c>
      <c r="P73" s="690">
        <v>0</v>
      </c>
      <c r="Q73" s="690">
        <v>0</v>
      </c>
      <c r="R73" s="691">
        <v>18715871.640000001</v>
      </c>
    </row>
    <row r="74" spans="2:18" x14ac:dyDescent="0.2">
      <c r="D74" s="690" t="s">
        <v>384</v>
      </c>
      <c r="F74" s="690">
        <v>138901</v>
      </c>
      <c r="I74" s="690">
        <v>501295</v>
      </c>
      <c r="J74" s="690" t="s">
        <v>1592</v>
      </c>
      <c r="K74" s="690" t="s">
        <v>386</v>
      </c>
      <c r="L74" s="690" t="s">
        <v>26</v>
      </c>
      <c r="N74" s="691">
        <v>-412116.98</v>
      </c>
      <c r="P74" s="691">
        <v>412116.98</v>
      </c>
      <c r="Q74" s="691">
        <v>720096.87</v>
      </c>
      <c r="R74" s="691">
        <v>-720096.87</v>
      </c>
    </row>
    <row r="75" spans="2:18" x14ac:dyDescent="0.2">
      <c r="D75" s="690" t="s">
        <v>384</v>
      </c>
      <c r="F75" s="690">
        <v>138901</v>
      </c>
      <c r="I75" s="690">
        <v>501296</v>
      </c>
      <c r="J75" s="690" t="s">
        <v>1592</v>
      </c>
      <c r="L75" s="690" t="s">
        <v>26</v>
      </c>
      <c r="N75" s="691">
        <v>730740.54</v>
      </c>
      <c r="P75" s="690">
        <v>0</v>
      </c>
      <c r="Q75" s="691">
        <v>730740.54</v>
      </c>
      <c r="R75" s="690">
        <v>0</v>
      </c>
    </row>
    <row r="76" spans="2:18" x14ac:dyDescent="0.2">
      <c r="D76" s="690" t="s">
        <v>384</v>
      </c>
      <c r="F76" s="690">
        <v>138901</v>
      </c>
      <c r="I76" s="690">
        <v>501296</v>
      </c>
      <c r="J76" s="690" t="s">
        <v>1592</v>
      </c>
      <c r="K76" s="690" t="s">
        <v>386</v>
      </c>
      <c r="L76" s="690" t="s">
        <v>26</v>
      </c>
      <c r="N76" s="691">
        <v>-37488.74</v>
      </c>
      <c r="P76" s="691">
        <v>354746.93</v>
      </c>
      <c r="Q76" s="691">
        <v>317258.19</v>
      </c>
      <c r="R76" s="690">
        <v>0</v>
      </c>
    </row>
    <row r="77" spans="2:18" x14ac:dyDescent="0.2">
      <c r="D77" s="690" t="s">
        <v>384</v>
      </c>
      <c r="F77" s="690">
        <v>138901</v>
      </c>
      <c r="I77" s="690">
        <v>501308</v>
      </c>
      <c r="J77" s="690" t="s">
        <v>1605</v>
      </c>
      <c r="L77" s="690" t="s">
        <v>26</v>
      </c>
      <c r="N77" s="691">
        <v>11605310.310000001</v>
      </c>
      <c r="P77" s="690">
        <v>0</v>
      </c>
      <c r="Q77" s="690">
        <v>0</v>
      </c>
      <c r="R77" s="691">
        <v>11605310.310000001</v>
      </c>
    </row>
    <row r="78" spans="2:18" x14ac:dyDescent="0.2">
      <c r="D78" s="690" t="s">
        <v>384</v>
      </c>
      <c r="F78" s="690">
        <v>138901</v>
      </c>
      <c r="I78" s="690">
        <v>501308</v>
      </c>
      <c r="J78" s="690" t="s">
        <v>1605</v>
      </c>
      <c r="K78" s="690" t="s">
        <v>386</v>
      </c>
      <c r="L78" s="690" t="s">
        <v>26</v>
      </c>
      <c r="N78" s="691">
        <v>-14031.32</v>
      </c>
      <c r="P78" s="691">
        <v>244097.69</v>
      </c>
      <c r="Q78" s="691">
        <v>439133.13</v>
      </c>
      <c r="R78" s="691">
        <v>-209066.76</v>
      </c>
    </row>
    <row r="80" spans="2:18" x14ac:dyDescent="0.2">
      <c r="B80" s="690" t="s">
        <v>442</v>
      </c>
      <c r="D80" s="690" t="s">
        <v>384</v>
      </c>
      <c r="F80" s="690">
        <v>138901</v>
      </c>
      <c r="L80" s="690" t="s">
        <v>26</v>
      </c>
      <c r="N80" s="691">
        <v>1795154816.4200001</v>
      </c>
      <c r="P80" s="691">
        <v>430844970.69999999</v>
      </c>
      <c r="Q80" s="691">
        <v>1564933271.45</v>
      </c>
      <c r="R80" s="691">
        <v>661066515.66999996</v>
      </c>
    </row>
    <row r="82" spans="1:18" x14ac:dyDescent="0.2">
      <c r="B82" s="690" t="s">
        <v>443</v>
      </c>
      <c r="D82" s="690" t="s">
        <v>384</v>
      </c>
      <c r="L82" s="690" t="s">
        <v>26</v>
      </c>
      <c r="N82" s="691">
        <v>1795154816.4200001</v>
      </c>
      <c r="P82" s="691">
        <v>430844970.69999999</v>
      </c>
      <c r="Q82" s="691">
        <v>1564933271.45</v>
      </c>
      <c r="R82" s="691">
        <v>661066515.66999996</v>
      </c>
    </row>
    <row r="84" spans="1:18" x14ac:dyDescent="0.2">
      <c r="B84" s="690" t="s">
        <v>444</v>
      </c>
      <c r="L84" s="690" t="s">
        <v>26</v>
      </c>
      <c r="N84" s="691">
        <v>1795154816.4200001</v>
      </c>
      <c r="P84" s="691">
        <v>430844970.69999999</v>
      </c>
      <c r="Q84" s="691">
        <v>1564933271.45</v>
      </c>
      <c r="R84" s="691">
        <v>661066515.66999996</v>
      </c>
    </row>
    <row r="86" spans="1:18" x14ac:dyDescent="0.2">
      <c r="A86" s="690" t="s">
        <v>1634</v>
      </c>
    </row>
    <row r="87" spans="1:18" x14ac:dyDescent="0.2">
      <c r="A87" s="690" t="s">
        <v>446</v>
      </c>
    </row>
    <row r="88" spans="1:18" x14ac:dyDescent="0.2">
      <c r="A88" s="690" t="s">
        <v>1629</v>
      </c>
    </row>
    <row r="89" spans="1:18" x14ac:dyDescent="0.2">
      <c r="A89" s="690" t="s">
        <v>447</v>
      </c>
    </row>
    <row r="91" spans="1:18" x14ac:dyDescent="0.2">
      <c r="C91" s="690" t="s">
        <v>379</v>
      </c>
      <c r="E91" s="690" t="s">
        <v>374</v>
      </c>
      <c r="G91" s="690" t="s">
        <v>448</v>
      </c>
      <c r="H91" s="690" t="s">
        <v>380</v>
      </c>
      <c r="J91" s="690" t="s">
        <v>381</v>
      </c>
      <c r="M91" s="690" t="s">
        <v>382</v>
      </c>
      <c r="O91" s="690" t="s">
        <v>383</v>
      </c>
    </row>
    <row r="93" spans="1:18" x14ac:dyDescent="0.2">
      <c r="C93" s="690" t="s">
        <v>26</v>
      </c>
      <c r="E93" s="690" t="s">
        <v>384</v>
      </c>
      <c r="H93" s="691">
        <v>1622035772.29</v>
      </c>
      <c r="J93" s="691">
        <v>206406894.44</v>
      </c>
      <c r="M93" s="691">
        <v>1123258485.3699999</v>
      </c>
      <c r="O93" s="691">
        <v>705184181.36000001</v>
      </c>
    </row>
    <row r="94" spans="1:18" x14ac:dyDescent="0.2">
      <c r="C94" s="690" t="s">
        <v>26</v>
      </c>
      <c r="E94" s="690" t="s">
        <v>384</v>
      </c>
      <c r="G94" s="690" t="s">
        <v>386</v>
      </c>
      <c r="H94" s="691">
        <v>173119044.13</v>
      </c>
      <c r="J94" s="691">
        <v>224438076.25999999</v>
      </c>
      <c r="M94" s="691">
        <v>441674786.07999998</v>
      </c>
      <c r="O94" s="691">
        <v>-44117665.689999998</v>
      </c>
    </row>
    <row r="96" spans="1:18" x14ac:dyDescent="0.2">
      <c r="B96" s="690" t="s">
        <v>442</v>
      </c>
      <c r="C96" s="690" t="s">
        <v>26</v>
      </c>
      <c r="H96" s="691">
        <v>1795154816.4200001</v>
      </c>
      <c r="J96" s="691">
        <v>430844970.69999999</v>
      </c>
      <c r="M96" s="691">
        <v>1564933271.45</v>
      </c>
      <c r="O96" s="691">
        <v>661066515.66999996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36E0-15CF-4A53-979C-19AA17B283AB}">
  <dimension ref="A1:R62"/>
  <sheetViews>
    <sheetView workbookViewId="0">
      <pane ySplit="5" topLeftCell="A20" activePane="bottomLeft" state="frozen"/>
      <selection pane="bottomLeft" activeCell="I7" sqref="I7:I44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1636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1403</v>
      </c>
      <c r="K7" s="690" t="s">
        <v>544</v>
      </c>
      <c r="L7" s="690" t="s">
        <v>26</v>
      </c>
      <c r="N7" s="690">
        <v>-212.69</v>
      </c>
      <c r="P7" s="691">
        <v>177012.36</v>
      </c>
      <c r="Q7" s="691">
        <v>177178.76</v>
      </c>
      <c r="R7" s="690">
        <v>-379.09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1403</v>
      </c>
      <c r="K8" s="690" t="s">
        <v>543</v>
      </c>
      <c r="L8" s="690" t="s">
        <v>26</v>
      </c>
      <c r="N8" s="691">
        <v>10103</v>
      </c>
      <c r="P8" s="691">
        <v>3241.25</v>
      </c>
      <c r="Q8" s="690">
        <v>0</v>
      </c>
      <c r="R8" s="691">
        <v>13344.25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-4312.91</v>
      </c>
      <c r="P9" s="691">
        <v>15407.27</v>
      </c>
      <c r="Q9" s="691">
        <v>16909.53</v>
      </c>
      <c r="R9" s="691">
        <v>-5815.17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93596.22</v>
      </c>
      <c r="P10" s="691">
        <v>19577.07</v>
      </c>
      <c r="Q10" s="690">
        <v>0</v>
      </c>
      <c r="R10" s="691">
        <v>113173.29</v>
      </c>
    </row>
    <row r="11" spans="1:18" x14ac:dyDescent="0.2">
      <c r="D11" s="690" t="s">
        <v>384</v>
      </c>
      <c r="F11" s="690">
        <v>138901</v>
      </c>
      <c r="I11" s="690">
        <v>500538</v>
      </c>
      <c r="J11" s="690" t="s">
        <v>403</v>
      </c>
      <c r="K11" s="690" t="s">
        <v>544</v>
      </c>
      <c r="L11" s="690" t="s">
        <v>26</v>
      </c>
      <c r="N11" s="690">
        <v>0</v>
      </c>
      <c r="P11" s="691">
        <v>266641.57</v>
      </c>
      <c r="Q11" s="691">
        <v>266641.57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544</v>
      </c>
      <c r="L12" s="690" t="s">
        <v>26</v>
      </c>
      <c r="N12" s="690">
        <v>0</v>
      </c>
      <c r="P12" s="690">
        <v>0</v>
      </c>
      <c r="Q12" s="690">
        <v>0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500640</v>
      </c>
      <c r="J13" s="690" t="s">
        <v>414</v>
      </c>
      <c r="K13" s="690" t="s">
        <v>543</v>
      </c>
      <c r="L13" s="690" t="s">
        <v>26</v>
      </c>
      <c r="N13" s="690">
        <v>0</v>
      </c>
      <c r="P13" s="690">
        <v>0</v>
      </c>
      <c r="Q13" s="690">
        <v>0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544</v>
      </c>
      <c r="L14" s="690" t="s">
        <v>26</v>
      </c>
      <c r="N14" s="690">
        <v>0</v>
      </c>
      <c r="P14" s="690">
        <v>0</v>
      </c>
      <c r="Q14" s="690">
        <v>0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500642</v>
      </c>
      <c r="J15" s="690" t="s">
        <v>414</v>
      </c>
      <c r="K15" s="690" t="s">
        <v>543</v>
      </c>
      <c r="L15" s="690" t="s">
        <v>26</v>
      </c>
      <c r="N15" s="690">
        <v>0</v>
      </c>
      <c r="P15" s="690">
        <v>0</v>
      </c>
      <c r="Q15" s="690">
        <v>0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544</v>
      </c>
      <c r="L16" s="690" t="s">
        <v>26</v>
      </c>
      <c r="N16" s="690">
        <v>0</v>
      </c>
      <c r="P16" s="690">
        <v>0</v>
      </c>
      <c r="Q16" s="690">
        <v>0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500724</v>
      </c>
      <c r="J17" s="690" t="s">
        <v>414</v>
      </c>
      <c r="K17" s="690" t="s">
        <v>543</v>
      </c>
      <c r="L17" s="690" t="s">
        <v>26</v>
      </c>
      <c r="N17" s="690">
        <v>0</v>
      </c>
      <c r="P17" s="690">
        <v>0</v>
      </c>
      <c r="Q17" s="690">
        <v>0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544</v>
      </c>
      <c r="L18" s="690" t="s">
        <v>26</v>
      </c>
      <c r="N18" s="691">
        <v>491950.08000000002</v>
      </c>
      <c r="P18" s="691">
        <v>2545541.08</v>
      </c>
      <c r="Q18" s="691">
        <v>3037491.16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500749</v>
      </c>
      <c r="J19" s="690" t="s">
        <v>421</v>
      </c>
      <c r="K19" s="690" t="s">
        <v>543</v>
      </c>
      <c r="L19" s="690" t="s">
        <v>26</v>
      </c>
      <c r="N19" s="691">
        <v>1486420.16</v>
      </c>
      <c r="P19" s="691">
        <v>586627.21</v>
      </c>
      <c r="Q19" s="691">
        <v>2073047.37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500883</v>
      </c>
      <c r="J20" s="690" t="s">
        <v>431</v>
      </c>
      <c r="K20" s="690" t="s">
        <v>544</v>
      </c>
      <c r="L20" s="690" t="s">
        <v>26</v>
      </c>
      <c r="N20" s="690">
        <v>0</v>
      </c>
      <c r="P20" s="691">
        <v>132272.20000000001</v>
      </c>
      <c r="Q20" s="691">
        <v>132272.20000000001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500884</v>
      </c>
      <c r="J21" s="690" t="s">
        <v>431</v>
      </c>
      <c r="K21" s="690" t="s">
        <v>544</v>
      </c>
      <c r="L21" s="690" t="s">
        <v>26</v>
      </c>
      <c r="N21" s="690">
        <v>0</v>
      </c>
      <c r="P21" s="691">
        <v>183782.56</v>
      </c>
      <c r="Q21" s="691">
        <v>183782.56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500918</v>
      </c>
      <c r="J22" s="690" t="s">
        <v>434</v>
      </c>
      <c r="K22" s="690" t="s">
        <v>544</v>
      </c>
      <c r="L22" s="690" t="s">
        <v>26</v>
      </c>
      <c r="N22" s="690">
        <v>0</v>
      </c>
      <c r="P22" s="691">
        <v>1948.7</v>
      </c>
      <c r="Q22" s="691">
        <v>1948.7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500918</v>
      </c>
      <c r="J23" s="690" t="s">
        <v>434</v>
      </c>
      <c r="K23" s="690" t="s">
        <v>543</v>
      </c>
      <c r="L23" s="690" t="s">
        <v>26</v>
      </c>
      <c r="N23" s="690">
        <v>0</v>
      </c>
      <c r="P23" s="691">
        <v>1948.71</v>
      </c>
      <c r="Q23" s="691">
        <v>1948.71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500937</v>
      </c>
      <c r="J24" s="690" t="s">
        <v>1404</v>
      </c>
      <c r="K24" s="690" t="s">
        <v>544</v>
      </c>
      <c r="L24" s="690" t="s">
        <v>26</v>
      </c>
      <c r="N24" s="691">
        <v>-36985.919999999998</v>
      </c>
      <c r="P24" s="691">
        <v>13776854.57</v>
      </c>
      <c r="Q24" s="691">
        <v>13787269.779999999</v>
      </c>
      <c r="R24" s="691">
        <v>-47401.13</v>
      </c>
    </row>
    <row r="25" spans="4:18" x14ac:dyDescent="0.2">
      <c r="D25" s="690" t="s">
        <v>384</v>
      </c>
      <c r="F25" s="690">
        <v>138901</v>
      </c>
      <c r="I25" s="690">
        <v>500937</v>
      </c>
      <c r="J25" s="690" t="s">
        <v>1404</v>
      </c>
      <c r="K25" s="690" t="s">
        <v>543</v>
      </c>
      <c r="L25" s="690" t="s">
        <v>26</v>
      </c>
      <c r="N25" s="691">
        <v>655975.88</v>
      </c>
      <c r="P25" s="691">
        <v>898372.15</v>
      </c>
      <c r="Q25" s="690">
        <v>0</v>
      </c>
      <c r="R25" s="691">
        <v>1554348.03</v>
      </c>
    </row>
    <row r="26" spans="4:18" x14ac:dyDescent="0.2">
      <c r="D26" s="690" t="s">
        <v>384</v>
      </c>
      <c r="F26" s="690">
        <v>138901</v>
      </c>
      <c r="I26" s="690">
        <v>501045</v>
      </c>
      <c r="J26" s="690" t="s">
        <v>518</v>
      </c>
      <c r="K26" s="690" t="s">
        <v>544</v>
      </c>
      <c r="L26" s="690" t="s">
        <v>26</v>
      </c>
      <c r="N26" s="690">
        <v>0</v>
      </c>
      <c r="P26" s="691">
        <v>14957.69</v>
      </c>
      <c r="Q26" s="691">
        <v>14957.69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501072</v>
      </c>
      <c r="J27" s="690" t="s">
        <v>520</v>
      </c>
      <c r="K27" s="690" t="s">
        <v>544</v>
      </c>
      <c r="L27" s="690" t="s">
        <v>26</v>
      </c>
      <c r="N27" s="691">
        <v>-7313.47</v>
      </c>
      <c r="P27" s="691">
        <v>999110.3</v>
      </c>
      <c r="Q27" s="691">
        <v>1000046.17</v>
      </c>
      <c r="R27" s="691">
        <v>-8249.34</v>
      </c>
    </row>
    <row r="28" spans="4:18" x14ac:dyDescent="0.2">
      <c r="D28" s="690" t="s">
        <v>384</v>
      </c>
      <c r="F28" s="690">
        <v>138901</v>
      </c>
      <c r="I28" s="690">
        <v>501072</v>
      </c>
      <c r="J28" s="690" t="s">
        <v>520</v>
      </c>
      <c r="K28" s="690" t="s">
        <v>543</v>
      </c>
      <c r="L28" s="690" t="s">
        <v>26</v>
      </c>
      <c r="N28" s="691">
        <v>62936.78</v>
      </c>
      <c r="P28" s="691">
        <v>121093.33</v>
      </c>
      <c r="Q28" s="690">
        <v>0</v>
      </c>
      <c r="R28" s="691">
        <v>184030.11</v>
      </c>
    </row>
    <row r="29" spans="4:18" x14ac:dyDescent="0.2">
      <c r="D29" s="690" t="s">
        <v>384</v>
      </c>
      <c r="F29" s="690">
        <v>138901</v>
      </c>
      <c r="I29" s="690">
        <v>501073</v>
      </c>
      <c r="J29" s="690" t="s">
        <v>521</v>
      </c>
      <c r="K29" s="690" t="s">
        <v>544</v>
      </c>
      <c r="L29" s="690" t="s">
        <v>26</v>
      </c>
      <c r="N29" s="691">
        <v>-7350.89</v>
      </c>
      <c r="P29" s="691">
        <v>1000351.12</v>
      </c>
      <c r="Q29" s="691">
        <v>1001287.31</v>
      </c>
      <c r="R29" s="691">
        <v>-8287.08</v>
      </c>
    </row>
    <row r="30" spans="4:18" x14ac:dyDescent="0.2">
      <c r="D30" s="690" t="s">
        <v>384</v>
      </c>
      <c r="F30" s="690">
        <v>138901</v>
      </c>
      <c r="I30" s="690">
        <v>501073</v>
      </c>
      <c r="J30" s="690" t="s">
        <v>521</v>
      </c>
      <c r="K30" s="690" t="s">
        <v>543</v>
      </c>
      <c r="L30" s="690" t="s">
        <v>26</v>
      </c>
      <c r="N30" s="691">
        <v>62991.35</v>
      </c>
      <c r="P30" s="691">
        <v>121131.02</v>
      </c>
      <c r="Q30" s="690">
        <v>0</v>
      </c>
      <c r="R30" s="691">
        <v>184122.37</v>
      </c>
    </row>
    <row r="31" spans="4:18" x14ac:dyDescent="0.2">
      <c r="D31" s="690" t="s">
        <v>384</v>
      </c>
      <c r="F31" s="690">
        <v>138901</v>
      </c>
      <c r="I31" s="690">
        <v>501075</v>
      </c>
      <c r="J31" s="690" t="s">
        <v>1240</v>
      </c>
      <c r="K31" s="690" t="s">
        <v>544</v>
      </c>
      <c r="L31" s="690" t="s">
        <v>26</v>
      </c>
      <c r="N31" s="691">
        <v>17153.39</v>
      </c>
      <c r="P31" s="691">
        <v>953801.07</v>
      </c>
      <c r="Q31" s="691">
        <v>956807.4</v>
      </c>
      <c r="R31" s="691">
        <v>14147.06</v>
      </c>
    </row>
    <row r="32" spans="4:18" x14ac:dyDescent="0.2">
      <c r="D32" s="690" t="s">
        <v>384</v>
      </c>
      <c r="F32" s="690">
        <v>138901</v>
      </c>
      <c r="I32" s="690">
        <v>501075</v>
      </c>
      <c r="J32" s="690" t="s">
        <v>1240</v>
      </c>
      <c r="K32" s="690" t="s">
        <v>543</v>
      </c>
      <c r="L32" s="690" t="s">
        <v>26</v>
      </c>
      <c r="N32" s="691">
        <v>161517.17000000001</v>
      </c>
      <c r="P32" s="691">
        <v>121013.13</v>
      </c>
      <c r="Q32" s="690">
        <v>0</v>
      </c>
      <c r="R32" s="691">
        <v>282530.3</v>
      </c>
    </row>
    <row r="33" spans="2:18" x14ac:dyDescent="0.2">
      <c r="D33" s="690" t="s">
        <v>384</v>
      </c>
      <c r="F33" s="690">
        <v>138901</v>
      </c>
      <c r="I33" s="690">
        <v>501076</v>
      </c>
      <c r="J33" s="690" t="s">
        <v>1241</v>
      </c>
      <c r="K33" s="690" t="s">
        <v>544</v>
      </c>
      <c r="L33" s="690" t="s">
        <v>26</v>
      </c>
      <c r="N33" s="691">
        <v>17165.490000000002</v>
      </c>
      <c r="P33" s="691">
        <v>953414.7</v>
      </c>
      <c r="Q33" s="691">
        <v>956416.78</v>
      </c>
      <c r="R33" s="691">
        <v>14163.41</v>
      </c>
    </row>
    <row r="34" spans="2:18" x14ac:dyDescent="0.2">
      <c r="D34" s="690" t="s">
        <v>384</v>
      </c>
      <c r="F34" s="690">
        <v>138901</v>
      </c>
      <c r="I34" s="690">
        <v>501076</v>
      </c>
      <c r="J34" s="690" t="s">
        <v>1241</v>
      </c>
      <c r="K34" s="690" t="s">
        <v>543</v>
      </c>
      <c r="L34" s="690" t="s">
        <v>26</v>
      </c>
      <c r="N34" s="691">
        <v>161255.56</v>
      </c>
      <c r="P34" s="691">
        <v>120844.15</v>
      </c>
      <c r="Q34" s="690">
        <v>0</v>
      </c>
      <c r="R34" s="691">
        <v>282099.71000000002</v>
      </c>
    </row>
    <row r="35" spans="2:18" x14ac:dyDescent="0.2">
      <c r="D35" s="690" t="s">
        <v>384</v>
      </c>
      <c r="F35" s="690">
        <v>138901</v>
      </c>
      <c r="I35" s="690">
        <v>501077</v>
      </c>
      <c r="J35" s="690" t="s">
        <v>1242</v>
      </c>
      <c r="K35" s="690" t="s">
        <v>544</v>
      </c>
      <c r="L35" s="690" t="s">
        <v>26</v>
      </c>
      <c r="N35" s="691">
        <v>17609.29</v>
      </c>
      <c r="P35" s="691">
        <v>977935.7</v>
      </c>
      <c r="Q35" s="691">
        <v>981010.58</v>
      </c>
      <c r="R35" s="691">
        <v>14534.41</v>
      </c>
    </row>
    <row r="36" spans="2:18" x14ac:dyDescent="0.2">
      <c r="D36" s="690" t="s">
        <v>384</v>
      </c>
      <c r="F36" s="690">
        <v>138901</v>
      </c>
      <c r="I36" s="690">
        <v>501077</v>
      </c>
      <c r="J36" s="690" t="s">
        <v>1242</v>
      </c>
      <c r="K36" s="690" t="s">
        <v>543</v>
      </c>
      <c r="L36" s="690" t="s">
        <v>26</v>
      </c>
      <c r="N36" s="691">
        <v>165135.76</v>
      </c>
      <c r="P36" s="691">
        <v>123772.82</v>
      </c>
      <c r="Q36" s="690">
        <v>0</v>
      </c>
      <c r="R36" s="691">
        <v>288908.58</v>
      </c>
    </row>
    <row r="37" spans="2:18" x14ac:dyDescent="0.2">
      <c r="D37" s="690" t="s">
        <v>384</v>
      </c>
      <c r="F37" s="690">
        <v>138901</v>
      </c>
      <c r="I37" s="690">
        <v>501078</v>
      </c>
      <c r="J37" s="690" t="s">
        <v>1243</v>
      </c>
      <c r="K37" s="690" t="s">
        <v>544</v>
      </c>
      <c r="L37" s="690" t="s">
        <v>26</v>
      </c>
      <c r="N37" s="691">
        <v>17165.509999999998</v>
      </c>
      <c r="P37" s="691">
        <v>953414.72</v>
      </c>
      <c r="Q37" s="691">
        <v>956416.8</v>
      </c>
      <c r="R37" s="691">
        <v>14163.43</v>
      </c>
    </row>
    <row r="38" spans="2:18" x14ac:dyDescent="0.2">
      <c r="D38" s="690" t="s">
        <v>384</v>
      </c>
      <c r="F38" s="690">
        <v>138901</v>
      </c>
      <c r="I38" s="690">
        <v>501078</v>
      </c>
      <c r="J38" s="690" t="s">
        <v>1243</v>
      </c>
      <c r="K38" s="690" t="s">
        <v>543</v>
      </c>
      <c r="L38" s="690" t="s">
        <v>26</v>
      </c>
      <c r="N38" s="691">
        <v>161255.54</v>
      </c>
      <c r="P38" s="691">
        <v>120844.15</v>
      </c>
      <c r="Q38" s="690">
        <v>0</v>
      </c>
      <c r="R38" s="691">
        <v>282099.69</v>
      </c>
    </row>
    <row r="39" spans="2:18" x14ac:dyDescent="0.2">
      <c r="D39" s="690" t="s">
        <v>384</v>
      </c>
      <c r="F39" s="690">
        <v>138901</v>
      </c>
      <c r="I39" s="690">
        <v>501098</v>
      </c>
      <c r="J39" s="690" t="s">
        <v>1278</v>
      </c>
      <c r="K39" s="690" t="s">
        <v>544</v>
      </c>
      <c r="L39" s="690" t="s">
        <v>26</v>
      </c>
      <c r="N39" s="691">
        <v>-7396.58</v>
      </c>
      <c r="P39" s="691">
        <v>1448402.53</v>
      </c>
      <c r="Q39" s="691">
        <v>1454861.03</v>
      </c>
      <c r="R39" s="691">
        <v>-13855.08</v>
      </c>
    </row>
    <row r="40" spans="2:18" x14ac:dyDescent="0.2">
      <c r="D40" s="690" t="s">
        <v>384</v>
      </c>
      <c r="F40" s="690">
        <v>138901</v>
      </c>
      <c r="I40" s="690">
        <v>501098</v>
      </c>
      <c r="J40" s="690" t="s">
        <v>1278</v>
      </c>
      <c r="K40" s="690" t="s">
        <v>543</v>
      </c>
      <c r="L40" s="690" t="s">
        <v>26</v>
      </c>
      <c r="N40" s="691">
        <v>391236.13</v>
      </c>
      <c r="P40" s="691">
        <v>334251.53000000003</v>
      </c>
      <c r="Q40" s="690">
        <v>0</v>
      </c>
      <c r="R40" s="691">
        <v>725487.66</v>
      </c>
    </row>
    <row r="41" spans="2:18" x14ac:dyDescent="0.2">
      <c r="D41" s="690" t="s">
        <v>384</v>
      </c>
      <c r="F41" s="690">
        <v>138901</v>
      </c>
      <c r="I41" s="690">
        <v>501100</v>
      </c>
      <c r="J41" s="690" t="s">
        <v>416</v>
      </c>
      <c r="K41" s="690" t="s">
        <v>544</v>
      </c>
      <c r="L41" s="690" t="s">
        <v>26</v>
      </c>
      <c r="N41" s="691">
        <v>19398.59</v>
      </c>
      <c r="P41" s="691">
        <v>2921525.61</v>
      </c>
      <c r="Q41" s="691">
        <v>2930279.65</v>
      </c>
      <c r="R41" s="691">
        <v>10644.55</v>
      </c>
    </row>
    <row r="42" spans="2:18" x14ac:dyDescent="0.2">
      <c r="D42" s="690" t="s">
        <v>384</v>
      </c>
      <c r="F42" s="690">
        <v>138901</v>
      </c>
      <c r="I42" s="690">
        <v>501100</v>
      </c>
      <c r="J42" s="690" t="s">
        <v>416</v>
      </c>
      <c r="K42" s="690" t="s">
        <v>543</v>
      </c>
      <c r="L42" s="690" t="s">
        <v>26</v>
      </c>
      <c r="N42" s="691">
        <v>500867.84000000003</v>
      </c>
      <c r="P42" s="691">
        <v>304940.12</v>
      </c>
      <c r="Q42" s="690">
        <v>0</v>
      </c>
      <c r="R42" s="691">
        <v>805807.96</v>
      </c>
    </row>
    <row r="43" spans="2:18" x14ac:dyDescent="0.2">
      <c r="D43" s="690" t="s">
        <v>384</v>
      </c>
      <c r="F43" s="690">
        <v>138901</v>
      </c>
      <c r="I43" s="690">
        <v>501230</v>
      </c>
      <c r="J43" s="690" t="s">
        <v>1580</v>
      </c>
      <c r="K43" s="690" t="s">
        <v>544</v>
      </c>
      <c r="L43" s="690" t="s">
        <v>26</v>
      </c>
      <c r="N43" s="691">
        <v>-49944.26</v>
      </c>
      <c r="P43" s="691">
        <v>349100.19</v>
      </c>
      <c r="Q43" s="691">
        <v>383017.32</v>
      </c>
      <c r="R43" s="691">
        <v>-83861.39</v>
      </c>
    </row>
    <row r="44" spans="2:18" x14ac:dyDescent="0.2">
      <c r="D44" s="690" t="s">
        <v>384</v>
      </c>
      <c r="F44" s="690">
        <v>138901</v>
      </c>
      <c r="I44" s="690">
        <v>501230</v>
      </c>
      <c r="J44" s="690" t="s">
        <v>1580</v>
      </c>
      <c r="K44" s="690" t="s">
        <v>543</v>
      </c>
      <c r="L44" s="690" t="s">
        <v>26</v>
      </c>
      <c r="N44" s="691">
        <v>1568586.03</v>
      </c>
      <c r="P44" s="691">
        <v>685643.32</v>
      </c>
      <c r="Q44" s="691">
        <v>2050288.74</v>
      </c>
      <c r="R44" s="691">
        <v>203940.61</v>
      </c>
    </row>
    <row r="46" spans="2:18" x14ac:dyDescent="0.2">
      <c r="B46" s="690" t="s">
        <v>442</v>
      </c>
      <c r="D46" s="690" t="s">
        <v>384</v>
      </c>
      <c r="F46" s="690">
        <v>138901</v>
      </c>
      <c r="L46" s="690" t="s">
        <v>26</v>
      </c>
      <c r="N46" s="691">
        <v>5948803.0499999998</v>
      </c>
      <c r="P46" s="691">
        <v>31234773.899999999</v>
      </c>
      <c r="Q46" s="691">
        <v>32363879.809999999</v>
      </c>
      <c r="R46" s="691">
        <v>4819697.1399999997</v>
      </c>
    </row>
    <row r="48" spans="2:18" x14ac:dyDescent="0.2">
      <c r="B48" s="690" t="s">
        <v>443</v>
      </c>
      <c r="D48" s="690" t="s">
        <v>384</v>
      </c>
      <c r="L48" s="690" t="s">
        <v>26</v>
      </c>
      <c r="N48" s="691">
        <v>5948803.0499999998</v>
      </c>
      <c r="P48" s="691">
        <v>31234773.899999999</v>
      </c>
      <c r="Q48" s="691">
        <v>32363879.809999999</v>
      </c>
      <c r="R48" s="691">
        <v>4819697.1399999997</v>
      </c>
    </row>
    <row r="50" spans="1:18" x14ac:dyDescent="0.2">
      <c r="B50" s="690" t="s">
        <v>444</v>
      </c>
      <c r="L50" s="690" t="s">
        <v>26</v>
      </c>
      <c r="N50" s="691">
        <v>5948803.0499999998</v>
      </c>
      <c r="P50" s="691">
        <v>31234773.899999999</v>
      </c>
      <c r="Q50" s="691">
        <v>32363879.809999999</v>
      </c>
      <c r="R50" s="691">
        <v>4819697.1399999997</v>
      </c>
    </row>
    <row r="52" spans="1:18" x14ac:dyDescent="0.2">
      <c r="A52" s="690" t="s">
        <v>1637</v>
      </c>
    </row>
    <row r="53" spans="1:18" x14ac:dyDescent="0.2">
      <c r="A53" s="690" t="s">
        <v>446</v>
      </c>
    </row>
    <row r="54" spans="1:18" x14ac:dyDescent="0.2">
      <c r="A54" s="690" t="s">
        <v>1629</v>
      </c>
    </row>
    <row r="55" spans="1:18" x14ac:dyDescent="0.2">
      <c r="A55" s="690" t="s">
        <v>447</v>
      </c>
    </row>
    <row r="57" spans="1:18" x14ac:dyDescent="0.2">
      <c r="C57" s="690" t="s">
        <v>379</v>
      </c>
      <c r="E57" s="690" t="s">
        <v>374</v>
      </c>
      <c r="G57" s="690" t="s">
        <v>448</v>
      </c>
      <c r="H57" s="690" t="s">
        <v>380</v>
      </c>
      <c r="J57" s="690" t="s">
        <v>381</v>
      </c>
      <c r="M57" s="690" t="s">
        <v>382</v>
      </c>
      <c r="O57" s="690" t="s">
        <v>383</v>
      </c>
    </row>
    <row r="59" spans="1:18" x14ac:dyDescent="0.2">
      <c r="C59" s="690" t="s">
        <v>26</v>
      </c>
      <c r="E59" s="690" t="s">
        <v>384</v>
      </c>
      <c r="G59" s="690" t="s">
        <v>544</v>
      </c>
      <c r="H59" s="691">
        <v>466925.63</v>
      </c>
      <c r="J59" s="691">
        <v>27671473.940000001</v>
      </c>
      <c r="M59" s="691">
        <v>28238594.989999998</v>
      </c>
      <c r="O59" s="691">
        <v>-100195.42</v>
      </c>
    </row>
    <row r="60" spans="1:18" x14ac:dyDescent="0.2">
      <c r="C60" s="690" t="s">
        <v>26</v>
      </c>
      <c r="E60" s="690" t="s">
        <v>384</v>
      </c>
      <c r="G60" s="690" t="s">
        <v>543</v>
      </c>
      <c r="H60" s="691">
        <v>5481877.4199999999</v>
      </c>
      <c r="J60" s="691">
        <v>3563299.96</v>
      </c>
      <c r="M60" s="691">
        <v>4125284.82</v>
      </c>
      <c r="O60" s="691">
        <v>4919892.5599999996</v>
      </c>
    </row>
    <row r="62" spans="1:18" x14ac:dyDescent="0.2">
      <c r="B62" s="690" t="s">
        <v>442</v>
      </c>
      <c r="C62" s="690" t="s">
        <v>26</v>
      </c>
      <c r="H62" s="691">
        <v>5948803.0499999998</v>
      </c>
      <c r="J62" s="691">
        <v>31234773.899999999</v>
      </c>
      <c r="M62" s="691">
        <v>32363879.809999999</v>
      </c>
      <c r="O62" s="691">
        <v>4819697.1399999997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AA39-B151-4EA9-8E54-A08A09102674}">
  <sheetPr>
    <tabColor rgb="FFFF0000"/>
  </sheetPr>
  <dimension ref="A1:AC47"/>
  <sheetViews>
    <sheetView topLeftCell="P1" workbookViewId="0">
      <selection activeCell="P29" sqref="P29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19" width="11" style="690" bestFit="1" customWidth="1"/>
    <col min="20" max="27" width="11" style="690" customWidth="1"/>
    <col min="28" max="28" width="12.109375" style="690" bestFit="1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1467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1468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7" t="s">
        <v>1478</v>
      </c>
      <c r="U6" s="887" t="s">
        <v>1479</v>
      </c>
      <c r="V6" s="887" t="s">
        <v>1482</v>
      </c>
      <c r="W6" s="887" t="s">
        <v>1484</v>
      </c>
      <c r="X6" s="889" t="s">
        <v>1480</v>
      </c>
      <c r="Y6" s="889" t="s">
        <v>1481</v>
      </c>
      <c r="Z6" s="889" t="s">
        <v>1483</v>
      </c>
      <c r="AA6" s="889" t="s">
        <v>1485</v>
      </c>
    </row>
    <row r="7" spans="1:28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500042</v>
      </c>
      <c r="J7" s="877" t="s">
        <v>389</v>
      </c>
      <c r="K7" s="877" t="s">
        <v>561</v>
      </c>
      <c r="L7" s="877" t="s">
        <v>26</v>
      </c>
      <c r="M7" s="877"/>
      <c r="N7" s="878">
        <v>0</v>
      </c>
      <c r="O7" s="877"/>
      <c r="P7" s="878">
        <v>0</v>
      </c>
      <c r="Q7" s="878">
        <v>10951.99</v>
      </c>
      <c r="R7" s="878">
        <f t="shared" ref="R7:R29" si="0">N7+P7-Q7</f>
        <v>-10951.99</v>
      </c>
      <c r="S7" s="885"/>
      <c r="T7" s="887"/>
      <c r="U7" s="887"/>
      <c r="V7" s="887"/>
      <c r="W7" s="887"/>
      <c r="X7" s="889"/>
      <c r="Y7" s="889"/>
      <c r="Z7" s="889"/>
      <c r="AA7" s="889"/>
    </row>
    <row r="8" spans="1:28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500042</v>
      </c>
      <c r="J8" s="877" t="s">
        <v>389</v>
      </c>
      <c r="K8" s="877" t="s">
        <v>562</v>
      </c>
      <c r="L8" s="877" t="s">
        <v>26</v>
      </c>
      <c r="M8" s="877"/>
      <c r="N8" s="878">
        <v>439035.89</v>
      </c>
      <c r="O8" s="877"/>
      <c r="P8" s="879">
        <v>419797.34</v>
      </c>
      <c r="Q8" s="880">
        <v>0</v>
      </c>
      <c r="R8" s="879">
        <f t="shared" si="0"/>
        <v>858833.23</v>
      </c>
      <c r="S8" s="886">
        <f>SUM(R7:R8)</f>
        <v>847881.24</v>
      </c>
      <c r="T8" s="888">
        <f>AB8*$AB$1</f>
        <v>839640.18400000012</v>
      </c>
      <c r="U8" s="888">
        <f>AB8*$Y$1</f>
        <v>844755.32049999991</v>
      </c>
      <c r="V8" s="888">
        <f>AB8*$Z$1</f>
        <v>844186.97200000007</v>
      </c>
      <c r="W8" s="888">
        <f>AB8*$AA$1</f>
        <v>847881.23725000001</v>
      </c>
      <c r="X8" s="890">
        <f>S8-T8</f>
        <v>8241.0559999998659</v>
      </c>
      <c r="Y8" s="890">
        <f>S8-U8</f>
        <v>3125.9195000000764</v>
      </c>
      <c r="Z8" s="890">
        <f>S8-V8</f>
        <v>3694.2679999999236</v>
      </c>
      <c r="AA8" s="890">
        <f>S8-W8</f>
        <v>2.7499999850988388E-3</v>
      </c>
      <c r="AB8" s="852">
        <v>189449.5</v>
      </c>
    </row>
    <row r="9" spans="1:28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500265</v>
      </c>
      <c r="J9" s="877" t="s">
        <v>393</v>
      </c>
      <c r="K9" s="877" t="s">
        <v>561</v>
      </c>
      <c r="L9" s="877" t="s">
        <v>26</v>
      </c>
      <c r="M9" s="877"/>
      <c r="N9" s="878">
        <v>0</v>
      </c>
      <c r="O9" s="877"/>
      <c r="P9" s="879">
        <v>0</v>
      </c>
      <c r="Q9" s="879">
        <v>89065.82</v>
      </c>
      <c r="R9" s="879">
        <f t="shared" si="0"/>
        <v>-89065.82</v>
      </c>
      <c r="S9" s="885"/>
      <c r="T9" s="887"/>
      <c r="U9" s="887"/>
      <c r="V9" s="887"/>
      <c r="W9" s="887"/>
      <c r="X9" s="889"/>
      <c r="Y9" s="889"/>
      <c r="Z9" s="889"/>
      <c r="AA9" s="889"/>
      <c r="AB9" s="852"/>
    </row>
    <row r="10" spans="1:28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500265</v>
      </c>
      <c r="J10" s="877" t="s">
        <v>393</v>
      </c>
      <c r="K10" s="877" t="s">
        <v>562</v>
      </c>
      <c r="L10" s="877" t="s">
        <v>26</v>
      </c>
      <c r="M10" s="877"/>
      <c r="N10" s="878">
        <v>3570410.36</v>
      </c>
      <c r="O10" s="877"/>
      <c r="P10" s="879">
        <v>3027496.94</v>
      </c>
      <c r="Q10" s="880">
        <v>0</v>
      </c>
      <c r="R10" s="879">
        <f t="shared" si="0"/>
        <v>6597907.2999999998</v>
      </c>
      <c r="S10" s="886">
        <f>SUM(R9:R10)</f>
        <v>6508841.4799999995</v>
      </c>
      <c r="T10" s="888">
        <f>AB10*$AB$1</f>
        <v>6445578.2833600007</v>
      </c>
      <c r="U10" s="888">
        <f>AB10*$Y$1</f>
        <v>6484845.118569999</v>
      </c>
      <c r="V10" s="888">
        <f>AB10*$Z$1</f>
        <v>6480482.1368800001</v>
      </c>
      <c r="W10" s="888">
        <f>AB10*$AA$1</f>
        <v>6508841.5178650003</v>
      </c>
      <c r="X10" s="890">
        <f>S10-T10</f>
        <v>63263.196639998816</v>
      </c>
      <c r="Y10" s="890">
        <f>S10-U10</f>
        <v>23996.361430000514</v>
      </c>
      <c r="Z10" s="890">
        <f>S10-V10</f>
        <v>28359.343119999394</v>
      </c>
      <c r="AA10" s="890">
        <f>S10-W10</f>
        <v>-3.7865000776946545E-2</v>
      </c>
      <c r="AB10" s="852">
        <v>1454327.23</v>
      </c>
    </row>
    <row r="11" spans="1:28" x14ac:dyDescent="0.2">
      <c r="A11" s="877"/>
      <c r="B11" s="877"/>
      <c r="C11" s="877"/>
      <c r="D11" s="877" t="s">
        <v>384</v>
      </c>
      <c r="E11" s="877"/>
      <c r="F11" s="877">
        <v>136001</v>
      </c>
      <c r="G11" s="877"/>
      <c r="H11" s="877"/>
      <c r="I11" s="877">
        <v>500558</v>
      </c>
      <c r="J11" s="877" t="s">
        <v>406</v>
      </c>
      <c r="K11" s="877" t="s">
        <v>561</v>
      </c>
      <c r="L11" s="877" t="s">
        <v>26</v>
      </c>
      <c r="M11" s="877"/>
      <c r="N11" s="878">
        <v>0</v>
      </c>
      <c r="O11" s="877"/>
      <c r="P11" s="879">
        <v>0</v>
      </c>
      <c r="Q11" s="879">
        <v>294943.03999999998</v>
      </c>
      <c r="R11" s="879">
        <f t="shared" si="0"/>
        <v>-294943.03999999998</v>
      </c>
      <c r="S11" s="885"/>
      <c r="T11" s="887"/>
      <c r="U11" s="887"/>
      <c r="V11" s="887"/>
      <c r="W11" s="887"/>
      <c r="X11" s="889"/>
      <c r="Y11" s="889"/>
      <c r="Z11" s="889"/>
      <c r="AA11" s="889"/>
      <c r="AB11" s="852"/>
    </row>
    <row r="12" spans="1:28" x14ac:dyDescent="0.2">
      <c r="A12" s="877"/>
      <c r="B12" s="877"/>
      <c r="C12" s="877"/>
      <c r="D12" s="877" t="s">
        <v>384</v>
      </c>
      <c r="E12" s="877"/>
      <c r="F12" s="877">
        <v>136001</v>
      </c>
      <c r="G12" s="877"/>
      <c r="H12" s="877"/>
      <c r="I12" s="877">
        <v>500558</v>
      </c>
      <c r="J12" s="877" t="s">
        <v>406</v>
      </c>
      <c r="K12" s="877" t="s">
        <v>562</v>
      </c>
      <c r="L12" s="877" t="s">
        <v>26</v>
      </c>
      <c r="M12" s="877"/>
      <c r="N12" s="878">
        <v>11823480.970000001</v>
      </c>
      <c r="O12" s="877"/>
      <c r="P12" s="879">
        <v>14646772.43</v>
      </c>
      <c r="Q12" s="880">
        <v>0</v>
      </c>
      <c r="R12" s="879">
        <f t="shared" si="0"/>
        <v>26470253.399999999</v>
      </c>
      <c r="S12" s="886">
        <f>SUM(R11:R12)</f>
        <v>26175310.359999999</v>
      </c>
      <c r="T12" s="888">
        <f>AB12*$AB$1</f>
        <v>25920897.20848</v>
      </c>
      <c r="U12" s="888">
        <f>AB12*$Y$1</f>
        <v>26078808.811509997</v>
      </c>
      <c r="V12" s="888">
        <f>AB12*$Z$1</f>
        <v>26061263.07784</v>
      </c>
      <c r="W12" s="888">
        <f>AB12*$AA$1</f>
        <v>26175310.346694998</v>
      </c>
      <c r="X12" s="890">
        <f>S12-T12</f>
        <v>254413.15151999891</v>
      </c>
      <c r="Y12" s="890">
        <f>S12-U12</f>
        <v>96501.548490002751</v>
      </c>
      <c r="Z12" s="890">
        <f>S12-V12</f>
        <v>114047.28215999901</v>
      </c>
      <c r="AA12" s="890">
        <f>S12-W12</f>
        <v>1.3305000960826874E-2</v>
      </c>
      <c r="AB12" s="852">
        <v>5848577.8899999997</v>
      </c>
    </row>
    <row r="13" spans="1:28" x14ac:dyDescent="0.2">
      <c r="A13" s="877"/>
      <c r="B13" s="877"/>
      <c r="C13" s="877"/>
      <c r="D13" s="877" t="s">
        <v>384</v>
      </c>
      <c r="E13" s="877"/>
      <c r="F13" s="877">
        <v>136001</v>
      </c>
      <c r="G13" s="877"/>
      <c r="H13" s="877"/>
      <c r="I13" s="877">
        <v>500776</v>
      </c>
      <c r="J13" s="877" t="s">
        <v>424</v>
      </c>
      <c r="K13" s="877" t="s">
        <v>561</v>
      </c>
      <c r="L13" s="877" t="s">
        <v>26</v>
      </c>
      <c r="M13" s="877"/>
      <c r="N13" s="878">
        <v>0</v>
      </c>
      <c r="O13" s="877"/>
      <c r="P13" s="879">
        <v>0</v>
      </c>
      <c r="Q13" s="879">
        <v>15942.36</v>
      </c>
      <c r="R13" s="879">
        <f t="shared" si="0"/>
        <v>-15942.36</v>
      </c>
      <c r="S13" s="885"/>
      <c r="T13" s="887"/>
      <c r="U13" s="887"/>
      <c r="V13" s="887"/>
      <c r="W13" s="887"/>
      <c r="X13" s="889"/>
      <c r="Y13" s="889"/>
      <c r="Z13" s="889"/>
      <c r="AA13" s="889"/>
      <c r="AB13" s="852"/>
    </row>
    <row r="14" spans="1:28" x14ac:dyDescent="0.2">
      <c r="A14" s="877"/>
      <c r="B14" s="877"/>
      <c r="C14" s="877"/>
      <c r="D14" s="877" t="s">
        <v>384</v>
      </c>
      <c r="E14" s="877"/>
      <c r="F14" s="877">
        <v>136001</v>
      </c>
      <c r="G14" s="877"/>
      <c r="H14" s="877"/>
      <c r="I14" s="877">
        <v>500776</v>
      </c>
      <c r="J14" s="877" t="s">
        <v>424</v>
      </c>
      <c r="K14" s="877" t="s">
        <v>562</v>
      </c>
      <c r="L14" s="877" t="s">
        <v>26</v>
      </c>
      <c r="M14" s="877"/>
      <c r="N14" s="878">
        <v>639086.31999999995</v>
      </c>
      <c r="O14" s="877"/>
      <c r="P14" s="879">
        <v>453876.19</v>
      </c>
      <c r="Q14" s="880">
        <v>0</v>
      </c>
      <c r="R14" s="879">
        <f t="shared" si="0"/>
        <v>1092962.51</v>
      </c>
      <c r="S14" s="886">
        <f>SUM(R13:R14)</f>
        <v>1077020.1499999999</v>
      </c>
      <c r="T14" s="888">
        <f>AB14*$AB$1</f>
        <v>1066551.9803200001</v>
      </c>
      <c r="U14" s="888">
        <f>AB14*$Y$1</f>
        <v>1073049.4765899999</v>
      </c>
      <c r="V14" s="888">
        <f>AB14*$Z$1</f>
        <v>1072327.5325600002</v>
      </c>
      <c r="W14" s="888">
        <f>AB14*$AA$1</f>
        <v>1077020.168755</v>
      </c>
      <c r="X14" s="890">
        <f>S14-T14</f>
        <v>10468.169679999817</v>
      </c>
      <c r="Y14" s="890">
        <f>S14-U14</f>
        <v>3970.6734100000467</v>
      </c>
      <c r="Z14" s="890">
        <f>S14-V14</f>
        <v>4692.6174399997108</v>
      </c>
      <c r="AA14" s="890">
        <f>S14-W14</f>
        <v>-1.8755000084638596E-2</v>
      </c>
      <c r="AB14" s="852">
        <f>240648.01</f>
        <v>240648.01</v>
      </c>
    </row>
    <row r="15" spans="1:28" x14ac:dyDescent="0.2">
      <c r="A15" s="877"/>
      <c r="B15" s="877"/>
      <c r="C15" s="877"/>
      <c r="D15" s="877" t="s">
        <v>384</v>
      </c>
      <c r="E15" s="877"/>
      <c r="F15" s="877">
        <v>136001</v>
      </c>
      <c r="G15" s="877"/>
      <c r="H15" s="877"/>
      <c r="I15" s="877">
        <v>500883</v>
      </c>
      <c r="J15" s="877" t="s">
        <v>431</v>
      </c>
      <c r="K15" s="877" t="s">
        <v>561</v>
      </c>
      <c r="L15" s="877" t="s">
        <v>26</v>
      </c>
      <c r="M15" s="877"/>
      <c r="N15" s="878">
        <v>0</v>
      </c>
      <c r="O15" s="877"/>
      <c r="P15" s="879">
        <v>0</v>
      </c>
      <c r="Q15" s="879">
        <v>17752.12</v>
      </c>
      <c r="R15" s="879">
        <f t="shared" si="0"/>
        <v>-17752.12</v>
      </c>
      <c r="S15" s="885"/>
      <c r="T15" s="887"/>
      <c r="U15" s="887"/>
      <c r="V15" s="887"/>
      <c r="W15" s="887"/>
      <c r="X15" s="889"/>
      <c r="Y15" s="889"/>
      <c r="Z15" s="889"/>
      <c r="AA15" s="889"/>
      <c r="AB15" s="852"/>
    </row>
    <row r="16" spans="1:28" x14ac:dyDescent="0.2">
      <c r="A16" s="877"/>
      <c r="B16" s="877"/>
      <c r="C16" s="877"/>
      <c r="D16" s="877" t="s">
        <v>384</v>
      </c>
      <c r="E16" s="877"/>
      <c r="F16" s="877">
        <v>136001</v>
      </c>
      <c r="G16" s="877"/>
      <c r="H16" s="877"/>
      <c r="I16" s="877">
        <v>500883</v>
      </c>
      <c r="J16" s="877" t="s">
        <v>431</v>
      </c>
      <c r="K16" s="877" t="s">
        <v>562</v>
      </c>
      <c r="L16" s="877" t="s">
        <v>26</v>
      </c>
      <c r="M16" s="877"/>
      <c r="N16" s="878">
        <v>711634.8</v>
      </c>
      <c r="O16" s="877"/>
      <c r="P16" s="879">
        <v>725607.51</v>
      </c>
      <c r="Q16" s="880">
        <v>0</v>
      </c>
      <c r="R16" s="879">
        <f t="shared" si="0"/>
        <v>1437242.31</v>
      </c>
      <c r="S16" s="886">
        <f>SUM(R15:R16)</f>
        <v>1419490.19</v>
      </c>
      <c r="T16" s="888">
        <f>AB16*$AB$1</f>
        <v>1160153.4270400002</v>
      </c>
      <c r="U16" s="888">
        <f>AB16*$Y$1</f>
        <v>1167221.14873</v>
      </c>
      <c r="V16" s="888">
        <f>AB16*$Z$1</f>
        <v>1166435.84632</v>
      </c>
      <c r="W16" s="888">
        <f>AB16*$AA$1</f>
        <v>1171540.311985</v>
      </c>
      <c r="X16" s="890">
        <f>S16-T16</f>
        <v>259336.76295999973</v>
      </c>
      <c r="Y16" s="890">
        <f>S16-U16</f>
        <v>252269.04126999993</v>
      </c>
      <c r="Z16" s="890">
        <f>S16-V16</f>
        <v>253054.34367999993</v>
      </c>
      <c r="AA16" s="890">
        <f>S16-W16</f>
        <v>247949.87801499991</v>
      </c>
      <c r="AB16" s="852">
        <v>261767.47</v>
      </c>
    </row>
    <row r="17" spans="1:29" x14ac:dyDescent="0.2">
      <c r="A17" s="877"/>
      <c r="B17" s="877"/>
      <c r="C17" s="877"/>
      <c r="D17" s="877" t="s">
        <v>384</v>
      </c>
      <c r="E17" s="877"/>
      <c r="F17" s="877">
        <v>136001</v>
      </c>
      <c r="G17" s="877"/>
      <c r="H17" s="877"/>
      <c r="I17" s="877">
        <v>500884</v>
      </c>
      <c r="J17" s="877" t="s">
        <v>431</v>
      </c>
      <c r="K17" s="877" t="s">
        <v>561</v>
      </c>
      <c r="L17" s="877" t="s">
        <v>26</v>
      </c>
      <c r="M17" s="877"/>
      <c r="N17" s="878">
        <v>0</v>
      </c>
      <c r="O17" s="877"/>
      <c r="P17" s="879">
        <v>0</v>
      </c>
      <c r="Q17" s="879">
        <v>12220.27</v>
      </c>
      <c r="R17" s="879">
        <f t="shared" si="0"/>
        <v>-12220.27</v>
      </c>
      <c r="S17" s="885"/>
      <c r="T17" s="887"/>
      <c r="U17" s="887"/>
      <c r="V17" s="887"/>
      <c r="W17" s="887"/>
      <c r="X17" s="889"/>
      <c r="Y17" s="889"/>
      <c r="Z17" s="889"/>
      <c r="AA17" s="889"/>
      <c r="AB17" s="852"/>
    </row>
    <row r="18" spans="1:29" x14ac:dyDescent="0.2">
      <c r="A18" s="877"/>
      <c r="B18" s="877"/>
      <c r="C18" s="877"/>
      <c r="D18" s="877" t="s">
        <v>384</v>
      </c>
      <c r="E18" s="877"/>
      <c r="F18" s="877">
        <v>136001</v>
      </c>
      <c r="G18" s="877"/>
      <c r="H18" s="877"/>
      <c r="I18" s="877">
        <v>500884</v>
      </c>
      <c r="J18" s="877" t="s">
        <v>431</v>
      </c>
      <c r="K18" s="877" t="s">
        <v>562</v>
      </c>
      <c r="L18" s="877" t="s">
        <v>26</v>
      </c>
      <c r="M18" s="877"/>
      <c r="N18" s="878">
        <v>489877.9</v>
      </c>
      <c r="O18" s="877"/>
      <c r="P18" s="879">
        <v>196883.28</v>
      </c>
      <c r="Q18" s="880">
        <v>0</v>
      </c>
      <c r="R18" s="879">
        <f t="shared" si="0"/>
        <v>686761.18</v>
      </c>
      <c r="S18" s="886">
        <f>SUM(R17:R18)</f>
        <v>674540.91</v>
      </c>
      <c r="T18" s="888">
        <f>AB18*$AB$1</f>
        <v>913524.5491200001</v>
      </c>
      <c r="U18" s="888">
        <f>AB18*$Y$1</f>
        <v>919089.79343999992</v>
      </c>
      <c r="V18" s="888">
        <f>AB18*$Z$1</f>
        <v>918471.43296000012</v>
      </c>
      <c r="W18" s="888">
        <f>AB18*$AA$1</f>
        <v>922490.7760800001</v>
      </c>
      <c r="X18" s="890">
        <f>S18-T18</f>
        <v>-238983.63912000007</v>
      </c>
      <c r="Y18" s="890">
        <f>S18-U18</f>
        <v>-244548.88343999989</v>
      </c>
      <c r="Z18" s="890">
        <f>S18-V18</f>
        <v>-243930.52296000009</v>
      </c>
      <c r="AA18" s="890">
        <f>S18-W18</f>
        <v>-247949.86608000007</v>
      </c>
      <c r="AB18" s="852">
        <v>206120.16</v>
      </c>
    </row>
    <row r="19" spans="1:29" x14ac:dyDescent="0.2">
      <c r="A19" s="877"/>
      <c r="B19" s="877"/>
      <c r="C19" s="877"/>
      <c r="D19" s="877" t="s">
        <v>384</v>
      </c>
      <c r="E19" s="877"/>
      <c r="F19" s="877">
        <v>136001</v>
      </c>
      <c r="G19" s="877"/>
      <c r="H19" s="877"/>
      <c r="I19" s="877">
        <v>500885</v>
      </c>
      <c r="J19" s="877" t="s">
        <v>432</v>
      </c>
      <c r="K19" s="877" t="s">
        <v>561</v>
      </c>
      <c r="L19" s="877" t="s">
        <v>26</v>
      </c>
      <c r="M19" s="877"/>
      <c r="N19" s="878">
        <v>0</v>
      </c>
      <c r="O19" s="877"/>
      <c r="P19" s="879">
        <v>0</v>
      </c>
      <c r="Q19" s="879">
        <v>69601.27</v>
      </c>
      <c r="R19" s="879">
        <f t="shared" si="0"/>
        <v>-69601.27</v>
      </c>
      <c r="S19" s="885"/>
      <c r="T19" s="887"/>
      <c r="U19" s="887"/>
      <c r="V19" s="887"/>
      <c r="W19" s="887"/>
      <c r="X19" s="889"/>
      <c r="Y19" s="889"/>
      <c r="Z19" s="889"/>
      <c r="AA19" s="889"/>
      <c r="AB19" s="852"/>
      <c r="AC19" s="745"/>
    </row>
    <row r="20" spans="1:29" x14ac:dyDescent="0.2">
      <c r="A20" s="877"/>
      <c r="B20" s="877"/>
      <c r="C20" s="877"/>
      <c r="D20" s="877" t="s">
        <v>384</v>
      </c>
      <c r="E20" s="877"/>
      <c r="F20" s="877">
        <v>136001</v>
      </c>
      <c r="G20" s="877"/>
      <c r="H20" s="877"/>
      <c r="I20" s="877">
        <v>500885</v>
      </c>
      <c r="J20" s="877" t="s">
        <v>432</v>
      </c>
      <c r="K20" s="877" t="s">
        <v>562</v>
      </c>
      <c r="L20" s="877" t="s">
        <v>26</v>
      </c>
      <c r="M20" s="877"/>
      <c r="N20" s="878">
        <v>2790130.08</v>
      </c>
      <c r="O20" s="877"/>
      <c r="P20" s="879">
        <v>2720593.97</v>
      </c>
      <c r="Q20" s="880">
        <v>0</v>
      </c>
      <c r="R20" s="879">
        <f t="shared" si="0"/>
        <v>5510724.0500000007</v>
      </c>
      <c r="S20" s="886">
        <f>SUM(R19:R20)</f>
        <v>5441122.7800000012</v>
      </c>
      <c r="T20" s="888">
        <f>AB20*$AB$1</f>
        <v>5388237.3286400009</v>
      </c>
      <c r="U20" s="888">
        <f>AB20*$Y$1</f>
        <v>5421062.78168</v>
      </c>
      <c r="V20" s="888">
        <f>AB20*$Z$1</f>
        <v>5417415.5091200005</v>
      </c>
      <c r="W20" s="888">
        <f>AB20*$AA$1</f>
        <v>5441122.7807600005</v>
      </c>
      <c r="X20" s="890">
        <f>S20-T20</f>
        <v>52885.451360000297</v>
      </c>
      <c r="Y20" s="890">
        <f>S20-U20</f>
        <v>20059.998320001177</v>
      </c>
      <c r="Z20" s="890">
        <f>S20-V20</f>
        <v>23707.270880000666</v>
      </c>
      <c r="AA20" s="890">
        <f>S20-W20</f>
        <v>-7.5999926775693893E-4</v>
      </c>
      <c r="AB20" s="852">
        <v>1215757.52</v>
      </c>
    </row>
    <row r="21" spans="1:29" x14ac:dyDescent="0.2">
      <c r="A21" s="877"/>
      <c r="B21" s="877"/>
      <c r="C21" s="877"/>
      <c r="D21" s="877" t="s">
        <v>384</v>
      </c>
      <c r="E21" s="877"/>
      <c r="F21" s="877">
        <v>136001</v>
      </c>
      <c r="G21" s="877"/>
      <c r="H21" s="877"/>
      <c r="I21" s="877">
        <v>500913</v>
      </c>
      <c r="J21" s="877" t="s">
        <v>434</v>
      </c>
      <c r="K21" s="877" t="s">
        <v>561</v>
      </c>
      <c r="L21" s="877" t="s">
        <v>26</v>
      </c>
      <c r="M21" s="877"/>
      <c r="N21" s="878">
        <v>0</v>
      </c>
      <c r="O21" s="877"/>
      <c r="P21" s="879">
        <v>0</v>
      </c>
      <c r="Q21" s="879">
        <v>65829.09</v>
      </c>
      <c r="R21" s="879">
        <f t="shared" si="0"/>
        <v>-65829.09</v>
      </c>
      <c r="S21" s="885"/>
      <c r="T21" s="887"/>
      <c r="U21" s="887"/>
      <c r="V21" s="887"/>
      <c r="W21" s="887"/>
      <c r="X21" s="889"/>
      <c r="Y21" s="889"/>
      <c r="Z21" s="889"/>
      <c r="AA21" s="889"/>
      <c r="AB21" s="852"/>
    </row>
    <row r="22" spans="1:29" x14ac:dyDescent="0.2">
      <c r="A22" s="877"/>
      <c r="B22" s="877"/>
      <c r="C22" s="877"/>
      <c r="D22" s="877" t="s">
        <v>384</v>
      </c>
      <c r="E22" s="877"/>
      <c r="F22" s="877">
        <v>136001</v>
      </c>
      <c r="G22" s="877"/>
      <c r="H22" s="877"/>
      <c r="I22" s="877">
        <v>500913</v>
      </c>
      <c r="J22" s="877" t="s">
        <v>434</v>
      </c>
      <c r="K22" s="877" t="s">
        <v>562</v>
      </c>
      <c r="L22" s="877" t="s">
        <v>26</v>
      </c>
      <c r="M22" s="877"/>
      <c r="N22" s="878">
        <v>2638912.5499999998</v>
      </c>
      <c r="O22" s="877"/>
      <c r="P22" s="879">
        <v>2287545.9700000002</v>
      </c>
      <c r="Q22" s="880">
        <v>0</v>
      </c>
      <c r="R22" s="879">
        <f t="shared" si="0"/>
        <v>4926458.5199999996</v>
      </c>
      <c r="S22" s="886">
        <f>SUM(R21:R22)</f>
        <v>4860629.43</v>
      </c>
      <c r="T22" s="888">
        <f>AB22*$AB$1</f>
        <v>4813386.1425600005</v>
      </c>
      <c r="U22" s="888">
        <f>AB22*$Y$1</f>
        <v>4842709.5689700004</v>
      </c>
      <c r="V22" s="888">
        <f>AB22*$Z$1</f>
        <v>4839451.410480001</v>
      </c>
      <c r="W22" s="888">
        <f>AB22*$AA$1</f>
        <v>4860629.440665001</v>
      </c>
      <c r="X22" s="890">
        <f>S22-T22</f>
        <v>47243.287439999171</v>
      </c>
      <c r="Y22" s="890">
        <f>S22-U22</f>
        <v>17919.861029999331</v>
      </c>
      <c r="Z22" s="890">
        <f>S22-V22</f>
        <v>21178.019519998692</v>
      </c>
      <c r="AA22" s="890">
        <f>S22-W22</f>
        <v>-1.0665001347661018E-2</v>
      </c>
      <c r="AB22" s="852">
        <v>1086052.83</v>
      </c>
    </row>
    <row r="23" spans="1:29" x14ac:dyDescent="0.2">
      <c r="A23" s="877"/>
      <c r="B23" s="877"/>
      <c r="C23" s="877"/>
      <c r="D23" s="877" t="s">
        <v>384</v>
      </c>
      <c r="E23" s="877"/>
      <c r="F23" s="877">
        <v>136001</v>
      </c>
      <c r="G23" s="877"/>
      <c r="H23" s="877"/>
      <c r="I23" s="877">
        <v>500914</v>
      </c>
      <c r="J23" s="877" t="s">
        <v>435</v>
      </c>
      <c r="K23" s="877" t="s">
        <v>561</v>
      </c>
      <c r="L23" s="877" t="s">
        <v>26</v>
      </c>
      <c r="M23" s="877"/>
      <c r="N23" s="878">
        <v>0</v>
      </c>
      <c r="O23" s="877"/>
      <c r="P23" s="879">
        <v>0</v>
      </c>
      <c r="Q23" s="879">
        <v>88195.66</v>
      </c>
      <c r="R23" s="879">
        <f t="shared" si="0"/>
        <v>-88195.66</v>
      </c>
      <c r="S23" s="885"/>
      <c r="T23" s="887"/>
      <c r="U23" s="887"/>
      <c r="V23" s="887"/>
      <c r="W23" s="887"/>
      <c r="X23" s="889"/>
      <c r="Y23" s="889"/>
      <c r="Z23" s="889"/>
      <c r="AA23" s="889"/>
      <c r="AB23" s="852"/>
    </row>
    <row r="24" spans="1:29" x14ac:dyDescent="0.2">
      <c r="A24" s="877"/>
      <c r="B24" s="877"/>
      <c r="C24" s="877"/>
      <c r="D24" s="877" t="s">
        <v>384</v>
      </c>
      <c r="E24" s="877"/>
      <c r="F24" s="877">
        <v>136001</v>
      </c>
      <c r="G24" s="877"/>
      <c r="H24" s="877"/>
      <c r="I24" s="877">
        <v>500914</v>
      </c>
      <c r="J24" s="877" t="s">
        <v>435</v>
      </c>
      <c r="K24" s="877" t="s">
        <v>562</v>
      </c>
      <c r="L24" s="877" t="s">
        <v>26</v>
      </c>
      <c r="M24" s="877"/>
      <c r="N24" s="878">
        <v>3535529.42</v>
      </c>
      <c r="O24" s="877"/>
      <c r="P24" s="879">
        <v>3071572.58</v>
      </c>
      <c r="Q24" s="880">
        <v>0</v>
      </c>
      <c r="R24" s="879">
        <f t="shared" si="0"/>
        <v>6607102</v>
      </c>
      <c r="S24" s="886">
        <f>SUM(R23:R24)</f>
        <v>6518906.3399999999</v>
      </c>
      <c r="T24" s="888">
        <f>AB24*$AB$1</f>
        <v>6455545.275200001</v>
      </c>
      <c r="U24" s="888">
        <f>AB24*$Y$1</f>
        <v>6494872.8299000002</v>
      </c>
      <c r="V24" s="888">
        <f>AB24*$Z$1</f>
        <v>6490503.1016000006</v>
      </c>
      <c r="W24" s="888">
        <f>AB24*$AA$1</f>
        <v>6518906.3355500009</v>
      </c>
      <c r="X24" s="890">
        <f>S24-T24</f>
        <v>63361.064799998887</v>
      </c>
      <c r="Y24" s="890">
        <f>S24-U24</f>
        <v>24033.510099999607</v>
      </c>
      <c r="Z24" s="890">
        <f>S24-V24</f>
        <v>28403.238399999216</v>
      </c>
      <c r="AA24" s="890">
        <f>S24-W24</f>
        <v>4.4499989598989487E-3</v>
      </c>
      <c r="AB24" s="852">
        <v>1456576.1</v>
      </c>
    </row>
    <row r="25" spans="1:29" x14ac:dyDescent="0.2">
      <c r="A25" s="877"/>
      <c r="B25" s="877"/>
      <c r="C25" s="877"/>
      <c r="D25" s="877" t="s">
        <v>384</v>
      </c>
      <c r="E25" s="877"/>
      <c r="F25" s="877">
        <v>136001</v>
      </c>
      <c r="G25" s="877"/>
      <c r="H25" s="877"/>
      <c r="I25" s="877">
        <v>500980</v>
      </c>
      <c r="J25" s="877" t="s">
        <v>439</v>
      </c>
      <c r="K25" s="877" t="s">
        <v>561</v>
      </c>
      <c r="L25" s="877" t="s">
        <v>26</v>
      </c>
      <c r="M25" s="877"/>
      <c r="N25" s="878">
        <v>0</v>
      </c>
      <c r="O25" s="877"/>
      <c r="P25" s="879">
        <v>0</v>
      </c>
      <c r="Q25" s="879">
        <v>1511.34</v>
      </c>
      <c r="R25" s="879">
        <f t="shared" si="0"/>
        <v>-1511.34</v>
      </c>
      <c r="S25" s="885"/>
      <c r="T25" s="887"/>
      <c r="U25" s="887"/>
      <c r="V25" s="887"/>
      <c r="W25" s="887"/>
      <c r="X25" s="889"/>
      <c r="Y25" s="889"/>
      <c r="Z25" s="889"/>
      <c r="AA25" s="889"/>
      <c r="AB25" s="852"/>
    </row>
    <row r="26" spans="1:29" x14ac:dyDescent="0.2">
      <c r="A26" s="877"/>
      <c r="B26" s="877"/>
      <c r="C26" s="877"/>
      <c r="D26" s="877" t="s">
        <v>384</v>
      </c>
      <c r="E26" s="877"/>
      <c r="F26" s="877">
        <v>136001</v>
      </c>
      <c r="G26" s="877"/>
      <c r="H26" s="877"/>
      <c r="I26" s="877">
        <v>500980</v>
      </c>
      <c r="J26" s="877" t="s">
        <v>439</v>
      </c>
      <c r="K26" s="877" t="s">
        <v>562</v>
      </c>
      <c r="L26" s="877" t="s">
        <v>26</v>
      </c>
      <c r="M26" s="877"/>
      <c r="N26" s="878">
        <v>60585.57</v>
      </c>
      <c r="O26" s="877"/>
      <c r="P26" s="879">
        <v>20945.02</v>
      </c>
      <c r="Q26" s="880">
        <v>0</v>
      </c>
      <c r="R26" s="879">
        <f t="shared" si="0"/>
        <v>81530.59</v>
      </c>
      <c r="S26" s="886">
        <f>SUM(R25:R26)</f>
        <v>80019.25</v>
      </c>
      <c r="T26" s="888">
        <f>AB26*$AB$1</f>
        <v>79241.500800000009</v>
      </c>
      <c r="U26" s="888">
        <f>AB26*$Y$1</f>
        <v>79724.244600000005</v>
      </c>
      <c r="V26" s="888">
        <f>AB26*$Z$1</f>
        <v>79670.606400000019</v>
      </c>
      <c r="W26" s="888">
        <f>AB26*$AA$1</f>
        <v>80019.254700000005</v>
      </c>
      <c r="X26" s="890">
        <f>S26-T26</f>
        <v>777.74919999999111</v>
      </c>
      <c r="Y26" s="890">
        <f>S26-U26</f>
        <v>295.00539999999455</v>
      </c>
      <c r="Z26" s="890">
        <f>S26-V26</f>
        <v>348.64359999998123</v>
      </c>
      <c r="AA26" s="890">
        <f>S26-W26</f>
        <v>-4.7000000049592927E-3</v>
      </c>
      <c r="AB26" s="852">
        <v>17879.400000000001</v>
      </c>
    </row>
    <row r="27" spans="1:29" x14ac:dyDescent="0.2">
      <c r="A27" s="877"/>
      <c r="B27" s="877"/>
      <c r="C27" s="877"/>
      <c r="D27" s="877" t="s">
        <v>384</v>
      </c>
      <c r="E27" s="877"/>
      <c r="F27" s="877">
        <v>136001</v>
      </c>
      <c r="G27" s="877"/>
      <c r="H27" s="877"/>
      <c r="I27" s="877">
        <v>501000</v>
      </c>
      <c r="J27" s="877" t="s">
        <v>440</v>
      </c>
      <c r="K27" s="877" t="s">
        <v>562</v>
      </c>
      <c r="L27" s="877" t="s">
        <v>26</v>
      </c>
      <c r="M27" s="877"/>
      <c r="N27" s="878">
        <v>1000767.02</v>
      </c>
      <c r="O27" s="877"/>
      <c r="P27" s="879">
        <v>1046444.59</v>
      </c>
      <c r="Q27" s="880">
        <v>0</v>
      </c>
      <c r="R27" s="879">
        <f t="shared" si="0"/>
        <v>2047211.6099999999</v>
      </c>
      <c r="S27" s="885" t="s">
        <v>26</v>
      </c>
      <c r="T27" s="887"/>
      <c r="U27" s="887"/>
      <c r="V27" s="887"/>
      <c r="W27" s="887"/>
      <c r="X27" s="889"/>
      <c r="Y27" s="889"/>
      <c r="Z27" s="889"/>
      <c r="AA27" s="889"/>
      <c r="AB27" s="852"/>
    </row>
    <row r="28" spans="1:29" x14ac:dyDescent="0.2">
      <c r="A28" s="877"/>
      <c r="B28" s="877"/>
      <c r="C28" s="877"/>
      <c r="D28" s="877" t="s">
        <v>384</v>
      </c>
      <c r="E28" s="877"/>
      <c r="F28" s="877">
        <v>136001</v>
      </c>
      <c r="G28" s="877"/>
      <c r="H28" s="877"/>
      <c r="I28" s="877">
        <v>501045</v>
      </c>
      <c r="J28" s="877" t="s">
        <v>518</v>
      </c>
      <c r="K28" s="877" t="s">
        <v>561</v>
      </c>
      <c r="L28" s="877" t="s">
        <v>26</v>
      </c>
      <c r="M28" s="877"/>
      <c r="N28" s="878">
        <v>0</v>
      </c>
      <c r="O28" s="877"/>
      <c r="P28" s="879">
        <v>0</v>
      </c>
      <c r="Q28" s="879">
        <v>28723.1</v>
      </c>
      <c r="R28" s="879">
        <f t="shared" si="0"/>
        <v>-28723.1</v>
      </c>
      <c r="S28" s="885"/>
      <c r="T28" s="887"/>
      <c r="U28" s="887"/>
      <c r="V28" s="887"/>
      <c r="W28" s="887"/>
      <c r="X28" s="889"/>
      <c r="Y28" s="889"/>
      <c r="Z28" s="889"/>
      <c r="AA28" s="889"/>
      <c r="AB28" s="852"/>
    </row>
    <row r="29" spans="1:29" x14ac:dyDescent="0.2">
      <c r="A29" s="877"/>
      <c r="B29" s="877"/>
      <c r="C29" s="877"/>
      <c r="D29" s="877" t="s">
        <v>384</v>
      </c>
      <c r="E29" s="877"/>
      <c r="F29" s="877">
        <v>136001</v>
      </c>
      <c r="G29" s="877"/>
      <c r="H29" s="877"/>
      <c r="I29" s="877">
        <v>501045</v>
      </c>
      <c r="J29" s="877" t="s">
        <v>518</v>
      </c>
      <c r="K29" s="877" t="s">
        <v>562</v>
      </c>
      <c r="L29" s="877" t="s">
        <v>26</v>
      </c>
      <c r="M29" s="877"/>
      <c r="N29" s="878">
        <v>1151433.2</v>
      </c>
      <c r="O29" s="877"/>
      <c r="P29" s="879">
        <v>1174445.26</v>
      </c>
      <c r="Q29" s="880">
        <v>0</v>
      </c>
      <c r="R29" s="879">
        <f t="shared" si="0"/>
        <v>2325878.46</v>
      </c>
      <c r="S29" s="886">
        <f>SUM(R28:R29)</f>
        <v>2297155.36</v>
      </c>
      <c r="T29" s="888">
        <f>AB29*$AB$1</f>
        <v>2274827.9747200003</v>
      </c>
      <c r="U29" s="888">
        <f>AB29*$Y$1</f>
        <v>2288686.3581399997</v>
      </c>
      <c r="V29" s="888">
        <f>AB29*$Z$1</f>
        <v>2287146.5377600002</v>
      </c>
      <c r="W29" s="888">
        <f>AB29*$AA$1</f>
        <v>2297155.37023</v>
      </c>
      <c r="X29" s="890">
        <f>S29-T29</f>
        <v>22327.38527999958</v>
      </c>
      <c r="Y29" s="890">
        <f>S29-U29</f>
        <v>8469.0018600001931</v>
      </c>
      <c r="Z29" s="890">
        <f>S29-V29</f>
        <v>10008.822239999659</v>
      </c>
      <c r="AA29" s="890">
        <f>S29-W29</f>
        <v>-1.0230000130832195E-2</v>
      </c>
      <c r="AB29" s="852">
        <v>513273.46</v>
      </c>
    </row>
    <row r="30" spans="1:29" x14ac:dyDescent="0.2">
      <c r="AB30" s="852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28850884.079999998</v>
      </c>
      <c r="P31" s="691">
        <f>SUM(P7:P30)</f>
        <v>29791981.080000002</v>
      </c>
      <c r="Q31" s="691">
        <f>SUM(Q7:Q30)</f>
        <v>694736.05999999994</v>
      </c>
      <c r="R31" s="691">
        <f>SUM(R7:R30)</f>
        <v>57948129.099999994</v>
      </c>
      <c r="X31" s="691">
        <f>SUM(X8:X30)</f>
        <v>543333.63575999497</v>
      </c>
      <c r="Y31" s="691">
        <f>SUM(Y8:Y30)</f>
        <v>206092.03737000373</v>
      </c>
      <c r="Z31" s="691">
        <f>SUM(Z8:Z30)</f>
        <v>243563.3260799961</v>
      </c>
      <c r="AA31" s="691"/>
      <c r="AB31" s="852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28850884.079999998</v>
      </c>
      <c r="P33" s="691">
        <f>P31</f>
        <v>29791981.080000002</v>
      </c>
      <c r="Q33" s="691">
        <f>Q31</f>
        <v>694736.05999999994</v>
      </c>
      <c r="R33" s="691">
        <f>R31</f>
        <v>57948129.099999994</v>
      </c>
    </row>
    <row r="35" spans="1:18" x14ac:dyDescent="0.2">
      <c r="B35" s="690" t="s">
        <v>444</v>
      </c>
      <c r="L35" s="690" t="s">
        <v>26</v>
      </c>
      <c r="N35" s="691">
        <f>N33</f>
        <v>28850884.079999998</v>
      </c>
      <c r="P35" s="691">
        <f>P33</f>
        <v>29791981.080000002</v>
      </c>
      <c r="Q35" s="691">
        <f>Q33</f>
        <v>694736.05999999994</v>
      </c>
      <c r="R35" s="691">
        <f>R33</f>
        <v>57948129.099999994</v>
      </c>
    </row>
    <row r="37" spans="1:18" x14ac:dyDescent="0.2">
      <c r="A37" s="690" t="s">
        <v>1469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1470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694736.05999999994</v>
      </c>
      <c r="O44" s="691">
        <f>SUMIF($K$7:$K$29,G44,$R$7:$R$29)</f>
        <v>-694736.05999999994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29791981.080000002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29791981.080000002</v>
      </c>
      <c r="M47" s="691">
        <f>M44+M45</f>
        <v>694736.05999999994</v>
      </c>
      <c r="O47" s="691">
        <f>O44+O45</f>
        <v>57948129.100000001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BC8D-752A-4C77-BB16-93E67B19C021}">
  <sheetPr>
    <tabColor rgb="FFFF0000"/>
  </sheetPr>
  <dimension ref="A1:AC47"/>
  <sheetViews>
    <sheetView topLeftCell="F1" workbookViewId="0">
      <selection activeCell="N30" sqref="N30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24" width="11" style="690" customWidth="1"/>
    <col min="25" max="27" width="11" style="690" hidden="1" customWidth="1"/>
    <col min="28" max="28" width="12.109375" style="690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1467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1468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7" t="s">
        <v>1478</v>
      </c>
      <c r="U6" s="887" t="s">
        <v>1479</v>
      </c>
      <c r="V6" s="887" t="s">
        <v>1482</v>
      </c>
      <c r="W6" s="887" t="s">
        <v>1484</v>
      </c>
      <c r="X6" s="889" t="s">
        <v>1480</v>
      </c>
      <c r="Y6" s="889" t="s">
        <v>1481</v>
      </c>
      <c r="Z6" s="889" t="s">
        <v>1483</v>
      </c>
      <c r="AA6" s="889" t="s">
        <v>1485</v>
      </c>
    </row>
    <row r="7" spans="1:28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500042</v>
      </c>
      <c r="J7" s="877" t="s">
        <v>389</v>
      </c>
      <c r="K7" s="877" t="s">
        <v>561</v>
      </c>
      <c r="L7" s="877" t="s">
        <v>26</v>
      </c>
      <c r="M7" s="877"/>
      <c r="N7" s="878">
        <v>-10951.99</v>
      </c>
      <c r="O7" s="877"/>
      <c r="P7" s="878"/>
      <c r="Q7" s="878">
        <f>10951.99+8241.03</f>
        <v>19193.02</v>
      </c>
      <c r="R7" s="878">
        <f t="shared" ref="R7:R29" si="0">N7+P7-Q7</f>
        <v>-30145.010000000002</v>
      </c>
      <c r="S7" s="885"/>
      <c r="T7" s="887"/>
      <c r="U7" s="887"/>
      <c r="V7" s="887"/>
      <c r="W7" s="887"/>
      <c r="X7" s="889"/>
      <c r="Y7" s="889"/>
      <c r="Z7" s="889"/>
      <c r="AA7" s="889"/>
    </row>
    <row r="8" spans="1:28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500042</v>
      </c>
      <c r="J8" s="877" t="s">
        <v>389</v>
      </c>
      <c r="K8" s="877" t="s">
        <v>562</v>
      </c>
      <c r="L8" s="877" t="s">
        <v>26</v>
      </c>
      <c r="M8" s="877"/>
      <c r="N8" s="878">
        <v>858833.23</v>
      </c>
      <c r="O8" s="877"/>
      <c r="P8" s="879"/>
      <c r="Q8" s="880">
        <v>0</v>
      </c>
      <c r="R8" s="879">
        <f t="shared" si="0"/>
        <v>858833.23</v>
      </c>
      <c r="S8" s="886">
        <f>SUM(R7:R8)</f>
        <v>828688.22</v>
      </c>
      <c r="T8" s="888">
        <f>AB8*$AB$1</f>
        <v>839640.18400000012</v>
      </c>
      <c r="U8" s="888">
        <f>AB8*$Y$1</f>
        <v>844755.32049999991</v>
      </c>
      <c r="V8" s="888">
        <f>AB8*$Z$1</f>
        <v>844186.97200000007</v>
      </c>
      <c r="W8" s="888">
        <f>AB8*$AA$1</f>
        <v>847881.23725000001</v>
      </c>
      <c r="X8" s="890">
        <f>S8-T8</f>
        <v>-10951.964000000153</v>
      </c>
      <c r="Y8" s="890">
        <f>S8-U8</f>
        <v>-16067.100499999942</v>
      </c>
      <c r="Z8" s="890">
        <f>S8-V8</f>
        <v>-15498.752000000095</v>
      </c>
      <c r="AA8" s="890">
        <f>S8-W8</f>
        <v>-19193.017250000034</v>
      </c>
      <c r="AB8" s="852">
        <v>189449.5</v>
      </c>
    </row>
    <row r="9" spans="1:28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500265</v>
      </c>
      <c r="J9" s="877" t="s">
        <v>393</v>
      </c>
      <c r="K9" s="877" t="s">
        <v>561</v>
      </c>
      <c r="L9" s="877" t="s">
        <v>26</v>
      </c>
      <c r="M9" s="877"/>
      <c r="N9" s="878">
        <v>-89065.82</v>
      </c>
      <c r="O9" s="877"/>
      <c r="P9" s="879"/>
      <c r="Q9" s="879">
        <f>89065.82+63263.2</f>
        <v>152329.02000000002</v>
      </c>
      <c r="R9" s="879">
        <f t="shared" si="0"/>
        <v>-241394.84000000003</v>
      </c>
      <c r="S9" s="885"/>
      <c r="T9" s="887"/>
      <c r="U9" s="887"/>
      <c r="V9" s="887"/>
      <c r="W9" s="887"/>
      <c r="X9" s="889"/>
      <c r="Y9" s="889"/>
      <c r="Z9" s="889"/>
      <c r="AA9" s="889"/>
      <c r="AB9" s="852"/>
    </row>
    <row r="10" spans="1:28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500265</v>
      </c>
      <c r="J10" s="877" t="s">
        <v>393</v>
      </c>
      <c r="K10" s="877" t="s">
        <v>562</v>
      </c>
      <c r="L10" s="877" t="s">
        <v>26</v>
      </c>
      <c r="M10" s="877"/>
      <c r="N10" s="878">
        <v>6597907.2999999998</v>
      </c>
      <c r="O10" s="877"/>
      <c r="P10" s="879"/>
      <c r="Q10" s="880">
        <v>0</v>
      </c>
      <c r="R10" s="879">
        <f t="shared" si="0"/>
        <v>6597907.2999999998</v>
      </c>
      <c r="S10" s="886">
        <f>SUM(R9:R10)</f>
        <v>6356512.46</v>
      </c>
      <c r="T10" s="888">
        <f>AB10*$AB$1</f>
        <v>6445578.2833600007</v>
      </c>
      <c r="U10" s="888">
        <f>AB10*$Y$1</f>
        <v>6484845.118569999</v>
      </c>
      <c r="V10" s="888">
        <f>AB10*$Z$1</f>
        <v>6480482.1368800001</v>
      </c>
      <c r="W10" s="888">
        <f>AB10*$AA$1</f>
        <v>6508841.5178650003</v>
      </c>
      <c r="X10" s="890">
        <f>S10-T10</f>
        <v>-89065.823360000737</v>
      </c>
      <c r="Y10" s="890">
        <f>S10-U10</f>
        <v>-128332.65856999904</v>
      </c>
      <c r="Z10" s="890">
        <f>S10-V10</f>
        <v>-123969.67688000016</v>
      </c>
      <c r="AA10" s="890">
        <f>S10-W10</f>
        <v>-152329.05786500033</v>
      </c>
      <c r="AB10" s="852">
        <v>1454327.23</v>
      </c>
    </row>
    <row r="11" spans="1:28" x14ac:dyDescent="0.2">
      <c r="A11" s="877"/>
      <c r="B11" s="877"/>
      <c r="C11" s="877"/>
      <c r="D11" s="877" t="s">
        <v>384</v>
      </c>
      <c r="E11" s="877"/>
      <c r="F11" s="877">
        <v>136001</v>
      </c>
      <c r="G11" s="877"/>
      <c r="H11" s="877"/>
      <c r="I11" s="877">
        <v>500558</v>
      </c>
      <c r="J11" s="877" t="s">
        <v>406</v>
      </c>
      <c r="K11" s="877" t="s">
        <v>561</v>
      </c>
      <c r="L11" s="877" t="s">
        <v>26</v>
      </c>
      <c r="M11" s="877"/>
      <c r="N11" s="878">
        <v>-294943.03999999998</v>
      </c>
      <c r="O11" s="877"/>
      <c r="P11" s="879"/>
      <c r="Q11" s="879">
        <f>294943.04+254413.15</f>
        <v>549356.18999999994</v>
      </c>
      <c r="R11" s="879">
        <f t="shared" si="0"/>
        <v>-844299.23</v>
      </c>
      <c r="S11" s="885"/>
      <c r="T11" s="887"/>
      <c r="U11" s="887"/>
      <c r="V11" s="887"/>
      <c r="W11" s="887"/>
      <c r="X11" s="889"/>
      <c r="Y11" s="889"/>
      <c r="Z11" s="889"/>
      <c r="AA11" s="889"/>
      <c r="AB11" s="852"/>
    </row>
    <row r="12" spans="1:28" x14ac:dyDescent="0.2">
      <c r="A12" s="877"/>
      <c r="B12" s="877"/>
      <c r="C12" s="877"/>
      <c r="D12" s="877" t="s">
        <v>384</v>
      </c>
      <c r="E12" s="877"/>
      <c r="F12" s="877">
        <v>136001</v>
      </c>
      <c r="G12" s="877"/>
      <c r="H12" s="877"/>
      <c r="I12" s="877">
        <v>500558</v>
      </c>
      <c r="J12" s="877" t="s">
        <v>406</v>
      </c>
      <c r="K12" s="877" t="s">
        <v>562</v>
      </c>
      <c r="L12" s="877" t="s">
        <v>26</v>
      </c>
      <c r="M12" s="877"/>
      <c r="N12" s="878">
        <v>26470253.399999999</v>
      </c>
      <c r="O12" s="877"/>
      <c r="P12" s="879"/>
      <c r="Q12" s="880">
        <v>0</v>
      </c>
      <c r="R12" s="879">
        <f t="shared" si="0"/>
        <v>26470253.399999999</v>
      </c>
      <c r="S12" s="886">
        <f>SUM(R11:R12)</f>
        <v>25625954.169999998</v>
      </c>
      <c r="T12" s="888">
        <f>AB12*$AB$1</f>
        <v>25920897.20848</v>
      </c>
      <c r="U12" s="888">
        <f>AB12*$Y$1</f>
        <v>26078808.811509997</v>
      </c>
      <c r="V12" s="888">
        <f>AB12*$Z$1</f>
        <v>26061263.07784</v>
      </c>
      <c r="W12" s="888">
        <f>AB12*$AA$1</f>
        <v>26175310.346694998</v>
      </c>
      <c r="X12" s="890">
        <f>S12-T12</f>
        <v>-294943.03848000243</v>
      </c>
      <c r="Y12" s="890">
        <f>S12-U12</f>
        <v>-452854.64150999859</v>
      </c>
      <c r="Z12" s="890">
        <f>S12-V12</f>
        <v>-435308.90784000233</v>
      </c>
      <c r="AA12" s="890">
        <f>S12-W12</f>
        <v>-549356.17669500038</v>
      </c>
      <c r="AB12" s="852">
        <v>5848577.8899999997</v>
      </c>
    </row>
    <row r="13" spans="1:28" x14ac:dyDescent="0.2">
      <c r="A13" s="877"/>
      <c r="B13" s="877"/>
      <c r="C13" s="877"/>
      <c r="D13" s="877" t="s">
        <v>384</v>
      </c>
      <c r="E13" s="877"/>
      <c r="F13" s="877">
        <v>136001</v>
      </c>
      <c r="G13" s="877"/>
      <c r="H13" s="877"/>
      <c r="I13" s="877">
        <v>500776</v>
      </c>
      <c r="J13" s="877" t="s">
        <v>424</v>
      </c>
      <c r="K13" s="877" t="s">
        <v>561</v>
      </c>
      <c r="L13" s="877" t="s">
        <v>26</v>
      </c>
      <c r="M13" s="877"/>
      <c r="N13" s="878">
        <v>-15942.36</v>
      </c>
      <c r="O13" s="877"/>
      <c r="P13" s="879"/>
      <c r="Q13" s="879">
        <f>15942.36+10468.17+0.04</f>
        <v>26410.57</v>
      </c>
      <c r="R13" s="879">
        <f t="shared" si="0"/>
        <v>-42352.93</v>
      </c>
      <c r="S13" s="885"/>
      <c r="T13" s="887"/>
      <c r="U13" s="887"/>
      <c r="V13" s="887"/>
      <c r="W13" s="887"/>
      <c r="X13" s="889"/>
      <c r="Y13" s="889"/>
      <c r="Z13" s="889"/>
      <c r="AA13" s="889"/>
      <c r="AB13" s="852"/>
    </row>
    <row r="14" spans="1:28" x14ac:dyDescent="0.2">
      <c r="A14" s="877"/>
      <c r="B14" s="877"/>
      <c r="C14" s="877"/>
      <c r="D14" s="877" t="s">
        <v>384</v>
      </c>
      <c r="E14" s="877"/>
      <c r="F14" s="877">
        <v>136001</v>
      </c>
      <c r="G14" s="877"/>
      <c r="H14" s="877"/>
      <c r="I14" s="877">
        <v>500776</v>
      </c>
      <c r="J14" s="877" t="s">
        <v>424</v>
      </c>
      <c r="K14" s="877" t="s">
        <v>562</v>
      </c>
      <c r="L14" s="877" t="s">
        <v>26</v>
      </c>
      <c r="M14" s="877"/>
      <c r="N14" s="878">
        <v>1092962.51</v>
      </c>
      <c r="O14" s="877"/>
      <c r="P14" s="879"/>
      <c r="Q14" s="880">
        <v>0</v>
      </c>
      <c r="R14" s="879">
        <f t="shared" si="0"/>
        <v>1092962.51</v>
      </c>
      <c r="S14" s="886">
        <f>SUM(R13:R14)</f>
        <v>1050609.58</v>
      </c>
      <c r="T14" s="888">
        <f>AB14*$AB$1</f>
        <v>1066551.9803200001</v>
      </c>
      <c r="U14" s="888">
        <f>AB14*$Y$1</f>
        <v>1073049.4765899999</v>
      </c>
      <c r="V14" s="888">
        <f>AB14*$Z$1</f>
        <v>1072327.5325600002</v>
      </c>
      <c r="W14" s="888">
        <f>AB14*$AA$1</f>
        <v>1077020.168755</v>
      </c>
      <c r="X14" s="890">
        <f>S14-T14</f>
        <v>-15942.400320000015</v>
      </c>
      <c r="Y14" s="890">
        <f>S14-U14</f>
        <v>-22439.896589999786</v>
      </c>
      <c r="Z14" s="890">
        <f>S14-V14</f>
        <v>-21717.952560000122</v>
      </c>
      <c r="AA14" s="890">
        <f>S14-W14</f>
        <v>-26410.588754999917</v>
      </c>
      <c r="AB14" s="852">
        <f>240648.01</f>
        <v>240648.01</v>
      </c>
    </row>
    <row r="15" spans="1:28" x14ac:dyDescent="0.2">
      <c r="A15" s="877"/>
      <c r="B15" s="877"/>
      <c r="C15" s="877"/>
      <c r="D15" s="877" t="s">
        <v>384</v>
      </c>
      <c r="E15" s="877"/>
      <c r="F15" s="877">
        <v>136001</v>
      </c>
      <c r="G15" s="877"/>
      <c r="H15" s="877"/>
      <c r="I15" s="877">
        <v>500883</v>
      </c>
      <c r="J15" s="877" t="s">
        <v>431</v>
      </c>
      <c r="K15" s="877" t="s">
        <v>561</v>
      </c>
      <c r="L15" s="877" t="s">
        <v>26</v>
      </c>
      <c r="M15" s="877"/>
      <c r="N15" s="878">
        <v>-17752.12</v>
      </c>
      <c r="O15" s="877"/>
      <c r="P15" s="879"/>
      <c r="Q15" s="879">
        <f>17752.12+259336.76</f>
        <v>277088.88</v>
      </c>
      <c r="R15" s="879">
        <f t="shared" si="0"/>
        <v>-294841</v>
      </c>
      <c r="S15" s="885"/>
      <c r="T15" s="887"/>
      <c r="U15" s="887"/>
      <c r="V15" s="887"/>
      <c r="W15" s="887"/>
      <c r="X15" s="889"/>
      <c r="Y15" s="889"/>
      <c r="Z15" s="889"/>
      <c r="AA15" s="889"/>
      <c r="AB15" s="852"/>
    </row>
    <row r="16" spans="1:28" x14ac:dyDescent="0.2">
      <c r="A16" s="877"/>
      <c r="B16" s="877"/>
      <c r="C16" s="877"/>
      <c r="D16" s="877" t="s">
        <v>384</v>
      </c>
      <c r="E16" s="877"/>
      <c r="F16" s="877">
        <v>136001</v>
      </c>
      <c r="G16" s="877"/>
      <c r="H16" s="877"/>
      <c r="I16" s="877">
        <v>500883</v>
      </c>
      <c r="J16" s="877" t="s">
        <v>431</v>
      </c>
      <c r="K16" s="877" t="s">
        <v>562</v>
      </c>
      <c r="L16" s="877" t="s">
        <v>26</v>
      </c>
      <c r="M16" s="877"/>
      <c r="N16" s="878">
        <v>1437242.31</v>
      </c>
      <c r="O16" s="877"/>
      <c r="P16" s="879"/>
      <c r="Q16" s="880">
        <v>0</v>
      </c>
      <c r="R16" s="879">
        <f t="shared" si="0"/>
        <v>1437242.31</v>
      </c>
      <c r="S16" s="886">
        <f>SUM(R15:R16)</f>
        <v>1142401.31</v>
      </c>
      <c r="T16" s="888">
        <f>AB16*$AB$1</f>
        <v>1160153.4270400002</v>
      </c>
      <c r="U16" s="888">
        <f>AB16*$Y$1</f>
        <v>1167221.14873</v>
      </c>
      <c r="V16" s="888">
        <f>AB16*$Z$1</f>
        <v>1166435.84632</v>
      </c>
      <c r="W16" s="888">
        <f>AB16*$AA$1</f>
        <v>1171540.311985</v>
      </c>
      <c r="X16" s="890">
        <f>S16-T16</f>
        <v>-17752.117040000157</v>
      </c>
      <c r="Y16" s="890">
        <f>S16-U16</f>
        <v>-24819.838729999959</v>
      </c>
      <c r="Z16" s="890">
        <f>S16-V16</f>
        <v>-24034.536319999956</v>
      </c>
      <c r="AA16" s="890">
        <f>S16-W16</f>
        <v>-29139.001984999981</v>
      </c>
      <c r="AB16" s="852">
        <v>261767.47</v>
      </c>
    </row>
    <row r="17" spans="1:29" x14ac:dyDescent="0.2">
      <c r="A17" s="877"/>
      <c r="B17" s="877"/>
      <c r="C17" s="877"/>
      <c r="D17" s="877" t="s">
        <v>384</v>
      </c>
      <c r="E17" s="877"/>
      <c r="F17" s="877">
        <v>136001</v>
      </c>
      <c r="G17" s="877"/>
      <c r="H17" s="877"/>
      <c r="I17" s="877">
        <v>500884</v>
      </c>
      <c r="J17" s="877" t="s">
        <v>431</v>
      </c>
      <c r="K17" s="877" t="s">
        <v>561</v>
      </c>
      <c r="L17" s="877" t="s">
        <v>26</v>
      </c>
      <c r="M17" s="877"/>
      <c r="N17" s="878">
        <v>-12220.27</v>
      </c>
      <c r="O17" s="877"/>
      <c r="P17" s="879"/>
      <c r="Q17" s="879">
        <f>12220.27-238983.64</f>
        <v>-226763.37000000002</v>
      </c>
      <c r="R17" s="879">
        <f t="shared" si="0"/>
        <v>214543.10000000003</v>
      </c>
      <c r="S17" s="885"/>
      <c r="T17" s="887"/>
      <c r="U17" s="887"/>
      <c r="V17" s="887"/>
      <c r="W17" s="887"/>
      <c r="X17" s="889"/>
      <c r="Y17" s="889"/>
      <c r="Z17" s="889"/>
      <c r="AA17" s="889"/>
      <c r="AB17" s="852"/>
    </row>
    <row r="18" spans="1:29" x14ac:dyDescent="0.2">
      <c r="A18" s="877"/>
      <c r="B18" s="877"/>
      <c r="C18" s="877"/>
      <c r="D18" s="877" t="s">
        <v>384</v>
      </c>
      <c r="E18" s="877"/>
      <c r="F18" s="877">
        <v>136001</v>
      </c>
      <c r="G18" s="877"/>
      <c r="H18" s="877"/>
      <c r="I18" s="877">
        <v>500884</v>
      </c>
      <c r="J18" s="877" t="s">
        <v>431</v>
      </c>
      <c r="K18" s="877" t="s">
        <v>562</v>
      </c>
      <c r="L18" s="877" t="s">
        <v>26</v>
      </c>
      <c r="M18" s="877"/>
      <c r="N18" s="878">
        <v>686761.18</v>
      </c>
      <c r="O18" s="877"/>
      <c r="P18" s="879"/>
      <c r="Q18" s="880">
        <v>0</v>
      </c>
      <c r="R18" s="879">
        <f t="shared" si="0"/>
        <v>686761.18</v>
      </c>
      <c r="S18" s="886">
        <f>SUM(R17:R18)</f>
        <v>901304.28</v>
      </c>
      <c r="T18" s="888">
        <f>AB18*$AB$1</f>
        <v>913524.5491200001</v>
      </c>
      <c r="U18" s="888">
        <f>AB18*$Y$1</f>
        <v>919089.79343999992</v>
      </c>
      <c r="V18" s="888">
        <f>AB18*$Z$1</f>
        <v>918471.43296000012</v>
      </c>
      <c r="W18" s="888">
        <f>AB18*$AA$1</f>
        <v>922490.7760800001</v>
      </c>
      <c r="X18" s="890">
        <f>S18-T18</f>
        <v>-12220.26912000007</v>
      </c>
      <c r="Y18" s="890">
        <f>S18-U18</f>
        <v>-17785.513439999893</v>
      </c>
      <c r="Z18" s="890">
        <f>S18-V18</f>
        <v>-17167.152960000094</v>
      </c>
      <c r="AA18" s="890">
        <f>S18-W18</f>
        <v>-21186.49608000007</v>
      </c>
      <c r="AB18" s="852">
        <v>206120.16</v>
      </c>
    </row>
    <row r="19" spans="1:29" x14ac:dyDescent="0.2">
      <c r="A19" s="877"/>
      <c r="B19" s="877"/>
      <c r="C19" s="877"/>
      <c r="D19" s="877" t="s">
        <v>384</v>
      </c>
      <c r="E19" s="877"/>
      <c r="F19" s="877">
        <v>136001</v>
      </c>
      <c r="G19" s="877"/>
      <c r="H19" s="877"/>
      <c r="I19" s="877">
        <v>500885</v>
      </c>
      <c r="J19" s="877" t="s">
        <v>432</v>
      </c>
      <c r="K19" s="877" t="s">
        <v>561</v>
      </c>
      <c r="L19" s="877" t="s">
        <v>26</v>
      </c>
      <c r="M19" s="877"/>
      <c r="N19" s="878">
        <v>-69601.27</v>
      </c>
      <c r="O19" s="877"/>
      <c r="P19" s="879"/>
      <c r="Q19" s="879">
        <f>69601.27+52885.45</f>
        <v>122486.72</v>
      </c>
      <c r="R19" s="879">
        <f t="shared" si="0"/>
        <v>-192087.99</v>
      </c>
      <c r="S19" s="885"/>
      <c r="T19" s="887"/>
      <c r="U19" s="887"/>
      <c r="V19" s="887"/>
      <c r="W19" s="887"/>
      <c r="X19" s="889"/>
      <c r="Y19" s="889"/>
      <c r="Z19" s="889"/>
      <c r="AA19" s="889"/>
      <c r="AB19" s="852"/>
      <c r="AC19" s="745"/>
    </row>
    <row r="20" spans="1:29" x14ac:dyDescent="0.2">
      <c r="A20" s="877"/>
      <c r="B20" s="877"/>
      <c r="C20" s="877"/>
      <c r="D20" s="877" t="s">
        <v>384</v>
      </c>
      <c r="E20" s="877"/>
      <c r="F20" s="877">
        <v>136001</v>
      </c>
      <c r="G20" s="877"/>
      <c r="H20" s="877"/>
      <c r="I20" s="877">
        <v>500885</v>
      </c>
      <c r="J20" s="877" t="s">
        <v>432</v>
      </c>
      <c r="K20" s="877" t="s">
        <v>562</v>
      </c>
      <c r="L20" s="877" t="s">
        <v>26</v>
      </c>
      <c r="M20" s="877"/>
      <c r="N20" s="878">
        <v>5510724.0500000007</v>
      </c>
      <c r="O20" s="877"/>
      <c r="P20" s="879"/>
      <c r="Q20" s="880">
        <v>0</v>
      </c>
      <c r="R20" s="879">
        <f t="shared" si="0"/>
        <v>5510724.0500000007</v>
      </c>
      <c r="S20" s="886">
        <f>SUM(R19:R20)</f>
        <v>5318636.0600000005</v>
      </c>
      <c r="T20" s="888">
        <f>AB20*$AB$1</f>
        <v>5388237.3286400009</v>
      </c>
      <c r="U20" s="888">
        <f>AB20*$Y$1</f>
        <v>5421062.78168</v>
      </c>
      <c r="V20" s="888">
        <f>AB20*$Z$1</f>
        <v>5417415.5091200005</v>
      </c>
      <c r="W20" s="888">
        <f>AB20*$AA$1</f>
        <v>5441122.7807600005</v>
      </c>
      <c r="X20" s="890">
        <f>S20-T20</f>
        <v>-69601.268640000373</v>
      </c>
      <c r="Y20" s="890">
        <f>S20-U20</f>
        <v>-102426.72167999949</v>
      </c>
      <c r="Z20" s="890">
        <f>S20-V20</f>
        <v>-98779.449120000005</v>
      </c>
      <c r="AA20" s="890">
        <f>S20-W20</f>
        <v>-122486.72075999994</v>
      </c>
      <c r="AB20" s="852">
        <v>1215757.52</v>
      </c>
    </row>
    <row r="21" spans="1:29" x14ac:dyDescent="0.2">
      <c r="A21" s="877"/>
      <c r="B21" s="877"/>
      <c r="C21" s="877"/>
      <c r="D21" s="877" t="s">
        <v>384</v>
      </c>
      <c r="E21" s="877"/>
      <c r="F21" s="877">
        <v>136001</v>
      </c>
      <c r="G21" s="877"/>
      <c r="H21" s="877"/>
      <c r="I21" s="877">
        <v>500913</v>
      </c>
      <c r="J21" s="877" t="s">
        <v>434</v>
      </c>
      <c r="K21" s="877" t="s">
        <v>561</v>
      </c>
      <c r="L21" s="877" t="s">
        <v>26</v>
      </c>
      <c r="M21" s="877"/>
      <c r="N21" s="878">
        <v>-65829.09</v>
      </c>
      <c r="O21" s="877"/>
      <c r="P21" s="879"/>
      <c r="Q21" s="879">
        <f>65829.09+47243.29</f>
        <v>113072.38</v>
      </c>
      <c r="R21" s="879">
        <f t="shared" si="0"/>
        <v>-178901.47</v>
      </c>
      <c r="S21" s="885"/>
      <c r="T21" s="887"/>
      <c r="U21" s="887"/>
      <c r="V21" s="887"/>
      <c r="W21" s="887"/>
      <c r="X21" s="889"/>
      <c r="Y21" s="889"/>
      <c r="Z21" s="889"/>
      <c r="AA21" s="889"/>
      <c r="AB21" s="852"/>
    </row>
    <row r="22" spans="1:29" x14ac:dyDescent="0.2">
      <c r="A22" s="877"/>
      <c r="B22" s="877"/>
      <c r="C22" s="877"/>
      <c r="D22" s="877" t="s">
        <v>384</v>
      </c>
      <c r="E22" s="877"/>
      <c r="F22" s="877">
        <v>136001</v>
      </c>
      <c r="G22" s="877"/>
      <c r="H22" s="877"/>
      <c r="I22" s="877">
        <v>500913</v>
      </c>
      <c r="J22" s="877" t="s">
        <v>434</v>
      </c>
      <c r="K22" s="877" t="s">
        <v>562</v>
      </c>
      <c r="L22" s="877" t="s">
        <v>26</v>
      </c>
      <c r="M22" s="877"/>
      <c r="N22" s="878">
        <v>4926458.5199999996</v>
      </c>
      <c r="O22" s="877"/>
      <c r="P22" s="879"/>
      <c r="Q22" s="880">
        <v>0</v>
      </c>
      <c r="R22" s="879">
        <f t="shared" si="0"/>
        <v>4926458.5199999996</v>
      </c>
      <c r="S22" s="886">
        <f>SUM(R21:R22)</f>
        <v>4747557.05</v>
      </c>
      <c r="T22" s="888">
        <f>AB22*$AB$1</f>
        <v>4813386.1425600005</v>
      </c>
      <c r="U22" s="888">
        <f>AB22*$Y$1</f>
        <v>4842709.5689700004</v>
      </c>
      <c r="V22" s="888">
        <f>AB22*$Z$1</f>
        <v>4839451.410480001</v>
      </c>
      <c r="W22" s="888">
        <f>AB22*$AA$1</f>
        <v>4860629.440665001</v>
      </c>
      <c r="X22" s="890">
        <f>S22-T22</f>
        <v>-65829.092560000718</v>
      </c>
      <c r="Y22" s="890">
        <f>S22-U22</f>
        <v>-95152.518970000558</v>
      </c>
      <c r="Z22" s="890">
        <f>S22-V22</f>
        <v>-91894.360480001196</v>
      </c>
      <c r="AA22" s="890">
        <f>S22-W22</f>
        <v>-113072.39066500124</v>
      </c>
      <c r="AB22" s="852">
        <v>1086052.83</v>
      </c>
    </row>
    <row r="23" spans="1:29" x14ac:dyDescent="0.2">
      <c r="A23" s="877"/>
      <c r="B23" s="877"/>
      <c r="C23" s="877"/>
      <c r="D23" s="877" t="s">
        <v>384</v>
      </c>
      <c r="E23" s="877"/>
      <c r="F23" s="877">
        <v>136001</v>
      </c>
      <c r="G23" s="877"/>
      <c r="H23" s="877"/>
      <c r="I23" s="877">
        <v>500914</v>
      </c>
      <c r="J23" s="877" t="s">
        <v>435</v>
      </c>
      <c r="K23" s="877" t="s">
        <v>561</v>
      </c>
      <c r="L23" s="877" t="s">
        <v>26</v>
      </c>
      <c r="M23" s="877"/>
      <c r="N23" s="878">
        <v>-88195.66</v>
      </c>
      <c r="O23" s="877"/>
      <c r="P23" s="879"/>
      <c r="Q23" s="879">
        <f>88195.66+63361.06</f>
        <v>151556.72</v>
      </c>
      <c r="R23" s="879">
        <f t="shared" si="0"/>
        <v>-239752.38</v>
      </c>
      <c r="S23" s="885"/>
      <c r="T23" s="887"/>
      <c r="U23" s="887"/>
      <c r="V23" s="887"/>
      <c r="W23" s="887"/>
      <c r="X23" s="889"/>
      <c r="Y23" s="889"/>
      <c r="Z23" s="889"/>
      <c r="AA23" s="889"/>
      <c r="AB23" s="852"/>
    </row>
    <row r="24" spans="1:29" x14ac:dyDescent="0.2">
      <c r="A24" s="877"/>
      <c r="B24" s="877"/>
      <c r="C24" s="877"/>
      <c r="D24" s="877" t="s">
        <v>384</v>
      </c>
      <c r="E24" s="877"/>
      <c r="F24" s="877">
        <v>136001</v>
      </c>
      <c r="G24" s="877"/>
      <c r="H24" s="877"/>
      <c r="I24" s="877">
        <v>500914</v>
      </c>
      <c r="J24" s="877" t="s">
        <v>435</v>
      </c>
      <c r="K24" s="877" t="s">
        <v>562</v>
      </c>
      <c r="L24" s="877" t="s">
        <v>26</v>
      </c>
      <c r="M24" s="877"/>
      <c r="N24" s="878">
        <v>6607102</v>
      </c>
      <c r="O24" s="877"/>
      <c r="P24" s="879"/>
      <c r="Q24" s="880">
        <v>0</v>
      </c>
      <c r="R24" s="879">
        <f t="shared" si="0"/>
        <v>6607102</v>
      </c>
      <c r="S24" s="886">
        <f>SUM(R23:R24)</f>
        <v>6367349.6200000001</v>
      </c>
      <c r="T24" s="888">
        <f>AB24*$AB$1</f>
        <v>6455545.275200001</v>
      </c>
      <c r="U24" s="888">
        <f>AB24*$Y$1</f>
        <v>6494872.8299000002</v>
      </c>
      <c r="V24" s="888">
        <f>AB24*$Z$1</f>
        <v>6490503.1016000006</v>
      </c>
      <c r="W24" s="888">
        <f>AB24*$AA$1</f>
        <v>6518906.3355500009</v>
      </c>
      <c r="X24" s="890">
        <f>S24-T24</f>
        <v>-88195.655200000852</v>
      </c>
      <c r="Y24" s="890">
        <f>S24-U24</f>
        <v>-127523.20990000013</v>
      </c>
      <c r="Z24" s="890">
        <f>S24-V24</f>
        <v>-123153.48160000052</v>
      </c>
      <c r="AA24" s="890">
        <f>S24-W24</f>
        <v>-151556.71555000078</v>
      </c>
      <c r="AB24" s="852">
        <v>1456576.1</v>
      </c>
    </row>
    <row r="25" spans="1:29" x14ac:dyDescent="0.2">
      <c r="A25" s="877"/>
      <c r="B25" s="877"/>
      <c r="C25" s="877"/>
      <c r="D25" s="877" t="s">
        <v>384</v>
      </c>
      <c r="E25" s="877"/>
      <c r="F25" s="877">
        <v>136001</v>
      </c>
      <c r="G25" s="877"/>
      <c r="H25" s="877"/>
      <c r="I25" s="877">
        <v>500980</v>
      </c>
      <c r="J25" s="877" t="s">
        <v>439</v>
      </c>
      <c r="K25" s="877" t="s">
        <v>561</v>
      </c>
      <c r="L25" s="877" t="s">
        <v>26</v>
      </c>
      <c r="M25" s="877"/>
      <c r="N25" s="878">
        <v>-1511.34</v>
      </c>
      <c r="O25" s="877"/>
      <c r="P25" s="879"/>
      <c r="Q25" s="879">
        <f>1511.34+777.75</f>
        <v>2289.09</v>
      </c>
      <c r="R25" s="879">
        <f t="shared" si="0"/>
        <v>-3800.4300000000003</v>
      </c>
      <c r="S25" s="885"/>
      <c r="T25" s="887"/>
      <c r="U25" s="887"/>
      <c r="V25" s="887"/>
      <c r="W25" s="887"/>
      <c r="X25" s="889"/>
      <c r="Y25" s="889"/>
      <c r="Z25" s="889"/>
      <c r="AA25" s="889"/>
      <c r="AB25" s="852"/>
    </row>
    <row r="26" spans="1:29" x14ac:dyDescent="0.2">
      <c r="A26" s="877"/>
      <c r="B26" s="877"/>
      <c r="C26" s="877"/>
      <c r="D26" s="877" t="s">
        <v>384</v>
      </c>
      <c r="E26" s="877"/>
      <c r="F26" s="877">
        <v>136001</v>
      </c>
      <c r="G26" s="877"/>
      <c r="H26" s="877"/>
      <c r="I26" s="877">
        <v>500980</v>
      </c>
      <c r="J26" s="877" t="s">
        <v>439</v>
      </c>
      <c r="K26" s="877" t="s">
        <v>562</v>
      </c>
      <c r="L26" s="877" t="s">
        <v>26</v>
      </c>
      <c r="M26" s="877"/>
      <c r="N26" s="878">
        <v>81530.59</v>
      </c>
      <c r="O26" s="877"/>
      <c r="P26" s="879"/>
      <c r="Q26" s="880">
        <v>0</v>
      </c>
      <c r="R26" s="879">
        <f t="shared" si="0"/>
        <v>81530.59</v>
      </c>
      <c r="S26" s="886">
        <f>SUM(R25:R26)</f>
        <v>77730.16</v>
      </c>
      <c r="T26" s="888">
        <f>AB26*$AB$1</f>
        <v>79241.500800000009</v>
      </c>
      <c r="U26" s="888">
        <f>AB26*$Y$1</f>
        <v>79724.244600000005</v>
      </c>
      <c r="V26" s="888">
        <f>AB26*$Z$1</f>
        <v>79670.606400000019</v>
      </c>
      <c r="W26" s="888">
        <f>AB26*$AA$1</f>
        <v>80019.254700000005</v>
      </c>
      <c r="X26" s="890">
        <f>S26-T26</f>
        <v>-1511.3408000000054</v>
      </c>
      <c r="Y26" s="890">
        <f>S26-U26</f>
        <v>-1994.084600000002</v>
      </c>
      <c r="Z26" s="890">
        <f>S26-V26</f>
        <v>-1940.4464000000153</v>
      </c>
      <c r="AA26" s="890">
        <f>S26-W26</f>
        <v>-2289.0947000000015</v>
      </c>
      <c r="AB26" s="852">
        <v>17879.400000000001</v>
      </c>
    </row>
    <row r="27" spans="1:29" x14ac:dyDescent="0.2">
      <c r="A27" s="877"/>
      <c r="B27" s="877"/>
      <c r="C27" s="877"/>
      <c r="D27" s="877" t="s">
        <v>384</v>
      </c>
      <c r="E27" s="877"/>
      <c r="F27" s="877">
        <v>136001</v>
      </c>
      <c r="G27" s="877"/>
      <c r="H27" s="877"/>
      <c r="I27" s="877">
        <v>501000</v>
      </c>
      <c r="J27" s="877" t="s">
        <v>440</v>
      </c>
      <c r="K27" s="877" t="s">
        <v>562</v>
      </c>
      <c r="L27" s="877" t="s">
        <v>26</v>
      </c>
      <c r="M27" s="877"/>
      <c r="N27" s="878">
        <v>2047211.6099999999</v>
      </c>
      <c r="O27" s="877"/>
      <c r="P27" s="879"/>
      <c r="Q27" s="880">
        <v>0</v>
      </c>
      <c r="R27" s="879">
        <f t="shared" si="0"/>
        <v>2047211.6099999999</v>
      </c>
      <c r="S27" s="885" t="s">
        <v>26</v>
      </c>
      <c r="T27" s="887"/>
      <c r="U27" s="887"/>
      <c r="V27" s="887"/>
      <c r="W27" s="887"/>
      <c r="X27" s="889"/>
      <c r="Y27" s="889"/>
      <c r="Z27" s="889"/>
      <c r="AA27" s="889"/>
      <c r="AB27" s="852"/>
    </row>
    <row r="28" spans="1:29" x14ac:dyDescent="0.2">
      <c r="A28" s="877"/>
      <c r="B28" s="877"/>
      <c r="C28" s="877"/>
      <c r="D28" s="877" t="s">
        <v>384</v>
      </c>
      <c r="E28" s="877"/>
      <c r="F28" s="877">
        <v>136001</v>
      </c>
      <c r="G28" s="877"/>
      <c r="H28" s="877"/>
      <c r="I28" s="877">
        <v>501045</v>
      </c>
      <c r="J28" s="877" t="s">
        <v>518</v>
      </c>
      <c r="K28" s="877" t="s">
        <v>561</v>
      </c>
      <c r="L28" s="877" t="s">
        <v>26</v>
      </c>
      <c r="M28" s="877"/>
      <c r="N28" s="878">
        <v>-28723.1</v>
      </c>
      <c r="O28" s="877"/>
      <c r="P28" s="879"/>
      <c r="Q28" s="879">
        <f>28723.1+22327.39</f>
        <v>51050.49</v>
      </c>
      <c r="R28" s="879">
        <f t="shared" si="0"/>
        <v>-79773.59</v>
      </c>
      <c r="S28" s="885"/>
      <c r="T28" s="887"/>
      <c r="U28" s="887"/>
      <c r="V28" s="887"/>
      <c r="W28" s="887"/>
      <c r="X28" s="889"/>
      <c r="Y28" s="889"/>
      <c r="Z28" s="889"/>
      <c r="AA28" s="889"/>
      <c r="AB28" s="852"/>
    </row>
    <row r="29" spans="1:29" x14ac:dyDescent="0.2">
      <c r="A29" s="877"/>
      <c r="B29" s="877"/>
      <c r="C29" s="877"/>
      <c r="D29" s="877" t="s">
        <v>384</v>
      </c>
      <c r="E29" s="877"/>
      <c r="F29" s="877">
        <v>136001</v>
      </c>
      <c r="G29" s="877"/>
      <c r="H29" s="877"/>
      <c r="I29" s="877">
        <v>501045</v>
      </c>
      <c r="J29" s="877" t="s">
        <v>518</v>
      </c>
      <c r="K29" s="877" t="s">
        <v>562</v>
      </c>
      <c r="L29" s="877" t="s">
        <v>26</v>
      </c>
      <c r="M29" s="877"/>
      <c r="N29" s="878">
        <v>2325878.46</v>
      </c>
      <c r="O29" s="877"/>
      <c r="P29" s="879"/>
      <c r="Q29" s="880">
        <v>0</v>
      </c>
      <c r="R29" s="879">
        <f t="shared" si="0"/>
        <v>2325878.46</v>
      </c>
      <c r="S29" s="886">
        <f>SUM(R28:R29)</f>
        <v>2246104.87</v>
      </c>
      <c r="T29" s="888">
        <f>AB29*$AB$1</f>
        <v>2274827.9747200003</v>
      </c>
      <c r="U29" s="888">
        <f>AB29*$Y$1</f>
        <v>2288686.3581399997</v>
      </c>
      <c r="V29" s="888">
        <f>AB29*$Z$1</f>
        <v>2287146.5377600002</v>
      </c>
      <c r="W29" s="888">
        <f>AB29*$AA$1</f>
        <v>2297155.37023</v>
      </c>
      <c r="X29" s="890">
        <f>S29-T29</f>
        <v>-28723.104720000178</v>
      </c>
      <c r="Y29" s="890">
        <f>S29-U29</f>
        <v>-42581.488139999565</v>
      </c>
      <c r="Z29" s="890">
        <f>S29-V29</f>
        <v>-41041.667760000098</v>
      </c>
      <c r="AA29" s="890">
        <f>S29-W29</f>
        <v>-51050.500229999889</v>
      </c>
      <c r="AB29" s="852">
        <v>513273.46</v>
      </c>
    </row>
    <row r="30" spans="1:29" x14ac:dyDescent="0.2">
      <c r="AB30" s="852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57948129.099999994</v>
      </c>
      <c r="P31" s="691">
        <f>SUM(P7:P30)</f>
        <v>0</v>
      </c>
      <c r="Q31" s="691">
        <f>SUM(Q7:Q30)</f>
        <v>1238069.71</v>
      </c>
      <c r="R31" s="691">
        <f>SUM(R7:R30)</f>
        <v>56710059.389999993</v>
      </c>
      <c r="X31" s="691">
        <f>SUM(X8:X30)</f>
        <v>-694736.07424000569</v>
      </c>
      <c r="Y31" s="691">
        <f>SUM(Y8:Y30)</f>
        <v>-1031977.6726299969</v>
      </c>
      <c r="Z31" s="691">
        <f>SUM(Z8:Z30)</f>
        <v>-994506.38392000459</v>
      </c>
      <c r="AA31" s="691"/>
      <c r="AB31" s="852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57948129.099999994</v>
      </c>
      <c r="P33" s="691">
        <f>P31</f>
        <v>0</v>
      </c>
      <c r="Q33" s="691">
        <f>Q31</f>
        <v>1238069.71</v>
      </c>
      <c r="R33" s="691">
        <f>R31</f>
        <v>56710059.389999993</v>
      </c>
    </row>
    <row r="35" spans="1:18" x14ac:dyDescent="0.2">
      <c r="B35" s="690" t="s">
        <v>444</v>
      </c>
      <c r="L35" s="690" t="s">
        <v>26</v>
      </c>
      <c r="N35" s="691">
        <f>N33</f>
        <v>57948129.099999994</v>
      </c>
      <c r="P35" s="691">
        <f>P33</f>
        <v>0</v>
      </c>
      <c r="Q35" s="691">
        <f>Q33</f>
        <v>1238069.71</v>
      </c>
      <c r="R35" s="691">
        <f>R33</f>
        <v>56710059.389999993</v>
      </c>
    </row>
    <row r="37" spans="1:18" x14ac:dyDescent="0.2">
      <c r="A37" s="690" t="s">
        <v>1469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1470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1238069.71</v>
      </c>
      <c r="O44" s="691">
        <f>SUMIF($K$7:$K$29,G44,$R$7:$R$29)</f>
        <v>-1932805.77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0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0</v>
      </c>
      <c r="M47" s="691">
        <f>M44+M45</f>
        <v>1238069.71</v>
      </c>
      <c r="O47" s="691">
        <f>O44+O45</f>
        <v>56710059.390000001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4DD0-B84E-40CB-8DEB-A0C547742D42}">
  <dimension ref="A1:R76"/>
  <sheetViews>
    <sheetView workbookViewId="0">
      <pane ySplit="5" topLeftCell="A34" activePane="bottomLeft" state="frozen"/>
      <selection pane="bottomLeft" activeCell="I7" sqref="I7:I58"/>
    </sheetView>
  </sheetViews>
  <sheetFormatPr defaultRowHeight="11.4" x14ac:dyDescent="0.2"/>
  <cols>
    <col min="1" max="1" width="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1653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709416.49</v>
      </c>
      <c r="P7" s="691">
        <v>1308542.9099999999</v>
      </c>
      <c r="Q7" s="691">
        <v>2017959.4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4932440.0599999996</v>
      </c>
      <c r="P8" s="691">
        <v>635658.1</v>
      </c>
      <c r="Q8" s="691">
        <v>5568098.1600000001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705145.34</v>
      </c>
      <c r="P9" s="691">
        <v>1312465.77</v>
      </c>
      <c r="Q9" s="691">
        <v>2017611.11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4893268.5199999996</v>
      </c>
      <c r="P10" s="691">
        <v>631954.6</v>
      </c>
      <c r="Q10" s="691">
        <v>5525223.1200000001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1711388.17</v>
      </c>
      <c r="P11" s="691">
        <v>3738995.1</v>
      </c>
      <c r="Q11" s="691">
        <v>5450383.2699999996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21060513.84</v>
      </c>
      <c r="P12" s="691">
        <v>1413680.18</v>
      </c>
      <c r="Q12" s="691">
        <v>22474194.02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802277.02</v>
      </c>
      <c r="P13" s="691">
        <v>12794977.609999999</v>
      </c>
      <c r="Q13" s="691">
        <v>13597254.630000001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67189972.109999999</v>
      </c>
      <c r="P14" s="690">
        <v>0</v>
      </c>
      <c r="Q14" s="691">
        <v>67189972.109999999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-378309.03</v>
      </c>
      <c r="P15" s="691">
        <v>3642024.37</v>
      </c>
      <c r="Q15" s="691">
        <v>3263715.34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38580970.780000001</v>
      </c>
      <c r="P16" s="690">
        <v>0</v>
      </c>
      <c r="Q16" s="691">
        <v>38580970.780000001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367355.18</v>
      </c>
      <c r="P17" s="691">
        <v>3102691.36</v>
      </c>
      <c r="Q17" s="691">
        <v>3470046.54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66472583.609999999</v>
      </c>
      <c r="P18" s="691">
        <v>442883.53</v>
      </c>
      <c r="Q18" s="691">
        <v>66915467.140000001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0">
        <v>0</v>
      </c>
      <c r="P19" s="690">
        <v>0</v>
      </c>
      <c r="Q19" s="690">
        <v>0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0">
        <v>0</v>
      </c>
      <c r="P20" s="690">
        <v>0</v>
      </c>
      <c r="Q20" s="690">
        <v>0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500557</v>
      </c>
      <c r="J21" s="690" t="s">
        <v>406</v>
      </c>
      <c r="K21" s="690" t="s">
        <v>561</v>
      </c>
      <c r="L21" s="690" t="s">
        <v>26</v>
      </c>
      <c r="N21" s="691">
        <v>-4285948.34</v>
      </c>
      <c r="P21" s="691">
        <v>15179317.26</v>
      </c>
      <c r="Q21" s="691">
        <v>10893368.92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562</v>
      </c>
      <c r="L22" s="690" t="s">
        <v>26</v>
      </c>
      <c r="N22" s="691">
        <v>144169946.31</v>
      </c>
      <c r="P22" s="690">
        <v>0</v>
      </c>
      <c r="Q22" s="691">
        <v>144169946.31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500558</v>
      </c>
      <c r="J23" s="690" t="s">
        <v>406</v>
      </c>
      <c r="K23" s="690" t="s">
        <v>561</v>
      </c>
      <c r="L23" s="690" t="s">
        <v>26</v>
      </c>
      <c r="N23" s="691">
        <v>-4203723.47</v>
      </c>
      <c r="P23" s="691">
        <v>17181920.48</v>
      </c>
      <c r="Q23" s="691">
        <v>12978197.01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562</v>
      </c>
      <c r="L24" s="690" t="s">
        <v>26</v>
      </c>
      <c r="N24" s="691">
        <v>180329041.87</v>
      </c>
      <c r="P24" s="690">
        <v>0</v>
      </c>
      <c r="Q24" s="691">
        <v>180329041.87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562</v>
      </c>
      <c r="L25" s="690" t="s">
        <v>26</v>
      </c>
      <c r="N25" s="691">
        <v>237291.62</v>
      </c>
      <c r="P25" s="690">
        <v>0</v>
      </c>
      <c r="Q25" s="691">
        <v>237291.62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561</v>
      </c>
      <c r="L26" s="690" t="s">
        <v>26</v>
      </c>
      <c r="N26" s="691">
        <v>-2161470.0699999998</v>
      </c>
      <c r="P26" s="691">
        <v>5130036.4800000004</v>
      </c>
      <c r="Q26" s="691">
        <v>2968566.41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562</v>
      </c>
      <c r="L27" s="690" t="s">
        <v>26</v>
      </c>
      <c r="N27" s="691">
        <v>45129304.869999997</v>
      </c>
      <c r="P27" s="690">
        <v>0</v>
      </c>
      <c r="Q27" s="691">
        <v>45129304.869999997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500781</v>
      </c>
      <c r="J28" s="690" t="s">
        <v>424</v>
      </c>
      <c r="K28" s="690" t="s">
        <v>561</v>
      </c>
      <c r="L28" s="690" t="s">
        <v>26</v>
      </c>
      <c r="N28" s="691">
        <v>-432491.91</v>
      </c>
      <c r="P28" s="691">
        <v>1076719.1599999999</v>
      </c>
      <c r="Q28" s="691">
        <v>644227.25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500781</v>
      </c>
      <c r="J29" s="690" t="s">
        <v>424</v>
      </c>
      <c r="K29" s="690" t="s">
        <v>562</v>
      </c>
      <c r="L29" s="690" t="s">
        <v>26</v>
      </c>
      <c r="N29" s="691">
        <v>9632626.4499999993</v>
      </c>
      <c r="P29" s="690">
        <v>0</v>
      </c>
      <c r="Q29" s="691">
        <v>9632626.4499999993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500839</v>
      </c>
      <c r="J30" s="690" t="s">
        <v>586</v>
      </c>
      <c r="K30" s="690" t="s">
        <v>561</v>
      </c>
      <c r="L30" s="690" t="s">
        <v>26</v>
      </c>
      <c r="N30" s="690">
        <v>0</v>
      </c>
      <c r="P30" s="691">
        <v>82457.17</v>
      </c>
      <c r="Q30" s="691">
        <v>82457.17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561</v>
      </c>
      <c r="L31" s="690" t="s">
        <v>26</v>
      </c>
      <c r="N31" s="691">
        <v>-297988.14</v>
      </c>
      <c r="P31" s="691">
        <v>714623.07</v>
      </c>
      <c r="Q31" s="691">
        <v>416634.93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500883</v>
      </c>
      <c r="J32" s="690" t="s">
        <v>431</v>
      </c>
      <c r="K32" s="690" t="s">
        <v>562</v>
      </c>
      <c r="L32" s="690" t="s">
        <v>26</v>
      </c>
      <c r="N32" s="691">
        <v>6358771.7699999996</v>
      </c>
      <c r="P32" s="690">
        <v>0</v>
      </c>
      <c r="Q32" s="691">
        <v>6358771.7699999996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500884</v>
      </c>
      <c r="J33" s="690" t="s">
        <v>431</v>
      </c>
      <c r="K33" s="690" t="s">
        <v>561</v>
      </c>
      <c r="L33" s="690" t="s">
        <v>26</v>
      </c>
      <c r="N33" s="691">
        <v>-514198.35</v>
      </c>
      <c r="P33" s="691">
        <v>1258922.71</v>
      </c>
      <c r="Q33" s="691">
        <v>744724.36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500884</v>
      </c>
      <c r="J34" s="690" t="s">
        <v>431</v>
      </c>
      <c r="K34" s="690" t="s">
        <v>562</v>
      </c>
      <c r="L34" s="690" t="s">
        <v>26</v>
      </c>
      <c r="N34" s="691">
        <v>11191645.529999999</v>
      </c>
      <c r="P34" s="690">
        <v>0</v>
      </c>
      <c r="Q34" s="691">
        <v>11191645.529999999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500885</v>
      </c>
      <c r="J35" s="690" t="s">
        <v>432</v>
      </c>
      <c r="K35" s="690" t="s">
        <v>561</v>
      </c>
      <c r="L35" s="690" t="s">
        <v>26</v>
      </c>
      <c r="N35" s="691">
        <v>-2525513.54</v>
      </c>
      <c r="P35" s="691">
        <v>2804092.19</v>
      </c>
      <c r="Q35" s="691">
        <v>3265159.95</v>
      </c>
      <c r="R35" s="691">
        <v>-2986581.3</v>
      </c>
    </row>
    <row r="36" spans="4:18" x14ac:dyDescent="0.2">
      <c r="D36" s="690" t="s">
        <v>384</v>
      </c>
      <c r="F36" s="690">
        <v>138901</v>
      </c>
      <c r="I36" s="690">
        <v>500885</v>
      </c>
      <c r="J36" s="690" t="s">
        <v>432</v>
      </c>
      <c r="K36" s="690" t="s">
        <v>562</v>
      </c>
      <c r="L36" s="690" t="s">
        <v>26</v>
      </c>
      <c r="N36" s="691">
        <v>37792929.369999997</v>
      </c>
      <c r="P36" s="691">
        <v>658602.30000000005</v>
      </c>
      <c r="Q36" s="691">
        <v>34806348.030000001</v>
      </c>
      <c r="R36" s="691">
        <v>3645183.64</v>
      </c>
    </row>
    <row r="37" spans="4:18" x14ac:dyDescent="0.2">
      <c r="D37" s="690" t="s">
        <v>384</v>
      </c>
      <c r="F37" s="690">
        <v>138901</v>
      </c>
      <c r="I37" s="690">
        <v>500913</v>
      </c>
      <c r="J37" s="690" t="s">
        <v>434</v>
      </c>
      <c r="K37" s="690" t="s">
        <v>561</v>
      </c>
      <c r="L37" s="690" t="s">
        <v>26</v>
      </c>
      <c r="N37" s="691">
        <v>-10588725.539999999</v>
      </c>
      <c r="P37" s="691">
        <v>25505213.370000001</v>
      </c>
      <c r="Q37" s="691">
        <v>14916487.83</v>
      </c>
      <c r="R37" s="690">
        <v>0</v>
      </c>
    </row>
    <row r="38" spans="4:18" x14ac:dyDescent="0.2">
      <c r="D38" s="690" t="s">
        <v>384</v>
      </c>
      <c r="F38" s="690">
        <v>138901</v>
      </c>
      <c r="I38" s="690">
        <v>500913</v>
      </c>
      <c r="J38" s="690" t="s">
        <v>434</v>
      </c>
      <c r="K38" s="690" t="s">
        <v>562</v>
      </c>
      <c r="L38" s="690" t="s">
        <v>26</v>
      </c>
      <c r="N38" s="691">
        <v>204464870.43000001</v>
      </c>
      <c r="P38" s="690">
        <v>0</v>
      </c>
      <c r="Q38" s="691">
        <v>204464870.43000001</v>
      </c>
      <c r="R38" s="690">
        <v>0</v>
      </c>
    </row>
    <row r="39" spans="4:18" x14ac:dyDescent="0.2">
      <c r="D39" s="690" t="s">
        <v>384</v>
      </c>
      <c r="F39" s="690">
        <v>138901</v>
      </c>
      <c r="I39" s="690">
        <v>500914</v>
      </c>
      <c r="J39" s="690" t="s">
        <v>435</v>
      </c>
      <c r="K39" s="690" t="s">
        <v>561</v>
      </c>
      <c r="L39" s="690" t="s">
        <v>26</v>
      </c>
      <c r="N39" s="691">
        <v>-2926753.07</v>
      </c>
      <c r="P39" s="691">
        <v>3267599.02</v>
      </c>
      <c r="Q39" s="691">
        <v>3986931.91</v>
      </c>
      <c r="R39" s="691">
        <v>-3646085.96</v>
      </c>
    </row>
    <row r="40" spans="4:18" x14ac:dyDescent="0.2">
      <c r="D40" s="690" t="s">
        <v>384</v>
      </c>
      <c r="F40" s="690">
        <v>138901</v>
      </c>
      <c r="I40" s="690">
        <v>500914</v>
      </c>
      <c r="J40" s="690" t="s">
        <v>435</v>
      </c>
      <c r="K40" s="690" t="s">
        <v>562</v>
      </c>
      <c r="L40" s="690" t="s">
        <v>26</v>
      </c>
      <c r="N40" s="691">
        <v>45677893.539999999</v>
      </c>
      <c r="P40" s="691">
        <v>768355.65</v>
      </c>
      <c r="Q40" s="690">
        <v>0</v>
      </c>
      <c r="R40" s="691">
        <v>46446249.189999998</v>
      </c>
    </row>
    <row r="41" spans="4:18" x14ac:dyDescent="0.2">
      <c r="D41" s="690" t="s">
        <v>384</v>
      </c>
      <c r="F41" s="690">
        <v>138901</v>
      </c>
      <c r="I41" s="690">
        <v>500918</v>
      </c>
      <c r="J41" s="690" t="s">
        <v>434</v>
      </c>
      <c r="K41" s="690" t="s">
        <v>561</v>
      </c>
      <c r="L41" s="690" t="s">
        <v>26</v>
      </c>
      <c r="N41" s="691">
        <v>-37594.61</v>
      </c>
      <c r="P41" s="691">
        <v>85514.35</v>
      </c>
      <c r="Q41" s="691">
        <v>47919.74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500918</v>
      </c>
      <c r="J42" s="690" t="s">
        <v>434</v>
      </c>
      <c r="K42" s="690" t="s">
        <v>562</v>
      </c>
      <c r="L42" s="690" t="s">
        <v>26</v>
      </c>
      <c r="N42" s="691">
        <v>649032.79</v>
      </c>
      <c r="P42" s="690">
        <v>0</v>
      </c>
      <c r="Q42" s="691">
        <v>649032.79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500980</v>
      </c>
      <c r="J43" s="690" t="s">
        <v>439</v>
      </c>
      <c r="K43" s="690" t="s">
        <v>561</v>
      </c>
      <c r="L43" s="690" t="s">
        <v>26</v>
      </c>
      <c r="N43" s="691">
        <v>-31611.45</v>
      </c>
      <c r="P43" s="691">
        <v>231300.69</v>
      </c>
      <c r="Q43" s="691">
        <v>199689.24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500980</v>
      </c>
      <c r="J44" s="690" t="s">
        <v>439</v>
      </c>
      <c r="K44" s="690" t="s">
        <v>562</v>
      </c>
      <c r="L44" s="690" t="s">
        <v>26</v>
      </c>
      <c r="N44" s="691">
        <v>790130.74</v>
      </c>
      <c r="P44" s="690">
        <v>0</v>
      </c>
      <c r="Q44" s="691">
        <v>790130.74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501000</v>
      </c>
      <c r="J45" s="690" t="s">
        <v>440</v>
      </c>
      <c r="K45" s="690" t="s">
        <v>562</v>
      </c>
      <c r="L45" s="690" t="s">
        <v>26</v>
      </c>
      <c r="N45" s="691">
        <v>7617174.8600000003</v>
      </c>
      <c r="P45" s="690">
        <v>0</v>
      </c>
      <c r="Q45" s="691">
        <v>7617174.8600000003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501045</v>
      </c>
      <c r="J46" s="690" t="s">
        <v>518</v>
      </c>
      <c r="K46" s="690" t="s">
        <v>561</v>
      </c>
      <c r="L46" s="690" t="s">
        <v>26</v>
      </c>
      <c r="N46" s="690">
        <v>0</v>
      </c>
      <c r="P46" s="691">
        <v>5338573.4000000004</v>
      </c>
      <c r="Q46" s="691">
        <v>5338573.4000000004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501045</v>
      </c>
      <c r="J47" s="690" t="s">
        <v>518</v>
      </c>
      <c r="K47" s="690" t="s">
        <v>562</v>
      </c>
      <c r="L47" s="690" t="s">
        <v>26</v>
      </c>
      <c r="N47" s="690">
        <v>0</v>
      </c>
      <c r="P47" s="691">
        <v>1832236.5</v>
      </c>
      <c r="Q47" s="691">
        <v>1832236.5</v>
      </c>
      <c r="R47" s="690">
        <v>0</v>
      </c>
    </row>
    <row r="48" spans="4:18" x14ac:dyDescent="0.2">
      <c r="D48" s="690" t="s">
        <v>384</v>
      </c>
      <c r="F48" s="690">
        <v>138901</v>
      </c>
      <c r="I48" s="690">
        <v>501075</v>
      </c>
      <c r="J48" s="690" t="s">
        <v>1240</v>
      </c>
      <c r="K48" s="690" t="s">
        <v>561</v>
      </c>
      <c r="L48" s="690" t="s">
        <v>26</v>
      </c>
      <c r="N48" s="690">
        <v>0</v>
      </c>
      <c r="P48" s="691">
        <v>53178.99</v>
      </c>
      <c r="Q48" s="691">
        <v>53178.99</v>
      </c>
      <c r="R48" s="690">
        <v>0</v>
      </c>
    </row>
    <row r="49" spans="2:18" x14ac:dyDescent="0.2">
      <c r="D49" s="690" t="s">
        <v>384</v>
      </c>
      <c r="F49" s="690">
        <v>138901</v>
      </c>
      <c r="I49" s="690">
        <v>501076</v>
      </c>
      <c r="J49" s="690" t="s">
        <v>1241</v>
      </c>
      <c r="K49" s="690" t="s">
        <v>561</v>
      </c>
      <c r="L49" s="690" t="s">
        <v>26</v>
      </c>
      <c r="N49" s="690">
        <v>0</v>
      </c>
      <c r="P49" s="691">
        <v>53268.35</v>
      </c>
      <c r="Q49" s="691">
        <v>53268.35</v>
      </c>
      <c r="R49" s="690">
        <v>0</v>
      </c>
    </row>
    <row r="50" spans="2:18" x14ac:dyDescent="0.2">
      <c r="D50" s="690" t="s">
        <v>384</v>
      </c>
      <c r="F50" s="690">
        <v>138901</v>
      </c>
      <c r="I50" s="690">
        <v>501078</v>
      </c>
      <c r="J50" s="690" t="s">
        <v>1243</v>
      </c>
      <c r="K50" s="690" t="s">
        <v>561</v>
      </c>
      <c r="L50" s="690" t="s">
        <v>26</v>
      </c>
      <c r="N50" s="690">
        <v>0</v>
      </c>
      <c r="P50" s="691">
        <v>53268.35</v>
      </c>
      <c r="Q50" s="691">
        <v>53268.35</v>
      </c>
      <c r="R50" s="690">
        <v>0</v>
      </c>
    </row>
    <row r="51" spans="2:18" x14ac:dyDescent="0.2">
      <c r="D51" s="690" t="s">
        <v>384</v>
      </c>
      <c r="F51" s="690">
        <v>138901</v>
      </c>
      <c r="I51" s="690">
        <v>501294</v>
      </c>
      <c r="J51" s="690" t="s">
        <v>1592</v>
      </c>
      <c r="K51" s="690" t="s">
        <v>561</v>
      </c>
      <c r="L51" s="690" t="s">
        <v>26</v>
      </c>
      <c r="N51" s="691">
        <v>-1114.77</v>
      </c>
      <c r="P51" s="691">
        <v>1114.77</v>
      </c>
      <c r="Q51" s="691">
        <v>3617.11</v>
      </c>
      <c r="R51" s="691">
        <v>-3617.11</v>
      </c>
    </row>
    <row r="52" spans="2:18" x14ac:dyDescent="0.2">
      <c r="D52" s="690" t="s">
        <v>384</v>
      </c>
      <c r="F52" s="690">
        <v>138901</v>
      </c>
      <c r="I52" s="690">
        <v>501294</v>
      </c>
      <c r="J52" s="690" t="s">
        <v>1592</v>
      </c>
      <c r="K52" s="690" t="s">
        <v>562</v>
      </c>
      <c r="L52" s="690" t="s">
        <v>26</v>
      </c>
      <c r="N52" s="691">
        <v>149832.76</v>
      </c>
      <c r="P52" s="691">
        <v>69733.62</v>
      </c>
      <c r="Q52" s="690">
        <v>0</v>
      </c>
      <c r="R52" s="691">
        <v>219566.38</v>
      </c>
    </row>
    <row r="53" spans="2:18" x14ac:dyDescent="0.2">
      <c r="D53" s="690" t="s">
        <v>384</v>
      </c>
      <c r="F53" s="690">
        <v>138901</v>
      </c>
      <c r="I53" s="690">
        <v>501295</v>
      </c>
      <c r="J53" s="690" t="s">
        <v>1592</v>
      </c>
      <c r="K53" s="690" t="s">
        <v>561</v>
      </c>
      <c r="L53" s="690" t="s">
        <v>26</v>
      </c>
      <c r="N53" s="691">
        <v>-1114.77</v>
      </c>
      <c r="P53" s="691">
        <v>1114.77</v>
      </c>
      <c r="Q53" s="691">
        <v>3617.11</v>
      </c>
      <c r="R53" s="691">
        <v>-3617.11</v>
      </c>
    </row>
    <row r="54" spans="2:18" x14ac:dyDescent="0.2">
      <c r="D54" s="690" t="s">
        <v>384</v>
      </c>
      <c r="F54" s="690">
        <v>138901</v>
      </c>
      <c r="I54" s="690">
        <v>501295</v>
      </c>
      <c r="J54" s="690" t="s">
        <v>1592</v>
      </c>
      <c r="K54" s="690" t="s">
        <v>562</v>
      </c>
      <c r="L54" s="690" t="s">
        <v>26</v>
      </c>
      <c r="N54" s="691">
        <v>149832.76</v>
      </c>
      <c r="P54" s="691">
        <v>69733.62</v>
      </c>
      <c r="Q54" s="690">
        <v>0</v>
      </c>
      <c r="R54" s="691">
        <v>219566.38</v>
      </c>
    </row>
    <row r="55" spans="2:18" x14ac:dyDescent="0.2">
      <c r="D55" s="690" t="s">
        <v>384</v>
      </c>
      <c r="F55" s="690">
        <v>138901</v>
      </c>
      <c r="I55" s="690">
        <v>501296</v>
      </c>
      <c r="J55" s="690" t="s">
        <v>1592</v>
      </c>
      <c r="K55" s="690" t="s">
        <v>561</v>
      </c>
      <c r="L55" s="690" t="s">
        <v>26</v>
      </c>
      <c r="N55" s="690">
        <v>-181.7</v>
      </c>
      <c r="P55" s="690">
        <v>650.45000000000005</v>
      </c>
      <c r="Q55" s="690">
        <v>468.75</v>
      </c>
      <c r="R55" s="690">
        <v>0</v>
      </c>
    </row>
    <row r="56" spans="2:18" x14ac:dyDescent="0.2">
      <c r="D56" s="690" t="s">
        <v>384</v>
      </c>
      <c r="F56" s="690">
        <v>138901</v>
      </c>
      <c r="I56" s="690">
        <v>501296</v>
      </c>
      <c r="J56" s="690" t="s">
        <v>1592</v>
      </c>
      <c r="K56" s="690" t="s">
        <v>562</v>
      </c>
      <c r="L56" s="690" t="s">
        <v>26</v>
      </c>
      <c r="N56" s="691">
        <v>14373.47</v>
      </c>
      <c r="P56" s="691">
        <v>1098.0899999999999</v>
      </c>
      <c r="Q56" s="691">
        <v>15471.56</v>
      </c>
      <c r="R56" s="690">
        <v>0</v>
      </c>
    </row>
    <row r="57" spans="2:18" x14ac:dyDescent="0.2">
      <c r="D57" s="690" t="s">
        <v>384</v>
      </c>
      <c r="F57" s="690">
        <v>138901</v>
      </c>
      <c r="I57" s="690">
        <v>501308</v>
      </c>
      <c r="J57" s="690" t="s">
        <v>1605</v>
      </c>
      <c r="K57" s="690" t="s">
        <v>561</v>
      </c>
      <c r="L57" s="690" t="s">
        <v>26</v>
      </c>
      <c r="N57" s="691">
        <v>-14221.7</v>
      </c>
      <c r="P57" s="691">
        <v>32579.8</v>
      </c>
      <c r="Q57" s="691">
        <v>51223.29</v>
      </c>
      <c r="R57" s="691">
        <v>-32865.19</v>
      </c>
    </row>
    <row r="58" spans="2:18" x14ac:dyDescent="0.2">
      <c r="D58" s="690" t="s">
        <v>384</v>
      </c>
      <c r="F58" s="690">
        <v>138901</v>
      </c>
      <c r="I58" s="690">
        <v>501308</v>
      </c>
      <c r="J58" s="690" t="s">
        <v>1605</v>
      </c>
      <c r="K58" s="690" t="s">
        <v>562</v>
      </c>
      <c r="L58" s="690" t="s">
        <v>26</v>
      </c>
      <c r="N58" s="691">
        <v>1118159.08</v>
      </c>
      <c r="P58" s="691">
        <v>97164.18</v>
      </c>
      <c r="Q58" s="691">
        <v>278434.8</v>
      </c>
      <c r="R58" s="691">
        <v>936888.46</v>
      </c>
    </row>
    <row r="60" spans="2:18" x14ac:dyDescent="0.2">
      <c r="B60" s="690" t="s">
        <v>442</v>
      </c>
      <c r="D60" s="690" t="s">
        <v>384</v>
      </c>
      <c r="F60" s="690">
        <v>138901</v>
      </c>
      <c r="L60" s="690" t="s">
        <v>26</v>
      </c>
      <c r="N60" s="691">
        <v>874497228.88</v>
      </c>
      <c r="P60" s="691">
        <v>110572262.31999999</v>
      </c>
      <c r="Q60" s="691">
        <v>940274803.82000005</v>
      </c>
      <c r="R60" s="691">
        <v>44794687.380000003</v>
      </c>
    </row>
    <row r="62" spans="2:18" x14ac:dyDescent="0.2">
      <c r="B62" s="690" t="s">
        <v>443</v>
      </c>
      <c r="D62" s="690" t="s">
        <v>384</v>
      </c>
      <c r="L62" s="690" t="s">
        <v>26</v>
      </c>
      <c r="N62" s="691">
        <v>874497228.88</v>
      </c>
      <c r="P62" s="691">
        <v>110572262.31999999</v>
      </c>
      <c r="Q62" s="691">
        <v>940274803.82000005</v>
      </c>
      <c r="R62" s="691">
        <v>44794687.380000003</v>
      </c>
    </row>
    <row r="64" spans="2:18" x14ac:dyDescent="0.2">
      <c r="B64" s="690" t="s">
        <v>444</v>
      </c>
      <c r="L64" s="690" t="s">
        <v>26</v>
      </c>
      <c r="N64" s="691">
        <v>874497228.88</v>
      </c>
      <c r="P64" s="691">
        <v>110572262.31999999</v>
      </c>
      <c r="Q64" s="691">
        <v>940274803.82000005</v>
      </c>
      <c r="R64" s="691">
        <v>44794687.380000003</v>
      </c>
    </row>
    <row r="66" spans="1:15" x14ac:dyDescent="0.2">
      <c r="A66" s="690" t="s">
        <v>1654</v>
      </c>
    </row>
    <row r="67" spans="1:15" x14ac:dyDescent="0.2">
      <c r="A67" s="690" t="s">
        <v>446</v>
      </c>
    </row>
    <row r="68" spans="1:15" x14ac:dyDescent="0.2">
      <c r="A68" s="690" t="s">
        <v>1629</v>
      </c>
    </row>
    <row r="69" spans="1:15" x14ac:dyDescent="0.2">
      <c r="A69" s="690" t="s">
        <v>447</v>
      </c>
    </row>
    <row r="71" spans="1:15" x14ac:dyDescent="0.2">
      <c r="C71" s="690" t="s">
        <v>379</v>
      </c>
      <c r="E71" s="690" t="s">
        <v>374</v>
      </c>
      <c r="G71" s="690" t="s">
        <v>448</v>
      </c>
      <c r="H71" s="690" t="s">
        <v>380</v>
      </c>
      <c r="J71" s="690" t="s">
        <v>381</v>
      </c>
      <c r="M71" s="690" t="s">
        <v>382</v>
      </c>
      <c r="O71" s="690" t="s">
        <v>383</v>
      </c>
    </row>
    <row r="73" spans="1:15" x14ac:dyDescent="0.2">
      <c r="C73" s="690" t="s">
        <v>26</v>
      </c>
      <c r="E73" s="690" t="s">
        <v>384</v>
      </c>
      <c r="G73" s="690" t="s">
        <v>561</v>
      </c>
      <c r="H73" s="691">
        <v>-24105378.260000002</v>
      </c>
      <c r="J73" s="691">
        <v>103951161.95</v>
      </c>
      <c r="M73" s="691">
        <v>86518550.359999999</v>
      </c>
      <c r="O73" s="691">
        <v>-6672766.6699999999</v>
      </c>
    </row>
    <row r="74" spans="1:15" x14ac:dyDescent="0.2">
      <c r="C74" s="690" t="s">
        <v>26</v>
      </c>
      <c r="E74" s="690" t="s">
        <v>384</v>
      </c>
      <c r="G74" s="690" t="s">
        <v>562</v>
      </c>
      <c r="H74" s="691">
        <v>898602607.13999999</v>
      </c>
      <c r="J74" s="691">
        <v>6621100.3700000001</v>
      </c>
      <c r="M74" s="691">
        <v>853756253.46000004</v>
      </c>
      <c r="O74" s="691">
        <v>51467454.049999997</v>
      </c>
    </row>
    <row r="76" spans="1:15" x14ac:dyDescent="0.2">
      <c r="B76" s="690" t="s">
        <v>442</v>
      </c>
      <c r="C76" s="690" t="s">
        <v>26</v>
      </c>
      <c r="H76" s="691">
        <v>874497228.88</v>
      </c>
      <c r="J76" s="691">
        <v>110572262.31999999</v>
      </c>
      <c r="M76" s="691">
        <v>940274803.82000005</v>
      </c>
      <c r="O76" s="691">
        <v>44794687.380000003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2C6C-8C42-4CD7-A030-AF7550C0D5FF}">
  <dimension ref="A1:U6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7.77734375" style="690" customWidth="1"/>
    <col min="11" max="11" width="7.33203125" style="690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2.88671875" style="690" hidden="1" customWidth="1"/>
    <col min="20" max="20" width="11.33203125" style="690" hidden="1" customWidth="1"/>
    <col min="21" max="21" width="13" style="690" hidden="1" customWidth="1"/>
    <col min="22" max="22" width="8.88671875" style="690" customWidth="1"/>
    <col min="23" max="16384" width="8.88671875" style="690"/>
  </cols>
  <sheetData>
    <row r="1" spans="1:21" x14ac:dyDescent="0.2">
      <c r="A1" s="690" t="s">
        <v>1628</v>
      </c>
    </row>
    <row r="2" spans="1:21" x14ac:dyDescent="0.2">
      <c r="A2" s="690" t="s">
        <v>372</v>
      </c>
    </row>
    <row r="3" spans="1:21" x14ac:dyDescent="0.2">
      <c r="A3" s="690" t="s">
        <v>1629</v>
      </c>
      <c r="Q3" s="691"/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500042</v>
      </c>
      <c r="J7" s="877" t="s">
        <v>389</v>
      </c>
      <c r="K7" s="877" t="s">
        <v>561</v>
      </c>
      <c r="L7" s="877" t="s">
        <v>26</v>
      </c>
      <c r="M7" s="877"/>
      <c r="N7" s="878">
        <v>-84351.894974912982</v>
      </c>
      <c r="O7" s="877"/>
      <c r="P7" s="878">
        <v>84351.894974912982</v>
      </c>
      <c r="Q7" s="878">
        <v>0</v>
      </c>
      <c r="R7" s="879">
        <f>S8-R8</f>
        <v>0</v>
      </c>
      <c r="S7" s="691"/>
      <c r="T7" s="691">
        <f>N7+P7-Q7</f>
        <v>0</v>
      </c>
      <c r="U7" s="691">
        <f>R7-T7</f>
        <v>0</v>
      </c>
    </row>
    <row r="8" spans="1:21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500042</v>
      </c>
      <c r="J8" s="877" t="s">
        <v>389</v>
      </c>
      <c r="K8" s="877" t="s">
        <v>562</v>
      </c>
      <c r="L8" s="877" t="s">
        <v>26</v>
      </c>
      <c r="M8" s="877"/>
      <c r="N8" s="878">
        <v>1140006.5773652594</v>
      </c>
      <c r="O8" s="877"/>
      <c r="P8" s="879">
        <f>'[2]Working int'!Q14</f>
        <v>0</v>
      </c>
      <c r="Q8" s="879">
        <f>N8</f>
        <v>1140006.5773652594</v>
      </c>
      <c r="R8" s="879">
        <f>N8+P8-Q8</f>
        <v>0</v>
      </c>
      <c r="S8" s="724">
        <f>'[2]Working int'!AN14</f>
        <v>0</v>
      </c>
      <c r="T8" s="691"/>
    </row>
    <row r="9" spans="1:21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500265</v>
      </c>
      <c r="J9" s="877" t="s">
        <v>393</v>
      </c>
      <c r="K9" s="877" t="s">
        <v>561</v>
      </c>
      <c r="L9" s="877" t="s">
        <v>26</v>
      </c>
      <c r="M9" s="877"/>
      <c r="N9" s="878">
        <v>-633764.58689429425</v>
      </c>
      <c r="O9" s="877"/>
      <c r="P9" s="879">
        <v>633764.58689429425</v>
      </c>
      <c r="Q9" s="878">
        <v>0</v>
      </c>
      <c r="R9" s="878">
        <f>S10-R10</f>
        <v>0</v>
      </c>
      <c r="T9" s="691">
        <f>N9+P9-Q9</f>
        <v>0</v>
      </c>
      <c r="U9" s="691">
        <f>R9-T9</f>
        <v>0</v>
      </c>
    </row>
    <row r="10" spans="1:21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500265</v>
      </c>
      <c r="J10" s="877" t="s">
        <v>393</v>
      </c>
      <c r="K10" s="877" t="s">
        <v>562</v>
      </c>
      <c r="L10" s="877" t="s">
        <v>26</v>
      </c>
      <c r="M10" s="877"/>
      <c r="N10" s="878">
        <v>8122346.6482636649</v>
      </c>
      <c r="O10" s="877"/>
      <c r="P10" s="879">
        <f>'[2]Working int'!Q6</f>
        <v>0</v>
      </c>
      <c r="Q10" s="879">
        <f>N10</f>
        <v>8122346.6482636649</v>
      </c>
      <c r="R10" s="879">
        <f t="shared" ref="R10:R24" si="0">N10+P10-Q10</f>
        <v>0</v>
      </c>
      <c r="S10" s="724">
        <f>'[2]Working int'!AN6</f>
        <v>0</v>
      </c>
    </row>
    <row r="11" spans="1:21" x14ac:dyDescent="0.2">
      <c r="A11" s="877"/>
      <c r="B11" s="877"/>
      <c r="C11" s="877"/>
      <c r="D11" s="877" t="s">
        <v>384</v>
      </c>
      <c r="E11" s="877"/>
      <c r="F11" s="877">
        <v>136001</v>
      </c>
      <c r="G11" s="877"/>
      <c r="H11" s="877"/>
      <c r="I11" s="877">
        <v>500558</v>
      </c>
      <c r="J11" s="877" t="s">
        <v>406</v>
      </c>
      <c r="K11" s="877" t="s">
        <v>561</v>
      </c>
      <c r="L11" s="877" t="s">
        <v>26</v>
      </c>
      <c r="M11" s="877"/>
      <c r="N11" s="878">
        <v>-2478519.2216198109</v>
      </c>
      <c r="O11" s="877"/>
      <c r="P11" s="879">
        <v>2478519.2216198109</v>
      </c>
      <c r="Q11" s="878">
        <v>0</v>
      </c>
      <c r="R11" s="878">
        <f>S12-R12</f>
        <v>0</v>
      </c>
      <c r="T11" s="691">
        <f>N11+P11-Q11</f>
        <v>0</v>
      </c>
      <c r="U11" s="691">
        <f>R11-T11</f>
        <v>0</v>
      </c>
    </row>
    <row r="12" spans="1:21" x14ac:dyDescent="0.2">
      <c r="A12" s="877"/>
      <c r="B12" s="877"/>
      <c r="C12" s="877"/>
      <c r="D12" s="877" t="s">
        <v>384</v>
      </c>
      <c r="E12" s="877"/>
      <c r="F12" s="877">
        <v>136001</v>
      </c>
      <c r="G12" s="877"/>
      <c r="H12" s="877"/>
      <c r="I12" s="877">
        <v>500558</v>
      </c>
      <c r="J12" s="877" t="s">
        <v>406</v>
      </c>
      <c r="K12" s="877" t="s">
        <v>562</v>
      </c>
      <c r="L12" s="877" t="s">
        <v>26</v>
      </c>
      <c r="M12" s="877"/>
      <c r="N12" s="878">
        <v>32463502.835820075</v>
      </c>
      <c r="O12" s="877"/>
      <c r="P12" s="879">
        <f>'[2]Working int'!Q7</f>
        <v>0</v>
      </c>
      <c r="Q12" s="879">
        <f>N12</f>
        <v>32463502.835820075</v>
      </c>
      <c r="R12" s="879">
        <f t="shared" si="0"/>
        <v>0</v>
      </c>
      <c r="S12" s="724">
        <f>'[2]Working int'!AN7</f>
        <v>0</v>
      </c>
    </row>
    <row r="13" spans="1:21" x14ac:dyDescent="0.2">
      <c r="A13" s="877"/>
      <c r="B13" s="877"/>
      <c r="C13" s="877"/>
      <c r="D13" s="877" t="s">
        <v>384</v>
      </c>
      <c r="E13" s="877"/>
      <c r="F13" s="877">
        <v>136001</v>
      </c>
      <c r="G13" s="877"/>
      <c r="H13" s="877"/>
      <c r="I13" s="877">
        <v>500776</v>
      </c>
      <c r="J13" s="877" t="s">
        <v>424</v>
      </c>
      <c r="K13" s="877" t="s">
        <v>561</v>
      </c>
      <c r="L13" s="877" t="s">
        <v>26</v>
      </c>
      <c r="M13" s="877"/>
      <c r="N13" s="878">
        <v>-98965.909087292501</v>
      </c>
      <c r="O13" s="877"/>
      <c r="P13" s="879">
        <v>98965.909087292501</v>
      </c>
      <c r="Q13" s="878">
        <v>0</v>
      </c>
      <c r="R13" s="878">
        <f>S14-R14</f>
        <v>0</v>
      </c>
      <c r="T13" s="691">
        <f>N13+P13-Q13</f>
        <v>0</v>
      </c>
      <c r="U13" s="691">
        <f>R13-T13</f>
        <v>0</v>
      </c>
    </row>
    <row r="14" spans="1:21" x14ac:dyDescent="0.2">
      <c r="A14" s="877"/>
      <c r="B14" s="877"/>
      <c r="C14" s="877"/>
      <c r="D14" s="877" t="s">
        <v>384</v>
      </c>
      <c r="E14" s="877"/>
      <c r="F14" s="877">
        <v>136001</v>
      </c>
      <c r="G14" s="877"/>
      <c r="H14" s="877"/>
      <c r="I14" s="877">
        <v>500776</v>
      </c>
      <c r="J14" s="877" t="s">
        <v>424</v>
      </c>
      <c r="K14" s="877" t="s">
        <v>562</v>
      </c>
      <c r="L14" s="877" t="s">
        <v>26</v>
      </c>
      <c r="M14" s="877"/>
      <c r="N14" s="878">
        <v>1092962.51</v>
      </c>
      <c r="O14" s="877"/>
      <c r="P14" s="879">
        <f>'[2]Working int'!Q12</f>
        <v>0</v>
      </c>
      <c r="Q14" s="879">
        <f>N14</f>
        <v>1092962.51</v>
      </c>
      <c r="R14" s="879">
        <f t="shared" si="0"/>
        <v>0</v>
      </c>
      <c r="S14" s="724">
        <f>'[2]Working int'!AN12</f>
        <v>0</v>
      </c>
    </row>
    <row r="15" spans="1:21" x14ac:dyDescent="0.2">
      <c r="A15" s="877"/>
      <c r="B15" s="877"/>
      <c r="C15" s="877"/>
      <c r="D15" s="877" t="s">
        <v>384</v>
      </c>
      <c r="E15" s="877"/>
      <c r="F15" s="877">
        <v>136001</v>
      </c>
      <c r="G15" s="877"/>
      <c r="H15" s="877"/>
      <c r="I15" s="877">
        <v>500883</v>
      </c>
      <c r="J15" s="877" t="s">
        <v>431</v>
      </c>
      <c r="K15" s="877" t="s">
        <v>561</v>
      </c>
      <c r="L15" s="877" t="s">
        <v>26</v>
      </c>
      <c r="M15" s="877"/>
      <c r="N15" s="878">
        <v>-149579.46704935213</v>
      </c>
      <c r="O15" s="877"/>
      <c r="P15" s="879">
        <v>149579.46704935213</v>
      </c>
      <c r="Q15" s="878">
        <v>0</v>
      </c>
      <c r="R15" s="878">
        <f>S16-R16</f>
        <v>0</v>
      </c>
      <c r="T15" s="691">
        <f>N15+P15-Q15</f>
        <v>0</v>
      </c>
      <c r="U15" s="691">
        <f>R15-T15</f>
        <v>0</v>
      </c>
    </row>
    <row r="16" spans="1:21" x14ac:dyDescent="0.2">
      <c r="A16" s="877"/>
      <c r="B16" s="877"/>
      <c r="C16" s="877"/>
      <c r="D16" s="877" t="s">
        <v>384</v>
      </c>
      <c r="E16" s="877"/>
      <c r="F16" s="877">
        <v>136001</v>
      </c>
      <c r="G16" s="877"/>
      <c r="H16" s="877"/>
      <c r="I16" s="877">
        <v>500883</v>
      </c>
      <c r="J16" s="877" t="s">
        <v>431</v>
      </c>
      <c r="K16" s="877" t="s">
        <v>562</v>
      </c>
      <c r="L16" s="877" t="s">
        <v>26</v>
      </c>
      <c r="M16" s="877"/>
      <c r="N16" s="878">
        <v>2215221.5694386386</v>
      </c>
      <c r="O16" s="877"/>
      <c r="P16" s="879">
        <f>'[2]Working int'!Q15</f>
        <v>0</v>
      </c>
      <c r="Q16" s="879">
        <f>N16</f>
        <v>2215221.5694386386</v>
      </c>
      <c r="R16" s="879">
        <f t="shared" si="0"/>
        <v>0</v>
      </c>
      <c r="S16" s="724">
        <f>'[2]Working int'!AN15</f>
        <v>0</v>
      </c>
    </row>
    <row r="17" spans="1:21" x14ac:dyDescent="0.2">
      <c r="A17" s="877"/>
      <c r="B17" s="877"/>
      <c r="C17" s="877"/>
      <c r="D17" s="877" t="s">
        <v>384</v>
      </c>
      <c r="E17" s="877"/>
      <c r="F17" s="877">
        <v>136001</v>
      </c>
      <c r="G17" s="877"/>
      <c r="H17" s="877"/>
      <c r="I17" s="877">
        <v>500884</v>
      </c>
      <c r="J17" s="877" t="s">
        <v>431</v>
      </c>
      <c r="K17" s="877" t="s">
        <v>561</v>
      </c>
      <c r="L17" s="877" t="s">
        <v>26</v>
      </c>
      <c r="M17" s="877"/>
      <c r="N17" s="878">
        <v>-66414.50702010747</v>
      </c>
      <c r="O17" s="877"/>
      <c r="P17" s="879">
        <v>66414.50702010747</v>
      </c>
      <c r="Q17" s="878">
        <v>0</v>
      </c>
      <c r="R17" s="878">
        <f>S18-R18</f>
        <v>0</v>
      </c>
      <c r="T17" s="691">
        <f>N17+P17-Q17</f>
        <v>0</v>
      </c>
      <c r="U17" s="691">
        <f>R17-T17</f>
        <v>0</v>
      </c>
    </row>
    <row r="18" spans="1:21" x14ac:dyDescent="0.2">
      <c r="A18" s="877"/>
      <c r="B18" s="877"/>
      <c r="C18" s="877"/>
      <c r="D18" s="877" t="s">
        <v>384</v>
      </c>
      <c r="E18" s="877"/>
      <c r="F18" s="877">
        <v>136001</v>
      </c>
      <c r="G18" s="877"/>
      <c r="H18" s="877"/>
      <c r="I18" s="877">
        <v>500884</v>
      </c>
      <c r="J18" s="877" t="s">
        <v>431</v>
      </c>
      <c r="K18" s="877" t="s">
        <v>562</v>
      </c>
      <c r="L18" s="877" t="s">
        <v>26</v>
      </c>
      <c r="M18" s="877"/>
      <c r="N18" s="878">
        <v>760287.70904257579</v>
      </c>
      <c r="O18" s="877"/>
      <c r="P18" s="879">
        <f>'[2]Working int'!Q16</f>
        <v>0</v>
      </c>
      <c r="Q18" s="879">
        <f>N18</f>
        <v>760287.70904257579</v>
      </c>
      <c r="R18" s="879">
        <f t="shared" si="0"/>
        <v>0</v>
      </c>
      <c r="S18" s="724">
        <f>'[2]Working int'!AN16</f>
        <v>0</v>
      </c>
    </row>
    <row r="19" spans="1:21" x14ac:dyDescent="0.2">
      <c r="A19" s="877"/>
      <c r="B19" s="877"/>
      <c r="C19" s="877"/>
      <c r="D19" s="877" t="s">
        <v>384</v>
      </c>
      <c r="E19" s="877"/>
      <c r="F19" s="877">
        <v>136001</v>
      </c>
      <c r="G19" s="877"/>
      <c r="H19" s="877"/>
      <c r="I19" s="877">
        <v>500885</v>
      </c>
      <c r="J19" s="877" t="s">
        <v>432</v>
      </c>
      <c r="K19" s="877" t="s">
        <v>561</v>
      </c>
      <c r="L19" s="877" t="s">
        <v>26</v>
      </c>
      <c r="M19" s="877"/>
      <c r="N19" s="878">
        <v>-555494.46938840486</v>
      </c>
      <c r="O19" s="877"/>
      <c r="P19" s="879">
        <v>0</v>
      </c>
      <c r="Q19" s="878">
        <v>123115.697127188</v>
      </c>
      <c r="R19" s="878">
        <f>S20-R20</f>
        <v>-678610.16651559249</v>
      </c>
      <c r="T19" s="691">
        <f>N19+P19-Q19</f>
        <v>-678610.16651559283</v>
      </c>
      <c r="U19" s="691">
        <f>R19-T19</f>
        <v>0</v>
      </c>
    </row>
    <row r="20" spans="1:21" x14ac:dyDescent="0.2">
      <c r="A20" s="877"/>
      <c r="B20" s="877"/>
      <c r="C20" s="877"/>
      <c r="D20" s="877" t="s">
        <v>384</v>
      </c>
      <c r="E20" s="877"/>
      <c r="F20" s="877">
        <v>136001</v>
      </c>
      <c r="G20" s="877"/>
      <c r="H20" s="877"/>
      <c r="I20" s="877">
        <v>500885</v>
      </c>
      <c r="J20" s="877" t="s">
        <v>432</v>
      </c>
      <c r="K20" s="877" t="s">
        <v>562</v>
      </c>
      <c r="L20" s="877" t="s">
        <v>26</v>
      </c>
      <c r="M20" s="877"/>
      <c r="N20" s="878">
        <v>7872464.0662784213</v>
      </c>
      <c r="O20" s="877"/>
      <c r="P20" s="879">
        <f>'[2]Working int'!Q10</f>
        <v>200252.47222181826</v>
      </c>
      <c r="Q20" s="878">
        <v>0</v>
      </c>
      <c r="R20" s="879">
        <f t="shared" si="0"/>
        <v>8072716.5385002391</v>
      </c>
      <c r="S20" s="724">
        <f>'[2]Working int'!AN10</f>
        <v>7394106.3719846467</v>
      </c>
    </row>
    <row r="21" spans="1:21" x14ac:dyDescent="0.2">
      <c r="A21" s="877"/>
      <c r="B21" s="877"/>
      <c r="C21" s="877"/>
      <c r="D21" s="877" t="s">
        <v>384</v>
      </c>
      <c r="E21" s="877"/>
      <c r="F21" s="877">
        <v>136001</v>
      </c>
      <c r="G21" s="877"/>
      <c r="H21" s="877"/>
      <c r="I21" s="877">
        <v>500913</v>
      </c>
      <c r="J21" s="877" t="s">
        <v>434</v>
      </c>
      <c r="K21" s="877" t="s">
        <v>561</v>
      </c>
      <c r="L21" s="877" t="s">
        <v>26</v>
      </c>
      <c r="M21" s="877"/>
      <c r="N21" s="878">
        <v>-485417.49282597657</v>
      </c>
      <c r="O21" s="877"/>
      <c r="P21" s="879">
        <v>485417.49282597657</v>
      </c>
      <c r="Q21" s="878">
        <v>0</v>
      </c>
      <c r="R21" s="878">
        <f>S22-R22</f>
        <v>0</v>
      </c>
      <c r="T21" s="691">
        <f>N21+P21-Q21</f>
        <v>0</v>
      </c>
      <c r="U21" s="691">
        <f>R21-T21</f>
        <v>0</v>
      </c>
    </row>
    <row r="22" spans="1:21" x14ac:dyDescent="0.2">
      <c r="A22" s="877"/>
      <c r="B22" s="877"/>
      <c r="C22" s="877"/>
      <c r="D22" s="877" t="s">
        <v>384</v>
      </c>
      <c r="E22" s="877"/>
      <c r="F22" s="877">
        <v>136001</v>
      </c>
      <c r="G22" s="877"/>
      <c r="H22" s="877"/>
      <c r="I22" s="877">
        <v>500913</v>
      </c>
      <c r="J22" s="877" t="s">
        <v>434</v>
      </c>
      <c r="K22" s="877" t="s">
        <v>562</v>
      </c>
      <c r="L22" s="877" t="s">
        <v>26</v>
      </c>
      <c r="M22" s="877"/>
      <c r="N22" s="878">
        <v>6449839.357304276</v>
      </c>
      <c r="O22" s="877"/>
      <c r="P22" s="879">
        <f>'[2]Working int'!Q11</f>
        <v>0</v>
      </c>
      <c r="Q22" s="879">
        <f>N22</f>
        <v>6449839.357304276</v>
      </c>
      <c r="R22" s="879">
        <f t="shared" si="0"/>
        <v>0</v>
      </c>
      <c r="S22" s="724">
        <f>'[2]Working int'!AN11</f>
        <v>0</v>
      </c>
    </row>
    <row r="23" spans="1:21" x14ac:dyDescent="0.2">
      <c r="A23" s="877"/>
      <c r="B23" s="877"/>
      <c r="C23" s="877"/>
      <c r="D23" s="877" t="s">
        <v>384</v>
      </c>
      <c r="E23" s="877"/>
      <c r="F23" s="877">
        <v>136001</v>
      </c>
      <c r="G23" s="877"/>
      <c r="H23" s="877"/>
      <c r="I23" s="877">
        <v>500914</v>
      </c>
      <c r="J23" s="877" t="s">
        <v>435</v>
      </c>
      <c r="K23" s="877" t="s">
        <v>561</v>
      </c>
      <c r="L23" s="877" t="s">
        <v>26</v>
      </c>
      <c r="M23" s="877"/>
      <c r="N23" s="878">
        <v>-652649.58665614016</v>
      </c>
      <c r="O23" s="877"/>
      <c r="P23" s="879">
        <v>0</v>
      </c>
      <c r="Q23" s="878">
        <v>137661.01816300399</v>
      </c>
      <c r="R23" s="878">
        <f>S24-R24</f>
        <v>-790310.60481914412</v>
      </c>
      <c r="T23" s="691">
        <f>N23+P23-Q23</f>
        <v>-790310.60481914412</v>
      </c>
      <c r="U23" s="691">
        <f>R23-T23</f>
        <v>0</v>
      </c>
    </row>
    <row r="24" spans="1:21" x14ac:dyDescent="0.2">
      <c r="A24" s="877"/>
      <c r="B24" s="877"/>
      <c r="C24" s="877"/>
      <c r="D24" s="877" t="s">
        <v>384</v>
      </c>
      <c r="E24" s="877"/>
      <c r="F24" s="877">
        <v>136001</v>
      </c>
      <c r="G24" s="877"/>
      <c r="H24" s="877"/>
      <c r="I24" s="877">
        <v>500914</v>
      </c>
      <c r="J24" s="877" t="s">
        <v>435</v>
      </c>
      <c r="K24" s="877" t="s">
        <v>562</v>
      </c>
      <c r="L24" s="877" t="s">
        <v>26</v>
      </c>
      <c r="M24" s="877"/>
      <c r="N24" s="878">
        <v>8834071.680502072</v>
      </c>
      <c r="O24" s="877"/>
      <c r="P24" s="879">
        <f>'[2]Working int'!Q9</f>
        <v>198150.59374214752</v>
      </c>
      <c r="Q24" s="878">
        <v>0</v>
      </c>
      <c r="R24" s="879">
        <f t="shared" si="0"/>
        <v>9032222.2742442191</v>
      </c>
      <c r="S24" s="724">
        <f>'[2]Working int'!AN9</f>
        <v>8241911.6694250749</v>
      </c>
    </row>
    <row r="25" spans="1:21" x14ac:dyDescent="0.2">
      <c r="A25" s="877"/>
      <c r="B25" s="877"/>
      <c r="C25" s="877"/>
      <c r="D25" s="877" t="s">
        <v>384</v>
      </c>
      <c r="E25" s="877"/>
      <c r="F25" s="877">
        <v>136001</v>
      </c>
      <c r="G25" s="877"/>
      <c r="H25" s="877"/>
      <c r="I25" s="877">
        <v>500980</v>
      </c>
      <c r="J25" s="877" t="s">
        <v>439</v>
      </c>
      <c r="K25" s="877" t="s">
        <v>561</v>
      </c>
      <c r="L25" s="877" t="s">
        <v>26</v>
      </c>
      <c r="M25" s="877"/>
      <c r="N25" s="878">
        <v>-8207.9362503281445</v>
      </c>
      <c r="O25" s="877"/>
      <c r="P25" s="879">
        <v>8207.9362503281445</v>
      </c>
      <c r="Q25" s="878">
        <v>0</v>
      </c>
      <c r="R25" s="878">
        <f>S26-R26</f>
        <v>0</v>
      </c>
      <c r="T25" s="691">
        <f>N25+P25-Q25</f>
        <v>0</v>
      </c>
      <c r="U25" s="691">
        <f>R25-T25</f>
        <v>0</v>
      </c>
    </row>
    <row r="26" spans="1:21" x14ac:dyDescent="0.2">
      <c r="A26" s="877"/>
      <c r="B26" s="877"/>
      <c r="C26" s="877"/>
      <c r="D26" s="877" t="s">
        <v>384</v>
      </c>
      <c r="E26" s="877"/>
      <c r="F26" s="877">
        <v>136001</v>
      </c>
      <c r="G26" s="877"/>
      <c r="H26" s="877"/>
      <c r="I26" s="877">
        <v>500980</v>
      </c>
      <c r="J26" s="877" t="s">
        <v>439</v>
      </c>
      <c r="K26" s="877" t="s">
        <v>562</v>
      </c>
      <c r="L26" s="877" t="s">
        <v>26</v>
      </c>
      <c r="M26" s="877"/>
      <c r="N26" s="878">
        <v>100509.22309054346</v>
      </c>
      <c r="O26" s="877"/>
      <c r="P26" s="879">
        <f>'[2]Working int'!Q17</f>
        <v>0</v>
      </c>
      <c r="Q26" s="879">
        <f>N26</f>
        <v>100509.22309054346</v>
      </c>
      <c r="R26" s="879">
        <f>N26+P26-Q26</f>
        <v>0</v>
      </c>
      <c r="S26" s="724">
        <f>'[2]Working int'!AN17</f>
        <v>0</v>
      </c>
    </row>
    <row r="27" spans="1:21" x14ac:dyDescent="0.2">
      <c r="A27" s="877"/>
      <c r="B27" s="877"/>
      <c r="C27" s="877"/>
      <c r="D27" s="877" t="s">
        <v>384</v>
      </c>
      <c r="E27" s="877"/>
      <c r="F27" s="877">
        <v>136001</v>
      </c>
      <c r="G27" s="877"/>
      <c r="H27" s="877"/>
      <c r="I27" s="877">
        <v>501000</v>
      </c>
      <c r="J27" s="877" t="s">
        <v>440</v>
      </c>
      <c r="K27" s="877" t="s">
        <v>562</v>
      </c>
      <c r="L27" s="877" t="s">
        <v>26</v>
      </c>
      <c r="M27" s="877"/>
      <c r="N27" s="878">
        <v>3017366.4933110415</v>
      </c>
      <c r="O27" s="877"/>
      <c r="P27" s="879">
        <f>'[2]Working int'!Q8</f>
        <v>0</v>
      </c>
      <c r="Q27" s="879">
        <f>N27</f>
        <v>3017366.4933110415</v>
      </c>
      <c r="R27" s="879">
        <f>N27+P27-Q27</f>
        <v>0</v>
      </c>
      <c r="S27" s="724">
        <f>'[2]Working int'!AN8</f>
        <v>0</v>
      </c>
    </row>
    <row r="29" spans="1:21" x14ac:dyDescent="0.2">
      <c r="B29" s="690" t="s">
        <v>442</v>
      </c>
      <c r="D29" s="690" t="s">
        <v>384</v>
      </c>
      <c r="F29" s="690">
        <v>136001</v>
      </c>
      <c r="L29" s="690" t="s">
        <v>26</v>
      </c>
      <c r="N29" s="691">
        <f>SUM(N7:N28)</f>
        <v>66855213.598649949</v>
      </c>
      <c r="P29" s="691">
        <f>SUM(P7:P28)</f>
        <v>4403624.0816860395</v>
      </c>
      <c r="Q29" s="691">
        <f>SUM(Q7:Q28)</f>
        <v>55622819.63892626</v>
      </c>
      <c r="R29" s="691">
        <f>SUM(R7:R28)</f>
        <v>15636018.041409722</v>
      </c>
      <c r="S29" s="691">
        <f>SUM(S7:S28)</f>
        <v>15636018.041409722</v>
      </c>
    </row>
    <row r="30" spans="1:21" x14ac:dyDescent="0.2">
      <c r="S30" s="724">
        <f>S29-'[2]Working int'!AN18</f>
        <v>0</v>
      </c>
    </row>
    <row r="31" spans="1:21" x14ac:dyDescent="0.2">
      <c r="B31" s="690" t="s">
        <v>443</v>
      </c>
      <c r="D31" s="690" t="s">
        <v>384</v>
      </c>
      <c r="L31" s="690" t="s">
        <v>26</v>
      </c>
      <c r="N31" s="691">
        <f>N29</f>
        <v>66855213.598649949</v>
      </c>
      <c r="P31" s="691">
        <f>P29</f>
        <v>4403624.0816860395</v>
      </c>
      <c r="Q31" s="691">
        <f>Q29</f>
        <v>55622819.63892626</v>
      </c>
      <c r="R31" s="691">
        <f>R29</f>
        <v>15636018.041409722</v>
      </c>
    </row>
    <row r="33" spans="1:18" x14ac:dyDescent="0.2">
      <c r="B33" s="690" t="s">
        <v>444</v>
      </c>
      <c r="L33" s="690" t="s">
        <v>26</v>
      </c>
      <c r="N33" s="691">
        <f>N31</f>
        <v>66855213.598649949</v>
      </c>
      <c r="P33" s="691">
        <f>P31</f>
        <v>4403624.0816860395</v>
      </c>
      <c r="Q33" s="691">
        <f>Q31</f>
        <v>55622819.63892626</v>
      </c>
      <c r="R33" s="691">
        <f>R31</f>
        <v>15636018.041409722</v>
      </c>
    </row>
    <row r="34" spans="1:18" x14ac:dyDescent="0.2">
      <c r="K34" s="319" t="s">
        <v>561</v>
      </c>
      <c r="L34" s="319"/>
      <c r="M34" s="319"/>
      <c r="N34" s="319"/>
      <c r="O34" s="319"/>
      <c r="P34" s="1073">
        <f>SUMIF(K7:K27,K34,P7:P27)</f>
        <v>4005221.0157220745</v>
      </c>
      <c r="Q34" s="319"/>
      <c r="R34" s="724">
        <f>ROUND(R33-'[2]Working int'!AN18,0)</f>
        <v>0</v>
      </c>
    </row>
    <row r="35" spans="1:18" x14ac:dyDescent="0.2">
      <c r="A35" s="690" t="s">
        <v>1630</v>
      </c>
      <c r="K35" s="319" t="s">
        <v>562</v>
      </c>
      <c r="L35" s="319"/>
      <c r="M35" s="319"/>
      <c r="N35" s="319"/>
      <c r="O35" s="319"/>
      <c r="P35" s="1073">
        <f>SUMIF(K8:K28,K35,P8:P28)</f>
        <v>398403.06596396578</v>
      </c>
      <c r="Q35" s="319"/>
      <c r="R35" s="691"/>
    </row>
    <row r="36" spans="1:18" x14ac:dyDescent="0.2">
      <c r="A36" s="690" t="s">
        <v>446</v>
      </c>
      <c r="K36" s="319"/>
      <c r="L36" s="319"/>
      <c r="M36" s="319"/>
      <c r="N36" s="319"/>
      <c r="O36" s="319"/>
      <c r="P36" s="1073">
        <f>P35-'[2]Working int'!Q18</f>
        <v>0</v>
      </c>
      <c r="Q36" s="321"/>
      <c r="R36" s="691"/>
    </row>
    <row r="37" spans="1:18" x14ac:dyDescent="0.2">
      <c r="A37" s="690" t="s">
        <v>1629</v>
      </c>
      <c r="K37" s="319"/>
      <c r="L37" s="319"/>
      <c r="M37" s="319"/>
      <c r="N37" s="319"/>
      <c r="O37" s="319"/>
      <c r="P37" s="319"/>
      <c r="Q37" s="319"/>
    </row>
    <row r="38" spans="1:18" x14ac:dyDescent="0.2">
      <c r="A38" s="690" t="s">
        <v>447</v>
      </c>
      <c r="K38" s="319"/>
      <c r="L38" s="319"/>
      <c r="M38" s="319"/>
      <c r="N38" s="319"/>
      <c r="O38" s="319"/>
      <c r="P38" s="319"/>
      <c r="Q38" s="319"/>
    </row>
    <row r="40" spans="1:18" x14ac:dyDescent="0.2">
      <c r="C40" s="690" t="s">
        <v>379</v>
      </c>
      <c r="E40" s="690" t="s">
        <v>374</v>
      </c>
      <c r="G40" s="690" t="s">
        <v>448</v>
      </c>
      <c r="H40" s="690" t="s">
        <v>380</v>
      </c>
      <c r="J40" s="690" t="s">
        <v>381</v>
      </c>
      <c r="M40" s="690" t="s">
        <v>382</v>
      </c>
      <c r="O40" s="690" t="s">
        <v>383</v>
      </c>
    </row>
    <row r="42" spans="1:18" x14ac:dyDescent="0.2">
      <c r="C42" s="690" t="s">
        <v>26</v>
      </c>
      <c r="E42" s="690" t="s">
        <v>384</v>
      </c>
      <c r="G42" s="690" t="s">
        <v>561</v>
      </c>
      <c r="H42" s="691">
        <f>SUMIF(K7:K27,G42,N7:N27)</f>
        <v>-5213365.0717666196</v>
      </c>
      <c r="J42" s="691">
        <f>SUMIF(K7:K27,G42,P7:P27)</f>
        <v>4005221.0157220745</v>
      </c>
      <c r="M42" s="691">
        <f>SUMIF(K7:K27,G42,Q7:Q27)</f>
        <v>260776.71529019199</v>
      </c>
      <c r="O42" s="691">
        <f>SUMIF($K$7:$K$27,G42,$R$7:$R$27)</f>
        <v>-1468920.7713347366</v>
      </c>
      <c r="P42" s="691"/>
    </row>
    <row r="43" spans="1:18" x14ac:dyDescent="0.2">
      <c r="C43" s="690" t="s">
        <v>26</v>
      </c>
      <c r="E43" s="690" t="s">
        <v>384</v>
      </c>
      <c r="G43" s="690" t="s">
        <v>562</v>
      </c>
      <c r="H43" s="691">
        <f>SUMIF(K7:K27,G43,N7:N27)</f>
        <v>72068578.670416579</v>
      </c>
      <c r="J43" s="691">
        <f>SUMIF(K7:K27,G43,P7:P27)</f>
        <v>398403.06596396578</v>
      </c>
      <c r="M43" s="691">
        <f>SUMIF(K7:K27,G43,Q7:Q27)</f>
        <v>55362042.923636071</v>
      </c>
      <c r="O43" s="691">
        <f>SUMIF($K$7:$K$27,G43,$R$7:$R$27)</f>
        <v>17104938.812744457</v>
      </c>
      <c r="P43" s="691"/>
    </row>
    <row r="45" spans="1:18" x14ac:dyDescent="0.2">
      <c r="B45" s="690" t="s">
        <v>442</v>
      </c>
      <c r="C45" s="690" t="s">
        <v>26</v>
      </c>
      <c r="H45" s="691">
        <f>H42+H43</f>
        <v>66855213.598649956</v>
      </c>
      <c r="J45" s="691">
        <f>J42+J43</f>
        <v>4403624.0816860404</v>
      </c>
      <c r="M45" s="691">
        <f>M42+M43</f>
        <v>55622819.63892626</v>
      </c>
      <c r="O45" s="691">
        <f>O42+O43</f>
        <v>15636018.04140972</v>
      </c>
      <c r="P45" s="691"/>
    </row>
    <row r="56" spans="14:14" x14ac:dyDescent="0.2">
      <c r="N56" s="691"/>
    </row>
    <row r="57" spans="14:14" x14ac:dyDescent="0.2">
      <c r="N57" s="691"/>
    </row>
    <row r="58" spans="14:14" x14ac:dyDescent="0.2">
      <c r="N58" s="691"/>
    </row>
    <row r="59" spans="14:14" x14ac:dyDescent="0.2">
      <c r="N59" s="691"/>
    </row>
    <row r="60" spans="14:14" x14ac:dyDescent="0.2">
      <c r="N60" s="691"/>
    </row>
    <row r="61" spans="14:14" x14ac:dyDescent="0.2">
      <c r="N61" s="691"/>
    </row>
    <row r="62" spans="14:14" x14ac:dyDescent="0.2">
      <c r="N62" s="691"/>
    </row>
    <row r="63" spans="14:14" x14ac:dyDescent="0.2">
      <c r="N63" s="691"/>
    </row>
    <row r="64" spans="14:14" x14ac:dyDescent="0.2">
      <c r="N64" s="691"/>
    </row>
    <row r="65" spans="14:14" x14ac:dyDescent="0.2">
      <c r="N65" s="691"/>
    </row>
    <row r="66" spans="14:14" x14ac:dyDescent="0.2">
      <c r="N66" s="691"/>
    </row>
    <row r="67" spans="14:14" x14ac:dyDescent="0.2">
      <c r="N67" s="691"/>
    </row>
    <row r="68" spans="14:14" x14ac:dyDescent="0.2">
      <c r="N68" s="69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1EDB-4F29-4B58-AF1C-F4AF2B838446}">
  <dimension ref="A1:R32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500470</v>
      </c>
      <c r="J7" s="690" t="s">
        <v>399</v>
      </c>
      <c r="K7" s="690" t="s">
        <v>560</v>
      </c>
      <c r="L7" s="690" t="s">
        <v>26</v>
      </c>
      <c r="N7" s="690">
        <v>0</v>
      </c>
      <c r="P7" s="690">
        <v>282.02</v>
      </c>
      <c r="Q7" s="690">
        <v>282.02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500538</v>
      </c>
      <c r="J8" s="690" t="s">
        <v>403</v>
      </c>
      <c r="K8" s="690" t="s">
        <v>560</v>
      </c>
      <c r="L8" s="690" t="s">
        <v>26</v>
      </c>
      <c r="N8" s="690">
        <v>0.02</v>
      </c>
      <c r="P8" s="691">
        <v>21181.24</v>
      </c>
      <c r="Q8" s="691">
        <v>21181.26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500602</v>
      </c>
      <c r="J9" s="690" t="s">
        <v>568</v>
      </c>
      <c r="K9" s="690" t="s">
        <v>559</v>
      </c>
      <c r="L9" s="690" t="s">
        <v>26</v>
      </c>
      <c r="N9" s="691">
        <v>-1750.36</v>
      </c>
      <c r="P9" s="691">
        <v>1750.36</v>
      </c>
      <c r="Q9" s="690">
        <v>0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500602</v>
      </c>
      <c r="J10" s="690" t="s">
        <v>568</v>
      </c>
      <c r="K10" s="690" t="s">
        <v>560</v>
      </c>
      <c r="L10" s="690" t="s">
        <v>26</v>
      </c>
      <c r="N10" s="690">
        <v>-167.73</v>
      </c>
      <c r="P10" s="690">
        <v>344.79</v>
      </c>
      <c r="Q10" s="690">
        <v>177.06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500776</v>
      </c>
      <c r="J11" s="690" t="s">
        <v>424</v>
      </c>
      <c r="K11" s="690" t="s">
        <v>560</v>
      </c>
      <c r="L11" s="690" t="s">
        <v>26</v>
      </c>
      <c r="N11" s="690">
        <v>0</v>
      </c>
      <c r="P11" s="691">
        <v>3800.45</v>
      </c>
      <c r="Q11" s="691">
        <v>3800.45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500883</v>
      </c>
      <c r="J12" s="690" t="s">
        <v>431</v>
      </c>
      <c r="K12" s="690" t="s">
        <v>560</v>
      </c>
      <c r="L12" s="690" t="s">
        <v>26</v>
      </c>
      <c r="N12" s="690">
        <v>0</v>
      </c>
      <c r="P12" s="691">
        <v>1432.26</v>
      </c>
      <c r="Q12" s="691">
        <v>1432.26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500884</v>
      </c>
      <c r="J13" s="690" t="s">
        <v>431</v>
      </c>
      <c r="K13" s="690" t="s">
        <v>560</v>
      </c>
      <c r="L13" s="690" t="s">
        <v>26</v>
      </c>
      <c r="N13" s="690">
        <v>0</v>
      </c>
      <c r="P13" s="691">
        <v>1686.2</v>
      </c>
      <c r="Q13" s="691">
        <v>1686.2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500913</v>
      </c>
      <c r="J14" s="690" t="s">
        <v>434</v>
      </c>
      <c r="K14" s="690" t="s">
        <v>560</v>
      </c>
      <c r="L14" s="690" t="s">
        <v>26</v>
      </c>
      <c r="N14" s="690">
        <v>-58.49</v>
      </c>
      <c r="P14" s="690">
        <v>58.49</v>
      </c>
      <c r="Q14" s="690">
        <v>0</v>
      </c>
      <c r="R14" s="690">
        <v>0</v>
      </c>
    </row>
    <row r="16" spans="1:18" x14ac:dyDescent="0.2">
      <c r="B16" s="690" t="s">
        <v>442</v>
      </c>
      <c r="D16" s="690" t="s">
        <v>384</v>
      </c>
      <c r="F16" s="690">
        <v>138901</v>
      </c>
      <c r="L16" s="690" t="s">
        <v>26</v>
      </c>
      <c r="N16" s="691">
        <v>-1976.56</v>
      </c>
      <c r="P16" s="691">
        <v>30535.81</v>
      </c>
      <c r="Q16" s="691">
        <v>28559.25</v>
      </c>
      <c r="R16" s="690">
        <v>0</v>
      </c>
    </row>
    <row r="18" spans="1:18" x14ac:dyDescent="0.2">
      <c r="B18" s="690" t="s">
        <v>443</v>
      </c>
      <c r="D18" s="690" t="s">
        <v>384</v>
      </c>
      <c r="L18" s="690" t="s">
        <v>26</v>
      </c>
      <c r="N18" s="691">
        <v>-1976.56</v>
      </c>
      <c r="P18" s="691">
        <v>30535.81</v>
      </c>
      <c r="Q18" s="691">
        <v>28559.25</v>
      </c>
      <c r="R18" s="690">
        <v>0</v>
      </c>
    </row>
    <row r="20" spans="1:18" x14ac:dyDescent="0.2">
      <c r="B20" s="690" t="s">
        <v>444</v>
      </c>
      <c r="L20" s="690" t="s">
        <v>26</v>
      </c>
      <c r="N20" s="691">
        <v>-1976.56</v>
      </c>
      <c r="P20" s="691">
        <v>30535.81</v>
      </c>
      <c r="Q20" s="691">
        <v>28559.25</v>
      </c>
      <c r="R20" s="690">
        <v>0</v>
      </c>
    </row>
    <row r="22" spans="1:18" x14ac:dyDescent="0.2">
      <c r="A22" s="690" t="s">
        <v>1343</v>
      </c>
    </row>
    <row r="23" spans="1:18" x14ac:dyDescent="0.2">
      <c r="A23" s="690" t="s">
        <v>446</v>
      </c>
    </row>
    <row r="24" spans="1:18" x14ac:dyDescent="0.2">
      <c r="A24" s="690" t="s">
        <v>1327</v>
      </c>
    </row>
    <row r="25" spans="1:18" x14ac:dyDescent="0.2">
      <c r="A25" s="690" t="s">
        <v>447</v>
      </c>
    </row>
    <row r="27" spans="1:18" x14ac:dyDescent="0.2">
      <c r="C27" s="690" t="s">
        <v>379</v>
      </c>
      <c r="E27" s="690" t="s">
        <v>374</v>
      </c>
      <c r="G27" s="690" t="s">
        <v>448</v>
      </c>
      <c r="H27" s="690" t="s">
        <v>380</v>
      </c>
      <c r="J27" s="690" t="s">
        <v>381</v>
      </c>
      <c r="M27" s="690" t="s">
        <v>382</v>
      </c>
      <c r="O27" s="690" t="s">
        <v>383</v>
      </c>
    </row>
    <row r="29" spans="1:18" x14ac:dyDescent="0.2">
      <c r="C29" s="690" t="s">
        <v>26</v>
      </c>
      <c r="E29" s="690" t="s">
        <v>384</v>
      </c>
      <c r="G29" s="690" t="s">
        <v>560</v>
      </c>
      <c r="H29" s="690">
        <v>-226.2</v>
      </c>
      <c r="J29" s="691">
        <v>28785.45</v>
      </c>
      <c r="M29" s="691">
        <v>28559.25</v>
      </c>
      <c r="O29" s="690">
        <v>0</v>
      </c>
    </row>
    <row r="30" spans="1:18" x14ac:dyDescent="0.2">
      <c r="C30" s="690" t="s">
        <v>26</v>
      </c>
      <c r="E30" s="690" t="s">
        <v>384</v>
      </c>
      <c r="G30" s="690" t="s">
        <v>559</v>
      </c>
      <c r="H30" s="691">
        <v>-1750.36</v>
      </c>
      <c r="J30" s="691">
        <v>1750.36</v>
      </c>
      <c r="M30" s="690">
        <v>0</v>
      </c>
      <c r="O30" s="690">
        <v>0</v>
      </c>
    </row>
    <row r="32" spans="1:18" x14ac:dyDescent="0.2">
      <c r="B32" s="690" t="s">
        <v>442</v>
      </c>
      <c r="C32" s="690" t="s">
        <v>26</v>
      </c>
      <c r="H32" s="691">
        <v>-1976.56</v>
      </c>
      <c r="J32" s="691">
        <v>30535.81</v>
      </c>
      <c r="M32" s="691">
        <v>28559.25</v>
      </c>
      <c r="O32" s="69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3B67-976B-44F3-BF15-BE0C5B392ED2}">
  <dimension ref="A1:W43"/>
  <sheetViews>
    <sheetView topLeftCell="E1" zoomScale="90" zoomScaleNormal="90" workbookViewId="0">
      <pane ySplit="1" topLeftCell="A22" activePane="bottomLeft" state="frozen"/>
      <selection pane="bottomLeft" activeCell="Q28" sqref="Q28"/>
    </sheetView>
  </sheetViews>
  <sheetFormatPr defaultColWidth="9.109375" defaultRowHeight="14.4" x14ac:dyDescent="0.3"/>
  <cols>
    <col min="1" max="1" width="3" style="231" bestFit="1" customWidth="1"/>
    <col min="2" max="2" width="39.6640625" style="231" bestFit="1" customWidth="1"/>
    <col min="3" max="3" width="10.109375" style="231" bestFit="1" customWidth="1"/>
    <col min="4" max="4" width="12.88671875" style="231" bestFit="1" customWidth="1"/>
    <col min="5" max="5" width="8.88671875" style="231" bestFit="1" customWidth="1"/>
    <col min="6" max="6" width="13.88671875" style="231" bestFit="1" customWidth="1"/>
    <col min="7" max="7" width="15" style="231" bestFit="1" customWidth="1"/>
    <col min="8" max="8" width="6.88671875" style="231" bestFit="1" customWidth="1"/>
    <col min="9" max="9" width="15.6640625" style="231" bestFit="1" customWidth="1"/>
    <col min="10" max="10" width="12.88671875" style="231" bestFit="1" customWidth="1"/>
    <col min="11" max="11" width="15" style="231" bestFit="1" customWidth="1"/>
    <col min="12" max="12" width="7" style="231" bestFit="1" customWidth="1"/>
    <col min="13" max="13" width="12.109375" style="231" bestFit="1" customWidth="1"/>
    <col min="14" max="16" width="15" style="231" bestFit="1" customWidth="1"/>
    <col min="17" max="17" width="15" style="231" customWidth="1"/>
    <col min="18" max="18" width="15" style="231" bestFit="1" customWidth="1"/>
    <col min="19" max="19" width="7.5546875" style="231" bestFit="1" customWidth="1"/>
    <col min="20" max="20" width="7" style="231" bestFit="1" customWidth="1"/>
    <col min="21" max="21" width="8.44140625" style="231" bestFit="1" customWidth="1"/>
    <col min="22" max="22" width="7" style="231" bestFit="1" customWidth="1"/>
    <col min="23" max="16384" width="9.109375" style="231"/>
  </cols>
  <sheetData>
    <row r="1" spans="1:23" ht="72" x14ac:dyDescent="0.3">
      <c r="A1" s="224"/>
      <c r="B1" s="225" t="s">
        <v>230</v>
      </c>
      <c r="C1" s="237" t="s">
        <v>267</v>
      </c>
      <c r="D1" s="237" t="s">
        <v>454</v>
      </c>
      <c r="E1" s="235" t="s">
        <v>8</v>
      </c>
      <c r="F1" s="235" t="s">
        <v>522</v>
      </c>
      <c r="G1" s="235" t="s">
        <v>523</v>
      </c>
      <c r="H1" s="235" t="s">
        <v>524</v>
      </c>
      <c r="I1" s="235" t="s">
        <v>525</v>
      </c>
      <c r="J1" s="235" t="s">
        <v>526</v>
      </c>
      <c r="K1" s="235" t="s">
        <v>527</v>
      </c>
      <c r="L1" s="235" t="s">
        <v>528</v>
      </c>
      <c r="M1" s="235" t="s">
        <v>529</v>
      </c>
      <c r="N1" s="235" t="s">
        <v>530</v>
      </c>
      <c r="O1" s="235" t="s">
        <v>531</v>
      </c>
      <c r="P1" s="238"/>
      <c r="Q1" s="238"/>
      <c r="R1" s="238" t="s">
        <v>532</v>
      </c>
      <c r="S1" s="239" t="s">
        <v>533</v>
      </c>
      <c r="T1" s="239" t="s">
        <v>534</v>
      </c>
      <c r="U1" s="239" t="s">
        <v>535</v>
      </c>
      <c r="V1" s="239" t="s">
        <v>536</v>
      </c>
      <c r="W1" s="239" t="s">
        <v>537</v>
      </c>
    </row>
    <row r="2" spans="1:23" x14ac:dyDescent="0.3">
      <c r="A2" s="226">
        <v>1</v>
      </c>
      <c r="B2" s="227" t="s">
        <v>466</v>
      </c>
      <c r="C2" s="228" t="s">
        <v>538</v>
      </c>
      <c r="D2" s="228" t="s">
        <v>246</v>
      </c>
      <c r="E2" s="233" t="s">
        <v>26</v>
      </c>
      <c r="F2" s="236">
        <v>-1599.8538210268598</v>
      </c>
      <c r="G2" s="234">
        <v>0</v>
      </c>
      <c r="H2" s="240">
        <v>1</v>
      </c>
      <c r="I2" s="241">
        <v>0</v>
      </c>
      <c r="J2" s="241">
        <v>0</v>
      </c>
      <c r="K2" s="242">
        <v>0</v>
      </c>
      <c r="L2" s="240">
        <v>1</v>
      </c>
      <c r="M2" s="243">
        <v>0</v>
      </c>
      <c r="N2" s="242">
        <v>0</v>
      </c>
      <c r="O2" s="242">
        <v>0</v>
      </c>
      <c r="P2" s="247">
        <f>G2</f>
        <v>0</v>
      </c>
      <c r="Q2" s="247"/>
      <c r="R2" s="228" t="s">
        <v>0</v>
      </c>
      <c r="S2" s="228">
        <v>4.1555</v>
      </c>
      <c r="T2" s="240">
        <v>4.0170000000000003</v>
      </c>
      <c r="U2" s="240">
        <v>0.13849999999999962</v>
      </c>
      <c r="V2" s="240">
        <v>4.0449999999999999</v>
      </c>
      <c r="W2" s="240">
        <v>4.0495000000000001</v>
      </c>
    </row>
    <row r="3" spans="1:23" x14ac:dyDescent="0.3">
      <c r="A3" s="226">
        <v>2</v>
      </c>
      <c r="B3" s="227" t="s">
        <v>467</v>
      </c>
      <c r="C3" s="228" t="s">
        <v>538</v>
      </c>
      <c r="D3" s="228" t="s">
        <v>246</v>
      </c>
      <c r="E3" s="233" t="s">
        <v>26</v>
      </c>
      <c r="F3" s="236">
        <v>-55529.454796680482</v>
      </c>
      <c r="G3" s="234">
        <v>-55529.454796680482</v>
      </c>
      <c r="H3" s="240">
        <v>1</v>
      </c>
      <c r="I3" s="241">
        <v>-55529.454796680482</v>
      </c>
      <c r="J3" s="241">
        <v>0</v>
      </c>
      <c r="K3" s="242">
        <v>-55529.454796680482</v>
      </c>
      <c r="L3" s="240">
        <v>1</v>
      </c>
      <c r="M3" s="243">
        <v>0</v>
      </c>
      <c r="N3" s="242">
        <v>-55529.454796680482</v>
      </c>
      <c r="O3" s="242">
        <v>-55529.454796680482</v>
      </c>
      <c r="P3" s="247">
        <f>G3</f>
        <v>-55529.454796680482</v>
      </c>
      <c r="Q3" s="247">
        <f>O3-P3</f>
        <v>0</v>
      </c>
      <c r="R3" s="228" t="s">
        <v>1</v>
      </c>
      <c r="S3" s="243">
        <v>0</v>
      </c>
      <c r="T3" s="228">
        <v>4.9413</v>
      </c>
      <c r="U3" s="240">
        <v>0</v>
      </c>
      <c r="V3" s="228">
        <v>4.9010999999999996</v>
      </c>
      <c r="W3" s="228">
        <v>4.9200999999999997</v>
      </c>
    </row>
    <row r="4" spans="1:23" x14ac:dyDescent="0.3">
      <c r="A4" s="226">
        <v>3</v>
      </c>
      <c r="B4" s="227" t="s">
        <v>473</v>
      </c>
      <c r="C4" s="228" t="s">
        <v>538</v>
      </c>
      <c r="D4" s="228" t="s">
        <v>246</v>
      </c>
      <c r="E4" s="261" t="s">
        <v>0</v>
      </c>
      <c r="F4" s="236">
        <v>-35148.146598361403</v>
      </c>
      <c r="G4" s="234">
        <v>-6585324.2615108415</v>
      </c>
      <c r="H4" s="240">
        <v>4.0170000000000003</v>
      </c>
      <c r="I4" s="241">
        <v>-26453247.558489054</v>
      </c>
      <c r="J4" s="241">
        <v>-4868.0183038730411</v>
      </c>
      <c r="K4" s="242">
        <v>-26458115.576792929</v>
      </c>
      <c r="L4" s="240">
        <v>4.0449999999999999</v>
      </c>
      <c r="M4" s="243">
        <v>-4868.0183038730411</v>
      </c>
      <c r="N4" s="242">
        <v>-26637636.637811355</v>
      </c>
      <c r="O4" s="242">
        <v>-26642504.65611523</v>
      </c>
      <c r="P4" s="242">
        <f t="shared" ref="P4:P9" si="0">F4*$W$2</f>
        <v>-142332.41965006452</v>
      </c>
      <c r="Q4" s="247">
        <f>O4-P4</f>
        <v>-26500172.236465167</v>
      </c>
      <c r="R4" s="228" t="s">
        <v>26</v>
      </c>
      <c r="S4" s="240">
        <v>1</v>
      </c>
      <c r="T4" s="240">
        <v>1</v>
      </c>
      <c r="U4" s="240">
        <v>0</v>
      </c>
      <c r="V4" s="240">
        <v>1</v>
      </c>
      <c r="W4" s="240">
        <v>1</v>
      </c>
    </row>
    <row r="5" spans="1:23" x14ac:dyDescent="0.3">
      <c r="A5" s="226">
        <v>4</v>
      </c>
      <c r="B5" s="227" t="s">
        <v>474</v>
      </c>
      <c r="C5" s="228" t="s">
        <v>472</v>
      </c>
      <c r="D5" s="228" t="s">
        <v>246</v>
      </c>
      <c r="E5" s="261" t="s">
        <v>0</v>
      </c>
      <c r="F5" s="236">
        <v>-8133.6474334853701</v>
      </c>
      <c r="G5" s="234">
        <v>-8133.6474334853701</v>
      </c>
      <c r="H5" s="240">
        <v>4.0170000000000003</v>
      </c>
      <c r="I5" s="241">
        <v>-32672.861740310735</v>
      </c>
      <c r="J5" s="241">
        <v>-1126.5101695377207</v>
      </c>
      <c r="K5" s="242">
        <v>-33799.371909848458</v>
      </c>
      <c r="L5" s="240">
        <v>4.0449999999999999</v>
      </c>
      <c r="M5" s="243">
        <v>-1126.5101695377207</v>
      </c>
      <c r="N5" s="242">
        <v>-32900.603868448321</v>
      </c>
      <c r="O5" s="242">
        <v>-34027.114037986044</v>
      </c>
      <c r="P5" s="242">
        <f t="shared" si="0"/>
        <v>-32937.205281899005</v>
      </c>
      <c r="Q5" s="247">
        <f t="shared" ref="Q5:Q37" si="1">O5-P5</f>
        <v>-1089.9087560870394</v>
      </c>
    </row>
    <row r="6" spans="1:23" x14ac:dyDescent="0.3">
      <c r="A6" s="226">
        <v>5</v>
      </c>
      <c r="B6" s="227" t="s">
        <v>242</v>
      </c>
      <c r="C6" s="228" t="s">
        <v>538</v>
      </c>
      <c r="D6" s="228" t="s">
        <v>246</v>
      </c>
      <c r="E6" s="261" t="s">
        <v>0</v>
      </c>
      <c r="F6" s="236">
        <v>-40772.605266265571</v>
      </c>
      <c r="G6" s="234">
        <v>-37664.752253605053</v>
      </c>
      <c r="H6" s="240">
        <v>4.0170000000000003</v>
      </c>
      <c r="I6" s="241">
        <v>-151299.3098027315</v>
      </c>
      <c r="J6" s="241">
        <v>-5647.0058293777665</v>
      </c>
      <c r="K6" s="242">
        <v>-156946.31563210927</v>
      </c>
      <c r="L6" s="240">
        <v>4.0449999999999999</v>
      </c>
      <c r="M6" s="243">
        <v>-5647.0058293777665</v>
      </c>
      <c r="N6" s="242">
        <v>-152353.92286583243</v>
      </c>
      <c r="O6" s="242">
        <v>-158000.9286952102</v>
      </c>
      <c r="P6" s="242">
        <f t="shared" si="0"/>
        <v>-165108.66502574243</v>
      </c>
      <c r="Q6" s="247">
        <f t="shared" si="1"/>
        <v>7107.736330532236</v>
      </c>
    </row>
    <row r="7" spans="1:23" x14ac:dyDescent="0.3">
      <c r="A7" s="226">
        <v>6</v>
      </c>
      <c r="B7" s="227" t="s">
        <v>242</v>
      </c>
      <c r="C7" s="228" t="s">
        <v>538</v>
      </c>
      <c r="D7" s="228" t="s">
        <v>246</v>
      </c>
      <c r="E7" s="261" t="s">
        <v>0</v>
      </c>
      <c r="F7" s="236">
        <v>-64445.887467924505</v>
      </c>
      <c r="G7" s="234">
        <v>-61497.389188107103</v>
      </c>
      <c r="H7" s="240">
        <v>4.0170000000000003</v>
      </c>
      <c r="I7" s="241">
        <v>-247035.01236862625</v>
      </c>
      <c r="J7" s="241">
        <v>-8925.7554143075195</v>
      </c>
      <c r="K7" s="242">
        <v>-255960.76778293378</v>
      </c>
      <c r="L7" s="240">
        <v>4.0449999999999999</v>
      </c>
      <c r="M7" s="243">
        <v>-8925.7554143075195</v>
      </c>
      <c r="N7" s="242">
        <v>-248756.93926589322</v>
      </c>
      <c r="O7" s="242">
        <v>-257682.69468020074</v>
      </c>
      <c r="P7" s="242">
        <f t="shared" si="0"/>
        <v>-260973.62130136028</v>
      </c>
      <c r="Q7" s="247">
        <f t="shared" si="1"/>
        <v>3290.9266211595386</v>
      </c>
    </row>
    <row r="8" spans="1:23" x14ac:dyDescent="0.3">
      <c r="A8" s="226">
        <v>7</v>
      </c>
      <c r="B8" s="227" t="s">
        <v>242</v>
      </c>
      <c r="C8" s="228" t="s">
        <v>538</v>
      </c>
      <c r="D8" s="228" t="s">
        <v>246</v>
      </c>
      <c r="E8" s="261" t="s">
        <v>0</v>
      </c>
      <c r="F8" s="236">
        <v>-91028.396541628987</v>
      </c>
      <c r="G8" s="234">
        <v>-87180.238223306835</v>
      </c>
      <c r="H8" s="240">
        <v>4.0170000000000003</v>
      </c>
      <c r="I8" s="241">
        <v>-350203.0169430236</v>
      </c>
      <c r="J8" s="241">
        <v>-12607.432921015581</v>
      </c>
      <c r="K8" s="242">
        <v>-362810.4498640392</v>
      </c>
      <c r="L8" s="240">
        <v>4.0449999999999999</v>
      </c>
      <c r="M8" s="243">
        <v>-12607.432921015581</v>
      </c>
      <c r="N8" s="242">
        <v>-352644.06361327611</v>
      </c>
      <c r="O8" s="242">
        <v>-365251.49653429171</v>
      </c>
      <c r="P8" s="242">
        <f t="shared" si="0"/>
        <v>-368619.49179532658</v>
      </c>
      <c r="Q8" s="247">
        <f t="shared" si="1"/>
        <v>3367.9952610348701</v>
      </c>
    </row>
    <row r="9" spans="1:23" x14ac:dyDescent="0.3">
      <c r="A9" s="226">
        <v>8</v>
      </c>
      <c r="B9" s="227" t="s">
        <v>484</v>
      </c>
      <c r="C9" s="228" t="s">
        <v>538</v>
      </c>
      <c r="D9" s="228" t="s">
        <v>246</v>
      </c>
      <c r="E9" s="261" t="s">
        <v>0</v>
      </c>
      <c r="F9" s="236">
        <v>-359763.68678960204</v>
      </c>
      <c r="G9" s="234">
        <v>-1463337.6034870222</v>
      </c>
      <c r="H9" s="240">
        <v>4.0170000000000003</v>
      </c>
      <c r="I9" s="241">
        <v>-5878227.1532073691</v>
      </c>
      <c r="J9" s="241">
        <v>-49827.270620359748</v>
      </c>
      <c r="K9" s="242">
        <v>-5928054.4238277292</v>
      </c>
      <c r="L9" s="240">
        <v>4.0449999999999999</v>
      </c>
      <c r="M9" s="243">
        <v>-49827.270620359748</v>
      </c>
      <c r="N9" s="242">
        <v>-5919200.6061050044</v>
      </c>
      <c r="O9" s="242">
        <v>-5969027.8767253645</v>
      </c>
      <c r="P9" s="242">
        <f t="shared" si="0"/>
        <v>-1456863.0496544936</v>
      </c>
      <c r="Q9" s="247">
        <f t="shared" si="1"/>
        <v>-4512164.8270708714</v>
      </c>
    </row>
    <row r="10" spans="1:23" x14ac:dyDescent="0.3">
      <c r="A10" s="226">
        <v>9</v>
      </c>
      <c r="B10" s="229" t="s">
        <v>248</v>
      </c>
      <c r="C10" s="228" t="s">
        <v>538</v>
      </c>
      <c r="D10" s="228" t="s">
        <v>246</v>
      </c>
      <c r="E10" s="261" t="s">
        <v>1</v>
      </c>
      <c r="F10" s="236">
        <v>0</v>
      </c>
      <c r="G10" s="234">
        <v>440822.78952039778</v>
      </c>
      <c r="H10" s="240">
        <v>4.9413</v>
      </c>
      <c r="I10" s="241">
        <v>2178237.6498571415</v>
      </c>
      <c r="J10" s="241">
        <v>0</v>
      </c>
      <c r="K10" s="242">
        <v>2178237.6498571415</v>
      </c>
      <c r="L10" s="228">
        <v>4.9010999999999996</v>
      </c>
      <c r="M10" s="243">
        <v>0</v>
      </c>
      <c r="N10" s="242">
        <v>2160516.5737184212</v>
      </c>
      <c r="O10" s="242">
        <v>2160516.5737184212</v>
      </c>
      <c r="P10" s="247">
        <v>2160516.5699999998</v>
      </c>
      <c r="Q10" s="247">
        <f t="shared" si="1"/>
        <v>3.7184213288128376E-3</v>
      </c>
    </row>
    <row r="11" spans="1:23" x14ac:dyDescent="0.3">
      <c r="A11" s="226">
        <v>10</v>
      </c>
      <c r="B11" s="229" t="s">
        <v>250</v>
      </c>
      <c r="C11" s="228" t="s">
        <v>243</v>
      </c>
      <c r="D11" s="228" t="s">
        <v>251</v>
      </c>
      <c r="E11" s="233" t="s">
        <v>26</v>
      </c>
      <c r="F11" s="236">
        <v>-130867.91738702194</v>
      </c>
      <c r="G11" s="234">
        <v>-451147.2446097862</v>
      </c>
      <c r="H11" s="240">
        <v>1</v>
      </c>
      <c r="I11" s="241">
        <v>-451147.2446097862</v>
      </c>
      <c r="J11" s="241">
        <v>0</v>
      </c>
      <c r="K11" s="242">
        <v>-451147.2446097862</v>
      </c>
      <c r="L11" s="240">
        <v>1</v>
      </c>
      <c r="M11" s="243">
        <v>0</v>
      </c>
      <c r="N11" s="242">
        <v>-451147.2446097862</v>
      </c>
      <c r="O11" s="242">
        <v>-451147.2446097862</v>
      </c>
      <c r="P11" s="247">
        <f t="shared" ref="P11:P20" si="2">G11</f>
        <v>-451147.2446097862</v>
      </c>
      <c r="Q11" s="247">
        <f t="shared" si="1"/>
        <v>0</v>
      </c>
    </row>
    <row r="12" spans="1:23" x14ac:dyDescent="0.3">
      <c r="A12" s="226">
        <v>11</v>
      </c>
      <c r="B12" s="227" t="s">
        <v>253</v>
      </c>
      <c r="C12" s="228" t="s">
        <v>243</v>
      </c>
      <c r="D12" s="228" t="s">
        <v>251</v>
      </c>
      <c r="E12" s="233" t="s">
        <v>26</v>
      </c>
      <c r="F12" s="236">
        <v>-91496.489352862583</v>
      </c>
      <c r="G12" s="234">
        <v>-329666.71869747085</v>
      </c>
      <c r="H12" s="240">
        <v>1</v>
      </c>
      <c r="I12" s="241">
        <v>-329666.71869747085</v>
      </c>
      <c r="J12" s="241">
        <v>0</v>
      </c>
      <c r="K12" s="242">
        <v>-329666.71869747085</v>
      </c>
      <c r="L12" s="240">
        <v>1</v>
      </c>
      <c r="M12" s="243">
        <v>0</v>
      </c>
      <c r="N12" s="242">
        <v>-329666.71869747085</v>
      </c>
      <c r="O12" s="242">
        <v>-329666.71869747085</v>
      </c>
      <c r="P12" s="247">
        <f t="shared" si="2"/>
        <v>-329666.71869747085</v>
      </c>
      <c r="Q12" s="247">
        <f t="shared" si="1"/>
        <v>0</v>
      </c>
    </row>
    <row r="13" spans="1:23" x14ac:dyDescent="0.3">
      <c r="A13" s="226">
        <v>12</v>
      </c>
      <c r="B13" s="227" t="s">
        <v>468</v>
      </c>
      <c r="C13" s="228" t="s">
        <v>243</v>
      </c>
      <c r="D13" s="228" t="s">
        <v>251</v>
      </c>
      <c r="E13" s="233" t="s">
        <v>26</v>
      </c>
      <c r="F13" s="236">
        <v>-6378.9506622552872</v>
      </c>
      <c r="G13" s="234">
        <v>-33516.043696010951</v>
      </c>
      <c r="H13" s="240">
        <v>1</v>
      </c>
      <c r="I13" s="241">
        <v>-33516.043696010951</v>
      </c>
      <c r="J13" s="241">
        <v>0</v>
      </c>
      <c r="K13" s="242">
        <v>-33516.043696010951</v>
      </c>
      <c r="L13" s="240">
        <v>1</v>
      </c>
      <c r="M13" s="243">
        <v>0</v>
      </c>
      <c r="N13" s="242">
        <v>-33516.043696010951</v>
      </c>
      <c r="O13" s="242">
        <v>-33516.043696010951</v>
      </c>
      <c r="P13" s="247">
        <f t="shared" si="2"/>
        <v>-33516.043696010951</v>
      </c>
      <c r="Q13" s="247">
        <f t="shared" si="1"/>
        <v>0</v>
      </c>
    </row>
    <row r="14" spans="1:23" x14ac:dyDescent="0.3">
      <c r="A14" s="226">
        <v>13</v>
      </c>
      <c r="B14" s="227" t="s">
        <v>254</v>
      </c>
      <c r="C14" s="228" t="s">
        <v>243</v>
      </c>
      <c r="D14" s="228" t="s">
        <v>251</v>
      </c>
      <c r="E14" s="233" t="s">
        <v>26</v>
      </c>
      <c r="F14" s="236">
        <v>-53783.305151548237</v>
      </c>
      <c r="G14" s="234">
        <v>-261559.9738548249</v>
      </c>
      <c r="H14" s="240">
        <v>1</v>
      </c>
      <c r="I14" s="241">
        <v>-261559.9738548249</v>
      </c>
      <c r="J14" s="241">
        <v>0</v>
      </c>
      <c r="K14" s="242">
        <v>-261559.9738548249</v>
      </c>
      <c r="L14" s="240">
        <v>1</v>
      </c>
      <c r="M14" s="243">
        <v>0</v>
      </c>
      <c r="N14" s="242">
        <v>-261559.9738548249</v>
      </c>
      <c r="O14" s="242">
        <v>-261559.9738548249</v>
      </c>
      <c r="P14" s="247">
        <f t="shared" si="2"/>
        <v>-261559.9738548249</v>
      </c>
      <c r="Q14" s="247">
        <f t="shared" si="1"/>
        <v>0</v>
      </c>
    </row>
    <row r="15" spans="1:23" x14ac:dyDescent="0.3">
      <c r="A15" s="226">
        <v>14</v>
      </c>
      <c r="B15" s="227" t="s">
        <v>262</v>
      </c>
      <c r="C15" s="228" t="s">
        <v>243</v>
      </c>
      <c r="D15" s="228" t="s">
        <v>251</v>
      </c>
      <c r="E15" s="233" t="s">
        <v>26</v>
      </c>
      <c r="F15" s="236">
        <v>-1539112.9404261298</v>
      </c>
      <c r="G15" s="234">
        <v>-3212958.1774874814</v>
      </c>
      <c r="H15" s="240">
        <v>1</v>
      </c>
      <c r="I15" s="241">
        <v>-3212958.1774874814</v>
      </c>
      <c r="J15" s="241">
        <v>0</v>
      </c>
      <c r="K15" s="242">
        <v>-3212958.1774874814</v>
      </c>
      <c r="L15" s="240">
        <v>1</v>
      </c>
      <c r="M15" s="243">
        <v>0</v>
      </c>
      <c r="N15" s="242">
        <v>-3212958.1774874814</v>
      </c>
      <c r="O15" s="242">
        <v>-3212958.1774874814</v>
      </c>
      <c r="P15" s="247">
        <f t="shared" si="2"/>
        <v>-3212958.1774874814</v>
      </c>
      <c r="Q15" s="247">
        <f t="shared" si="1"/>
        <v>0</v>
      </c>
    </row>
    <row r="16" spans="1:23" x14ac:dyDescent="0.3">
      <c r="A16" s="226">
        <v>15</v>
      </c>
      <c r="B16" s="227" t="s">
        <v>263</v>
      </c>
      <c r="C16" s="228" t="s">
        <v>243</v>
      </c>
      <c r="D16" s="228" t="s">
        <v>251</v>
      </c>
      <c r="E16" s="233" t="s">
        <v>26</v>
      </c>
      <c r="F16" s="236">
        <v>-130166.80354337092</v>
      </c>
      <c r="G16" s="234">
        <v>-306100.54502446298</v>
      </c>
      <c r="H16" s="240">
        <v>1</v>
      </c>
      <c r="I16" s="241">
        <v>-306100.54502446298</v>
      </c>
      <c r="J16" s="241">
        <v>0</v>
      </c>
      <c r="K16" s="242">
        <v>-306100.54502446298</v>
      </c>
      <c r="L16" s="240">
        <v>1</v>
      </c>
      <c r="M16" s="243">
        <v>0</v>
      </c>
      <c r="N16" s="242">
        <v>-306100.54502446298</v>
      </c>
      <c r="O16" s="242">
        <v>-306100.54502446298</v>
      </c>
      <c r="P16" s="247">
        <f t="shared" si="2"/>
        <v>-306100.54502446298</v>
      </c>
      <c r="Q16" s="247">
        <f t="shared" si="1"/>
        <v>0</v>
      </c>
    </row>
    <row r="17" spans="1:17" x14ac:dyDescent="0.3">
      <c r="A17" s="226">
        <v>16</v>
      </c>
      <c r="B17" s="227" t="s">
        <v>264</v>
      </c>
      <c r="C17" s="228" t="s">
        <v>243</v>
      </c>
      <c r="D17" s="228" t="s">
        <v>251</v>
      </c>
      <c r="E17" s="233" t="s">
        <v>26</v>
      </c>
      <c r="F17" s="236">
        <v>-1162464.9346799001</v>
      </c>
      <c r="G17" s="234">
        <v>-1662540.5621763617</v>
      </c>
      <c r="H17" s="240">
        <v>1</v>
      </c>
      <c r="I17" s="241">
        <v>-1662540.5621763617</v>
      </c>
      <c r="J17" s="241">
        <v>0</v>
      </c>
      <c r="K17" s="242">
        <v>-1662540.5621763617</v>
      </c>
      <c r="L17" s="240">
        <v>1</v>
      </c>
      <c r="M17" s="243">
        <v>0</v>
      </c>
      <c r="N17" s="242">
        <v>-1662540.5621763617</v>
      </c>
      <c r="O17" s="242">
        <v>-1662540.5621763617</v>
      </c>
      <c r="P17" s="247">
        <f t="shared" si="2"/>
        <v>-1662540.5621763617</v>
      </c>
      <c r="Q17" s="247">
        <f t="shared" si="1"/>
        <v>0</v>
      </c>
    </row>
    <row r="18" spans="1:17" x14ac:dyDescent="0.3">
      <c r="A18" s="226">
        <v>17</v>
      </c>
      <c r="B18" s="227" t="s">
        <v>469</v>
      </c>
      <c r="C18" s="228" t="s">
        <v>243</v>
      </c>
      <c r="D18" s="228" t="s">
        <v>251</v>
      </c>
      <c r="E18" s="233" t="s">
        <v>26</v>
      </c>
      <c r="F18" s="236">
        <v>-14952.372538901895</v>
      </c>
      <c r="G18" s="234">
        <v>-85330.865279323654</v>
      </c>
      <c r="H18" s="240">
        <v>1</v>
      </c>
      <c r="I18" s="241">
        <v>-85330.865279323654</v>
      </c>
      <c r="J18" s="241">
        <v>0</v>
      </c>
      <c r="K18" s="242">
        <v>-85330.865279323654</v>
      </c>
      <c r="L18" s="240">
        <v>1</v>
      </c>
      <c r="M18" s="243">
        <v>0</v>
      </c>
      <c r="N18" s="242">
        <v>-85330.865279323654</v>
      </c>
      <c r="O18" s="242">
        <v>-85330.865279323654</v>
      </c>
      <c r="P18" s="247">
        <f t="shared" si="2"/>
        <v>-85330.865279323654</v>
      </c>
      <c r="Q18" s="247">
        <f t="shared" si="1"/>
        <v>0</v>
      </c>
    </row>
    <row r="19" spans="1:17" x14ac:dyDescent="0.3">
      <c r="A19" s="226">
        <v>18</v>
      </c>
      <c r="B19" s="227" t="s">
        <v>470</v>
      </c>
      <c r="C19" s="228" t="s">
        <v>243</v>
      </c>
      <c r="D19" s="228" t="s">
        <v>251</v>
      </c>
      <c r="E19" s="233" t="s">
        <v>26</v>
      </c>
      <c r="F19" s="236">
        <v>-30067.889087841148</v>
      </c>
      <c r="G19" s="234">
        <v>-107821.04198880249</v>
      </c>
      <c r="H19" s="240">
        <v>1</v>
      </c>
      <c r="I19" s="241">
        <v>-107821.04198880249</v>
      </c>
      <c r="J19" s="241">
        <v>0</v>
      </c>
      <c r="K19" s="242">
        <v>-107821.04198880249</v>
      </c>
      <c r="L19" s="240">
        <v>1</v>
      </c>
      <c r="M19" s="243">
        <v>0</v>
      </c>
      <c r="N19" s="242">
        <v>-107821.04198880249</v>
      </c>
      <c r="O19" s="242">
        <v>-107821.04198880249</v>
      </c>
      <c r="P19" s="247">
        <f t="shared" si="2"/>
        <v>-107821.04198880249</v>
      </c>
      <c r="Q19" s="247">
        <f t="shared" si="1"/>
        <v>0</v>
      </c>
    </row>
    <row r="20" spans="1:17" x14ac:dyDescent="0.3">
      <c r="A20" s="226">
        <v>19</v>
      </c>
      <c r="B20" s="227" t="s">
        <v>471</v>
      </c>
      <c r="C20" s="228" t="s">
        <v>472</v>
      </c>
      <c r="D20" s="228" t="s">
        <v>251</v>
      </c>
      <c r="E20" s="233" t="s">
        <v>26</v>
      </c>
      <c r="F20" s="236">
        <v>-5640.3696839922341</v>
      </c>
      <c r="G20" s="234">
        <v>-5640.3696839922341</v>
      </c>
      <c r="H20" s="240">
        <v>1</v>
      </c>
      <c r="I20" s="241">
        <v>-5640.3696839922341</v>
      </c>
      <c r="J20" s="241">
        <v>0</v>
      </c>
      <c r="K20" s="242">
        <v>-5640.3696839922341</v>
      </c>
      <c r="L20" s="240">
        <v>1</v>
      </c>
      <c r="M20" s="243">
        <v>0</v>
      </c>
      <c r="N20" s="242">
        <v>-5640.3696839922341</v>
      </c>
      <c r="O20" s="242">
        <v>-5640.3696839922341</v>
      </c>
      <c r="P20" s="247">
        <f t="shared" si="2"/>
        <v>-5640.3696839922341</v>
      </c>
      <c r="Q20" s="247">
        <f t="shared" si="1"/>
        <v>0</v>
      </c>
    </row>
    <row r="21" spans="1:17" x14ac:dyDescent="0.3">
      <c r="A21" s="226">
        <v>20</v>
      </c>
      <c r="B21" s="227" t="s">
        <v>475</v>
      </c>
      <c r="C21" s="228" t="s">
        <v>472</v>
      </c>
      <c r="D21" s="228" t="s">
        <v>251</v>
      </c>
      <c r="E21" s="261" t="s">
        <v>0</v>
      </c>
      <c r="F21" s="236">
        <v>-13002.708947446197</v>
      </c>
      <c r="G21" s="234">
        <v>-13002.708947446197</v>
      </c>
      <c r="H21" s="240">
        <v>4.0170000000000003</v>
      </c>
      <c r="I21" s="241">
        <v>-52231.88184189138</v>
      </c>
      <c r="J21" s="241">
        <v>-1800.8751892212933</v>
      </c>
      <c r="K21" s="242">
        <v>-54032.757031112676</v>
      </c>
      <c r="L21" s="240">
        <v>4.0449999999999999</v>
      </c>
      <c r="M21" s="243">
        <v>-1800.8751892212933</v>
      </c>
      <c r="N21" s="242">
        <v>-52595.95769241987</v>
      </c>
      <c r="O21" s="242">
        <v>-54396.832881641167</v>
      </c>
      <c r="P21" s="242">
        <f t="shared" ref="P21:P34" si="3">F21*$W$2</f>
        <v>-52654.469882683377</v>
      </c>
      <c r="Q21" s="247">
        <f t="shared" si="1"/>
        <v>-1742.3629989577894</v>
      </c>
    </row>
    <row r="22" spans="1:17" x14ac:dyDescent="0.3">
      <c r="A22" s="226">
        <v>21</v>
      </c>
      <c r="B22" s="227" t="s">
        <v>476</v>
      </c>
      <c r="C22" s="228" t="s">
        <v>243</v>
      </c>
      <c r="D22" s="228" t="s">
        <v>251</v>
      </c>
      <c r="E22" s="261" t="s">
        <v>0</v>
      </c>
      <c r="F22" s="236">
        <v>-30704.339158895425</v>
      </c>
      <c r="G22" s="234">
        <v>-15168.479167787591</v>
      </c>
      <c r="H22" s="240">
        <v>4.0170000000000003</v>
      </c>
      <c r="I22" s="241">
        <v>-60931.780817002757</v>
      </c>
      <c r="J22" s="241">
        <v>-4252.5509735070045</v>
      </c>
      <c r="K22" s="242">
        <v>-65184.331790509765</v>
      </c>
      <c r="L22" s="240">
        <v>4.0449999999999999</v>
      </c>
      <c r="M22" s="243">
        <v>-4252.5509735070045</v>
      </c>
      <c r="N22" s="242">
        <v>-61356.498233700804</v>
      </c>
      <c r="O22" s="242">
        <v>-65609.049207207805</v>
      </c>
      <c r="P22" s="242">
        <f t="shared" si="3"/>
        <v>-124337.22142394703</v>
      </c>
      <c r="Q22" s="247">
        <f t="shared" si="1"/>
        <v>58728.172216739229</v>
      </c>
    </row>
    <row r="23" spans="1:17" x14ac:dyDescent="0.3">
      <c r="A23" s="226">
        <v>22</v>
      </c>
      <c r="B23" s="227" t="s">
        <v>477</v>
      </c>
      <c r="C23" s="228" t="s">
        <v>243</v>
      </c>
      <c r="D23" s="228" t="s">
        <v>251</v>
      </c>
      <c r="E23" s="261" t="s">
        <v>0</v>
      </c>
      <c r="F23" s="236">
        <v>-10856.486942989752</v>
      </c>
      <c r="G23" s="234">
        <v>-1292915.6388784403</v>
      </c>
      <c r="H23" s="240">
        <v>4.0170000000000003</v>
      </c>
      <c r="I23" s="241">
        <v>-5193642.1213746946</v>
      </c>
      <c r="J23" s="241">
        <v>-1503.6234416040766</v>
      </c>
      <c r="K23" s="242">
        <v>-5195145.7448162986</v>
      </c>
      <c r="L23" s="240">
        <v>4.0449999999999999</v>
      </c>
      <c r="M23" s="243">
        <v>-1503.6234416040766</v>
      </c>
      <c r="N23" s="242">
        <v>-5229843.759263291</v>
      </c>
      <c r="O23" s="242">
        <v>-5231347.382704895</v>
      </c>
      <c r="P23" s="242">
        <f t="shared" si="3"/>
        <v>-43963.343875637001</v>
      </c>
      <c r="Q23" s="247">
        <f t="shared" si="1"/>
        <v>-5187384.0388292577</v>
      </c>
    </row>
    <row r="24" spans="1:17" x14ac:dyDescent="0.3">
      <c r="A24" s="226">
        <v>23</v>
      </c>
      <c r="B24" s="227" t="s">
        <v>478</v>
      </c>
      <c r="C24" s="228" t="s">
        <v>243</v>
      </c>
      <c r="D24" s="228" t="s">
        <v>251</v>
      </c>
      <c r="E24" s="261" t="s">
        <v>0</v>
      </c>
      <c r="F24" s="236">
        <v>-1403.6099260155461</v>
      </c>
      <c r="G24" s="234">
        <v>-167301.15507346409</v>
      </c>
      <c r="H24" s="240">
        <v>4.0170000000000003</v>
      </c>
      <c r="I24" s="241">
        <v>-672048.73993010528</v>
      </c>
      <c r="J24" s="241">
        <v>-194.39997475315261</v>
      </c>
      <c r="K24" s="242">
        <v>-672243.13990485843</v>
      </c>
      <c r="L24" s="240">
        <v>4.0449999999999999</v>
      </c>
      <c r="M24" s="243">
        <v>-194.39997475315261</v>
      </c>
      <c r="N24" s="242">
        <v>-676733.17227216228</v>
      </c>
      <c r="O24" s="242">
        <v>-676927.57224691543</v>
      </c>
      <c r="P24" s="242">
        <f t="shared" si="3"/>
        <v>-5683.9183953999536</v>
      </c>
      <c r="Q24" s="247">
        <f t="shared" si="1"/>
        <v>-671243.6538515155</v>
      </c>
    </row>
    <row r="25" spans="1:17" x14ac:dyDescent="0.3">
      <c r="A25" s="226">
        <v>24</v>
      </c>
      <c r="B25" s="227" t="s">
        <v>52</v>
      </c>
      <c r="C25" s="228" t="s">
        <v>472</v>
      </c>
      <c r="D25" s="228" t="s">
        <v>251</v>
      </c>
      <c r="E25" s="261" t="s">
        <v>0</v>
      </c>
      <c r="F25" s="236">
        <v>-2352.576177873183</v>
      </c>
      <c r="G25" s="234">
        <v>-2352.576177873183</v>
      </c>
      <c r="H25" s="240">
        <v>4.0170000000000003</v>
      </c>
      <c r="I25" s="241">
        <v>-9450.2985065165776</v>
      </c>
      <c r="J25" s="241">
        <v>-325.83180063543494</v>
      </c>
      <c r="K25" s="242">
        <v>-9776.1303071520124</v>
      </c>
      <c r="L25" s="240">
        <v>4.0449999999999999</v>
      </c>
      <c r="M25" s="243">
        <v>-325.83180063543494</v>
      </c>
      <c r="N25" s="242">
        <v>-9516.1706394970261</v>
      </c>
      <c r="O25" s="242">
        <v>-9842.0024401324608</v>
      </c>
      <c r="P25" s="242">
        <f t="shared" si="3"/>
        <v>-9526.7572322974556</v>
      </c>
      <c r="Q25" s="247">
        <f t="shared" si="1"/>
        <v>-315.2452078350052</v>
      </c>
    </row>
    <row r="26" spans="1:17" x14ac:dyDescent="0.3">
      <c r="A26" s="226">
        <v>25</v>
      </c>
      <c r="B26" s="227" t="s">
        <v>145</v>
      </c>
      <c r="C26" s="228" t="s">
        <v>472</v>
      </c>
      <c r="D26" s="228" t="s">
        <v>251</v>
      </c>
      <c r="E26" s="261" t="s">
        <v>0</v>
      </c>
      <c r="F26" s="236">
        <v>-683.15479517355561</v>
      </c>
      <c r="G26" s="234">
        <v>-683.15479517355561</v>
      </c>
      <c r="H26" s="240">
        <v>4.0170000000000003</v>
      </c>
      <c r="I26" s="241">
        <v>-2744.232812212173</v>
      </c>
      <c r="J26" s="241">
        <v>-94.616939131537194</v>
      </c>
      <c r="K26" s="242">
        <v>-2838.8497513437101</v>
      </c>
      <c r="L26" s="240">
        <v>4.0449999999999999</v>
      </c>
      <c r="M26" s="243">
        <v>-94.616939131537194</v>
      </c>
      <c r="N26" s="242">
        <v>-2763.3611464770324</v>
      </c>
      <c r="O26" s="242">
        <v>-2857.9780856085695</v>
      </c>
      <c r="P26" s="242">
        <f t="shared" si="3"/>
        <v>-2766.4353430553133</v>
      </c>
      <c r="Q26" s="247">
        <f t="shared" si="1"/>
        <v>-91.542742553256176</v>
      </c>
    </row>
    <row r="27" spans="1:17" x14ac:dyDescent="0.3">
      <c r="A27" s="226">
        <v>26</v>
      </c>
      <c r="B27" s="227" t="s">
        <v>479</v>
      </c>
      <c r="C27" s="228" t="s">
        <v>243</v>
      </c>
      <c r="D27" s="228" t="s">
        <v>251</v>
      </c>
      <c r="E27" s="261" t="s">
        <v>0</v>
      </c>
      <c r="F27" s="236">
        <v>-385716.25110055227</v>
      </c>
      <c r="G27" s="234">
        <v>-385716.25110055227</v>
      </c>
      <c r="H27" s="240">
        <v>4.0170000000000003</v>
      </c>
      <c r="I27" s="241">
        <v>-1549422.1806709187</v>
      </c>
      <c r="J27" s="241">
        <v>-53421.700777426347</v>
      </c>
      <c r="K27" s="242">
        <v>-1602843.881448345</v>
      </c>
      <c r="L27" s="240">
        <v>4.0449999999999999</v>
      </c>
      <c r="M27" s="243">
        <v>-53421.700777426347</v>
      </c>
      <c r="N27" s="242">
        <v>-1560222.235701734</v>
      </c>
      <c r="O27" s="242">
        <v>-1613643.9364791603</v>
      </c>
      <c r="P27" s="242">
        <f t="shared" si="3"/>
        <v>-1561957.9588316865</v>
      </c>
      <c r="Q27" s="247">
        <f t="shared" si="1"/>
        <v>-51685.977647473803</v>
      </c>
    </row>
    <row r="28" spans="1:17" x14ac:dyDescent="0.3">
      <c r="A28" s="226">
        <v>27</v>
      </c>
      <c r="B28" s="227" t="s">
        <v>480</v>
      </c>
      <c r="C28" s="228" t="s">
        <v>243</v>
      </c>
      <c r="D28" s="228" t="s">
        <v>251</v>
      </c>
      <c r="E28" s="261" t="s">
        <v>0</v>
      </c>
      <c r="F28" s="236">
        <v>-121746.74993657321</v>
      </c>
      <c r="G28" s="234">
        <v>-46526.400345162489</v>
      </c>
      <c r="H28" s="240">
        <v>4.0170000000000003</v>
      </c>
      <c r="I28" s="241">
        <v>-186896.55018651774</v>
      </c>
      <c r="J28" s="241">
        <v>-16861.924866215344</v>
      </c>
      <c r="K28" s="242">
        <v>-203758.47505273309</v>
      </c>
      <c r="L28" s="240">
        <v>4.0449999999999999</v>
      </c>
      <c r="M28" s="243">
        <v>-16861.924866215344</v>
      </c>
      <c r="N28" s="242">
        <v>-188199.28939618226</v>
      </c>
      <c r="O28" s="242">
        <v>-205061.21426239761</v>
      </c>
      <c r="P28" s="242">
        <f t="shared" si="3"/>
        <v>-493013.46386815322</v>
      </c>
      <c r="Q28" s="247">
        <f t="shared" si="1"/>
        <v>287952.24960575561</v>
      </c>
    </row>
    <row r="29" spans="1:17" x14ac:dyDescent="0.3">
      <c r="A29" s="226">
        <v>28</v>
      </c>
      <c r="B29" s="227" t="s">
        <v>481</v>
      </c>
      <c r="C29" s="228" t="s">
        <v>243</v>
      </c>
      <c r="D29" s="228" t="s">
        <v>251</v>
      </c>
      <c r="E29" s="261" t="s">
        <v>0</v>
      </c>
      <c r="F29" s="236">
        <v>-170952.33796258317</v>
      </c>
      <c r="G29" s="234">
        <v>-77178.26460935967</v>
      </c>
      <c r="H29" s="240">
        <v>4.0170000000000003</v>
      </c>
      <c r="I29" s="241">
        <v>-310025.0889357978</v>
      </c>
      <c r="J29" s="241">
        <v>-23676.898807817706</v>
      </c>
      <c r="K29" s="242">
        <v>-333701.98774361552</v>
      </c>
      <c r="L29" s="240">
        <v>4.0449999999999999</v>
      </c>
      <c r="M29" s="243">
        <v>-23676.898807817706</v>
      </c>
      <c r="N29" s="242">
        <v>-312186.08034485986</v>
      </c>
      <c r="O29" s="242">
        <v>-335862.97915267758</v>
      </c>
      <c r="P29" s="242">
        <f t="shared" si="3"/>
        <v>-692271.49257948063</v>
      </c>
      <c r="Q29" s="247">
        <f t="shared" si="1"/>
        <v>356408.51342680305</v>
      </c>
    </row>
    <row r="30" spans="1:17" x14ac:dyDescent="0.3">
      <c r="A30" s="226">
        <v>29</v>
      </c>
      <c r="B30" s="227" t="s">
        <v>482</v>
      </c>
      <c r="C30" s="228" t="s">
        <v>243</v>
      </c>
      <c r="D30" s="228" t="s">
        <v>251</v>
      </c>
      <c r="E30" s="261" t="s">
        <v>0</v>
      </c>
      <c r="F30" s="236">
        <v>-197021.63229766581</v>
      </c>
      <c r="G30" s="234">
        <v>-197021.63229766581</v>
      </c>
      <c r="H30" s="240">
        <v>4.0170000000000003</v>
      </c>
      <c r="I30" s="241">
        <v>-791435.89693972364</v>
      </c>
      <c r="J30" s="241">
        <v>-27287.496073226641</v>
      </c>
      <c r="K30" s="242">
        <v>-818723.39301295031</v>
      </c>
      <c r="L30" s="240">
        <v>4.0449999999999999</v>
      </c>
      <c r="M30" s="243">
        <v>-27287.496073226641</v>
      </c>
      <c r="N30" s="242">
        <v>-796952.5026440582</v>
      </c>
      <c r="O30" s="242">
        <v>-824239.99871728488</v>
      </c>
      <c r="P30" s="242">
        <f t="shared" si="3"/>
        <v>-797839.09998939768</v>
      </c>
      <c r="Q30" s="247">
        <f t="shared" si="1"/>
        <v>-26400.898727887194</v>
      </c>
    </row>
    <row r="31" spans="1:17" x14ac:dyDescent="0.3">
      <c r="A31" s="226">
        <v>30</v>
      </c>
      <c r="B31" s="227" t="s">
        <v>483</v>
      </c>
      <c r="C31" s="228" t="s">
        <v>243</v>
      </c>
      <c r="D31" s="228" t="s">
        <v>251</v>
      </c>
      <c r="E31" s="261" t="s">
        <v>0</v>
      </c>
      <c r="F31" s="236">
        <v>-170730.64709811751</v>
      </c>
      <c r="G31" s="234">
        <v>-170730.64709811751</v>
      </c>
      <c r="H31" s="240">
        <v>4.0170000000000003</v>
      </c>
      <c r="I31" s="241">
        <v>-685825.00939313811</v>
      </c>
      <c r="J31" s="241">
        <v>-23646.19462308921</v>
      </c>
      <c r="K31" s="242">
        <v>-709471.20401622728</v>
      </c>
      <c r="L31" s="240">
        <v>4.0449999999999999</v>
      </c>
      <c r="M31" s="243">
        <v>-23646.19462308921</v>
      </c>
      <c r="N31" s="242">
        <v>-690605.46751188533</v>
      </c>
      <c r="O31" s="242">
        <v>-714251.6621349745</v>
      </c>
      <c r="P31" s="242">
        <f t="shared" si="3"/>
        <v>-691373.75542382686</v>
      </c>
      <c r="Q31" s="247">
        <f t="shared" si="1"/>
        <v>-22877.906711147632</v>
      </c>
    </row>
    <row r="32" spans="1:17" x14ac:dyDescent="0.3">
      <c r="A32" s="226">
        <v>31</v>
      </c>
      <c r="B32" s="227" t="s">
        <v>485</v>
      </c>
      <c r="C32" s="228" t="s">
        <v>472</v>
      </c>
      <c r="D32" s="228" t="s">
        <v>251</v>
      </c>
      <c r="E32" s="261" t="s">
        <v>0</v>
      </c>
      <c r="F32" s="236">
        <v>-14745.363023711368</v>
      </c>
      <c r="G32" s="234">
        <v>-14745.363023711368</v>
      </c>
      <c r="H32" s="240">
        <v>4.0170000000000003</v>
      </c>
      <c r="I32" s="241">
        <v>-59232.123266248571</v>
      </c>
      <c r="J32" s="241">
        <v>-2042.232778784019</v>
      </c>
      <c r="K32" s="242">
        <v>-61274.356045032589</v>
      </c>
      <c r="L32" s="240">
        <v>4.0449999999999999</v>
      </c>
      <c r="M32" s="243">
        <v>-2042.232778784019</v>
      </c>
      <c r="N32" s="242">
        <v>-59644.993430912487</v>
      </c>
      <c r="O32" s="242">
        <v>-61687.226209696506</v>
      </c>
      <c r="P32" s="242">
        <f t="shared" si="3"/>
        <v>-59711.347564519187</v>
      </c>
      <c r="Q32" s="247">
        <f t="shared" si="1"/>
        <v>-1975.8786451773194</v>
      </c>
    </row>
    <row r="33" spans="1:18" x14ac:dyDescent="0.3">
      <c r="A33" s="226">
        <v>32</v>
      </c>
      <c r="B33" s="227" t="s">
        <v>77</v>
      </c>
      <c r="C33" s="228" t="s">
        <v>472</v>
      </c>
      <c r="D33" s="228" t="s">
        <v>251</v>
      </c>
      <c r="E33" s="261" t="s">
        <v>0</v>
      </c>
      <c r="F33" s="236">
        <v>-1884.0242439955473</v>
      </c>
      <c r="G33" s="234">
        <v>-1884.0242439955473</v>
      </c>
      <c r="H33" s="240">
        <v>4.0170000000000003</v>
      </c>
      <c r="I33" s="241">
        <v>-7568.1253881301145</v>
      </c>
      <c r="J33" s="241">
        <v>-260.9373577933826</v>
      </c>
      <c r="K33" s="242">
        <v>-7829.0627459234975</v>
      </c>
      <c r="L33" s="240">
        <v>4.0449999999999999</v>
      </c>
      <c r="M33" s="243">
        <v>-260.9373577933826</v>
      </c>
      <c r="N33" s="242">
        <v>-7620.8780669619882</v>
      </c>
      <c r="O33" s="242">
        <v>-7881.8154247553712</v>
      </c>
      <c r="P33" s="242">
        <f t="shared" si="3"/>
        <v>-7629.3561760599687</v>
      </c>
      <c r="Q33" s="247">
        <f t="shared" si="1"/>
        <v>-252.45924869540249</v>
      </c>
    </row>
    <row r="34" spans="1:18" x14ac:dyDescent="0.3">
      <c r="A34" s="226">
        <v>33</v>
      </c>
      <c r="B34" s="227" t="s">
        <v>77</v>
      </c>
      <c r="C34" s="228" t="s">
        <v>472</v>
      </c>
      <c r="D34" s="228" t="s">
        <v>251</v>
      </c>
      <c r="E34" s="261" t="s">
        <v>0</v>
      </c>
      <c r="F34" s="236">
        <v>-1143.2671397725353</v>
      </c>
      <c r="G34" s="234">
        <v>-1143.2671397725353</v>
      </c>
      <c r="H34" s="240">
        <v>4.0170000000000003</v>
      </c>
      <c r="I34" s="241">
        <v>-4592.5041004662744</v>
      </c>
      <c r="J34" s="241">
        <v>-158.3424988584957</v>
      </c>
      <c r="K34" s="242">
        <v>-4750.8465993247701</v>
      </c>
      <c r="L34" s="240">
        <v>4.0449999999999999</v>
      </c>
      <c r="M34" s="243">
        <v>-158.3424988584957</v>
      </c>
      <c r="N34" s="242">
        <v>-4624.5155803799053</v>
      </c>
      <c r="O34" s="242">
        <v>-4782.8580792384009</v>
      </c>
      <c r="P34" s="242">
        <f t="shared" si="3"/>
        <v>-4629.6602825088821</v>
      </c>
      <c r="Q34" s="247">
        <f t="shared" si="1"/>
        <v>-153.19779672951881</v>
      </c>
    </row>
    <row r="35" spans="1:18" x14ac:dyDescent="0.3">
      <c r="A35" s="226">
        <v>34</v>
      </c>
      <c r="B35" s="227" t="s">
        <v>486</v>
      </c>
      <c r="C35" s="228" t="s">
        <v>472</v>
      </c>
      <c r="D35" s="228" t="s">
        <v>251</v>
      </c>
      <c r="E35" s="261" t="s">
        <v>0</v>
      </c>
      <c r="F35" s="236">
        <v>0</v>
      </c>
      <c r="G35" s="234">
        <v>-179.70600524943438</v>
      </c>
      <c r="H35" s="240">
        <v>4.0170000000000003</v>
      </c>
      <c r="I35" s="241">
        <v>-721.87902308697801</v>
      </c>
      <c r="J35" s="241">
        <v>0</v>
      </c>
      <c r="K35" s="242">
        <v>-721.87902308697801</v>
      </c>
      <c r="L35" s="240">
        <v>4.0449999999999999</v>
      </c>
      <c r="M35" s="243">
        <v>0</v>
      </c>
      <c r="N35" s="242">
        <v>-726.91079123396207</v>
      </c>
      <c r="O35" s="242">
        <v>-726.91079123396207</v>
      </c>
      <c r="P35" s="242">
        <v>-726.91</v>
      </c>
      <c r="Q35" s="247">
        <f t="shared" si="1"/>
        <v>-7.9123396210434294E-4</v>
      </c>
    </row>
    <row r="36" spans="1:18" x14ac:dyDescent="0.3">
      <c r="A36" s="226">
        <v>35</v>
      </c>
      <c r="B36" s="227" t="s">
        <v>487</v>
      </c>
      <c r="C36" s="228" t="s">
        <v>243</v>
      </c>
      <c r="D36" s="228" t="s">
        <v>251</v>
      </c>
      <c r="E36" s="261" t="s">
        <v>0</v>
      </c>
      <c r="F36" s="236">
        <v>0</v>
      </c>
      <c r="G36" s="234">
        <v>-36268.479998969473</v>
      </c>
      <c r="H36" s="240">
        <v>4.0170000000000003</v>
      </c>
      <c r="I36" s="241">
        <v>-145690.48415586038</v>
      </c>
      <c r="J36" s="241">
        <v>0</v>
      </c>
      <c r="K36" s="242">
        <v>-145690.48415586038</v>
      </c>
      <c r="L36" s="240">
        <v>4.0449999999999999</v>
      </c>
      <c r="M36" s="243">
        <v>0</v>
      </c>
      <c r="N36" s="242">
        <v>-146706.00159583151</v>
      </c>
      <c r="O36" s="242">
        <v>-146706.00159583151</v>
      </c>
      <c r="P36" s="242">
        <v>-146706</v>
      </c>
      <c r="Q36" s="247">
        <f t="shared" si="1"/>
        <v>-1.5958315052557737E-3</v>
      </c>
    </row>
    <row r="37" spans="1:18" x14ac:dyDescent="0.3">
      <c r="A37" s="226">
        <v>36</v>
      </c>
      <c r="B37" s="227" t="s">
        <v>488</v>
      </c>
      <c r="C37" s="228" t="s">
        <v>243</v>
      </c>
      <c r="D37" s="228" t="s">
        <v>251</v>
      </c>
      <c r="E37" s="261" t="s">
        <v>0</v>
      </c>
      <c r="F37" s="236">
        <v>0</v>
      </c>
      <c r="G37" s="234">
        <v>2605.4615683063166</v>
      </c>
      <c r="H37" s="240">
        <v>4.0170000000000003</v>
      </c>
      <c r="I37" s="241">
        <v>10466.139119886475</v>
      </c>
      <c r="J37" s="241">
        <v>0</v>
      </c>
      <c r="K37" s="242">
        <v>10466.139119886475</v>
      </c>
      <c r="L37" s="240">
        <v>4.0449999999999999</v>
      </c>
      <c r="M37" s="243">
        <v>0</v>
      </c>
      <c r="N37" s="242">
        <v>10539.09204379905</v>
      </c>
      <c r="O37" s="242">
        <v>10539.09204379905</v>
      </c>
      <c r="P37" s="242">
        <v>10539.09</v>
      </c>
      <c r="Q37" s="247">
        <f t="shared" si="1"/>
        <v>2.0437990497157443E-3</v>
      </c>
    </row>
    <row r="38" spans="1:18" ht="15" thickBot="1" x14ac:dyDescent="0.35">
      <c r="D38" s="232" t="s">
        <v>270</v>
      </c>
      <c r="E38" s="232"/>
      <c r="F38" s="232"/>
      <c r="G38" s="262">
        <f>SUM(G2:G37)</f>
        <v>-16734338.387205597</v>
      </c>
      <c r="H38" s="232"/>
      <c r="I38" s="244"/>
      <c r="J38" s="245">
        <v>-238529.61936053509</v>
      </c>
      <c r="K38" s="245">
        <v>-47406780.637572132</v>
      </c>
      <c r="L38" s="242"/>
      <c r="M38" s="245">
        <v>-238529.61936053509</v>
      </c>
      <c r="N38" s="245">
        <v>-47484545.899374373</v>
      </c>
      <c r="O38" s="245">
        <v>-47723075.518734924</v>
      </c>
      <c r="P38" s="247">
        <f>SUM(P2:P37)</f>
        <v>-11462380.980872735</v>
      </c>
      <c r="Q38" s="247">
        <f>SUM(Q2:Q37)</f>
        <v>-36260694.537862182</v>
      </c>
      <c r="R38" s="247">
        <f>O38-Q38</f>
        <v>-11462380.980872743</v>
      </c>
    </row>
    <row r="39" spans="1:18" x14ac:dyDescent="0.3">
      <c r="I39" s="246"/>
      <c r="J39" s="246"/>
      <c r="K39" s="247"/>
      <c r="L39" s="247"/>
      <c r="M39" s="247"/>
      <c r="N39" s="247"/>
      <c r="O39" s="247"/>
      <c r="P39" s="247"/>
      <c r="Q39" s="247"/>
    </row>
    <row r="40" spans="1:18" ht="15" thickBot="1" x14ac:dyDescent="0.35">
      <c r="D40" s="228" t="s">
        <v>243</v>
      </c>
      <c r="E40" s="248" t="s">
        <v>0</v>
      </c>
      <c r="F40" s="248"/>
      <c r="G40" s="249">
        <v>-10663350.179430798</v>
      </c>
      <c r="H40" s="248" t="s">
        <v>26</v>
      </c>
      <c r="I40" s="250">
        <v>-47168251.018211603</v>
      </c>
      <c r="J40" s="250">
        <v>-238529.61936053509</v>
      </c>
      <c r="K40" s="251">
        <v>-47226117.014475323</v>
      </c>
      <c r="L40" s="247"/>
      <c r="M40" s="247"/>
      <c r="N40" s="247"/>
      <c r="O40" s="247"/>
      <c r="P40" s="247"/>
      <c r="Q40" s="247"/>
    </row>
    <row r="41" spans="1:18" ht="15" thickBot="1" x14ac:dyDescent="0.35">
      <c r="D41" s="230" t="s">
        <v>472</v>
      </c>
      <c r="E41" s="248" t="s">
        <v>1</v>
      </c>
      <c r="F41" s="248"/>
      <c r="G41" s="249">
        <v>440822.78952039778</v>
      </c>
      <c r="H41" s="248" t="s">
        <v>26</v>
      </c>
      <c r="I41" s="228"/>
      <c r="J41" s="228"/>
      <c r="K41" s="252">
        <v>-180663.62309681691</v>
      </c>
      <c r="L41" s="247"/>
      <c r="M41" s="247"/>
      <c r="N41" s="247"/>
      <c r="O41" s="247"/>
      <c r="P41" s="247"/>
      <c r="Q41" s="247"/>
    </row>
    <row r="42" spans="1:18" ht="15" thickBot="1" x14ac:dyDescent="0.35">
      <c r="D42" s="232" t="s">
        <v>270</v>
      </c>
      <c r="E42" s="248" t="s">
        <v>26</v>
      </c>
      <c r="F42" s="248"/>
      <c r="G42" s="249">
        <v>-6511810.9972951971</v>
      </c>
      <c r="H42" s="248" t="s">
        <v>26</v>
      </c>
      <c r="I42" s="232"/>
      <c r="J42" s="232"/>
      <c r="K42" s="253">
        <v>-47406780.63757214</v>
      </c>
      <c r="L42" s="247"/>
      <c r="M42" s="247"/>
      <c r="N42" s="247"/>
      <c r="O42" s="247"/>
      <c r="P42" s="247"/>
      <c r="Q42" s="247"/>
    </row>
    <row r="43" spans="1:18" x14ac:dyDescent="0.3">
      <c r="J43" s="254" t="s">
        <v>499</v>
      </c>
      <c r="K43" s="247">
        <v>0</v>
      </c>
      <c r="L43" s="247"/>
      <c r="M43" s="247"/>
      <c r="N43" s="247"/>
      <c r="O43" s="247"/>
      <c r="P43" s="247"/>
      <c r="Q43" s="247"/>
    </row>
  </sheetData>
  <autoFilter ref="E1:E43" xr:uid="{B6DCF356-BBD9-4AE3-9DEF-E0E15276D4C3}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CF6C-624A-4ABA-955B-79BC550D76B2}">
  <dimension ref="A1:R135"/>
  <sheetViews>
    <sheetView workbookViewId="0">
      <pane ySplit="5" topLeftCell="A6" activePane="bottomLeft" state="frozen"/>
      <selection pane="bottomLeft" activeCell="M40" sqref="M40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539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1944025.61</v>
      </c>
      <c r="P8" s="108">
        <v>9691427.9100000001</v>
      </c>
      <c r="Q8" s="108">
        <v>9854346.4299999997</v>
      </c>
      <c r="R8" s="108">
        <v>1781107.09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1898457.59</v>
      </c>
      <c r="P10" s="108">
        <v>9781935.8300000001</v>
      </c>
      <c r="Q10" s="108">
        <v>9947332.0500000007</v>
      </c>
      <c r="R10" s="108">
        <v>1733061.37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22910232.52</v>
      </c>
      <c r="P12" s="108">
        <v>31457314.870000001</v>
      </c>
      <c r="Q12" s="108">
        <v>31621907.420000002</v>
      </c>
      <c r="R12" s="108">
        <v>22745639.969999999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2237801.4700000002</v>
      </c>
      <c r="P14" s="108">
        <v>2054501.07</v>
      </c>
      <c r="Q14" s="108">
        <v>2230689.41</v>
      </c>
      <c r="R14" s="108">
        <v>2061613.13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8">
        <v>8569350.4900000002</v>
      </c>
      <c r="Q17" s="108">
        <v>5682093.54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8626389.7300000004</v>
      </c>
      <c r="P18" s="108">
        <v>1570615.48</v>
      </c>
      <c r="Q18" s="108">
        <v>10197005.210000001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11550554.75</v>
      </c>
      <c r="P20" s="108">
        <v>20223158.469999999</v>
      </c>
      <c r="Q20" s="108">
        <v>21260233.920000002</v>
      </c>
      <c r="R20" s="108">
        <v>10513479.300000001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8">
        <v>2355404.64</v>
      </c>
      <c r="R21" s="108">
        <v>2615056.94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-30512.36</v>
      </c>
      <c r="P22" s="108">
        <v>5451323.25</v>
      </c>
      <c r="Q22" s="108">
        <v>5393459.0300000003</v>
      </c>
      <c r="R22" s="108">
        <v>27351.86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8665485.3300000001</v>
      </c>
      <c r="P24" s="108">
        <v>8204589.5300000003</v>
      </c>
      <c r="Q24" s="108">
        <v>8720440.4100000001</v>
      </c>
      <c r="R24" s="108">
        <v>8149634.4500000002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776338.71</v>
      </c>
      <c r="P26" s="108">
        <v>7650054.0899999999</v>
      </c>
      <c r="Q26" s="108">
        <v>7704803.75</v>
      </c>
      <c r="R26" s="108">
        <v>721589.05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651538.37</v>
      </c>
      <c r="P28" s="108">
        <v>1149320.82</v>
      </c>
      <c r="Q28" s="108">
        <v>1182651.77</v>
      </c>
      <c r="R28" s="108">
        <v>618207.42000000004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4448144.25</v>
      </c>
      <c r="P30" s="108">
        <v>4584139.1900000004</v>
      </c>
      <c r="Q30" s="108">
        <v>4864775.22</v>
      </c>
      <c r="R30" s="108">
        <v>4167508.22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8">
        <v>6600750</v>
      </c>
      <c r="R31" s="108">
        <v>18192142.280000001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61291482.619999997</v>
      </c>
      <c r="P32" s="108">
        <v>72594148.109999999</v>
      </c>
      <c r="Q32" s="108">
        <v>73746273.099999994</v>
      </c>
      <c r="R32" s="108">
        <v>60139357.630000003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13968264.810000001</v>
      </c>
      <c r="P34" s="108">
        <v>16798070.34</v>
      </c>
      <c r="Q34" s="108">
        <v>15533775.66</v>
      </c>
      <c r="R34" s="108">
        <v>15232559.49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5758652.0099999998</v>
      </c>
      <c r="P36" s="108">
        <v>8372021.8200000003</v>
      </c>
      <c r="Q36" s="108">
        <v>8847225.9100000001</v>
      </c>
      <c r="R36" s="108">
        <v>5283447.92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7692274.6600000001</v>
      </c>
      <c r="P38" s="108">
        <v>7597808.8499999996</v>
      </c>
      <c r="Q38" s="108">
        <v>7692274.6600000001</v>
      </c>
      <c r="R38" s="108">
        <v>7597808.8499999996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11664127.27</v>
      </c>
      <c r="P39" s="108">
        <v>238448.58</v>
      </c>
      <c r="Q39" s="108">
        <v>1430593.76</v>
      </c>
      <c r="R39" s="108">
        <v>10471982.09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1256328.2</v>
      </c>
      <c r="P40" s="108">
        <v>22580363.16</v>
      </c>
      <c r="Q40" s="108">
        <v>22755671.699999999</v>
      </c>
      <c r="R40" s="108">
        <v>1081019.6599999999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394477.61</v>
      </c>
      <c r="P41" s="109">
        <v>0</v>
      </c>
      <c r="Q41" s="108">
        <v>7477.6</v>
      </c>
      <c r="R41" s="108">
        <v>387000.01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720736.03</v>
      </c>
      <c r="P42" s="109">
        <v>0</v>
      </c>
      <c r="Q42" s="108">
        <v>24553.19</v>
      </c>
      <c r="R42" s="108">
        <v>696182.84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31948614.710000001</v>
      </c>
      <c r="P44" s="108">
        <v>32825324.309999999</v>
      </c>
      <c r="Q44" s="108">
        <v>34856395.259999998</v>
      </c>
      <c r="R44" s="108">
        <v>29917543.760000002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41059895.530000001</v>
      </c>
      <c r="P46" s="108">
        <v>43178125.640000001</v>
      </c>
      <c r="Q46" s="108">
        <v>45492829.289999999</v>
      </c>
      <c r="R46" s="108">
        <v>38745191.880000003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711800</v>
      </c>
      <c r="P47" s="109">
        <v>0</v>
      </c>
      <c r="Q47" s="108">
        <v>2000</v>
      </c>
      <c r="R47" s="108">
        <v>709800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392116.04</v>
      </c>
      <c r="P49" s="108">
        <v>468082.61</v>
      </c>
      <c r="Q49" s="108">
        <v>434481.44</v>
      </c>
      <c r="R49" s="108">
        <v>425717.21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1086592.06</v>
      </c>
      <c r="P52" s="108">
        <v>1158644.6100000001</v>
      </c>
      <c r="Q52" s="108">
        <v>1086592.06</v>
      </c>
      <c r="R52" s="108">
        <v>1158644.6100000001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1022697.22</v>
      </c>
      <c r="P54" s="109">
        <v>0</v>
      </c>
      <c r="Q54" s="108">
        <v>1022697.22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8">
        <v>16365.68</v>
      </c>
      <c r="P56" s="108">
        <v>34674.32</v>
      </c>
      <c r="Q56" s="108">
        <v>16753.64</v>
      </c>
      <c r="R56" s="108">
        <v>34286.36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30310968.43</v>
      </c>
      <c r="P58" s="108">
        <v>29941042.960000001</v>
      </c>
      <c r="Q58" s="108">
        <v>31617904.77</v>
      </c>
      <c r="R58" s="108">
        <v>28634106.620000001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40035753.740000002</v>
      </c>
      <c r="P60" s="108">
        <v>38233148.770000003</v>
      </c>
      <c r="Q60" s="108">
        <v>40506753.740000002</v>
      </c>
      <c r="R60" s="108">
        <v>37762148.770000003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136668649.94999999</v>
      </c>
      <c r="P62" s="109">
        <v>0</v>
      </c>
      <c r="Q62" s="108">
        <v>7544523.2300000004</v>
      </c>
      <c r="R62" s="108">
        <v>129124126.72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61818409.25</v>
      </c>
      <c r="P63" s="108">
        <v>59078734.090000004</v>
      </c>
      <c r="Q63" s="108">
        <v>61818409.25</v>
      </c>
      <c r="R63" s="108">
        <v>59078734.090000004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9680523.9399999995</v>
      </c>
      <c r="P64" s="108">
        <v>4368985.6500000004</v>
      </c>
      <c r="Q64" s="108">
        <v>5274136.45</v>
      </c>
      <c r="R64" s="108">
        <v>8775373.1400000006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37658046.57</v>
      </c>
      <c r="P66" s="108">
        <v>38504013.950000003</v>
      </c>
      <c r="Q66" s="108">
        <v>38716840.689999998</v>
      </c>
      <c r="R66" s="108">
        <v>37445219.829999998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149331587.91</v>
      </c>
      <c r="P68" s="108">
        <v>152754532.18000001</v>
      </c>
      <c r="Q68" s="108">
        <v>153615669.46000001</v>
      </c>
      <c r="R68" s="108">
        <v>148470450.63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8">
        <v>223273.79</v>
      </c>
      <c r="Q69" s="108">
        <v>862686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231933.8</v>
      </c>
      <c r="P70" s="108">
        <v>53519.78</v>
      </c>
      <c r="Q70" s="108">
        <v>285453.58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74536940.060000002</v>
      </c>
      <c r="P71" s="108">
        <v>5833966.7999999998</v>
      </c>
      <c r="Q71" s="108">
        <v>26007957.18</v>
      </c>
      <c r="R71" s="108">
        <v>54362949.68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-129764.91</v>
      </c>
      <c r="P72" s="108">
        <v>74162141.849999994</v>
      </c>
      <c r="Q72" s="108">
        <v>75088993.480000004</v>
      </c>
      <c r="R72" s="108">
        <v>-1056616.54</v>
      </c>
    </row>
    <row r="73" spans="4:18" x14ac:dyDescent="0.2">
      <c r="D73" s="109" t="s">
        <v>384</v>
      </c>
      <c r="F73" s="109">
        <v>138901</v>
      </c>
      <c r="I73" s="109">
        <v>500749</v>
      </c>
      <c r="J73" s="109" t="s">
        <v>421</v>
      </c>
      <c r="L73" s="109" t="s">
        <v>26</v>
      </c>
      <c r="N73" s="108">
        <v>150936750</v>
      </c>
      <c r="P73" s="109">
        <v>0</v>
      </c>
      <c r="Q73" s="109">
        <v>0</v>
      </c>
      <c r="R73" s="108">
        <v>150936750</v>
      </c>
    </row>
    <row r="74" spans="4:18" x14ac:dyDescent="0.2">
      <c r="D74" s="109" t="s">
        <v>384</v>
      </c>
      <c r="F74" s="109">
        <v>138901</v>
      </c>
      <c r="I74" s="109">
        <v>500749</v>
      </c>
      <c r="J74" s="109" t="s">
        <v>421</v>
      </c>
      <c r="K74" s="109" t="s">
        <v>386</v>
      </c>
      <c r="L74" s="109" t="s">
        <v>26</v>
      </c>
      <c r="N74" s="108">
        <v>36989450</v>
      </c>
      <c r="P74" s="108">
        <v>165751900</v>
      </c>
      <c r="Q74" s="108">
        <v>163438050</v>
      </c>
      <c r="R74" s="108">
        <v>39303300</v>
      </c>
    </row>
    <row r="75" spans="4:18" x14ac:dyDescent="0.2">
      <c r="D75" s="109" t="s">
        <v>384</v>
      </c>
      <c r="F75" s="109">
        <v>138901</v>
      </c>
      <c r="I75" s="109">
        <v>500758</v>
      </c>
      <c r="J75" s="109" t="s">
        <v>422</v>
      </c>
      <c r="L75" s="109" t="s">
        <v>26</v>
      </c>
      <c r="N75" s="108">
        <v>975206.98</v>
      </c>
      <c r="P75" s="109">
        <v>0</v>
      </c>
      <c r="Q75" s="109">
        <v>0</v>
      </c>
      <c r="R75" s="108">
        <v>975206.98</v>
      </c>
    </row>
    <row r="76" spans="4:18" x14ac:dyDescent="0.2">
      <c r="D76" s="109" t="s">
        <v>384</v>
      </c>
      <c r="F76" s="109">
        <v>138901</v>
      </c>
      <c r="I76" s="109">
        <v>500768</v>
      </c>
      <c r="J76" s="109" t="s">
        <v>423</v>
      </c>
      <c r="L76" s="109" t="s">
        <v>26</v>
      </c>
      <c r="N76" s="108">
        <v>76980621.469999999</v>
      </c>
      <c r="P76" s="108">
        <v>12345637.369999999</v>
      </c>
      <c r="Q76" s="108">
        <v>89326258.840000004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500768</v>
      </c>
      <c r="J77" s="109" t="s">
        <v>423</v>
      </c>
      <c r="K77" s="109" t="s">
        <v>386</v>
      </c>
      <c r="L77" s="109" t="s">
        <v>26</v>
      </c>
      <c r="N77" s="108">
        <v>12885939.41</v>
      </c>
      <c r="P77" s="108">
        <v>54979798.32</v>
      </c>
      <c r="Q77" s="108">
        <v>67865737.730000004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500776</v>
      </c>
      <c r="J78" s="109" t="s">
        <v>424</v>
      </c>
      <c r="L78" s="109" t="s">
        <v>26</v>
      </c>
      <c r="N78" s="108">
        <v>49937647.640000001</v>
      </c>
      <c r="P78" s="109">
        <v>0</v>
      </c>
      <c r="Q78" s="109">
        <v>0</v>
      </c>
      <c r="R78" s="108">
        <v>49937647.640000001</v>
      </c>
    </row>
    <row r="79" spans="4:18" x14ac:dyDescent="0.2">
      <c r="D79" s="109" t="s">
        <v>384</v>
      </c>
      <c r="F79" s="109">
        <v>138901</v>
      </c>
      <c r="I79" s="109">
        <v>500776</v>
      </c>
      <c r="J79" s="109" t="s">
        <v>424</v>
      </c>
      <c r="K79" s="109" t="s">
        <v>386</v>
      </c>
      <c r="L79" s="109" t="s">
        <v>26</v>
      </c>
      <c r="N79" s="108">
        <v>22204277.859999999</v>
      </c>
      <c r="P79" s="108">
        <v>22560021.100000001</v>
      </c>
      <c r="Q79" s="108">
        <v>23586826.43</v>
      </c>
      <c r="R79" s="108">
        <v>21177472.530000001</v>
      </c>
    </row>
    <row r="80" spans="4:18" x14ac:dyDescent="0.2">
      <c r="D80" s="109" t="s">
        <v>384</v>
      </c>
      <c r="F80" s="109">
        <v>138901</v>
      </c>
      <c r="I80" s="109">
        <v>500781</v>
      </c>
      <c r="J80" s="109" t="s">
        <v>424</v>
      </c>
      <c r="L80" s="109" t="s">
        <v>26</v>
      </c>
      <c r="N80" s="108">
        <v>10934541.77</v>
      </c>
      <c r="P80" s="109">
        <v>0</v>
      </c>
      <c r="Q80" s="109">
        <v>0</v>
      </c>
      <c r="R80" s="108">
        <v>10934541.77</v>
      </c>
    </row>
    <row r="81" spans="4:18" x14ac:dyDescent="0.2">
      <c r="D81" s="109" t="s">
        <v>384</v>
      </c>
      <c r="F81" s="109">
        <v>138901</v>
      </c>
      <c r="I81" s="109">
        <v>500781</v>
      </c>
      <c r="J81" s="109" t="s">
        <v>424</v>
      </c>
      <c r="K81" s="109" t="s">
        <v>386</v>
      </c>
      <c r="L81" s="109" t="s">
        <v>26</v>
      </c>
      <c r="N81" s="108">
        <v>4142958.23</v>
      </c>
      <c r="P81" s="108">
        <v>7122882.8700000001</v>
      </c>
      <c r="Q81" s="108">
        <v>7337482.8700000001</v>
      </c>
      <c r="R81" s="108">
        <v>3928358.23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L82" s="109" t="s">
        <v>26</v>
      </c>
      <c r="N82" s="108">
        <v>136510130.08000001</v>
      </c>
      <c r="P82" s="109">
        <v>0</v>
      </c>
      <c r="Q82" s="108">
        <v>9893611.8900000006</v>
      </c>
      <c r="R82" s="108">
        <v>126616518.19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386</v>
      </c>
      <c r="L83" s="109" t="s">
        <v>26</v>
      </c>
      <c r="N83" s="108">
        <v>-7549525.8700000001</v>
      </c>
      <c r="P83" s="108">
        <v>14705966.039999999</v>
      </c>
      <c r="Q83" s="108">
        <v>16462075.93</v>
      </c>
      <c r="R83" s="108">
        <v>-9305635.7599999998</v>
      </c>
    </row>
    <row r="84" spans="4:18" x14ac:dyDescent="0.2">
      <c r="D84" s="109" t="s">
        <v>384</v>
      </c>
      <c r="F84" s="109">
        <v>138901</v>
      </c>
      <c r="I84" s="109">
        <v>500806</v>
      </c>
      <c r="J84" s="109" t="s">
        <v>426</v>
      </c>
      <c r="L84" s="109" t="s">
        <v>26</v>
      </c>
      <c r="N84" s="108">
        <v>988584.59</v>
      </c>
      <c r="P84" s="109">
        <v>0</v>
      </c>
      <c r="Q84" s="109">
        <v>0</v>
      </c>
      <c r="R84" s="108">
        <v>988584.59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L85" s="109" t="s">
        <v>26</v>
      </c>
      <c r="N85" s="108">
        <v>77658280.299999997</v>
      </c>
      <c r="P85" s="109">
        <v>0</v>
      </c>
      <c r="Q85" s="108">
        <v>23084869.690000001</v>
      </c>
      <c r="R85" s="108">
        <v>54573410.609999999</v>
      </c>
    </row>
    <row r="86" spans="4:18" x14ac:dyDescent="0.2">
      <c r="D86" s="109" t="s">
        <v>384</v>
      </c>
      <c r="F86" s="109">
        <v>138901</v>
      </c>
      <c r="I86" s="109">
        <v>500807</v>
      </c>
      <c r="J86" s="109" t="s">
        <v>427</v>
      </c>
      <c r="K86" s="109" t="s">
        <v>386</v>
      </c>
      <c r="L86" s="109" t="s">
        <v>26</v>
      </c>
      <c r="N86" s="108">
        <v>-4476456.16</v>
      </c>
      <c r="P86" s="108">
        <v>5026988.41</v>
      </c>
      <c r="Q86" s="108">
        <v>6068594.75</v>
      </c>
      <c r="R86" s="108">
        <v>-5518062.5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L87" s="109" t="s">
        <v>26</v>
      </c>
      <c r="N87" s="108">
        <v>48341384.789999999</v>
      </c>
      <c r="P87" s="109">
        <v>0</v>
      </c>
      <c r="Q87" s="108">
        <v>14234893.369999999</v>
      </c>
      <c r="R87" s="108">
        <v>34106491.420000002</v>
      </c>
    </row>
    <row r="88" spans="4:18" x14ac:dyDescent="0.2">
      <c r="D88" s="109" t="s">
        <v>384</v>
      </c>
      <c r="F88" s="109">
        <v>138901</v>
      </c>
      <c r="I88" s="109">
        <v>500808</v>
      </c>
      <c r="J88" s="109" t="s">
        <v>427</v>
      </c>
      <c r="K88" s="109" t="s">
        <v>386</v>
      </c>
      <c r="L88" s="109" t="s">
        <v>26</v>
      </c>
      <c r="N88" s="108">
        <v>-3215054.15</v>
      </c>
      <c r="P88" s="108">
        <v>4636324.91</v>
      </c>
      <c r="Q88" s="108">
        <v>5278613.82</v>
      </c>
      <c r="R88" s="108">
        <v>-3857343.06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L89" s="109" t="s">
        <v>26</v>
      </c>
      <c r="N89" s="108">
        <v>103035490.95999999</v>
      </c>
      <c r="P89" s="109">
        <v>0</v>
      </c>
      <c r="Q89" s="108">
        <v>31252289.32</v>
      </c>
      <c r="R89" s="108">
        <v>71783201.640000001</v>
      </c>
    </row>
    <row r="90" spans="4:18" x14ac:dyDescent="0.2">
      <c r="D90" s="109" t="s">
        <v>384</v>
      </c>
      <c r="F90" s="109">
        <v>138901</v>
      </c>
      <c r="I90" s="109">
        <v>500827</v>
      </c>
      <c r="J90" s="109" t="s">
        <v>427</v>
      </c>
      <c r="K90" s="109" t="s">
        <v>386</v>
      </c>
      <c r="L90" s="109" t="s">
        <v>26</v>
      </c>
      <c r="N90" s="108">
        <v>-3961960.51</v>
      </c>
      <c r="P90" s="108">
        <v>5145782.1900000004</v>
      </c>
      <c r="Q90" s="108">
        <v>6555908.5099999998</v>
      </c>
      <c r="R90" s="108">
        <v>-5372086.8300000001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L91" s="109" t="s">
        <v>26</v>
      </c>
      <c r="N91" s="108">
        <v>17017091.18</v>
      </c>
      <c r="P91" s="108">
        <v>19504489.050000001</v>
      </c>
      <c r="Q91" s="108">
        <v>6890100</v>
      </c>
      <c r="R91" s="108">
        <v>29631480.23</v>
      </c>
    </row>
    <row r="92" spans="4:18" x14ac:dyDescent="0.2">
      <c r="D92" s="109" t="s">
        <v>384</v>
      </c>
      <c r="F92" s="109">
        <v>138901</v>
      </c>
      <c r="I92" s="109">
        <v>500840</v>
      </c>
      <c r="J92" s="109" t="s">
        <v>428</v>
      </c>
      <c r="K92" s="109" t="s">
        <v>386</v>
      </c>
      <c r="L92" s="109" t="s">
        <v>26</v>
      </c>
      <c r="N92" s="108">
        <v>17713.39</v>
      </c>
      <c r="P92" s="108">
        <v>23840559.789999999</v>
      </c>
      <c r="Q92" s="108">
        <v>24271077.010000002</v>
      </c>
      <c r="R92" s="108">
        <v>-412803.83</v>
      </c>
    </row>
    <row r="93" spans="4:18" x14ac:dyDescent="0.2">
      <c r="D93" s="109" t="s">
        <v>384</v>
      </c>
      <c r="F93" s="109">
        <v>138901</v>
      </c>
      <c r="I93" s="109">
        <v>500852</v>
      </c>
      <c r="J93" s="109" t="s">
        <v>429</v>
      </c>
      <c r="L93" s="109" t="s">
        <v>26</v>
      </c>
      <c r="N93" s="108">
        <v>539751.12</v>
      </c>
      <c r="P93" s="109">
        <v>0</v>
      </c>
      <c r="Q93" s="109">
        <v>0</v>
      </c>
      <c r="R93" s="108">
        <v>539751.12</v>
      </c>
    </row>
    <row r="94" spans="4:18" x14ac:dyDescent="0.2">
      <c r="D94" s="109" t="s">
        <v>384</v>
      </c>
      <c r="F94" s="109">
        <v>138901</v>
      </c>
      <c r="I94" s="109">
        <v>500866</v>
      </c>
      <c r="J94" s="109" t="s">
        <v>429</v>
      </c>
      <c r="L94" s="109" t="s">
        <v>26</v>
      </c>
      <c r="N94" s="108">
        <v>116666.69</v>
      </c>
      <c r="P94" s="109">
        <v>0</v>
      </c>
      <c r="Q94" s="109">
        <v>0</v>
      </c>
      <c r="R94" s="108">
        <v>116666.69</v>
      </c>
    </row>
    <row r="95" spans="4:18" x14ac:dyDescent="0.2">
      <c r="D95" s="109" t="s">
        <v>384</v>
      </c>
      <c r="F95" s="109">
        <v>138901</v>
      </c>
      <c r="I95" s="109">
        <v>500878</v>
      </c>
      <c r="J95" s="109" t="s">
        <v>430</v>
      </c>
      <c r="L95" s="109" t="s">
        <v>26</v>
      </c>
      <c r="N95" s="108">
        <v>1128657.3</v>
      </c>
      <c r="P95" s="109">
        <v>0</v>
      </c>
      <c r="Q95" s="108">
        <v>66391.600000000006</v>
      </c>
      <c r="R95" s="108">
        <v>1062265.7</v>
      </c>
    </row>
    <row r="96" spans="4:18" x14ac:dyDescent="0.2">
      <c r="D96" s="109" t="s">
        <v>384</v>
      </c>
      <c r="F96" s="109">
        <v>138901</v>
      </c>
      <c r="I96" s="109">
        <v>500883</v>
      </c>
      <c r="J96" s="109" t="s">
        <v>431</v>
      </c>
      <c r="L96" s="109" t="s">
        <v>26</v>
      </c>
      <c r="N96" s="108">
        <v>9642456.4600000009</v>
      </c>
      <c r="P96" s="109">
        <v>0</v>
      </c>
      <c r="Q96" s="109">
        <v>0</v>
      </c>
      <c r="R96" s="108">
        <v>9642456.4600000009</v>
      </c>
    </row>
    <row r="97" spans="4:18" x14ac:dyDescent="0.2">
      <c r="D97" s="109" t="s">
        <v>384</v>
      </c>
      <c r="F97" s="109">
        <v>138901</v>
      </c>
      <c r="I97" s="109">
        <v>500883</v>
      </c>
      <c r="J97" s="109" t="s">
        <v>431</v>
      </c>
      <c r="K97" s="109" t="s">
        <v>386</v>
      </c>
      <c r="L97" s="109" t="s">
        <v>26</v>
      </c>
      <c r="N97" s="108">
        <v>-941243.87</v>
      </c>
      <c r="P97" s="108">
        <v>974637.75</v>
      </c>
      <c r="Q97" s="108">
        <v>1098483.2</v>
      </c>
      <c r="R97" s="108">
        <v>-1065089.32</v>
      </c>
    </row>
    <row r="98" spans="4:18" x14ac:dyDescent="0.2">
      <c r="D98" s="109" t="s">
        <v>384</v>
      </c>
      <c r="F98" s="109">
        <v>138901</v>
      </c>
      <c r="I98" s="109">
        <v>500884</v>
      </c>
      <c r="J98" s="109" t="s">
        <v>431</v>
      </c>
      <c r="L98" s="109" t="s">
        <v>26</v>
      </c>
      <c r="N98" s="108">
        <v>17170952</v>
      </c>
      <c r="P98" s="109">
        <v>0</v>
      </c>
      <c r="Q98" s="109">
        <v>0</v>
      </c>
      <c r="R98" s="108">
        <v>17170952</v>
      </c>
    </row>
    <row r="99" spans="4:18" x14ac:dyDescent="0.2">
      <c r="D99" s="109" t="s">
        <v>384</v>
      </c>
      <c r="F99" s="109">
        <v>138901</v>
      </c>
      <c r="I99" s="109">
        <v>500884</v>
      </c>
      <c r="J99" s="109" t="s">
        <v>431</v>
      </c>
      <c r="K99" s="109" t="s">
        <v>386</v>
      </c>
      <c r="L99" s="109" t="s">
        <v>26</v>
      </c>
      <c r="N99" s="108">
        <v>-1832935.53</v>
      </c>
      <c r="P99" s="108">
        <v>1866514.53</v>
      </c>
      <c r="Q99" s="108">
        <v>2084822.52</v>
      </c>
      <c r="R99" s="108">
        <v>-2051243.52</v>
      </c>
    </row>
    <row r="100" spans="4:18" x14ac:dyDescent="0.2">
      <c r="D100" s="109" t="s">
        <v>384</v>
      </c>
      <c r="F100" s="109">
        <v>138901</v>
      </c>
      <c r="I100" s="109">
        <v>500885</v>
      </c>
      <c r="J100" s="109" t="s">
        <v>432</v>
      </c>
      <c r="L100" s="109" t="s">
        <v>26</v>
      </c>
      <c r="N100" s="108">
        <v>87215473.359999999</v>
      </c>
      <c r="P100" s="109">
        <v>0</v>
      </c>
      <c r="Q100" s="109">
        <v>0</v>
      </c>
      <c r="R100" s="108">
        <v>87215473.359999999</v>
      </c>
    </row>
    <row r="101" spans="4:18" x14ac:dyDescent="0.2">
      <c r="D101" s="109" t="s">
        <v>384</v>
      </c>
      <c r="F101" s="109">
        <v>138901</v>
      </c>
      <c r="I101" s="109">
        <v>500885</v>
      </c>
      <c r="J101" s="109" t="s">
        <v>432</v>
      </c>
      <c r="K101" s="109" t="s">
        <v>386</v>
      </c>
      <c r="L101" s="109" t="s">
        <v>26</v>
      </c>
      <c r="N101" s="108">
        <v>-5976485.6399999997</v>
      </c>
      <c r="P101" s="108">
        <v>6517491.9299999997</v>
      </c>
      <c r="Q101" s="108">
        <v>7673776.9000000004</v>
      </c>
      <c r="R101" s="108">
        <v>-7132770.6100000003</v>
      </c>
    </row>
    <row r="102" spans="4:18" x14ac:dyDescent="0.2">
      <c r="D102" s="109" t="s">
        <v>384</v>
      </c>
      <c r="F102" s="109">
        <v>138901</v>
      </c>
      <c r="I102" s="109">
        <v>500905</v>
      </c>
      <c r="J102" s="109" t="s">
        <v>433</v>
      </c>
      <c r="L102" s="109" t="s">
        <v>26</v>
      </c>
      <c r="N102" s="108">
        <v>2368944.98</v>
      </c>
      <c r="P102" s="109">
        <v>0</v>
      </c>
      <c r="Q102" s="108">
        <v>123693.72</v>
      </c>
      <c r="R102" s="108">
        <v>2245251.2599999998</v>
      </c>
    </row>
    <row r="103" spans="4:18" x14ac:dyDescent="0.2">
      <c r="D103" s="109" t="s">
        <v>384</v>
      </c>
      <c r="F103" s="109">
        <v>138901</v>
      </c>
      <c r="I103" s="109">
        <v>500905</v>
      </c>
      <c r="J103" s="109" t="s">
        <v>433</v>
      </c>
      <c r="K103" s="109" t="s">
        <v>386</v>
      </c>
      <c r="L103" s="109" t="s">
        <v>26</v>
      </c>
      <c r="N103" s="108">
        <v>-21152.91</v>
      </c>
      <c r="P103" s="108">
        <v>116735.86</v>
      </c>
      <c r="Q103" s="108">
        <v>122230.26</v>
      </c>
      <c r="R103" s="108">
        <v>-26647.31</v>
      </c>
    </row>
    <row r="104" spans="4:18" x14ac:dyDescent="0.2">
      <c r="D104" s="109" t="s">
        <v>384</v>
      </c>
      <c r="F104" s="109">
        <v>138901</v>
      </c>
      <c r="I104" s="109">
        <v>500913</v>
      </c>
      <c r="J104" s="109" t="s">
        <v>434</v>
      </c>
      <c r="L104" s="109" t="s">
        <v>26</v>
      </c>
      <c r="N104" s="108">
        <v>340789083.69999999</v>
      </c>
      <c r="P104" s="109">
        <v>0</v>
      </c>
      <c r="Q104" s="109">
        <v>0</v>
      </c>
      <c r="R104" s="108">
        <v>340789083.69999999</v>
      </c>
    </row>
    <row r="105" spans="4:18" x14ac:dyDescent="0.2">
      <c r="D105" s="109" t="s">
        <v>384</v>
      </c>
      <c r="F105" s="109">
        <v>138901</v>
      </c>
      <c r="I105" s="109">
        <v>500913</v>
      </c>
      <c r="J105" s="109" t="s">
        <v>434</v>
      </c>
      <c r="K105" s="109" t="s">
        <v>386</v>
      </c>
      <c r="L105" s="109" t="s">
        <v>26</v>
      </c>
      <c r="N105" s="108">
        <v>-11116218.6</v>
      </c>
      <c r="P105" s="108">
        <v>12148000.310000001</v>
      </c>
      <c r="Q105" s="108">
        <v>16840276.670000002</v>
      </c>
      <c r="R105" s="108">
        <v>-15808494.960000001</v>
      </c>
    </row>
    <row r="106" spans="4:18" x14ac:dyDescent="0.2">
      <c r="D106" s="109" t="s">
        <v>384</v>
      </c>
      <c r="F106" s="109">
        <v>138901</v>
      </c>
      <c r="I106" s="109">
        <v>500914</v>
      </c>
      <c r="J106" s="109" t="s">
        <v>435</v>
      </c>
      <c r="L106" s="109" t="s">
        <v>26</v>
      </c>
      <c r="N106" s="108">
        <v>91284651.930000007</v>
      </c>
      <c r="P106" s="109">
        <v>0</v>
      </c>
      <c r="Q106" s="109">
        <v>0</v>
      </c>
      <c r="R106" s="108">
        <v>91284651.930000007</v>
      </c>
    </row>
    <row r="107" spans="4:18" x14ac:dyDescent="0.2">
      <c r="D107" s="109" t="s">
        <v>384</v>
      </c>
      <c r="F107" s="109">
        <v>138901</v>
      </c>
      <c r="I107" s="109">
        <v>500914</v>
      </c>
      <c r="J107" s="109" t="s">
        <v>435</v>
      </c>
      <c r="K107" s="109" t="s">
        <v>386</v>
      </c>
      <c r="L107" s="109" t="s">
        <v>26</v>
      </c>
      <c r="N107" s="108">
        <v>-2245901.91</v>
      </c>
      <c r="P107" s="108">
        <v>2982732.36</v>
      </c>
      <c r="Q107" s="108">
        <v>4250032.38</v>
      </c>
      <c r="R107" s="108">
        <v>-3513201.93</v>
      </c>
    </row>
    <row r="108" spans="4:18" x14ac:dyDescent="0.2">
      <c r="D108" s="109" t="s">
        <v>384</v>
      </c>
      <c r="F108" s="109">
        <v>138901</v>
      </c>
      <c r="I108" s="109">
        <v>500927</v>
      </c>
      <c r="J108" s="109" t="s">
        <v>436</v>
      </c>
      <c r="L108" s="109" t="s">
        <v>26</v>
      </c>
      <c r="N108" s="108">
        <v>76696264.189999998</v>
      </c>
      <c r="P108" s="109">
        <v>0</v>
      </c>
      <c r="Q108" s="109">
        <v>0</v>
      </c>
      <c r="R108" s="108">
        <v>76696264.189999998</v>
      </c>
    </row>
    <row r="109" spans="4:18" x14ac:dyDescent="0.2">
      <c r="D109" s="109" t="s">
        <v>384</v>
      </c>
      <c r="F109" s="109">
        <v>138901</v>
      </c>
      <c r="I109" s="109">
        <v>500927</v>
      </c>
      <c r="J109" s="109" t="s">
        <v>436</v>
      </c>
      <c r="K109" s="109" t="s">
        <v>386</v>
      </c>
      <c r="L109" s="109" t="s">
        <v>26</v>
      </c>
      <c r="N109" s="108">
        <v>-11409.94</v>
      </c>
      <c r="P109" s="108">
        <v>1447532.58</v>
      </c>
      <c r="Q109" s="108">
        <v>2538998</v>
      </c>
      <c r="R109" s="108">
        <v>-1102875.3600000001</v>
      </c>
    </row>
    <row r="110" spans="4:18" x14ac:dyDescent="0.2">
      <c r="D110" s="109" t="s">
        <v>384</v>
      </c>
      <c r="F110" s="109">
        <v>138901</v>
      </c>
      <c r="I110" s="109">
        <v>500937</v>
      </c>
      <c r="J110" s="109" t="s">
        <v>437</v>
      </c>
      <c r="L110" s="109" t="s">
        <v>26</v>
      </c>
      <c r="N110" s="108">
        <v>270652169.25999999</v>
      </c>
      <c r="P110" s="109">
        <v>0</v>
      </c>
      <c r="Q110" s="109">
        <v>0</v>
      </c>
      <c r="R110" s="108">
        <v>270652169.25999999</v>
      </c>
    </row>
    <row r="111" spans="4:18" x14ac:dyDescent="0.2">
      <c r="D111" s="109" t="s">
        <v>384</v>
      </c>
      <c r="F111" s="109">
        <v>138901</v>
      </c>
      <c r="I111" s="109">
        <v>500937</v>
      </c>
      <c r="J111" s="109" t="s">
        <v>437</v>
      </c>
      <c r="K111" s="109" t="s">
        <v>386</v>
      </c>
      <c r="L111" s="109" t="s">
        <v>26</v>
      </c>
      <c r="N111" s="108">
        <v>-7042743.5199999996</v>
      </c>
      <c r="P111" s="108">
        <v>7042743.5199999996</v>
      </c>
      <c r="Q111" s="108">
        <v>10794730.43</v>
      </c>
      <c r="R111" s="108">
        <v>-10794730.43</v>
      </c>
    </row>
    <row r="112" spans="4:18" x14ac:dyDescent="0.2">
      <c r="D112" s="109" t="s">
        <v>384</v>
      </c>
      <c r="F112" s="109">
        <v>138901</v>
      </c>
      <c r="I112" s="109">
        <v>500962</v>
      </c>
      <c r="J112" s="109" t="s">
        <v>438</v>
      </c>
      <c r="L112" s="109" t="s">
        <v>26</v>
      </c>
      <c r="N112" s="108">
        <v>40515000</v>
      </c>
      <c r="P112" s="109">
        <v>0</v>
      </c>
      <c r="Q112" s="109">
        <v>0</v>
      </c>
      <c r="R112" s="108">
        <v>40515000</v>
      </c>
    </row>
    <row r="113" spans="1:18" x14ac:dyDescent="0.2">
      <c r="D113" s="109" t="s">
        <v>384</v>
      </c>
      <c r="F113" s="109">
        <v>138901</v>
      </c>
      <c r="I113" s="109">
        <v>500980</v>
      </c>
      <c r="J113" s="109" t="s">
        <v>439</v>
      </c>
      <c r="L113" s="109" t="s">
        <v>26</v>
      </c>
      <c r="N113" s="108">
        <v>2649610.41</v>
      </c>
      <c r="P113" s="109">
        <v>0</v>
      </c>
      <c r="Q113" s="108">
        <v>51739.5</v>
      </c>
      <c r="R113" s="108">
        <v>2597870.91</v>
      </c>
    </row>
    <row r="114" spans="1:18" x14ac:dyDescent="0.2">
      <c r="D114" s="109" t="s">
        <v>384</v>
      </c>
      <c r="F114" s="109">
        <v>138901</v>
      </c>
      <c r="I114" s="109">
        <v>500980</v>
      </c>
      <c r="J114" s="109" t="s">
        <v>439</v>
      </c>
      <c r="K114" s="109" t="s">
        <v>386</v>
      </c>
      <c r="L114" s="109" t="s">
        <v>26</v>
      </c>
      <c r="N114" s="108">
        <v>-51797.91</v>
      </c>
      <c r="P114" s="108">
        <v>99939.839999999997</v>
      </c>
      <c r="Q114" s="108">
        <v>136392.09</v>
      </c>
      <c r="R114" s="108">
        <v>-88250.16</v>
      </c>
    </row>
    <row r="115" spans="1:18" x14ac:dyDescent="0.2">
      <c r="D115" s="109" t="s">
        <v>384</v>
      </c>
      <c r="F115" s="109">
        <v>138901</v>
      </c>
      <c r="I115" s="109">
        <v>501000</v>
      </c>
      <c r="J115" s="109" t="s">
        <v>440</v>
      </c>
      <c r="L115" s="109" t="s">
        <v>26</v>
      </c>
      <c r="N115" s="108">
        <v>15467575.560000001</v>
      </c>
      <c r="P115" s="109">
        <v>0</v>
      </c>
      <c r="Q115" s="109">
        <v>0</v>
      </c>
      <c r="R115" s="108">
        <v>15467575.560000001</v>
      </c>
    </row>
    <row r="116" spans="1:18" x14ac:dyDescent="0.2">
      <c r="D116" s="109" t="s">
        <v>384</v>
      </c>
      <c r="F116" s="109">
        <v>138901</v>
      </c>
      <c r="I116" s="109">
        <v>501031</v>
      </c>
      <c r="J116" s="109" t="s">
        <v>441</v>
      </c>
      <c r="L116" s="109" t="s">
        <v>26</v>
      </c>
      <c r="N116" s="108">
        <v>19890122.890000001</v>
      </c>
      <c r="P116" s="108">
        <v>16651488.09</v>
      </c>
      <c r="Q116" s="109">
        <v>0</v>
      </c>
      <c r="R116" s="108">
        <v>36541610.979999997</v>
      </c>
    </row>
    <row r="117" spans="1:18" x14ac:dyDescent="0.2">
      <c r="D117" s="109" t="s">
        <v>384</v>
      </c>
      <c r="F117" s="109">
        <v>138901</v>
      </c>
      <c r="I117" s="109">
        <v>501031</v>
      </c>
      <c r="J117" s="109" t="s">
        <v>441</v>
      </c>
      <c r="K117" s="109" t="s">
        <v>386</v>
      </c>
      <c r="L117" s="109" t="s">
        <v>26</v>
      </c>
      <c r="N117" s="108">
        <v>24435.040000000001</v>
      </c>
      <c r="P117" s="109">
        <v>0</v>
      </c>
      <c r="Q117" s="108">
        <v>463861.51</v>
      </c>
      <c r="R117" s="108">
        <v>-439426.47</v>
      </c>
    </row>
    <row r="119" spans="1:18" x14ac:dyDescent="0.2">
      <c r="B119" s="109" t="s">
        <v>442</v>
      </c>
      <c r="D119" s="109" t="s">
        <v>384</v>
      </c>
      <c r="F119" s="109">
        <v>138901</v>
      </c>
      <c r="L119" s="109" t="s">
        <v>26</v>
      </c>
      <c r="N119" s="108">
        <v>3083445078.3600001</v>
      </c>
      <c r="P119" s="108">
        <v>1160763438.8399999</v>
      </c>
      <c r="Q119" s="108">
        <v>1379605102.9100001</v>
      </c>
      <c r="R119" s="108">
        <v>2864603414.29</v>
      </c>
    </row>
    <row r="121" spans="1:18" x14ac:dyDescent="0.2">
      <c r="B121" s="109" t="s">
        <v>443</v>
      </c>
      <c r="D121" s="109" t="s">
        <v>384</v>
      </c>
      <c r="L121" s="109" t="s">
        <v>26</v>
      </c>
      <c r="N121" s="108">
        <v>3083445078.3600001</v>
      </c>
      <c r="P121" s="108">
        <v>1160763438.8399999</v>
      </c>
      <c r="Q121" s="108">
        <v>1379605102.9100001</v>
      </c>
      <c r="R121" s="108">
        <v>2864603414.29</v>
      </c>
    </row>
    <row r="123" spans="1:18" x14ac:dyDescent="0.2">
      <c r="B123" s="109" t="s">
        <v>444</v>
      </c>
      <c r="L123" s="109" t="s">
        <v>26</v>
      </c>
      <c r="N123" s="108">
        <v>3083445078.3600001</v>
      </c>
      <c r="P123" s="108">
        <v>1160763438.8399999</v>
      </c>
      <c r="Q123" s="108">
        <v>1379605102.9100001</v>
      </c>
      <c r="R123" s="108">
        <v>2864603414.29</v>
      </c>
    </row>
    <row r="125" spans="1:18" x14ac:dyDescent="0.2">
      <c r="A125" s="109" t="s">
        <v>541</v>
      </c>
    </row>
    <row r="126" spans="1:18" x14ac:dyDescent="0.2">
      <c r="A126" s="109" t="s">
        <v>446</v>
      </c>
    </row>
    <row r="127" spans="1:18" x14ac:dyDescent="0.2">
      <c r="A127" s="109" t="s">
        <v>540</v>
      </c>
    </row>
    <row r="128" spans="1:18" x14ac:dyDescent="0.2">
      <c r="A128" s="109" t="s">
        <v>447</v>
      </c>
    </row>
    <row r="130" spans="2:15" x14ac:dyDescent="0.2">
      <c r="C130" s="109" t="s">
        <v>379</v>
      </c>
      <c r="E130" s="109" t="s">
        <v>374</v>
      </c>
      <c r="G130" s="109" t="s">
        <v>448</v>
      </c>
      <c r="H130" s="109" t="s">
        <v>380</v>
      </c>
      <c r="J130" s="109" t="s">
        <v>381</v>
      </c>
      <c r="M130" s="109" t="s">
        <v>382</v>
      </c>
      <c r="O130" s="109" t="s">
        <v>383</v>
      </c>
    </row>
    <row r="132" spans="2:15" x14ac:dyDescent="0.2">
      <c r="C132" s="109" t="s">
        <v>26</v>
      </c>
      <c r="E132" s="109" t="s">
        <v>384</v>
      </c>
      <c r="H132" s="108">
        <v>2508217213.8699999</v>
      </c>
      <c r="J132" s="108">
        <v>67735639.819999993</v>
      </c>
      <c r="M132" s="108">
        <v>231738720.74000001</v>
      </c>
      <c r="O132" s="108">
        <v>2344214132.9499998</v>
      </c>
    </row>
    <row r="133" spans="2:15" x14ac:dyDescent="0.2">
      <c r="C133" s="109" t="s">
        <v>26</v>
      </c>
      <c r="E133" s="109" t="s">
        <v>384</v>
      </c>
      <c r="G133" s="109" t="s">
        <v>386</v>
      </c>
      <c r="H133" s="108">
        <v>575227864.49000001</v>
      </c>
      <c r="J133" s="108">
        <v>1093027799.02</v>
      </c>
      <c r="M133" s="108">
        <v>1147866382.1700001</v>
      </c>
      <c r="O133" s="108">
        <v>520389281.33999997</v>
      </c>
    </row>
    <row r="135" spans="2:15" x14ac:dyDescent="0.2">
      <c r="B135" s="109" t="s">
        <v>442</v>
      </c>
      <c r="C135" s="109" t="s">
        <v>26</v>
      </c>
      <c r="H135" s="108">
        <v>3083445078.3600001</v>
      </c>
      <c r="J135" s="108">
        <v>1160763438.8399999</v>
      </c>
      <c r="M135" s="108">
        <v>1379605102.9100001</v>
      </c>
      <c r="O135" s="108">
        <v>2864603414.29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8"/>
  <sheetViews>
    <sheetView workbookViewId="0">
      <pane ySplit="5" topLeftCell="A36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542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36844.410000000003</v>
      </c>
      <c r="P8" s="108">
        <v>4331411.58</v>
      </c>
      <c r="Q8" s="108">
        <v>4330933.49</v>
      </c>
      <c r="R8" s="108">
        <v>37322.5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32758.76</v>
      </c>
      <c r="P9" s="108">
        <v>41224.22</v>
      </c>
      <c r="Q9" s="109">
        <v>0</v>
      </c>
      <c r="R9" s="108">
        <v>73982.98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773.99</v>
      </c>
      <c r="P10" s="108">
        <v>102395.49</v>
      </c>
      <c r="Q10" s="108">
        <v>102776.09</v>
      </c>
      <c r="R10" s="109">
        <v>393.39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19121.27</v>
      </c>
      <c r="P11" s="108">
        <v>9757.2999999999993</v>
      </c>
      <c r="Q11" s="109">
        <v>0</v>
      </c>
      <c r="R11" s="108">
        <v>28878.57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128456.83</v>
      </c>
      <c r="P12" s="108">
        <v>1837921.69</v>
      </c>
      <c r="Q12" s="108">
        <v>1841415.61</v>
      </c>
      <c r="R12" s="108">
        <v>124962.91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54134.22</v>
      </c>
      <c r="P13" s="108">
        <v>49292.75</v>
      </c>
      <c r="Q13" s="109">
        <v>0</v>
      </c>
      <c r="R13" s="108">
        <v>103426.97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9">
        <v>0</v>
      </c>
      <c r="P14" s="108">
        <v>15482641.949999999</v>
      </c>
      <c r="Q14" s="108">
        <v>15635011.68</v>
      </c>
      <c r="R14" s="108">
        <v>-152369.73000000001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9">
        <v>0</v>
      </c>
      <c r="P15" s="108">
        <v>581066.71</v>
      </c>
      <c r="Q15" s="109">
        <v>0</v>
      </c>
      <c r="R15" s="108">
        <v>581066.71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8">
        <v>5707.07</v>
      </c>
      <c r="P16" s="108">
        <v>162050.29999999999</v>
      </c>
      <c r="Q16" s="108">
        <v>167879.95</v>
      </c>
      <c r="R16" s="109">
        <v>-122.58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300680.09999999998</v>
      </c>
      <c r="P17" s="108">
        <v>54247.46</v>
      </c>
      <c r="Q17" s="108">
        <v>9108.43</v>
      </c>
      <c r="R17" s="108">
        <v>345819.13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34840.01</v>
      </c>
      <c r="P18" s="108">
        <v>5009.3900000000003</v>
      </c>
      <c r="Q18" s="108">
        <v>9443.36</v>
      </c>
      <c r="R18" s="108">
        <v>30406.04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-54786.36</v>
      </c>
      <c r="P19" s="108">
        <v>4919341.21</v>
      </c>
      <c r="Q19" s="108">
        <v>4926188.7</v>
      </c>
      <c r="R19" s="108">
        <v>-61633.85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412625.09</v>
      </c>
      <c r="P20" s="108">
        <v>320969.49</v>
      </c>
      <c r="Q20" s="109">
        <v>0</v>
      </c>
      <c r="R20" s="108">
        <v>733594.58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-82736.33</v>
      </c>
      <c r="P21" s="108">
        <v>6729746.6799999997</v>
      </c>
      <c r="Q21" s="108">
        <v>6740331.5099999998</v>
      </c>
      <c r="R21" s="108">
        <v>-93321.16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635876.21</v>
      </c>
      <c r="P22" s="108">
        <v>501751.08</v>
      </c>
      <c r="Q22" s="109">
        <v>0</v>
      </c>
      <c r="R22" s="108">
        <v>1137627.29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57308.88</v>
      </c>
      <c r="P23" s="108">
        <v>6296904.2300000004</v>
      </c>
      <c r="Q23" s="108">
        <v>6298543.3499999996</v>
      </c>
      <c r="R23" s="108">
        <v>55669.760000000002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203500.84</v>
      </c>
      <c r="P24" s="108">
        <v>852294.2</v>
      </c>
      <c r="Q24" s="108">
        <v>884505.88</v>
      </c>
      <c r="R24" s="108">
        <v>171289.16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9979.2099999999991</v>
      </c>
      <c r="P25" s="108">
        <v>3407895.71</v>
      </c>
      <c r="Q25" s="108">
        <v>3408073.97</v>
      </c>
      <c r="R25" s="108">
        <v>9800.9500000000007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12705.02</v>
      </c>
      <c r="P26" s="108">
        <v>26552.99</v>
      </c>
      <c r="Q26" s="108">
        <v>29626.18</v>
      </c>
      <c r="R26" s="108">
        <v>9631.83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-23923.32</v>
      </c>
      <c r="P27" s="108">
        <v>12514088.630000001</v>
      </c>
      <c r="Q27" s="108">
        <v>12514809.710000001</v>
      </c>
      <c r="R27" s="108">
        <v>-24644.400000000001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115708.47</v>
      </c>
      <c r="P28" s="108">
        <v>107438.43</v>
      </c>
      <c r="Q28" s="108">
        <v>119873.16</v>
      </c>
      <c r="R28" s="108">
        <v>103273.74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15813.18</v>
      </c>
      <c r="P29" s="108">
        <v>675296.04</v>
      </c>
      <c r="Q29" s="108">
        <v>680390.78</v>
      </c>
      <c r="R29" s="108">
        <v>10718.44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330063.38</v>
      </c>
      <c r="P30" s="108">
        <v>208748.93</v>
      </c>
      <c r="Q30" s="108">
        <v>179737.77</v>
      </c>
      <c r="R30" s="108">
        <v>359074.54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8">
        <v>21512.720000000001</v>
      </c>
      <c r="Q31" s="108">
        <v>21512.720000000001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0.01</v>
      </c>
      <c r="Q32" s="109">
        <v>0.01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209069.66</v>
      </c>
      <c r="P33" s="108">
        <v>3311577.22</v>
      </c>
      <c r="Q33" s="108">
        <v>3300003.19</v>
      </c>
      <c r="R33" s="108">
        <v>220643.69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1475912.37</v>
      </c>
      <c r="P34" s="108">
        <v>391512.95</v>
      </c>
      <c r="Q34" s="109">
        <v>0</v>
      </c>
      <c r="R34" s="108">
        <v>1867425.32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8">
        <v>1239.0999999999999</v>
      </c>
      <c r="Q35" s="108">
        <v>1239.0999999999999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52217.78</v>
      </c>
      <c r="P36" s="108">
        <v>2917047.96</v>
      </c>
      <c r="Q36" s="108">
        <v>2924469.22</v>
      </c>
      <c r="R36" s="108">
        <v>44796.52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335599.6</v>
      </c>
      <c r="P37" s="108">
        <v>345814.73</v>
      </c>
      <c r="Q37" s="109">
        <v>0</v>
      </c>
      <c r="R37" s="108">
        <v>681414.33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-87557.8</v>
      </c>
      <c r="P38" s="108">
        <v>1279859.3700000001</v>
      </c>
      <c r="Q38" s="108">
        <v>1304400.25</v>
      </c>
      <c r="R38" s="108">
        <v>-112098.68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1370008.41</v>
      </c>
      <c r="P39" s="108">
        <v>302569.03999999998</v>
      </c>
      <c r="Q39" s="109">
        <v>0</v>
      </c>
      <c r="R39" s="108">
        <v>1672577.45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-53600.12</v>
      </c>
      <c r="P40" s="108">
        <v>910997.72</v>
      </c>
      <c r="Q40" s="108">
        <v>925367.86</v>
      </c>
      <c r="R40" s="108">
        <v>-67970.259999999995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804553.67</v>
      </c>
      <c r="P41" s="108">
        <v>177172.73</v>
      </c>
      <c r="Q41" s="109">
        <v>0</v>
      </c>
      <c r="R41" s="108">
        <v>981726.4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-55155.87</v>
      </c>
      <c r="P42" s="108">
        <v>1398607.02</v>
      </c>
      <c r="Q42" s="108">
        <v>1432834.8</v>
      </c>
      <c r="R42" s="108">
        <v>-89383.65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1843828.01</v>
      </c>
      <c r="P43" s="108">
        <v>422002.07</v>
      </c>
      <c r="Q43" s="109">
        <v>0</v>
      </c>
      <c r="R43" s="108">
        <v>2265830.08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14376.56</v>
      </c>
      <c r="P44" s="108">
        <v>281717.49</v>
      </c>
      <c r="Q44" s="108">
        <v>282898.28000000003</v>
      </c>
      <c r="R44" s="108">
        <v>13195.77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122707.65</v>
      </c>
      <c r="P45" s="108">
        <v>43867.87</v>
      </c>
      <c r="Q45" s="108">
        <v>98601.9</v>
      </c>
      <c r="R45" s="108">
        <v>67973.62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18662.39</v>
      </c>
      <c r="P46" s="108">
        <v>2919.41</v>
      </c>
      <c r="Q46" s="108">
        <v>4048.98</v>
      </c>
      <c r="R46" s="108">
        <v>17532.82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132165.29999999999</v>
      </c>
      <c r="Q47" s="108">
        <v>132165.29999999999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183095.7</v>
      </c>
      <c r="Q48" s="108">
        <v>183095.7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-30343.78</v>
      </c>
      <c r="P49" s="108">
        <v>848505.66</v>
      </c>
      <c r="Q49" s="108">
        <v>904531.19</v>
      </c>
      <c r="R49" s="108">
        <v>-86369.31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2958117.83</v>
      </c>
      <c r="P50" s="108">
        <v>309087.08</v>
      </c>
      <c r="Q50" s="109">
        <v>0</v>
      </c>
      <c r="R50" s="108">
        <v>3267204.91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-458.91</v>
      </c>
      <c r="P51" s="108">
        <v>11856.29</v>
      </c>
      <c r="Q51" s="108">
        <v>11813.18</v>
      </c>
      <c r="R51" s="109">
        <v>-415.8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4845.04</v>
      </c>
      <c r="P52" s="108">
        <v>8030.37</v>
      </c>
      <c r="Q52" s="108">
        <v>8546.7000000000007</v>
      </c>
      <c r="R52" s="108">
        <v>4328.71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-95149.86</v>
      </c>
      <c r="P53" s="108">
        <v>335621.14</v>
      </c>
      <c r="Q53" s="108">
        <v>387535.89</v>
      </c>
      <c r="R53" s="108">
        <v>-147064.60999999999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2796482.75</v>
      </c>
      <c r="P54" s="108">
        <v>354472.68</v>
      </c>
      <c r="Q54" s="109">
        <v>0</v>
      </c>
      <c r="R54" s="108">
        <v>3150955.43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41972.92</v>
      </c>
      <c r="Q55" s="108">
        <v>41972.92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7159.47</v>
      </c>
      <c r="P56" s="108">
        <v>413476.92</v>
      </c>
      <c r="Q56" s="108">
        <v>422317.52</v>
      </c>
      <c r="R56" s="108">
        <v>-1681.13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454830.98</v>
      </c>
      <c r="P57" s="108">
        <v>251750</v>
      </c>
      <c r="Q57" s="109">
        <v>0</v>
      </c>
      <c r="R57" s="108">
        <v>706580.98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9">
        <v>0</v>
      </c>
      <c r="P58" s="108">
        <v>893464.25</v>
      </c>
      <c r="Q58" s="108">
        <v>863966.9</v>
      </c>
      <c r="R58" s="108">
        <v>29497.35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9">
        <v>0</v>
      </c>
      <c r="P59" s="108">
        <v>800504.41</v>
      </c>
      <c r="Q59" s="108">
        <v>222999.57</v>
      </c>
      <c r="R59" s="108">
        <v>577504.84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543</v>
      </c>
      <c r="L60" s="109" t="s">
        <v>26</v>
      </c>
      <c r="N60" s="109">
        <v>0</v>
      </c>
      <c r="P60" s="108">
        <v>6047.38</v>
      </c>
      <c r="Q60" s="109">
        <v>0</v>
      </c>
      <c r="R60" s="108">
        <v>6047.38</v>
      </c>
    </row>
    <row r="62" spans="2:18" x14ac:dyDescent="0.2">
      <c r="B62" s="109" t="s">
        <v>442</v>
      </c>
      <c r="D62" s="109" t="s">
        <v>384</v>
      </c>
      <c r="F62" s="109">
        <v>138901</v>
      </c>
      <c r="L62" s="109" t="s">
        <v>26</v>
      </c>
      <c r="N62" s="108">
        <v>14391556.76</v>
      </c>
      <c r="P62" s="108">
        <v>75616513.969999999</v>
      </c>
      <c r="Q62" s="108">
        <v>71352970.799999997</v>
      </c>
      <c r="R62" s="108">
        <v>18655099.93</v>
      </c>
    </row>
    <row r="64" spans="2:18" x14ac:dyDescent="0.2">
      <c r="B64" s="109" t="s">
        <v>443</v>
      </c>
      <c r="D64" s="109" t="s">
        <v>384</v>
      </c>
      <c r="L64" s="109" t="s">
        <v>26</v>
      </c>
      <c r="N64" s="108">
        <v>14391556.76</v>
      </c>
      <c r="P64" s="108">
        <v>75616513.969999999</v>
      </c>
      <c r="Q64" s="108">
        <v>71352970.799999997</v>
      </c>
      <c r="R64" s="108">
        <v>18655099.93</v>
      </c>
    </row>
    <row r="66" spans="1:18" x14ac:dyDescent="0.2">
      <c r="B66" s="109" t="s">
        <v>444</v>
      </c>
      <c r="L66" s="109" t="s">
        <v>26</v>
      </c>
      <c r="N66" s="108">
        <v>14391556.76</v>
      </c>
      <c r="P66" s="108">
        <v>75616513.969999999</v>
      </c>
      <c r="Q66" s="108">
        <v>71352970.799999997</v>
      </c>
      <c r="R66" s="108">
        <v>18655099.93</v>
      </c>
    </row>
    <row r="68" spans="1:18" x14ac:dyDescent="0.2">
      <c r="A68" s="109" t="s">
        <v>545</v>
      </c>
    </row>
    <row r="69" spans="1:18" x14ac:dyDescent="0.2">
      <c r="A69" s="109" t="s">
        <v>446</v>
      </c>
    </row>
    <row r="70" spans="1:18" x14ac:dyDescent="0.2">
      <c r="A70" s="109" t="s">
        <v>373</v>
      </c>
    </row>
    <row r="71" spans="1:18" x14ac:dyDescent="0.2">
      <c r="A71" s="109" t="s">
        <v>447</v>
      </c>
    </row>
    <row r="73" spans="1:18" x14ac:dyDescent="0.2">
      <c r="C73" s="109" t="s">
        <v>379</v>
      </c>
      <c r="E73" s="109" t="s">
        <v>374</v>
      </c>
      <c r="G73" s="109" t="s">
        <v>448</v>
      </c>
      <c r="H73" s="109" t="s">
        <v>380</v>
      </c>
      <c r="J73" s="109" t="s">
        <v>381</v>
      </c>
      <c r="M73" s="109" t="s">
        <v>382</v>
      </c>
      <c r="O73" s="109" t="s">
        <v>383</v>
      </c>
    </row>
    <row r="75" spans="1:18" x14ac:dyDescent="0.2">
      <c r="C75" s="109" t="s">
        <v>26</v>
      </c>
      <c r="E75" s="109" t="s">
        <v>384</v>
      </c>
      <c r="G75" s="109" t="s">
        <v>543</v>
      </c>
      <c r="H75" s="108">
        <v>14337562.07</v>
      </c>
      <c r="J75" s="108">
        <v>6174103.6799999997</v>
      </c>
      <c r="M75" s="108">
        <v>1566491.94</v>
      </c>
      <c r="O75" s="108">
        <v>18945173.809999999</v>
      </c>
    </row>
    <row r="76" spans="1:18" x14ac:dyDescent="0.2">
      <c r="C76" s="109" t="s">
        <v>26</v>
      </c>
      <c r="E76" s="109" t="s">
        <v>384</v>
      </c>
      <c r="G76" s="109" t="s">
        <v>544</v>
      </c>
      <c r="H76" s="108">
        <v>53994.69</v>
      </c>
      <c r="J76" s="108">
        <v>69442410.290000007</v>
      </c>
      <c r="M76" s="108">
        <v>69786478.859999999</v>
      </c>
      <c r="O76" s="108">
        <v>-290073.88</v>
      </c>
    </row>
    <row r="78" spans="1:18" x14ac:dyDescent="0.2">
      <c r="B78" s="109" t="s">
        <v>442</v>
      </c>
      <c r="C78" s="109" t="s">
        <v>26</v>
      </c>
      <c r="H78" s="108">
        <v>14391556.76</v>
      </c>
      <c r="J78" s="108">
        <v>75616513.969999999</v>
      </c>
      <c r="M78" s="108">
        <v>71352970.799999997</v>
      </c>
      <c r="O78" s="108">
        <v>18655099.93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CACF-7E3C-4D90-8C9A-AFA5AE061A4B}">
  <dimension ref="A1:R128"/>
  <sheetViews>
    <sheetView topLeftCell="C1" workbookViewId="0">
      <pane ySplit="5" topLeftCell="A93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546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1859757.42</v>
      </c>
      <c r="P8" s="108">
        <v>9799444.3300000001</v>
      </c>
      <c r="Q8" s="108">
        <v>9786804.1199999992</v>
      </c>
      <c r="R8" s="108">
        <v>1872397.63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1812907.82</v>
      </c>
      <c r="P10" s="108">
        <v>9891340.6199999992</v>
      </c>
      <c r="Q10" s="108">
        <v>9878508.1500000004</v>
      </c>
      <c r="R10" s="108">
        <v>1825740.29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22825098.440000001</v>
      </c>
      <c r="P12" s="108">
        <v>31560300.960000001</v>
      </c>
      <c r="Q12" s="108">
        <v>31547530.84</v>
      </c>
      <c r="R12" s="108">
        <v>22837868.559999999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2146669.58</v>
      </c>
      <c r="P14" s="108">
        <v>2153064.9</v>
      </c>
      <c r="Q14" s="108">
        <v>2139395.12</v>
      </c>
      <c r="R14" s="108">
        <v>2160339.36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11014136.439999999</v>
      </c>
      <c r="P18" s="108">
        <v>20821378.390000001</v>
      </c>
      <c r="Q18" s="108">
        <v>20740915.620000001</v>
      </c>
      <c r="R18" s="108">
        <v>11094599.210000001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2615056.94</v>
      </c>
      <c r="P19" s="109">
        <v>0</v>
      </c>
      <c r="Q19" s="109">
        <v>0</v>
      </c>
      <c r="R19" s="108">
        <v>2615056.94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5854.48</v>
      </c>
      <c r="P20" s="108">
        <v>5418639.7400000002</v>
      </c>
      <c r="Q20" s="108">
        <v>5408479.29</v>
      </c>
      <c r="R20" s="108">
        <v>16014.93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8398665.8900000006</v>
      </c>
      <c r="P22" s="108">
        <v>8481401.0399999991</v>
      </c>
      <c r="Q22" s="108">
        <v>8441378.1199999992</v>
      </c>
      <c r="R22" s="108">
        <v>8438688.8100000005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748019.92</v>
      </c>
      <c r="P24" s="108">
        <v>7691930.1200000001</v>
      </c>
      <c r="Q24" s="108">
        <v>7687682.3300000001</v>
      </c>
      <c r="R24" s="108">
        <v>752267.71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1690251.44</v>
      </c>
      <c r="P25" s="109">
        <v>0</v>
      </c>
      <c r="Q25" s="109">
        <v>0</v>
      </c>
      <c r="R25" s="108">
        <v>1690251.44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634298.11</v>
      </c>
      <c r="P26" s="108">
        <v>1168783.1599999999</v>
      </c>
      <c r="Q26" s="108">
        <v>1166197.1200000001</v>
      </c>
      <c r="R26" s="108">
        <v>636884.15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4300148.99</v>
      </c>
      <c r="P28" s="108">
        <v>4742215.24</v>
      </c>
      <c r="Q28" s="108">
        <v>4721424.3600000003</v>
      </c>
      <c r="R28" s="108">
        <v>4320939.87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18192142.280000001</v>
      </c>
      <c r="P29" s="109">
        <v>0</v>
      </c>
      <c r="Q29" s="109">
        <v>0</v>
      </c>
      <c r="R29" s="108">
        <v>18192142.280000001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60685357.630000003</v>
      </c>
      <c r="P30" s="108">
        <v>73244148.079999998</v>
      </c>
      <c r="Q30" s="108">
        <v>73156398.060000002</v>
      </c>
      <c r="R30" s="108">
        <v>60773107.649999999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88715176.209999993</v>
      </c>
      <c r="P31" s="109">
        <v>0</v>
      </c>
      <c r="Q31" s="109">
        <v>0</v>
      </c>
      <c r="R31" s="108">
        <v>88715176.209999993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14386891.49</v>
      </c>
      <c r="P32" s="108">
        <v>16343904.75</v>
      </c>
      <c r="Q32" s="108">
        <v>15944210.949999999</v>
      </c>
      <c r="R32" s="108">
        <v>14786585.289999999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5512856.7999999998</v>
      </c>
      <c r="P34" s="108">
        <v>8638928.5299999993</v>
      </c>
      <c r="Q34" s="108">
        <v>8602059.25</v>
      </c>
      <c r="R34" s="108">
        <v>5549726.0800000001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7643413.0300000003</v>
      </c>
      <c r="P36" s="108">
        <v>7650742.2800000003</v>
      </c>
      <c r="Q36" s="108">
        <v>7643413.0300000003</v>
      </c>
      <c r="R36" s="108">
        <v>7650742.2800000003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10014826.49</v>
      </c>
      <c r="P37" s="108">
        <v>215902.85</v>
      </c>
      <c r="Q37" s="108">
        <v>546085.42000000004</v>
      </c>
      <c r="R37" s="108">
        <v>9684643.9199999999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1161286.05</v>
      </c>
      <c r="P38" s="108">
        <v>22647951.670000002</v>
      </c>
      <c r="Q38" s="108">
        <v>22638529.98</v>
      </c>
      <c r="R38" s="108">
        <v>1170707.74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387000.01</v>
      </c>
      <c r="P39" s="109">
        <v>0</v>
      </c>
      <c r="Q39" s="108">
        <v>4125.6899999999996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696182.84</v>
      </c>
      <c r="P40" s="109">
        <v>0</v>
      </c>
      <c r="Q40" s="109">
        <v>0</v>
      </c>
      <c r="R40" s="108">
        <v>696182.84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30898060.77</v>
      </c>
      <c r="P42" s="108">
        <v>33968378.259999998</v>
      </c>
      <c r="Q42" s="108">
        <v>33810795.149999999</v>
      </c>
      <c r="R42" s="108">
        <v>31055643.879999999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39862635.020000003</v>
      </c>
      <c r="P44" s="108">
        <v>44482832.600000001</v>
      </c>
      <c r="Q44" s="108">
        <v>44303243.530000001</v>
      </c>
      <c r="R44" s="108">
        <v>40042224.090000004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707800</v>
      </c>
      <c r="P45" s="109">
        <v>0</v>
      </c>
      <c r="Q45" s="108">
        <v>23000</v>
      </c>
      <c r="R45" s="108">
        <v>684800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453561.53</v>
      </c>
      <c r="P47" s="108">
        <v>589568.97</v>
      </c>
      <c r="Q47" s="108">
        <v>525303.81999999995</v>
      </c>
      <c r="R47" s="108">
        <v>517826.68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1110449.71</v>
      </c>
      <c r="P50" s="108">
        <v>1133228.3899999999</v>
      </c>
      <c r="Q50" s="108">
        <v>1110449.71</v>
      </c>
      <c r="R50" s="108">
        <v>1133228.3899999999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34443.56</v>
      </c>
      <c r="P53" s="108">
        <v>50456.44</v>
      </c>
      <c r="Q53" s="108">
        <v>35424.300000000003</v>
      </c>
      <c r="R53" s="108">
        <v>49475.7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87503028.480000004</v>
      </c>
      <c r="P54" s="109">
        <v>0</v>
      </c>
      <c r="Q54" s="109">
        <v>0</v>
      </c>
      <c r="R54" s="108">
        <v>87503028.480000004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29443626.100000001</v>
      </c>
      <c r="P55" s="108">
        <v>30891766.940000001</v>
      </c>
      <c r="Q55" s="108">
        <v>30761665.57</v>
      </c>
      <c r="R55" s="108">
        <v>29573727.469999999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119704595.65000001</v>
      </c>
      <c r="P56" s="109">
        <v>0</v>
      </c>
      <c r="Q56" s="109">
        <v>0</v>
      </c>
      <c r="R56" s="108">
        <v>119704595.65000001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38859751.170000002</v>
      </c>
      <c r="P57" s="108">
        <v>39510901.560000002</v>
      </c>
      <c r="Q57" s="108">
        <v>39334501.170000002</v>
      </c>
      <c r="R57" s="108">
        <v>39036151.560000002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127976736.91</v>
      </c>
      <c r="P59" s="109">
        <v>0</v>
      </c>
      <c r="Q59" s="108">
        <v>5092611.1900000004</v>
      </c>
      <c r="R59" s="108">
        <v>122884125.72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60389869.170000002</v>
      </c>
      <c r="P60" s="108">
        <v>60602120.530000001</v>
      </c>
      <c r="Q60" s="108">
        <v>60400753.049999997</v>
      </c>
      <c r="R60" s="108">
        <v>60591236.649999999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8666976.6600000001</v>
      </c>
      <c r="P61" s="109">
        <v>0</v>
      </c>
      <c r="Q61" s="108">
        <v>4368985.6500000004</v>
      </c>
      <c r="R61" s="108">
        <v>4297991.01</v>
      </c>
    </row>
    <row r="62" spans="4:18" x14ac:dyDescent="0.2">
      <c r="D62" s="109" t="s">
        <v>384</v>
      </c>
      <c r="F62" s="109">
        <v>138901</v>
      </c>
      <c r="I62" s="109">
        <v>500708</v>
      </c>
      <c r="J62" s="109" t="s">
        <v>418</v>
      </c>
      <c r="L62" s="109" t="s">
        <v>26</v>
      </c>
      <c r="N62" s="108">
        <v>-22705133.59</v>
      </c>
      <c r="P62" s="109">
        <v>0</v>
      </c>
      <c r="Q62" s="109">
        <v>0</v>
      </c>
      <c r="R62" s="108">
        <v>-22705133.59</v>
      </c>
    </row>
    <row r="63" spans="4:18" x14ac:dyDescent="0.2">
      <c r="D63" s="109" t="s">
        <v>384</v>
      </c>
      <c r="F63" s="109">
        <v>138901</v>
      </c>
      <c r="I63" s="109">
        <v>500708</v>
      </c>
      <c r="J63" s="109" t="s">
        <v>418</v>
      </c>
      <c r="K63" s="109" t="s">
        <v>386</v>
      </c>
      <c r="L63" s="109" t="s">
        <v>26</v>
      </c>
      <c r="N63" s="108">
        <v>37547963.799999997</v>
      </c>
      <c r="P63" s="108">
        <v>38540505.640000001</v>
      </c>
      <c r="Q63" s="108">
        <v>38523993.229999997</v>
      </c>
      <c r="R63" s="108">
        <v>37564476.210000001</v>
      </c>
    </row>
    <row r="64" spans="4:18" x14ac:dyDescent="0.2">
      <c r="D64" s="109" t="s">
        <v>384</v>
      </c>
      <c r="F64" s="109">
        <v>138901</v>
      </c>
      <c r="I64" s="109">
        <v>500709</v>
      </c>
      <c r="J64" s="109" t="s">
        <v>418</v>
      </c>
      <c r="L64" s="109" t="s">
        <v>26</v>
      </c>
      <c r="N64" s="108">
        <v>-88829270.319999993</v>
      </c>
      <c r="P64" s="109">
        <v>0</v>
      </c>
      <c r="Q64" s="109">
        <v>0</v>
      </c>
      <c r="R64" s="108">
        <v>-88829270.319999993</v>
      </c>
    </row>
    <row r="65" spans="4:18" x14ac:dyDescent="0.2">
      <c r="D65" s="109" t="s">
        <v>384</v>
      </c>
      <c r="F65" s="109">
        <v>138901</v>
      </c>
      <c r="I65" s="109">
        <v>500709</v>
      </c>
      <c r="J65" s="109" t="s">
        <v>418</v>
      </c>
      <c r="K65" s="109" t="s">
        <v>386</v>
      </c>
      <c r="L65" s="109" t="s">
        <v>26</v>
      </c>
      <c r="N65" s="108">
        <v>148886172.06999999</v>
      </c>
      <c r="P65" s="108">
        <v>152902184.44999999</v>
      </c>
      <c r="Q65" s="108">
        <v>152835372.06999999</v>
      </c>
      <c r="R65" s="108">
        <v>148952984.44999999</v>
      </c>
    </row>
    <row r="66" spans="4:18" x14ac:dyDescent="0.2">
      <c r="D66" s="109" t="s">
        <v>384</v>
      </c>
      <c r="F66" s="109">
        <v>138901</v>
      </c>
      <c r="I66" s="109">
        <v>500724</v>
      </c>
      <c r="J66" s="109" t="s">
        <v>414</v>
      </c>
      <c r="L66" s="109" t="s">
        <v>26</v>
      </c>
      <c r="N66" s="108">
        <v>65403215.359999999</v>
      </c>
      <c r="P66" s="108">
        <v>11916723.49</v>
      </c>
      <c r="Q66" s="108">
        <v>18160612.010000002</v>
      </c>
      <c r="R66" s="108">
        <v>59159326.840000004</v>
      </c>
    </row>
    <row r="67" spans="4:18" x14ac:dyDescent="0.2">
      <c r="D67" s="109" t="s">
        <v>384</v>
      </c>
      <c r="F67" s="109">
        <v>138901</v>
      </c>
      <c r="I67" s="109">
        <v>500724</v>
      </c>
      <c r="J67" s="109" t="s">
        <v>414</v>
      </c>
      <c r="K67" s="109" t="s">
        <v>386</v>
      </c>
      <c r="L67" s="109" t="s">
        <v>26</v>
      </c>
      <c r="N67" s="108">
        <v>-725558.17</v>
      </c>
      <c r="P67" s="108">
        <v>73946680.540000007</v>
      </c>
      <c r="Q67" s="108">
        <v>73905417.840000004</v>
      </c>
      <c r="R67" s="108">
        <v>-684295.47</v>
      </c>
    </row>
    <row r="68" spans="4:18" x14ac:dyDescent="0.2">
      <c r="D68" s="109" t="s">
        <v>384</v>
      </c>
      <c r="F68" s="109">
        <v>138901</v>
      </c>
      <c r="I68" s="109">
        <v>500749</v>
      </c>
      <c r="J68" s="109" t="s">
        <v>421</v>
      </c>
      <c r="L68" s="109" t="s">
        <v>26</v>
      </c>
      <c r="N68" s="108">
        <v>150936750</v>
      </c>
      <c r="P68" s="109">
        <v>0</v>
      </c>
      <c r="Q68" s="109">
        <v>0</v>
      </c>
      <c r="R68" s="108">
        <v>150936750</v>
      </c>
    </row>
    <row r="69" spans="4:18" x14ac:dyDescent="0.2">
      <c r="D69" s="109" t="s">
        <v>384</v>
      </c>
      <c r="F69" s="109">
        <v>138901</v>
      </c>
      <c r="I69" s="109">
        <v>500749</v>
      </c>
      <c r="J69" s="109" t="s">
        <v>421</v>
      </c>
      <c r="K69" s="109" t="s">
        <v>386</v>
      </c>
      <c r="L69" s="109" t="s">
        <v>26</v>
      </c>
      <c r="N69" s="108">
        <v>37755600</v>
      </c>
      <c r="P69" s="108">
        <v>164828400</v>
      </c>
      <c r="Q69" s="108">
        <v>164096900</v>
      </c>
      <c r="R69" s="108">
        <v>38487100</v>
      </c>
    </row>
    <row r="70" spans="4:18" x14ac:dyDescent="0.2">
      <c r="D70" s="109" t="s">
        <v>384</v>
      </c>
      <c r="F70" s="109">
        <v>138901</v>
      </c>
      <c r="I70" s="109">
        <v>500758</v>
      </c>
      <c r="J70" s="109" t="s">
        <v>422</v>
      </c>
      <c r="L70" s="109" t="s">
        <v>26</v>
      </c>
      <c r="N70" s="108">
        <v>975206.98</v>
      </c>
      <c r="P70" s="109">
        <v>0</v>
      </c>
      <c r="Q70" s="109">
        <v>0</v>
      </c>
      <c r="R70" s="108">
        <v>975206.98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L71" s="109" t="s">
        <v>26</v>
      </c>
      <c r="N71" s="108">
        <v>49937647.640000001</v>
      </c>
      <c r="P71" s="109">
        <v>0</v>
      </c>
      <c r="Q71" s="109">
        <v>0</v>
      </c>
      <c r="R71" s="108">
        <v>49937647.640000001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386</v>
      </c>
      <c r="L72" s="109" t="s">
        <v>26</v>
      </c>
      <c r="N72" s="108">
        <v>21673171.66</v>
      </c>
      <c r="P72" s="108">
        <v>23154614.289999999</v>
      </c>
      <c r="Q72" s="108">
        <v>23074948.359999999</v>
      </c>
      <c r="R72" s="108">
        <v>21752837.59</v>
      </c>
    </row>
    <row r="73" spans="4:18" x14ac:dyDescent="0.2">
      <c r="D73" s="109" t="s">
        <v>384</v>
      </c>
      <c r="F73" s="109">
        <v>138901</v>
      </c>
      <c r="I73" s="109">
        <v>500781</v>
      </c>
      <c r="J73" s="109" t="s">
        <v>424</v>
      </c>
      <c r="L73" s="109" t="s">
        <v>26</v>
      </c>
      <c r="N73" s="108">
        <v>10934541.77</v>
      </c>
      <c r="P73" s="109">
        <v>0</v>
      </c>
      <c r="Q73" s="109">
        <v>0</v>
      </c>
      <c r="R73" s="108">
        <v>10934541.77</v>
      </c>
    </row>
    <row r="74" spans="4:18" x14ac:dyDescent="0.2">
      <c r="D74" s="109" t="s">
        <v>384</v>
      </c>
      <c r="F74" s="109">
        <v>138901</v>
      </c>
      <c r="I74" s="109">
        <v>500781</v>
      </c>
      <c r="J74" s="109" t="s">
        <v>424</v>
      </c>
      <c r="K74" s="109" t="s">
        <v>386</v>
      </c>
      <c r="L74" s="109" t="s">
        <v>26</v>
      </c>
      <c r="N74" s="108">
        <v>4031958.23</v>
      </c>
      <c r="P74" s="108">
        <v>7257412.0599999996</v>
      </c>
      <c r="Q74" s="108">
        <v>7240762.0599999996</v>
      </c>
      <c r="R74" s="108">
        <v>4048608.23</v>
      </c>
    </row>
    <row r="75" spans="4:18" x14ac:dyDescent="0.2">
      <c r="D75" s="109" t="s">
        <v>384</v>
      </c>
      <c r="F75" s="109">
        <v>138901</v>
      </c>
      <c r="I75" s="109">
        <v>500805</v>
      </c>
      <c r="J75" s="109" t="s">
        <v>425</v>
      </c>
      <c r="L75" s="109" t="s">
        <v>26</v>
      </c>
      <c r="N75" s="108">
        <v>126616518.19</v>
      </c>
      <c r="P75" s="109">
        <v>0</v>
      </c>
      <c r="Q75" s="109">
        <v>0</v>
      </c>
      <c r="R75" s="108">
        <v>126616518.19</v>
      </c>
    </row>
    <row r="76" spans="4:18" x14ac:dyDescent="0.2">
      <c r="D76" s="109" t="s">
        <v>384</v>
      </c>
      <c r="F76" s="109">
        <v>138901</v>
      </c>
      <c r="I76" s="109">
        <v>500805</v>
      </c>
      <c r="J76" s="109" t="s">
        <v>425</v>
      </c>
      <c r="K76" s="109" t="s">
        <v>386</v>
      </c>
      <c r="L76" s="109" t="s">
        <v>26</v>
      </c>
      <c r="N76" s="108">
        <v>-8487934.8599999994</v>
      </c>
      <c r="P76" s="108">
        <v>15358449.869999999</v>
      </c>
      <c r="Q76" s="108">
        <v>15227033.619999999</v>
      </c>
      <c r="R76" s="108">
        <v>-8356518.6100000003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L77" s="109" t="s">
        <v>26</v>
      </c>
      <c r="N77" s="108">
        <v>988584.59</v>
      </c>
      <c r="P77" s="109">
        <v>0</v>
      </c>
      <c r="Q77" s="109">
        <v>0</v>
      </c>
      <c r="R77" s="108">
        <v>988584.59</v>
      </c>
    </row>
    <row r="78" spans="4:18" x14ac:dyDescent="0.2">
      <c r="D78" s="109" t="s">
        <v>384</v>
      </c>
      <c r="F78" s="109">
        <v>138901</v>
      </c>
      <c r="I78" s="109">
        <v>500807</v>
      </c>
      <c r="J78" s="109" t="s">
        <v>427</v>
      </c>
      <c r="L78" s="109" t="s">
        <v>26</v>
      </c>
      <c r="N78" s="108">
        <v>54573410.609999999</v>
      </c>
      <c r="P78" s="109">
        <v>0</v>
      </c>
      <c r="Q78" s="109">
        <v>0</v>
      </c>
      <c r="R78" s="108">
        <v>54573410.609999999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386</v>
      </c>
      <c r="L79" s="109" t="s">
        <v>26</v>
      </c>
      <c r="N79" s="108">
        <v>-5176128.29</v>
      </c>
      <c r="P79" s="108">
        <v>5699413.3799999999</v>
      </c>
      <c r="Q79" s="108">
        <v>5644459.6399999997</v>
      </c>
      <c r="R79" s="108">
        <v>-5121174.55</v>
      </c>
    </row>
    <row r="80" spans="4:18" x14ac:dyDescent="0.2">
      <c r="D80" s="109" t="s">
        <v>384</v>
      </c>
      <c r="F80" s="109">
        <v>138901</v>
      </c>
      <c r="I80" s="109">
        <v>500808</v>
      </c>
      <c r="J80" s="109" t="s">
        <v>427</v>
      </c>
      <c r="L80" s="109" t="s">
        <v>26</v>
      </c>
      <c r="N80" s="108">
        <v>34106491.420000002</v>
      </c>
      <c r="P80" s="109">
        <v>0</v>
      </c>
      <c r="Q80" s="109">
        <v>0</v>
      </c>
      <c r="R80" s="108">
        <v>34106491.420000002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386</v>
      </c>
      <c r="L81" s="109" t="s">
        <v>26</v>
      </c>
      <c r="N81" s="108">
        <v>-3646495.05</v>
      </c>
      <c r="P81" s="108">
        <v>4970253.53</v>
      </c>
      <c r="Q81" s="108">
        <v>4936367.28</v>
      </c>
      <c r="R81" s="108">
        <v>-3612608.8</v>
      </c>
    </row>
    <row r="82" spans="4:18" x14ac:dyDescent="0.2">
      <c r="D82" s="109" t="s">
        <v>384</v>
      </c>
      <c r="F82" s="109">
        <v>138901</v>
      </c>
      <c r="I82" s="109">
        <v>500827</v>
      </c>
      <c r="J82" s="109" t="s">
        <v>427</v>
      </c>
      <c r="L82" s="109" t="s">
        <v>26</v>
      </c>
      <c r="N82" s="108">
        <v>71783201.640000001</v>
      </c>
      <c r="P82" s="109">
        <v>0</v>
      </c>
      <c r="Q82" s="109">
        <v>0</v>
      </c>
      <c r="R82" s="108">
        <v>71783201.640000001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386</v>
      </c>
      <c r="L83" s="109" t="s">
        <v>26</v>
      </c>
      <c r="N83" s="108">
        <v>-4909176.3899999997</v>
      </c>
      <c r="P83" s="108">
        <v>6015117.9800000004</v>
      </c>
      <c r="Q83" s="108">
        <v>5940721.6699999999</v>
      </c>
      <c r="R83" s="108">
        <v>-4834780.08</v>
      </c>
    </row>
    <row r="84" spans="4:18" x14ac:dyDescent="0.2">
      <c r="D84" s="109" t="s">
        <v>384</v>
      </c>
      <c r="F84" s="109">
        <v>138901</v>
      </c>
      <c r="I84" s="109">
        <v>500840</v>
      </c>
      <c r="J84" s="109" t="s">
        <v>428</v>
      </c>
      <c r="L84" s="109" t="s">
        <v>26</v>
      </c>
      <c r="N84" s="108">
        <v>29631480.23</v>
      </c>
      <c r="P84" s="108">
        <v>4283779.58</v>
      </c>
      <c r="Q84" s="108">
        <v>10020493.369999999</v>
      </c>
      <c r="R84" s="108">
        <v>23894766.440000001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386</v>
      </c>
      <c r="L85" s="109" t="s">
        <v>26</v>
      </c>
      <c r="N85" s="108">
        <v>-209138.66</v>
      </c>
      <c r="P85" s="108">
        <v>23863644.300000001</v>
      </c>
      <c r="Q85" s="108">
        <v>23850769.75</v>
      </c>
      <c r="R85" s="108">
        <v>-196264.11</v>
      </c>
    </row>
    <row r="86" spans="4:18" x14ac:dyDescent="0.2">
      <c r="D86" s="109" t="s">
        <v>384</v>
      </c>
      <c r="F86" s="109">
        <v>138901</v>
      </c>
      <c r="I86" s="109">
        <v>500852</v>
      </c>
      <c r="J86" s="109" t="s">
        <v>429</v>
      </c>
      <c r="L86" s="109" t="s">
        <v>26</v>
      </c>
      <c r="N86" s="108">
        <v>539751.12</v>
      </c>
      <c r="P86" s="109">
        <v>0</v>
      </c>
      <c r="Q86" s="109">
        <v>0</v>
      </c>
      <c r="R86" s="108">
        <v>539751.12</v>
      </c>
    </row>
    <row r="87" spans="4:18" x14ac:dyDescent="0.2">
      <c r="D87" s="109" t="s">
        <v>384</v>
      </c>
      <c r="F87" s="109">
        <v>138901</v>
      </c>
      <c r="I87" s="109">
        <v>500866</v>
      </c>
      <c r="J87" s="109" t="s">
        <v>429</v>
      </c>
      <c r="L87" s="109" t="s">
        <v>26</v>
      </c>
      <c r="N87" s="108">
        <v>116666.69</v>
      </c>
      <c r="P87" s="109">
        <v>0</v>
      </c>
      <c r="Q87" s="109">
        <v>0</v>
      </c>
      <c r="R87" s="108">
        <v>116666.69</v>
      </c>
    </row>
    <row r="88" spans="4:18" x14ac:dyDescent="0.2">
      <c r="D88" s="109" t="s">
        <v>384</v>
      </c>
      <c r="F88" s="109">
        <v>138901</v>
      </c>
      <c r="I88" s="109">
        <v>500878</v>
      </c>
      <c r="J88" s="109" t="s">
        <v>430</v>
      </c>
      <c r="L88" s="109" t="s">
        <v>26</v>
      </c>
      <c r="N88" s="108">
        <v>995874.1</v>
      </c>
      <c r="P88" s="109">
        <v>0</v>
      </c>
      <c r="Q88" s="109">
        <v>0</v>
      </c>
      <c r="R88" s="108">
        <v>995874.1</v>
      </c>
    </row>
    <row r="89" spans="4:18" x14ac:dyDescent="0.2">
      <c r="D89" s="109" t="s">
        <v>384</v>
      </c>
      <c r="F89" s="109">
        <v>138901</v>
      </c>
      <c r="I89" s="109">
        <v>500883</v>
      </c>
      <c r="J89" s="109" t="s">
        <v>431</v>
      </c>
      <c r="L89" s="109" t="s">
        <v>26</v>
      </c>
      <c r="N89" s="108">
        <v>9642456.4600000009</v>
      </c>
      <c r="P89" s="109">
        <v>0</v>
      </c>
      <c r="Q89" s="109">
        <v>0</v>
      </c>
      <c r="R89" s="108">
        <v>9642456.4600000009</v>
      </c>
    </row>
    <row r="90" spans="4:18" x14ac:dyDescent="0.2">
      <c r="D90" s="109" t="s">
        <v>384</v>
      </c>
      <c r="F90" s="109">
        <v>138901</v>
      </c>
      <c r="I90" s="109">
        <v>500883</v>
      </c>
      <c r="J90" s="109" t="s">
        <v>431</v>
      </c>
      <c r="K90" s="109" t="s">
        <v>386</v>
      </c>
      <c r="L90" s="109" t="s">
        <v>26</v>
      </c>
      <c r="N90" s="108">
        <v>-1005301.87</v>
      </c>
      <c r="P90" s="108">
        <v>1037479.18</v>
      </c>
      <c r="Q90" s="108">
        <v>1027870.48</v>
      </c>
      <c r="R90" s="108">
        <v>-995693.17</v>
      </c>
    </row>
    <row r="91" spans="4:18" x14ac:dyDescent="0.2">
      <c r="D91" s="109" t="s">
        <v>384</v>
      </c>
      <c r="F91" s="109">
        <v>138901</v>
      </c>
      <c r="I91" s="109">
        <v>500884</v>
      </c>
      <c r="J91" s="109" t="s">
        <v>431</v>
      </c>
      <c r="L91" s="109" t="s">
        <v>26</v>
      </c>
      <c r="N91" s="108">
        <v>17170952</v>
      </c>
      <c r="P91" s="109">
        <v>0</v>
      </c>
      <c r="Q91" s="109">
        <v>0</v>
      </c>
      <c r="R91" s="108">
        <v>17170952</v>
      </c>
    </row>
    <row r="92" spans="4:18" x14ac:dyDescent="0.2">
      <c r="D92" s="109" t="s">
        <v>384</v>
      </c>
      <c r="F92" s="109">
        <v>138901</v>
      </c>
      <c r="I92" s="109">
        <v>500884</v>
      </c>
      <c r="J92" s="109" t="s">
        <v>431</v>
      </c>
      <c r="K92" s="109" t="s">
        <v>386</v>
      </c>
      <c r="L92" s="109" t="s">
        <v>26</v>
      </c>
      <c r="N92" s="108">
        <v>-1945853.45</v>
      </c>
      <c r="P92" s="108">
        <v>1979128.91</v>
      </c>
      <c r="Q92" s="108">
        <v>1962191.23</v>
      </c>
      <c r="R92" s="108">
        <v>-1928915.77</v>
      </c>
    </row>
    <row r="93" spans="4:18" x14ac:dyDescent="0.2">
      <c r="D93" s="109" t="s">
        <v>384</v>
      </c>
      <c r="F93" s="109">
        <v>138901</v>
      </c>
      <c r="I93" s="109">
        <v>500885</v>
      </c>
      <c r="J93" s="109" t="s">
        <v>432</v>
      </c>
      <c r="L93" s="109" t="s">
        <v>26</v>
      </c>
      <c r="N93" s="108">
        <v>87215473.359999999</v>
      </c>
      <c r="P93" s="109">
        <v>0</v>
      </c>
      <c r="Q93" s="109">
        <v>0</v>
      </c>
      <c r="R93" s="108">
        <v>87215473.359999999</v>
      </c>
    </row>
    <row r="94" spans="4:18" x14ac:dyDescent="0.2">
      <c r="D94" s="109" t="s">
        <v>384</v>
      </c>
      <c r="F94" s="109">
        <v>138901</v>
      </c>
      <c r="I94" s="109">
        <v>500885</v>
      </c>
      <c r="J94" s="109" t="s">
        <v>432</v>
      </c>
      <c r="K94" s="109" t="s">
        <v>386</v>
      </c>
      <c r="L94" s="109" t="s">
        <v>26</v>
      </c>
      <c r="N94" s="108">
        <v>-6574564.0599999996</v>
      </c>
      <c r="P94" s="108">
        <v>7119049.2199999997</v>
      </c>
      <c r="Q94" s="108">
        <v>7029337.46</v>
      </c>
      <c r="R94" s="108">
        <v>-6484852.2999999998</v>
      </c>
    </row>
    <row r="95" spans="4:18" x14ac:dyDescent="0.2">
      <c r="D95" s="109" t="s">
        <v>384</v>
      </c>
      <c r="F95" s="109">
        <v>138901</v>
      </c>
      <c r="I95" s="109">
        <v>500905</v>
      </c>
      <c r="J95" s="109" t="s">
        <v>433</v>
      </c>
      <c r="L95" s="109" t="s">
        <v>26</v>
      </c>
      <c r="N95" s="108">
        <v>2122060.36</v>
      </c>
      <c r="P95" s="109">
        <v>0</v>
      </c>
      <c r="Q95" s="108">
        <v>123693.72</v>
      </c>
      <c r="R95" s="108">
        <v>1998366.64</v>
      </c>
    </row>
    <row r="96" spans="4:18" x14ac:dyDescent="0.2">
      <c r="D96" s="109" t="s">
        <v>384</v>
      </c>
      <c r="F96" s="109">
        <v>138901</v>
      </c>
      <c r="I96" s="109">
        <v>500905</v>
      </c>
      <c r="J96" s="109" t="s">
        <v>433</v>
      </c>
      <c r="K96" s="109" t="s">
        <v>386</v>
      </c>
      <c r="L96" s="109" t="s">
        <v>26</v>
      </c>
      <c r="N96" s="108">
        <v>-25264.67</v>
      </c>
      <c r="P96" s="108">
        <v>123554.57</v>
      </c>
      <c r="Q96" s="108">
        <v>116454.27</v>
      </c>
      <c r="R96" s="108">
        <v>-18164.37</v>
      </c>
    </row>
    <row r="97" spans="2:18" x14ac:dyDescent="0.2">
      <c r="D97" s="109" t="s">
        <v>384</v>
      </c>
      <c r="F97" s="109">
        <v>138901</v>
      </c>
      <c r="I97" s="109">
        <v>500913</v>
      </c>
      <c r="J97" s="109" t="s">
        <v>434</v>
      </c>
      <c r="L97" s="109" t="s">
        <v>26</v>
      </c>
      <c r="N97" s="108">
        <v>340789083.69999999</v>
      </c>
      <c r="P97" s="109">
        <v>0</v>
      </c>
      <c r="Q97" s="109">
        <v>0</v>
      </c>
      <c r="R97" s="108">
        <v>340789083.69999999</v>
      </c>
    </row>
    <row r="98" spans="2:18" x14ac:dyDescent="0.2">
      <c r="D98" s="109" t="s">
        <v>384</v>
      </c>
      <c r="F98" s="109">
        <v>138901</v>
      </c>
      <c r="I98" s="109">
        <v>500913</v>
      </c>
      <c r="J98" s="109" t="s">
        <v>434</v>
      </c>
      <c r="K98" s="109" t="s">
        <v>386</v>
      </c>
      <c r="L98" s="109" t="s">
        <v>26</v>
      </c>
      <c r="N98" s="108">
        <v>-13543258.1</v>
      </c>
      <c r="P98" s="108">
        <v>14133257.810000001</v>
      </c>
      <c r="Q98" s="108">
        <v>13769201.869999999</v>
      </c>
      <c r="R98" s="108">
        <v>-13179202.16</v>
      </c>
    </row>
    <row r="99" spans="2:18" x14ac:dyDescent="0.2">
      <c r="D99" s="109" t="s">
        <v>384</v>
      </c>
      <c r="F99" s="109">
        <v>138901</v>
      </c>
      <c r="I99" s="109">
        <v>500914</v>
      </c>
      <c r="J99" s="109" t="s">
        <v>435</v>
      </c>
      <c r="L99" s="109" t="s">
        <v>26</v>
      </c>
      <c r="N99" s="108">
        <v>91284651.930000007</v>
      </c>
      <c r="P99" s="109">
        <v>0</v>
      </c>
      <c r="Q99" s="109">
        <v>0</v>
      </c>
      <c r="R99" s="108">
        <v>91284651.930000007</v>
      </c>
    </row>
    <row r="100" spans="2:18" x14ac:dyDescent="0.2">
      <c r="D100" s="109" t="s">
        <v>384</v>
      </c>
      <c r="F100" s="109">
        <v>138901</v>
      </c>
      <c r="I100" s="109">
        <v>500914</v>
      </c>
      <c r="J100" s="109" t="s">
        <v>435</v>
      </c>
      <c r="K100" s="109" t="s">
        <v>386</v>
      </c>
      <c r="L100" s="109" t="s">
        <v>26</v>
      </c>
      <c r="N100" s="108">
        <v>-2901401.92</v>
      </c>
      <c r="P100" s="108">
        <v>3598280.81</v>
      </c>
      <c r="Q100" s="108">
        <v>3499955.82</v>
      </c>
      <c r="R100" s="108">
        <v>-2803076.93</v>
      </c>
    </row>
    <row r="101" spans="2:18" x14ac:dyDescent="0.2">
      <c r="D101" s="109" t="s">
        <v>384</v>
      </c>
      <c r="F101" s="109">
        <v>138901</v>
      </c>
      <c r="I101" s="109">
        <v>500927</v>
      </c>
      <c r="J101" s="109" t="s">
        <v>436</v>
      </c>
      <c r="L101" s="109" t="s">
        <v>26</v>
      </c>
      <c r="N101" s="108">
        <v>76696264.189999998</v>
      </c>
      <c r="P101" s="109">
        <v>0</v>
      </c>
      <c r="Q101" s="109">
        <v>0</v>
      </c>
      <c r="R101" s="108">
        <v>76696264.189999998</v>
      </c>
    </row>
    <row r="102" spans="2:18" x14ac:dyDescent="0.2">
      <c r="D102" s="109" t="s">
        <v>384</v>
      </c>
      <c r="F102" s="109">
        <v>138901</v>
      </c>
      <c r="I102" s="109">
        <v>500927</v>
      </c>
      <c r="J102" s="109" t="s">
        <v>436</v>
      </c>
      <c r="K102" s="109" t="s">
        <v>386</v>
      </c>
      <c r="L102" s="109" t="s">
        <v>26</v>
      </c>
      <c r="N102" s="108">
        <v>-575961</v>
      </c>
      <c r="P102" s="108">
        <v>2026050.78</v>
      </c>
      <c r="Q102" s="108">
        <v>1941368.13</v>
      </c>
      <c r="R102" s="108">
        <v>-491278.35</v>
      </c>
    </row>
    <row r="103" spans="2:18" x14ac:dyDescent="0.2">
      <c r="D103" s="109" t="s">
        <v>384</v>
      </c>
      <c r="F103" s="109">
        <v>138901</v>
      </c>
      <c r="I103" s="109">
        <v>500937</v>
      </c>
      <c r="J103" s="109" t="s">
        <v>437</v>
      </c>
      <c r="L103" s="109" t="s">
        <v>26</v>
      </c>
      <c r="N103" s="108">
        <v>270652169.25999999</v>
      </c>
      <c r="P103" s="109">
        <v>0</v>
      </c>
      <c r="Q103" s="108">
        <v>7069125</v>
      </c>
      <c r="R103" s="108">
        <v>263583044.25999999</v>
      </c>
    </row>
    <row r="104" spans="2:18" x14ac:dyDescent="0.2">
      <c r="D104" s="109" t="s">
        <v>384</v>
      </c>
      <c r="F104" s="109">
        <v>138901</v>
      </c>
      <c r="I104" s="109">
        <v>500937</v>
      </c>
      <c r="J104" s="109" t="s">
        <v>437</v>
      </c>
      <c r="K104" s="109" t="s">
        <v>386</v>
      </c>
      <c r="L104" s="109" t="s">
        <v>26</v>
      </c>
      <c r="N104" s="108">
        <v>-8983426.4199999999</v>
      </c>
      <c r="P104" s="108">
        <v>8983426.4199999999</v>
      </c>
      <c r="Q104" s="108">
        <v>8709823.9700000007</v>
      </c>
      <c r="R104" s="108">
        <v>-8709823.9700000007</v>
      </c>
    </row>
    <row r="105" spans="2:18" x14ac:dyDescent="0.2">
      <c r="D105" s="109" t="s">
        <v>384</v>
      </c>
      <c r="F105" s="109">
        <v>138901</v>
      </c>
      <c r="I105" s="109">
        <v>500962</v>
      </c>
      <c r="J105" s="109" t="s">
        <v>438</v>
      </c>
      <c r="L105" s="109" t="s">
        <v>26</v>
      </c>
      <c r="N105" s="108">
        <v>40515000</v>
      </c>
      <c r="P105" s="109">
        <v>0</v>
      </c>
      <c r="Q105" s="109">
        <v>0</v>
      </c>
      <c r="R105" s="108">
        <v>40515000</v>
      </c>
    </row>
    <row r="106" spans="2:18" x14ac:dyDescent="0.2">
      <c r="D106" s="109" t="s">
        <v>384</v>
      </c>
      <c r="F106" s="109">
        <v>138901</v>
      </c>
      <c r="I106" s="109">
        <v>500980</v>
      </c>
      <c r="J106" s="109" t="s">
        <v>439</v>
      </c>
      <c r="L106" s="109" t="s">
        <v>26</v>
      </c>
      <c r="N106" s="108">
        <v>2597870.91</v>
      </c>
      <c r="P106" s="109">
        <v>0</v>
      </c>
      <c r="Q106" s="109">
        <v>0</v>
      </c>
      <c r="R106" s="108">
        <v>2597870.91</v>
      </c>
    </row>
    <row r="107" spans="2:18" x14ac:dyDescent="0.2">
      <c r="D107" s="109" t="s">
        <v>384</v>
      </c>
      <c r="F107" s="109">
        <v>138901</v>
      </c>
      <c r="I107" s="109">
        <v>500980</v>
      </c>
      <c r="J107" s="109" t="s">
        <v>439</v>
      </c>
      <c r="K107" s="109" t="s">
        <v>386</v>
      </c>
      <c r="L107" s="109" t="s">
        <v>26</v>
      </c>
      <c r="N107" s="108">
        <v>-70757.16</v>
      </c>
      <c r="P107" s="108">
        <v>118331.68</v>
      </c>
      <c r="Q107" s="108">
        <v>115520.34</v>
      </c>
      <c r="R107" s="108">
        <v>-67945.820000000007</v>
      </c>
    </row>
    <row r="108" spans="2:18" x14ac:dyDescent="0.2">
      <c r="D108" s="109" t="s">
        <v>384</v>
      </c>
      <c r="F108" s="109">
        <v>138901</v>
      </c>
      <c r="I108" s="109">
        <v>501000</v>
      </c>
      <c r="J108" s="109" t="s">
        <v>440</v>
      </c>
      <c r="L108" s="109" t="s">
        <v>26</v>
      </c>
      <c r="N108" s="108">
        <v>15467575.560000001</v>
      </c>
      <c r="P108" s="109">
        <v>0</v>
      </c>
      <c r="Q108" s="109">
        <v>0</v>
      </c>
      <c r="R108" s="108">
        <v>15467575.560000001</v>
      </c>
    </row>
    <row r="109" spans="2:18" x14ac:dyDescent="0.2">
      <c r="D109" s="109" t="s">
        <v>384</v>
      </c>
      <c r="F109" s="109">
        <v>138901</v>
      </c>
      <c r="I109" s="109">
        <v>501031</v>
      </c>
      <c r="J109" s="109" t="s">
        <v>441</v>
      </c>
      <c r="L109" s="109" t="s">
        <v>26</v>
      </c>
      <c r="N109" s="108">
        <v>67930949.620000005</v>
      </c>
      <c r="P109" s="108">
        <v>39973549.689999998</v>
      </c>
      <c r="Q109" s="109">
        <v>0</v>
      </c>
      <c r="R109" s="108">
        <v>107904499.31</v>
      </c>
    </row>
    <row r="110" spans="2:18" x14ac:dyDescent="0.2">
      <c r="D110" s="109" t="s">
        <v>384</v>
      </c>
      <c r="F110" s="109">
        <v>138901</v>
      </c>
      <c r="I110" s="109">
        <v>501031</v>
      </c>
      <c r="J110" s="109" t="s">
        <v>441</v>
      </c>
      <c r="K110" s="109" t="s">
        <v>386</v>
      </c>
      <c r="L110" s="109" t="s">
        <v>26</v>
      </c>
      <c r="N110" s="108">
        <v>-160597.04</v>
      </c>
      <c r="P110" s="108">
        <v>249914.71</v>
      </c>
      <c r="Q110" s="108">
        <v>179456.24</v>
      </c>
      <c r="R110" s="108">
        <v>-90138.57</v>
      </c>
    </row>
    <row r="112" spans="2:18" x14ac:dyDescent="0.2">
      <c r="B112" s="109" t="s">
        <v>442</v>
      </c>
      <c r="D112" s="109" t="s">
        <v>384</v>
      </c>
      <c r="F112" s="109">
        <v>138901</v>
      </c>
      <c r="L112" s="109" t="s">
        <v>26</v>
      </c>
      <c r="N112" s="108">
        <v>2919000590.46</v>
      </c>
      <c r="P112" s="108">
        <v>1109572139.9100001</v>
      </c>
      <c r="Q112" s="108">
        <v>1094615326.6900001</v>
      </c>
      <c r="R112" s="108">
        <v>2933957403.6799998</v>
      </c>
    </row>
    <row r="114" spans="1:18" x14ac:dyDescent="0.2">
      <c r="B114" s="109" t="s">
        <v>443</v>
      </c>
      <c r="D114" s="109" t="s">
        <v>384</v>
      </c>
      <c r="L114" s="109" t="s">
        <v>26</v>
      </c>
      <c r="N114" s="108">
        <v>2919000590.46</v>
      </c>
      <c r="P114" s="108">
        <v>1109572139.9100001</v>
      </c>
      <c r="Q114" s="108">
        <v>1094615326.6900001</v>
      </c>
      <c r="R114" s="108">
        <v>2933957403.6799998</v>
      </c>
    </row>
    <row r="116" spans="1:18" x14ac:dyDescent="0.2">
      <c r="B116" s="109" t="s">
        <v>444</v>
      </c>
      <c r="L116" s="109" t="s">
        <v>26</v>
      </c>
      <c r="N116" s="108">
        <v>2919000590.46</v>
      </c>
      <c r="P116" s="108">
        <v>1109572139.9100001</v>
      </c>
      <c r="Q116" s="108">
        <v>1094615326.6900001</v>
      </c>
      <c r="R116" s="108">
        <v>2933957403.6799998</v>
      </c>
    </row>
    <row r="118" spans="1:18" x14ac:dyDescent="0.2">
      <c r="A118" s="109" t="s">
        <v>548</v>
      </c>
    </row>
    <row r="119" spans="1:18" x14ac:dyDescent="0.2">
      <c r="A119" s="109" t="s">
        <v>446</v>
      </c>
    </row>
    <row r="120" spans="1:18" x14ac:dyDescent="0.2">
      <c r="A120" s="109" t="s">
        <v>547</v>
      </c>
    </row>
    <row r="121" spans="1:18" x14ac:dyDescent="0.2">
      <c r="A121" s="109" t="s">
        <v>447</v>
      </c>
    </row>
    <row r="123" spans="1:18" x14ac:dyDescent="0.2">
      <c r="C123" s="109" t="s">
        <v>379</v>
      </c>
      <c r="E123" s="109" t="s">
        <v>374</v>
      </c>
      <c r="G123" s="109" t="s">
        <v>448</v>
      </c>
      <c r="H123" s="109" t="s">
        <v>380</v>
      </c>
      <c r="J123" s="109" t="s">
        <v>381</v>
      </c>
      <c r="M123" s="109" t="s">
        <v>382</v>
      </c>
      <c r="O123" s="109" t="s">
        <v>383</v>
      </c>
    </row>
    <row r="125" spans="1:18" x14ac:dyDescent="0.2">
      <c r="C125" s="109" t="s">
        <v>26</v>
      </c>
      <c r="E125" s="109" t="s">
        <v>384</v>
      </c>
      <c r="H125" s="108">
        <v>2383858782.6900001</v>
      </c>
      <c r="J125" s="108">
        <v>56389955.609999999</v>
      </c>
      <c r="M125" s="108">
        <v>45408732.049999997</v>
      </c>
      <c r="O125" s="108">
        <v>2394840006.25</v>
      </c>
    </row>
    <row r="126" spans="1:18" x14ac:dyDescent="0.2">
      <c r="C126" s="109" t="s">
        <v>26</v>
      </c>
      <c r="E126" s="109" t="s">
        <v>384</v>
      </c>
      <c r="G126" s="109" t="s">
        <v>386</v>
      </c>
      <c r="H126" s="108">
        <v>535141807.76999998</v>
      </c>
      <c r="J126" s="108">
        <v>1053182184.3</v>
      </c>
      <c r="M126" s="108">
        <v>1049206594.64</v>
      </c>
      <c r="O126" s="108">
        <v>539117397.42999995</v>
      </c>
    </row>
    <row r="128" spans="1:18" x14ac:dyDescent="0.2">
      <c r="B128" s="109" t="s">
        <v>442</v>
      </c>
      <c r="C128" s="109" t="s">
        <v>26</v>
      </c>
      <c r="H128" s="108">
        <v>2919000590.46</v>
      </c>
      <c r="J128" s="108">
        <v>1109572139.9100001</v>
      </c>
      <c r="M128" s="108">
        <v>1094615326.6900001</v>
      </c>
      <c r="O128" s="108">
        <v>2933957403.6799998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191E-31F0-4C0D-9D76-6D81720E1D07}">
  <dimension ref="A1:R126"/>
  <sheetViews>
    <sheetView workbookViewId="0">
      <pane ySplit="5" topLeftCell="A87" activePane="bottomLeft" state="frozen"/>
      <selection pane="bottomLeft" activeCell="N97" sqref="N97"/>
    </sheetView>
  </sheetViews>
  <sheetFormatPr defaultColWidth="8.88671875" defaultRowHeight="11.4" x14ac:dyDescent="0.2"/>
  <cols>
    <col min="1" max="1" width="4.441406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549</v>
      </c>
    </row>
    <row r="2" spans="1:18" x14ac:dyDescent="0.2">
      <c r="A2" s="109" t="s">
        <v>372</v>
      </c>
    </row>
    <row r="3" spans="1:18" x14ac:dyDescent="0.2">
      <c r="A3" s="109" t="s">
        <v>550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2143460.39</v>
      </c>
      <c r="P8" s="108">
        <v>10931135.630000001</v>
      </c>
      <c r="Q8" s="108">
        <v>11067369.23</v>
      </c>
      <c r="R8" s="108">
        <v>2007226.79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2100925.38</v>
      </c>
      <c r="P10" s="108">
        <v>11025082.4</v>
      </c>
      <c r="Q10" s="108">
        <v>11163387.859999999</v>
      </c>
      <c r="R10" s="108">
        <v>1962619.92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23111716.52</v>
      </c>
      <c r="P12" s="108">
        <v>32340010.52</v>
      </c>
      <c r="Q12" s="108">
        <v>32477643.949999999</v>
      </c>
      <c r="R12" s="108">
        <v>22974083.09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2453480.27</v>
      </c>
      <c r="P14" s="108">
        <v>2342433.5</v>
      </c>
      <c r="Q14" s="108">
        <v>2489763.37</v>
      </c>
      <c r="R14" s="108">
        <v>2306150.3999999999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12820078.09</v>
      </c>
      <c r="P18" s="108">
        <v>22698811.899999999</v>
      </c>
      <c r="Q18" s="108">
        <v>23566021.5</v>
      </c>
      <c r="R18" s="108">
        <v>11952868.49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9">
        <v>0</v>
      </c>
      <c r="R19" s="108">
        <v>253319.71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9507.39</v>
      </c>
      <c r="P20" s="108">
        <v>5495505.9100000001</v>
      </c>
      <c r="Q20" s="108">
        <v>5490864.46</v>
      </c>
      <c r="R20" s="108">
        <v>14148.84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9296957.9600000009</v>
      </c>
      <c r="P22" s="108">
        <v>9062138.3200000003</v>
      </c>
      <c r="Q22" s="108">
        <v>9493496.3900000006</v>
      </c>
      <c r="R22" s="108">
        <v>8865599.8900000006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843359.95</v>
      </c>
      <c r="P24" s="108">
        <v>8404602.1899999995</v>
      </c>
      <c r="Q24" s="108">
        <v>8450384.3200000003</v>
      </c>
      <c r="R24" s="108">
        <v>797577.82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688872.95</v>
      </c>
      <c r="P26" s="108">
        <v>1258764</v>
      </c>
      <c r="Q26" s="108">
        <v>1284777.48</v>
      </c>
      <c r="R26" s="108">
        <v>662859.47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4766788.3899999997</v>
      </c>
      <c r="P28" s="108">
        <v>5126904.3499999996</v>
      </c>
      <c r="Q28" s="108">
        <v>5350983.63</v>
      </c>
      <c r="R28" s="108">
        <v>4542709.1100000003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9">
        <v>0</v>
      </c>
      <c r="R29" s="108">
        <v>11458954.779999999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62650795.140000001</v>
      </c>
      <c r="P30" s="108">
        <v>77097020.109999999</v>
      </c>
      <c r="Q30" s="108">
        <v>77963957.590000004</v>
      </c>
      <c r="R30" s="108">
        <v>61783857.659999996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9">
        <v>0</v>
      </c>
      <c r="R31" s="108">
        <v>88432682.769999996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13732539.439999999</v>
      </c>
      <c r="P32" s="108">
        <v>17125997.100000001</v>
      </c>
      <c r="Q32" s="108">
        <v>15321810.34</v>
      </c>
      <c r="R32" s="108">
        <v>15536726.199999999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6340367.3499999996</v>
      </c>
      <c r="P34" s="108">
        <v>9264086.5999999996</v>
      </c>
      <c r="Q34" s="108">
        <v>9661455.5500000007</v>
      </c>
      <c r="R34" s="108">
        <v>5942998.4000000004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7807913.8600000003</v>
      </c>
      <c r="P36" s="108">
        <v>7728920.8899999997</v>
      </c>
      <c r="Q36" s="108">
        <v>7807913.8600000003</v>
      </c>
      <c r="R36" s="108">
        <v>7728920.8899999997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9305254.5999999996</v>
      </c>
      <c r="P37" s="108">
        <v>28994.07</v>
      </c>
      <c r="Q37" s="108">
        <v>3782349.9</v>
      </c>
      <c r="R37" s="108">
        <v>5551898.7699999996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1420780.82</v>
      </c>
      <c r="P38" s="108">
        <v>22899398.649999999</v>
      </c>
      <c r="Q38" s="108">
        <v>22990760.359999999</v>
      </c>
      <c r="R38" s="108">
        <v>1329419.1100000001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687556.33</v>
      </c>
      <c r="P40" s="109">
        <v>0</v>
      </c>
      <c r="Q40" s="108">
        <v>23691.919999999998</v>
      </c>
      <c r="R40" s="108">
        <v>663864.41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34434925.729999997</v>
      </c>
      <c r="P42" s="108">
        <v>35944513.310000002</v>
      </c>
      <c r="Q42" s="108">
        <v>37642908.850000001</v>
      </c>
      <c r="R42" s="108">
        <v>32736530.190000001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43893412.060000002</v>
      </c>
      <c r="P44" s="108">
        <v>46855864.32</v>
      </c>
      <c r="Q44" s="108">
        <v>48791435.479999997</v>
      </c>
      <c r="R44" s="108">
        <v>41957840.899999999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680800</v>
      </c>
      <c r="P45" s="109">
        <v>0</v>
      </c>
      <c r="Q45" s="108">
        <v>4000</v>
      </c>
      <c r="R45" s="108">
        <v>676800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557067.18999999994</v>
      </c>
      <c r="P47" s="108">
        <v>648183.69999999995</v>
      </c>
      <c r="Q47" s="108">
        <v>657230.16</v>
      </c>
      <c r="R47" s="108">
        <v>548020.73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1073044.73</v>
      </c>
      <c r="P50" s="108">
        <v>1176148.23</v>
      </c>
      <c r="Q50" s="108">
        <v>1073044.73</v>
      </c>
      <c r="R50" s="108">
        <v>1176148.23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46626.47</v>
      </c>
      <c r="P53" s="108">
        <v>52573.53</v>
      </c>
      <c r="Q53" s="108">
        <v>47857.56</v>
      </c>
      <c r="R53" s="108">
        <v>51342.44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9">
        <v>0</v>
      </c>
      <c r="R54" s="108">
        <v>85139808.480000004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32363678.559999999</v>
      </c>
      <c r="P55" s="108">
        <v>32996687.16</v>
      </c>
      <c r="Q55" s="108">
        <v>34371245.590000004</v>
      </c>
      <c r="R55" s="108">
        <v>30989120.129999999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9">
        <v>0</v>
      </c>
      <c r="R56" s="108">
        <v>116595095.65000001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42818959.82</v>
      </c>
      <c r="P57" s="108">
        <v>41689782.520000003</v>
      </c>
      <c r="Q57" s="108">
        <v>43554611.68</v>
      </c>
      <c r="R57" s="108">
        <v>40954130.659999996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119201407.52</v>
      </c>
      <c r="P59" s="109">
        <v>0</v>
      </c>
      <c r="Q59" s="108">
        <v>183626.87</v>
      </c>
      <c r="R59" s="108">
        <v>119017780.65000001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64940232.880000003</v>
      </c>
      <c r="P60" s="108">
        <v>63277665.649999999</v>
      </c>
      <c r="Q60" s="108">
        <v>65431253.630000003</v>
      </c>
      <c r="R60" s="108">
        <v>62786644.899999999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5764426.8099999996</v>
      </c>
      <c r="P61" s="108">
        <v>4081220.55</v>
      </c>
      <c r="Q61" s="109">
        <v>0</v>
      </c>
      <c r="R61" s="108">
        <v>9845647.3599999994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60860193.100000001</v>
      </c>
      <c r="P62" s="108">
        <v>17499838.5</v>
      </c>
      <c r="Q62" s="108">
        <v>5708646.6200000001</v>
      </c>
      <c r="R62" s="108">
        <v>72651384.980000004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675674.66</v>
      </c>
      <c r="P63" s="108">
        <v>58575869.439999998</v>
      </c>
      <c r="Q63" s="108">
        <v>59328000.030000001</v>
      </c>
      <c r="R63" s="108">
        <v>-76455.929999999993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36554400</v>
      </c>
      <c r="P65" s="108">
        <v>166588600</v>
      </c>
      <c r="Q65" s="108">
        <v>163277600</v>
      </c>
      <c r="R65" s="108">
        <v>39865400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23461229.199999999</v>
      </c>
      <c r="P68" s="108">
        <v>25660455.510000002</v>
      </c>
      <c r="Q68" s="108">
        <v>26519077.210000001</v>
      </c>
      <c r="R68" s="108">
        <v>22602607.5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4405658.2300000004</v>
      </c>
      <c r="P70" s="108">
        <v>8441644.4199999999</v>
      </c>
      <c r="Q70" s="108">
        <v>8621094.4199999999</v>
      </c>
      <c r="R70" s="108">
        <v>4226208.2300000004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9">
        <v>0</v>
      </c>
      <c r="R71" s="108">
        <v>116467899.15000001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-5542043.7400000002</v>
      </c>
      <c r="P72" s="108">
        <v>11020467.029999999</v>
      </c>
      <c r="Q72" s="108">
        <v>12318080.130000001</v>
      </c>
      <c r="R72" s="108">
        <v>-6839656.8399999999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-3942722.7</v>
      </c>
      <c r="P75" s="108">
        <v>4150073.6</v>
      </c>
      <c r="Q75" s="108">
        <v>4742352.5199999996</v>
      </c>
      <c r="R75" s="108">
        <v>-4535001.62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-2885936.43</v>
      </c>
      <c r="P77" s="108">
        <v>3750815.36</v>
      </c>
      <c r="Q77" s="108">
        <v>4116034.12</v>
      </c>
      <c r="R77" s="108">
        <v>-3251155.19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-3239392.34</v>
      </c>
      <c r="P79" s="108">
        <v>4748003.49</v>
      </c>
      <c r="Q79" s="108">
        <v>5549830.5</v>
      </c>
      <c r="R79" s="108">
        <v>-4041219.35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23894766.440000001</v>
      </c>
      <c r="P80" s="108">
        <v>16871500</v>
      </c>
      <c r="Q80" s="108">
        <v>19641101.960000001</v>
      </c>
      <c r="R80" s="108">
        <v>21125164.48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368473.61</v>
      </c>
      <c r="P81" s="108">
        <v>17612250.25</v>
      </c>
      <c r="Q81" s="108">
        <v>17967832.16</v>
      </c>
      <c r="R81" s="108">
        <v>12891.7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863090.9</v>
      </c>
      <c r="P84" s="109">
        <v>0</v>
      </c>
      <c r="Q84" s="108">
        <v>66391.600000000006</v>
      </c>
      <c r="R84" s="108">
        <v>796699.3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-789639.88</v>
      </c>
      <c r="P86" s="108">
        <v>806254.17</v>
      </c>
      <c r="Q86" s="108">
        <v>909814.62</v>
      </c>
      <c r="R86" s="108">
        <v>-893200.33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-1565696.48</v>
      </c>
      <c r="P88" s="108">
        <v>1583067.23</v>
      </c>
      <c r="Q88" s="108">
        <v>1765617.86</v>
      </c>
      <c r="R88" s="108">
        <v>-1748247.11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-4561033.34</v>
      </c>
      <c r="P90" s="108">
        <v>5312858.66</v>
      </c>
      <c r="Q90" s="108">
        <v>6279752.1299999999</v>
      </c>
      <c r="R90" s="108">
        <v>-5527926.8099999996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1833863.39</v>
      </c>
      <c r="P91" s="109">
        <v>0</v>
      </c>
      <c r="Q91" s="108">
        <v>166633.48000000001</v>
      </c>
      <c r="R91" s="108">
        <v>1667229.91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9">
        <v>591.36</v>
      </c>
      <c r="P92" s="108">
        <v>154572.96</v>
      </c>
      <c r="Q92" s="108">
        <v>153734.84</v>
      </c>
      <c r="R92" s="108">
        <v>1429.48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-5372225.1299999999</v>
      </c>
      <c r="P94" s="108">
        <v>9642577.3499999996</v>
      </c>
      <c r="Q94" s="108">
        <v>13566291.189999999</v>
      </c>
      <c r="R94" s="108">
        <v>-9295938.9700000007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-694551.91</v>
      </c>
      <c r="P96" s="108">
        <v>2307688.64</v>
      </c>
      <c r="Q96" s="108">
        <v>3367413.66</v>
      </c>
      <c r="R96" s="108">
        <v>-1754276.93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1324694.25</v>
      </c>
      <c r="P98" s="108">
        <v>1530093.76</v>
      </c>
      <c r="Q98" s="108">
        <v>2442784.66</v>
      </c>
      <c r="R98" s="108">
        <v>412003.35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285548101.77999997</v>
      </c>
      <c r="P99" s="109">
        <v>0</v>
      </c>
      <c r="Q99" s="109">
        <v>0</v>
      </c>
      <c r="R99" s="108">
        <v>285548101.77999997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-2583601.9</v>
      </c>
      <c r="P100" s="108">
        <v>3162716.31</v>
      </c>
      <c r="Q100" s="108">
        <v>6472841.2999999998</v>
      </c>
      <c r="R100" s="108">
        <v>-5893726.8899999997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-7657.41</v>
      </c>
      <c r="P103" s="108">
        <v>36029.68</v>
      </c>
      <c r="Q103" s="108">
        <v>66330.09</v>
      </c>
      <c r="R103" s="108">
        <v>-37957.82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227569772.27000001</v>
      </c>
      <c r="P105" s="108">
        <v>41936970.68</v>
      </c>
      <c r="Q105" s="109">
        <v>0</v>
      </c>
      <c r="R105" s="108">
        <v>269506742.94999999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3314545.03</v>
      </c>
      <c r="P106" s="108">
        <v>1187819.04</v>
      </c>
      <c r="Q106" s="108">
        <v>4041670.48</v>
      </c>
      <c r="R106" s="108">
        <v>460693.59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9">
        <v>0</v>
      </c>
      <c r="P108" s="109">
        <v>0</v>
      </c>
      <c r="Q108" s="108">
        <v>898056.12</v>
      </c>
      <c r="R108" s="108">
        <v>-898056.12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3107652062.5700002</v>
      </c>
      <c r="P110" s="108">
        <v>926744509.12</v>
      </c>
      <c r="Q110" s="108">
        <v>902742725.88999999</v>
      </c>
      <c r="R110" s="108">
        <v>3131653845.8000002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3107652062.5700002</v>
      </c>
      <c r="P112" s="108">
        <v>926744509.12</v>
      </c>
      <c r="Q112" s="108">
        <v>902742725.88999999</v>
      </c>
      <c r="R112" s="108">
        <v>3131653845.8000002</v>
      </c>
    </row>
    <row r="114" spans="1:18" x14ac:dyDescent="0.2">
      <c r="B114" s="109" t="s">
        <v>444</v>
      </c>
      <c r="L114" s="109" t="s">
        <v>26</v>
      </c>
      <c r="N114" s="108">
        <v>3107652062.5700002</v>
      </c>
      <c r="P114" s="108">
        <v>926744509.12</v>
      </c>
      <c r="Q114" s="108">
        <v>902742725.88999999</v>
      </c>
      <c r="R114" s="108">
        <v>3131653845.8000002</v>
      </c>
    </row>
    <row r="116" spans="1:18" x14ac:dyDescent="0.2">
      <c r="A116" s="109" t="s">
        <v>551</v>
      </c>
    </row>
    <row r="117" spans="1:18" x14ac:dyDescent="0.2">
      <c r="A117" s="109" t="s">
        <v>446</v>
      </c>
    </row>
    <row r="118" spans="1:18" x14ac:dyDescent="0.2">
      <c r="A118" s="109" t="s">
        <v>550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2698415806.1500001</v>
      </c>
      <c r="J123" s="108">
        <v>80418523.799999997</v>
      </c>
      <c r="M123" s="108">
        <v>29576442.350000001</v>
      </c>
      <c r="O123" s="108">
        <v>2749257887.5999999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409236256.42000002</v>
      </c>
      <c r="J124" s="108">
        <v>846325985.32000005</v>
      </c>
      <c r="M124" s="108">
        <v>873166283.53999996</v>
      </c>
      <c r="O124" s="108">
        <v>382395958.19999999</v>
      </c>
    </row>
    <row r="126" spans="1:18" x14ac:dyDescent="0.2">
      <c r="B126" s="109" t="s">
        <v>442</v>
      </c>
      <c r="C126" s="109" t="s">
        <v>26</v>
      </c>
      <c r="H126" s="108">
        <v>3107652062.5700002</v>
      </c>
      <c r="J126" s="108">
        <v>926744509.12</v>
      </c>
      <c r="M126" s="108">
        <v>902742725.88999999</v>
      </c>
      <c r="O126" s="108">
        <v>3131653845.8000002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469-B723-4DA3-B30C-49DEC45BDDCD}">
  <dimension ref="A1:R126"/>
  <sheetViews>
    <sheetView workbookViewId="0">
      <pane ySplit="5" topLeftCell="A96" activePane="bottomLeft" state="frozen"/>
      <selection pane="bottomLeft"/>
    </sheetView>
  </sheetViews>
  <sheetFormatPr defaultColWidth="8.88671875" defaultRowHeight="11.4" x14ac:dyDescent="0.2"/>
  <cols>
    <col min="1" max="1" width="4.332031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552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2095708.41</v>
      </c>
      <c r="P8" s="108">
        <v>6824651.54</v>
      </c>
      <c r="Q8" s="108">
        <v>4664337.5199999996</v>
      </c>
      <c r="R8" s="108">
        <v>4256022.43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2052447.18</v>
      </c>
      <c r="P10" s="108">
        <v>6851649.6600000001</v>
      </c>
      <c r="Q10" s="108">
        <v>4733614.33</v>
      </c>
      <c r="R10" s="108">
        <v>4170482.51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23063473.870000001</v>
      </c>
      <c r="P12" s="108">
        <v>27944455.620000001</v>
      </c>
      <c r="Q12" s="108">
        <v>4815712.29</v>
      </c>
      <c r="R12" s="108">
        <v>46192217.200000003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2401838.87</v>
      </c>
      <c r="P14" s="108">
        <v>2511403.9900000002</v>
      </c>
      <c r="Q14" s="108">
        <v>46971.79</v>
      </c>
      <c r="R14" s="108">
        <v>4866271.07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12516107.68</v>
      </c>
      <c r="P18" s="108">
        <v>18507244.329999998</v>
      </c>
      <c r="Q18" s="108">
        <v>5579882.5499999998</v>
      </c>
      <c r="R18" s="108">
        <v>25443469.460000001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8">
        <v>173635.05</v>
      </c>
      <c r="R19" s="108">
        <v>79684.66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18547.349999999999</v>
      </c>
      <c r="P20" s="108">
        <v>2769871.1</v>
      </c>
      <c r="Q20" s="108">
        <v>2755227.54</v>
      </c>
      <c r="R20" s="108">
        <v>33190.910000000003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9145760.3000000007</v>
      </c>
      <c r="P22" s="108">
        <v>9477685.1500000004</v>
      </c>
      <c r="Q22" s="108">
        <v>131634.75</v>
      </c>
      <c r="R22" s="108">
        <v>18491810.699999999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827312.64000000001</v>
      </c>
      <c r="P24" s="108">
        <v>4788448.2300000004</v>
      </c>
      <c r="Q24" s="108">
        <v>3938575.64</v>
      </c>
      <c r="R24" s="108">
        <v>1677185.23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679754.72</v>
      </c>
      <c r="P26" s="108">
        <v>1004603.05</v>
      </c>
      <c r="Q26" s="108">
        <v>312511.84000000003</v>
      </c>
      <c r="R26" s="108">
        <v>1371845.93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4688245.1399999997</v>
      </c>
      <c r="P28" s="108">
        <v>5128313.34</v>
      </c>
      <c r="Q28" s="108">
        <v>333803.81</v>
      </c>
      <c r="R28" s="108">
        <v>9482754.6699999999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8">
        <v>6753987.5</v>
      </c>
      <c r="R29" s="108">
        <v>4704967.28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62346920.140000001</v>
      </c>
      <c r="P30" s="108">
        <v>71142707.010000005</v>
      </c>
      <c r="Q30" s="108">
        <v>8377674.3700000001</v>
      </c>
      <c r="R30" s="108">
        <v>125111952.78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8">
        <v>1447192.55</v>
      </c>
      <c r="R31" s="108">
        <v>86985490.219999999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17246507.84</v>
      </c>
      <c r="P32" s="108">
        <v>16046559.43</v>
      </c>
      <c r="Q32" s="108">
        <v>934805.34</v>
      </c>
      <c r="R32" s="108">
        <v>32358261.93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6201083.3899999997</v>
      </c>
      <c r="P34" s="108">
        <v>8098828.04</v>
      </c>
      <c r="Q34" s="108">
        <v>1709301.62</v>
      </c>
      <c r="R34" s="108">
        <v>12590609.810000001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7780225.5999999996</v>
      </c>
      <c r="P36" s="108">
        <v>7817686.1799999997</v>
      </c>
      <c r="Q36" s="109">
        <v>0</v>
      </c>
      <c r="R36" s="108">
        <v>15597911.779999999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3263546.13</v>
      </c>
      <c r="P37" s="108">
        <v>3057851.83</v>
      </c>
      <c r="Q37" s="108">
        <v>3346126.52</v>
      </c>
      <c r="R37" s="108">
        <v>2975271.44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1389611.35</v>
      </c>
      <c r="P38" s="108">
        <v>12435639.869999999</v>
      </c>
      <c r="Q38" s="108">
        <v>11006568.9</v>
      </c>
      <c r="R38" s="108">
        <v>2818682.32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663864.41</v>
      </c>
      <c r="P40" s="109">
        <v>0</v>
      </c>
      <c r="Q40" s="109">
        <v>57.76</v>
      </c>
      <c r="R40" s="108">
        <v>663806.65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33839611.799999997</v>
      </c>
      <c r="P42" s="108">
        <v>36308969.509999998</v>
      </c>
      <c r="Q42" s="108">
        <v>1663933</v>
      </c>
      <c r="R42" s="108">
        <v>68484648.310000002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43214964.43</v>
      </c>
      <c r="P44" s="108">
        <v>46674740.299999997</v>
      </c>
      <c r="Q44" s="108">
        <v>2541876.15</v>
      </c>
      <c r="R44" s="108">
        <v>87347828.579999998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668800</v>
      </c>
      <c r="P45" s="109">
        <v>0</v>
      </c>
      <c r="Q45" s="108">
        <v>4000</v>
      </c>
      <c r="R45" s="108">
        <v>664800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637662.97</v>
      </c>
      <c r="P47" s="108">
        <v>629743.64</v>
      </c>
      <c r="Q47" s="108">
        <v>54877.23</v>
      </c>
      <c r="R47" s="108">
        <v>1212529.3799999999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8">
        <v>2432582.85</v>
      </c>
      <c r="R49" s="108">
        <v>2332787.66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1273856.77</v>
      </c>
      <c r="P50" s="108">
        <v>1182882.54</v>
      </c>
      <c r="Q50" s="109">
        <v>0</v>
      </c>
      <c r="R50" s="108">
        <v>2456739.31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53720.07</v>
      </c>
      <c r="P53" s="108">
        <v>38060</v>
      </c>
      <c r="Q53" s="109">
        <v>413.52</v>
      </c>
      <c r="R53" s="108">
        <v>91366.55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8">
        <v>2366640</v>
      </c>
      <c r="R54" s="108">
        <v>82773168.480000004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31881874.57</v>
      </c>
      <c r="P55" s="108">
        <v>33703008.039999999</v>
      </c>
      <c r="Q55" s="108">
        <v>1169281.05</v>
      </c>
      <c r="R55" s="108">
        <v>64415601.560000002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8">
        <v>3114000</v>
      </c>
      <c r="R56" s="108">
        <v>113481095.65000001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42165308.380000003</v>
      </c>
      <c r="P57" s="108">
        <v>43504409.5</v>
      </c>
      <c r="Q57" s="108">
        <v>454749.16</v>
      </c>
      <c r="R57" s="108">
        <v>85214968.719999999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113984970.98999999</v>
      </c>
      <c r="P59" s="109">
        <v>0</v>
      </c>
      <c r="Q59" s="108">
        <v>7446777.9500000002</v>
      </c>
      <c r="R59" s="108">
        <v>106538193.04000001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64200688.670000002</v>
      </c>
      <c r="P60" s="108">
        <v>65601410.200000003</v>
      </c>
      <c r="Q60" s="108">
        <v>384029.67</v>
      </c>
      <c r="R60" s="108">
        <v>129418069.2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8177146.2000000002</v>
      </c>
      <c r="P61" s="108">
        <v>2174208.31</v>
      </c>
      <c r="Q61" s="108">
        <v>4081220.55</v>
      </c>
      <c r="R61" s="108">
        <v>6270133.96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64906637.229999997</v>
      </c>
      <c r="P62" s="108">
        <v>12538789.220000001</v>
      </c>
      <c r="Q62" s="108">
        <v>16425019.560000001</v>
      </c>
      <c r="R62" s="108">
        <v>61020406.890000001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496647.06</v>
      </c>
      <c r="P63" s="108">
        <v>28763204.09</v>
      </c>
      <c r="Q63" s="108">
        <v>27880247.199999999</v>
      </c>
      <c r="R63" s="108">
        <v>1379603.95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43003150</v>
      </c>
      <c r="P65" s="108">
        <v>104232000</v>
      </c>
      <c r="Q65" s="108">
        <v>65167400</v>
      </c>
      <c r="R65" s="108">
        <v>82067750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23160269.02</v>
      </c>
      <c r="P68" s="108">
        <v>25485977.41</v>
      </c>
      <c r="Q68" s="108">
        <v>1918526.97</v>
      </c>
      <c r="R68" s="108">
        <v>46727719.460000001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4342758.2300000004</v>
      </c>
      <c r="P70" s="108">
        <v>6763665.8099999996</v>
      </c>
      <c r="Q70" s="108">
        <v>2335807.58</v>
      </c>
      <c r="R70" s="108">
        <v>8770616.4600000009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8">
        <v>10242124.890000001</v>
      </c>
      <c r="R71" s="108">
        <v>106225774.26000001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-5996877.21</v>
      </c>
      <c r="P72" s="108">
        <v>2613946.8199999998</v>
      </c>
      <c r="Q72" s="108">
        <v>7999162.6399999997</v>
      </c>
      <c r="R72" s="108">
        <v>-11382093.029999999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-4150325.62</v>
      </c>
      <c r="P75" s="108">
        <v>56363.29</v>
      </c>
      <c r="Q75" s="108">
        <v>3925814.38</v>
      </c>
      <c r="R75" s="108">
        <v>-8019776.71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-3013951.26</v>
      </c>
      <c r="P77" s="108">
        <v>422960.41</v>
      </c>
      <c r="Q77" s="108">
        <v>3263715.14</v>
      </c>
      <c r="R77" s="108">
        <v>-5854705.9900000002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-3520445.1</v>
      </c>
      <c r="P79" s="108">
        <v>945558.29</v>
      </c>
      <c r="Q79" s="108">
        <v>4085755.54</v>
      </c>
      <c r="R79" s="108">
        <v>-6660642.3499999996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21125164.48</v>
      </c>
      <c r="P80" s="108">
        <v>19945107.859999999</v>
      </c>
      <c r="Q80" s="108">
        <v>4407655.5599999996</v>
      </c>
      <c r="R80" s="108">
        <v>36662616.780000001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175392.94</v>
      </c>
      <c r="P81" s="108">
        <v>8669716.4100000001</v>
      </c>
      <c r="Q81" s="108">
        <v>8212390.2800000003</v>
      </c>
      <c r="R81" s="108">
        <v>632719.06999999995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730307.7</v>
      </c>
      <c r="P84" s="109">
        <v>0</v>
      </c>
      <c r="Q84" s="108">
        <v>66391.600000000006</v>
      </c>
      <c r="R84" s="108">
        <v>663916.1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-825939.43</v>
      </c>
      <c r="P86" s="108">
        <v>5772.74</v>
      </c>
      <c r="Q86" s="108">
        <v>782601.03</v>
      </c>
      <c r="R86" s="108">
        <v>-1602767.72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-1629683.28</v>
      </c>
      <c r="P88" s="108">
        <v>6390.97</v>
      </c>
      <c r="Q88" s="108">
        <v>1549503.87</v>
      </c>
      <c r="R88" s="108">
        <v>-3172796.18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-4899944.45</v>
      </c>
      <c r="P90" s="108">
        <v>418006.89</v>
      </c>
      <c r="Q90" s="108">
        <v>4859424.53</v>
      </c>
      <c r="R90" s="108">
        <v>-9341362.0899999999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1499390.74</v>
      </c>
      <c r="P91" s="109">
        <v>0</v>
      </c>
      <c r="Q91" s="108">
        <v>167812.13</v>
      </c>
      <c r="R91" s="108">
        <v>1331578.6100000001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8">
        <v>20796.09</v>
      </c>
      <c r="P92" s="108">
        <v>81109.289999999994</v>
      </c>
      <c r="Q92" s="108">
        <v>77328.009999999995</v>
      </c>
      <c r="R92" s="108">
        <v>24577.37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-6747547.4900000002</v>
      </c>
      <c r="P94" s="108">
        <v>3137273.85</v>
      </c>
      <c r="Q94" s="108">
        <v>8024091.0599999996</v>
      </c>
      <c r="R94" s="108">
        <v>-11634364.699999999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-1066001.9199999999</v>
      </c>
      <c r="P96" s="108">
        <v>1071642.54</v>
      </c>
      <c r="Q96" s="108">
        <v>1635094.46</v>
      </c>
      <c r="R96" s="108">
        <v>-1629453.84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1004781.97</v>
      </c>
      <c r="P98" s="108">
        <v>1759843.38</v>
      </c>
      <c r="Q98" s="108">
        <v>322238.90999999997</v>
      </c>
      <c r="R98" s="108">
        <v>2442386.44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278351226.77999997</v>
      </c>
      <c r="P99" s="109">
        <v>0</v>
      </c>
      <c r="Q99" s="109">
        <v>0</v>
      </c>
      <c r="R99" s="108">
        <v>278351226.77999997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-3772726.91</v>
      </c>
      <c r="P100" s="108">
        <v>686504.23</v>
      </c>
      <c r="Q100" s="108">
        <v>2929731.14</v>
      </c>
      <c r="R100" s="108">
        <v>-6015953.8200000003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-18278.16</v>
      </c>
      <c r="P103" s="108">
        <v>10439.64</v>
      </c>
      <c r="Q103" s="108">
        <v>14348.55</v>
      </c>
      <c r="R103" s="108">
        <v>-22187.07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363058262.11000001</v>
      </c>
      <c r="P105" s="108">
        <v>69605875.079999998</v>
      </c>
      <c r="Q105" s="109">
        <v>0</v>
      </c>
      <c r="R105" s="108">
        <v>432664137.19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2551169.04</v>
      </c>
      <c r="P106" s="108">
        <v>4909554.59</v>
      </c>
      <c r="Q106" s="108">
        <v>22525.96</v>
      </c>
      <c r="R106" s="108">
        <v>7438197.6699999999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8">
        <v>-314782.56</v>
      </c>
      <c r="P108" s="108">
        <v>111099.72</v>
      </c>
      <c r="Q108" s="109">
        <v>0</v>
      </c>
      <c r="R108" s="108">
        <v>-203682.84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3227155582.8800001</v>
      </c>
      <c r="P110" s="108">
        <v>755145631.09000003</v>
      </c>
      <c r="Q110" s="108">
        <v>291770511.94</v>
      </c>
      <c r="R110" s="108">
        <v>3690530702.0300002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3227155582.8800001</v>
      </c>
      <c r="P112" s="108">
        <v>755145631.09000003</v>
      </c>
      <c r="Q112" s="108">
        <v>291770511.94</v>
      </c>
      <c r="R112" s="108">
        <v>3690530702.0300002</v>
      </c>
    </row>
    <row r="114" spans="1:18" x14ac:dyDescent="0.2">
      <c r="B114" s="109" t="s">
        <v>444</v>
      </c>
      <c r="L114" s="109" t="s">
        <v>26</v>
      </c>
      <c r="N114" s="108">
        <v>3227155582.8800001</v>
      </c>
      <c r="P114" s="108">
        <v>755145631.09000003</v>
      </c>
      <c r="Q114" s="108">
        <v>291770511.94</v>
      </c>
      <c r="R114" s="108">
        <v>3690530702.0300002</v>
      </c>
    </row>
    <row r="116" spans="1:18" x14ac:dyDescent="0.2">
      <c r="A116" s="109" t="s">
        <v>554</v>
      </c>
    </row>
    <row r="117" spans="1:18" x14ac:dyDescent="0.2">
      <c r="A117" s="109" t="s">
        <v>446</v>
      </c>
    </row>
    <row r="118" spans="1:18" x14ac:dyDescent="0.2">
      <c r="A118" s="109" t="s">
        <v>553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2818635889.7800002</v>
      </c>
      <c r="J123" s="108">
        <v>107321832.3</v>
      </c>
      <c r="M123" s="108">
        <v>62475224.469999999</v>
      </c>
      <c r="O123" s="108">
        <v>2863482497.6100001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408519693.10000002</v>
      </c>
      <c r="J124" s="108">
        <v>647823798.78999996</v>
      </c>
      <c r="M124" s="108">
        <v>229295287.47</v>
      </c>
      <c r="O124" s="108">
        <v>827048204.41999996</v>
      </c>
    </row>
    <row r="126" spans="1:18" x14ac:dyDescent="0.2">
      <c r="B126" s="109" t="s">
        <v>442</v>
      </c>
      <c r="C126" s="109" t="s">
        <v>26</v>
      </c>
      <c r="H126" s="108">
        <v>3227155582.8800001</v>
      </c>
      <c r="J126" s="108">
        <v>755145631.09000003</v>
      </c>
      <c r="M126" s="108">
        <v>291770511.94</v>
      </c>
      <c r="O126" s="108">
        <v>3690530702.0300002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FDD8-C9E1-4A51-B29A-5D8BD51ECEC5}">
  <dimension ref="A1:R7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555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37322.5</v>
      </c>
      <c r="P8" s="108">
        <v>4696690.26</v>
      </c>
      <c r="Q8" s="108">
        <v>4695478.66</v>
      </c>
      <c r="R8" s="108">
        <v>38534.1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73982.98</v>
      </c>
      <c r="P9" s="108">
        <v>39395.699999999997</v>
      </c>
      <c r="Q9" s="108">
        <v>126427.54</v>
      </c>
      <c r="R9" s="108">
        <v>-13048.86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393.39</v>
      </c>
      <c r="P10" s="108">
        <v>114257.02</v>
      </c>
      <c r="Q10" s="108">
        <v>114673.74</v>
      </c>
      <c r="R10" s="109">
        <v>-23.33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28878.57</v>
      </c>
      <c r="P11" s="108">
        <v>9618.43</v>
      </c>
      <c r="Q11" s="109">
        <v>0</v>
      </c>
      <c r="R11" s="108">
        <v>38497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124962.91</v>
      </c>
      <c r="P12" s="108">
        <v>1750080.61</v>
      </c>
      <c r="Q12" s="108">
        <v>1753331.44</v>
      </c>
      <c r="R12" s="108">
        <v>121712.08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103426.97</v>
      </c>
      <c r="P13" s="108">
        <v>50210.85</v>
      </c>
      <c r="Q13" s="109">
        <v>0</v>
      </c>
      <c r="R13" s="108">
        <v>153637.82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8">
        <v>-152369.73000000001</v>
      </c>
      <c r="P14" s="108">
        <v>15361915.439999999</v>
      </c>
      <c r="Q14" s="108">
        <v>15208458.74</v>
      </c>
      <c r="R14" s="108">
        <v>1086.97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8">
        <v>581066.71</v>
      </c>
      <c r="P15" s="108">
        <v>268890.19</v>
      </c>
      <c r="Q15" s="108">
        <v>810344.22</v>
      </c>
      <c r="R15" s="108">
        <v>39612.68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9">
        <v>-122.58</v>
      </c>
      <c r="P16" s="108">
        <v>188788.12</v>
      </c>
      <c r="Q16" s="108">
        <v>193273.08</v>
      </c>
      <c r="R16" s="108">
        <v>-4607.54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345819.13</v>
      </c>
      <c r="P17" s="108">
        <v>26056.15</v>
      </c>
      <c r="Q17" s="108">
        <v>60586.99</v>
      </c>
      <c r="R17" s="108">
        <v>311288.28999999998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30406.04</v>
      </c>
      <c r="P18" s="108">
        <v>6298.71</v>
      </c>
      <c r="Q18" s="108">
        <v>36704.75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-61633.85</v>
      </c>
      <c r="P19" s="108">
        <v>5542844.4800000004</v>
      </c>
      <c r="Q19" s="108">
        <v>5552408.5999999996</v>
      </c>
      <c r="R19" s="108">
        <v>-71197.97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733594.58</v>
      </c>
      <c r="P20" s="108">
        <v>326947.81</v>
      </c>
      <c r="Q20" s="109">
        <v>0</v>
      </c>
      <c r="R20" s="108">
        <v>1060542.3899999999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-93321.16</v>
      </c>
      <c r="P21" s="108">
        <v>7368234.4400000004</v>
      </c>
      <c r="Q21" s="108">
        <v>7383098.1799999997</v>
      </c>
      <c r="R21" s="108">
        <v>-108184.9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1137627.29</v>
      </c>
      <c r="P22" s="108">
        <v>511096.61</v>
      </c>
      <c r="Q22" s="109">
        <v>0</v>
      </c>
      <c r="R22" s="108">
        <v>1648723.9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55669.760000000002</v>
      </c>
      <c r="P23" s="108">
        <v>7044578.1100000003</v>
      </c>
      <c r="Q23" s="108">
        <v>7038201.0300000003</v>
      </c>
      <c r="R23" s="108">
        <v>62046.84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171289.16</v>
      </c>
      <c r="P24" s="108">
        <v>857341.32</v>
      </c>
      <c r="Q24" s="108">
        <v>848589.69</v>
      </c>
      <c r="R24" s="108">
        <v>180040.79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9800.9500000000007</v>
      </c>
      <c r="P25" s="108">
        <v>3266412.99</v>
      </c>
      <c r="Q25" s="108">
        <v>3266373.88</v>
      </c>
      <c r="R25" s="108">
        <v>9840.06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9631.83</v>
      </c>
      <c r="P26" s="108">
        <v>27260.37</v>
      </c>
      <c r="Q26" s="108">
        <v>24696.39</v>
      </c>
      <c r="R26" s="108">
        <v>12195.81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-24644.400000000001</v>
      </c>
      <c r="P27" s="108">
        <v>12330239.050000001</v>
      </c>
      <c r="Q27" s="108">
        <v>12330081.16</v>
      </c>
      <c r="R27" s="108">
        <v>-24486.51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103273.74</v>
      </c>
      <c r="P28" s="108">
        <v>110300.63</v>
      </c>
      <c r="Q28" s="108">
        <v>99926.26</v>
      </c>
      <c r="R28" s="108">
        <v>113648.11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10718.44</v>
      </c>
      <c r="P29" s="108">
        <v>885837.23</v>
      </c>
      <c r="Q29" s="108">
        <v>888930.89</v>
      </c>
      <c r="R29" s="108">
        <v>7624.78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359074.54</v>
      </c>
      <c r="P30" s="108">
        <v>192784.47</v>
      </c>
      <c r="Q30" s="108">
        <v>265807.81</v>
      </c>
      <c r="R30" s="108">
        <v>286051.20000000001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220643.69</v>
      </c>
      <c r="P33" s="108">
        <v>3877355.39</v>
      </c>
      <c r="Q33" s="108">
        <v>3843768.59</v>
      </c>
      <c r="R33" s="108">
        <v>254230.49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1867425.32</v>
      </c>
      <c r="P34" s="108">
        <v>430682.37</v>
      </c>
      <c r="Q34" s="108">
        <v>2425511.21</v>
      </c>
      <c r="R34" s="108">
        <v>-127403.52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9">
        <v>253.35</v>
      </c>
      <c r="Q35" s="109">
        <v>253.35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44796.52</v>
      </c>
      <c r="P36" s="108">
        <v>3575895.37</v>
      </c>
      <c r="Q36" s="108">
        <v>3577865.54</v>
      </c>
      <c r="R36" s="108">
        <v>42826.35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681414.33</v>
      </c>
      <c r="P37" s="108">
        <v>349947.78</v>
      </c>
      <c r="Q37" s="108">
        <v>1042407.19</v>
      </c>
      <c r="R37" s="108">
        <v>-11045.08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-112098.68</v>
      </c>
      <c r="P38" s="108">
        <v>1595057.65</v>
      </c>
      <c r="Q38" s="108">
        <v>1617268.14</v>
      </c>
      <c r="R38" s="108">
        <v>-134309.17000000001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1672577.45</v>
      </c>
      <c r="P39" s="108">
        <v>730113.69</v>
      </c>
      <c r="Q39" s="108">
        <v>2261763.41</v>
      </c>
      <c r="R39" s="108">
        <v>140927.73000000001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-67970.259999999995</v>
      </c>
      <c r="P40" s="108">
        <v>1125529.8799999999</v>
      </c>
      <c r="Q40" s="108">
        <v>1138535.5900000001</v>
      </c>
      <c r="R40" s="108">
        <v>-80975.97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981726.4</v>
      </c>
      <c r="P41" s="108">
        <v>178522.15</v>
      </c>
      <c r="Q41" s="108">
        <v>1075401.55</v>
      </c>
      <c r="R41" s="108">
        <v>84847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-89383.65</v>
      </c>
      <c r="P42" s="108">
        <v>1798610.27</v>
      </c>
      <c r="Q42" s="108">
        <v>1829587.93</v>
      </c>
      <c r="R42" s="108">
        <v>-120361.31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2265830.08</v>
      </c>
      <c r="P43" s="108">
        <v>425232.59</v>
      </c>
      <c r="Q43" s="108">
        <v>2561464.31</v>
      </c>
      <c r="R43" s="108">
        <v>129598.36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13195.77</v>
      </c>
      <c r="P44" s="108">
        <v>374251.22</v>
      </c>
      <c r="Q44" s="108">
        <v>374962.67</v>
      </c>
      <c r="R44" s="108">
        <v>12484.32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67973.62</v>
      </c>
      <c r="P45" s="108">
        <v>58930.71</v>
      </c>
      <c r="Q45" s="108">
        <v>49972.27</v>
      </c>
      <c r="R45" s="108">
        <v>76932.06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17532.82</v>
      </c>
      <c r="P46" s="108">
        <v>2870.3</v>
      </c>
      <c r="Q46" s="108">
        <v>3787.05</v>
      </c>
      <c r="R46" s="108">
        <v>16616.07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134760.57999999999</v>
      </c>
      <c r="Q47" s="108">
        <v>134760.57999999999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189269.62</v>
      </c>
      <c r="Q48" s="108">
        <v>189269.62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-86369.31</v>
      </c>
      <c r="P49" s="108">
        <v>1145113.51</v>
      </c>
      <c r="Q49" s="108">
        <v>1190386.76</v>
      </c>
      <c r="R49" s="108">
        <v>-131642.56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3267204.91</v>
      </c>
      <c r="P50" s="108">
        <v>315182.65999999997</v>
      </c>
      <c r="Q50" s="109">
        <v>0</v>
      </c>
      <c r="R50" s="108">
        <v>3582387.57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-415.8</v>
      </c>
      <c r="P51" s="108">
        <v>11769.57</v>
      </c>
      <c r="Q51" s="108">
        <v>11751.67</v>
      </c>
      <c r="R51" s="109">
        <v>-397.9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4328.71</v>
      </c>
      <c r="P52" s="108">
        <v>7848.95</v>
      </c>
      <c r="Q52" s="108">
        <v>7833.95</v>
      </c>
      <c r="R52" s="108">
        <v>4343.71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-147064.60999999999</v>
      </c>
      <c r="P53" s="108">
        <v>486474.88</v>
      </c>
      <c r="Q53" s="108">
        <v>529395.07999999996</v>
      </c>
      <c r="R53" s="108">
        <v>-189984.81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3150955.43</v>
      </c>
      <c r="P54" s="108">
        <v>361130.55</v>
      </c>
      <c r="Q54" s="109">
        <v>0</v>
      </c>
      <c r="R54" s="108">
        <v>3512085.98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42466.85</v>
      </c>
      <c r="Q55" s="108">
        <v>42466.85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-1681.13</v>
      </c>
      <c r="P56" s="108">
        <v>623846.74</v>
      </c>
      <c r="Q56" s="108">
        <v>624135.05000000005</v>
      </c>
      <c r="R56" s="108">
        <v>-1969.44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706580.98</v>
      </c>
      <c r="P57" s="108">
        <v>255224.47</v>
      </c>
      <c r="Q57" s="108">
        <v>762517.25</v>
      </c>
      <c r="R57" s="108">
        <v>199288.2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8">
        <v>29497.35</v>
      </c>
      <c r="P58" s="108">
        <v>1289042.77</v>
      </c>
      <c r="Q58" s="108">
        <v>1327029.8600000001</v>
      </c>
      <c r="R58" s="108">
        <v>-8489.74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8">
        <v>577504.84</v>
      </c>
      <c r="P59" s="108">
        <v>828792.47</v>
      </c>
      <c r="Q59" s="109">
        <v>0</v>
      </c>
      <c r="R59" s="108">
        <v>1406297.31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544</v>
      </c>
      <c r="L60" s="109" t="s">
        <v>26</v>
      </c>
      <c r="N60" s="109">
        <v>0</v>
      </c>
      <c r="P60" s="109">
        <v>0</v>
      </c>
      <c r="Q60" s="109">
        <v>86.07</v>
      </c>
      <c r="R60" s="109">
        <v>-86.07</v>
      </c>
    </row>
    <row r="61" spans="2:18" x14ac:dyDescent="0.2">
      <c r="D61" s="109" t="s">
        <v>384</v>
      </c>
      <c r="F61" s="109">
        <v>138901</v>
      </c>
      <c r="I61" s="109">
        <v>501031</v>
      </c>
      <c r="J61" s="109" t="s">
        <v>441</v>
      </c>
      <c r="K61" s="109" t="s">
        <v>543</v>
      </c>
      <c r="L61" s="109" t="s">
        <v>26</v>
      </c>
      <c r="N61" s="108">
        <v>6047.38</v>
      </c>
      <c r="P61" s="108">
        <v>58717.05</v>
      </c>
      <c r="Q61" s="109">
        <v>0</v>
      </c>
      <c r="R61" s="108">
        <v>64764.43</v>
      </c>
    </row>
    <row r="63" spans="2:18" x14ac:dyDescent="0.2">
      <c r="B63" s="109" t="s">
        <v>442</v>
      </c>
      <c r="D63" s="109" t="s">
        <v>384</v>
      </c>
      <c r="F63" s="109">
        <v>138901</v>
      </c>
      <c r="L63" s="109" t="s">
        <v>26</v>
      </c>
      <c r="N63" s="108">
        <v>18655099.93</v>
      </c>
      <c r="P63" s="108">
        <v>81248972.379999995</v>
      </c>
      <c r="Q63" s="108">
        <v>87319574.590000004</v>
      </c>
      <c r="R63" s="108">
        <v>12584497.720000001</v>
      </c>
    </row>
    <row r="65" spans="1:18" x14ac:dyDescent="0.2">
      <c r="B65" s="109" t="s">
        <v>443</v>
      </c>
      <c r="D65" s="109" t="s">
        <v>384</v>
      </c>
      <c r="L65" s="109" t="s">
        <v>26</v>
      </c>
      <c r="N65" s="108">
        <v>18655099.93</v>
      </c>
      <c r="P65" s="108">
        <v>81248972.379999995</v>
      </c>
      <c r="Q65" s="108">
        <v>87319574.590000004</v>
      </c>
      <c r="R65" s="108">
        <v>12584497.720000001</v>
      </c>
    </row>
    <row r="67" spans="1:18" x14ac:dyDescent="0.2">
      <c r="B67" s="109" t="s">
        <v>444</v>
      </c>
      <c r="L67" s="109" t="s">
        <v>26</v>
      </c>
      <c r="N67" s="108">
        <v>18655099.93</v>
      </c>
      <c r="P67" s="108">
        <v>81248972.379999995</v>
      </c>
      <c r="Q67" s="108">
        <v>87319574.590000004</v>
      </c>
      <c r="R67" s="108">
        <v>12584497.720000001</v>
      </c>
    </row>
    <row r="69" spans="1:18" x14ac:dyDescent="0.2">
      <c r="A69" s="109" t="s">
        <v>556</v>
      </c>
    </row>
    <row r="70" spans="1:18" x14ac:dyDescent="0.2">
      <c r="A70" s="109" t="s">
        <v>446</v>
      </c>
    </row>
    <row r="71" spans="1:18" x14ac:dyDescent="0.2">
      <c r="A71" s="109" t="s">
        <v>540</v>
      </c>
    </row>
    <row r="72" spans="1:18" x14ac:dyDescent="0.2">
      <c r="A72" s="109" t="s">
        <v>447</v>
      </c>
    </row>
    <row r="74" spans="1:18" x14ac:dyDescent="0.2">
      <c r="C74" s="109" t="s">
        <v>379</v>
      </c>
      <c r="E74" s="109" t="s">
        <v>374</v>
      </c>
      <c r="G74" s="109" t="s">
        <v>448</v>
      </c>
      <c r="H74" s="109" t="s">
        <v>380</v>
      </c>
      <c r="J74" s="109" t="s">
        <v>381</v>
      </c>
      <c r="M74" s="109" t="s">
        <v>382</v>
      </c>
      <c r="O74" s="109" t="s">
        <v>383</v>
      </c>
    </row>
    <row r="76" spans="1:18" x14ac:dyDescent="0.2">
      <c r="C76" s="109" t="s">
        <v>26</v>
      </c>
      <c r="E76" s="109" t="s">
        <v>384</v>
      </c>
      <c r="G76" s="109" t="s">
        <v>543</v>
      </c>
      <c r="H76" s="108">
        <v>18945173.809999999</v>
      </c>
      <c r="J76" s="108">
        <v>6429396.9800000004</v>
      </c>
      <c r="M76" s="108">
        <v>12463741.84</v>
      </c>
      <c r="O76" s="108">
        <v>12910828.949999999</v>
      </c>
    </row>
    <row r="77" spans="1:18" x14ac:dyDescent="0.2">
      <c r="C77" s="109" t="s">
        <v>26</v>
      </c>
      <c r="E77" s="109" t="s">
        <v>384</v>
      </c>
      <c r="G77" s="109" t="s">
        <v>544</v>
      </c>
      <c r="H77" s="108">
        <v>-290073.88</v>
      </c>
      <c r="J77" s="108">
        <v>74819575.400000006</v>
      </c>
      <c r="M77" s="108">
        <v>74855832.75</v>
      </c>
      <c r="O77" s="108">
        <v>-326331.23</v>
      </c>
    </row>
    <row r="79" spans="1:18" x14ac:dyDescent="0.2">
      <c r="B79" s="109" t="s">
        <v>442</v>
      </c>
      <c r="C79" s="109" t="s">
        <v>26</v>
      </c>
      <c r="H79" s="108">
        <v>18655099.93</v>
      </c>
      <c r="J79" s="108">
        <v>81248972.379999995</v>
      </c>
      <c r="M79" s="108">
        <v>87319574.590000004</v>
      </c>
      <c r="O79" s="108">
        <v>12584497.720000001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7740-1928-4030-995E-CEBE678EE568}">
  <dimension ref="A1:R7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557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500271</v>
      </c>
      <c r="J7" s="109" t="s">
        <v>394</v>
      </c>
      <c r="K7" s="109" t="s">
        <v>544</v>
      </c>
      <c r="L7" s="109" t="s">
        <v>26</v>
      </c>
      <c r="N7" s="108">
        <v>38326.68</v>
      </c>
      <c r="P7" s="108">
        <v>4687323.79</v>
      </c>
      <c r="Q7" s="108">
        <v>4687081.09</v>
      </c>
      <c r="R7" s="108">
        <v>38569.379999999997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543</v>
      </c>
      <c r="L8" s="109" t="s">
        <v>26</v>
      </c>
      <c r="N8" s="108">
        <v>24265.81</v>
      </c>
      <c r="P8" s="108">
        <v>33834.35</v>
      </c>
      <c r="Q8" s="109">
        <v>0</v>
      </c>
      <c r="R8" s="108">
        <v>58100.160000000003</v>
      </c>
    </row>
    <row r="9" spans="1:18" x14ac:dyDescent="0.2">
      <c r="D9" s="109" t="s">
        <v>384</v>
      </c>
      <c r="F9" s="109">
        <v>138901</v>
      </c>
      <c r="I9" s="109">
        <v>500400</v>
      </c>
      <c r="J9" s="109" t="s">
        <v>397</v>
      </c>
      <c r="K9" s="109" t="s">
        <v>544</v>
      </c>
      <c r="L9" s="109" t="s">
        <v>26</v>
      </c>
      <c r="N9" s="109">
        <v>244.98</v>
      </c>
      <c r="P9" s="108">
        <v>113854.44</v>
      </c>
      <c r="Q9" s="108">
        <v>113800.65</v>
      </c>
      <c r="R9" s="109">
        <v>298.77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543</v>
      </c>
      <c r="L10" s="109" t="s">
        <v>26</v>
      </c>
      <c r="N10" s="108">
        <v>48182.47</v>
      </c>
      <c r="P10" s="108">
        <v>9696.24</v>
      </c>
      <c r="Q10" s="109">
        <v>0</v>
      </c>
      <c r="R10" s="108">
        <v>57878.71</v>
      </c>
    </row>
    <row r="11" spans="1:18" x14ac:dyDescent="0.2">
      <c r="D11" s="109" t="s">
        <v>384</v>
      </c>
      <c r="F11" s="109">
        <v>138901</v>
      </c>
      <c r="I11" s="109">
        <v>500401</v>
      </c>
      <c r="J11" s="109" t="s">
        <v>398</v>
      </c>
      <c r="K11" s="109" t="s">
        <v>544</v>
      </c>
      <c r="L11" s="109" t="s">
        <v>26</v>
      </c>
      <c r="N11" s="108">
        <v>122680.13</v>
      </c>
      <c r="P11" s="108">
        <v>1749042.78</v>
      </c>
      <c r="Q11" s="108">
        <v>1749013.39</v>
      </c>
      <c r="R11" s="108">
        <v>122709.52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543</v>
      </c>
      <c r="L12" s="109" t="s">
        <v>26</v>
      </c>
      <c r="N12" s="108">
        <v>-96204.46</v>
      </c>
      <c r="P12" s="108">
        <v>43655.43</v>
      </c>
      <c r="Q12" s="109">
        <v>0</v>
      </c>
      <c r="R12" s="108">
        <v>-52549.03</v>
      </c>
    </row>
    <row r="13" spans="1:18" x14ac:dyDescent="0.2">
      <c r="D13" s="109" t="s">
        <v>384</v>
      </c>
      <c r="F13" s="109">
        <v>138901</v>
      </c>
      <c r="I13" s="109">
        <v>500470</v>
      </c>
      <c r="J13" s="109" t="s">
        <v>399</v>
      </c>
      <c r="K13" s="109" t="s">
        <v>544</v>
      </c>
      <c r="L13" s="109" t="s">
        <v>26</v>
      </c>
      <c r="N13" s="108">
        <v>1370.67</v>
      </c>
      <c r="P13" s="108">
        <v>15185417.369999999</v>
      </c>
      <c r="Q13" s="108">
        <v>15185089.130000001</v>
      </c>
      <c r="R13" s="108">
        <v>1698.91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543</v>
      </c>
      <c r="L14" s="109" t="s">
        <v>26</v>
      </c>
      <c r="N14" s="108">
        <v>293709.95</v>
      </c>
      <c r="P14" s="108">
        <v>229762.56</v>
      </c>
      <c r="Q14" s="109">
        <v>0</v>
      </c>
      <c r="R14" s="108">
        <v>523472.51</v>
      </c>
    </row>
    <row r="15" spans="1:18" x14ac:dyDescent="0.2">
      <c r="D15" s="109" t="s">
        <v>384</v>
      </c>
      <c r="F15" s="109">
        <v>138901</v>
      </c>
      <c r="I15" s="109">
        <v>500538</v>
      </c>
      <c r="J15" s="109" t="s">
        <v>403</v>
      </c>
      <c r="K15" s="109" t="s">
        <v>544</v>
      </c>
      <c r="L15" s="109" t="s">
        <v>26</v>
      </c>
      <c r="N15" s="108">
        <v>-2728.6</v>
      </c>
      <c r="P15" s="108">
        <v>190978.5</v>
      </c>
      <c r="Q15" s="108">
        <v>189465.95</v>
      </c>
      <c r="R15" s="108">
        <v>-1216.05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543</v>
      </c>
      <c r="L16" s="109" t="s">
        <v>26</v>
      </c>
      <c r="N16" s="108">
        <v>271862.89</v>
      </c>
      <c r="P16" s="108">
        <v>47168.41</v>
      </c>
      <c r="Q16" s="108">
        <v>259391.09</v>
      </c>
      <c r="R16" s="108">
        <v>59640.21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544</v>
      </c>
      <c r="L17" s="109" t="s">
        <v>26</v>
      </c>
      <c r="N17" s="108">
        <v>-64301.85</v>
      </c>
      <c r="P17" s="108">
        <v>5518052.2199999997</v>
      </c>
      <c r="Q17" s="108">
        <v>5516577.7300000004</v>
      </c>
      <c r="R17" s="108">
        <v>-62827.360000000001</v>
      </c>
    </row>
    <row r="18" spans="4:18" x14ac:dyDescent="0.2">
      <c r="D18" s="109" t="s">
        <v>384</v>
      </c>
      <c r="F18" s="109">
        <v>138901</v>
      </c>
      <c r="I18" s="109">
        <v>500640</v>
      </c>
      <c r="J18" s="109" t="s">
        <v>414</v>
      </c>
      <c r="K18" s="109" t="s">
        <v>543</v>
      </c>
      <c r="L18" s="109" t="s">
        <v>26</v>
      </c>
      <c r="N18" s="108">
        <v>1389769.15</v>
      </c>
      <c r="P18" s="108">
        <v>489572.73</v>
      </c>
      <c r="Q18" s="109">
        <v>0</v>
      </c>
      <c r="R18" s="108">
        <v>1879341.88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544</v>
      </c>
      <c r="L19" s="109" t="s">
        <v>26</v>
      </c>
      <c r="N19" s="108">
        <v>-97446.78</v>
      </c>
      <c r="P19" s="108">
        <v>7337610.6299999999</v>
      </c>
      <c r="Q19" s="108">
        <v>7335312.2599999998</v>
      </c>
      <c r="R19" s="108">
        <v>-95148.41</v>
      </c>
    </row>
    <row r="20" spans="4:18" x14ac:dyDescent="0.2">
      <c r="D20" s="109" t="s">
        <v>384</v>
      </c>
      <c r="F20" s="109">
        <v>138901</v>
      </c>
      <c r="I20" s="109">
        <v>500642</v>
      </c>
      <c r="J20" s="109" t="s">
        <v>414</v>
      </c>
      <c r="K20" s="109" t="s">
        <v>543</v>
      </c>
      <c r="L20" s="109" t="s">
        <v>26</v>
      </c>
      <c r="N20" s="108">
        <v>2163382.96</v>
      </c>
      <c r="P20" s="108">
        <v>725528.99</v>
      </c>
      <c r="Q20" s="109">
        <v>0</v>
      </c>
      <c r="R20" s="108">
        <v>2888911.95</v>
      </c>
    </row>
    <row r="21" spans="4:18" x14ac:dyDescent="0.2">
      <c r="D21" s="109" t="s">
        <v>384</v>
      </c>
      <c r="F21" s="109">
        <v>138901</v>
      </c>
      <c r="I21" s="109">
        <v>500679</v>
      </c>
      <c r="J21" s="109" t="s">
        <v>416</v>
      </c>
      <c r="K21" s="109" t="s">
        <v>544</v>
      </c>
      <c r="L21" s="109" t="s">
        <v>26</v>
      </c>
      <c r="N21" s="108">
        <v>63181.96</v>
      </c>
      <c r="P21" s="108">
        <v>6987149.7300000004</v>
      </c>
      <c r="Q21" s="108">
        <v>6988191.6100000003</v>
      </c>
      <c r="R21" s="108">
        <v>62140.08</v>
      </c>
    </row>
    <row r="22" spans="4:18" x14ac:dyDescent="0.2">
      <c r="D22" s="109" t="s">
        <v>384</v>
      </c>
      <c r="F22" s="109">
        <v>138901</v>
      </c>
      <c r="I22" s="109">
        <v>500679</v>
      </c>
      <c r="J22" s="109" t="s">
        <v>416</v>
      </c>
      <c r="K22" s="109" t="s">
        <v>543</v>
      </c>
      <c r="L22" s="109" t="s">
        <v>26</v>
      </c>
      <c r="N22" s="108">
        <v>124713.78</v>
      </c>
      <c r="P22" s="108">
        <v>747614.32</v>
      </c>
      <c r="Q22" s="108">
        <v>778040.14</v>
      </c>
      <c r="R22" s="108">
        <v>94287.96</v>
      </c>
    </row>
    <row r="23" spans="4:18" x14ac:dyDescent="0.2">
      <c r="D23" s="109" t="s">
        <v>384</v>
      </c>
      <c r="F23" s="109">
        <v>138901</v>
      </c>
      <c r="I23" s="109">
        <v>500708</v>
      </c>
      <c r="J23" s="109" t="s">
        <v>418</v>
      </c>
      <c r="K23" s="109" t="s">
        <v>544</v>
      </c>
      <c r="L23" s="109" t="s">
        <v>26</v>
      </c>
      <c r="N23" s="108">
        <v>9837.17</v>
      </c>
      <c r="P23" s="108">
        <v>3253701.24</v>
      </c>
      <c r="Q23" s="108">
        <v>3253698.29</v>
      </c>
      <c r="R23" s="108">
        <v>9840.1200000000008</v>
      </c>
    </row>
    <row r="24" spans="4:18" x14ac:dyDescent="0.2">
      <c r="D24" s="109" t="s">
        <v>384</v>
      </c>
      <c r="F24" s="109">
        <v>138901</v>
      </c>
      <c r="I24" s="109">
        <v>500708</v>
      </c>
      <c r="J24" s="109" t="s">
        <v>418</v>
      </c>
      <c r="K24" s="109" t="s">
        <v>543</v>
      </c>
      <c r="L24" s="109" t="s">
        <v>26</v>
      </c>
      <c r="N24" s="108">
        <v>-7214.06</v>
      </c>
      <c r="P24" s="108">
        <v>24502.35</v>
      </c>
      <c r="Q24" s="108">
        <v>24510.080000000002</v>
      </c>
      <c r="R24" s="108">
        <v>-7221.79</v>
      </c>
    </row>
    <row r="25" spans="4:18" x14ac:dyDescent="0.2">
      <c r="D25" s="109" t="s">
        <v>384</v>
      </c>
      <c r="F25" s="109">
        <v>138901</v>
      </c>
      <c r="I25" s="109">
        <v>500709</v>
      </c>
      <c r="J25" s="109" t="s">
        <v>418</v>
      </c>
      <c r="K25" s="109" t="s">
        <v>544</v>
      </c>
      <c r="L25" s="109" t="s">
        <v>26</v>
      </c>
      <c r="N25" s="108">
        <v>-24498.080000000002</v>
      </c>
      <c r="P25" s="108">
        <v>12272111.9</v>
      </c>
      <c r="Q25" s="108">
        <v>12272100.029999999</v>
      </c>
      <c r="R25" s="108">
        <v>-24486.21</v>
      </c>
    </row>
    <row r="26" spans="4:18" x14ac:dyDescent="0.2">
      <c r="D26" s="109" t="s">
        <v>384</v>
      </c>
      <c r="F26" s="109">
        <v>138901</v>
      </c>
      <c r="I26" s="109">
        <v>500709</v>
      </c>
      <c r="J26" s="109" t="s">
        <v>418</v>
      </c>
      <c r="K26" s="109" t="s">
        <v>543</v>
      </c>
      <c r="L26" s="109" t="s">
        <v>26</v>
      </c>
      <c r="N26" s="108">
        <v>35111.870000000003</v>
      </c>
      <c r="P26" s="108">
        <v>99141.07</v>
      </c>
      <c r="Q26" s="108">
        <v>99172.42</v>
      </c>
      <c r="R26" s="108">
        <v>35080.519999999997</v>
      </c>
    </row>
    <row r="27" spans="4:18" x14ac:dyDescent="0.2">
      <c r="D27" s="109" t="s">
        <v>384</v>
      </c>
      <c r="F27" s="109">
        <v>138901</v>
      </c>
      <c r="I27" s="109">
        <v>500724</v>
      </c>
      <c r="J27" s="109" t="s">
        <v>414</v>
      </c>
      <c r="K27" s="109" t="s">
        <v>544</v>
      </c>
      <c r="L27" s="109" t="s">
        <v>26</v>
      </c>
      <c r="N27" s="108">
        <v>9603.43</v>
      </c>
      <c r="P27" s="108">
        <v>876805.11</v>
      </c>
      <c r="Q27" s="108">
        <v>876760.13</v>
      </c>
      <c r="R27" s="108">
        <v>9648.41</v>
      </c>
    </row>
    <row r="28" spans="4:18" x14ac:dyDescent="0.2">
      <c r="D28" s="109" t="s">
        <v>384</v>
      </c>
      <c r="F28" s="109">
        <v>138901</v>
      </c>
      <c r="I28" s="109">
        <v>500724</v>
      </c>
      <c r="J28" s="109" t="s">
        <v>414</v>
      </c>
      <c r="K28" s="109" t="s">
        <v>543</v>
      </c>
      <c r="L28" s="109" t="s">
        <v>26</v>
      </c>
      <c r="N28" s="108">
        <v>363822.48</v>
      </c>
      <c r="P28" s="108">
        <v>191457.24</v>
      </c>
      <c r="Q28" s="108">
        <v>198610.24</v>
      </c>
      <c r="R28" s="108">
        <v>356669.48</v>
      </c>
    </row>
    <row r="29" spans="4:18" x14ac:dyDescent="0.2">
      <c r="D29" s="109" t="s">
        <v>384</v>
      </c>
      <c r="F29" s="109">
        <v>138901</v>
      </c>
      <c r="I29" s="109">
        <v>500749</v>
      </c>
      <c r="J29" s="109" t="s">
        <v>421</v>
      </c>
      <c r="K29" s="109" t="s">
        <v>544</v>
      </c>
      <c r="L29" s="109" t="s">
        <v>26</v>
      </c>
      <c r="N29" s="108">
        <v>253198.71</v>
      </c>
      <c r="P29" s="108">
        <v>3870790.4</v>
      </c>
      <c r="Q29" s="108">
        <v>3868413.1</v>
      </c>
      <c r="R29" s="108">
        <v>255576.01</v>
      </c>
    </row>
    <row r="30" spans="4:18" x14ac:dyDescent="0.2">
      <c r="D30" s="109" t="s">
        <v>384</v>
      </c>
      <c r="F30" s="109">
        <v>138901</v>
      </c>
      <c r="I30" s="109">
        <v>500749</v>
      </c>
      <c r="J30" s="109" t="s">
        <v>421</v>
      </c>
      <c r="K30" s="109" t="s">
        <v>543</v>
      </c>
      <c r="L30" s="109" t="s">
        <v>26</v>
      </c>
      <c r="N30" s="108">
        <v>360051.55</v>
      </c>
      <c r="P30" s="108">
        <v>441989.02</v>
      </c>
      <c r="Q30" s="109">
        <v>0</v>
      </c>
      <c r="R30" s="108">
        <v>802040.57</v>
      </c>
    </row>
    <row r="31" spans="4:18" x14ac:dyDescent="0.2">
      <c r="D31" s="109" t="s">
        <v>384</v>
      </c>
      <c r="F31" s="109">
        <v>138901</v>
      </c>
      <c r="I31" s="109">
        <v>500805</v>
      </c>
      <c r="J31" s="109" t="s">
        <v>425</v>
      </c>
      <c r="K31" s="109" t="s">
        <v>544</v>
      </c>
      <c r="L31" s="109" t="s">
        <v>26</v>
      </c>
      <c r="N31" s="108">
        <v>43047.88</v>
      </c>
      <c r="P31" s="108">
        <v>3468231.72</v>
      </c>
      <c r="Q31" s="108">
        <v>3467828.25</v>
      </c>
      <c r="R31" s="108">
        <v>43451.35</v>
      </c>
    </row>
    <row r="32" spans="4:18" x14ac:dyDescent="0.2">
      <c r="D32" s="109" t="s">
        <v>384</v>
      </c>
      <c r="F32" s="109">
        <v>138901</v>
      </c>
      <c r="I32" s="109">
        <v>500805</v>
      </c>
      <c r="J32" s="109" t="s">
        <v>425</v>
      </c>
      <c r="K32" s="109" t="s">
        <v>543</v>
      </c>
      <c r="L32" s="109" t="s">
        <v>26</v>
      </c>
      <c r="N32" s="108">
        <v>319650.7</v>
      </c>
      <c r="P32" s="108">
        <v>299025.24</v>
      </c>
      <c r="Q32" s="109">
        <v>0</v>
      </c>
      <c r="R32" s="108">
        <v>618675.93999999994</v>
      </c>
    </row>
    <row r="33" spans="4:18" x14ac:dyDescent="0.2">
      <c r="D33" s="109" t="s">
        <v>384</v>
      </c>
      <c r="F33" s="109">
        <v>138901</v>
      </c>
      <c r="I33" s="109">
        <v>500807</v>
      </c>
      <c r="J33" s="109" t="s">
        <v>427</v>
      </c>
      <c r="K33" s="109" t="s">
        <v>544</v>
      </c>
      <c r="L33" s="109" t="s">
        <v>26</v>
      </c>
      <c r="N33" s="108">
        <v>-134263.03</v>
      </c>
      <c r="P33" s="108">
        <v>1562200.06</v>
      </c>
      <c r="Q33" s="108">
        <v>1561962.81</v>
      </c>
      <c r="R33" s="108">
        <v>-134025.78</v>
      </c>
    </row>
    <row r="34" spans="4:18" x14ac:dyDescent="0.2">
      <c r="D34" s="109" t="s">
        <v>384</v>
      </c>
      <c r="F34" s="109">
        <v>138901</v>
      </c>
      <c r="I34" s="109">
        <v>500807</v>
      </c>
      <c r="J34" s="109" t="s">
        <v>427</v>
      </c>
      <c r="K34" s="109" t="s">
        <v>543</v>
      </c>
      <c r="L34" s="109" t="s">
        <v>26</v>
      </c>
      <c r="N34" s="108">
        <v>347533.26</v>
      </c>
      <c r="P34" s="108">
        <v>186819.07</v>
      </c>
      <c r="Q34" s="109">
        <v>0</v>
      </c>
      <c r="R34" s="108">
        <v>534352.32999999996</v>
      </c>
    </row>
    <row r="35" spans="4:18" x14ac:dyDescent="0.2">
      <c r="D35" s="109" t="s">
        <v>384</v>
      </c>
      <c r="F35" s="109">
        <v>138901</v>
      </c>
      <c r="I35" s="109">
        <v>500808</v>
      </c>
      <c r="J35" s="109" t="s">
        <v>427</v>
      </c>
      <c r="K35" s="109" t="s">
        <v>544</v>
      </c>
      <c r="L35" s="109" t="s">
        <v>26</v>
      </c>
      <c r="N35" s="108">
        <v>-80948.929999999993</v>
      </c>
      <c r="P35" s="108">
        <v>1093043.25</v>
      </c>
      <c r="Q35" s="108">
        <v>1092904.52</v>
      </c>
      <c r="R35" s="108">
        <v>-80810.2</v>
      </c>
    </row>
    <row r="36" spans="4:18" x14ac:dyDescent="0.2">
      <c r="D36" s="109" t="s">
        <v>384</v>
      </c>
      <c r="F36" s="109">
        <v>138901</v>
      </c>
      <c r="I36" s="109">
        <v>500808</v>
      </c>
      <c r="J36" s="109" t="s">
        <v>427</v>
      </c>
      <c r="K36" s="109" t="s">
        <v>543</v>
      </c>
      <c r="L36" s="109" t="s">
        <v>26</v>
      </c>
      <c r="N36" s="108">
        <v>205689.55</v>
      </c>
      <c r="P36" s="108">
        <v>109269.44</v>
      </c>
      <c r="Q36" s="109">
        <v>0</v>
      </c>
      <c r="R36" s="108">
        <v>314958.99</v>
      </c>
    </row>
    <row r="37" spans="4:18" x14ac:dyDescent="0.2">
      <c r="D37" s="109" t="s">
        <v>384</v>
      </c>
      <c r="F37" s="109">
        <v>138901</v>
      </c>
      <c r="I37" s="109">
        <v>500827</v>
      </c>
      <c r="J37" s="109" t="s">
        <v>427</v>
      </c>
      <c r="K37" s="109" t="s">
        <v>544</v>
      </c>
      <c r="L37" s="109" t="s">
        <v>26</v>
      </c>
      <c r="N37" s="108">
        <v>-120296.92</v>
      </c>
      <c r="P37" s="108">
        <v>1769722.06</v>
      </c>
      <c r="Q37" s="108">
        <v>1769390.93</v>
      </c>
      <c r="R37" s="108">
        <v>-119965.79</v>
      </c>
    </row>
    <row r="38" spans="4:18" x14ac:dyDescent="0.2">
      <c r="D38" s="109" t="s">
        <v>384</v>
      </c>
      <c r="F38" s="109">
        <v>138901</v>
      </c>
      <c r="I38" s="109">
        <v>500827</v>
      </c>
      <c r="J38" s="109" t="s">
        <v>427</v>
      </c>
      <c r="K38" s="109" t="s">
        <v>543</v>
      </c>
      <c r="L38" s="109" t="s">
        <v>26</v>
      </c>
      <c r="N38" s="108">
        <v>417938.66</v>
      </c>
      <c r="P38" s="108">
        <v>260726.25</v>
      </c>
      <c r="Q38" s="109">
        <v>0</v>
      </c>
      <c r="R38" s="108">
        <v>678664.91</v>
      </c>
    </row>
    <row r="39" spans="4:18" x14ac:dyDescent="0.2">
      <c r="D39" s="109" t="s">
        <v>384</v>
      </c>
      <c r="F39" s="109">
        <v>138901</v>
      </c>
      <c r="I39" s="109">
        <v>500840</v>
      </c>
      <c r="J39" s="109" t="s">
        <v>428</v>
      </c>
      <c r="K39" s="109" t="s">
        <v>544</v>
      </c>
      <c r="L39" s="109" t="s">
        <v>26</v>
      </c>
      <c r="N39" s="108">
        <v>13107.61</v>
      </c>
      <c r="P39" s="108">
        <v>370293.08</v>
      </c>
      <c r="Q39" s="108">
        <v>370349.15</v>
      </c>
      <c r="R39" s="108">
        <v>13051.54</v>
      </c>
    </row>
    <row r="40" spans="4:18" x14ac:dyDescent="0.2">
      <c r="D40" s="109" t="s">
        <v>384</v>
      </c>
      <c r="F40" s="109">
        <v>138901</v>
      </c>
      <c r="I40" s="109">
        <v>500840</v>
      </c>
      <c r="J40" s="109" t="s">
        <v>428</v>
      </c>
      <c r="K40" s="109" t="s">
        <v>543</v>
      </c>
      <c r="L40" s="109" t="s">
        <v>26</v>
      </c>
      <c r="N40" s="108">
        <v>140347.87</v>
      </c>
      <c r="P40" s="108">
        <v>62207.199999999997</v>
      </c>
      <c r="Q40" s="108">
        <v>96444.3</v>
      </c>
      <c r="R40" s="108">
        <v>106110.77</v>
      </c>
    </row>
    <row r="41" spans="4:18" x14ac:dyDescent="0.2">
      <c r="D41" s="109" t="s">
        <v>384</v>
      </c>
      <c r="F41" s="109">
        <v>138901</v>
      </c>
      <c r="I41" s="109">
        <v>500878</v>
      </c>
      <c r="J41" s="109" t="s">
        <v>430</v>
      </c>
      <c r="K41" s="109" t="s">
        <v>543</v>
      </c>
      <c r="L41" s="109" t="s">
        <v>26</v>
      </c>
      <c r="N41" s="108">
        <v>15557.46</v>
      </c>
      <c r="P41" s="108">
        <v>2439.5300000000002</v>
      </c>
      <c r="Q41" s="109">
        <v>295.3</v>
      </c>
      <c r="R41" s="108">
        <v>17701.689999999999</v>
      </c>
    </row>
    <row r="42" spans="4:18" x14ac:dyDescent="0.2">
      <c r="D42" s="109" t="s">
        <v>384</v>
      </c>
      <c r="F42" s="109">
        <v>138901</v>
      </c>
      <c r="I42" s="109">
        <v>500883</v>
      </c>
      <c r="J42" s="109" t="s">
        <v>431</v>
      </c>
      <c r="K42" s="109" t="s">
        <v>544</v>
      </c>
      <c r="L42" s="109" t="s">
        <v>26</v>
      </c>
      <c r="N42" s="109">
        <v>0</v>
      </c>
      <c r="P42" s="108">
        <v>133483.24</v>
      </c>
      <c r="Q42" s="108">
        <v>133483.24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500884</v>
      </c>
      <c r="J43" s="109" t="s">
        <v>431</v>
      </c>
      <c r="K43" s="109" t="s">
        <v>544</v>
      </c>
      <c r="L43" s="109" t="s">
        <v>26</v>
      </c>
      <c r="N43" s="109">
        <v>0</v>
      </c>
      <c r="P43" s="108">
        <v>187139.64</v>
      </c>
      <c r="Q43" s="108">
        <v>187139.64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500885</v>
      </c>
      <c r="J44" s="109" t="s">
        <v>432</v>
      </c>
      <c r="K44" s="109" t="s">
        <v>544</v>
      </c>
      <c r="L44" s="109" t="s">
        <v>26</v>
      </c>
      <c r="N44" s="108">
        <v>-107589.54</v>
      </c>
      <c r="P44" s="108">
        <v>1159213.21</v>
      </c>
      <c r="Q44" s="108">
        <v>1154994.54</v>
      </c>
      <c r="R44" s="108">
        <v>-103370.87</v>
      </c>
    </row>
    <row r="45" spans="4:18" x14ac:dyDescent="0.2">
      <c r="D45" s="109" t="s">
        <v>384</v>
      </c>
      <c r="F45" s="109">
        <v>138901</v>
      </c>
      <c r="I45" s="109">
        <v>500885</v>
      </c>
      <c r="J45" s="109" t="s">
        <v>432</v>
      </c>
      <c r="K45" s="109" t="s">
        <v>543</v>
      </c>
      <c r="L45" s="109" t="s">
        <v>26</v>
      </c>
      <c r="N45" s="108">
        <v>3899767.41</v>
      </c>
      <c r="P45" s="108">
        <v>287249.7</v>
      </c>
      <c r="Q45" s="109">
        <v>0</v>
      </c>
      <c r="R45" s="108">
        <v>4187017.11</v>
      </c>
    </row>
    <row r="46" spans="4:18" x14ac:dyDescent="0.2">
      <c r="D46" s="109" t="s">
        <v>384</v>
      </c>
      <c r="F46" s="109">
        <v>138901</v>
      </c>
      <c r="I46" s="109">
        <v>500905</v>
      </c>
      <c r="J46" s="109" t="s">
        <v>433</v>
      </c>
      <c r="K46" s="109" t="s">
        <v>544</v>
      </c>
      <c r="L46" s="109" t="s">
        <v>26</v>
      </c>
      <c r="N46" s="109">
        <v>-404.48</v>
      </c>
      <c r="P46" s="108">
        <v>12216.57</v>
      </c>
      <c r="Q46" s="108">
        <v>12207.87</v>
      </c>
      <c r="R46" s="109">
        <v>-395.78</v>
      </c>
    </row>
    <row r="47" spans="4:18" x14ac:dyDescent="0.2">
      <c r="D47" s="109" t="s">
        <v>384</v>
      </c>
      <c r="F47" s="109">
        <v>138901</v>
      </c>
      <c r="I47" s="109">
        <v>500905</v>
      </c>
      <c r="J47" s="109" t="s">
        <v>433</v>
      </c>
      <c r="K47" s="109" t="s">
        <v>543</v>
      </c>
      <c r="L47" s="109" t="s">
        <v>26</v>
      </c>
      <c r="N47" s="108">
        <v>4132.12</v>
      </c>
      <c r="P47" s="108">
        <v>6366.89</v>
      </c>
      <c r="Q47" s="108">
        <v>7242.96</v>
      </c>
      <c r="R47" s="108">
        <v>3256.05</v>
      </c>
    </row>
    <row r="48" spans="4:18" x14ac:dyDescent="0.2">
      <c r="D48" s="109" t="s">
        <v>384</v>
      </c>
      <c r="F48" s="109">
        <v>138901</v>
      </c>
      <c r="I48" s="109">
        <v>500914</v>
      </c>
      <c r="J48" s="109" t="s">
        <v>435</v>
      </c>
      <c r="K48" s="109" t="s">
        <v>544</v>
      </c>
      <c r="L48" s="109" t="s">
        <v>26</v>
      </c>
      <c r="N48" s="108">
        <v>-166747.48000000001</v>
      </c>
      <c r="P48" s="108">
        <v>510204.27</v>
      </c>
      <c r="Q48" s="108">
        <v>506063.31</v>
      </c>
      <c r="R48" s="108">
        <v>-162606.51999999999</v>
      </c>
    </row>
    <row r="49" spans="1:18" x14ac:dyDescent="0.2">
      <c r="D49" s="109" t="s">
        <v>384</v>
      </c>
      <c r="F49" s="109">
        <v>138901</v>
      </c>
      <c r="I49" s="109">
        <v>500914</v>
      </c>
      <c r="J49" s="109" t="s">
        <v>435</v>
      </c>
      <c r="K49" s="109" t="s">
        <v>543</v>
      </c>
      <c r="L49" s="109" t="s">
        <v>26</v>
      </c>
      <c r="N49" s="108">
        <v>3877411.04</v>
      </c>
      <c r="P49" s="108">
        <v>330337.84000000003</v>
      </c>
      <c r="Q49" s="109">
        <v>0</v>
      </c>
      <c r="R49" s="108">
        <v>4207748.88</v>
      </c>
    </row>
    <row r="50" spans="1:18" x14ac:dyDescent="0.2">
      <c r="D50" s="109" t="s">
        <v>384</v>
      </c>
      <c r="F50" s="109">
        <v>138901</v>
      </c>
      <c r="I50" s="109">
        <v>500918</v>
      </c>
      <c r="J50" s="109" t="s">
        <v>434</v>
      </c>
      <c r="K50" s="109" t="s">
        <v>544</v>
      </c>
      <c r="L50" s="109" t="s">
        <v>26</v>
      </c>
      <c r="N50" s="109">
        <v>0</v>
      </c>
      <c r="P50" s="108">
        <v>42136.56</v>
      </c>
      <c r="Q50" s="108">
        <v>42136.56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500927</v>
      </c>
      <c r="J51" s="109" t="s">
        <v>436</v>
      </c>
      <c r="K51" s="109" t="s">
        <v>544</v>
      </c>
      <c r="L51" s="109" t="s">
        <v>26</v>
      </c>
      <c r="N51" s="109">
        <v>-594.04999999999995</v>
      </c>
      <c r="P51" s="108">
        <v>617292.5</v>
      </c>
      <c r="Q51" s="108">
        <v>616785.97</v>
      </c>
      <c r="R51" s="109">
        <v>-87.52</v>
      </c>
    </row>
    <row r="52" spans="1:18" x14ac:dyDescent="0.2">
      <c r="D52" s="109" t="s">
        <v>384</v>
      </c>
      <c r="F52" s="109">
        <v>138901</v>
      </c>
      <c r="I52" s="109">
        <v>500927</v>
      </c>
      <c r="J52" s="109" t="s">
        <v>436</v>
      </c>
      <c r="K52" s="109" t="s">
        <v>543</v>
      </c>
      <c r="L52" s="109" t="s">
        <v>26</v>
      </c>
      <c r="N52" s="108">
        <v>455935.12</v>
      </c>
      <c r="P52" s="108">
        <v>232067.9</v>
      </c>
      <c r="Q52" s="109">
        <v>0</v>
      </c>
      <c r="R52" s="108">
        <v>688003.02</v>
      </c>
    </row>
    <row r="53" spans="1:18" x14ac:dyDescent="0.2">
      <c r="D53" s="109" t="s">
        <v>384</v>
      </c>
      <c r="F53" s="109">
        <v>138901</v>
      </c>
      <c r="I53" s="109">
        <v>500937</v>
      </c>
      <c r="J53" s="109" t="s">
        <v>437</v>
      </c>
      <c r="K53" s="109" t="s">
        <v>544</v>
      </c>
      <c r="L53" s="109" t="s">
        <v>26</v>
      </c>
      <c r="N53" s="108">
        <v>1253.46</v>
      </c>
      <c r="P53" s="108">
        <v>1285396.23</v>
      </c>
      <c r="Q53" s="108">
        <v>1282594.8</v>
      </c>
      <c r="R53" s="108">
        <v>4054.89</v>
      </c>
    </row>
    <row r="54" spans="1:18" x14ac:dyDescent="0.2">
      <c r="D54" s="109" t="s">
        <v>384</v>
      </c>
      <c r="F54" s="109">
        <v>138901</v>
      </c>
      <c r="I54" s="109">
        <v>500937</v>
      </c>
      <c r="J54" s="109" t="s">
        <v>437</v>
      </c>
      <c r="K54" s="109" t="s">
        <v>543</v>
      </c>
      <c r="L54" s="109" t="s">
        <v>26</v>
      </c>
      <c r="N54" s="108">
        <v>2240866.77</v>
      </c>
      <c r="P54" s="108">
        <v>742777.51</v>
      </c>
      <c r="Q54" s="108">
        <v>2487485.54</v>
      </c>
      <c r="R54" s="108">
        <v>496158.74</v>
      </c>
    </row>
    <row r="55" spans="1:18" x14ac:dyDescent="0.2">
      <c r="D55" s="109" t="s">
        <v>384</v>
      </c>
      <c r="F55" s="109">
        <v>138901</v>
      </c>
      <c r="I55" s="109">
        <v>501031</v>
      </c>
      <c r="J55" s="109" t="s">
        <v>441</v>
      </c>
      <c r="K55" s="109" t="s">
        <v>544</v>
      </c>
      <c r="L55" s="109" t="s">
        <v>26</v>
      </c>
      <c r="N55" s="109">
        <v>364.76</v>
      </c>
      <c r="P55" s="109">
        <v>641.23</v>
      </c>
      <c r="Q55" s="109">
        <v>447.12</v>
      </c>
      <c r="R55" s="109">
        <v>558.87</v>
      </c>
    </row>
    <row r="56" spans="1:18" x14ac:dyDescent="0.2">
      <c r="D56" s="109" t="s">
        <v>384</v>
      </c>
      <c r="F56" s="109">
        <v>138901</v>
      </c>
      <c r="I56" s="109">
        <v>501031</v>
      </c>
      <c r="J56" s="109" t="s">
        <v>441</v>
      </c>
      <c r="K56" s="109" t="s">
        <v>543</v>
      </c>
      <c r="L56" s="109" t="s">
        <v>26</v>
      </c>
      <c r="N56" s="108">
        <v>174117.12</v>
      </c>
      <c r="P56" s="108">
        <v>203672.24</v>
      </c>
      <c r="Q56" s="108">
        <v>136717.15</v>
      </c>
      <c r="R56" s="108">
        <v>241072.21</v>
      </c>
    </row>
    <row r="58" spans="1:18" x14ac:dyDescent="0.2">
      <c r="B58" s="109" t="s">
        <v>442</v>
      </c>
      <c r="D58" s="109" t="s">
        <v>384</v>
      </c>
      <c r="F58" s="109">
        <v>138901</v>
      </c>
      <c r="L58" s="109" t="s">
        <v>26</v>
      </c>
      <c r="N58" s="108">
        <v>16826799.170000002</v>
      </c>
      <c r="P58" s="108">
        <v>80060933.25</v>
      </c>
      <c r="Q58" s="108">
        <v>78321701.290000007</v>
      </c>
      <c r="R58" s="108">
        <v>18566031.129999999</v>
      </c>
    </row>
    <row r="60" spans="1:18" x14ac:dyDescent="0.2">
      <c r="B60" s="109" t="s">
        <v>443</v>
      </c>
      <c r="D60" s="109" t="s">
        <v>384</v>
      </c>
      <c r="L60" s="109" t="s">
        <v>26</v>
      </c>
      <c r="N60" s="108">
        <v>16826799.170000002</v>
      </c>
      <c r="P60" s="108">
        <v>80060933.25</v>
      </c>
      <c r="Q60" s="108">
        <v>78321701.290000007</v>
      </c>
      <c r="R60" s="108">
        <v>18566031.129999999</v>
      </c>
    </row>
    <row r="62" spans="1:18" x14ac:dyDescent="0.2">
      <c r="B62" s="109" t="s">
        <v>444</v>
      </c>
      <c r="L62" s="109" t="s">
        <v>26</v>
      </c>
      <c r="N62" s="108">
        <v>16826799.170000002</v>
      </c>
      <c r="P62" s="108">
        <v>80060933.25</v>
      </c>
      <c r="Q62" s="108">
        <v>78321701.290000007</v>
      </c>
      <c r="R62" s="108">
        <v>18566031.129999999</v>
      </c>
    </row>
    <row r="64" spans="1:18" x14ac:dyDescent="0.2">
      <c r="A64" s="109" t="s">
        <v>558</v>
      </c>
    </row>
    <row r="65" spans="1:15" x14ac:dyDescent="0.2">
      <c r="A65" s="109" t="s">
        <v>446</v>
      </c>
    </row>
    <row r="66" spans="1:15" x14ac:dyDescent="0.2">
      <c r="A66" s="109" t="s">
        <v>547</v>
      </c>
    </row>
    <row r="67" spans="1:15" x14ac:dyDescent="0.2">
      <c r="A67" s="109" t="s">
        <v>447</v>
      </c>
    </row>
    <row r="69" spans="1:15" x14ac:dyDescent="0.2">
      <c r="C69" s="109" t="s">
        <v>379</v>
      </c>
      <c r="E69" s="109" t="s">
        <v>374</v>
      </c>
      <c r="G69" s="109" t="s">
        <v>448</v>
      </c>
      <c r="H69" s="109" t="s">
        <v>380</v>
      </c>
      <c r="J69" s="109" t="s">
        <v>381</v>
      </c>
      <c r="M69" s="109" t="s">
        <v>382</v>
      </c>
      <c r="O69" s="109" t="s">
        <v>383</v>
      </c>
    </row>
    <row r="71" spans="1:15" x14ac:dyDescent="0.2">
      <c r="C71" s="109" t="s">
        <v>26</v>
      </c>
      <c r="E71" s="109" t="s">
        <v>384</v>
      </c>
      <c r="G71" s="109" t="s">
        <v>544</v>
      </c>
      <c r="H71" s="108">
        <v>-243602.3</v>
      </c>
      <c r="J71" s="108">
        <v>74254051.730000004</v>
      </c>
      <c r="M71" s="108">
        <v>74233792.069999993</v>
      </c>
      <c r="O71" s="108">
        <v>-223342.64</v>
      </c>
    </row>
    <row r="72" spans="1:15" x14ac:dyDescent="0.2">
      <c r="C72" s="109" t="s">
        <v>26</v>
      </c>
      <c r="E72" s="109" t="s">
        <v>384</v>
      </c>
      <c r="G72" s="109" t="s">
        <v>543</v>
      </c>
      <c r="H72" s="108">
        <v>17070401.469999999</v>
      </c>
      <c r="J72" s="108">
        <v>5806881.5199999996</v>
      </c>
      <c r="M72" s="108">
        <v>4087909.22</v>
      </c>
      <c r="O72" s="108">
        <v>18789373.77</v>
      </c>
    </row>
    <row r="74" spans="1:15" x14ac:dyDescent="0.2">
      <c r="B74" s="109" t="s">
        <v>442</v>
      </c>
      <c r="C74" s="109" t="s">
        <v>26</v>
      </c>
      <c r="H74" s="108">
        <v>16826799.170000002</v>
      </c>
      <c r="J74" s="108">
        <v>80060933.25</v>
      </c>
      <c r="M74" s="108">
        <v>78321701.290000007</v>
      </c>
      <c r="O74" s="108">
        <v>18566031.129999999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108C-79EA-4D7D-842B-A675D53C91A4}">
  <dimension ref="A1:R6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1306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1302166.78</v>
      </c>
      <c r="P7" s="691">
        <v>2461015.4300000002</v>
      </c>
      <c r="Q7" s="691">
        <v>2300378.75</v>
      </c>
      <c r="R7" s="691">
        <v>1462803.46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3983295.23</v>
      </c>
      <c r="P8" s="691">
        <v>44620</v>
      </c>
      <c r="Q8" s="690">
        <v>0</v>
      </c>
      <c r="R8" s="691">
        <v>4027915.23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1293090.79</v>
      </c>
      <c r="P9" s="691">
        <v>2476319.2599999998</v>
      </c>
      <c r="Q9" s="691">
        <v>2317265.9500000002</v>
      </c>
      <c r="R9" s="691">
        <v>1452144.1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3940282.9</v>
      </c>
      <c r="P10" s="691">
        <v>44794</v>
      </c>
      <c r="Q10" s="690">
        <v>0</v>
      </c>
      <c r="R10" s="691">
        <v>3985076.9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4138110.94</v>
      </c>
      <c r="P11" s="691">
        <v>6614140.54</v>
      </c>
      <c r="Q11" s="691">
        <v>5938866.7599999998</v>
      </c>
      <c r="R11" s="691">
        <v>4813384.72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18080571.84</v>
      </c>
      <c r="P12" s="691">
        <v>144148.39000000001</v>
      </c>
      <c r="Q12" s="690">
        <v>0</v>
      </c>
      <c r="R12" s="691">
        <v>18224720.23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7123363.2800000003</v>
      </c>
      <c r="P13" s="691">
        <v>22064337.399999999</v>
      </c>
      <c r="Q13" s="691">
        <v>20543249.879999999</v>
      </c>
      <c r="R13" s="691">
        <v>8644450.8000000007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42925323.479999997</v>
      </c>
      <c r="P14" s="691">
        <v>735090.34</v>
      </c>
      <c r="Q14" s="690">
        <v>0</v>
      </c>
      <c r="R14" s="691">
        <v>43660413.82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3556845.63</v>
      </c>
      <c r="P15" s="691">
        <v>4911873.88</v>
      </c>
      <c r="Q15" s="691">
        <v>3901092.44</v>
      </c>
      <c r="R15" s="691">
        <v>4567627.07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29701122.760000002</v>
      </c>
      <c r="P16" s="691">
        <v>431376.28</v>
      </c>
      <c r="Q16" s="690">
        <v>0</v>
      </c>
      <c r="R16" s="691">
        <v>30132499.039999999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3965998.06</v>
      </c>
      <c r="P17" s="691">
        <v>6086086.1299999999</v>
      </c>
      <c r="Q17" s="691">
        <v>5635167.1699999999</v>
      </c>
      <c r="R17" s="691">
        <v>4416917.0199999996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52558090.5</v>
      </c>
      <c r="P18" s="691">
        <v>641389.06999999995</v>
      </c>
      <c r="Q18" s="690">
        <v>0</v>
      </c>
      <c r="R18" s="691">
        <v>53199479.57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50307.78</v>
      </c>
      <c r="P19" s="691">
        <v>114223.22</v>
      </c>
      <c r="Q19" s="691">
        <v>65391.45</v>
      </c>
      <c r="R19" s="691">
        <v>99139.55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1556413.63</v>
      </c>
      <c r="P20" s="691">
        <v>89451.35</v>
      </c>
      <c r="Q20" s="690">
        <v>0</v>
      </c>
      <c r="R20" s="691">
        <v>1645864.98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2033.73</v>
      </c>
      <c r="P21" s="691">
        <v>10389.549999999999</v>
      </c>
      <c r="Q21" s="691">
        <v>10061.549999999999</v>
      </c>
      <c r="R21" s="691">
        <v>2361.73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9991771.8800000008</v>
      </c>
      <c r="P22" s="691">
        <v>17239615.739999998</v>
      </c>
      <c r="Q22" s="691">
        <v>13659101.109999999</v>
      </c>
      <c r="R22" s="691">
        <v>13572286.51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107818711.20999999</v>
      </c>
      <c r="P23" s="691">
        <v>1763382.92</v>
      </c>
      <c r="Q23" s="690">
        <v>0</v>
      </c>
      <c r="R23" s="691">
        <v>109582094.13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13924933.32</v>
      </c>
      <c r="P24" s="691">
        <v>18927009.43</v>
      </c>
      <c r="Q24" s="691">
        <v>14283913.08</v>
      </c>
      <c r="R24" s="691">
        <v>18568029.670000002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138847912.87</v>
      </c>
      <c r="P25" s="691">
        <v>2012145.15</v>
      </c>
      <c r="Q25" s="690">
        <v>0</v>
      </c>
      <c r="R25" s="691">
        <v>140860058.02000001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221259.69</v>
      </c>
      <c r="P26" s="691">
        <v>2675.55</v>
      </c>
      <c r="Q26" s="690">
        <v>0</v>
      </c>
      <c r="R26" s="691">
        <v>223935.24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158413.57</v>
      </c>
      <c r="P27" s="691">
        <v>3485.51</v>
      </c>
      <c r="Q27" s="690">
        <v>0</v>
      </c>
      <c r="R27" s="691">
        <v>161899.07999999999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2213146.86</v>
      </c>
      <c r="P28" s="691">
        <v>3529691.97</v>
      </c>
      <c r="Q28" s="691">
        <v>2460336.29</v>
      </c>
      <c r="R28" s="691">
        <v>3282502.54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32972111.68</v>
      </c>
      <c r="P29" s="691">
        <v>651184.61</v>
      </c>
      <c r="Q29" s="690">
        <v>0</v>
      </c>
      <c r="R29" s="691">
        <v>33623296.289999999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460222.23</v>
      </c>
      <c r="P30" s="691">
        <v>698597.01</v>
      </c>
      <c r="Q30" s="691">
        <v>482038.73</v>
      </c>
      <c r="R30" s="691">
        <v>676780.51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135563.5</v>
      </c>
      <c r="Q31" s="691">
        <v>135563.5</v>
      </c>
      <c r="R31" s="691">
        <v>6665244.2599999998</v>
      </c>
    </row>
    <row r="32" spans="4:18" x14ac:dyDescent="0.2">
      <c r="D32" s="690" t="s">
        <v>384</v>
      </c>
      <c r="F32" s="690">
        <v>138901</v>
      </c>
      <c r="I32" s="690">
        <v>500852</v>
      </c>
      <c r="J32" s="690" t="s">
        <v>429</v>
      </c>
      <c r="K32" s="690" t="s">
        <v>562</v>
      </c>
      <c r="L32" s="690" t="s">
        <v>26</v>
      </c>
      <c r="N32" s="691">
        <v>121498.81</v>
      </c>
      <c r="P32" s="691">
        <v>1912.93</v>
      </c>
      <c r="Q32" s="690">
        <v>0</v>
      </c>
      <c r="R32" s="691">
        <v>123411.74</v>
      </c>
    </row>
    <row r="33" spans="4:18" x14ac:dyDescent="0.2">
      <c r="D33" s="690" t="s">
        <v>384</v>
      </c>
      <c r="F33" s="690">
        <v>138901</v>
      </c>
      <c r="I33" s="690">
        <v>500866</v>
      </c>
      <c r="J33" s="690" t="s">
        <v>429</v>
      </c>
      <c r="K33" s="690" t="s">
        <v>562</v>
      </c>
      <c r="L33" s="690" t="s">
        <v>26</v>
      </c>
      <c r="N33" s="691">
        <v>22599.85</v>
      </c>
      <c r="P33" s="690">
        <v>410.51</v>
      </c>
      <c r="Q33" s="690">
        <v>0</v>
      </c>
      <c r="R33" s="691">
        <v>23010.36</v>
      </c>
    </row>
    <row r="34" spans="4:18" x14ac:dyDescent="0.2">
      <c r="D34" s="690" t="s">
        <v>384</v>
      </c>
      <c r="F34" s="690">
        <v>138901</v>
      </c>
      <c r="I34" s="690">
        <v>500883</v>
      </c>
      <c r="J34" s="690" t="s">
        <v>431</v>
      </c>
      <c r="K34" s="690" t="s">
        <v>561</v>
      </c>
      <c r="L34" s="690" t="s">
        <v>26</v>
      </c>
      <c r="N34" s="691">
        <v>286422.96000000002</v>
      </c>
      <c r="P34" s="691">
        <v>461330.28</v>
      </c>
      <c r="Q34" s="691">
        <v>321739.32</v>
      </c>
      <c r="R34" s="691">
        <v>426013.92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562</v>
      </c>
      <c r="L35" s="690" t="s">
        <v>26</v>
      </c>
      <c r="N35" s="691">
        <v>4306571.17</v>
      </c>
      <c r="P35" s="691">
        <v>73211.67</v>
      </c>
      <c r="Q35" s="690">
        <v>0</v>
      </c>
      <c r="R35" s="691">
        <v>4379782.84</v>
      </c>
    </row>
    <row r="36" spans="4:18" x14ac:dyDescent="0.2">
      <c r="D36" s="690" t="s">
        <v>384</v>
      </c>
      <c r="F36" s="690">
        <v>138901</v>
      </c>
      <c r="I36" s="690">
        <v>500884</v>
      </c>
      <c r="J36" s="690" t="s">
        <v>431</v>
      </c>
      <c r="K36" s="690" t="s">
        <v>561</v>
      </c>
      <c r="L36" s="690" t="s">
        <v>26</v>
      </c>
      <c r="N36" s="691">
        <v>515285.21</v>
      </c>
      <c r="P36" s="691">
        <v>978392.2</v>
      </c>
      <c r="Q36" s="691">
        <v>732535.29</v>
      </c>
      <c r="R36" s="691">
        <v>761142.12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562</v>
      </c>
      <c r="L37" s="690" t="s">
        <v>26</v>
      </c>
      <c r="N37" s="691">
        <v>7574204.9199999999</v>
      </c>
      <c r="P37" s="691">
        <v>129050.37</v>
      </c>
      <c r="Q37" s="690">
        <v>0</v>
      </c>
      <c r="R37" s="691">
        <v>7703255.29</v>
      </c>
    </row>
    <row r="38" spans="4:18" x14ac:dyDescent="0.2">
      <c r="D38" s="690" t="s">
        <v>384</v>
      </c>
      <c r="F38" s="690">
        <v>138901</v>
      </c>
      <c r="I38" s="690">
        <v>500885</v>
      </c>
      <c r="J38" s="690" t="s">
        <v>432</v>
      </c>
      <c r="K38" s="690" t="s">
        <v>561</v>
      </c>
      <c r="L38" s="690" t="s">
        <v>26</v>
      </c>
      <c r="N38" s="691">
        <v>782873.89</v>
      </c>
      <c r="P38" s="691">
        <v>1670616.3</v>
      </c>
      <c r="Q38" s="691">
        <v>1027755.47</v>
      </c>
      <c r="R38" s="691">
        <v>1425734.72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562</v>
      </c>
      <c r="L39" s="690" t="s">
        <v>26</v>
      </c>
      <c r="N39" s="691">
        <v>20369321.850000001</v>
      </c>
      <c r="P39" s="691">
        <v>851436.23</v>
      </c>
      <c r="Q39" s="690">
        <v>0</v>
      </c>
      <c r="R39" s="691">
        <v>21220758.079999998</v>
      </c>
    </row>
    <row r="40" spans="4:18" x14ac:dyDescent="0.2">
      <c r="D40" s="690" t="s">
        <v>384</v>
      </c>
      <c r="F40" s="690">
        <v>138901</v>
      </c>
      <c r="I40" s="690">
        <v>500913</v>
      </c>
      <c r="J40" s="690" t="s">
        <v>434</v>
      </c>
      <c r="K40" s="690" t="s">
        <v>561</v>
      </c>
      <c r="L40" s="690" t="s">
        <v>26</v>
      </c>
      <c r="N40" s="691">
        <v>8588519.6099999994</v>
      </c>
      <c r="P40" s="691">
        <v>16369091.529999999</v>
      </c>
      <c r="Q40" s="691">
        <v>12067642.27</v>
      </c>
      <c r="R40" s="691">
        <v>12889968.869999999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562</v>
      </c>
      <c r="L41" s="690" t="s">
        <v>26</v>
      </c>
      <c r="N41" s="691">
        <v>132943035.61</v>
      </c>
      <c r="P41" s="691">
        <v>3532333.82</v>
      </c>
      <c r="Q41" s="690">
        <v>0</v>
      </c>
      <c r="R41" s="691">
        <v>136475369.43000001</v>
      </c>
    </row>
    <row r="42" spans="4:18" x14ac:dyDescent="0.2">
      <c r="D42" s="690" t="s">
        <v>384</v>
      </c>
      <c r="F42" s="690">
        <v>138901</v>
      </c>
      <c r="I42" s="690">
        <v>500914</v>
      </c>
      <c r="J42" s="690" t="s">
        <v>435</v>
      </c>
      <c r="K42" s="690" t="s">
        <v>561</v>
      </c>
      <c r="L42" s="690" t="s">
        <v>26</v>
      </c>
      <c r="N42" s="691">
        <v>1121700.2</v>
      </c>
      <c r="P42" s="691">
        <v>2968130.07</v>
      </c>
      <c r="Q42" s="691">
        <v>2152991.81</v>
      </c>
      <c r="R42" s="691">
        <v>1936838.46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562</v>
      </c>
      <c r="L43" s="690" t="s">
        <v>26</v>
      </c>
      <c r="N43" s="691">
        <v>25698978.210000001</v>
      </c>
      <c r="P43" s="691">
        <v>968756.07</v>
      </c>
      <c r="Q43" s="690">
        <v>0</v>
      </c>
      <c r="R43" s="691">
        <v>26667734.280000001</v>
      </c>
    </row>
    <row r="44" spans="4:18" x14ac:dyDescent="0.2">
      <c r="D44" s="690" t="s">
        <v>384</v>
      </c>
      <c r="F44" s="690">
        <v>138901</v>
      </c>
      <c r="I44" s="690">
        <v>500918</v>
      </c>
      <c r="J44" s="690" t="s">
        <v>434</v>
      </c>
      <c r="K44" s="690" t="s">
        <v>561</v>
      </c>
      <c r="L44" s="690" t="s">
        <v>26</v>
      </c>
      <c r="N44" s="691">
        <v>29990.95</v>
      </c>
      <c r="P44" s="691">
        <v>50348.99</v>
      </c>
      <c r="Q44" s="691">
        <v>30079.08</v>
      </c>
      <c r="R44" s="691">
        <v>50260.86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562</v>
      </c>
      <c r="L45" s="690" t="s">
        <v>26</v>
      </c>
      <c r="N45" s="691">
        <v>636956.07999999996</v>
      </c>
      <c r="P45" s="690">
        <v>580.91999999999996</v>
      </c>
      <c r="Q45" s="690">
        <v>0</v>
      </c>
      <c r="R45" s="691">
        <v>637537</v>
      </c>
    </row>
    <row r="46" spans="4:18" x14ac:dyDescent="0.2">
      <c r="D46" s="690" t="s">
        <v>384</v>
      </c>
      <c r="F46" s="690">
        <v>138901</v>
      </c>
      <c r="I46" s="690">
        <v>500980</v>
      </c>
      <c r="J46" s="690" t="s">
        <v>439</v>
      </c>
      <c r="K46" s="690" t="s">
        <v>561</v>
      </c>
      <c r="L46" s="690" t="s">
        <v>26</v>
      </c>
      <c r="N46" s="691">
        <v>29397.48</v>
      </c>
      <c r="P46" s="691">
        <v>139733.26999999999</v>
      </c>
      <c r="Q46" s="691">
        <v>134843</v>
      </c>
      <c r="R46" s="691">
        <v>34287.75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562</v>
      </c>
      <c r="L47" s="690" t="s">
        <v>26</v>
      </c>
      <c r="N47" s="691">
        <v>131506.23000000001</v>
      </c>
      <c r="P47" s="691">
        <v>29131.83</v>
      </c>
      <c r="Q47" s="690">
        <v>0</v>
      </c>
      <c r="R47" s="691">
        <v>160638.06</v>
      </c>
    </row>
    <row r="48" spans="4:18" x14ac:dyDescent="0.2">
      <c r="D48" s="690" t="s">
        <v>384</v>
      </c>
      <c r="F48" s="690">
        <v>138901</v>
      </c>
      <c r="I48" s="690">
        <v>501000</v>
      </c>
      <c r="J48" s="690" t="s">
        <v>440</v>
      </c>
      <c r="K48" s="690" t="s">
        <v>562</v>
      </c>
      <c r="L48" s="690" t="s">
        <v>26</v>
      </c>
      <c r="N48" s="691">
        <v>4956751.1900000004</v>
      </c>
      <c r="P48" s="691">
        <v>97584.47</v>
      </c>
      <c r="Q48" s="690">
        <v>0</v>
      </c>
      <c r="R48" s="691">
        <v>5054335.66</v>
      </c>
    </row>
    <row r="49" spans="1:18" x14ac:dyDescent="0.2">
      <c r="D49" s="690" t="s">
        <v>384</v>
      </c>
      <c r="F49" s="690">
        <v>138901</v>
      </c>
      <c r="I49" s="690">
        <v>501045</v>
      </c>
      <c r="J49" s="690" t="s">
        <v>518</v>
      </c>
      <c r="K49" s="690" t="s">
        <v>561</v>
      </c>
      <c r="L49" s="690" t="s">
        <v>26</v>
      </c>
      <c r="N49" s="691">
        <v>308163.21000000002</v>
      </c>
      <c r="P49" s="691">
        <v>1064535.71</v>
      </c>
      <c r="Q49" s="691">
        <v>428642.45</v>
      </c>
      <c r="R49" s="691">
        <v>944056.47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562</v>
      </c>
      <c r="L50" s="690" t="s">
        <v>26</v>
      </c>
      <c r="N50" s="691">
        <v>15327418.470000001</v>
      </c>
      <c r="P50" s="691">
        <v>875151.46</v>
      </c>
      <c r="Q50" s="691">
        <v>160694.21</v>
      </c>
      <c r="R50" s="691">
        <v>16041875.720000001</v>
      </c>
    </row>
    <row r="52" spans="1:18" x14ac:dyDescent="0.2">
      <c r="B52" s="690" t="s">
        <v>442</v>
      </c>
      <c r="D52" s="690" t="s">
        <v>384</v>
      </c>
      <c r="F52" s="690">
        <v>138901</v>
      </c>
      <c r="L52" s="690" t="s">
        <v>26</v>
      </c>
      <c r="N52" s="691">
        <v>711201940.79999995</v>
      </c>
      <c r="P52" s="691"/>
      <c r="Q52" s="691"/>
      <c r="R52" s="691">
        <v>744506936.10000002</v>
      </c>
    </row>
    <row r="54" spans="1:18" x14ac:dyDescent="0.2">
      <c r="B54" s="690" t="s">
        <v>443</v>
      </c>
      <c r="D54" s="690" t="s">
        <v>384</v>
      </c>
      <c r="L54" s="690" t="s">
        <v>26</v>
      </c>
      <c r="N54" s="691">
        <v>711201940.79999995</v>
      </c>
      <c r="P54" s="691"/>
      <c r="Q54" s="691"/>
      <c r="R54" s="691">
        <v>744506936.10000002</v>
      </c>
    </row>
    <row r="56" spans="1:18" x14ac:dyDescent="0.2">
      <c r="B56" s="690" t="s">
        <v>444</v>
      </c>
      <c r="L56" s="690" t="s">
        <v>26</v>
      </c>
      <c r="N56" s="691">
        <v>711201940.79999995</v>
      </c>
      <c r="P56" s="691"/>
      <c r="Q56" s="691"/>
      <c r="R56" s="691">
        <v>744506936.10000002</v>
      </c>
    </row>
    <row r="58" spans="1:18" x14ac:dyDescent="0.2">
      <c r="A58" s="690" t="s">
        <v>1307</v>
      </c>
    </row>
    <row r="59" spans="1:18" x14ac:dyDescent="0.2">
      <c r="A59" s="690" t="s">
        <v>446</v>
      </c>
    </row>
    <row r="60" spans="1:18" x14ac:dyDescent="0.2">
      <c r="A60" s="690" t="s">
        <v>1301</v>
      </c>
    </row>
    <row r="61" spans="1:18" x14ac:dyDescent="0.2">
      <c r="A61" s="690" t="s">
        <v>447</v>
      </c>
    </row>
    <row r="63" spans="1:18" x14ac:dyDescent="0.2">
      <c r="C63" s="690" t="s">
        <v>379</v>
      </c>
      <c r="E63" s="690" t="s">
        <v>374</v>
      </c>
      <c r="G63" s="690" t="s">
        <v>448</v>
      </c>
      <c r="H63" s="690" t="s">
        <v>380</v>
      </c>
      <c r="O63" s="690" t="s">
        <v>383</v>
      </c>
    </row>
    <row r="65" spans="2:15" x14ac:dyDescent="0.2">
      <c r="C65" s="690" t="s">
        <v>26</v>
      </c>
      <c r="E65" s="690" t="s">
        <v>384</v>
      </c>
      <c r="G65" s="690" t="s">
        <v>561</v>
      </c>
      <c r="H65" s="691">
        <v>59682311.060000002</v>
      </c>
      <c r="J65" s="691"/>
      <c r="M65" s="691"/>
      <c r="O65" s="691">
        <v>80024369.120000005</v>
      </c>
    </row>
    <row r="66" spans="2:15" x14ac:dyDescent="0.2">
      <c r="C66" s="690" t="s">
        <v>26</v>
      </c>
      <c r="E66" s="690" t="s">
        <v>384</v>
      </c>
      <c r="G66" s="690" t="s">
        <v>562</v>
      </c>
      <c r="H66" s="691">
        <v>651519629.74000001</v>
      </c>
      <c r="J66" s="691"/>
      <c r="M66" s="691"/>
      <c r="O66" s="691">
        <v>664482566.98000002</v>
      </c>
    </row>
    <row r="68" spans="2:15" x14ac:dyDescent="0.2">
      <c r="B68" s="690" t="s">
        <v>442</v>
      </c>
      <c r="C68" s="690" t="s">
        <v>26</v>
      </c>
      <c r="H68" s="691">
        <v>711201940.79999995</v>
      </c>
      <c r="J68" s="691"/>
      <c r="M68" s="691"/>
      <c r="O68" s="691">
        <v>744506936.10000002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41AB-2B5B-47F1-959A-7E0C68023E6D}">
  <dimension ref="A1:R72"/>
  <sheetViews>
    <sheetView workbookViewId="0">
      <pane ySplit="5" topLeftCell="A37" activePane="bottomLeft" state="frozen"/>
      <selection pane="bottomLeft" activeCell="R11" sqref="R11:R12"/>
    </sheetView>
  </sheetViews>
  <sheetFormatPr defaultRowHeight="11.4" x14ac:dyDescent="0.2"/>
  <cols>
    <col min="1" max="1" width="4.332031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1462803.46</v>
      </c>
      <c r="P7" s="691">
        <v>2620034.61</v>
      </c>
      <c r="Q7" s="691">
        <v>2593332.86</v>
      </c>
      <c r="R7" s="691">
        <v>1489505.21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4027915.23</v>
      </c>
      <c r="P8" s="691">
        <v>41968.9</v>
      </c>
      <c r="Q8" s="690">
        <v>0</v>
      </c>
      <c r="R8" s="691">
        <v>4069884.13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1452144.1</v>
      </c>
      <c r="P9" s="691">
        <v>2637614.5</v>
      </c>
      <c r="Q9" s="691">
        <v>2611172.73</v>
      </c>
      <c r="R9" s="691">
        <v>1478585.87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3985076.9</v>
      </c>
      <c r="P10" s="691">
        <v>42132.43</v>
      </c>
      <c r="Q10" s="690">
        <v>0</v>
      </c>
      <c r="R10" s="691">
        <v>4027209.33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4813384.72</v>
      </c>
      <c r="P11" s="691">
        <v>6814873.6299999999</v>
      </c>
      <c r="Q11" s="691">
        <v>6702837.25</v>
      </c>
      <c r="R11" s="691">
        <v>4925421.0999999996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18224720.23</v>
      </c>
      <c r="P12" s="691">
        <v>130830.1</v>
      </c>
      <c r="Q12" s="690">
        <v>0</v>
      </c>
      <c r="R12" s="691">
        <v>18355550.329999998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8644450.8000000007</v>
      </c>
      <c r="P13" s="691">
        <v>23349178.969999999</v>
      </c>
      <c r="Q13" s="691">
        <v>23094815.510000002</v>
      </c>
      <c r="R13" s="691">
        <v>8898814.2599999998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43660413.82</v>
      </c>
      <c r="P14" s="691">
        <v>688955.72</v>
      </c>
      <c r="Q14" s="690">
        <v>0</v>
      </c>
      <c r="R14" s="691">
        <v>44349369.539999999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4567627.07</v>
      </c>
      <c r="P15" s="691">
        <v>5068956.59</v>
      </c>
      <c r="Q15" s="691">
        <v>4900206.71</v>
      </c>
      <c r="R15" s="691">
        <v>4736376.95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30132499.039999999</v>
      </c>
      <c r="P16" s="691">
        <v>405807.71</v>
      </c>
      <c r="Q16" s="690">
        <v>0</v>
      </c>
      <c r="R16" s="691">
        <v>30538306.75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4416917.0199999996</v>
      </c>
      <c r="P17" s="691">
        <v>6643359.4299999997</v>
      </c>
      <c r="Q17" s="691">
        <v>6266178.1299999999</v>
      </c>
      <c r="R17" s="691">
        <v>4794098.32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53199479.57</v>
      </c>
      <c r="P18" s="691">
        <v>604386.78</v>
      </c>
      <c r="Q18" s="690">
        <v>0</v>
      </c>
      <c r="R18" s="691">
        <v>53803866.350000001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99139.55</v>
      </c>
      <c r="P19" s="691">
        <v>114100.89</v>
      </c>
      <c r="Q19" s="691">
        <v>105614.82</v>
      </c>
      <c r="R19" s="691">
        <v>107625.62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1645864.98</v>
      </c>
      <c r="P20" s="691">
        <v>84087.27</v>
      </c>
      <c r="Q20" s="690">
        <v>0</v>
      </c>
      <c r="R20" s="691">
        <v>1729952.25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2361.73</v>
      </c>
      <c r="P21" s="691">
        <v>9704.7000000000007</v>
      </c>
      <c r="Q21" s="691">
        <v>11037.1</v>
      </c>
      <c r="R21" s="691">
        <v>1029.33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13572286.51</v>
      </c>
      <c r="P22" s="691">
        <v>18083987.48</v>
      </c>
      <c r="Q22" s="691">
        <v>17485076.300000001</v>
      </c>
      <c r="R22" s="691">
        <v>14171197.689999999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109582094.13</v>
      </c>
      <c r="P23" s="691">
        <v>1658876.24</v>
      </c>
      <c r="Q23" s="690">
        <v>0</v>
      </c>
      <c r="R23" s="691">
        <v>111240970.37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18568029.670000002</v>
      </c>
      <c r="P24" s="691">
        <v>19445198.300000001</v>
      </c>
      <c r="Q24" s="691">
        <v>18669884.73</v>
      </c>
      <c r="R24" s="691">
        <v>19343343.239999998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140860058.02000001</v>
      </c>
      <c r="P25" s="691">
        <v>1892893.9</v>
      </c>
      <c r="Q25" s="690">
        <v>0</v>
      </c>
      <c r="R25" s="691">
        <v>142752951.91999999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223935.24</v>
      </c>
      <c r="P26" s="691">
        <v>2504.39</v>
      </c>
      <c r="Q26" s="690">
        <v>0</v>
      </c>
      <c r="R26" s="691">
        <v>226439.63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161899.07999999999</v>
      </c>
      <c r="P27" s="691">
        <v>3262.56</v>
      </c>
      <c r="Q27" s="690">
        <v>0</v>
      </c>
      <c r="R27" s="691">
        <v>165161.64000000001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3282502.54</v>
      </c>
      <c r="P28" s="691">
        <v>3636940.74</v>
      </c>
      <c r="Q28" s="691">
        <v>3457464.18</v>
      </c>
      <c r="R28" s="691">
        <v>3461979.1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33623296.289999999</v>
      </c>
      <c r="P29" s="691">
        <v>612135.16</v>
      </c>
      <c r="Q29" s="690">
        <v>0</v>
      </c>
      <c r="R29" s="691">
        <v>34235431.450000003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676780.51</v>
      </c>
      <c r="P30" s="691">
        <v>719194.31</v>
      </c>
      <c r="Q30" s="691">
        <v>683489.34</v>
      </c>
      <c r="R30" s="691">
        <v>712485.48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127434.2</v>
      </c>
      <c r="Q31" s="690">
        <v>0</v>
      </c>
      <c r="R31" s="691">
        <v>6792678.46</v>
      </c>
    </row>
    <row r="32" spans="4:18" x14ac:dyDescent="0.2">
      <c r="D32" s="690" t="s">
        <v>384</v>
      </c>
      <c r="F32" s="690">
        <v>138901</v>
      </c>
      <c r="I32" s="690">
        <v>500839</v>
      </c>
      <c r="J32" s="690" t="s">
        <v>586</v>
      </c>
      <c r="K32" s="690" t="s">
        <v>561</v>
      </c>
      <c r="L32" s="690" t="s">
        <v>26</v>
      </c>
      <c r="N32" s="690">
        <v>-7.0000000000000007E-2</v>
      </c>
      <c r="P32" s="691">
        <v>636932.24</v>
      </c>
      <c r="Q32" s="691">
        <v>636932.17000000004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500852</v>
      </c>
      <c r="J33" s="690" t="s">
        <v>429</v>
      </c>
      <c r="K33" s="690" t="s">
        <v>562</v>
      </c>
      <c r="L33" s="690" t="s">
        <v>26</v>
      </c>
      <c r="N33" s="691">
        <v>123411.74</v>
      </c>
      <c r="P33" s="691">
        <v>1790.61</v>
      </c>
      <c r="Q33" s="690">
        <v>0</v>
      </c>
      <c r="R33" s="691">
        <v>125202.35</v>
      </c>
    </row>
    <row r="34" spans="4:18" x14ac:dyDescent="0.2">
      <c r="D34" s="690" t="s">
        <v>384</v>
      </c>
      <c r="F34" s="690">
        <v>138901</v>
      </c>
      <c r="I34" s="690">
        <v>500866</v>
      </c>
      <c r="J34" s="690" t="s">
        <v>429</v>
      </c>
      <c r="K34" s="690" t="s">
        <v>562</v>
      </c>
      <c r="L34" s="690" t="s">
        <v>26</v>
      </c>
      <c r="N34" s="691">
        <v>23010.36</v>
      </c>
      <c r="P34" s="690">
        <v>384.26</v>
      </c>
      <c r="Q34" s="690">
        <v>0</v>
      </c>
      <c r="R34" s="691">
        <v>23394.62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561</v>
      </c>
      <c r="L35" s="690" t="s">
        <v>26</v>
      </c>
      <c r="N35" s="691">
        <v>426013.92</v>
      </c>
      <c r="P35" s="691">
        <v>475446.65</v>
      </c>
      <c r="Q35" s="691">
        <v>452075.57</v>
      </c>
      <c r="R35" s="691">
        <v>449385</v>
      </c>
    </row>
    <row r="36" spans="4:18" x14ac:dyDescent="0.2">
      <c r="D36" s="690" t="s">
        <v>384</v>
      </c>
      <c r="F36" s="690">
        <v>138901</v>
      </c>
      <c r="I36" s="690">
        <v>500883</v>
      </c>
      <c r="J36" s="690" t="s">
        <v>431</v>
      </c>
      <c r="K36" s="690" t="s">
        <v>562</v>
      </c>
      <c r="L36" s="690" t="s">
        <v>26</v>
      </c>
      <c r="N36" s="691">
        <v>4379782.84</v>
      </c>
      <c r="P36" s="691">
        <v>68870.759999999995</v>
      </c>
      <c r="Q36" s="690">
        <v>0</v>
      </c>
      <c r="R36" s="691">
        <v>4448653.5999999996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561</v>
      </c>
      <c r="L37" s="690" t="s">
        <v>26</v>
      </c>
      <c r="N37" s="691">
        <v>761142.12</v>
      </c>
      <c r="P37" s="691">
        <v>1034540.18</v>
      </c>
      <c r="Q37" s="691">
        <v>993377.12</v>
      </c>
      <c r="R37" s="691">
        <v>802305.18</v>
      </c>
    </row>
    <row r="38" spans="4:18" x14ac:dyDescent="0.2">
      <c r="D38" s="690" t="s">
        <v>384</v>
      </c>
      <c r="F38" s="690">
        <v>138901</v>
      </c>
      <c r="I38" s="690">
        <v>500884</v>
      </c>
      <c r="J38" s="690" t="s">
        <v>431</v>
      </c>
      <c r="K38" s="690" t="s">
        <v>562</v>
      </c>
      <c r="L38" s="690" t="s">
        <v>26</v>
      </c>
      <c r="N38" s="691">
        <v>7703255.29</v>
      </c>
      <c r="P38" s="691">
        <v>121398.71</v>
      </c>
      <c r="Q38" s="690">
        <v>0</v>
      </c>
      <c r="R38" s="691">
        <v>7824654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561</v>
      </c>
      <c r="L39" s="690" t="s">
        <v>26</v>
      </c>
      <c r="N39" s="691">
        <v>1425734.72</v>
      </c>
      <c r="P39" s="691">
        <v>1708446.47</v>
      </c>
      <c r="Q39" s="691">
        <v>1598314.47</v>
      </c>
      <c r="R39" s="691">
        <v>1535866.72</v>
      </c>
    </row>
    <row r="40" spans="4:18" x14ac:dyDescent="0.2">
      <c r="D40" s="690" t="s">
        <v>384</v>
      </c>
      <c r="F40" s="690">
        <v>138901</v>
      </c>
      <c r="I40" s="690">
        <v>500885</v>
      </c>
      <c r="J40" s="690" t="s">
        <v>432</v>
      </c>
      <c r="K40" s="690" t="s">
        <v>562</v>
      </c>
      <c r="L40" s="690" t="s">
        <v>26</v>
      </c>
      <c r="N40" s="691">
        <v>21220758.079999998</v>
      </c>
      <c r="P40" s="691">
        <v>800133.94</v>
      </c>
      <c r="Q40" s="690">
        <v>0</v>
      </c>
      <c r="R40" s="691">
        <v>22020892.02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561</v>
      </c>
      <c r="L41" s="690" t="s">
        <v>26</v>
      </c>
      <c r="N41" s="691">
        <v>12889968.869999999</v>
      </c>
      <c r="P41" s="691">
        <v>17102495.629999999</v>
      </c>
      <c r="Q41" s="691">
        <v>16376118.07</v>
      </c>
      <c r="R41" s="691">
        <v>13616346.43</v>
      </c>
    </row>
    <row r="42" spans="4:18" x14ac:dyDescent="0.2">
      <c r="D42" s="690" t="s">
        <v>384</v>
      </c>
      <c r="F42" s="690">
        <v>138901</v>
      </c>
      <c r="I42" s="690">
        <v>500913</v>
      </c>
      <c r="J42" s="690" t="s">
        <v>434</v>
      </c>
      <c r="K42" s="690" t="s">
        <v>562</v>
      </c>
      <c r="L42" s="690" t="s">
        <v>26</v>
      </c>
      <c r="N42" s="691">
        <v>136475369.43000001</v>
      </c>
      <c r="P42" s="691">
        <v>3320009.29</v>
      </c>
      <c r="Q42" s="690">
        <v>0</v>
      </c>
      <c r="R42" s="691">
        <v>139795378.72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561</v>
      </c>
      <c r="L43" s="690" t="s">
        <v>26</v>
      </c>
      <c r="N43" s="691">
        <v>1936838.46</v>
      </c>
      <c r="P43" s="691">
        <v>3152417.09</v>
      </c>
      <c r="Q43" s="691">
        <v>3013310.36</v>
      </c>
      <c r="R43" s="691">
        <v>2075945.19</v>
      </c>
    </row>
    <row r="44" spans="4:18" x14ac:dyDescent="0.2">
      <c r="D44" s="690" t="s">
        <v>384</v>
      </c>
      <c r="F44" s="690">
        <v>138901</v>
      </c>
      <c r="I44" s="690">
        <v>500914</v>
      </c>
      <c r="J44" s="690" t="s">
        <v>435</v>
      </c>
      <c r="K44" s="690" t="s">
        <v>562</v>
      </c>
      <c r="L44" s="690" t="s">
        <v>26</v>
      </c>
      <c r="N44" s="691">
        <v>26667734.280000001</v>
      </c>
      <c r="P44" s="691">
        <v>910662.84</v>
      </c>
      <c r="Q44" s="690">
        <v>0</v>
      </c>
      <c r="R44" s="691">
        <v>27578397.120000001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561</v>
      </c>
      <c r="L45" s="690" t="s">
        <v>26</v>
      </c>
      <c r="N45" s="691">
        <v>50260.86</v>
      </c>
      <c r="P45" s="691">
        <v>53611.360000000001</v>
      </c>
      <c r="Q45" s="691">
        <v>50266.52</v>
      </c>
      <c r="R45" s="691">
        <v>53605.7</v>
      </c>
    </row>
    <row r="46" spans="4:18" x14ac:dyDescent="0.2">
      <c r="D46" s="690" t="s">
        <v>384</v>
      </c>
      <c r="F46" s="690">
        <v>138901</v>
      </c>
      <c r="I46" s="690">
        <v>500918</v>
      </c>
      <c r="J46" s="690" t="s">
        <v>434</v>
      </c>
      <c r="K46" s="690" t="s">
        <v>562</v>
      </c>
      <c r="L46" s="690" t="s">
        <v>26</v>
      </c>
      <c r="N46" s="691">
        <v>637537</v>
      </c>
      <c r="P46" s="690">
        <v>546.05999999999995</v>
      </c>
      <c r="Q46" s="690">
        <v>0</v>
      </c>
      <c r="R46" s="691">
        <v>638083.06000000006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561</v>
      </c>
      <c r="L47" s="690" t="s">
        <v>26</v>
      </c>
      <c r="N47" s="691">
        <v>34287.75</v>
      </c>
      <c r="P47" s="691">
        <v>161517.49</v>
      </c>
      <c r="Q47" s="691">
        <v>160569.53</v>
      </c>
      <c r="R47" s="691">
        <v>35235.71</v>
      </c>
    </row>
    <row r="48" spans="4:18" x14ac:dyDescent="0.2">
      <c r="D48" s="690" t="s">
        <v>384</v>
      </c>
      <c r="F48" s="690">
        <v>138901</v>
      </c>
      <c r="I48" s="690">
        <v>500980</v>
      </c>
      <c r="J48" s="690" t="s">
        <v>439</v>
      </c>
      <c r="K48" s="690" t="s">
        <v>562</v>
      </c>
      <c r="L48" s="690" t="s">
        <v>26</v>
      </c>
      <c r="N48" s="691">
        <v>160638.06</v>
      </c>
      <c r="P48" s="691">
        <v>27428.81</v>
      </c>
      <c r="Q48" s="690">
        <v>0</v>
      </c>
      <c r="R48" s="691">
        <v>188066.87</v>
      </c>
    </row>
    <row r="49" spans="1:18" x14ac:dyDescent="0.2">
      <c r="D49" s="690" t="s">
        <v>384</v>
      </c>
      <c r="F49" s="690">
        <v>138901</v>
      </c>
      <c r="I49" s="690">
        <v>501000</v>
      </c>
      <c r="J49" s="690" t="s">
        <v>440</v>
      </c>
      <c r="K49" s="690" t="s">
        <v>562</v>
      </c>
      <c r="L49" s="690" t="s">
        <v>26</v>
      </c>
      <c r="N49" s="691">
        <v>5054335.66</v>
      </c>
      <c r="P49" s="691">
        <v>101942.11</v>
      </c>
      <c r="Q49" s="690">
        <v>0</v>
      </c>
      <c r="R49" s="691">
        <v>5156277.7699999996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561</v>
      </c>
      <c r="L50" s="690" t="s">
        <v>26</v>
      </c>
      <c r="N50" s="691">
        <v>944056.47</v>
      </c>
      <c r="P50" s="691">
        <v>877406.1</v>
      </c>
      <c r="Q50" s="691">
        <v>955496.13</v>
      </c>
      <c r="R50" s="691">
        <v>865966.44</v>
      </c>
    </row>
    <row r="51" spans="1:18" x14ac:dyDescent="0.2">
      <c r="D51" s="690" t="s">
        <v>384</v>
      </c>
      <c r="F51" s="690">
        <v>138901</v>
      </c>
      <c r="I51" s="690">
        <v>501045</v>
      </c>
      <c r="J51" s="690" t="s">
        <v>518</v>
      </c>
      <c r="K51" s="690" t="s">
        <v>562</v>
      </c>
      <c r="L51" s="690" t="s">
        <v>26</v>
      </c>
      <c r="N51" s="691">
        <v>16202569.93</v>
      </c>
      <c r="P51" s="691">
        <v>822671.43</v>
      </c>
      <c r="Q51" s="690">
        <v>0</v>
      </c>
      <c r="R51" s="691">
        <v>17025241.359999999</v>
      </c>
    </row>
    <row r="52" spans="1:18" x14ac:dyDescent="0.2">
      <c r="D52" s="690" t="s">
        <v>384</v>
      </c>
      <c r="F52" s="690">
        <v>138901</v>
      </c>
      <c r="I52" s="690">
        <v>501075</v>
      </c>
      <c r="J52" s="690" t="s">
        <v>1240</v>
      </c>
      <c r="K52" s="690" t="s">
        <v>561</v>
      </c>
      <c r="L52" s="690" t="s">
        <v>26</v>
      </c>
      <c r="N52" s="690">
        <v>0</v>
      </c>
      <c r="P52" s="690">
        <v>964.99</v>
      </c>
      <c r="Q52" s="690">
        <v>964.99</v>
      </c>
      <c r="R52" s="690">
        <v>0</v>
      </c>
    </row>
    <row r="53" spans="1:18" x14ac:dyDescent="0.2">
      <c r="D53" s="690" t="s">
        <v>384</v>
      </c>
      <c r="F53" s="690">
        <v>138901</v>
      </c>
      <c r="I53" s="690">
        <v>501076</v>
      </c>
      <c r="J53" s="690" t="s">
        <v>1241</v>
      </c>
      <c r="K53" s="690" t="s">
        <v>561</v>
      </c>
      <c r="L53" s="690" t="s">
        <v>26</v>
      </c>
      <c r="N53" s="690">
        <v>0</v>
      </c>
      <c r="P53" s="690">
        <v>966.6</v>
      </c>
      <c r="Q53" s="690">
        <v>966.6</v>
      </c>
      <c r="R53" s="690">
        <v>0</v>
      </c>
    </row>
    <row r="54" spans="1:18" x14ac:dyDescent="0.2">
      <c r="D54" s="690" t="s">
        <v>384</v>
      </c>
      <c r="F54" s="690">
        <v>138901</v>
      </c>
      <c r="I54" s="690">
        <v>501078</v>
      </c>
      <c r="J54" s="690" t="s">
        <v>1243</v>
      </c>
      <c r="K54" s="690" t="s">
        <v>561</v>
      </c>
      <c r="L54" s="690" t="s">
        <v>26</v>
      </c>
      <c r="N54" s="690">
        <v>0</v>
      </c>
      <c r="P54" s="690">
        <v>966.6</v>
      </c>
      <c r="Q54" s="690">
        <v>966.6</v>
      </c>
      <c r="R54" s="690">
        <v>0</v>
      </c>
    </row>
    <row r="56" spans="1:18" x14ac:dyDescent="0.2">
      <c r="B56" s="690" t="s">
        <v>442</v>
      </c>
      <c r="D56" s="690" t="s">
        <v>384</v>
      </c>
      <c r="F56" s="690">
        <v>138901</v>
      </c>
      <c r="L56" s="690" t="s">
        <v>26</v>
      </c>
      <c r="N56" s="691">
        <v>744667630.24000001</v>
      </c>
      <c r="P56" s="691">
        <v>126819969.73</v>
      </c>
      <c r="Q56" s="691">
        <v>110820467.79000001</v>
      </c>
      <c r="R56" s="691">
        <v>760667132.17999995</v>
      </c>
    </row>
    <row r="58" spans="1:18" x14ac:dyDescent="0.2">
      <c r="B58" s="690" t="s">
        <v>443</v>
      </c>
      <c r="D58" s="690" t="s">
        <v>384</v>
      </c>
      <c r="L58" s="690" t="s">
        <v>26</v>
      </c>
      <c r="N58" s="691">
        <v>744667630.24000001</v>
      </c>
      <c r="P58" s="691">
        <v>126819969.73</v>
      </c>
      <c r="Q58" s="691">
        <v>110820467.79000001</v>
      </c>
      <c r="R58" s="691">
        <v>760667132.17999995</v>
      </c>
    </row>
    <row r="60" spans="1:18" x14ac:dyDescent="0.2">
      <c r="B60" s="690" t="s">
        <v>444</v>
      </c>
      <c r="L60" s="690" t="s">
        <v>26</v>
      </c>
      <c r="N60" s="691">
        <v>744667630.24000001</v>
      </c>
      <c r="P60" s="691">
        <v>126819969.73</v>
      </c>
      <c r="Q60" s="691">
        <v>110820467.79000001</v>
      </c>
      <c r="R60" s="691">
        <v>760667132.17999995</v>
      </c>
    </row>
    <row r="62" spans="1:18" x14ac:dyDescent="0.2">
      <c r="A62" s="690" t="s">
        <v>1331</v>
      </c>
    </row>
    <row r="63" spans="1:18" x14ac:dyDescent="0.2">
      <c r="A63" s="690" t="s">
        <v>446</v>
      </c>
    </row>
    <row r="64" spans="1:18" x14ac:dyDescent="0.2">
      <c r="A64" s="690" t="s">
        <v>1327</v>
      </c>
    </row>
    <row r="65" spans="1:15" x14ac:dyDescent="0.2">
      <c r="A65" s="690" t="s">
        <v>447</v>
      </c>
    </row>
    <row r="67" spans="1:15" x14ac:dyDescent="0.2">
      <c r="C67" s="690" t="s">
        <v>379</v>
      </c>
      <c r="E67" s="690" t="s">
        <v>374</v>
      </c>
      <c r="G67" s="690" t="s">
        <v>448</v>
      </c>
      <c r="H67" s="690" t="s">
        <v>380</v>
      </c>
      <c r="J67" s="690" t="s">
        <v>381</v>
      </c>
      <c r="M67" s="690" t="s">
        <v>382</v>
      </c>
      <c r="O67" s="690" t="s">
        <v>383</v>
      </c>
    </row>
    <row r="69" spans="1:15" x14ac:dyDescent="0.2">
      <c r="C69" s="690" t="s">
        <v>26</v>
      </c>
      <c r="E69" s="690" t="s">
        <v>384</v>
      </c>
      <c r="G69" s="690" t="s">
        <v>561</v>
      </c>
      <c r="H69" s="691">
        <v>80024369.049999997</v>
      </c>
      <c r="J69" s="691">
        <v>114339150.84999999</v>
      </c>
      <c r="M69" s="691">
        <v>110809430.69</v>
      </c>
      <c r="O69" s="691">
        <v>83554089.209999993</v>
      </c>
    </row>
    <row r="70" spans="1:15" x14ac:dyDescent="0.2">
      <c r="C70" s="690" t="s">
        <v>26</v>
      </c>
      <c r="E70" s="690" t="s">
        <v>384</v>
      </c>
      <c r="G70" s="690" t="s">
        <v>562</v>
      </c>
      <c r="H70" s="691">
        <v>664643261.19000006</v>
      </c>
      <c r="J70" s="691">
        <v>12480818.880000001</v>
      </c>
      <c r="M70" s="691">
        <v>11037.1</v>
      </c>
      <c r="O70" s="691">
        <v>677113042.97000003</v>
      </c>
    </row>
    <row r="72" spans="1:15" x14ac:dyDescent="0.2">
      <c r="B72" s="690" t="s">
        <v>442</v>
      </c>
      <c r="C72" s="690" t="s">
        <v>26</v>
      </c>
      <c r="H72" s="691">
        <v>744667630.24000001</v>
      </c>
      <c r="J72" s="691">
        <v>126819969.73</v>
      </c>
      <c r="M72" s="691">
        <v>110820467.79000001</v>
      </c>
      <c r="O72" s="691">
        <v>760667132.17999995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6440-B79F-4535-872D-7767452267A0}">
  <dimension ref="A1:R35"/>
  <sheetViews>
    <sheetView workbookViewId="0">
      <pane ySplit="5" topLeftCell="A6" activePane="bottomLeft" state="frozen"/>
      <selection pane="bottomLeft" activeCell="I7" sqref="I7:I17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1638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500401</v>
      </c>
      <c r="J7" s="690" t="s">
        <v>398</v>
      </c>
      <c r="K7" s="690" t="s">
        <v>559</v>
      </c>
      <c r="L7" s="690" t="s">
        <v>26</v>
      </c>
      <c r="N7" s="690">
        <v>0</v>
      </c>
      <c r="P7" s="690">
        <v>0</v>
      </c>
      <c r="Q7" s="690">
        <v>0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500401</v>
      </c>
      <c r="J8" s="690" t="s">
        <v>398</v>
      </c>
      <c r="K8" s="690" t="s">
        <v>560</v>
      </c>
      <c r="L8" s="690" t="s">
        <v>26</v>
      </c>
      <c r="N8" s="690">
        <v>0</v>
      </c>
      <c r="P8" s="690">
        <v>0</v>
      </c>
      <c r="Q8" s="690">
        <v>0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500470</v>
      </c>
      <c r="J9" s="690" t="s">
        <v>399</v>
      </c>
      <c r="K9" s="690" t="s">
        <v>560</v>
      </c>
      <c r="L9" s="690" t="s">
        <v>26</v>
      </c>
      <c r="N9" s="690">
        <v>0</v>
      </c>
      <c r="P9" s="690">
        <v>53.4</v>
      </c>
      <c r="Q9" s="690">
        <v>53.4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500538</v>
      </c>
      <c r="J10" s="690" t="s">
        <v>403</v>
      </c>
      <c r="K10" s="690" t="s">
        <v>560</v>
      </c>
      <c r="L10" s="690" t="s">
        <v>26</v>
      </c>
      <c r="N10" s="690">
        <v>0</v>
      </c>
      <c r="P10" s="691">
        <v>42414.29</v>
      </c>
      <c r="Q10" s="691">
        <v>42414.29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500602</v>
      </c>
      <c r="J11" s="690" t="s">
        <v>568</v>
      </c>
      <c r="K11" s="690" t="s">
        <v>559</v>
      </c>
      <c r="L11" s="690" t="s">
        <v>26</v>
      </c>
      <c r="N11" s="690">
        <v>0</v>
      </c>
      <c r="P11" s="691">
        <v>1750.36</v>
      </c>
      <c r="Q11" s="691">
        <v>1750.36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500602</v>
      </c>
      <c r="J12" s="690" t="s">
        <v>568</v>
      </c>
      <c r="K12" s="690" t="s">
        <v>560</v>
      </c>
      <c r="L12" s="690" t="s">
        <v>26</v>
      </c>
      <c r="N12" s="690">
        <v>0</v>
      </c>
      <c r="P12" s="690">
        <v>178.58</v>
      </c>
      <c r="Q12" s="690">
        <v>178.58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500693</v>
      </c>
      <c r="J13" s="690" t="s">
        <v>417</v>
      </c>
      <c r="K13" s="690" t="s">
        <v>559</v>
      </c>
      <c r="L13" s="690" t="s">
        <v>26</v>
      </c>
      <c r="N13" s="690">
        <v>0</v>
      </c>
      <c r="P13" s="690">
        <v>254.77</v>
      </c>
      <c r="Q13" s="690">
        <v>254.77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500776</v>
      </c>
      <c r="J14" s="690" t="s">
        <v>424</v>
      </c>
      <c r="K14" s="690" t="s">
        <v>560</v>
      </c>
      <c r="L14" s="690" t="s">
        <v>26</v>
      </c>
      <c r="N14" s="690">
        <v>0</v>
      </c>
      <c r="P14" s="690">
        <v>216.32</v>
      </c>
      <c r="Q14" s="690">
        <v>216.32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500883</v>
      </c>
      <c r="J15" s="690" t="s">
        <v>431</v>
      </c>
      <c r="K15" s="690" t="s">
        <v>560</v>
      </c>
      <c r="L15" s="690" t="s">
        <v>26</v>
      </c>
      <c r="N15" s="690">
        <v>0</v>
      </c>
      <c r="P15" s="690">
        <v>104.42</v>
      </c>
      <c r="Q15" s="690">
        <v>104.42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500884</v>
      </c>
      <c r="J16" s="690" t="s">
        <v>431</v>
      </c>
      <c r="K16" s="690" t="s">
        <v>560</v>
      </c>
      <c r="L16" s="690" t="s">
        <v>26</v>
      </c>
      <c r="N16" s="690">
        <v>0</v>
      </c>
      <c r="P16" s="690">
        <v>123.52</v>
      </c>
      <c r="Q16" s="690">
        <v>123.52</v>
      </c>
      <c r="R16" s="690">
        <v>0</v>
      </c>
    </row>
    <row r="17" spans="1:18" x14ac:dyDescent="0.2">
      <c r="D17" s="690" t="s">
        <v>384</v>
      </c>
      <c r="F17" s="690">
        <v>138901</v>
      </c>
      <c r="I17" s="690">
        <v>500913</v>
      </c>
      <c r="J17" s="690" t="s">
        <v>434</v>
      </c>
      <c r="K17" s="690" t="s">
        <v>560</v>
      </c>
      <c r="L17" s="690" t="s">
        <v>26</v>
      </c>
      <c r="N17" s="690">
        <v>0</v>
      </c>
      <c r="P17" s="690">
        <v>58.49</v>
      </c>
      <c r="Q17" s="690">
        <v>58.49</v>
      </c>
      <c r="R17" s="690">
        <v>0</v>
      </c>
    </row>
    <row r="19" spans="1:18" x14ac:dyDescent="0.2">
      <c r="B19" s="690" t="s">
        <v>442</v>
      </c>
      <c r="D19" s="690" t="s">
        <v>384</v>
      </c>
      <c r="F19" s="690">
        <v>138901</v>
      </c>
      <c r="L19" s="690" t="s">
        <v>26</v>
      </c>
      <c r="N19" s="690">
        <v>0</v>
      </c>
      <c r="P19" s="691">
        <v>45154.15</v>
      </c>
      <c r="Q19" s="691">
        <v>45154.15</v>
      </c>
      <c r="R19" s="690">
        <v>0</v>
      </c>
    </row>
    <row r="21" spans="1:18" x14ac:dyDescent="0.2">
      <c r="B21" s="690" t="s">
        <v>443</v>
      </c>
      <c r="D21" s="690" t="s">
        <v>384</v>
      </c>
      <c r="L21" s="690" t="s">
        <v>26</v>
      </c>
      <c r="N21" s="690">
        <v>0</v>
      </c>
      <c r="P21" s="691">
        <v>45154.15</v>
      </c>
      <c r="Q21" s="691">
        <v>45154.15</v>
      </c>
      <c r="R21" s="690">
        <v>0</v>
      </c>
    </row>
    <row r="23" spans="1:18" x14ac:dyDescent="0.2">
      <c r="B23" s="690" t="s">
        <v>444</v>
      </c>
      <c r="L23" s="690" t="s">
        <v>26</v>
      </c>
      <c r="N23" s="690">
        <v>0</v>
      </c>
      <c r="P23" s="691">
        <v>45154.15</v>
      </c>
      <c r="Q23" s="691">
        <v>45154.15</v>
      </c>
      <c r="R23" s="690">
        <v>0</v>
      </c>
    </row>
    <row r="25" spans="1:18" x14ac:dyDescent="0.2">
      <c r="A25" s="690" t="s">
        <v>1639</v>
      </c>
    </row>
    <row r="26" spans="1:18" x14ac:dyDescent="0.2">
      <c r="A26" s="690" t="s">
        <v>446</v>
      </c>
    </row>
    <row r="27" spans="1:18" x14ac:dyDescent="0.2">
      <c r="A27" s="690" t="s">
        <v>1629</v>
      </c>
    </row>
    <row r="28" spans="1:18" x14ac:dyDescent="0.2">
      <c r="A28" s="690" t="s">
        <v>447</v>
      </c>
    </row>
    <row r="30" spans="1:18" x14ac:dyDescent="0.2">
      <c r="C30" s="690" t="s">
        <v>379</v>
      </c>
      <c r="E30" s="690" t="s">
        <v>374</v>
      </c>
      <c r="G30" s="690" t="s">
        <v>448</v>
      </c>
      <c r="H30" s="690" t="s">
        <v>380</v>
      </c>
      <c r="J30" s="690" t="s">
        <v>381</v>
      </c>
      <c r="M30" s="690" t="s">
        <v>382</v>
      </c>
      <c r="O30" s="690" t="s">
        <v>383</v>
      </c>
    </row>
    <row r="32" spans="1:18" x14ac:dyDescent="0.2">
      <c r="C32" s="690" t="s">
        <v>26</v>
      </c>
      <c r="E32" s="690" t="s">
        <v>384</v>
      </c>
      <c r="G32" s="690" t="s">
        <v>559</v>
      </c>
      <c r="H32" s="690">
        <v>0</v>
      </c>
      <c r="J32" s="691">
        <v>2005.13</v>
      </c>
      <c r="M32" s="691">
        <v>2005.13</v>
      </c>
      <c r="O32" s="690">
        <v>0</v>
      </c>
    </row>
    <row r="33" spans="2:15" x14ac:dyDescent="0.2">
      <c r="C33" s="690" t="s">
        <v>26</v>
      </c>
      <c r="E33" s="690" t="s">
        <v>384</v>
      </c>
      <c r="G33" s="690" t="s">
        <v>560</v>
      </c>
      <c r="H33" s="690">
        <v>0</v>
      </c>
      <c r="J33" s="691">
        <v>43149.02</v>
      </c>
      <c r="M33" s="691">
        <v>43149.02</v>
      </c>
      <c r="O33" s="690">
        <v>0</v>
      </c>
    </row>
    <row r="35" spans="2:15" x14ac:dyDescent="0.2">
      <c r="B35" s="690" t="s">
        <v>442</v>
      </c>
      <c r="C35" s="690" t="s">
        <v>26</v>
      </c>
      <c r="H35" s="690">
        <v>0</v>
      </c>
      <c r="J35" s="691">
        <v>45154.15</v>
      </c>
      <c r="M35" s="691">
        <v>45154.15</v>
      </c>
      <c r="O35" s="690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5FC8-8F37-4C28-A9B4-FCC89D366A5A}">
  <dimension ref="A1:R58"/>
  <sheetViews>
    <sheetView workbookViewId="0">
      <pane ySplit="5" topLeftCell="A6" activePane="bottomLeft" state="frozen"/>
      <selection pane="bottomLeft" activeCell="P17" sqref="P17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1308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22024.86</v>
      </c>
      <c r="P7" s="691">
        <v>31708.74</v>
      </c>
      <c r="Q7" s="691">
        <v>24425.07</v>
      </c>
      <c r="R7" s="691">
        <v>29308.53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22175.200000000001</v>
      </c>
      <c r="P9" s="691">
        <v>31723.03</v>
      </c>
      <c r="Q9" s="691">
        <v>24575.41</v>
      </c>
      <c r="R9" s="691">
        <v>29322.82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104884.27</v>
      </c>
      <c r="P11" s="691">
        <v>139759.69</v>
      </c>
      <c r="Q11" s="691">
        <v>104929.63</v>
      </c>
      <c r="R11" s="691">
        <v>139714.32999999999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-30773.07</v>
      </c>
      <c r="P13" s="691">
        <v>32891.61</v>
      </c>
      <c r="Q13" s="691">
        <v>52361.15</v>
      </c>
      <c r="R13" s="691">
        <v>-50242.61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7527.61</v>
      </c>
      <c r="P15" s="691">
        <v>12320.43</v>
      </c>
      <c r="Q15" s="691">
        <v>8187.87</v>
      </c>
      <c r="R15" s="691">
        <v>11660.17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514049.8</v>
      </c>
      <c r="P17" s="691">
        <v>568789.6</v>
      </c>
      <c r="Q17" s="691">
        <v>514049.8</v>
      </c>
      <c r="R17" s="691">
        <v>568789.6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22861.46</v>
      </c>
      <c r="P19" s="691">
        <v>30472.240000000002</v>
      </c>
      <c r="Q19" s="691">
        <v>22861.46</v>
      </c>
      <c r="R19" s="691">
        <v>30472.240000000002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463532.75</v>
      </c>
      <c r="P20" s="690">
        <v>0</v>
      </c>
      <c r="Q20" s="690">
        <v>0</v>
      </c>
      <c r="R20" s="691">
        <v>463532.75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230407.98</v>
      </c>
      <c r="P22" s="691">
        <v>3609806.71</v>
      </c>
      <c r="Q22" s="691">
        <v>3511062.99</v>
      </c>
      <c r="R22" s="691">
        <v>329151.7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27108111.370000001</v>
      </c>
      <c r="P23" s="691">
        <v>65504</v>
      </c>
      <c r="Q23" s="690">
        <v>0</v>
      </c>
      <c r="R23" s="691">
        <v>27173615.370000001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38669.879999999997</v>
      </c>
      <c r="P26" s="691">
        <v>179133.89</v>
      </c>
      <c r="Q26" s="691">
        <v>127824.49</v>
      </c>
      <c r="R26" s="691">
        <v>89979.28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6383939.8899999997</v>
      </c>
      <c r="P27" s="690">
        <v>0</v>
      </c>
      <c r="Q27" s="690">
        <v>0</v>
      </c>
      <c r="R27" s="691">
        <v>6383939.8899999997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213.17</v>
      </c>
      <c r="P28" s="690">
        <v>272.7</v>
      </c>
      <c r="Q28" s="690">
        <v>325.44</v>
      </c>
      <c r="R28" s="690">
        <v>160.43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0">
        <v>0</v>
      </c>
      <c r="Q29" s="690">
        <v>0</v>
      </c>
      <c r="R29" s="691">
        <v>35172.01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22728.94</v>
      </c>
      <c r="P30" s="691">
        <v>154892.34</v>
      </c>
      <c r="Q30" s="691">
        <v>147795.94</v>
      </c>
      <c r="R30" s="691">
        <v>29825.34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0">
        <v>0</v>
      </c>
      <c r="Q31" s="690">
        <v>0</v>
      </c>
      <c r="R31" s="691">
        <v>275778.75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1984.87</v>
      </c>
      <c r="P32" s="691">
        <v>2257.2199999999998</v>
      </c>
      <c r="Q32" s="691">
        <v>1984.87</v>
      </c>
      <c r="R32" s="691">
        <v>2257.2199999999998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7831.47</v>
      </c>
      <c r="P34" s="691">
        <v>20109.34</v>
      </c>
      <c r="Q34" s="691">
        <v>8697.69</v>
      </c>
      <c r="R34" s="691">
        <v>19243.12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20538.509999999998</v>
      </c>
      <c r="P36" s="691">
        <v>28783.47</v>
      </c>
      <c r="Q36" s="691">
        <v>20538.509999999998</v>
      </c>
      <c r="R36" s="691">
        <v>28783.47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1">
        <v>-1074.67</v>
      </c>
      <c r="P39" s="691">
        <v>1180.45</v>
      </c>
      <c r="Q39" s="690">
        <v>0</v>
      </c>
      <c r="R39" s="690">
        <v>105.78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41993242.909999996</v>
      </c>
      <c r="P42" s="691"/>
      <c r="Q42" s="691"/>
      <c r="R42" s="691">
        <v>42338544.399999999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41993242.909999996</v>
      </c>
      <c r="P44" s="691"/>
      <c r="Q44" s="691"/>
      <c r="R44" s="691">
        <v>42338544.399999999</v>
      </c>
    </row>
    <row r="46" spans="1:18" x14ac:dyDescent="0.2">
      <c r="B46" s="690" t="s">
        <v>444</v>
      </c>
      <c r="L46" s="690" t="s">
        <v>26</v>
      </c>
      <c r="N46" s="691">
        <v>41993242.909999996</v>
      </c>
      <c r="P46" s="691"/>
      <c r="Q46" s="691"/>
      <c r="R46" s="691">
        <v>42338544.399999999</v>
      </c>
    </row>
    <row r="48" spans="1:18" x14ac:dyDescent="0.2">
      <c r="A48" s="690" t="s">
        <v>1309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984050.28</v>
      </c>
      <c r="J55" s="691"/>
      <c r="M55" s="691"/>
      <c r="O55" s="691">
        <v>1258531.42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41009192.630000003</v>
      </c>
      <c r="J56" s="691"/>
      <c r="M56" s="691"/>
      <c r="O56" s="691">
        <v>41080012.979999997</v>
      </c>
    </row>
    <row r="58" spans="1:15" x14ac:dyDescent="0.2">
      <c r="B58" s="690" t="s">
        <v>442</v>
      </c>
      <c r="C58" s="690" t="s">
        <v>26</v>
      </c>
      <c r="H58" s="691">
        <v>41993242.909999996</v>
      </c>
      <c r="J58" s="691"/>
      <c r="M58" s="691"/>
      <c r="O58" s="691">
        <v>42338544.399999999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4497-1BF4-4140-977B-70168ADD29F0}">
  <dimension ref="A1:R83"/>
  <sheetViews>
    <sheetView workbookViewId="0">
      <pane ySplit="5" topLeftCell="A59" activePane="bottomLeft" state="frozen"/>
      <selection pane="bottomLeft" activeCell="A6" sqref="A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29308.53</v>
      </c>
      <c r="P7" s="691">
        <v>33327.9</v>
      </c>
      <c r="Q7" s="691">
        <v>32127.01</v>
      </c>
      <c r="R7" s="691">
        <v>30509.42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29322.82</v>
      </c>
      <c r="P9" s="691">
        <v>33319.75</v>
      </c>
      <c r="Q9" s="691">
        <v>32141.3</v>
      </c>
      <c r="R9" s="691">
        <v>30501.27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139714.32999999999</v>
      </c>
      <c r="P11" s="691">
        <v>145456.92000000001</v>
      </c>
      <c r="Q11" s="691">
        <v>139714.32999999999</v>
      </c>
      <c r="R11" s="691">
        <v>145456.92000000001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-50242.61</v>
      </c>
      <c r="P13" s="691">
        <v>50552.75</v>
      </c>
      <c r="Q13" s="691">
        <v>53762.77</v>
      </c>
      <c r="R13" s="691">
        <v>-53452.63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11660.17</v>
      </c>
      <c r="P15" s="691">
        <v>12341.51</v>
      </c>
      <c r="Q15" s="691">
        <v>11660.17</v>
      </c>
      <c r="R15" s="691">
        <v>12341.51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568789.6</v>
      </c>
      <c r="P17" s="691">
        <v>577814.80000000005</v>
      </c>
      <c r="Q17" s="691">
        <v>568789.6</v>
      </c>
      <c r="R17" s="691">
        <v>577814.80000000005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500297</v>
      </c>
      <c r="J19" s="690" t="s">
        <v>396</v>
      </c>
      <c r="K19" s="690" t="s">
        <v>579</v>
      </c>
      <c r="L19" s="690" t="s">
        <v>26</v>
      </c>
      <c r="N19" s="691">
        <v>-15084.78</v>
      </c>
      <c r="P19" s="691">
        <v>56978.49</v>
      </c>
      <c r="Q19" s="691">
        <v>41893.71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500392</v>
      </c>
      <c r="J20" s="690" t="s">
        <v>637</v>
      </c>
      <c r="K20" s="690" t="s">
        <v>579</v>
      </c>
      <c r="L20" s="690" t="s">
        <v>26</v>
      </c>
      <c r="N20" s="691">
        <v>5244.9</v>
      </c>
      <c r="P20" s="691">
        <v>9557.48</v>
      </c>
      <c r="Q20" s="691">
        <v>14802.38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500394</v>
      </c>
      <c r="J21" s="690" t="s">
        <v>638</v>
      </c>
      <c r="K21" s="690" t="s">
        <v>579</v>
      </c>
      <c r="L21" s="690" t="s">
        <v>26</v>
      </c>
      <c r="N21" s="691">
        <v>-1917</v>
      </c>
      <c r="P21" s="691">
        <v>486114.9</v>
      </c>
      <c r="Q21" s="691">
        <v>484197.9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500435</v>
      </c>
      <c r="J22" s="690" t="s">
        <v>639</v>
      </c>
      <c r="K22" s="690" t="s">
        <v>579</v>
      </c>
      <c r="L22" s="690" t="s">
        <v>26</v>
      </c>
      <c r="N22" s="691">
        <v>-1776.24</v>
      </c>
      <c r="P22" s="691">
        <v>9777.51</v>
      </c>
      <c r="Q22" s="691">
        <v>8001.27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500435</v>
      </c>
      <c r="J23" s="690" t="s">
        <v>639</v>
      </c>
      <c r="K23" s="690" t="s">
        <v>580</v>
      </c>
      <c r="L23" s="690" t="s">
        <v>26</v>
      </c>
      <c r="N23" s="690">
        <v>-73.72</v>
      </c>
      <c r="P23" s="690">
        <v>73.72</v>
      </c>
      <c r="Q23" s="690">
        <v>0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500491</v>
      </c>
      <c r="J24" s="690" t="s">
        <v>640</v>
      </c>
      <c r="K24" s="690" t="s">
        <v>579</v>
      </c>
      <c r="L24" s="690" t="s">
        <v>26</v>
      </c>
      <c r="N24" s="690">
        <v>94.12</v>
      </c>
      <c r="P24" s="690">
        <v>290.77999999999997</v>
      </c>
      <c r="Q24" s="690">
        <v>384.9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500495</v>
      </c>
      <c r="J25" s="690" t="s">
        <v>641</v>
      </c>
      <c r="K25" s="690" t="s">
        <v>579</v>
      </c>
      <c r="L25" s="690" t="s">
        <v>26</v>
      </c>
      <c r="N25" s="690">
        <v>-481.52</v>
      </c>
      <c r="P25" s="691">
        <v>2117.81</v>
      </c>
      <c r="Q25" s="691">
        <v>1636.29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500495</v>
      </c>
      <c r="J26" s="690" t="s">
        <v>641</v>
      </c>
      <c r="K26" s="690" t="s">
        <v>580</v>
      </c>
      <c r="L26" s="690" t="s">
        <v>26</v>
      </c>
      <c r="N26" s="691">
        <v>-2710.11</v>
      </c>
      <c r="P26" s="691">
        <v>2710.11</v>
      </c>
      <c r="Q26" s="690">
        <v>0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500496</v>
      </c>
      <c r="J27" s="690" t="s">
        <v>595</v>
      </c>
      <c r="K27" s="690" t="s">
        <v>579</v>
      </c>
      <c r="L27" s="690" t="s">
        <v>26</v>
      </c>
      <c r="N27" s="690">
        <v>135.76</v>
      </c>
      <c r="P27" s="691">
        <v>10473.77</v>
      </c>
      <c r="Q27" s="691">
        <v>10609.53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500496</v>
      </c>
      <c r="J28" s="690" t="s">
        <v>595</v>
      </c>
      <c r="K28" s="690" t="s">
        <v>580</v>
      </c>
      <c r="L28" s="690" t="s">
        <v>26</v>
      </c>
      <c r="N28" s="690">
        <v>-25.28</v>
      </c>
      <c r="P28" s="690">
        <v>25.28</v>
      </c>
      <c r="Q28" s="690">
        <v>0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500507</v>
      </c>
      <c r="J29" s="690" t="s">
        <v>642</v>
      </c>
      <c r="K29" s="690" t="s">
        <v>580</v>
      </c>
      <c r="L29" s="690" t="s">
        <v>26</v>
      </c>
      <c r="N29" s="691">
        <v>-4136.2</v>
      </c>
      <c r="P29" s="691">
        <v>4136.2</v>
      </c>
      <c r="Q29" s="690">
        <v>0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500522</v>
      </c>
      <c r="J30" s="690" t="s">
        <v>402</v>
      </c>
      <c r="K30" s="690" t="s">
        <v>579</v>
      </c>
      <c r="L30" s="690" t="s">
        <v>26</v>
      </c>
      <c r="N30" s="691">
        <v>30472.240000000002</v>
      </c>
      <c r="P30" s="691">
        <v>31727.05</v>
      </c>
      <c r="Q30" s="691">
        <v>30472.240000000002</v>
      </c>
      <c r="R30" s="691">
        <v>31727.05</v>
      </c>
    </row>
    <row r="31" spans="4:18" x14ac:dyDescent="0.2">
      <c r="D31" s="690" t="s">
        <v>384</v>
      </c>
      <c r="F31" s="690">
        <v>138901</v>
      </c>
      <c r="I31" s="690">
        <v>500522</v>
      </c>
      <c r="J31" s="690" t="s">
        <v>402</v>
      </c>
      <c r="K31" s="690" t="s">
        <v>580</v>
      </c>
      <c r="L31" s="690" t="s">
        <v>26</v>
      </c>
      <c r="N31" s="691">
        <v>463532.75</v>
      </c>
      <c r="P31" s="691">
        <v>21704.36</v>
      </c>
      <c r="Q31" s="690">
        <v>0</v>
      </c>
      <c r="R31" s="691">
        <v>485237.11</v>
      </c>
    </row>
    <row r="32" spans="4:18" x14ac:dyDescent="0.2">
      <c r="D32" s="690" t="s">
        <v>384</v>
      </c>
      <c r="F32" s="690">
        <v>138901</v>
      </c>
      <c r="I32" s="690">
        <v>500523</v>
      </c>
      <c r="J32" s="690" t="s">
        <v>644</v>
      </c>
      <c r="K32" s="690" t="s">
        <v>579</v>
      </c>
      <c r="L32" s="690" t="s">
        <v>26</v>
      </c>
      <c r="N32" s="691">
        <v>-29134.57</v>
      </c>
      <c r="P32" s="691">
        <v>203838.6</v>
      </c>
      <c r="Q32" s="691">
        <v>174704.03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500523</v>
      </c>
      <c r="J33" s="690" t="s">
        <v>644</v>
      </c>
      <c r="K33" s="690" t="s">
        <v>580</v>
      </c>
      <c r="L33" s="690" t="s">
        <v>26</v>
      </c>
      <c r="N33" s="691">
        <v>-83098.850000000006</v>
      </c>
      <c r="P33" s="691">
        <v>83098.850000000006</v>
      </c>
      <c r="Q33" s="690">
        <v>0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500538</v>
      </c>
      <c r="J34" s="690" t="s">
        <v>403</v>
      </c>
      <c r="K34" s="690" t="s">
        <v>579</v>
      </c>
      <c r="L34" s="690" t="s">
        <v>26</v>
      </c>
      <c r="N34" s="690">
        <v>-102.62</v>
      </c>
      <c r="P34" s="691">
        <v>7320.18</v>
      </c>
      <c r="Q34" s="691">
        <v>7217.56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500538</v>
      </c>
      <c r="J35" s="690" t="s">
        <v>403</v>
      </c>
      <c r="K35" s="690" t="s">
        <v>580</v>
      </c>
      <c r="L35" s="690" t="s">
        <v>26</v>
      </c>
      <c r="N35" s="691">
        <v>6038.8</v>
      </c>
      <c r="P35" s="690">
        <v>0</v>
      </c>
      <c r="Q35" s="691">
        <v>6038.8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500539</v>
      </c>
      <c r="J36" s="690" t="s">
        <v>645</v>
      </c>
      <c r="K36" s="690" t="s">
        <v>579</v>
      </c>
      <c r="L36" s="690" t="s">
        <v>26</v>
      </c>
      <c r="N36" s="690">
        <v>-127.02</v>
      </c>
      <c r="P36" s="691">
        <v>3784.76</v>
      </c>
      <c r="Q36" s="691">
        <v>3657.74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500557</v>
      </c>
      <c r="J37" s="690" t="s">
        <v>406</v>
      </c>
      <c r="K37" s="690" t="s">
        <v>579</v>
      </c>
      <c r="L37" s="690" t="s">
        <v>26</v>
      </c>
      <c r="N37" s="691">
        <v>329151.7</v>
      </c>
      <c r="P37" s="691">
        <v>3820937.63</v>
      </c>
      <c r="Q37" s="691">
        <v>3804487</v>
      </c>
      <c r="R37" s="691">
        <v>345602.33</v>
      </c>
    </row>
    <row r="38" spans="4:18" x14ac:dyDescent="0.2">
      <c r="D38" s="690" t="s">
        <v>384</v>
      </c>
      <c r="F38" s="690">
        <v>138901</v>
      </c>
      <c r="I38" s="690">
        <v>500557</v>
      </c>
      <c r="J38" s="690" t="s">
        <v>406</v>
      </c>
      <c r="K38" s="690" t="s">
        <v>580</v>
      </c>
      <c r="L38" s="690" t="s">
        <v>26</v>
      </c>
      <c r="N38" s="691">
        <v>27173615.370000001</v>
      </c>
      <c r="P38" s="690">
        <v>0</v>
      </c>
      <c r="Q38" s="690">
        <v>0</v>
      </c>
      <c r="R38" s="691">
        <v>27173615.370000001</v>
      </c>
    </row>
    <row r="39" spans="4:18" x14ac:dyDescent="0.2">
      <c r="D39" s="690" t="s">
        <v>384</v>
      </c>
      <c r="F39" s="690">
        <v>138901</v>
      </c>
      <c r="I39" s="690">
        <v>500577</v>
      </c>
      <c r="J39" s="690" t="s">
        <v>409</v>
      </c>
      <c r="K39" s="690" t="s">
        <v>580</v>
      </c>
      <c r="L39" s="690" t="s">
        <v>26</v>
      </c>
      <c r="N39" s="691">
        <v>46487.199999999997</v>
      </c>
      <c r="P39" s="690">
        <v>0</v>
      </c>
      <c r="Q39" s="690">
        <v>0</v>
      </c>
      <c r="R39" s="691">
        <v>46487.199999999997</v>
      </c>
    </row>
    <row r="40" spans="4:18" x14ac:dyDescent="0.2">
      <c r="D40" s="690" t="s">
        <v>384</v>
      </c>
      <c r="F40" s="690">
        <v>138901</v>
      </c>
      <c r="I40" s="690">
        <v>500683</v>
      </c>
      <c r="J40" s="690" t="s">
        <v>646</v>
      </c>
      <c r="K40" s="690" t="s">
        <v>579</v>
      </c>
      <c r="L40" s="690" t="s">
        <v>26</v>
      </c>
      <c r="N40" s="690">
        <v>-14.63</v>
      </c>
      <c r="P40" s="690">
        <v>35.270000000000003</v>
      </c>
      <c r="Q40" s="690">
        <v>20.64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500732</v>
      </c>
      <c r="J41" s="690" t="s">
        <v>647</v>
      </c>
      <c r="K41" s="690" t="s">
        <v>579</v>
      </c>
      <c r="L41" s="690" t="s">
        <v>26</v>
      </c>
      <c r="N41" s="691">
        <v>-1394.09</v>
      </c>
      <c r="P41" s="691">
        <v>5569.63</v>
      </c>
      <c r="Q41" s="691">
        <v>4175.54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500732</v>
      </c>
      <c r="J42" s="690" t="s">
        <v>647</v>
      </c>
      <c r="K42" s="690" t="s">
        <v>580</v>
      </c>
      <c r="L42" s="690" t="s">
        <v>26</v>
      </c>
      <c r="N42" s="691">
        <v>-4909.96</v>
      </c>
      <c r="P42" s="691">
        <v>4909.96</v>
      </c>
      <c r="Q42" s="690">
        <v>0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500734</v>
      </c>
      <c r="J43" s="690" t="s">
        <v>648</v>
      </c>
      <c r="K43" s="690" t="s">
        <v>579</v>
      </c>
      <c r="L43" s="690" t="s">
        <v>26</v>
      </c>
      <c r="N43" s="690">
        <v>4.78</v>
      </c>
      <c r="P43" s="691">
        <v>1167.43</v>
      </c>
      <c r="Q43" s="691">
        <v>1172.21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500734</v>
      </c>
      <c r="J44" s="690" t="s">
        <v>648</v>
      </c>
      <c r="K44" s="690" t="s">
        <v>580</v>
      </c>
      <c r="L44" s="690" t="s">
        <v>26</v>
      </c>
      <c r="N44" s="690">
        <v>32.82</v>
      </c>
      <c r="P44" s="690">
        <v>0</v>
      </c>
      <c r="Q44" s="690">
        <v>32.82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500743</v>
      </c>
      <c r="J45" s="690" t="s">
        <v>649</v>
      </c>
      <c r="K45" s="690" t="s">
        <v>579</v>
      </c>
      <c r="L45" s="690" t="s">
        <v>26</v>
      </c>
      <c r="N45" s="690">
        <v>-71.56</v>
      </c>
      <c r="P45" s="690">
        <v>144.57</v>
      </c>
      <c r="Q45" s="690">
        <v>73.010000000000005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500743</v>
      </c>
      <c r="J46" s="690" t="s">
        <v>649</v>
      </c>
      <c r="K46" s="690" t="s">
        <v>580</v>
      </c>
      <c r="L46" s="690" t="s">
        <v>26</v>
      </c>
      <c r="N46" s="690">
        <v>-226.35</v>
      </c>
      <c r="P46" s="690">
        <v>226.35</v>
      </c>
      <c r="Q46" s="690">
        <v>0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K47" s="690" t="s">
        <v>580</v>
      </c>
      <c r="L47" s="690" t="s">
        <v>26</v>
      </c>
      <c r="N47" s="691">
        <v>25641.25</v>
      </c>
      <c r="P47" s="690">
        <v>0</v>
      </c>
      <c r="Q47" s="690">
        <v>0</v>
      </c>
      <c r="R47" s="691">
        <v>25641.25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K48" s="690" t="s">
        <v>579</v>
      </c>
      <c r="L48" s="690" t="s">
        <v>26</v>
      </c>
      <c r="N48" s="691">
        <v>89979.28</v>
      </c>
      <c r="P48" s="691">
        <v>181438.82</v>
      </c>
      <c r="Q48" s="691">
        <v>175548.44</v>
      </c>
      <c r="R48" s="691">
        <v>95869.66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580</v>
      </c>
      <c r="L49" s="690" t="s">
        <v>26</v>
      </c>
      <c r="N49" s="691">
        <v>6383939.8899999997</v>
      </c>
      <c r="P49" s="691">
        <v>619008.39</v>
      </c>
      <c r="Q49" s="690">
        <v>0</v>
      </c>
      <c r="R49" s="691">
        <v>7002948.2800000003</v>
      </c>
    </row>
    <row r="50" spans="4:18" x14ac:dyDescent="0.2">
      <c r="D50" s="690" t="s">
        <v>384</v>
      </c>
      <c r="F50" s="690">
        <v>138901</v>
      </c>
      <c r="I50" s="690">
        <v>500839</v>
      </c>
      <c r="J50" s="690" t="s">
        <v>586</v>
      </c>
      <c r="K50" s="690" t="s">
        <v>579</v>
      </c>
      <c r="L50" s="690" t="s">
        <v>26</v>
      </c>
      <c r="N50" s="690">
        <v>-598.04999999999995</v>
      </c>
      <c r="P50" s="691">
        <v>1214.26</v>
      </c>
      <c r="Q50" s="690">
        <v>616.21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500839</v>
      </c>
      <c r="J51" s="690" t="s">
        <v>586</v>
      </c>
      <c r="K51" s="690" t="s">
        <v>580</v>
      </c>
      <c r="L51" s="690" t="s">
        <v>26</v>
      </c>
      <c r="N51" s="691">
        <v>-3142.62</v>
      </c>
      <c r="P51" s="691">
        <v>3142.62</v>
      </c>
      <c r="Q51" s="690">
        <v>0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500840</v>
      </c>
      <c r="J52" s="690" t="s">
        <v>1244</v>
      </c>
      <c r="K52" s="690" t="s">
        <v>579</v>
      </c>
      <c r="L52" s="690" t="s">
        <v>26</v>
      </c>
      <c r="N52" s="690">
        <v>0</v>
      </c>
      <c r="P52" s="691">
        <v>5121.55</v>
      </c>
      <c r="Q52" s="691">
        <v>5121.55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500852</v>
      </c>
      <c r="J53" s="690" t="s">
        <v>429</v>
      </c>
      <c r="K53" s="690" t="s">
        <v>579</v>
      </c>
      <c r="L53" s="690" t="s">
        <v>26</v>
      </c>
      <c r="N53" s="690">
        <v>160.43</v>
      </c>
      <c r="P53" s="690">
        <v>229.81</v>
      </c>
      <c r="Q53" s="690">
        <v>309.63</v>
      </c>
      <c r="R53" s="690">
        <v>80.61</v>
      </c>
    </row>
    <row r="54" spans="4:18" x14ac:dyDescent="0.2">
      <c r="D54" s="690" t="s">
        <v>384</v>
      </c>
      <c r="F54" s="690">
        <v>138901</v>
      </c>
      <c r="I54" s="690">
        <v>500852</v>
      </c>
      <c r="J54" s="690" t="s">
        <v>429</v>
      </c>
      <c r="K54" s="690" t="s">
        <v>580</v>
      </c>
      <c r="L54" s="690" t="s">
        <v>26</v>
      </c>
      <c r="N54" s="691">
        <v>35172.01</v>
      </c>
      <c r="P54" s="690">
        <v>0</v>
      </c>
      <c r="Q54" s="690">
        <v>0</v>
      </c>
      <c r="R54" s="691">
        <v>35172.01</v>
      </c>
    </row>
    <row r="55" spans="4:18" x14ac:dyDescent="0.2">
      <c r="D55" s="690" t="s">
        <v>384</v>
      </c>
      <c r="F55" s="690">
        <v>138901</v>
      </c>
      <c r="I55" s="690">
        <v>500883</v>
      </c>
      <c r="J55" s="690" t="s">
        <v>431</v>
      </c>
      <c r="K55" s="690" t="s">
        <v>579</v>
      </c>
      <c r="L55" s="690" t="s">
        <v>26</v>
      </c>
      <c r="N55" s="691">
        <v>29825.34</v>
      </c>
      <c r="P55" s="691">
        <v>175887.33</v>
      </c>
      <c r="Q55" s="691">
        <v>174717.34</v>
      </c>
      <c r="R55" s="691">
        <v>30995.33</v>
      </c>
    </row>
    <row r="56" spans="4:18" x14ac:dyDescent="0.2">
      <c r="D56" s="690" t="s">
        <v>384</v>
      </c>
      <c r="F56" s="690">
        <v>138901</v>
      </c>
      <c r="I56" s="690">
        <v>500883</v>
      </c>
      <c r="J56" s="690" t="s">
        <v>431</v>
      </c>
      <c r="K56" s="690" t="s">
        <v>580</v>
      </c>
      <c r="L56" s="690" t="s">
        <v>26</v>
      </c>
      <c r="N56" s="691">
        <v>275778.75</v>
      </c>
      <c r="P56" s="690">
        <v>0</v>
      </c>
      <c r="Q56" s="690">
        <v>0</v>
      </c>
      <c r="R56" s="691">
        <v>275778.75</v>
      </c>
    </row>
    <row r="57" spans="4:18" x14ac:dyDescent="0.2">
      <c r="D57" s="690" t="s">
        <v>384</v>
      </c>
      <c r="F57" s="690">
        <v>138901</v>
      </c>
      <c r="I57" s="690">
        <v>500885</v>
      </c>
      <c r="J57" s="690" t="s">
        <v>432</v>
      </c>
      <c r="K57" s="690" t="s">
        <v>579</v>
      </c>
      <c r="L57" s="690" t="s">
        <v>26</v>
      </c>
      <c r="N57" s="691">
        <v>2257.2199999999998</v>
      </c>
      <c r="P57" s="691">
        <v>2278.13</v>
      </c>
      <c r="Q57" s="691">
        <v>2257.2199999999998</v>
      </c>
      <c r="R57" s="691">
        <v>2278.13</v>
      </c>
    </row>
    <row r="58" spans="4:18" x14ac:dyDescent="0.2">
      <c r="D58" s="690" t="s">
        <v>384</v>
      </c>
      <c r="F58" s="690">
        <v>138901</v>
      </c>
      <c r="I58" s="690">
        <v>500885</v>
      </c>
      <c r="J58" s="690" t="s">
        <v>432</v>
      </c>
      <c r="K58" s="690" t="s">
        <v>580</v>
      </c>
      <c r="L58" s="690" t="s">
        <v>26</v>
      </c>
      <c r="N58" s="691">
        <v>181176.33</v>
      </c>
      <c r="P58" s="690">
        <v>0</v>
      </c>
      <c r="Q58" s="690">
        <v>0</v>
      </c>
      <c r="R58" s="691">
        <v>181176.33</v>
      </c>
    </row>
    <row r="59" spans="4:18" x14ac:dyDescent="0.2">
      <c r="D59" s="690" t="s">
        <v>384</v>
      </c>
      <c r="F59" s="690">
        <v>138901</v>
      </c>
      <c r="I59" s="690">
        <v>500913</v>
      </c>
      <c r="J59" s="690" t="s">
        <v>434</v>
      </c>
      <c r="K59" s="690" t="s">
        <v>579</v>
      </c>
      <c r="L59" s="690" t="s">
        <v>26</v>
      </c>
      <c r="N59" s="691">
        <v>19243.12</v>
      </c>
      <c r="P59" s="691">
        <v>21830.58</v>
      </c>
      <c r="Q59" s="691">
        <v>19949.12</v>
      </c>
      <c r="R59" s="691">
        <v>21124.58</v>
      </c>
    </row>
    <row r="60" spans="4:18" x14ac:dyDescent="0.2">
      <c r="D60" s="690" t="s">
        <v>384</v>
      </c>
      <c r="F60" s="690">
        <v>138901</v>
      </c>
      <c r="I60" s="690">
        <v>500913</v>
      </c>
      <c r="J60" s="690" t="s">
        <v>434</v>
      </c>
      <c r="K60" s="690" t="s">
        <v>580</v>
      </c>
      <c r="L60" s="690" t="s">
        <v>26</v>
      </c>
      <c r="N60" s="691">
        <v>510694.72</v>
      </c>
      <c r="P60" s="690">
        <v>0</v>
      </c>
      <c r="Q60" s="690">
        <v>0</v>
      </c>
      <c r="R60" s="691">
        <v>510694.72</v>
      </c>
    </row>
    <row r="61" spans="4:18" x14ac:dyDescent="0.2">
      <c r="D61" s="690" t="s">
        <v>384</v>
      </c>
      <c r="F61" s="690">
        <v>138901</v>
      </c>
      <c r="I61" s="690">
        <v>500914</v>
      </c>
      <c r="J61" s="690" t="s">
        <v>435</v>
      </c>
      <c r="K61" s="690" t="s">
        <v>579</v>
      </c>
      <c r="L61" s="690" t="s">
        <v>26</v>
      </c>
      <c r="N61" s="691">
        <v>28783.47</v>
      </c>
      <c r="P61" s="691">
        <v>30142.85</v>
      </c>
      <c r="Q61" s="691">
        <v>28783.47</v>
      </c>
      <c r="R61" s="691">
        <v>30142.85</v>
      </c>
    </row>
    <row r="62" spans="4:18" x14ac:dyDescent="0.2">
      <c r="D62" s="690" t="s">
        <v>384</v>
      </c>
      <c r="F62" s="690">
        <v>138901</v>
      </c>
      <c r="I62" s="690">
        <v>500914</v>
      </c>
      <c r="J62" s="690" t="s">
        <v>435</v>
      </c>
      <c r="K62" s="690" t="s">
        <v>580</v>
      </c>
      <c r="L62" s="690" t="s">
        <v>26</v>
      </c>
      <c r="N62" s="691">
        <v>582046.98</v>
      </c>
      <c r="P62" s="690">
        <v>0</v>
      </c>
      <c r="Q62" s="690">
        <v>0</v>
      </c>
      <c r="R62" s="691">
        <v>582046.98</v>
      </c>
    </row>
    <row r="63" spans="4:18" x14ac:dyDescent="0.2">
      <c r="D63" s="690" t="s">
        <v>384</v>
      </c>
      <c r="F63" s="690">
        <v>138901</v>
      </c>
      <c r="I63" s="690">
        <v>500980</v>
      </c>
      <c r="J63" s="690" t="s">
        <v>439</v>
      </c>
      <c r="K63" s="690" t="s">
        <v>580</v>
      </c>
      <c r="L63" s="690" t="s">
        <v>26</v>
      </c>
      <c r="N63" s="690">
        <v>976.24</v>
      </c>
      <c r="P63" s="690">
        <v>0</v>
      </c>
      <c r="Q63" s="690">
        <v>0</v>
      </c>
      <c r="R63" s="690">
        <v>976.24</v>
      </c>
    </row>
    <row r="64" spans="4:18" x14ac:dyDescent="0.2">
      <c r="D64" s="690" t="s">
        <v>384</v>
      </c>
      <c r="F64" s="690">
        <v>138901</v>
      </c>
      <c r="I64" s="690">
        <v>501000</v>
      </c>
      <c r="J64" s="690" t="s">
        <v>440</v>
      </c>
      <c r="K64" s="690" t="s">
        <v>579</v>
      </c>
      <c r="L64" s="690" t="s">
        <v>26</v>
      </c>
      <c r="N64" s="690">
        <v>105.78</v>
      </c>
      <c r="P64" s="690">
        <v>300.41000000000003</v>
      </c>
      <c r="Q64" s="690">
        <v>105.78</v>
      </c>
      <c r="R64" s="690">
        <v>300.41000000000003</v>
      </c>
    </row>
    <row r="65" spans="1:18" x14ac:dyDescent="0.2">
      <c r="D65" s="690" t="s">
        <v>384</v>
      </c>
      <c r="F65" s="690">
        <v>138901</v>
      </c>
      <c r="I65" s="690">
        <v>501000</v>
      </c>
      <c r="J65" s="690" t="s">
        <v>440</v>
      </c>
      <c r="K65" s="690" t="s">
        <v>580</v>
      </c>
      <c r="L65" s="690" t="s">
        <v>26</v>
      </c>
      <c r="N65" s="691">
        <v>134145.54999999999</v>
      </c>
      <c r="P65" s="690">
        <v>0</v>
      </c>
      <c r="Q65" s="690">
        <v>0</v>
      </c>
      <c r="R65" s="691">
        <v>134145.54999999999</v>
      </c>
    </row>
    <row r="67" spans="1:18" x14ac:dyDescent="0.2">
      <c r="B67" s="690" t="s">
        <v>442</v>
      </c>
      <c r="D67" s="690" t="s">
        <v>384</v>
      </c>
      <c r="F67" s="690">
        <v>138901</v>
      </c>
      <c r="L67" s="690" t="s">
        <v>26</v>
      </c>
      <c r="N67" s="691">
        <v>42195754.060000002</v>
      </c>
      <c r="P67" s="691">
        <v>6660129.0700000003</v>
      </c>
      <c r="Q67" s="691">
        <v>5839181.5099999998</v>
      </c>
      <c r="R67" s="691">
        <v>43016701.619999997</v>
      </c>
    </row>
    <row r="69" spans="1:18" x14ac:dyDescent="0.2">
      <c r="B69" s="690" t="s">
        <v>443</v>
      </c>
      <c r="D69" s="690" t="s">
        <v>384</v>
      </c>
      <c r="L69" s="690" t="s">
        <v>26</v>
      </c>
      <c r="N69" s="691">
        <v>42195754.060000002</v>
      </c>
      <c r="P69" s="691">
        <v>6660129.0700000003</v>
      </c>
      <c r="Q69" s="691">
        <v>5839181.5099999998</v>
      </c>
      <c r="R69" s="691">
        <v>43016701.619999997</v>
      </c>
    </row>
    <row r="71" spans="1:18" x14ac:dyDescent="0.2">
      <c r="B71" s="690" t="s">
        <v>444</v>
      </c>
      <c r="L71" s="690" t="s">
        <v>26</v>
      </c>
      <c r="N71" s="691">
        <v>42195754.060000002</v>
      </c>
      <c r="P71" s="691">
        <v>6660129.0700000003</v>
      </c>
      <c r="Q71" s="691">
        <v>5839181.5099999998</v>
      </c>
      <c r="R71" s="691">
        <v>43016701.619999997</v>
      </c>
    </row>
    <row r="73" spans="1:18" x14ac:dyDescent="0.2">
      <c r="A73" s="690" t="s">
        <v>1333</v>
      </c>
    </row>
    <row r="74" spans="1:18" x14ac:dyDescent="0.2">
      <c r="A74" s="690" t="s">
        <v>446</v>
      </c>
    </row>
    <row r="75" spans="1:18" x14ac:dyDescent="0.2">
      <c r="A75" s="690" t="s">
        <v>1327</v>
      </c>
    </row>
    <row r="76" spans="1:18" x14ac:dyDescent="0.2">
      <c r="A76" s="690" t="s">
        <v>447</v>
      </c>
    </row>
    <row r="78" spans="1:18" x14ac:dyDescent="0.2">
      <c r="C78" s="690" t="s">
        <v>379</v>
      </c>
      <c r="E78" s="690" t="s">
        <v>374</v>
      </c>
      <c r="G78" s="690" t="s">
        <v>448</v>
      </c>
      <c r="H78" s="690" t="s">
        <v>380</v>
      </c>
      <c r="J78" s="690" t="s">
        <v>381</v>
      </c>
      <c r="M78" s="690" t="s">
        <v>382</v>
      </c>
      <c r="O78" s="690" t="s">
        <v>383</v>
      </c>
    </row>
    <row r="80" spans="1:18" x14ac:dyDescent="0.2">
      <c r="C80" s="690" t="s">
        <v>26</v>
      </c>
      <c r="E80" s="690" t="s">
        <v>384</v>
      </c>
      <c r="G80" s="690" t="s">
        <v>579</v>
      </c>
      <c r="H80" s="691">
        <v>1213308.8999999999</v>
      </c>
      <c r="J80" s="691">
        <v>5921093.2300000004</v>
      </c>
      <c r="M80" s="691">
        <v>5833109.8899999997</v>
      </c>
      <c r="O80" s="691">
        <v>1301292.24</v>
      </c>
    </row>
    <row r="81" spans="2:15" x14ac:dyDescent="0.2">
      <c r="C81" s="690" t="s">
        <v>26</v>
      </c>
      <c r="E81" s="690" t="s">
        <v>384</v>
      </c>
      <c r="G81" s="690" t="s">
        <v>580</v>
      </c>
      <c r="H81" s="691">
        <v>40982445.159999996</v>
      </c>
      <c r="J81" s="691">
        <v>739035.84</v>
      </c>
      <c r="M81" s="691">
        <v>6071.62</v>
      </c>
      <c r="O81" s="691">
        <v>41715409.380000003</v>
      </c>
    </row>
    <row r="83" spans="2:15" x14ac:dyDescent="0.2">
      <c r="B83" s="690" t="s">
        <v>442</v>
      </c>
      <c r="C83" s="690" t="s">
        <v>26</v>
      </c>
      <c r="H83" s="691">
        <v>42195754.060000002</v>
      </c>
      <c r="J83" s="691">
        <v>6660129.0700000003</v>
      </c>
      <c r="M83" s="691">
        <v>5839181.5099999998</v>
      </c>
      <c r="O83" s="691">
        <v>43016701.619999997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T139"/>
  <sheetViews>
    <sheetView topLeftCell="F1" zoomScaleNormal="100" workbookViewId="0">
      <pane ySplit="5" topLeftCell="A77" activePane="bottomLeft" state="frozen"/>
      <selection pane="bottomLeft" activeCell="N66" sqref="N66"/>
    </sheetView>
  </sheetViews>
  <sheetFormatPr defaultColWidth="9" defaultRowHeight="11.4" x14ac:dyDescent="0.2"/>
  <cols>
    <col min="1" max="1" width="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3.88671875" style="109" customWidth="1"/>
    <col min="20" max="20" width="14.44140625" style="109" customWidth="1"/>
    <col min="21" max="16384" width="9" style="109"/>
  </cols>
  <sheetData>
    <row r="1" spans="1:20" x14ac:dyDescent="0.2">
      <c r="A1" s="109" t="s">
        <v>563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ht="14.4" x14ac:dyDescent="0.3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  <c r="S7" s="1">
        <v>9502406.6999999993</v>
      </c>
      <c r="T7" s="108">
        <f>R7-S7</f>
        <v>0</v>
      </c>
    </row>
    <row r="8" spans="1:20" ht="14.4" x14ac:dyDescent="0.3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1995991</v>
      </c>
      <c r="P8" s="108">
        <v>11715057.470000001</v>
      </c>
      <c r="Q8" s="108">
        <v>11368153.289999999</v>
      </c>
      <c r="R8" s="108">
        <v>2342895.1800000002</v>
      </c>
      <c r="S8" s="1">
        <v>2342895.1800000002</v>
      </c>
      <c r="T8" s="108">
        <f t="shared" ref="T8:T18" si="0">R8-S8</f>
        <v>0</v>
      </c>
    </row>
    <row r="9" spans="1:20" ht="14.4" x14ac:dyDescent="0.3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  <c r="S9" s="1">
        <v>9722052.6199999992</v>
      </c>
      <c r="T9" s="108">
        <f t="shared" si="0"/>
        <v>0</v>
      </c>
    </row>
    <row r="10" spans="1:20" ht="14.4" x14ac:dyDescent="0.3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1951213.3</v>
      </c>
      <c r="P10" s="108">
        <v>11814109.08</v>
      </c>
      <c r="Q10" s="108">
        <v>11461929.210000001</v>
      </c>
      <c r="R10" s="108">
        <v>2303393.17</v>
      </c>
      <c r="S10" s="1">
        <v>2303393.17</v>
      </c>
      <c r="T10" s="108">
        <f t="shared" si="0"/>
        <v>0</v>
      </c>
    </row>
    <row r="11" spans="1:20" ht="14.4" x14ac:dyDescent="0.3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  <c r="S11" s="1">
        <v>-11346186.4</v>
      </c>
      <c r="T11" s="108">
        <f t="shared" si="0"/>
        <v>0</v>
      </c>
    </row>
    <row r="12" spans="1:20" ht="14.4" x14ac:dyDescent="0.3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22962731.879999999</v>
      </c>
      <c r="P12" s="108">
        <v>32984099.93</v>
      </c>
      <c r="Q12" s="108">
        <v>32633631.300000001</v>
      </c>
      <c r="R12" s="108">
        <v>23313200.510000002</v>
      </c>
      <c r="S12" s="1">
        <v>23313200.510000002</v>
      </c>
      <c r="T12" s="108">
        <f t="shared" si="0"/>
        <v>0</v>
      </c>
    </row>
    <row r="13" spans="1:20" ht="14.4" x14ac:dyDescent="0.3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  <c r="S13" s="1">
        <v>10149767.630000001</v>
      </c>
      <c r="T13" s="108">
        <f t="shared" si="0"/>
        <v>0</v>
      </c>
    </row>
    <row r="14" spans="1:20" ht="14.4" x14ac:dyDescent="0.3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2293869.96</v>
      </c>
      <c r="P14" s="108">
        <v>2769195.01</v>
      </c>
      <c r="Q14" s="108">
        <v>2393773.17</v>
      </c>
      <c r="R14" s="108">
        <v>2669291.7999999998</v>
      </c>
      <c r="S14" s="1">
        <v>2669291.7999999998</v>
      </c>
      <c r="T14" s="108">
        <f t="shared" si="0"/>
        <v>0</v>
      </c>
    </row>
    <row r="15" spans="1:20" ht="14.4" x14ac:dyDescent="0.3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  <c r="S15" s="1">
        <v>26832.06</v>
      </c>
      <c r="T15" s="108">
        <f t="shared" si="0"/>
        <v>0</v>
      </c>
    </row>
    <row r="16" spans="1:20" ht="14.4" x14ac:dyDescent="0.3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  <c r="S16" s="1">
        <v>8200000</v>
      </c>
      <c r="T16" s="108">
        <f t="shared" si="0"/>
        <v>0</v>
      </c>
    </row>
    <row r="17" spans="4:20" ht="14.4" x14ac:dyDescent="0.3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21394355.32</v>
      </c>
      <c r="P17" s="108">
        <v>671576.14</v>
      </c>
      <c r="Q17" s="108">
        <v>1343152.28</v>
      </c>
      <c r="R17" s="108">
        <v>20722779.18</v>
      </c>
      <c r="S17" s="1">
        <v>20722779.18</v>
      </c>
      <c r="T17" s="108">
        <f t="shared" si="0"/>
        <v>0</v>
      </c>
    </row>
    <row r="18" spans="4:20" ht="14.4" x14ac:dyDescent="0.3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7771324.6799999997</v>
      </c>
      <c r="P18" s="108">
        <v>12998768.630000001</v>
      </c>
      <c r="Q18" s="108">
        <v>12129277.93</v>
      </c>
      <c r="R18" s="108">
        <v>8640815.3800000008</v>
      </c>
      <c r="S18" s="1">
        <v>8640815.3800000008</v>
      </c>
      <c r="T18" s="108">
        <f t="shared" si="0"/>
        <v>0</v>
      </c>
    </row>
    <row r="19" spans="4:20" ht="14.4" x14ac:dyDescent="0.3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  <c r="S19" s="1">
        <v>61312933.149999999</v>
      </c>
      <c r="T19" s="108">
        <f t="shared" ref="T19:T50" si="1">R19-S19</f>
        <v>0</v>
      </c>
    </row>
    <row r="20" spans="4:20" ht="14.4" x14ac:dyDescent="0.3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11881346.09</v>
      </c>
      <c r="P20" s="108">
        <v>25293826.710000001</v>
      </c>
      <c r="Q20" s="108">
        <v>23085571.41</v>
      </c>
      <c r="R20" s="108">
        <v>14089601.390000001</v>
      </c>
      <c r="S20" s="1">
        <v>14089601.390000001</v>
      </c>
      <c r="T20" s="108">
        <f t="shared" si="1"/>
        <v>0</v>
      </c>
    </row>
    <row r="21" spans="4:20" ht="14.4" x14ac:dyDescent="0.3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11714212.83</v>
      </c>
      <c r="P21" s="109">
        <v>0</v>
      </c>
      <c r="Q21" s="109">
        <v>0</v>
      </c>
      <c r="R21" s="108">
        <v>11714212.83</v>
      </c>
      <c r="S21" s="1">
        <v>11714212.83</v>
      </c>
      <c r="T21" s="108">
        <f t="shared" si="1"/>
        <v>0</v>
      </c>
    </row>
    <row r="22" spans="4:20" ht="14.4" x14ac:dyDescent="0.3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-844811.73</v>
      </c>
      <c r="P22" s="108">
        <v>5088061.1900000004</v>
      </c>
      <c r="Q22" s="108">
        <v>4749107.6100000003</v>
      </c>
      <c r="R22" s="108">
        <v>-505858.15</v>
      </c>
      <c r="S22" s="1">
        <v>-505858.15</v>
      </c>
      <c r="T22" s="108">
        <f t="shared" si="1"/>
        <v>0</v>
      </c>
    </row>
    <row r="23" spans="4:20" ht="14.4" x14ac:dyDescent="0.3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  <c r="S23" s="1">
        <v>27577486.559999999</v>
      </c>
      <c r="T23" s="108">
        <f t="shared" si="1"/>
        <v>0</v>
      </c>
    </row>
    <row r="24" spans="4:20" ht="14.4" x14ac:dyDescent="0.3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8830023.9700000007</v>
      </c>
      <c r="P24" s="108">
        <v>10194139.189999999</v>
      </c>
      <c r="Q24" s="108">
        <v>9095732.5600000005</v>
      </c>
      <c r="R24" s="108">
        <v>9928430.5999999996</v>
      </c>
      <c r="S24" s="1">
        <v>9928430.5999999996</v>
      </c>
      <c r="T24" s="108">
        <f t="shared" si="1"/>
        <v>0</v>
      </c>
    </row>
    <row r="25" spans="4:20" ht="14.4" x14ac:dyDescent="0.3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-1689113.41</v>
      </c>
      <c r="P25" s="109">
        <v>0</v>
      </c>
      <c r="Q25" s="109">
        <v>0</v>
      </c>
      <c r="R25" s="108">
        <v>-1689113.41</v>
      </c>
      <c r="S25" s="1">
        <v>-1689113.41</v>
      </c>
      <c r="T25" s="108">
        <f t="shared" si="1"/>
        <v>0</v>
      </c>
    </row>
    <row r="26" spans="4:20" ht="14.4" x14ac:dyDescent="0.3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6089728.25</v>
      </c>
      <c r="P26" s="108">
        <v>8502345.2200000007</v>
      </c>
      <c r="Q26" s="108">
        <v>8369579.6399999997</v>
      </c>
      <c r="R26" s="108">
        <v>6222493.8300000001</v>
      </c>
      <c r="S26" s="1">
        <v>6222493.8300000001</v>
      </c>
      <c r="T26" s="108">
        <f t="shared" si="1"/>
        <v>0</v>
      </c>
    </row>
    <row r="27" spans="4:20" ht="14.4" x14ac:dyDescent="0.3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  <c r="S27" s="1">
        <v>3069452.32</v>
      </c>
      <c r="T27" s="108">
        <f t="shared" si="1"/>
        <v>0</v>
      </c>
    </row>
    <row r="28" spans="4:20" ht="14.4" x14ac:dyDescent="0.3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793802.01</v>
      </c>
      <c r="P28" s="108">
        <v>8817494.4399999995</v>
      </c>
      <c r="Q28" s="108">
        <v>8700915.2699999996</v>
      </c>
      <c r="R28" s="108">
        <v>910381.18</v>
      </c>
      <c r="S28" s="1">
        <v>910381.18</v>
      </c>
      <c r="T28" s="108">
        <f t="shared" si="1"/>
        <v>0</v>
      </c>
    </row>
    <row r="29" spans="4:20" ht="14.4" x14ac:dyDescent="0.3">
      <c r="D29" s="109" t="s">
        <v>384</v>
      </c>
      <c r="F29" s="109">
        <v>138901</v>
      </c>
      <c r="I29" s="109">
        <v>500400</v>
      </c>
      <c r="J29" s="109" t="s">
        <v>397</v>
      </c>
      <c r="L29" s="109" t="s">
        <v>26</v>
      </c>
      <c r="N29" s="108">
        <v>2009919.45</v>
      </c>
      <c r="P29" s="109">
        <v>0</v>
      </c>
      <c r="Q29" s="109">
        <v>0</v>
      </c>
      <c r="R29" s="108">
        <v>2009919.45</v>
      </c>
      <c r="S29" s="1">
        <v>2009919.45</v>
      </c>
      <c r="T29" s="108">
        <f t="shared" si="1"/>
        <v>0</v>
      </c>
    </row>
    <row r="30" spans="4:20" ht="14.4" x14ac:dyDescent="0.3">
      <c r="D30" s="109" t="s">
        <v>384</v>
      </c>
      <c r="F30" s="109">
        <v>138901</v>
      </c>
      <c r="I30" s="109">
        <v>500400</v>
      </c>
      <c r="J30" s="109" t="s">
        <v>397</v>
      </c>
      <c r="K30" s="109" t="s">
        <v>386</v>
      </c>
      <c r="L30" s="109" t="s">
        <v>26</v>
      </c>
      <c r="N30" s="108">
        <v>656193.38</v>
      </c>
      <c r="P30" s="108">
        <v>1361997.5</v>
      </c>
      <c r="Q30" s="108">
        <v>1281561.49</v>
      </c>
      <c r="R30" s="108">
        <v>736629.39</v>
      </c>
      <c r="S30" s="1">
        <v>736629.39</v>
      </c>
      <c r="T30" s="108">
        <f t="shared" si="1"/>
        <v>0</v>
      </c>
    </row>
    <row r="31" spans="4:20" ht="14.4" x14ac:dyDescent="0.3">
      <c r="D31" s="109" t="s">
        <v>384</v>
      </c>
      <c r="F31" s="109">
        <v>138901</v>
      </c>
      <c r="I31" s="109">
        <v>500401</v>
      </c>
      <c r="J31" s="109" t="s">
        <v>398</v>
      </c>
      <c r="L31" s="109" t="s">
        <v>26</v>
      </c>
      <c r="N31" s="108">
        <v>16082865.050000001</v>
      </c>
      <c r="P31" s="109">
        <v>0</v>
      </c>
      <c r="Q31" s="109">
        <v>0</v>
      </c>
      <c r="R31" s="108">
        <v>16082865.050000001</v>
      </c>
      <c r="S31" s="1">
        <v>16082865.050000001</v>
      </c>
      <c r="T31" s="108">
        <f t="shared" si="1"/>
        <v>0</v>
      </c>
    </row>
    <row r="32" spans="4:20" ht="14.4" x14ac:dyDescent="0.3">
      <c r="D32" s="109" t="s">
        <v>384</v>
      </c>
      <c r="F32" s="109">
        <v>138901</v>
      </c>
      <c r="I32" s="109">
        <v>500401</v>
      </c>
      <c r="J32" s="109" t="s">
        <v>398</v>
      </c>
      <c r="K32" s="109" t="s">
        <v>386</v>
      </c>
      <c r="L32" s="109" t="s">
        <v>26</v>
      </c>
      <c r="N32" s="108">
        <v>4503193.3</v>
      </c>
      <c r="P32" s="108">
        <v>5755070.1500000004</v>
      </c>
      <c r="Q32" s="108">
        <v>5133993.26</v>
      </c>
      <c r="R32" s="108">
        <v>5124270.1900000004</v>
      </c>
      <c r="S32" s="1">
        <v>5124270.1900000004</v>
      </c>
      <c r="T32" s="108">
        <f t="shared" si="1"/>
        <v>0</v>
      </c>
    </row>
    <row r="33" spans="4:20" ht="14.4" x14ac:dyDescent="0.3">
      <c r="D33" s="109" t="s">
        <v>384</v>
      </c>
      <c r="F33" s="109">
        <v>138901</v>
      </c>
      <c r="I33" s="109">
        <v>500470</v>
      </c>
      <c r="J33" s="109" t="s">
        <v>399</v>
      </c>
      <c r="L33" s="109" t="s">
        <v>26</v>
      </c>
      <c r="N33" s="108">
        <v>45707454.780000001</v>
      </c>
      <c r="P33" s="109">
        <v>0</v>
      </c>
      <c r="Q33" s="109">
        <v>0</v>
      </c>
      <c r="R33" s="108">
        <v>45707454.780000001</v>
      </c>
      <c r="S33" s="1">
        <v>45707454.780000001</v>
      </c>
      <c r="T33" s="108">
        <f t="shared" si="1"/>
        <v>0</v>
      </c>
    </row>
    <row r="34" spans="4:20" ht="14.4" x14ac:dyDescent="0.3">
      <c r="D34" s="109" t="s">
        <v>384</v>
      </c>
      <c r="F34" s="109">
        <v>138901</v>
      </c>
      <c r="I34" s="109">
        <v>500470</v>
      </c>
      <c r="J34" s="109" t="s">
        <v>399</v>
      </c>
      <c r="K34" s="109" t="s">
        <v>386</v>
      </c>
      <c r="L34" s="109" t="s">
        <v>26</v>
      </c>
      <c r="N34" s="108">
        <v>60723545.170000002</v>
      </c>
      <c r="P34" s="108">
        <v>80976706.450000003</v>
      </c>
      <c r="Q34" s="108">
        <v>77765706.480000004</v>
      </c>
      <c r="R34" s="108">
        <v>63934545.140000001</v>
      </c>
      <c r="S34" s="1">
        <v>63934545.140000001</v>
      </c>
      <c r="T34" s="108">
        <f t="shared" si="1"/>
        <v>0</v>
      </c>
    </row>
    <row r="35" spans="4:20" ht="14.4" x14ac:dyDescent="0.3">
      <c r="D35" s="109" t="s">
        <v>384</v>
      </c>
      <c r="F35" s="109">
        <v>138901</v>
      </c>
      <c r="I35" s="109">
        <v>500512</v>
      </c>
      <c r="J35" s="109" t="s">
        <v>400</v>
      </c>
      <c r="L35" s="109" t="s">
        <v>26</v>
      </c>
      <c r="N35" s="108">
        <v>89240805.870000005</v>
      </c>
      <c r="P35" s="109">
        <v>0</v>
      </c>
      <c r="Q35" s="109">
        <v>0</v>
      </c>
      <c r="R35" s="108">
        <v>89240805.870000005</v>
      </c>
      <c r="S35" s="1">
        <v>89240805.870000005</v>
      </c>
      <c r="T35" s="108">
        <f t="shared" si="1"/>
        <v>0</v>
      </c>
    </row>
    <row r="36" spans="4:20" ht="14.4" x14ac:dyDescent="0.3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386</v>
      </c>
      <c r="L36" s="109" t="s">
        <v>26</v>
      </c>
      <c r="N36" s="108">
        <v>6182250.7999999998</v>
      </c>
      <c r="P36" s="108">
        <v>9184287.2300000004</v>
      </c>
      <c r="Q36" s="108">
        <v>6208595.3899999997</v>
      </c>
      <c r="R36" s="108">
        <v>9157942.6400000006</v>
      </c>
      <c r="S36" s="1">
        <v>9157942.6400000006</v>
      </c>
      <c r="T36" s="108">
        <f t="shared" si="1"/>
        <v>0</v>
      </c>
    </row>
    <row r="37" spans="4:20" ht="14.4" x14ac:dyDescent="0.3">
      <c r="D37" s="109" t="s">
        <v>384</v>
      </c>
      <c r="F37" s="109">
        <v>138901</v>
      </c>
      <c r="I37" s="109">
        <v>500515</v>
      </c>
      <c r="J37" s="109" t="s">
        <v>401</v>
      </c>
      <c r="L37" s="109" t="s">
        <v>26</v>
      </c>
      <c r="N37" s="108">
        <v>27628531.809999999</v>
      </c>
      <c r="P37" s="109">
        <v>0</v>
      </c>
      <c r="Q37" s="109">
        <v>0</v>
      </c>
      <c r="R37" s="108">
        <v>27628531.809999999</v>
      </c>
      <c r="S37" s="1">
        <v>27628531.809999999</v>
      </c>
      <c r="T37" s="108">
        <f t="shared" si="1"/>
        <v>0</v>
      </c>
    </row>
    <row r="38" spans="4:20" ht="14.4" x14ac:dyDescent="0.3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386</v>
      </c>
      <c r="L38" s="109" t="s">
        <v>26</v>
      </c>
      <c r="N38" s="108">
        <v>5910225.71</v>
      </c>
      <c r="P38" s="108">
        <v>10351162.75</v>
      </c>
      <c r="Q38" s="108">
        <v>9339305.7899999991</v>
      </c>
      <c r="R38" s="108">
        <v>6922082.6699999999</v>
      </c>
      <c r="S38" s="1">
        <v>6922082.6699999999</v>
      </c>
      <c r="T38" s="108">
        <f t="shared" si="1"/>
        <v>0</v>
      </c>
    </row>
    <row r="39" spans="4:20" ht="14.4" x14ac:dyDescent="0.3">
      <c r="D39" s="109" t="s">
        <v>384</v>
      </c>
      <c r="F39" s="109">
        <v>138901</v>
      </c>
      <c r="I39" s="109">
        <v>500522</v>
      </c>
      <c r="J39" s="109" t="s">
        <v>402</v>
      </c>
      <c r="L39" s="109" t="s">
        <v>26</v>
      </c>
      <c r="N39" s="108">
        <v>-1055236.5900000001</v>
      </c>
      <c r="P39" s="109">
        <v>0</v>
      </c>
      <c r="Q39" s="109">
        <v>0</v>
      </c>
      <c r="R39" s="108">
        <v>-1055236.5900000001</v>
      </c>
      <c r="S39" s="1">
        <v>-1055236.5900000001</v>
      </c>
      <c r="T39" s="108">
        <f t="shared" si="1"/>
        <v>0</v>
      </c>
    </row>
    <row r="40" spans="4:20" ht="14.4" x14ac:dyDescent="0.3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386</v>
      </c>
      <c r="L40" s="109" t="s">
        <v>26</v>
      </c>
      <c r="N40" s="108">
        <v>7722406</v>
      </c>
      <c r="P40" s="108">
        <v>7923553.0499999998</v>
      </c>
      <c r="Q40" s="108">
        <v>7722406</v>
      </c>
      <c r="R40" s="108">
        <v>7923553.0499999998</v>
      </c>
      <c r="S40" s="1">
        <v>7923553.0499999998</v>
      </c>
      <c r="T40" s="108">
        <f t="shared" si="1"/>
        <v>0</v>
      </c>
    </row>
    <row r="41" spans="4:20" ht="14.4" x14ac:dyDescent="0.3">
      <c r="D41" s="109" t="s">
        <v>384</v>
      </c>
      <c r="F41" s="109">
        <v>138901</v>
      </c>
      <c r="I41" s="109">
        <v>500538</v>
      </c>
      <c r="J41" s="109" t="s">
        <v>403</v>
      </c>
      <c r="L41" s="109" t="s">
        <v>26</v>
      </c>
      <c r="N41" s="108">
        <v>4146280.58</v>
      </c>
      <c r="P41" s="108">
        <v>1805739.28</v>
      </c>
      <c r="Q41" s="108">
        <v>36228.699999999997</v>
      </c>
      <c r="R41" s="108">
        <v>5915791.1600000001</v>
      </c>
      <c r="S41" s="1">
        <v>5915791.1600000001</v>
      </c>
      <c r="T41" s="108">
        <f t="shared" si="1"/>
        <v>0</v>
      </c>
    </row>
    <row r="42" spans="4:20" ht="14.4" x14ac:dyDescent="0.3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386</v>
      </c>
      <c r="L42" s="109" t="s">
        <v>26</v>
      </c>
      <c r="N42" s="108">
        <v>1493938.46</v>
      </c>
      <c r="P42" s="108">
        <v>23251369.739999998</v>
      </c>
      <c r="Q42" s="108">
        <v>23055921.079999998</v>
      </c>
      <c r="R42" s="108">
        <v>1689387.12</v>
      </c>
      <c r="S42" s="1">
        <v>1689387.12</v>
      </c>
      <c r="T42" s="108">
        <f t="shared" si="1"/>
        <v>0</v>
      </c>
    </row>
    <row r="43" spans="4:20" ht="14.4" x14ac:dyDescent="0.3">
      <c r="D43" s="109" t="s">
        <v>384</v>
      </c>
      <c r="F43" s="109">
        <v>138901</v>
      </c>
      <c r="I43" s="109">
        <v>500546</v>
      </c>
      <c r="J43" s="109" t="s">
        <v>404</v>
      </c>
      <c r="L43" s="109" t="s">
        <v>26</v>
      </c>
      <c r="N43" s="108">
        <v>405525.78</v>
      </c>
      <c r="P43" s="109">
        <v>0</v>
      </c>
      <c r="Q43" s="109">
        <v>0</v>
      </c>
      <c r="R43" s="108">
        <v>405525.78</v>
      </c>
      <c r="S43" s="1">
        <v>405525.78</v>
      </c>
      <c r="T43" s="108">
        <f t="shared" si="1"/>
        <v>0</v>
      </c>
    </row>
    <row r="44" spans="4:20" ht="14.4" x14ac:dyDescent="0.3">
      <c r="D44" s="109" t="s">
        <v>384</v>
      </c>
      <c r="F44" s="109">
        <v>138901</v>
      </c>
      <c r="I44" s="109">
        <v>500555</v>
      </c>
      <c r="J44" s="109" t="s">
        <v>405</v>
      </c>
      <c r="L44" s="109" t="s">
        <v>26</v>
      </c>
      <c r="N44" s="108">
        <v>855100.41</v>
      </c>
      <c r="P44" s="109">
        <v>0</v>
      </c>
      <c r="Q44" s="109">
        <v>0</v>
      </c>
      <c r="R44" s="108">
        <v>855100.41</v>
      </c>
      <c r="S44" s="1">
        <v>855100.41</v>
      </c>
      <c r="T44" s="108">
        <f t="shared" si="1"/>
        <v>0</v>
      </c>
    </row>
    <row r="45" spans="4:20" ht="14.4" x14ac:dyDescent="0.3">
      <c r="D45" s="109" t="s">
        <v>384</v>
      </c>
      <c r="F45" s="109">
        <v>138901</v>
      </c>
      <c r="I45" s="109">
        <v>500557</v>
      </c>
      <c r="J45" s="109" t="s">
        <v>406</v>
      </c>
      <c r="L45" s="109" t="s">
        <v>26</v>
      </c>
      <c r="N45" s="108">
        <v>110751629.14</v>
      </c>
      <c r="P45" s="109">
        <v>0</v>
      </c>
      <c r="Q45" s="109">
        <v>0</v>
      </c>
      <c r="R45" s="108">
        <v>110751629.14</v>
      </c>
      <c r="S45" s="1">
        <v>110751629.14</v>
      </c>
      <c r="T45" s="108">
        <f t="shared" si="1"/>
        <v>0</v>
      </c>
    </row>
    <row r="46" spans="4:20" ht="14.4" x14ac:dyDescent="0.3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386</v>
      </c>
      <c r="L46" s="109" t="s">
        <v>26</v>
      </c>
      <c r="N46" s="108">
        <v>32596456.309999999</v>
      </c>
      <c r="P46" s="108">
        <v>40261982.710000001</v>
      </c>
      <c r="Q46" s="108">
        <v>35937202.310000002</v>
      </c>
      <c r="R46" s="108">
        <v>36921236.710000001</v>
      </c>
      <c r="S46" s="1">
        <v>36921236.710000001</v>
      </c>
      <c r="T46" s="108">
        <f t="shared" si="1"/>
        <v>0</v>
      </c>
    </row>
    <row r="47" spans="4:20" ht="14.4" x14ac:dyDescent="0.3">
      <c r="D47" s="109" t="s">
        <v>384</v>
      </c>
      <c r="F47" s="109">
        <v>138901</v>
      </c>
      <c r="I47" s="109">
        <v>500558</v>
      </c>
      <c r="J47" s="109" t="s">
        <v>406</v>
      </c>
      <c r="L47" s="109" t="s">
        <v>26</v>
      </c>
      <c r="N47" s="108">
        <v>121567989.73999999</v>
      </c>
      <c r="P47" s="109">
        <v>0</v>
      </c>
      <c r="Q47" s="109">
        <v>0</v>
      </c>
      <c r="R47" s="108">
        <v>121567989.73999999</v>
      </c>
      <c r="S47" s="1">
        <v>121567989.73999999</v>
      </c>
      <c r="T47" s="108">
        <f t="shared" si="1"/>
        <v>0</v>
      </c>
    </row>
    <row r="48" spans="4:20" ht="14.4" x14ac:dyDescent="0.3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386</v>
      </c>
      <c r="L48" s="109" t="s">
        <v>26</v>
      </c>
      <c r="N48" s="108">
        <v>41798206.170000002</v>
      </c>
      <c r="P48" s="108">
        <v>51830635.210000001</v>
      </c>
      <c r="Q48" s="108">
        <v>46901912.799999997</v>
      </c>
      <c r="R48" s="108">
        <v>46726928.579999998</v>
      </c>
      <c r="S48" s="1">
        <v>46726928.579999998</v>
      </c>
      <c r="T48" s="108">
        <f t="shared" si="1"/>
        <v>0</v>
      </c>
    </row>
    <row r="49" spans="4:20" ht="14.4" x14ac:dyDescent="0.3">
      <c r="D49" s="109" t="s">
        <v>384</v>
      </c>
      <c r="F49" s="109">
        <v>138901</v>
      </c>
      <c r="I49" s="109">
        <v>500560</v>
      </c>
      <c r="J49" s="109" t="s">
        <v>407</v>
      </c>
      <c r="L49" s="109" t="s">
        <v>26</v>
      </c>
      <c r="N49" s="108">
        <v>731800</v>
      </c>
      <c r="P49" s="109">
        <v>0</v>
      </c>
      <c r="Q49" s="109">
        <v>0</v>
      </c>
      <c r="R49" s="108">
        <v>731800</v>
      </c>
      <c r="S49" s="1">
        <v>731800</v>
      </c>
      <c r="T49" s="108">
        <f t="shared" si="1"/>
        <v>0</v>
      </c>
    </row>
    <row r="50" spans="4:20" ht="14.4" x14ac:dyDescent="0.3">
      <c r="D50" s="109" t="s">
        <v>384</v>
      </c>
      <c r="F50" s="109">
        <v>138901</v>
      </c>
      <c r="I50" s="109">
        <v>500576</v>
      </c>
      <c r="J50" s="109" t="s">
        <v>408</v>
      </c>
      <c r="L50" s="109" t="s">
        <v>26</v>
      </c>
      <c r="N50" s="108">
        <v>2799524</v>
      </c>
      <c r="P50" s="109">
        <v>0</v>
      </c>
      <c r="Q50" s="109">
        <v>0</v>
      </c>
      <c r="R50" s="108">
        <v>2799524</v>
      </c>
      <c r="S50" s="1">
        <v>2799524</v>
      </c>
      <c r="T50" s="108">
        <f t="shared" si="1"/>
        <v>0</v>
      </c>
    </row>
    <row r="51" spans="4:20" ht="14.4" x14ac:dyDescent="0.3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386</v>
      </c>
      <c r="L51" s="109" t="s">
        <v>26</v>
      </c>
      <c r="N51" s="108">
        <v>359924.74</v>
      </c>
      <c r="P51" s="108">
        <v>424434.17</v>
      </c>
      <c r="Q51" s="108">
        <v>393476.47</v>
      </c>
      <c r="R51" s="108">
        <v>390882.44</v>
      </c>
      <c r="S51" s="1">
        <v>390882.44</v>
      </c>
      <c r="T51" s="108">
        <f t="shared" ref="T51:T82" si="2">R51-S51</f>
        <v>0</v>
      </c>
    </row>
    <row r="52" spans="4:20" ht="14.4" x14ac:dyDescent="0.3">
      <c r="D52" s="109" t="s">
        <v>384</v>
      </c>
      <c r="F52" s="109">
        <v>138901</v>
      </c>
      <c r="I52" s="109">
        <v>500577</v>
      </c>
      <c r="J52" s="109" t="s">
        <v>409</v>
      </c>
      <c r="L52" s="109" t="s">
        <v>26</v>
      </c>
      <c r="N52" s="108">
        <v>747562.14</v>
      </c>
      <c r="P52" s="109">
        <v>0</v>
      </c>
      <c r="Q52" s="109">
        <v>0</v>
      </c>
      <c r="R52" s="108">
        <v>747562.14</v>
      </c>
      <c r="S52" s="1">
        <v>747562.14</v>
      </c>
      <c r="T52" s="108">
        <f t="shared" si="2"/>
        <v>0</v>
      </c>
    </row>
    <row r="53" spans="4:20" ht="14.4" x14ac:dyDescent="0.3">
      <c r="D53" s="109" t="s">
        <v>384</v>
      </c>
      <c r="F53" s="109">
        <v>138901</v>
      </c>
      <c r="I53" s="109">
        <v>500590</v>
      </c>
      <c r="J53" s="109" t="s">
        <v>410</v>
      </c>
      <c r="L53" s="109" t="s">
        <v>26</v>
      </c>
      <c r="N53" s="108">
        <v>4765370.51</v>
      </c>
      <c r="P53" s="109">
        <v>0</v>
      </c>
      <c r="Q53" s="109">
        <v>0</v>
      </c>
      <c r="R53" s="108">
        <v>4765370.51</v>
      </c>
      <c r="S53" s="1">
        <v>4765370.51</v>
      </c>
      <c r="T53" s="108">
        <f t="shared" si="2"/>
        <v>0</v>
      </c>
    </row>
    <row r="54" spans="4:20" ht="14.4" x14ac:dyDescent="0.3">
      <c r="D54" s="109" t="s">
        <v>384</v>
      </c>
      <c r="F54" s="109">
        <v>138901</v>
      </c>
      <c r="I54" s="109">
        <v>500590</v>
      </c>
      <c r="J54" s="109" t="s">
        <v>410</v>
      </c>
      <c r="K54" s="109" t="s">
        <v>386</v>
      </c>
      <c r="L54" s="109" t="s">
        <v>26</v>
      </c>
      <c r="N54" s="108">
        <v>643846.46</v>
      </c>
      <c r="P54" s="108">
        <v>812528.58</v>
      </c>
      <c r="Q54" s="108">
        <v>643846.46</v>
      </c>
      <c r="R54" s="108">
        <v>812528.58</v>
      </c>
      <c r="S54" s="1">
        <v>812528.58</v>
      </c>
      <c r="T54" s="108">
        <f t="shared" si="2"/>
        <v>0</v>
      </c>
    </row>
    <row r="55" spans="4:20" ht="14.4" x14ac:dyDescent="0.3">
      <c r="D55" s="109" t="s">
        <v>384</v>
      </c>
      <c r="F55" s="109">
        <v>138901</v>
      </c>
      <c r="I55" s="109">
        <v>500613</v>
      </c>
      <c r="J55" s="109" t="s">
        <v>411</v>
      </c>
      <c r="L55" s="109" t="s">
        <v>26</v>
      </c>
      <c r="N55" s="108">
        <v>7458382.4800000004</v>
      </c>
      <c r="P55" s="109">
        <v>0</v>
      </c>
      <c r="Q55" s="109">
        <v>0</v>
      </c>
      <c r="R55" s="108">
        <v>7458382.4800000004</v>
      </c>
      <c r="S55" s="1">
        <v>7458382.4800000004</v>
      </c>
      <c r="T55" s="108">
        <f t="shared" si="2"/>
        <v>0</v>
      </c>
    </row>
    <row r="56" spans="4:20" ht="14.4" x14ac:dyDescent="0.3">
      <c r="D56" s="109" t="s">
        <v>384</v>
      </c>
      <c r="F56" s="109">
        <v>138901</v>
      </c>
      <c r="I56" s="109">
        <v>500629</v>
      </c>
      <c r="J56" s="109" t="s">
        <v>412</v>
      </c>
      <c r="L56" s="109" t="s">
        <v>26</v>
      </c>
      <c r="N56" s="108">
        <v>1408239.48</v>
      </c>
      <c r="P56" s="108">
        <v>1068.71</v>
      </c>
      <c r="Q56" s="108">
        <v>97768.2</v>
      </c>
      <c r="R56" s="108">
        <v>1311539.99</v>
      </c>
      <c r="S56" s="1">
        <v>1311539.99</v>
      </c>
      <c r="T56" s="108">
        <f t="shared" si="2"/>
        <v>0</v>
      </c>
    </row>
    <row r="57" spans="4:20" ht="14.4" x14ac:dyDescent="0.3">
      <c r="D57" s="109" t="s">
        <v>384</v>
      </c>
      <c r="F57" s="109">
        <v>138901</v>
      </c>
      <c r="I57" s="109">
        <v>500631</v>
      </c>
      <c r="J57" s="109" t="s">
        <v>413</v>
      </c>
      <c r="L57" s="109" t="s">
        <v>26</v>
      </c>
      <c r="N57" s="108">
        <v>574171.62</v>
      </c>
      <c r="P57" s="109">
        <v>0</v>
      </c>
      <c r="Q57" s="109">
        <v>0</v>
      </c>
      <c r="R57" s="108">
        <v>574171.62</v>
      </c>
      <c r="S57" s="1">
        <v>574171.62</v>
      </c>
      <c r="T57" s="108">
        <f t="shared" si="2"/>
        <v>0</v>
      </c>
    </row>
    <row r="58" spans="4:20" ht="14.4" x14ac:dyDescent="0.3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386</v>
      </c>
      <c r="L58" s="109" t="s">
        <v>26</v>
      </c>
      <c r="N58" s="108">
        <v>-35608.199999999997</v>
      </c>
      <c r="P58" s="108">
        <v>37336.129999999997</v>
      </c>
      <c r="Q58" s="108">
        <v>34211.800000000003</v>
      </c>
      <c r="R58" s="108">
        <v>-32483.87</v>
      </c>
      <c r="S58" s="1">
        <v>-32483.87</v>
      </c>
      <c r="T58" s="108">
        <f t="shared" si="2"/>
        <v>0</v>
      </c>
    </row>
    <row r="59" spans="4:20" ht="14.4" x14ac:dyDescent="0.3">
      <c r="D59" s="109" t="s">
        <v>384</v>
      </c>
      <c r="F59" s="109">
        <v>138901</v>
      </c>
      <c r="I59" s="109">
        <v>500640</v>
      </c>
      <c r="J59" s="109" t="s">
        <v>414</v>
      </c>
      <c r="L59" s="109" t="s">
        <v>26</v>
      </c>
      <c r="N59" s="108">
        <v>95637878.480000004</v>
      </c>
      <c r="P59" s="109">
        <v>0</v>
      </c>
      <c r="Q59" s="109">
        <v>0</v>
      </c>
      <c r="R59" s="108">
        <v>95637878.480000004</v>
      </c>
      <c r="S59" s="1">
        <v>95637878.480000004</v>
      </c>
      <c r="T59" s="108">
        <f t="shared" si="2"/>
        <v>0</v>
      </c>
    </row>
    <row r="60" spans="4:20" ht="14.4" x14ac:dyDescent="0.3">
      <c r="D60" s="109" t="s">
        <v>384</v>
      </c>
      <c r="F60" s="109">
        <v>138901</v>
      </c>
      <c r="I60" s="109">
        <v>500640</v>
      </c>
      <c r="J60" s="109" t="s">
        <v>414</v>
      </c>
      <c r="K60" s="109" t="s">
        <v>386</v>
      </c>
      <c r="L60" s="109" t="s">
        <v>26</v>
      </c>
      <c r="N60" s="108">
        <v>30488629.510000002</v>
      </c>
      <c r="P60" s="108">
        <v>36825780.07</v>
      </c>
      <c r="Q60" s="108">
        <v>33020570.91</v>
      </c>
      <c r="R60" s="108">
        <v>34293838.670000002</v>
      </c>
      <c r="S60" s="1">
        <v>34293838.670000002</v>
      </c>
      <c r="T60" s="108">
        <f t="shared" si="2"/>
        <v>0</v>
      </c>
    </row>
    <row r="61" spans="4:20" ht="14.4" x14ac:dyDescent="0.3">
      <c r="D61" s="109" t="s">
        <v>384</v>
      </c>
      <c r="F61" s="109">
        <v>138901</v>
      </c>
      <c r="I61" s="109">
        <v>500642</v>
      </c>
      <c r="J61" s="109" t="s">
        <v>414</v>
      </c>
      <c r="L61" s="109" t="s">
        <v>26</v>
      </c>
      <c r="N61" s="108">
        <v>130408345.65000001</v>
      </c>
      <c r="P61" s="109">
        <v>0</v>
      </c>
      <c r="Q61" s="109">
        <v>0</v>
      </c>
      <c r="R61" s="108">
        <v>130408345.65000001</v>
      </c>
      <c r="S61" s="1">
        <v>130408345.65000001</v>
      </c>
      <c r="T61" s="108">
        <f t="shared" si="2"/>
        <v>0</v>
      </c>
    </row>
    <row r="62" spans="4:20" ht="14.4" x14ac:dyDescent="0.3">
      <c r="D62" s="109" t="s">
        <v>384</v>
      </c>
      <c r="F62" s="109">
        <v>138901</v>
      </c>
      <c r="I62" s="109">
        <v>500642</v>
      </c>
      <c r="J62" s="109" t="s">
        <v>414</v>
      </c>
      <c r="K62" s="109" t="s">
        <v>386</v>
      </c>
      <c r="L62" s="109" t="s">
        <v>26</v>
      </c>
      <c r="N62" s="108">
        <v>40290955.329999998</v>
      </c>
      <c r="P62" s="108">
        <v>46578396.979999997</v>
      </c>
      <c r="Q62" s="108">
        <v>41428436.399999999</v>
      </c>
      <c r="R62" s="108">
        <v>45440915.909999996</v>
      </c>
      <c r="S62" s="1">
        <v>45440915.909999996</v>
      </c>
      <c r="T62" s="108">
        <f t="shared" si="2"/>
        <v>0</v>
      </c>
    </row>
    <row r="63" spans="4:20" ht="14.4" x14ac:dyDescent="0.3">
      <c r="D63" s="109" t="s">
        <v>384</v>
      </c>
      <c r="F63" s="109">
        <v>138901</v>
      </c>
      <c r="I63" s="109">
        <v>500644</v>
      </c>
      <c r="J63" s="109" t="s">
        <v>415</v>
      </c>
      <c r="L63" s="109" t="s">
        <v>26</v>
      </c>
      <c r="N63" s="108">
        <v>1067187.55</v>
      </c>
      <c r="P63" s="109">
        <v>0</v>
      </c>
      <c r="Q63" s="109">
        <v>0</v>
      </c>
      <c r="R63" s="108">
        <v>1067187.55</v>
      </c>
      <c r="S63" s="1">
        <v>1067187.55</v>
      </c>
      <c r="T63" s="108">
        <f t="shared" si="2"/>
        <v>0</v>
      </c>
    </row>
    <row r="64" spans="4:20" ht="14.4" x14ac:dyDescent="0.3">
      <c r="D64" s="109" t="s">
        <v>384</v>
      </c>
      <c r="F64" s="109">
        <v>138901</v>
      </c>
      <c r="I64" s="109">
        <v>500679</v>
      </c>
      <c r="J64" s="109" t="s">
        <v>416</v>
      </c>
      <c r="L64" s="109" t="s">
        <v>26</v>
      </c>
      <c r="N64" s="108">
        <v>165311768.44</v>
      </c>
      <c r="P64" s="108">
        <v>226634.23</v>
      </c>
      <c r="Q64" s="108">
        <v>453698.41</v>
      </c>
      <c r="R64" s="108">
        <v>165084704.25999999</v>
      </c>
      <c r="S64" s="1">
        <v>165084704.25999999</v>
      </c>
      <c r="T64" s="108">
        <f t="shared" si="2"/>
        <v>0</v>
      </c>
    </row>
    <row r="65" spans="4:20" ht="14.4" x14ac:dyDescent="0.3">
      <c r="D65" s="109" t="s">
        <v>384</v>
      </c>
      <c r="F65" s="109">
        <v>138901</v>
      </c>
      <c r="I65" s="109">
        <v>500679</v>
      </c>
      <c r="J65" s="109" t="s">
        <v>416</v>
      </c>
      <c r="K65" s="109" t="s">
        <v>386</v>
      </c>
      <c r="L65" s="109" t="s">
        <v>26</v>
      </c>
      <c r="N65" s="108">
        <v>61059125.780000001</v>
      </c>
      <c r="P65" s="108">
        <v>68911423.920000002</v>
      </c>
      <c r="Q65" s="108">
        <v>62081433.590000004</v>
      </c>
      <c r="R65" s="108">
        <v>67889116.109999999</v>
      </c>
      <c r="S65" s="1">
        <v>67889116.109999999</v>
      </c>
      <c r="T65" s="108">
        <f t="shared" si="2"/>
        <v>0</v>
      </c>
    </row>
    <row r="66" spans="4:20" ht="14.4" x14ac:dyDescent="0.3">
      <c r="D66" s="109" t="s">
        <v>384</v>
      </c>
      <c r="F66" s="109">
        <v>138901</v>
      </c>
      <c r="I66" s="109">
        <v>500693</v>
      </c>
      <c r="J66" s="109" t="s">
        <v>417</v>
      </c>
      <c r="L66" s="109" t="s">
        <v>26</v>
      </c>
      <c r="N66" s="108">
        <v>11274799.699999999</v>
      </c>
      <c r="P66" s="1">
        <v>5232997.34</v>
      </c>
      <c r="Q66" s="1">
        <v>5528312.4500000002</v>
      </c>
      <c r="R66" s="108">
        <v>10979611.630000001</v>
      </c>
      <c r="S66" s="1">
        <v>10979484.59</v>
      </c>
      <c r="T66" s="108">
        <f t="shared" si="2"/>
        <v>127.04000000096858</v>
      </c>
    </row>
    <row r="67" spans="4:20" ht="14.4" x14ac:dyDescent="0.3">
      <c r="D67" s="109" t="s">
        <v>384</v>
      </c>
      <c r="F67" s="109">
        <v>138901</v>
      </c>
      <c r="I67" s="109">
        <v>500708</v>
      </c>
      <c r="J67" s="109" t="s">
        <v>418</v>
      </c>
      <c r="L67" s="109" t="s">
        <v>26</v>
      </c>
      <c r="N67" s="108">
        <v>-22705133.59</v>
      </c>
      <c r="P67" s="109">
        <v>0</v>
      </c>
      <c r="Q67" s="109">
        <v>0</v>
      </c>
      <c r="R67" s="108">
        <v>-22705133.59</v>
      </c>
      <c r="S67" s="1">
        <v>-22705133.59</v>
      </c>
      <c r="T67" s="108">
        <f t="shared" si="2"/>
        <v>0</v>
      </c>
    </row>
    <row r="68" spans="4:20" ht="14.4" x14ac:dyDescent="0.3">
      <c r="D68" s="109" t="s">
        <v>384</v>
      </c>
      <c r="F68" s="109">
        <v>138901</v>
      </c>
      <c r="I68" s="109">
        <v>500708</v>
      </c>
      <c r="J68" s="109" t="s">
        <v>418</v>
      </c>
      <c r="K68" s="109" t="s">
        <v>386</v>
      </c>
      <c r="L68" s="109" t="s">
        <v>26</v>
      </c>
      <c r="N68" s="108">
        <v>37725930.960000001</v>
      </c>
      <c r="P68" s="108">
        <v>42396890.520000003</v>
      </c>
      <c r="Q68" s="108">
        <v>41943716.329999998</v>
      </c>
      <c r="R68" s="108">
        <v>38179105.149999999</v>
      </c>
      <c r="S68" s="1">
        <v>38179105.149999999</v>
      </c>
      <c r="T68" s="108">
        <f t="shared" si="2"/>
        <v>0</v>
      </c>
    </row>
    <row r="69" spans="4:20" ht="14.4" x14ac:dyDescent="0.3">
      <c r="D69" s="109" t="s">
        <v>384</v>
      </c>
      <c r="F69" s="109">
        <v>138901</v>
      </c>
      <c r="I69" s="109">
        <v>500709</v>
      </c>
      <c r="J69" s="109" t="s">
        <v>418</v>
      </c>
      <c r="L69" s="109" t="s">
        <v>26</v>
      </c>
      <c r="N69" s="108">
        <v>-88829270.319999993</v>
      </c>
      <c r="P69" s="109">
        <v>0</v>
      </c>
      <c r="Q69" s="109">
        <v>0</v>
      </c>
      <c r="R69" s="108">
        <v>-88829270.319999993</v>
      </c>
      <c r="S69" s="1">
        <v>-88829270.319999993</v>
      </c>
      <c r="T69" s="108">
        <f t="shared" si="2"/>
        <v>0</v>
      </c>
    </row>
    <row r="70" spans="4:20" ht="14.4" x14ac:dyDescent="0.3">
      <c r="D70" s="109" t="s">
        <v>384</v>
      </c>
      <c r="F70" s="109">
        <v>138901</v>
      </c>
      <c r="I70" s="109">
        <v>500709</v>
      </c>
      <c r="J70" s="109" t="s">
        <v>418</v>
      </c>
      <c r="K70" s="109" t="s">
        <v>386</v>
      </c>
      <c r="L70" s="109" t="s">
        <v>26</v>
      </c>
      <c r="N70" s="108">
        <v>149606261</v>
      </c>
      <c r="P70" s="108">
        <v>168505847.94</v>
      </c>
      <c r="Q70" s="108">
        <v>166672219.41999999</v>
      </c>
      <c r="R70" s="108">
        <v>151439889.52000001</v>
      </c>
      <c r="S70" s="1">
        <v>151439889.52000001</v>
      </c>
      <c r="T70" s="108">
        <f t="shared" si="2"/>
        <v>0</v>
      </c>
    </row>
    <row r="71" spans="4:20" ht="14.4" x14ac:dyDescent="0.3">
      <c r="D71" s="109" t="s">
        <v>384</v>
      </c>
      <c r="F71" s="109">
        <v>138901</v>
      </c>
      <c r="I71" s="109">
        <v>500716</v>
      </c>
      <c r="J71" s="109" t="s">
        <v>419</v>
      </c>
      <c r="L71" s="109" t="s">
        <v>26</v>
      </c>
      <c r="N71" s="108">
        <v>639412.21</v>
      </c>
      <c r="P71" s="109">
        <v>0</v>
      </c>
      <c r="Q71" s="109">
        <v>0</v>
      </c>
      <c r="R71" s="108">
        <v>639412.21</v>
      </c>
      <c r="S71" s="1">
        <v>639412.21</v>
      </c>
      <c r="T71" s="108">
        <f t="shared" si="2"/>
        <v>0</v>
      </c>
    </row>
    <row r="72" spans="4:20" ht="14.4" x14ac:dyDescent="0.3">
      <c r="D72" s="109" t="s">
        <v>384</v>
      </c>
      <c r="F72" s="109">
        <v>138901</v>
      </c>
      <c r="I72" s="109">
        <v>500716</v>
      </c>
      <c r="J72" s="109" t="s">
        <v>419</v>
      </c>
      <c r="K72" s="109" t="s">
        <v>386</v>
      </c>
      <c r="L72" s="109" t="s">
        <v>26</v>
      </c>
      <c r="N72" s="108">
        <v>235889.59</v>
      </c>
      <c r="P72" s="108">
        <v>378958.24</v>
      </c>
      <c r="Q72" s="108">
        <v>352550.56</v>
      </c>
      <c r="R72" s="108">
        <v>262297.27</v>
      </c>
      <c r="S72" s="1">
        <v>262297.27</v>
      </c>
      <c r="T72" s="108">
        <f t="shared" si="2"/>
        <v>0</v>
      </c>
    </row>
    <row r="73" spans="4:20" ht="14.4" x14ac:dyDescent="0.3">
      <c r="D73" s="109" t="s">
        <v>384</v>
      </c>
      <c r="F73" s="109">
        <v>138901</v>
      </c>
      <c r="I73" s="109">
        <v>500724</v>
      </c>
      <c r="J73" s="109" t="s">
        <v>414</v>
      </c>
      <c r="L73" s="109" t="s">
        <v>26</v>
      </c>
      <c r="N73" s="108">
        <v>59217490.640000001</v>
      </c>
      <c r="P73" s="108">
        <v>9864714.0899999999</v>
      </c>
      <c r="Q73" s="108">
        <v>14098976.710000001</v>
      </c>
      <c r="R73" s="108">
        <v>54983228.020000003</v>
      </c>
      <c r="S73" s="1">
        <v>54983228.020000003</v>
      </c>
      <c r="T73" s="108">
        <f t="shared" si="2"/>
        <v>0</v>
      </c>
    </row>
    <row r="74" spans="4:20" ht="14.4" x14ac:dyDescent="0.3">
      <c r="D74" s="109" t="s">
        <v>384</v>
      </c>
      <c r="F74" s="109">
        <v>138901</v>
      </c>
      <c r="I74" s="109">
        <v>500724</v>
      </c>
      <c r="J74" s="109" t="s">
        <v>414</v>
      </c>
      <c r="K74" s="109" t="s">
        <v>386</v>
      </c>
      <c r="L74" s="109" t="s">
        <v>26</v>
      </c>
      <c r="N74" s="108">
        <v>237220.75</v>
      </c>
      <c r="P74" s="108">
        <v>52158538.939999998</v>
      </c>
      <c r="Q74" s="108">
        <v>50395525.729999997</v>
      </c>
      <c r="R74" s="108">
        <v>2000233.96</v>
      </c>
      <c r="S74" s="1">
        <v>2000233.96</v>
      </c>
      <c r="T74" s="108">
        <f t="shared" si="2"/>
        <v>0</v>
      </c>
    </row>
    <row r="75" spans="4:20" ht="14.4" x14ac:dyDescent="0.3">
      <c r="D75" s="109" t="s">
        <v>384</v>
      </c>
      <c r="F75" s="109">
        <v>138901</v>
      </c>
      <c r="I75" s="109">
        <v>500746</v>
      </c>
      <c r="J75" s="109" t="s">
        <v>420</v>
      </c>
      <c r="L75" s="109" t="s">
        <v>26</v>
      </c>
      <c r="N75" s="108">
        <v>271808280.00999999</v>
      </c>
      <c r="P75" s="109">
        <v>0</v>
      </c>
      <c r="Q75" s="109">
        <v>0</v>
      </c>
      <c r="R75" s="108">
        <v>271808280.00999999</v>
      </c>
      <c r="S75" s="1">
        <v>271808280.00999999</v>
      </c>
      <c r="T75" s="108">
        <f t="shared" si="2"/>
        <v>0</v>
      </c>
    </row>
    <row r="76" spans="4:20" ht="14.4" x14ac:dyDescent="0.3">
      <c r="D76" s="109" t="s">
        <v>384</v>
      </c>
      <c r="F76" s="109">
        <v>138901</v>
      </c>
      <c r="I76" s="109">
        <v>500746</v>
      </c>
      <c r="J76" s="109" t="s">
        <v>420</v>
      </c>
      <c r="K76" s="109" t="s">
        <v>386</v>
      </c>
      <c r="L76" s="109" t="s">
        <v>26</v>
      </c>
      <c r="N76" s="108">
        <v>43795645.719999999</v>
      </c>
      <c r="P76" s="108">
        <v>45928885.719999999</v>
      </c>
      <c r="Q76" s="108">
        <v>43795645.719999999</v>
      </c>
      <c r="R76" s="108">
        <v>45928885.719999999</v>
      </c>
      <c r="S76" s="1">
        <v>45928885.719999999</v>
      </c>
      <c r="T76" s="108">
        <f t="shared" si="2"/>
        <v>0</v>
      </c>
    </row>
    <row r="77" spans="4:20" ht="14.4" x14ac:dyDescent="0.3">
      <c r="D77" s="109" t="s">
        <v>384</v>
      </c>
      <c r="F77" s="109">
        <v>138901</v>
      </c>
      <c r="I77" s="109">
        <v>500749</v>
      </c>
      <c r="J77" s="109" t="s">
        <v>421</v>
      </c>
      <c r="L77" s="109" t="s">
        <v>26</v>
      </c>
      <c r="N77" s="108">
        <v>160602750</v>
      </c>
      <c r="P77" s="109">
        <v>0</v>
      </c>
      <c r="Q77" s="109">
        <v>0</v>
      </c>
      <c r="R77" s="108">
        <v>160602750</v>
      </c>
      <c r="S77" s="1">
        <v>160602750</v>
      </c>
      <c r="T77" s="108">
        <f t="shared" si="2"/>
        <v>0</v>
      </c>
    </row>
    <row r="78" spans="4:20" ht="14.4" x14ac:dyDescent="0.3">
      <c r="D78" s="109" t="s">
        <v>384</v>
      </c>
      <c r="F78" s="109">
        <v>138901</v>
      </c>
      <c r="I78" s="109">
        <v>500749</v>
      </c>
      <c r="J78" s="109" t="s">
        <v>421</v>
      </c>
      <c r="K78" s="109" t="s">
        <v>386</v>
      </c>
      <c r="L78" s="109" t="s">
        <v>26</v>
      </c>
      <c r="N78" s="108">
        <v>22129200</v>
      </c>
      <c r="P78" s="108">
        <v>103969350</v>
      </c>
      <c r="Q78" s="108">
        <v>98271000</v>
      </c>
      <c r="R78" s="108">
        <v>27827550</v>
      </c>
      <c r="S78" s="1">
        <v>27827550</v>
      </c>
      <c r="T78" s="108">
        <f t="shared" si="2"/>
        <v>0</v>
      </c>
    </row>
    <row r="79" spans="4:20" ht="14.4" x14ac:dyDescent="0.3">
      <c r="D79" s="109" t="s">
        <v>384</v>
      </c>
      <c r="F79" s="109">
        <v>138901</v>
      </c>
      <c r="I79" s="109">
        <v>500758</v>
      </c>
      <c r="J79" s="109" t="s">
        <v>422</v>
      </c>
      <c r="L79" s="109" t="s">
        <v>26</v>
      </c>
      <c r="N79" s="108">
        <v>975206.98</v>
      </c>
      <c r="P79" s="109">
        <v>0</v>
      </c>
      <c r="Q79" s="109">
        <v>0</v>
      </c>
      <c r="R79" s="108">
        <v>975206.98</v>
      </c>
      <c r="S79" s="1">
        <v>975206.98</v>
      </c>
      <c r="T79" s="108">
        <f t="shared" si="2"/>
        <v>0</v>
      </c>
    </row>
    <row r="80" spans="4:20" ht="14.4" x14ac:dyDescent="0.3">
      <c r="D80" s="109" t="s">
        <v>384</v>
      </c>
      <c r="F80" s="109">
        <v>138901</v>
      </c>
      <c r="I80" s="109">
        <v>500768</v>
      </c>
      <c r="J80" s="109" t="s">
        <v>423</v>
      </c>
      <c r="L80" s="109" t="s">
        <v>26</v>
      </c>
      <c r="N80" s="108">
        <v>90072312.359999999</v>
      </c>
      <c r="P80" s="109">
        <v>0</v>
      </c>
      <c r="Q80" s="109">
        <v>0</v>
      </c>
      <c r="R80" s="108">
        <v>90072312.359999999</v>
      </c>
      <c r="S80" s="1">
        <v>90072312.359999999</v>
      </c>
      <c r="T80" s="108">
        <f t="shared" si="2"/>
        <v>0</v>
      </c>
    </row>
    <row r="81" spans="4:20" ht="14.4" x14ac:dyDescent="0.3">
      <c r="D81" s="109" t="s">
        <v>384</v>
      </c>
      <c r="F81" s="109">
        <v>138901</v>
      </c>
      <c r="I81" s="109">
        <v>500768</v>
      </c>
      <c r="J81" s="109" t="s">
        <v>423</v>
      </c>
      <c r="K81" s="109" t="s">
        <v>386</v>
      </c>
      <c r="L81" s="109" t="s">
        <v>26</v>
      </c>
      <c r="N81" s="108">
        <v>13341349.74</v>
      </c>
      <c r="P81" s="108">
        <v>123819156.41</v>
      </c>
      <c r="Q81" s="108">
        <v>120699188.70999999</v>
      </c>
      <c r="R81" s="108">
        <v>16461317.439999999</v>
      </c>
      <c r="S81" s="1">
        <v>16461317.439999999</v>
      </c>
      <c r="T81" s="108">
        <f t="shared" si="2"/>
        <v>0</v>
      </c>
    </row>
    <row r="82" spans="4:20" ht="14.4" x14ac:dyDescent="0.3">
      <c r="D82" s="109" t="s">
        <v>384</v>
      </c>
      <c r="F82" s="109">
        <v>138901</v>
      </c>
      <c r="I82" s="109">
        <v>500776</v>
      </c>
      <c r="J82" s="109" t="s">
        <v>424</v>
      </c>
      <c r="L82" s="109" t="s">
        <v>26</v>
      </c>
      <c r="N82" s="108">
        <v>49937647.640000001</v>
      </c>
      <c r="P82" s="109">
        <v>0</v>
      </c>
      <c r="Q82" s="109">
        <v>0</v>
      </c>
      <c r="R82" s="108">
        <v>49937647.640000001</v>
      </c>
      <c r="S82" s="1">
        <v>49937647.640000001</v>
      </c>
      <c r="T82" s="108">
        <f t="shared" si="2"/>
        <v>0</v>
      </c>
    </row>
    <row r="83" spans="4:20" ht="14.4" x14ac:dyDescent="0.3">
      <c r="D83" s="109" t="s">
        <v>384</v>
      </c>
      <c r="F83" s="109">
        <v>138901</v>
      </c>
      <c r="I83" s="109">
        <v>500776</v>
      </c>
      <c r="J83" s="109" t="s">
        <v>424</v>
      </c>
      <c r="K83" s="109" t="s">
        <v>386</v>
      </c>
      <c r="L83" s="109" t="s">
        <v>26</v>
      </c>
      <c r="N83" s="108">
        <v>22531793.350000001</v>
      </c>
      <c r="P83" s="108">
        <v>28707945.809999999</v>
      </c>
      <c r="Q83" s="108">
        <v>26521558.620000001</v>
      </c>
      <c r="R83" s="108">
        <v>24718180.539999999</v>
      </c>
      <c r="S83" s="1">
        <v>24718180.539999999</v>
      </c>
      <c r="T83" s="108">
        <f t="shared" ref="T83:T94" si="3">R83-S83</f>
        <v>0</v>
      </c>
    </row>
    <row r="84" spans="4:20" ht="14.4" x14ac:dyDescent="0.3">
      <c r="D84" s="109" t="s">
        <v>384</v>
      </c>
      <c r="F84" s="109">
        <v>138901</v>
      </c>
      <c r="I84" s="109">
        <v>500781</v>
      </c>
      <c r="J84" s="109" t="s">
        <v>424</v>
      </c>
      <c r="L84" s="109" t="s">
        <v>26</v>
      </c>
      <c r="N84" s="108">
        <v>10934541.77</v>
      </c>
      <c r="P84" s="109">
        <v>0</v>
      </c>
      <c r="Q84" s="109">
        <v>0</v>
      </c>
      <c r="R84" s="108">
        <v>10934541.77</v>
      </c>
      <c r="S84" s="1">
        <v>10934541.77</v>
      </c>
      <c r="T84" s="108">
        <f t="shared" si="3"/>
        <v>0</v>
      </c>
    </row>
    <row r="85" spans="4:20" ht="14.4" x14ac:dyDescent="0.3">
      <c r="D85" s="109" t="s">
        <v>384</v>
      </c>
      <c r="F85" s="109">
        <v>138901</v>
      </c>
      <c r="I85" s="109">
        <v>500781</v>
      </c>
      <c r="J85" s="109" t="s">
        <v>424</v>
      </c>
      <c r="K85" s="109" t="s">
        <v>386</v>
      </c>
      <c r="L85" s="109" t="s">
        <v>26</v>
      </c>
      <c r="N85" s="108">
        <v>4211408.2300000004</v>
      </c>
      <c r="P85" s="108">
        <v>9409341.7799999993</v>
      </c>
      <c r="Q85" s="108">
        <v>8952391.7799999993</v>
      </c>
      <c r="R85" s="108">
        <v>4668358.2300000004</v>
      </c>
      <c r="S85" s="1">
        <v>4668358.2300000004</v>
      </c>
      <c r="T85" s="108">
        <f t="shared" si="3"/>
        <v>0</v>
      </c>
    </row>
    <row r="86" spans="4:20" ht="14.4" x14ac:dyDescent="0.3">
      <c r="D86" s="109" t="s">
        <v>384</v>
      </c>
      <c r="F86" s="109">
        <v>138901</v>
      </c>
      <c r="I86" s="109">
        <v>500805</v>
      </c>
      <c r="J86" s="109" t="s">
        <v>425</v>
      </c>
      <c r="L86" s="109" t="s">
        <v>26</v>
      </c>
      <c r="N86" s="108">
        <v>166576463.40000001</v>
      </c>
      <c r="P86" s="109">
        <v>0</v>
      </c>
      <c r="Q86" s="109">
        <v>0</v>
      </c>
      <c r="R86" s="108">
        <v>166576463.40000001</v>
      </c>
      <c r="S86" s="1">
        <v>166576463.40000001</v>
      </c>
      <c r="T86" s="108">
        <f t="shared" si="3"/>
        <v>0</v>
      </c>
    </row>
    <row r="87" spans="4:20" ht="14.4" x14ac:dyDescent="0.3">
      <c r="D87" s="109" t="s">
        <v>384</v>
      </c>
      <c r="F87" s="109">
        <v>138901</v>
      </c>
      <c r="I87" s="109">
        <v>500805</v>
      </c>
      <c r="J87" s="109" t="s">
        <v>425</v>
      </c>
      <c r="K87" s="109" t="s">
        <v>386</v>
      </c>
      <c r="L87" s="109" t="s">
        <v>26</v>
      </c>
      <c r="N87" s="108">
        <v>-8131559.21</v>
      </c>
      <c r="P87" s="108">
        <v>12512541.939999999</v>
      </c>
      <c r="Q87" s="108">
        <v>7732293.8399999999</v>
      </c>
      <c r="R87" s="108">
        <v>-3351311.11</v>
      </c>
      <c r="S87" s="1">
        <v>-3351311.11</v>
      </c>
      <c r="T87" s="108">
        <f t="shared" si="3"/>
        <v>0</v>
      </c>
    </row>
    <row r="88" spans="4:20" ht="14.4" x14ac:dyDescent="0.3">
      <c r="D88" s="109" t="s">
        <v>384</v>
      </c>
      <c r="F88" s="109">
        <v>138901</v>
      </c>
      <c r="I88" s="109">
        <v>500806</v>
      </c>
      <c r="J88" s="109" t="s">
        <v>426</v>
      </c>
      <c r="L88" s="109" t="s">
        <v>26</v>
      </c>
      <c r="N88" s="108">
        <v>988584.59</v>
      </c>
      <c r="P88" s="109">
        <v>0</v>
      </c>
      <c r="Q88" s="109">
        <v>0</v>
      </c>
      <c r="R88" s="108">
        <v>988584.59</v>
      </c>
      <c r="S88" s="1">
        <v>988584.59</v>
      </c>
      <c r="T88" s="108">
        <f t="shared" si="3"/>
        <v>0</v>
      </c>
    </row>
    <row r="89" spans="4:20" ht="14.4" x14ac:dyDescent="0.3">
      <c r="D89" s="109" t="s">
        <v>384</v>
      </c>
      <c r="F89" s="109">
        <v>138901</v>
      </c>
      <c r="I89" s="109">
        <v>500807</v>
      </c>
      <c r="J89" s="109" t="s">
        <v>427</v>
      </c>
      <c r="L89" s="109" t="s">
        <v>26</v>
      </c>
      <c r="N89" s="108">
        <v>79558007.319999993</v>
      </c>
      <c r="P89" s="109">
        <v>0</v>
      </c>
      <c r="Q89" s="109">
        <v>0</v>
      </c>
      <c r="R89" s="108">
        <v>79558007.319999993</v>
      </c>
      <c r="S89" s="1">
        <v>79558007.319999993</v>
      </c>
      <c r="T89" s="108">
        <f t="shared" si="3"/>
        <v>0</v>
      </c>
    </row>
    <row r="90" spans="4:20" ht="14.4" x14ac:dyDescent="0.3">
      <c r="D90" s="109" t="s">
        <v>384</v>
      </c>
      <c r="F90" s="109">
        <v>138901</v>
      </c>
      <c r="I90" s="109">
        <v>500807</v>
      </c>
      <c r="J90" s="109" t="s">
        <v>427</v>
      </c>
      <c r="K90" s="109" t="s">
        <v>386</v>
      </c>
      <c r="L90" s="109" t="s">
        <v>26</v>
      </c>
      <c r="N90" s="108">
        <v>-4211371.55</v>
      </c>
      <c r="P90" s="108">
        <v>4295628.93</v>
      </c>
      <c r="Q90" s="108">
        <v>2022437.38</v>
      </c>
      <c r="R90" s="108">
        <v>-1938180</v>
      </c>
      <c r="S90" s="1">
        <v>-1938180</v>
      </c>
      <c r="T90" s="108">
        <f t="shared" si="3"/>
        <v>0</v>
      </c>
    </row>
    <row r="91" spans="4:20" ht="14.4" x14ac:dyDescent="0.3">
      <c r="D91" s="109" t="s">
        <v>384</v>
      </c>
      <c r="F91" s="109">
        <v>138901</v>
      </c>
      <c r="I91" s="109">
        <v>500808</v>
      </c>
      <c r="J91" s="109" t="s">
        <v>427</v>
      </c>
      <c r="L91" s="109" t="s">
        <v>26</v>
      </c>
      <c r="N91" s="108">
        <v>49512819.219999999</v>
      </c>
      <c r="P91" s="109">
        <v>0</v>
      </c>
      <c r="Q91" s="109">
        <v>0</v>
      </c>
      <c r="R91" s="108">
        <v>49512819.219999999</v>
      </c>
      <c r="S91" s="1">
        <v>49512819.219999999</v>
      </c>
      <c r="T91" s="108">
        <f t="shared" si="3"/>
        <v>0</v>
      </c>
    </row>
    <row r="92" spans="4:20" ht="14.4" x14ac:dyDescent="0.3">
      <c r="D92" s="109" t="s">
        <v>384</v>
      </c>
      <c r="F92" s="109">
        <v>138901</v>
      </c>
      <c r="I92" s="109">
        <v>500808</v>
      </c>
      <c r="J92" s="109" t="s">
        <v>427</v>
      </c>
      <c r="K92" s="109" t="s">
        <v>386</v>
      </c>
      <c r="L92" s="109" t="s">
        <v>26</v>
      </c>
      <c r="N92" s="108">
        <v>-3051594.22</v>
      </c>
      <c r="P92" s="108">
        <v>4119160.81</v>
      </c>
      <c r="Q92" s="108">
        <v>2717435.81</v>
      </c>
      <c r="R92" s="108">
        <v>-1649869.22</v>
      </c>
      <c r="S92" s="1">
        <v>-1649869.22</v>
      </c>
      <c r="T92" s="108">
        <f t="shared" si="3"/>
        <v>0</v>
      </c>
    </row>
    <row r="93" spans="4:20" ht="14.4" x14ac:dyDescent="0.3">
      <c r="D93" s="109" t="s">
        <v>384</v>
      </c>
      <c r="F93" s="109">
        <v>138901</v>
      </c>
      <c r="I93" s="109">
        <v>500827</v>
      </c>
      <c r="J93" s="109" t="s">
        <v>427</v>
      </c>
      <c r="L93" s="109" t="s">
        <v>26</v>
      </c>
      <c r="N93" s="108">
        <v>105607340.77</v>
      </c>
      <c r="P93" s="109">
        <v>0</v>
      </c>
      <c r="Q93" s="109">
        <v>0</v>
      </c>
      <c r="R93" s="108">
        <v>105607340.77</v>
      </c>
      <c r="S93" s="1">
        <v>105607340.77</v>
      </c>
      <c r="T93" s="108">
        <f t="shared" si="3"/>
        <v>0</v>
      </c>
    </row>
    <row r="94" spans="4:20" ht="14.4" x14ac:dyDescent="0.3">
      <c r="D94" s="109" t="s">
        <v>384</v>
      </c>
      <c r="F94" s="109">
        <v>138901</v>
      </c>
      <c r="I94" s="109">
        <v>500827</v>
      </c>
      <c r="J94" s="109" t="s">
        <v>427</v>
      </c>
      <c r="K94" s="109" t="s">
        <v>386</v>
      </c>
      <c r="L94" s="109" t="s">
        <v>26</v>
      </c>
      <c r="N94" s="108">
        <v>-3603089.04</v>
      </c>
      <c r="P94" s="108">
        <v>5736823.1399999997</v>
      </c>
      <c r="Q94" s="108">
        <v>2659377.2000000002</v>
      </c>
      <c r="R94" s="108">
        <v>-525643.1</v>
      </c>
      <c r="S94" s="1">
        <v>-525643.1</v>
      </c>
      <c r="T94" s="108">
        <f t="shared" si="3"/>
        <v>0</v>
      </c>
    </row>
    <row r="95" spans="4:20" ht="14.4" x14ac:dyDescent="0.3">
      <c r="D95" s="109" t="s">
        <v>384</v>
      </c>
      <c r="F95" s="109">
        <v>138901</v>
      </c>
      <c r="I95" s="109">
        <v>500840</v>
      </c>
      <c r="J95" s="109" t="s">
        <v>428</v>
      </c>
      <c r="L95" s="109" t="s">
        <v>26</v>
      </c>
      <c r="N95" s="108">
        <v>34993846.770000003</v>
      </c>
      <c r="P95" s="109">
        <v>0</v>
      </c>
      <c r="Q95" s="109">
        <v>0</v>
      </c>
      <c r="R95" s="108">
        <v>34993846.770000003</v>
      </c>
      <c r="S95" s="1">
        <v>34993846.770000003</v>
      </c>
      <c r="T95" s="108">
        <f t="shared" ref="T95:T121" si="4">R95-S95</f>
        <v>0</v>
      </c>
    </row>
    <row r="96" spans="4:20" ht="14.4" x14ac:dyDescent="0.3">
      <c r="D96" s="109" t="s">
        <v>384</v>
      </c>
      <c r="F96" s="109">
        <v>138901</v>
      </c>
      <c r="I96" s="109">
        <v>500840</v>
      </c>
      <c r="J96" s="109" t="s">
        <v>428</v>
      </c>
      <c r="K96" s="109" t="s">
        <v>386</v>
      </c>
      <c r="L96" s="109" t="s">
        <v>26</v>
      </c>
      <c r="N96" s="108">
        <v>-396746.35</v>
      </c>
      <c r="P96" s="108">
        <v>15235863.140000001</v>
      </c>
      <c r="Q96" s="108">
        <v>14192076.16</v>
      </c>
      <c r="R96" s="108">
        <v>647040.63</v>
      </c>
      <c r="S96" s="1">
        <v>647040.63</v>
      </c>
      <c r="T96" s="108">
        <f t="shared" si="4"/>
        <v>0</v>
      </c>
    </row>
    <row r="97" spans="4:20" ht="14.4" x14ac:dyDescent="0.3">
      <c r="D97" s="109" t="s">
        <v>384</v>
      </c>
      <c r="F97" s="109">
        <v>138901</v>
      </c>
      <c r="I97" s="109">
        <v>500852</v>
      </c>
      <c r="J97" s="109" t="s">
        <v>429</v>
      </c>
      <c r="L97" s="109" t="s">
        <v>26</v>
      </c>
      <c r="N97" s="108">
        <v>539751.12</v>
      </c>
      <c r="P97" s="109">
        <v>0</v>
      </c>
      <c r="Q97" s="109">
        <v>0</v>
      </c>
      <c r="R97" s="108">
        <v>539751.12</v>
      </c>
      <c r="S97" s="1">
        <v>539751.12</v>
      </c>
      <c r="T97" s="108">
        <f t="shared" si="4"/>
        <v>0</v>
      </c>
    </row>
    <row r="98" spans="4:20" ht="14.4" x14ac:dyDescent="0.3">
      <c r="D98" s="109" t="s">
        <v>384</v>
      </c>
      <c r="F98" s="109">
        <v>138901</v>
      </c>
      <c r="I98" s="109">
        <v>500866</v>
      </c>
      <c r="J98" s="109" t="s">
        <v>429</v>
      </c>
      <c r="L98" s="109" t="s">
        <v>26</v>
      </c>
      <c r="N98" s="108">
        <v>116666.69</v>
      </c>
      <c r="P98" s="109">
        <v>0</v>
      </c>
      <c r="Q98" s="109">
        <v>0</v>
      </c>
      <c r="R98" s="108">
        <v>116666.69</v>
      </c>
      <c r="S98" s="1">
        <v>116666.69</v>
      </c>
      <c r="T98" s="108">
        <f t="shared" si="4"/>
        <v>0</v>
      </c>
    </row>
    <row r="99" spans="4:20" ht="14.4" x14ac:dyDescent="0.3">
      <c r="D99" s="109" t="s">
        <v>384</v>
      </c>
      <c r="F99" s="109">
        <v>138901</v>
      </c>
      <c r="I99" s="109">
        <v>500878</v>
      </c>
      <c r="J99" s="109" t="s">
        <v>430</v>
      </c>
      <c r="L99" s="109" t="s">
        <v>26</v>
      </c>
      <c r="N99" s="108">
        <v>1394223.7</v>
      </c>
      <c r="P99" s="109">
        <v>0</v>
      </c>
      <c r="Q99" s="108">
        <v>66391.600000000006</v>
      </c>
      <c r="R99" s="108">
        <v>1327832.1000000001</v>
      </c>
      <c r="S99" s="1">
        <v>1327832.1000000001</v>
      </c>
      <c r="T99" s="108">
        <f t="shared" si="4"/>
        <v>0</v>
      </c>
    </row>
    <row r="100" spans="4:20" ht="14.4" x14ac:dyDescent="0.3">
      <c r="D100" s="109" t="s">
        <v>384</v>
      </c>
      <c r="F100" s="109">
        <v>138901</v>
      </c>
      <c r="I100" s="109">
        <v>500883</v>
      </c>
      <c r="J100" s="109" t="s">
        <v>431</v>
      </c>
      <c r="L100" s="109" t="s">
        <v>26</v>
      </c>
      <c r="N100" s="108">
        <v>9642456.4600000009</v>
      </c>
      <c r="P100" s="109">
        <v>0</v>
      </c>
      <c r="Q100" s="109">
        <v>0</v>
      </c>
      <c r="R100" s="108">
        <v>9642456.4600000009</v>
      </c>
      <c r="S100" s="1">
        <v>9642456.4600000009</v>
      </c>
      <c r="T100" s="108">
        <f t="shared" si="4"/>
        <v>0</v>
      </c>
    </row>
    <row r="101" spans="4:20" ht="14.4" x14ac:dyDescent="0.3">
      <c r="D101" s="109" t="s">
        <v>384</v>
      </c>
      <c r="F101" s="109">
        <v>138901</v>
      </c>
      <c r="I101" s="109">
        <v>500883</v>
      </c>
      <c r="J101" s="109" t="s">
        <v>431</v>
      </c>
      <c r="K101" s="109" t="s">
        <v>386</v>
      </c>
      <c r="L101" s="109" t="s">
        <v>26</v>
      </c>
      <c r="N101" s="108">
        <v>-901741.38</v>
      </c>
      <c r="P101" s="108">
        <v>958994.63</v>
      </c>
      <c r="Q101" s="108">
        <v>695289.18</v>
      </c>
      <c r="R101" s="108">
        <v>-638035.93000000005</v>
      </c>
      <c r="S101" s="1">
        <v>-638035.93000000005</v>
      </c>
      <c r="T101" s="108">
        <f t="shared" si="4"/>
        <v>0</v>
      </c>
    </row>
    <row r="102" spans="4:20" ht="14.4" x14ac:dyDescent="0.3">
      <c r="D102" s="109" t="s">
        <v>384</v>
      </c>
      <c r="F102" s="109">
        <v>138901</v>
      </c>
      <c r="I102" s="109">
        <v>500884</v>
      </c>
      <c r="J102" s="109" t="s">
        <v>431</v>
      </c>
      <c r="L102" s="109" t="s">
        <v>26</v>
      </c>
      <c r="N102" s="108">
        <v>17170952</v>
      </c>
      <c r="P102" s="109">
        <v>0</v>
      </c>
      <c r="Q102" s="109">
        <v>0</v>
      </c>
      <c r="R102" s="108">
        <v>17170952</v>
      </c>
      <c r="S102" s="1">
        <v>17170952</v>
      </c>
      <c r="T102" s="108">
        <f t="shared" si="4"/>
        <v>0</v>
      </c>
    </row>
    <row r="103" spans="4:20" ht="14.4" x14ac:dyDescent="0.3">
      <c r="D103" s="109" t="s">
        <v>384</v>
      </c>
      <c r="F103" s="109">
        <v>138901</v>
      </c>
      <c r="I103" s="109">
        <v>500884</v>
      </c>
      <c r="J103" s="109" t="s">
        <v>431</v>
      </c>
      <c r="K103" s="109" t="s">
        <v>386</v>
      </c>
      <c r="L103" s="109" t="s">
        <v>26</v>
      </c>
      <c r="N103" s="108">
        <v>-1763302.82</v>
      </c>
      <c r="P103" s="108">
        <v>1807223.38</v>
      </c>
      <c r="Q103" s="108">
        <v>1342377.99</v>
      </c>
      <c r="R103" s="108">
        <v>-1298457.43</v>
      </c>
      <c r="S103" s="1">
        <v>-1298457.43</v>
      </c>
      <c r="T103" s="108">
        <f t="shared" si="4"/>
        <v>0</v>
      </c>
    </row>
    <row r="104" spans="4:20" ht="14.4" x14ac:dyDescent="0.3">
      <c r="D104" s="109" t="s">
        <v>384</v>
      </c>
      <c r="F104" s="109">
        <v>138901</v>
      </c>
      <c r="I104" s="109">
        <v>500885</v>
      </c>
      <c r="J104" s="109" t="s">
        <v>432</v>
      </c>
      <c r="L104" s="109" t="s">
        <v>26</v>
      </c>
      <c r="N104" s="108">
        <v>87215473.359999999</v>
      </c>
      <c r="P104" s="109">
        <v>0</v>
      </c>
      <c r="Q104" s="109">
        <v>0</v>
      </c>
      <c r="R104" s="108">
        <v>87215473.359999999</v>
      </c>
      <c r="S104" s="1">
        <v>87215473.359999999</v>
      </c>
      <c r="T104" s="108">
        <f t="shared" si="4"/>
        <v>0</v>
      </c>
    </row>
    <row r="105" spans="4:20" ht="14.4" x14ac:dyDescent="0.3">
      <c r="D105" s="109" t="s">
        <v>384</v>
      </c>
      <c r="F105" s="109">
        <v>138901</v>
      </c>
      <c r="I105" s="109">
        <v>500885</v>
      </c>
      <c r="J105" s="109" t="s">
        <v>432</v>
      </c>
      <c r="K105" s="109" t="s">
        <v>386</v>
      </c>
      <c r="L105" s="109" t="s">
        <v>26</v>
      </c>
      <c r="N105" s="108">
        <v>-5607670.5899999999</v>
      </c>
      <c r="P105" s="108">
        <v>6484784.1299999999</v>
      </c>
      <c r="Q105" s="108">
        <v>4022694.55</v>
      </c>
      <c r="R105" s="108">
        <v>-3145581.01</v>
      </c>
      <c r="S105" s="1">
        <v>-3145581.01</v>
      </c>
      <c r="T105" s="108">
        <f t="shared" si="4"/>
        <v>0</v>
      </c>
    </row>
    <row r="106" spans="4:20" ht="14.4" x14ac:dyDescent="0.3">
      <c r="D106" s="109" t="s">
        <v>384</v>
      </c>
      <c r="F106" s="109">
        <v>138901</v>
      </c>
      <c r="I106" s="109">
        <v>500905</v>
      </c>
      <c r="J106" s="109" t="s">
        <v>433</v>
      </c>
      <c r="L106" s="109" t="s">
        <v>26</v>
      </c>
      <c r="N106" s="108">
        <v>3544957.85</v>
      </c>
      <c r="P106" s="109">
        <v>0</v>
      </c>
      <c r="Q106" s="108">
        <v>60458.02</v>
      </c>
      <c r="R106" s="108">
        <v>3484499.83</v>
      </c>
      <c r="S106" s="1">
        <v>3484499.83</v>
      </c>
      <c r="T106" s="108">
        <f t="shared" si="4"/>
        <v>0</v>
      </c>
    </row>
    <row r="107" spans="4:20" ht="14.4" x14ac:dyDescent="0.3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386</v>
      </c>
      <c r="L107" s="109" t="s">
        <v>26</v>
      </c>
      <c r="N107" s="108">
        <v>-74119.320000000007</v>
      </c>
      <c r="P107" s="108">
        <v>139762.15</v>
      </c>
      <c r="Q107" s="108">
        <v>117147.24</v>
      </c>
      <c r="R107" s="108">
        <v>-51504.41</v>
      </c>
      <c r="S107" s="1">
        <v>-51504.41</v>
      </c>
      <c r="T107" s="108">
        <f t="shared" si="4"/>
        <v>0</v>
      </c>
    </row>
    <row r="108" spans="4:20" ht="14.4" x14ac:dyDescent="0.3">
      <c r="D108" s="109" t="s">
        <v>384</v>
      </c>
      <c r="F108" s="109">
        <v>138901</v>
      </c>
      <c r="I108" s="109">
        <v>500913</v>
      </c>
      <c r="J108" s="109" t="s">
        <v>434</v>
      </c>
      <c r="L108" s="109" t="s">
        <v>26</v>
      </c>
      <c r="N108" s="108">
        <v>346218384.25999999</v>
      </c>
      <c r="P108" s="109">
        <v>0</v>
      </c>
      <c r="Q108" s="109">
        <v>0</v>
      </c>
      <c r="R108" s="108">
        <v>346218384.25999999</v>
      </c>
      <c r="S108" s="1">
        <v>346218384.25999999</v>
      </c>
      <c r="T108" s="108">
        <f t="shared" si="4"/>
        <v>0</v>
      </c>
    </row>
    <row r="109" spans="4:20" ht="14.4" x14ac:dyDescent="0.3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386</v>
      </c>
      <c r="L109" s="109" t="s">
        <v>26</v>
      </c>
      <c r="N109" s="108">
        <v>-9838472.5800000001</v>
      </c>
      <c r="P109" s="108">
        <v>16523636.17</v>
      </c>
      <c r="Q109" s="108">
        <v>6375127.7800000003</v>
      </c>
      <c r="R109" s="108">
        <v>310035.81</v>
      </c>
      <c r="S109" s="1">
        <v>310035.81</v>
      </c>
      <c r="T109" s="108">
        <f t="shared" si="4"/>
        <v>0</v>
      </c>
    </row>
    <row r="110" spans="4:20" ht="14.4" x14ac:dyDescent="0.3">
      <c r="D110" s="109" t="s">
        <v>384</v>
      </c>
      <c r="F110" s="109">
        <v>138901</v>
      </c>
      <c r="I110" s="109">
        <v>500914</v>
      </c>
      <c r="J110" s="109" t="s">
        <v>435</v>
      </c>
      <c r="L110" s="109" t="s">
        <v>26</v>
      </c>
      <c r="N110" s="108">
        <v>83466680.349999994</v>
      </c>
      <c r="P110" s="109">
        <v>0</v>
      </c>
      <c r="Q110" s="109">
        <v>0</v>
      </c>
      <c r="R110" s="108">
        <v>83466680.349999994</v>
      </c>
      <c r="S110" s="1">
        <v>83466680.349999994</v>
      </c>
      <c r="T110" s="108">
        <f t="shared" si="4"/>
        <v>0</v>
      </c>
    </row>
    <row r="111" spans="4:20" ht="14.4" x14ac:dyDescent="0.3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386</v>
      </c>
      <c r="L111" s="109" t="s">
        <v>26</v>
      </c>
      <c r="N111" s="108">
        <v>-1523791.26</v>
      </c>
      <c r="P111" s="108">
        <v>3972254.18</v>
      </c>
      <c r="Q111" s="108">
        <v>1500055.15</v>
      </c>
      <c r="R111" s="108">
        <v>948407.77</v>
      </c>
      <c r="S111" s="1">
        <v>948407.77</v>
      </c>
      <c r="T111" s="108">
        <f t="shared" si="4"/>
        <v>0</v>
      </c>
    </row>
    <row r="112" spans="4:20" ht="14.4" x14ac:dyDescent="0.3">
      <c r="D112" s="109" t="s">
        <v>384</v>
      </c>
      <c r="F112" s="109">
        <v>138901</v>
      </c>
      <c r="I112" s="109">
        <v>500918</v>
      </c>
      <c r="J112" s="109" t="s">
        <v>434</v>
      </c>
      <c r="L112" s="109" t="s">
        <v>26</v>
      </c>
      <c r="N112" s="108">
        <v>9063775.5199999996</v>
      </c>
      <c r="P112" s="109">
        <v>0</v>
      </c>
      <c r="Q112" s="109">
        <v>0</v>
      </c>
      <c r="R112" s="108">
        <v>9063775.5199999996</v>
      </c>
      <c r="S112" s="1">
        <v>9063775.5199999996</v>
      </c>
      <c r="T112" s="108">
        <f t="shared" si="4"/>
        <v>0</v>
      </c>
    </row>
    <row r="113" spans="2:20" ht="14.4" x14ac:dyDescent="0.3">
      <c r="D113" s="109" t="s">
        <v>384</v>
      </c>
      <c r="F113" s="109">
        <v>138901</v>
      </c>
      <c r="I113" s="109">
        <v>500918</v>
      </c>
      <c r="J113" s="109" t="s">
        <v>434</v>
      </c>
      <c r="K113" s="109" t="s">
        <v>386</v>
      </c>
      <c r="L113" s="109" t="s">
        <v>26</v>
      </c>
      <c r="N113" s="108">
        <v>-569431.43999999994</v>
      </c>
      <c r="P113" s="108">
        <v>569431.43999999994</v>
      </c>
      <c r="Q113" s="108">
        <v>313158.94</v>
      </c>
      <c r="R113" s="108">
        <v>-313158.94</v>
      </c>
      <c r="S113" s="1">
        <v>-313158.94</v>
      </c>
      <c r="T113" s="108">
        <f t="shared" si="4"/>
        <v>0</v>
      </c>
    </row>
    <row r="114" spans="2:20" ht="14.4" x14ac:dyDescent="0.3">
      <c r="D114" s="109" t="s">
        <v>384</v>
      </c>
      <c r="F114" s="109">
        <v>138901</v>
      </c>
      <c r="I114" s="109">
        <v>500927</v>
      </c>
      <c r="J114" s="109" t="s">
        <v>436</v>
      </c>
      <c r="L114" s="109" t="s">
        <v>26</v>
      </c>
      <c r="N114" s="108">
        <v>75057863.299999997</v>
      </c>
      <c r="P114" s="108">
        <v>1074949.21</v>
      </c>
      <c r="Q114" s="109">
        <v>0</v>
      </c>
      <c r="R114" s="108">
        <v>76132812.510000005</v>
      </c>
      <c r="S114" s="1">
        <v>76132812.510000005</v>
      </c>
      <c r="T114" s="108">
        <f t="shared" si="4"/>
        <v>0</v>
      </c>
    </row>
    <row r="115" spans="2:20" ht="14.4" x14ac:dyDescent="0.3">
      <c r="D115" s="109" t="s">
        <v>384</v>
      </c>
      <c r="F115" s="109">
        <v>138901</v>
      </c>
      <c r="I115" s="109">
        <v>500927</v>
      </c>
      <c r="J115" s="109" t="s">
        <v>436</v>
      </c>
      <c r="K115" s="109" t="s">
        <v>386</v>
      </c>
      <c r="L115" s="109" t="s">
        <v>26</v>
      </c>
      <c r="N115" s="108">
        <v>380064.72</v>
      </c>
      <c r="P115" s="108">
        <v>3442430.79</v>
      </c>
      <c r="Q115" s="108">
        <v>1146359.7</v>
      </c>
      <c r="R115" s="108">
        <v>2676135.81</v>
      </c>
      <c r="S115" s="1">
        <v>2676135.81</v>
      </c>
      <c r="T115" s="108">
        <f t="shared" si="4"/>
        <v>0</v>
      </c>
    </row>
    <row r="116" spans="2:20" ht="14.4" x14ac:dyDescent="0.3">
      <c r="D116" s="109" t="s">
        <v>384</v>
      </c>
      <c r="F116" s="109">
        <v>138901</v>
      </c>
      <c r="I116" s="109">
        <v>500937</v>
      </c>
      <c r="J116" s="109" t="s">
        <v>437</v>
      </c>
      <c r="L116" s="109" t="s">
        <v>26</v>
      </c>
      <c r="N116" s="108">
        <v>210994777.43000001</v>
      </c>
      <c r="P116" s="109">
        <v>0</v>
      </c>
      <c r="Q116" s="109">
        <v>0</v>
      </c>
      <c r="R116" s="108">
        <v>210994777.43000001</v>
      </c>
      <c r="S116" s="1">
        <v>210994777.43000001</v>
      </c>
      <c r="T116" s="108">
        <f t="shared" si="4"/>
        <v>0</v>
      </c>
    </row>
    <row r="117" spans="2:20" ht="14.4" x14ac:dyDescent="0.3">
      <c r="D117" s="109" t="s">
        <v>384</v>
      </c>
      <c r="F117" s="109">
        <v>138901</v>
      </c>
      <c r="I117" s="109">
        <v>500937</v>
      </c>
      <c r="J117" s="109" t="s">
        <v>437</v>
      </c>
      <c r="K117" s="109" t="s">
        <v>386</v>
      </c>
      <c r="L117" s="109" t="s">
        <v>26</v>
      </c>
      <c r="N117" s="108">
        <v>-3619483.06</v>
      </c>
      <c r="P117" s="108">
        <v>6300933.5099999998</v>
      </c>
      <c r="Q117" s="108">
        <v>44466.2</v>
      </c>
      <c r="R117" s="108">
        <v>2636984.25</v>
      </c>
      <c r="S117" s="1">
        <v>2636984.25</v>
      </c>
      <c r="T117" s="108">
        <f t="shared" si="4"/>
        <v>0</v>
      </c>
    </row>
    <row r="118" spans="2:20" ht="14.4" x14ac:dyDescent="0.3">
      <c r="D118" s="109" t="s">
        <v>384</v>
      </c>
      <c r="F118" s="109">
        <v>138901</v>
      </c>
      <c r="I118" s="109">
        <v>500962</v>
      </c>
      <c r="J118" s="109" t="s">
        <v>438</v>
      </c>
      <c r="L118" s="109" t="s">
        <v>26</v>
      </c>
      <c r="N118" s="108">
        <v>40515000</v>
      </c>
      <c r="P118" s="109">
        <v>0</v>
      </c>
      <c r="Q118" s="109">
        <v>0</v>
      </c>
      <c r="R118" s="108">
        <v>40515000</v>
      </c>
      <c r="S118" s="1">
        <v>40515000</v>
      </c>
      <c r="T118" s="108">
        <f t="shared" si="4"/>
        <v>0</v>
      </c>
    </row>
    <row r="119" spans="2:20" ht="14.4" x14ac:dyDescent="0.3">
      <c r="D119" s="109" t="s">
        <v>384</v>
      </c>
      <c r="F119" s="109">
        <v>138901</v>
      </c>
      <c r="I119" s="109">
        <v>500980</v>
      </c>
      <c r="J119" s="109" t="s">
        <v>439</v>
      </c>
      <c r="L119" s="109" t="s">
        <v>26</v>
      </c>
      <c r="N119" s="108">
        <v>3189285</v>
      </c>
      <c r="P119" s="109">
        <v>0</v>
      </c>
      <c r="Q119" s="108">
        <v>105822.9</v>
      </c>
      <c r="R119" s="108">
        <v>3083462.1</v>
      </c>
      <c r="S119" s="1">
        <v>3083462.1</v>
      </c>
      <c r="T119" s="108">
        <f t="shared" si="4"/>
        <v>0</v>
      </c>
    </row>
    <row r="120" spans="2:20" ht="14.4" x14ac:dyDescent="0.3">
      <c r="D120" s="109" t="s">
        <v>384</v>
      </c>
      <c r="F120" s="109">
        <v>138901</v>
      </c>
      <c r="I120" s="109">
        <v>500980</v>
      </c>
      <c r="J120" s="109" t="s">
        <v>439</v>
      </c>
      <c r="K120" s="109" t="s">
        <v>386</v>
      </c>
      <c r="L120" s="109" t="s">
        <v>26</v>
      </c>
      <c r="N120" s="108">
        <v>-57757.5</v>
      </c>
      <c r="P120" s="108">
        <v>94477.5</v>
      </c>
      <c r="Q120" s="109">
        <v>964.91</v>
      </c>
      <c r="R120" s="108">
        <v>35755.089999999997</v>
      </c>
      <c r="S120" s="1">
        <v>35755.089999999997</v>
      </c>
      <c r="T120" s="108">
        <f t="shared" si="4"/>
        <v>0</v>
      </c>
    </row>
    <row r="121" spans="2:20" ht="14.4" x14ac:dyDescent="0.3">
      <c r="D121" s="109" t="s">
        <v>384</v>
      </c>
      <c r="F121" s="109">
        <v>138901</v>
      </c>
      <c r="I121" s="109">
        <v>501000</v>
      </c>
      <c r="J121" s="109" t="s">
        <v>440</v>
      </c>
      <c r="L121" s="109" t="s">
        <v>26</v>
      </c>
      <c r="N121" s="108">
        <v>15467575.560000001</v>
      </c>
      <c r="P121" s="109">
        <v>0</v>
      </c>
      <c r="Q121" s="109">
        <v>0</v>
      </c>
      <c r="R121" s="108">
        <v>15467575.560000001</v>
      </c>
      <c r="S121" s="1">
        <v>15467575.560000001</v>
      </c>
      <c r="T121" s="108">
        <f t="shared" si="4"/>
        <v>0</v>
      </c>
    </row>
    <row r="122" spans="2:20" ht="14.4" x14ac:dyDescent="0.3">
      <c r="S122" s="1">
        <v>15467575.560000001</v>
      </c>
    </row>
    <row r="123" spans="2:20" x14ac:dyDescent="0.2">
      <c r="B123" s="109" t="s">
        <v>442</v>
      </c>
      <c r="D123" s="109" t="s">
        <v>384</v>
      </c>
      <c r="F123" s="109">
        <v>138901</v>
      </c>
      <c r="L123" s="109" t="s">
        <v>26</v>
      </c>
      <c r="N123" s="108">
        <v>3471611359.8899999</v>
      </c>
      <c r="P123" s="108">
        <v>1246021218.3900001</v>
      </c>
      <c r="Q123" s="108">
        <v>1154222909.4300001</v>
      </c>
      <c r="R123" s="108">
        <v>3563409668.8499999</v>
      </c>
    </row>
    <row r="125" spans="2:20" x14ac:dyDescent="0.2">
      <c r="B125" s="109" t="s">
        <v>443</v>
      </c>
      <c r="D125" s="109" t="s">
        <v>384</v>
      </c>
      <c r="L125" s="109" t="s">
        <v>26</v>
      </c>
      <c r="N125" s="108">
        <v>3471611359.8899999</v>
      </c>
      <c r="P125" s="108">
        <v>1246021218.3900001</v>
      </c>
      <c r="Q125" s="108">
        <v>1154222909.4300001</v>
      </c>
      <c r="R125" s="108">
        <v>3563409668.8499999</v>
      </c>
    </row>
    <row r="127" spans="2:20" x14ac:dyDescent="0.2">
      <c r="B127" s="109" t="s">
        <v>444</v>
      </c>
      <c r="L127" s="109" t="s">
        <v>26</v>
      </c>
      <c r="N127" s="108">
        <v>3471611359.8899999</v>
      </c>
      <c r="P127" s="108">
        <v>1246021218.3900001</v>
      </c>
      <c r="Q127" s="108">
        <v>1154222909.4300001</v>
      </c>
      <c r="R127" s="108">
        <v>3563409668.8499999</v>
      </c>
    </row>
    <row r="129" spans="1:15" x14ac:dyDescent="0.2">
      <c r="A129" s="109" t="s">
        <v>566</v>
      </c>
    </row>
    <row r="130" spans="1:15" x14ac:dyDescent="0.2">
      <c r="A130" s="109" t="s">
        <v>446</v>
      </c>
    </row>
    <row r="131" spans="1:15" x14ac:dyDescent="0.2">
      <c r="A131" s="109" t="s">
        <v>564</v>
      </c>
    </row>
    <row r="132" spans="1:15" x14ac:dyDescent="0.2">
      <c r="A132" s="109" t="s">
        <v>447</v>
      </c>
    </row>
    <row r="134" spans="1:15" x14ac:dyDescent="0.2">
      <c r="C134" s="109" t="s">
        <v>379</v>
      </c>
      <c r="E134" s="109" t="s">
        <v>374</v>
      </c>
      <c r="G134" s="109" t="s">
        <v>448</v>
      </c>
      <c r="H134" s="109" t="s">
        <v>380</v>
      </c>
      <c r="J134" s="109" t="s">
        <v>381</v>
      </c>
      <c r="M134" s="109" t="s">
        <v>382</v>
      </c>
      <c r="O134" s="109" t="s">
        <v>383</v>
      </c>
    </row>
    <row r="136" spans="1:15" x14ac:dyDescent="0.2">
      <c r="C136" s="109" t="s">
        <v>26</v>
      </c>
      <c r="E136" s="109" t="s">
        <v>384</v>
      </c>
      <c r="H136" s="108">
        <v>2862648217.8200002</v>
      </c>
      <c r="J136" s="108">
        <v>18877679</v>
      </c>
      <c r="M136" s="108">
        <v>21790682.23</v>
      </c>
      <c r="O136" s="108">
        <v>2859735214.5900002</v>
      </c>
    </row>
    <row r="137" spans="1:15" x14ac:dyDescent="0.2">
      <c r="C137" s="109" t="s">
        <v>26</v>
      </c>
      <c r="E137" s="109" t="s">
        <v>384</v>
      </c>
      <c r="G137" s="109" t="s">
        <v>386</v>
      </c>
      <c r="H137" s="108">
        <v>608963142.07000005</v>
      </c>
      <c r="J137" s="108">
        <v>1227143539.3900001</v>
      </c>
      <c r="M137" s="108">
        <v>1132432227.2</v>
      </c>
      <c r="O137" s="108">
        <v>703674454.25999999</v>
      </c>
    </row>
    <row r="139" spans="1:15" x14ac:dyDescent="0.2">
      <c r="B139" s="109" t="s">
        <v>442</v>
      </c>
      <c r="C139" s="109" t="s">
        <v>26</v>
      </c>
      <c r="H139" s="108">
        <v>3471611359.8899999</v>
      </c>
      <c r="J139" s="108">
        <v>1246021218.3900001</v>
      </c>
      <c r="M139" s="108">
        <v>1154222909.4300001</v>
      </c>
      <c r="O139" s="108">
        <v>3563409668.8499999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8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567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0</v>
      </c>
      <c r="P7" s="109">
        <v>834.07</v>
      </c>
      <c r="Q7" s="109">
        <v>0</v>
      </c>
      <c r="R7" s="109">
        <v>834.07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0</v>
      </c>
      <c r="P8" s="109">
        <v>17.73</v>
      </c>
      <c r="Q8" s="109">
        <v>16.5</v>
      </c>
      <c r="R8" s="109">
        <v>1.23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9">
        <v>0</v>
      </c>
      <c r="P9" s="108">
        <v>1377.39</v>
      </c>
      <c r="Q9" s="109">
        <v>252.2</v>
      </c>
      <c r="R9" s="108">
        <v>1125.19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</v>
      </c>
      <c r="P10" s="109">
        <v>1.02</v>
      </c>
      <c r="Q10" s="109">
        <v>0.03</v>
      </c>
      <c r="R10" s="109">
        <v>0.99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163.16</v>
      </c>
      <c r="Q12" s="109">
        <v>163.16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273.82</v>
      </c>
      <c r="P15" s="108">
        <v>2790.87</v>
      </c>
      <c r="Q15" s="108">
        <v>2865.13</v>
      </c>
      <c r="R15" s="109">
        <v>199.56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2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403.39</v>
      </c>
      <c r="P17" s="108">
        <v>2012.04</v>
      </c>
      <c r="Q17" s="108">
        <v>2131.9499999999998</v>
      </c>
      <c r="R17" s="109">
        <v>283.48</v>
      </c>
    </row>
    <row r="18" spans="2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500746</v>
      </c>
      <c r="J19" s="109" t="s">
        <v>420</v>
      </c>
      <c r="K19" s="109" t="s">
        <v>560</v>
      </c>
      <c r="L19" s="109" t="s">
        <v>26</v>
      </c>
      <c r="N19" s="109">
        <v>0</v>
      </c>
      <c r="P19" s="109">
        <v>231.09</v>
      </c>
      <c r="Q19" s="109">
        <v>231.09</v>
      </c>
      <c r="R19" s="109">
        <v>0</v>
      </c>
    </row>
    <row r="20" spans="2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52922.76</v>
      </c>
      <c r="Q20" s="108">
        <v>52922.76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247.45</v>
      </c>
      <c r="Q21" s="109">
        <v>247.45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52.79</v>
      </c>
      <c r="Q22" s="109">
        <v>52.79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1190.01</v>
      </c>
      <c r="Q23" s="108">
        <v>1190.01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500883</v>
      </c>
      <c r="J24" s="109" t="s">
        <v>431</v>
      </c>
      <c r="K24" s="109" t="s">
        <v>560</v>
      </c>
      <c r="L24" s="109" t="s">
        <v>26</v>
      </c>
      <c r="N24" s="109">
        <v>0</v>
      </c>
      <c r="P24" s="109">
        <v>134.91</v>
      </c>
      <c r="Q24" s="109">
        <v>134.91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500884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155.86000000000001</v>
      </c>
      <c r="Q25" s="109">
        <v>155.86000000000001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500913</v>
      </c>
      <c r="J26" s="109" t="s">
        <v>434</v>
      </c>
      <c r="K26" s="109" t="s">
        <v>559</v>
      </c>
      <c r="L26" s="109" t="s">
        <v>26</v>
      </c>
      <c r="N26" s="109">
        <v>0</v>
      </c>
      <c r="P26" s="109">
        <v>73.680000000000007</v>
      </c>
      <c r="Q26" s="109">
        <v>73.680000000000007</v>
      </c>
      <c r="R26" s="109">
        <v>0</v>
      </c>
    </row>
    <row r="27" spans="2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560</v>
      </c>
      <c r="L27" s="109" t="s">
        <v>26</v>
      </c>
      <c r="N27" s="109">
        <v>0</v>
      </c>
      <c r="P27" s="108">
        <v>1240.6300000000001</v>
      </c>
      <c r="Q27" s="108">
        <v>1240.6300000000001</v>
      </c>
      <c r="R27" s="109">
        <v>0</v>
      </c>
    </row>
    <row r="28" spans="2:18" x14ac:dyDescent="0.2">
      <c r="D28" s="109" t="s">
        <v>384</v>
      </c>
      <c r="F28" s="109">
        <v>138901</v>
      </c>
      <c r="I28" s="109">
        <v>500914</v>
      </c>
      <c r="J28" s="109" t="s">
        <v>435</v>
      </c>
      <c r="K28" s="109" t="s">
        <v>560</v>
      </c>
      <c r="L28" s="109" t="s">
        <v>26</v>
      </c>
      <c r="N28" s="109">
        <v>0</v>
      </c>
      <c r="P28" s="108">
        <v>110652.27</v>
      </c>
      <c r="Q28" s="108">
        <v>110652.27</v>
      </c>
      <c r="R28" s="109">
        <v>0</v>
      </c>
    </row>
    <row r="29" spans="2:18" x14ac:dyDescent="0.2">
      <c r="D29" s="109" t="s">
        <v>384</v>
      </c>
      <c r="F29" s="109">
        <v>138901</v>
      </c>
      <c r="I29" s="109">
        <v>500918</v>
      </c>
      <c r="J29" s="109" t="s">
        <v>434</v>
      </c>
      <c r="K29" s="109" t="s">
        <v>560</v>
      </c>
      <c r="L29" s="109" t="s">
        <v>26</v>
      </c>
      <c r="N29" s="109">
        <v>0</v>
      </c>
      <c r="P29" s="109">
        <v>44.91</v>
      </c>
      <c r="Q29" s="109">
        <v>44.91</v>
      </c>
      <c r="R29" s="109">
        <v>0</v>
      </c>
    </row>
    <row r="30" spans="2:18" x14ac:dyDescent="0.2">
      <c r="D30" s="109" t="s">
        <v>384</v>
      </c>
      <c r="F30" s="109">
        <v>138901</v>
      </c>
      <c r="I30" s="109">
        <v>500937</v>
      </c>
      <c r="J30" s="109" t="s">
        <v>437</v>
      </c>
      <c r="K30" s="109" t="s">
        <v>559</v>
      </c>
      <c r="L30" s="109" t="s">
        <v>26</v>
      </c>
      <c r="N30" s="109">
        <v>0</v>
      </c>
      <c r="P30" s="109">
        <v>190.18</v>
      </c>
      <c r="Q30" s="109">
        <v>0</v>
      </c>
      <c r="R30" s="109">
        <v>190.18</v>
      </c>
    </row>
    <row r="32" spans="2:18" x14ac:dyDescent="0.2">
      <c r="B32" s="109" t="s">
        <v>442</v>
      </c>
      <c r="D32" s="109" t="s">
        <v>384</v>
      </c>
      <c r="F32" s="109">
        <v>138901</v>
      </c>
      <c r="L32" s="109" t="s">
        <v>26</v>
      </c>
      <c r="N32" s="108">
        <v>10147.200000000001</v>
      </c>
      <c r="P32" s="108">
        <v>176083.18</v>
      </c>
      <c r="Q32" s="108">
        <v>174125.69</v>
      </c>
      <c r="R32" s="108">
        <v>12104.69</v>
      </c>
    </row>
    <row r="34" spans="1:18" x14ac:dyDescent="0.2">
      <c r="B34" s="109" t="s">
        <v>443</v>
      </c>
      <c r="D34" s="109" t="s">
        <v>384</v>
      </c>
      <c r="L34" s="109" t="s">
        <v>26</v>
      </c>
      <c r="N34" s="108">
        <v>10147.200000000001</v>
      </c>
      <c r="P34" s="108">
        <v>176083.18</v>
      </c>
      <c r="Q34" s="108">
        <v>174125.69</v>
      </c>
      <c r="R34" s="108">
        <v>12104.69</v>
      </c>
    </row>
    <row r="36" spans="1:18" x14ac:dyDescent="0.2">
      <c r="B36" s="109" t="s">
        <v>444</v>
      </c>
      <c r="L36" s="109" t="s">
        <v>26</v>
      </c>
      <c r="N36" s="108">
        <v>10147.200000000001</v>
      </c>
      <c r="P36" s="108">
        <v>176083.18</v>
      </c>
      <c r="Q36" s="108">
        <v>174125.69</v>
      </c>
      <c r="R36" s="108">
        <v>12104.69</v>
      </c>
    </row>
    <row r="38" spans="1:18" x14ac:dyDescent="0.2">
      <c r="A38" s="109" t="s">
        <v>569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384</v>
      </c>
      <c r="G45" s="109" t="s">
        <v>559</v>
      </c>
      <c r="H45" s="108">
        <v>9469.99</v>
      </c>
      <c r="J45" s="108">
        <v>4225.68</v>
      </c>
      <c r="M45" s="108">
        <v>2076.2399999999998</v>
      </c>
      <c r="O45" s="108">
        <v>11619.43</v>
      </c>
    </row>
    <row r="46" spans="1:18" x14ac:dyDescent="0.2">
      <c r="C46" s="109" t="s">
        <v>26</v>
      </c>
      <c r="E46" s="109" t="s">
        <v>384</v>
      </c>
      <c r="G46" s="109" t="s">
        <v>560</v>
      </c>
      <c r="H46" s="109">
        <v>677.21</v>
      </c>
      <c r="J46" s="108">
        <v>171857.5</v>
      </c>
      <c r="M46" s="108">
        <v>172049.45</v>
      </c>
      <c r="O46" s="109">
        <v>485.26</v>
      </c>
    </row>
    <row r="48" spans="1:18" x14ac:dyDescent="0.2">
      <c r="B48" s="109" t="s">
        <v>442</v>
      </c>
      <c r="C48" s="109" t="s">
        <v>26</v>
      </c>
      <c r="H48" s="108">
        <v>10147.200000000001</v>
      </c>
      <c r="J48" s="108">
        <v>176083.18</v>
      </c>
      <c r="M48" s="108">
        <v>174125.69</v>
      </c>
      <c r="O48" s="108">
        <v>12104.69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313-D82E-42F5-820B-DB95937731CC}"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570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834.07</v>
      </c>
      <c r="P7" s="109">
        <v>0</v>
      </c>
      <c r="Q7" s="109">
        <v>834.07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1.23</v>
      </c>
      <c r="P8" s="109">
        <v>16.5</v>
      </c>
      <c r="Q8" s="109">
        <v>17.73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8">
        <v>1125.19</v>
      </c>
      <c r="P9" s="108">
        <v>49328.44</v>
      </c>
      <c r="Q9" s="109">
        <v>285.89</v>
      </c>
      <c r="R9" s="108">
        <v>50167.74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0.99</v>
      </c>
      <c r="P10" s="109">
        <v>6.75</v>
      </c>
      <c r="Q10" s="109">
        <v>25.93</v>
      </c>
      <c r="R10" s="109">
        <v>-18.190000000000001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218.91</v>
      </c>
      <c r="Q12" s="109">
        <v>218.91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199.56</v>
      </c>
      <c r="P15" s="108">
        <v>3303.6</v>
      </c>
      <c r="Q15" s="108">
        <v>3357.78</v>
      </c>
      <c r="R15" s="109">
        <v>145.38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283.48</v>
      </c>
      <c r="P17" s="108">
        <v>2393.92</v>
      </c>
      <c r="Q17" s="108">
        <v>2481.39</v>
      </c>
      <c r="R17" s="109">
        <v>196.01</v>
      </c>
    </row>
    <row r="18" spans="4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500749</v>
      </c>
      <c r="J19" s="109" t="s">
        <v>421</v>
      </c>
      <c r="K19" s="109" t="s">
        <v>559</v>
      </c>
      <c r="L19" s="109" t="s">
        <v>26</v>
      </c>
      <c r="N19" s="109">
        <v>0</v>
      </c>
      <c r="P19" s="108">
        <v>1477.44</v>
      </c>
      <c r="Q19" s="109">
        <v>134.30000000000001</v>
      </c>
      <c r="R19" s="108">
        <v>1343.14</v>
      </c>
    </row>
    <row r="20" spans="4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27572.41</v>
      </c>
      <c r="Q20" s="108">
        <v>27572.41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526.03</v>
      </c>
      <c r="Q21" s="109">
        <v>526.03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114.18</v>
      </c>
      <c r="Q22" s="109">
        <v>114.18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1561.42</v>
      </c>
      <c r="Q23" s="108">
        <v>1561.42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500878</v>
      </c>
      <c r="J24" s="109" t="s">
        <v>430</v>
      </c>
      <c r="K24" s="109" t="s">
        <v>559</v>
      </c>
      <c r="L24" s="109" t="s">
        <v>26</v>
      </c>
      <c r="N24" s="109">
        <v>0</v>
      </c>
      <c r="P24" s="109">
        <v>9.61</v>
      </c>
      <c r="Q24" s="109">
        <v>0</v>
      </c>
      <c r="R24" s="109">
        <v>9.61</v>
      </c>
    </row>
    <row r="25" spans="4:18" x14ac:dyDescent="0.2">
      <c r="D25" s="109" t="s">
        <v>384</v>
      </c>
      <c r="F25" s="109">
        <v>138901</v>
      </c>
      <c r="I25" s="109">
        <v>500883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91.83</v>
      </c>
      <c r="Q25" s="109">
        <v>91.83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500884</v>
      </c>
      <c r="J26" s="109" t="s">
        <v>431</v>
      </c>
      <c r="K26" s="109" t="s">
        <v>560</v>
      </c>
      <c r="L26" s="109" t="s">
        <v>26</v>
      </c>
      <c r="N26" s="109">
        <v>0</v>
      </c>
      <c r="P26" s="109">
        <v>109.22</v>
      </c>
      <c r="Q26" s="109">
        <v>109.22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559</v>
      </c>
      <c r="L27" s="109" t="s">
        <v>26</v>
      </c>
      <c r="N27" s="109">
        <v>0</v>
      </c>
      <c r="P27" s="109">
        <v>73.680000000000007</v>
      </c>
      <c r="Q27" s="109">
        <v>73.680000000000007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500913</v>
      </c>
      <c r="J28" s="109" t="s">
        <v>434</v>
      </c>
      <c r="K28" s="109" t="s">
        <v>560</v>
      </c>
      <c r="L28" s="109" t="s">
        <v>26</v>
      </c>
      <c r="N28" s="109">
        <v>0</v>
      </c>
      <c r="P28" s="109">
        <v>754.79</v>
      </c>
      <c r="Q28" s="109">
        <v>754.79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500914</v>
      </c>
      <c r="J29" s="109" t="s">
        <v>435</v>
      </c>
      <c r="K29" s="109" t="s">
        <v>560</v>
      </c>
      <c r="L29" s="109" t="s">
        <v>26</v>
      </c>
      <c r="N29" s="109">
        <v>0</v>
      </c>
      <c r="P29" s="108">
        <v>151224.23000000001</v>
      </c>
      <c r="Q29" s="108">
        <v>139602.74</v>
      </c>
      <c r="R29" s="108">
        <v>11621.49</v>
      </c>
    </row>
    <row r="30" spans="4:18" x14ac:dyDescent="0.2">
      <c r="D30" s="109" t="s">
        <v>384</v>
      </c>
      <c r="F30" s="109">
        <v>138901</v>
      </c>
      <c r="I30" s="109">
        <v>500918</v>
      </c>
      <c r="J30" s="109" t="s">
        <v>434</v>
      </c>
      <c r="K30" s="109" t="s">
        <v>560</v>
      </c>
      <c r="L30" s="109" t="s">
        <v>26</v>
      </c>
      <c r="N30" s="109">
        <v>0</v>
      </c>
      <c r="P30" s="109">
        <v>27.86</v>
      </c>
      <c r="Q30" s="109">
        <v>27.86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500937</v>
      </c>
      <c r="J31" s="109" t="s">
        <v>437</v>
      </c>
      <c r="K31" s="109" t="s">
        <v>559</v>
      </c>
      <c r="L31" s="109" t="s">
        <v>26</v>
      </c>
      <c r="N31" s="109">
        <v>190.18</v>
      </c>
      <c r="P31" s="109">
        <v>0</v>
      </c>
      <c r="Q31" s="109">
        <v>0</v>
      </c>
      <c r="R31" s="109">
        <v>190.18</v>
      </c>
    </row>
    <row r="32" spans="4:18" x14ac:dyDescent="0.2">
      <c r="D32" s="109" t="s">
        <v>384</v>
      </c>
      <c r="F32" s="109">
        <v>138901</v>
      </c>
      <c r="I32" s="109">
        <v>500937</v>
      </c>
      <c r="J32" s="109" t="s">
        <v>437</v>
      </c>
      <c r="K32" s="109" t="s">
        <v>560</v>
      </c>
      <c r="L32" s="109" t="s">
        <v>26</v>
      </c>
      <c r="N32" s="109">
        <v>0</v>
      </c>
      <c r="P32" s="109">
        <v>0</v>
      </c>
      <c r="Q32" s="109">
        <v>2.71</v>
      </c>
      <c r="R32" s="109">
        <v>-2.71</v>
      </c>
    </row>
    <row r="34" spans="1:18" x14ac:dyDescent="0.2">
      <c r="B34" s="109" t="s">
        <v>442</v>
      </c>
      <c r="D34" s="109" t="s">
        <v>384</v>
      </c>
      <c r="F34" s="109">
        <v>138901</v>
      </c>
      <c r="L34" s="109" t="s">
        <v>26</v>
      </c>
      <c r="N34" s="108">
        <v>12104.69</v>
      </c>
      <c r="P34" s="108">
        <v>240561.18</v>
      </c>
      <c r="Q34" s="108">
        <v>179543.23</v>
      </c>
      <c r="R34" s="108">
        <v>73122.64</v>
      </c>
    </row>
    <row r="36" spans="1:18" x14ac:dyDescent="0.2">
      <c r="B36" s="109" t="s">
        <v>443</v>
      </c>
      <c r="D36" s="109" t="s">
        <v>384</v>
      </c>
      <c r="L36" s="109" t="s">
        <v>26</v>
      </c>
      <c r="N36" s="108">
        <v>12104.69</v>
      </c>
      <c r="P36" s="108">
        <v>240561.18</v>
      </c>
      <c r="Q36" s="108">
        <v>179543.23</v>
      </c>
      <c r="R36" s="108">
        <v>73122.64</v>
      </c>
    </row>
    <row r="38" spans="1:18" x14ac:dyDescent="0.2">
      <c r="B38" s="109" t="s">
        <v>444</v>
      </c>
      <c r="L38" s="109" t="s">
        <v>26</v>
      </c>
      <c r="N38" s="108">
        <v>12104.69</v>
      </c>
      <c r="P38" s="108">
        <v>240561.18</v>
      </c>
      <c r="Q38" s="108">
        <v>179543.23</v>
      </c>
      <c r="R38" s="108">
        <v>73122.64</v>
      </c>
    </row>
    <row r="40" spans="1:18" x14ac:dyDescent="0.2">
      <c r="A40" s="109" t="s">
        <v>571</v>
      </c>
    </row>
    <row r="41" spans="1:18" x14ac:dyDescent="0.2">
      <c r="A41" s="109" t="s">
        <v>446</v>
      </c>
    </row>
    <row r="42" spans="1:18" x14ac:dyDescent="0.2">
      <c r="A42" s="109" t="s">
        <v>540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384</v>
      </c>
      <c r="G47" s="109" t="s">
        <v>559</v>
      </c>
      <c r="H47" s="108">
        <v>11619.43</v>
      </c>
      <c r="J47" s="108">
        <v>52639.53</v>
      </c>
      <c r="M47" s="108">
        <v>3078.3</v>
      </c>
      <c r="O47" s="108">
        <v>61180.66</v>
      </c>
    </row>
    <row r="48" spans="1:18" x14ac:dyDescent="0.2">
      <c r="C48" s="109" t="s">
        <v>26</v>
      </c>
      <c r="E48" s="109" t="s">
        <v>384</v>
      </c>
      <c r="G48" s="109" t="s">
        <v>560</v>
      </c>
      <c r="H48" s="109">
        <v>485.26</v>
      </c>
      <c r="J48" s="108">
        <v>187921.65</v>
      </c>
      <c r="M48" s="108">
        <v>176464.93</v>
      </c>
      <c r="O48" s="108">
        <v>11941.98</v>
      </c>
    </row>
    <row r="50" spans="2:15" x14ac:dyDescent="0.2">
      <c r="B50" s="109" t="s">
        <v>442</v>
      </c>
      <c r="C50" s="109" t="s">
        <v>26</v>
      </c>
      <c r="H50" s="108">
        <v>12104.69</v>
      </c>
      <c r="J50" s="108">
        <v>240561.18</v>
      </c>
      <c r="M50" s="108">
        <v>179543.23</v>
      </c>
      <c r="O50" s="108">
        <v>73122.64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C22D-BA96-41D1-A40E-42354FA2A1B9}">
  <dimension ref="A1:R4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572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500538</v>
      </c>
      <c r="J7" s="109" t="s">
        <v>403</v>
      </c>
      <c r="K7" s="109" t="s">
        <v>559</v>
      </c>
      <c r="L7" s="109" t="s">
        <v>26</v>
      </c>
      <c r="N7" s="108">
        <v>98578.01</v>
      </c>
      <c r="P7" s="108">
        <v>6355.4</v>
      </c>
      <c r="Q7" s="108">
        <v>105513.47</v>
      </c>
      <c r="R7" s="109">
        <v>-580.05999999999995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560</v>
      </c>
      <c r="L8" s="109" t="s">
        <v>26</v>
      </c>
      <c r="N8" s="109">
        <v>324.29000000000002</v>
      </c>
      <c r="P8" s="108">
        <v>1017.62</v>
      </c>
      <c r="Q8" s="109">
        <v>363.2</v>
      </c>
      <c r="R8" s="109">
        <v>978.71</v>
      </c>
    </row>
    <row r="9" spans="1:18" x14ac:dyDescent="0.2">
      <c r="D9" s="109" t="s">
        <v>384</v>
      </c>
      <c r="F9" s="109">
        <v>138901</v>
      </c>
      <c r="I9" s="109">
        <v>500602</v>
      </c>
      <c r="J9" s="109" t="s">
        <v>568</v>
      </c>
      <c r="K9" s="109" t="s">
        <v>559</v>
      </c>
      <c r="L9" s="109" t="s">
        <v>26</v>
      </c>
      <c r="N9" s="109">
        <v>0</v>
      </c>
      <c r="P9" s="108">
        <v>1750.36</v>
      </c>
      <c r="Q9" s="108">
        <v>1750.36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560</v>
      </c>
      <c r="L10" s="109" t="s">
        <v>26</v>
      </c>
      <c r="N10" s="109">
        <v>0</v>
      </c>
      <c r="P10" s="109">
        <v>217.92</v>
      </c>
      <c r="Q10" s="109">
        <v>217.92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500640</v>
      </c>
      <c r="J11" s="109" t="s">
        <v>414</v>
      </c>
      <c r="K11" s="109" t="s">
        <v>559</v>
      </c>
      <c r="L11" s="109" t="s">
        <v>26</v>
      </c>
      <c r="N11" s="108">
        <v>3607.27</v>
      </c>
      <c r="P11" s="109">
        <v>0</v>
      </c>
      <c r="Q11" s="109">
        <v>0</v>
      </c>
      <c r="R11" s="108">
        <v>3607.27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560</v>
      </c>
      <c r="L12" s="109" t="s">
        <v>26</v>
      </c>
      <c r="N12" s="109">
        <v>171.52</v>
      </c>
      <c r="P12" s="108">
        <v>3323.64</v>
      </c>
      <c r="Q12" s="108">
        <v>3319.43</v>
      </c>
      <c r="R12" s="109">
        <v>175.73</v>
      </c>
    </row>
    <row r="13" spans="1:18" x14ac:dyDescent="0.2">
      <c r="D13" s="109" t="s">
        <v>384</v>
      </c>
      <c r="F13" s="109">
        <v>138901</v>
      </c>
      <c r="I13" s="109">
        <v>500642</v>
      </c>
      <c r="J13" s="109" t="s">
        <v>414</v>
      </c>
      <c r="K13" s="109" t="s">
        <v>559</v>
      </c>
      <c r="L13" s="109" t="s">
        <v>26</v>
      </c>
      <c r="N13" s="108">
        <v>5862.72</v>
      </c>
      <c r="P13" s="109">
        <v>0</v>
      </c>
      <c r="Q13" s="109">
        <v>0</v>
      </c>
      <c r="R13" s="108">
        <v>5862.72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560</v>
      </c>
      <c r="L14" s="109" t="s">
        <v>26</v>
      </c>
      <c r="N14" s="109">
        <v>238.23</v>
      </c>
      <c r="P14" s="108">
        <v>2433.1799999999998</v>
      </c>
      <c r="Q14" s="108">
        <v>2426.39</v>
      </c>
      <c r="R14" s="109">
        <v>245.02</v>
      </c>
    </row>
    <row r="15" spans="1:18" x14ac:dyDescent="0.2">
      <c r="D15" s="109" t="s">
        <v>384</v>
      </c>
      <c r="F15" s="109">
        <v>138901</v>
      </c>
      <c r="I15" s="109">
        <v>500749</v>
      </c>
      <c r="J15" s="109" t="s">
        <v>421</v>
      </c>
      <c r="K15" s="109" t="s">
        <v>559</v>
      </c>
      <c r="L15" s="109" t="s">
        <v>26</v>
      </c>
      <c r="N15" s="108">
        <v>1343.14</v>
      </c>
      <c r="P15" s="109">
        <v>0</v>
      </c>
      <c r="Q15" s="109">
        <v>0</v>
      </c>
      <c r="R15" s="108">
        <v>1343.14</v>
      </c>
    </row>
    <row r="16" spans="1:18" x14ac:dyDescent="0.2">
      <c r="D16" s="109" t="s">
        <v>384</v>
      </c>
      <c r="F16" s="109">
        <v>138901</v>
      </c>
      <c r="I16" s="109">
        <v>500749</v>
      </c>
      <c r="J16" s="109" t="s">
        <v>421</v>
      </c>
      <c r="K16" s="109" t="s">
        <v>560</v>
      </c>
      <c r="L16" s="109" t="s">
        <v>26</v>
      </c>
      <c r="N16" s="109">
        <v>-10.92</v>
      </c>
      <c r="P16" s="109">
        <v>10.92</v>
      </c>
      <c r="Q16" s="109">
        <v>5.76</v>
      </c>
      <c r="R16" s="109">
        <v>-5.76</v>
      </c>
    </row>
    <row r="17" spans="2:18" x14ac:dyDescent="0.2">
      <c r="D17" s="109" t="s">
        <v>384</v>
      </c>
      <c r="F17" s="109">
        <v>138901</v>
      </c>
      <c r="I17" s="109">
        <v>500776</v>
      </c>
      <c r="J17" s="109" t="s">
        <v>424</v>
      </c>
      <c r="K17" s="109" t="s">
        <v>560</v>
      </c>
      <c r="L17" s="109" t="s">
        <v>26</v>
      </c>
      <c r="N17" s="109">
        <v>0</v>
      </c>
      <c r="P17" s="109">
        <v>518.24</v>
      </c>
      <c r="Q17" s="109">
        <v>518.24</v>
      </c>
      <c r="R17" s="109">
        <v>0</v>
      </c>
    </row>
    <row r="18" spans="2:18" x14ac:dyDescent="0.2">
      <c r="D18" s="109" t="s">
        <v>384</v>
      </c>
      <c r="F18" s="109">
        <v>138901</v>
      </c>
      <c r="I18" s="109">
        <v>500840</v>
      </c>
      <c r="J18" s="109" t="s">
        <v>428</v>
      </c>
      <c r="K18" s="109" t="s">
        <v>560</v>
      </c>
      <c r="L18" s="109" t="s">
        <v>26</v>
      </c>
      <c r="N18" s="109">
        <v>0</v>
      </c>
      <c r="P18" s="108">
        <v>1554.68</v>
      </c>
      <c r="Q18" s="108">
        <v>1554.68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500878</v>
      </c>
      <c r="J19" s="109" t="s">
        <v>430</v>
      </c>
      <c r="K19" s="109" t="s">
        <v>559</v>
      </c>
      <c r="L19" s="109" t="s">
        <v>26</v>
      </c>
      <c r="N19" s="109">
        <v>1.91</v>
      </c>
      <c r="P19" s="109">
        <v>13.39</v>
      </c>
      <c r="Q19" s="109">
        <v>9.56</v>
      </c>
      <c r="R19" s="109">
        <v>5.74</v>
      </c>
    </row>
    <row r="20" spans="2:18" x14ac:dyDescent="0.2">
      <c r="D20" s="109" t="s">
        <v>384</v>
      </c>
      <c r="F20" s="109">
        <v>138901</v>
      </c>
      <c r="I20" s="109">
        <v>500883</v>
      </c>
      <c r="J20" s="109" t="s">
        <v>431</v>
      </c>
      <c r="K20" s="109" t="s">
        <v>560</v>
      </c>
      <c r="L20" s="109" t="s">
        <v>26</v>
      </c>
      <c r="N20" s="109">
        <v>0</v>
      </c>
      <c r="P20" s="109">
        <v>71.459999999999994</v>
      </c>
      <c r="Q20" s="109">
        <v>71.459999999999994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500884</v>
      </c>
      <c r="J21" s="109" t="s">
        <v>431</v>
      </c>
      <c r="K21" s="109" t="s">
        <v>560</v>
      </c>
      <c r="L21" s="109" t="s">
        <v>26</v>
      </c>
      <c r="N21" s="109">
        <v>0</v>
      </c>
      <c r="P21" s="109">
        <v>89.18</v>
      </c>
      <c r="Q21" s="109">
        <v>89.18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500913</v>
      </c>
      <c r="J22" s="109" t="s">
        <v>434</v>
      </c>
      <c r="K22" s="109" t="s">
        <v>560</v>
      </c>
      <c r="L22" s="109" t="s">
        <v>26</v>
      </c>
      <c r="N22" s="109">
        <v>0</v>
      </c>
      <c r="P22" s="109">
        <v>58.49</v>
      </c>
      <c r="Q22" s="109">
        <v>58.49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500914</v>
      </c>
      <c r="J23" s="109" t="s">
        <v>435</v>
      </c>
      <c r="K23" s="109" t="s">
        <v>560</v>
      </c>
      <c r="L23" s="109" t="s">
        <v>26</v>
      </c>
      <c r="N23" s="108">
        <v>11621.49</v>
      </c>
      <c r="P23" s="108">
        <v>138865.06</v>
      </c>
      <c r="Q23" s="108">
        <v>150486.54999999999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500918</v>
      </c>
      <c r="J24" s="109" t="s">
        <v>434</v>
      </c>
      <c r="K24" s="109" t="s">
        <v>560</v>
      </c>
      <c r="L24" s="109" t="s">
        <v>26</v>
      </c>
      <c r="N24" s="109">
        <v>0</v>
      </c>
      <c r="P24" s="109">
        <v>28.17</v>
      </c>
      <c r="Q24" s="109">
        <v>28.17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500937</v>
      </c>
      <c r="J25" s="109" t="s">
        <v>437</v>
      </c>
      <c r="K25" s="109" t="s">
        <v>559</v>
      </c>
      <c r="L25" s="109" t="s">
        <v>26</v>
      </c>
      <c r="N25" s="109">
        <v>190.18</v>
      </c>
      <c r="P25" s="109">
        <v>0</v>
      </c>
      <c r="Q25" s="109">
        <v>190.18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500937</v>
      </c>
      <c r="J26" s="109" t="s">
        <v>437</v>
      </c>
      <c r="K26" s="109" t="s">
        <v>560</v>
      </c>
      <c r="L26" s="109" t="s">
        <v>26</v>
      </c>
      <c r="N26" s="109">
        <v>-1.4</v>
      </c>
      <c r="P26" s="109">
        <v>2.59</v>
      </c>
      <c r="Q26" s="109">
        <v>1.19</v>
      </c>
      <c r="R26" s="109">
        <v>0</v>
      </c>
    </row>
    <row r="28" spans="2:18" x14ac:dyDescent="0.2">
      <c r="B28" s="109" t="s">
        <v>442</v>
      </c>
      <c r="D28" s="109" t="s">
        <v>384</v>
      </c>
      <c r="F28" s="109">
        <v>138901</v>
      </c>
      <c r="L28" s="109" t="s">
        <v>26</v>
      </c>
      <c r="N28" s="108">
        <v>121926.44</v>
      </c>
      <c r="P28" s="108">
        <v>156310.29999999999</v>
      </c>
      <c r="Q28" s="108">
        <v>266604.23</v>
      </c>
      <c r="R28" s="108">
        <v>11632.51</v>
      </c>
    </row>
    <row r="30" spans="2:18" x14ac:dyDescent="0.2">
      <c r="B30" s="109" t="s">
        <v>443</v>
      </c>
      <c r="D30" s="109" t="s">
        <v>384</v>
      </c>
      <c r="L30" s="109" t="s">
        <v>26</v>
      </c>
      <c r="N30" s="108">
        <v>121926.44</v>
      </c>
      <c r="P30" s="108">
        <v>156310.29999999999</v>
      </c>
      <c r="Q30" s="108">
        <v>266604.23</v>
      </c>
      <c r="R30" s="108">
        <v>11632.51</v>
      </c>
    </row>
    <row r="32" spans="2:18" x14ac:dyDescent="0.2">
      <c r="B32" s="109" t="s">
        <v>444</v>
      </c>
      <c r="L32" s="109" t="s">
        <v>26</v>
      </c>
      <c r="N32" s="108">
        <v>121926.44</v>
      </c>
      <c r="P32" s="108">
        <v>156310.29999999999</v>
      </c>
      <c r="Q32" s="108">
        <v>266604.23</v>
      </c>
      <c r="R32" s="108">
        <v>11632.51</v>
      </c>
    </row>
    <row r="34" spans="1:15" x14ac:dyDescent="0.2">
      <c r="A34" s="109" t="s">
        <v>573</v>
      </c>
    </row>
    <row r="35" spans="1:15" x14ac:dyDescent="0.2">
      <c r="A35" s="109" t="s">
        <v>446</v>
      </c>
    </row>
    <row r="36" spans="1:15" x14ac:dyDescent="0.2">
      <c r="A36" s="109" t="s">
        <v>547</v>
      </c>
    </row>
    <row r="37" spans="1:15" x14ac:dyDescent="0.2">
      <c r="A37" s="109" t="s">
        <v>447</v>
      </c>
    </row>
    <row r="39" spans="1:15" x14ac:dyDescent="0.2">
      <c r="C39" s="109" t="s">
        <v>379</v>
      </c>
      <c r="E39" s="109" t="s">
        <v>374</v>
      </c>
      <c r="G39" s="109" t="s">
        <v>448</v>
      </c>
      <c r="H39" s="109" t="s">
        <v>380</v>
      </c>
      <c r="J39" s="109" t="s">
        <v>381</v>
      </c>
      <c r="M39" s="109" t="s">
        <v>382</v>
      </c>
      <c r="O39" s="109" t="s">
        <v>383</v>
      </c>
    </row>
    <row r="41" spans="1:15" x14ac:dyDescent="0.2">
      <c r="C41" s="109" t="s">
        <v>26</v>
      </c>
      <c r="E41" s="109" t="s">
        <v>384</v>
      </c>
      <c r="G41" s="109" t="s">
        <v>559</v>
      </c>
      <c r="H41" s="108">
        <v>109583.23</v>
      </c>
      <c r="J41" s="108">
        <v>8119.15</v>
      </c>
      <c r="M41" s="108">
        <v>107463.57</v>
      </c>
      <c r="O41" s="108">
        <v>10238.81</v>
      </c>
    </row>
    <row r="42" spans="1:15" x14ac:dyDescent="0.2">
      <c r="C42" s="109" t="s">
        <v>26</v>
      </c>
      <c r="E42" s="109" t="s">
        <v>384</v>
      </c>
      <c r="G42" s="109" t="s">
        <v>560</v>
      </c>
      <c r="H42" s="108">
        <v>12343.21</v>
      </c>
      <c r="J42" s="108">
        <v>148191.15</v>
      </c>
      <c r="M42" s="108">
        <v>159140.66</v>
      </c>
      <c r="O42" s="108">
        <v>1393.7</v>
      </c>
    </row>
    <row r="44" spans="1:15" x14ac:dyDescent="0.2">
      <c r="B44" s="109" t="s">
        <v>442</v>
      </c>
      <c r="C44" s="109" t="s">
        <v>26</v>
      </c>
      <c r="H44" s="108">
        <v>121926.44</v>
      </c>
      <c r="J44" s="108">
        <v>156310.29999999999</v>
      </c>
      <c r="M44" s="108">
        <v>266604.23</v>
      </c>
      <c r="O44" s="108">
        <v>11632.51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82D2-432A-42C1-88A8-4D07CFB40914}">
  <dimension ref="A1:V84"/>
  <sheetViews>
    <sheetView topLeftCell="I1" zoomScale="90" zoomScaleNormal="90" workbookViewId="0">
      <pane ySplit="5" topLeftCell="A42" activePane="bottomLeft" state="frozen"/>
      <selection pane="bottomLeft" activeCell="S56" sqref="S56"/>
    </sheetView>
  </sheetViews>
  <sheetFormatPr defaultColWidth="8.88671875" defaultRowHeight="13.8" x14ac:dyDescent="0.35"/>
  <cols>
    <col min="1" max="1" width="4.6640625" style="307" customWidth="1"/>
    <col min="2" max="2" width="3.33203125" style="307" bestFit="1" customWidth="1"/>
    <col min="3" max="3" width="4.5546875" style="307" bestFit="1" customWidth="1"/>
    <col min="4" max="5" width="5.33203125" style="307" bestFit="1" customWidth="1"/>
    <col min="6" max="6" width="16.44140625" style="307" bestFit="1" customWidth="1"/>
    <col min="7" max="7" width="3.33203125" style="307" bestFit="1" customWidth="1"/>
    <col min="8" max="8" width="20.33203125" style="307" bestFit="1" customWidth="1"/>
    <col min="9" max="9" width="8.6640625" style="307" bestFit="1" customWidth="1"/>
    <col min="10" max="10" width="18" style="307" bestFit="1" customWidth="1"/>
    <col min="11" max="11" width="7.88671875" style="307" bestFit="1" customWidth="1"/>
    <col min="12" max="12" width="4.5546875" style="307" bestFit="1" customWidth="1"/>
    <col min="13" max="13" width="17.6640625" style="307" bestFit="1" customWidth="1"/>
    <col min="14" max="14" width="20.33203125" style="307" bestFit="1" customWidth="1"/>
    <col min="15" max="15" width="20.88671875" style="307" bestFit="1" customWidth="1"/>
    <col min="16" max="16" width="18" style="307" bestFit="1" customWidth="1"/>
    <col min="17" max="17" width="17.6640625" style="307" bestFit="1" customWidth="1"/>
    <col min="18" max="18" width="20.88671875" style="307" bestFit="1" customWidth="1"/>
    <col min="19" max="20" width="13.44140625" style="307" bestFit="1" customWidth="1"/>
    <col min="21" max="21" width="12" style="307" bestFit="1" customWidth="1"/>
    <col min="22" max="16384" width="8.88671875" style="307"/>
  </cols>
  <sheetData>
    <row r="1" spans="1:19" x14ac:dyDescent="0.35">
      <c r="A1" s="307" t="s">
        <v>574</v>
      </c>
      <c r="S1" s="307">
        <v>4.2060000000000004</v>
      </c>
    </row>
    <row r="2" spans="1:19" x14ac:dyDescent="0.35">
      <c r="A2" s="307" t="s">
        <v>372</v>
      </c>
    </row>
    <row r="3" spans="1:19" x14ac:dyDescent="0.35">
      <c r="A3" s="307" t="s">
        <v>575</v>
      </c>
    </row>
    <row r="5" spans="1:19" x14ac:dyDescent="0.35">
      <c r="D5" s="307" t="s">
        <v>374</v>
      </c>
      <c r="F5" s="307" t="s">
        <v>375</v>
      </c>
      <c r="I5" s="307" t="s">
        <v>376</v>
      </c>
      <c r="J5" s="307" t="s">
        <v>377</v>
      </c>
      <c r="K5" s="307" t="s">
        <v>378</v>
      </c>
      <c r="L5" s="307" t="s">
        <v>379</v>
      </c>
      <c r="N5" s="307" t="s">
        <v>380</v>
      </c>
      <c r="P5" s="307" t="s">
        <v>381</v>
      </c>
      <c r="Q5" s="307" t="s">
        <v>382</v>
      </c>
      <c r="R5" s="307" t="s">
        <v>383</v>
      </c>
    </row>
    <row r="7" spans="1:19" x14ac:dyDescent="0.35">
      <c r="D7" s="307" t="s">
        <v>384</v>
      </c>
      <c r="F7" s="307">
        <v>138901</v>
      </c>
      <c r="I7" s="307">
        <v>500010</v>
      </c>
      <c r="J7" s="307" t="s">
        <v>385</v>
      </c>
      <c r="K7" s="307" t="s">
        <v>561</v>
      </c>
      <c r="L7" s="307" t="s">
        <v>26</v>
      </c>
      <c r="N7" s="308">
        <v>915337.01</v>
      </c>
      <c r="P7" s="308">
        <v>1318102.98</v>
      </c>
      <c r="Q7" s="308">
        <v>1310988.19</v>
      </c>
      <c r="R7" s="308">
        <v>922451.8</v>
      </c>
    </row>
    <row r="8" spans="1:19" x14ac:dyDescent="0.35">
      <c r="D8" s="307" t="s">
        <v>384</v>
      </c>
      <c r="F8" s="307">
        <v>138901</v>
      </c>
      <c r="I8" s="307">
        <v>500010</v>
      </c>
      <c r="J8" s="307" t="s">
        <v>385</v>
      </c>
      <c r="K8" s="307" t="s">
        <v>562</v>
      </c>
      <c r="L8" s="307" t="s">
        <v>26</v>
      </c>
      <c r="N8" s="308">
        <v>3067627.38</v>
      </c>
      <c r="P8" s="308">
        <v>39177.040000000001</v>
      </c>
      <c r="Q8" s="307">
        <v>0</v>
      </c>
      <c r="R8" s="308">
        <v>3106804.42</v>
      </c>
    </row>
    <row r="9" spans="1:19" x14ac:dyDescent="0.35">
      <c r="D9" s="307" t="s">
        <v>384</v>
      </c>
      <c r="F9" s="307">
        <v>138901</v>
      </c>
      <c r="I9" s="307">
        <v>500011</v>
      </c>
      <c r="J9" s="307" t="s">
        <v>387</v>
      </c>
      <c r="K9" s="307" t="s">
        <v>561</v>
      </c>
      <c r="L9" s="307" t="s">
        <v>26</v>
      </c>
      <c r="N9" s="308">
        <v>910958.16</v>
      </c>
      <c r="P9" s="308">
        <v>1325290.52</v>
      </c>
      <c r="Q9" s="308">
        <v>1318266.52</v>
      </c>
      <c r="R9" s="308">
        <v>917982.16</v>
      </c>
    </row>
    <row r="10" spans="1:19" x14ac:dyDescent="0.35">
      <c r="D10" s="307" t="s">
        <v>384</v>
      </c>
      <c r="F10" s="307">
        <v>138901</v>
      </c>
      <c r="I10" s="307">
        <v>500011</v>
      </c>
      <c r="J10" s="307" t="s">
        <v>387</v>
      </c>
      <c r="K10" s="307" t="s">
        <v>562</v>
      </c>
      <c r="L10" s="307" t="s">
        <v>26</v>
      </c>
      <c r="N10" s="308">
        <v>3021017.44</v>
      </c>
      <c r="P10" s="308">
        <v>39331.78</v>
      </c>
      <c r="Q10" s="307">
        <v>0</v>
      </c>
      <c r="R10" s="308">
        <v>3060349.22</v>
      </c>
    </row>
    <row r="11" spans="1:19" x14ac:dyDescent="0.35">
      <c r="D11" s="307" t="s">
        <v>384</v>
      </c>
      <c r="F11" s="307">
        <v>138901</v>
      </c>
      <c r="I11" s="307">
        <v>500042</v>
      </c>
      <c r="J11" s="307" t="s">
        <v>389</v>
      </c>
      <c r="K11" s="307" t="s">
        <v>561</v>
      </c>
      <c r="L11" s="307" t="s">
        <v>26</v>
      </c>
      <c r="N11" s="308">
        <v>2426529.2999999998</v>
      </c>
      <c r="P11" s="308">
        <v>3766863.16</v>
      </c>
      <c r="Q11" s="308">
        <v>3734713.97</v>
      </c>
      <c r="R11" s="308">
        <v>2458678.4900000002</v>
      </c>
    </row>
    <row r="12" spans="1:19" x14ac:dyDescent="0.35">
      <c r="D12" s="307" t="s">
        <v>384</v>
      </c>
      <c r="F12" s="307">
        <v>138901</v>
      </c>
      <c r="I12" s="307">
        <v>500042</v>
      </c>
      <c r="J12" s="307" t="s">
        <v>389</v>
      </c>
      <c r="K12" s="307" t="s">
        <v>562</v>
      </c>
      <c r="L12" s="307" t="s">
        <v>26</v>
      </c>
      <c r="N12" s="308">
        <v>15571703.199999999</v>
      </c>
      <c r="P12" s="308">
        <v>77089.960000000006</v>
      </c>
      <c r="Q12" s="307">
        <v>0</v>
      </c>
      <c r="R12" s="308">
        <v>15648793.16</v>
      </c>
    </row>
    <row r="13" spans="1:19" x14ac:dyDescent="0.35">
      <c r="D13" s="307" t="s">
        <v>384</v>
      </c>
      <c r="F13" s="307">
        <v>138901</v>
      </c>
      <c r="I13" s="307">
        <v>500265</v>
      </c>
      <c r="J13" s="307" t="s">
        <v>393</v>
      </c>
      <c r="K13" s="307" t="s">
        <v>561</v>
      </c>
      <c r="L13" s="307" t="s">
        <v>26</v>
      </c>
      <c r="N13" s="308">
        <v>3787177.36</v>
      </c>
      <c r="P13" s="308">
        <v>11553732.189999999</v>
      </c>
      <c r="Q13" s="308">
        <v>11493007.99</v>
      </c>
      <c r="R13" s="308">
        <v>3847901.56</v>
      </c>
    </row>
    <row r="14" spans="1:19" x14ac:dyDescent="0.35">
      <c r="D14" s="307" t="s">
        <v>384</v>
      </c>
      <c r="F14" s="307">
        <v>138901</v>
      </c>
      <c r="I14" s="307">
        <v>500265</v>
      </c>
      <c r="J14" s="307" t="s">
        <v>393</v>
      </c>
      <c r="K14" s="307" t="s">
        <v>562</v>
      </c>
      <c r="L14" s="307" t="s">
        <v>26</v>
      </c>
      <c r="N14" s="308">
        <v>30206181.460000001</v>
      </c>
      <c r="P14" s="308">
        <v>353241.16</v>
      </c>
      <c r="Q14" s="307">
        <v>0</v>
      </c>
      <c r="R14" s="308">
        <v>30559422.620000001</v>
      </c>
    </row>
    <row r="15" spans="1:19" x14ac:dyDescent="0.35">
      <c r="D15" s="307" t="s">
        <v>384</v>
      </c>
      <c r="F15" s="307">
        <v>138901</v>
      </c>
      <c r="I15" s="307">
        <v>500274</v>
      </c>
      <c r="J15" s="307" t="s">
        <v>395</v>
      </c>
      <c r="K15" s="307" t="s">
        <v>561</v>
      </c>
      <c r="L15" s="307" t="s">
        <v>26</v>
      </c>
      <c r="N15" s="308">
        <v>1276325.32</v>
      </c>
      <c r="P15" s="308">
        <v>1637067.47</v>
      </c>
      <c r="Q15" s="308">
        <v>1595361.65</v>
      </c>
      <c r="R15" s="308">
        <v>1318031.1399999999</v>
      </c>
    </row>
    <row r="16" spans="1:19" x14ac:dyDescent="0.35">
      <c r="D16" s="307" t="s">
        <v>384</v>
      </c>
      <c r="F16" s="307">
        <v>138901</v>
      </c>
      <c r="I16" s="307">
        <v>500274</v>
      </c>
      <c r="J16" s="307" t="s">
        <v>395</v>
      </c>
      <c r="K16" s="307" t="s">
        <v>562</v>
      </c>
      <c r="L16" s="307" t="s">
        <v>26</v>
      </c>
      <c r="N16" s="308">
        <v>22070622.199999999</v>
      </c>
      <c r="P16" s="308">
        <v>224133.66</v>
      </c>
      <c r="Q16" s="307">
        <v>0</v>
      </c>
      <c r="R16" s="308">
        <v>22294755.859999999</v>
      </c>
    </row>
    <row r="17" spans="4:18" x14ac:dyDescent="0.35">
      <c r="D17" s="307" t="s">
        <v>384</v>
      </c>
      <c r="F17" s="307">
        <v>138901</v>
      </c>
      <c r="I17" s="307">
        <v>500297</v>
      </c>
      <c r="J17" s="307" t="s">
        <v>396</v>
      </c>
      <c r="K17" s="307" t="s">
        <v>561</v>
      </c>
      <c r="L17" s="307" t="s">
        <v>26</v>
      </c>
      <c r="N17" s="308">
        <v>33863.72</v>
      </c>
      <c r="P17" s="308">
        <v>193471.81</v>
      </c>
      <c r="Q17" s="308">
        <v>190648.86</v>
      </c>
      <c r="R17" s="308">
        <v>36686.67</v>
      </c>
    </row>
    <row r="18" spans="4:18" x14ac:dyDescent="0.35">
      <c r="D18" s="307" t="s">
        <v>384</v>
      </c>
      <c r="F18" s="307">
        <v>138901</v>
      </c>
      <c r="I18" s="307">
        <v>500297</v>
      </c>
      <c r="J18" s="307" t="s">
        <v>396</v>
      </c>
      <c r="K18" s="307" t="s">
        <v>562</v>
      </c>
      <c r="L18" s="307" t="s">
        <v>26</v>
      </c>
      <c r="N18" s="308">
        <v>1546435.06</v>
      </c>
      <c r="P18" s="308">
        <v>23986.61</v>
      </c>
      <c r="Q18" s="307">
        <v>0</v>
      </c>
      <c r="R18" s="308">
        <v>1570421.67</v>
      </c>
    </row>
    <row r="19" spans="4:18" x14ac:dyDescent="0.35">
      <c r="D19" s="307" t="s">
        <v>384</v>
      </c>
      <c r="F19" s="307">
        <v>138901</v>
      </c>
      <c r="I19" s="307">
        <v>500470</v>
      </c>
      <c r="J19" s="307" t="s">
        <v>399</v>
      </c>
      <c r="K19" s="307" t="s">
        <v>561</v>
      </c>
      <c r="L19" s="307" t="s">
        <v>26</v>
      </c>
      <c r="N19" s="308">
        <v>23550.73</v>
      </c>
      <c r="P19" s="307">
        <v>0</v>
      </c>
      <c r="Q19" s="308">
        <v>23550.73</v>
      </c>
      <c r="R19" s="307">
        <v>0</v>
      </c>
    </row>
    <row r="20" spans="4:18" x14ac:dyDescent="0.35">
      <c r="D20" s="307" t="s">
        <v>384</v>
      </c>
      <c r="F20" s="307">
        <v>138901</v>
      </c>
      <c r="I20" s="307">
        <v>500470</v>
      </c>
      <c r="J20" s="307" t="s">
        <v>399</v>
      </c>
      <c r="K20" s="307" t="s">
        <v>562</v>
      </c>
      <c r="L20" s="307" t="s">
        <v>26</v>
      </c>
      <c r="N20" s="308">
        <v>339348.83</v>
      </c>
      <c r="P20" s="307">
        <v>0</v>
      </c>
      <c r="Q20" s="308">
        <v>339348.83</v>
      </c>
      <c r="R20" s="307">
        <v>0</v>
      </c>
    </row>
    <row r="21" spans="4:18" x14ac:dyDescent="0.35">
      <c r="D21" s="307" t="s">
        <v>384</v>
      </c>
      <c r="F21" s="307">
        <v>138901</v>
      </c>
      <c r="I21" s="307">
        <v>500512</v>
      </c>
      <c r="J21" s="307" t="s">
        <v>400</v>
      </c>
      <c r="K21" s="307" t="s">
        <v>561</v>
      </c>
      <c r="L21" s="307" t="s">
        <v>26</v>
      </c>
      <c r="N21" s="308">
        <v>19785.14</v>
      </c>
      <c r="P21" s="308">
        <v>1691456.43</v>
      </c>
      <c r="Q21" s="308">
        <v>1809209.17</v>
      </c>
      <c r="R21" s="308">
        <v>-97967.6</v>
      </c>
    </row>
    <row r="22" spans="4:18" x14ac:dyDescent="0.35">
      <c r="D22" s="307" t="s">
        <v>384</v>
      </c>
      <c r="F22" s="307">
        <v>138901</v>
      </c>
      <c r="I22" s="307">
        <v>500512</v>
      </c>
      <c r="J22" s="307" t="s">
        <v>400</v>
      </c>
      <c r="K22" s="307" t="s">
        <v>562</v>
      </c>
      <c r="L22" s="307" t="s">
        <v>26</v>
      </c>
      <c r="N22" s="308">
        <v>45281231.530000001</v>
      </c>
      <c r="P22" s="308">
        <v>521176.72</v>
      </c>
      <c r="Q22" s="307">
        <v>0</v>
      </c>
      <c r="R22" s="308">
        <v>45802408.25</v>
      </c>
    </row>
    <row r="23" spans="4:18" x14ac:dyDescent="0.35">
      <c r="D23" s="307" t="s">
        <v>384</v>
      </c>
      <c r="F23" s="307">
        <v>138901</v>
      </c>
      <c r="I23" s="307">
        <v>500515</v>
      </c>
      <c r="J23" s="307" t="s">
        <v>401</v>
      </c>
      <c r="K23" s="307" t="s">
        <v>561</v>
      </c>
      <c r="L23" s="307" t="s">
        <v>26</v>
      </c>
      <c r="N23" s="308">
        <v>158148.68</v>
      </c>
      <c r="P23" s="308">
        <v>225525.13</v>
      </c>
      <c r="Q23" s="308">
        <v>208364.53</v>
      </c>
      <c r="R23" s="308">
        <v>175309.28</v>
      </c>
    </row>
    <row r="24" spans="4:18" x14ac:dyDescent="0.35">
      <c r="D24" s="307" t="s">
        <v>384</v>
      </c>
      <c r="F24" s="307">
        <v>138901</v>
      </c>
      <c r="I24" s="307">
        <v>500515</v>
      </c>
      <c r="J24" s="307" t="s">
        <v>401</v>
      </c>
      <c r="K24" s="307" t="s">
        <v>562</v>
      </c>
      <c r="L24" s="307" t="s">
        <v>26</v>
      </c>
      <c r="N24" s="308">
        <v>9448354.5999999996</v>
      </c>
      <c r="P24" s="308">
        <v>168202.74</v>
      </c>
      <c r="Q24" s="307">
        <v>0</v>
      </c>
      <c r="R24" s="308">
        <v>9616557.3399999999</v>
      </c>
    </row>
    <row r="25" spans="4:18" x14ac:dyDescent="0.35">
      <c r="D25" s="307" t="s">
        <v>384</v>
      </c>
      <c r="F25" s="307">
        <v>138901</v>
      </c>
      <c r="I25" s="307">
        <v>500546</v>
      </c>
      <c r="J25" s="307" t="s">
        <v>404</v>
      </c>
      <c r="K25" s="307" t="s">
        <v>562</v>
      </c>
      <c r="L25" s="307" t="s">
        <v>26</v>
      </c>
      <c r="N25" s="308">
        <v>16407.89</v>
      </c>
      <c r="P25" s="308">
        <v>1311.17</v>
      </c>
      <c r="Q25" s="307">
        <v>0</v>
      </c>
      <c r="R25" s="308">
        <v>17719.060000000001</v>
      </c>
    </row>
    <row r="26" spans="4:18" x14ac:dyDescent="0.35">
      <c r="D26" s="307" t="s">
        <v>384</v>
      </c>
      <c r="F26" s="307">
        <v>138901</v>
      </c>
      <c r="I26" s="307">
        <v>500555</v>
      </c>
      <c r="J26" s="307" t="s">
        <v>405</v>
      </c>
      <c r="K26" s="307" t="s">
        <v>562</v>
      </c>
      <c r="L26" s="307" t="s">
        <v>26</v>
      </c>
      <c r="N26" s="308">
        <v>26219.38</v>
      </c>
      <c r="P26" s="308">
        <v>9987.5499999999993</v>
      </c>
      <c r="Q26" s="308">
        <v>13000</v>
      </c>
      <c r="R26" s="308">
        <v>23206.93</v>
      </c>
    </row>
    <row r="27" spans="4:18" x14ac:dyDescent="0.35">
      <c r="D27" s="307" t="s">
        <v>384</v>
      </c>
      <c r="F27" s="307">
        <v>138901</v>
      </c>
      <c r="I27" s="307">
        <v>500557</v>
      </c>
      <c r="J27" s="307" t="s">
        <v>406</v>
      </c>
      <c r="K27" s="307" t="s">
        <v>561</v>
      </c>
      <c r="L27" s="307" t="s">
        <v>26</v>
      </c>
      <c r="N27" s="308">
        <v>2204740.4700000002</v>
      </c>
      <c r="P27" s="308">
        <v>4320782.75</v>
      </c>
      <c r="Q27" s="308">
        <v>4179805.62</v>
      </c>
      <c r="R27" s="308">
        <v>2345717.6</v>
      </c>
    </row>
    <row r="28" spans="4:18" x14ac:dyDescent="0.35">
      <c r="D28" s="307" t="s">
        <v>384</v>
      </c>
      <c r="F28" s="307">
        <v>138901</v>
      </c>
      <c r="I28" s="307">
        <v>500557</v>
      </c>
      <c r="J28" s="307" t="s">
        <v>406</v>
      </c>
      <c r="K28" s="307" t="s">
        <v>562</v>
      </c>
      <c r="L28" s="307" t="s">
        <v>26</v>
      </c>
      <c r="N28" s="308">
        <v>76714255.420000002</v>
      </c>
      <c r="P28" s="308">
        <v>939138.35</v>
      </c>
      <c r="Q28" s="307">
        <v>0</v>
      </c>
      <c r="R28" s="308">
        <v>77653393.769999996</v>
      </c>
    </row>
    <row r="29" spans="4:18" x14ac:dyDescent="0.35">
      <c r="D29" s="307" t="s">
        <v>384</v>
      </c>
      <c r="F29" s="307">
        <v>138901</v>
      </c>
      <c r="I29" s="307">
        <v>500558</v>
      </c>
      <c r="J29" s="307" t="s">
        <v>406</v>
      </c>
      <c r="K29" s="307" t="s">
        <v>561</v>
      </c>
      <c r="L29" s="307" t="s">
        <v>26</v>
      </c>
      <c r="N29" s="308">
        <v>3475252.47</v>
      </c>
      <c r="P29" s="308">
        <v>5128325.7</v>
      </c>
      <c r="Q29" s="308">
        <v>4937501.84</v>
      </c>
      <c r="R29" s="308">
        <v>3666076.33</v>
      </c>
    </row>
    <row r="30" spans="4:18" x14ac:dyDescent="0.35">
      <c r="D30" s="307" t="s">
        <v>384</v>
      </c>
      <c r="F30" s="307">
        <v>138901</v>
      </c>
      <c r="I30" s="307">
        <v>500558</v>
      </c>
      <c r="J30" s="307" t="s">
        <v>406</v>
      </c>
      <c r="K30" s="307" t="s">
        <v>562</v>
      </c>
      <c r="L30" s="307" t="s">
        <v>26</v>
      </c>
      <c r="N30" s="308">
        <v>103347939.97</v>
      </c>
      <c r="P30" s="308">
        <v>1072519.49</v>
      </c>
      <c r="Q30" s="307">
        <v>0</v>
      </c>
      <c r="R30" s="308">
        <v>104420459.45999999</v>
      </c>
    </row>
    <row r="31" spans="4:18" x14ac:dyDescent="0.35">
      <c r="D31" s="307" t="s">
        <v>384</v>
      </c>
      <c r="F31" s="307">
        <v>138901</v>
      </c>
      <c r="I31" s="307">
        <v>500560</v>
      </c>
      <c r="J31" s="307" t="s">
        <v>407</v>
      </c>
      <c r="K31" s="307" t="s">
        <v>562</v>
      </c>
      <c r="L31" s="307" t="s">
        <v>26</v>
      </c>
      <c r="N31" s="308">
        <v>200555.08</v>
      </c>
      <c r="P31" s="308">
        <v>2442.21</v>
      </c>
      <c r="Q31" s="308">
        <v>9500</v>
      </c>
      <c r="R31" s="308">
        <v>193497.29</v>
      </c>
    </row>
    <row r="32" spans="4:18" x14ac:dyDescent="0.35">
      <c r="D32" s="307" t="s">
        <v>384</v>
      </c>
      <c r="F32" s="307">
        <v>138901</v>
      </c>
      <c r="I32" s="307">
        <v>500576</v>
      </c>
      <c r="J32" s="307" t="s">
        <v>408</v>
      </c>
      <c r="K32" s="307" t="s">
        <v>561</v>
      </c>
      <c r="L32" s="307" t="s">
        <v>26</v>
      </c>
      <c r="N32" s="308">
        <v>14379.73</v>
      </c>
      <c r="P32" s="308">
        <v>116705.13</v>
      </c>
      <c r="Q32" s="308">
        <v>148381.44</v>
      </c>
      <c r="R32" s="308">
        <v>-17296.580000000002</v>
      </c>
    </row>
    <row r="33" spans="4:18" x14ac:dyDescent="0.35">
      <c r="D33" s="307" t="s">
        <v>384</v>
      </c>
      <c r="F33" s="307">
        <v>138901</v>
      </c>
      <c r="I33" s="307">
        <v>500576</v>
      </c>
      <c r="J33" s="307" t="s">
        <v>408</v>
      </c>
      <c r="K33" s="307" t="s">
        <v>562</v>
      </c>
      <c r="L33" s="307" t="s">
        <v>26</v>
      </c>
      <c r="N33" s="308">
        <v>1896993.96</v>
      </c>
      <c r="P33" s="308">
        <v>17629.27</v>
      </c>
      <c r="Q33" s="307">
        <v>0</v>
      </c>
      <c r="R33" s="308">
        <v>1914623.23</v>
      </c>
    </row>
    <row r="34" spans="4:18" x14ac:dyDescent="0.35">
      <c r="D34" s="307" t="s">
        <v>384</v>
      </c>
      <c r="F34" s="307">
        <v>138901</v>
      </c>
      <c r="I34" s="307">
        <v>500577</v>
      </c>
      <c r="J34" s="307" t="s">
        <v>409</v>
      </c>
      <c r="K34" s="307" t="s">
        <v>562</v>
      </c>
      <c r="L34" s="307" t="s">
        <v>26</v>
      </c>
      <c r="N34" s="308">
        <v>163743.01</v>
      </c>
      <c r="P34" s="308">
        <v>2640.64</v>
      </c>
      <c r="Q34" s="307">
        <v>0</v>
      </c>
      <c r="R34" s="308">
        <v>166383.65</v>
      </c>
    </row>
    <row r="35" spans="4:18" x14ac:dyDescent="0.35">
      <c r="D35" s="307" t="s">
        <v>384</v>
      </c>
      <c r="F35" s="307">
        <v>138901</v>
      </c>
      <c r="I35" s="307">
        <v>500613</v>
      </c>
      <c r="J35" s="307" t="s">
        <v>411</v>
      </c>
      <c r="K35" s="307" t="s">
        <v>562</v>
      </c>
      <c r="L35" s="307" t="s">
        <v>26</v>
      </c>
      <c r="N35" s="308">
        <v>2176059.42</v>
      </c>
      <c r="P35" s="308">
        <v>27166.400000000001</v>
      </c>
      <c r="Q35" s="307">
        <v>0</v>
      </c>
      <c r="R35" s="308">
        <v>2203225.8199999998</v>
      </c>
    </row>
    <row r="36" spans="4:18" x14ac:dyDescent="0.35">
      <c r="D36" s="307" t="s">
        <v>384</v>
      </c>
      <c r="F36" s="307">
        <v>138901</v>
      </c>
      <c r="I36" s="307">
        <v>500631</v>
      </c>
      <c r="J36" s="307" t="s">
        <v>413</v>
      </c>
      <c r="K36" s="307" t="s">
        <v>561</v>
      </c>
      <c r="L36" s="307" t="s">
        <v>26</v>
      </c>
      <c r="N36" s="308">
        <v>2447.04</v>
      </c>
      <c r="P36" s="308">
        <v>26723.54</v>
      </c>
      <c r="Q36" s="308">
        <v>15524.81</v>
      </c>
      <c r="R36" s="308">
        <v>13645.77</v>
      </c>
    </row>
    <row r="37" spans="4:18" x14ac:dyDescent="0.35">
      <c r="D37" s="307" t="s">
        <v>384</v>
      </c>
      <c r="F37" s="307">
        <v>138901</v>
      </c>
      <c r="I37" s="307">
        <v>500631</v>
      </c>
      <c r="J37" s="307" t="s">
        <v>413</v>
      </c>
      <c r="K37" s="307" t="s">
        <v>562</v>
      </c>
      <c r="L37" s="307" t="s">
        <v>26</v>
      </c>
      <c r="N37" s="308">
        <v>272446.48</v>
      </c>
      <c r="P37" s="308">
        <v>2958.37</v>
      </c>
      <c r="Q37" s="307">
        <v>0</v>
      </c>
      <c r="R37" s="308">
        <v>275404.84999999998</v>
      </c>
    </row>
    <row r="38" spans="4:18" x14ac:dyDescent="0.35">
      <c r="D38" s="307" t="s">
        <v>384</v>
      </c>
      <c r="F38" s="307">
        <v>138901</v>
      </c>
      <c r="I38" s="307">
        <v>500644</v>
      </c>
      <c r="J38" s="307" t="s">
        <v>415</v>
      </c>
      <c r="K38" s="307" t="s">
        <v>562</v>
      </c>
      <c r="L38" s="307" t="s">
        <v>26</v>
      </c>
      <c r="N38" s="308">
        <v>220530.52</v>
      </c>
      <c r="P38" s="308">
        <v>3763.64</v>
      </c>
      <c r="Q38" s="307">
        <v>0</v>
      </c>
      <c r="R38" s="308">
        <v>224294.16</v>
      </c>
    </row>
    <row r="39" spans="4:18" x14ac:dyDescent="0.35">
      <c r="D39" s="307" t="s">
        <v>384</v>
      </c>
      <c r="F39" s="307">
        <v>138901</v>
      </c>
      <c r="I39" s="307">
        <v>500758</v>
      </c>
      <c r="J39" s="307" t="s">
        <v>422</v>
      </c>
      <c r="K39" s="307" t="s">
        <v>562</v>
      </c>
      <c r="L39" s="307" t="s">
        <v>26</v>
      </c>
      <c r="N39" s="308">
        <v>88485.93</v>
      </c>
      <c r="P39" s="308">
        <v>3439.91</v>
      </c>
      <c r="Q39" s="308">
        <v>5000</v>
      </c>
      <c r="R39" s="308">
        <v>86925.84</v>
      </c>
    </row>
    <row r="40" spans="4:18" x14ac:dyDescent="0.35">
      <c r="D40" s="307" t="s">
        <v>384</v>
      </c>
      <c r="F40" s="307">
        <v>138901</v>
      </c>
      <c r="I40" s="307">
        <v>500776</v>
      </c>
      <c r="J40" s="307" t="s">
        <v>424</v>
      </c>
      <c r="K40" s="307" t="s">
        <v>561</v>
      </c>
      <c r="L40" s="307" t="s">
        <v>26</v>
      </c>
      <c r="N40" s="308">
        <v>151132.23000000001</v>
      </c>
      <c r="P40" s="308">
        <v>365137.22</v>
      </c>
      <c r="Q40" s="308">
        <v>329996.75</v>
      </c>
      <c r="R40" s="308">
        <v>186272.7</v>
      </c>
    </row>
    <row r="41" spans="4:18" x14ac:dyDescent="0.35">
      <c r="D41" s="307" t="s">
        <v>384</v>
      </c>
      <c r="F41" s="307">
        <v>138901</v>
      </c>
      <c r="I41" s="307">
        <v>500776</v>
      </c>
      <c r="J41" s="307" t="s">
        <v>424</v>
      </c>
      <c r="K41" s="307" t="s">
        <v>562</v>
      </c>
      <c r="L41" s="307" t="s">
        <v>26</v>
      </c>
      <c r="N41" s="308">
        <v>19520536.399999999</v>
      </c>
      <c r="P41" s="308">
        <v>579106.13</v>
      </c>
      <c r="Q41" s="307">
        <v>0</v>
      </c>
      <c r="R41" s="308">
        <v>20099642.530000001</v>
      </c>
    </row>
    <row r="42" spans="4:18" x14ac:dyDescent="0.35">
      <c r="D42" s="307" t="s">
        <v>384</v>
      </c>
      <c r="F42" s="307">
        <v>138901</v>
      </c>
      <c r="I42" s="307">
        <v>500781</v>
      </c>
      <c r="J42" s="307" t="s">
        <v>424</v>
      </c>
      <c r="K42" s="307" t="s">
        <v>561</v>
      </c>
      <c r="L42" s="307" t="s">
        <v>26</v>
      </c>
      <c r="N42" s="308">
        <v>34270.410000000003</v>
      </c>
      <c r="P42" s="308">
        <v>71962.19</v>
      </c>
      <c r="Q42" s="308">
        <v>64764.35</v>
      </c>
      <c r="R42" s="308">
        <v>41468.25</v>
      </c>
    </row>
    <row r="43" spans="4:18" x14ac:dyDescent="0.35">
      <c r="D43" s="307" t="s">
        <v>384</v>
      </c>
      <c r="F43" s="307">
        <v>138901</v>
      </c>
      <c r="I43" s="307">
        <v>500781</v>
      </c>
      <c r="J43" s="307" t="s">
        <v>424</v>
      </c>
      <c r="K43" s="307" t="s">
        <v>562</v>
      </c>
      <c r="L43" s="307" t="s">
        <v>26</v>
      </c>
      <c r="N43" s="308">
        <v>3995048.07</v>
      </c>
      <c r="P43" s="308">
        <v>120558.22</v>
      </c>
      <c r="Q43" s="307">
        <v>0</v>
      </c>
      <c r="R43" s="308">
        <v>4115606.29</v>
      </c>
    </row>
    <row r="44" spans="4:18" x14ac:dyDescent="0.35">
      <c r="D44" s="307" t="s">
        <v>384</v>
      </c>
      <c r="F44" s="307">
        <v>138901</v>
      </c>
      <c r="I44" s="307">
        <v>500806</v>
      </c>
      <c r="J44" s="307" t="s">
        <v>426</v>
      </c>
      <c r="K44" s="307" t="s">
        <v>562</v>
      </c>
      <c r="L44" s="307" t="s">
        <v>26</v>
      </c>
      <c r="N44" s="308">
        <v>202448.67</v>
      </c>
      <c r="P44" s="308">
        <v>3149.03</v>
      </c>
      <c r="Q44" s="307">
        <v>0</v>
      </c>
      <c r="R44" s="308">
        <v>205597.7</v>
      </c>
    </row>
    <row r="45" spans="4:18" x14ac:dyDescent="0.35">
      <c r="D45" s="307" t="s">
        <v>384</v>
      </c>
      <c r="F45" s="307">
        <v>138901</v>
      </c>
      <c r="I45" s="307">
        <v>500852</v>
      </c>
      <c r="J45" s="307" t="s">
        <v>429</v>
      </c>
      <c r="K45" s="307" t="s">
        <v>562</v>
      </c>
      <c r="L45" s="307" t="s">
        <v>26</v>
      </c>
      <c r="N45" s="308">
        <v>80379.240000000005</v>
      </c>
      <c r="P45" s="308">
        <v>1887.65</v>
      </c>
      <c r="Q45" s="307">
        <v>0</v>
      </c>
      <c r="R45" s="308">
        <v>82266.89</v>
      </c>
    </row>
    <row r="46" spans="4:18" x14ac:dyDescent="0.35">
      <c r="D46" s="307" t="s">
        <v>384</v>
      </c>
      <c r="F46" s="307">
        <v>138901</v>
      </c>
      <c r="I46" s="307">
        <v>500866</v>
      </c>
      <c r="J46" s="307" t="s">
        <v>429</v>
      </c>
      <c r="K46" s="307" t="s">
        <v>562</v>
      </c>
      <c r="L46" s="307" t="s">
        <v>26</v>
      </c>
      <c r="N46" s="308">
        <v>13776.17</v>
      </c>
      <c r="P46" s="307">
        <v>405.04</v>
      </c>
      <c r="Q46" s="307">
        <v>0</v>
      </c>
      <c r="R46" s="308">
        <v>14181.21</v>
      </c>
    </row>
    <row r="47" spans="4:18" x14ac:dyDescent="0.35">
      <c r="D47" s="307" t="s">
        <v>384</v>
      </c>
      <c r="F47" s="307">
        <v>138901</v>
      </c>
      <c r="I47" s="307">
        <v>500883</v>
      </c>
      <c r="J47" s="307" t="s">
        <v>431</v>
      </c>
      <c r="K47" s="307" t="s">
        <v>561</v>
      </c>
      <c r="L47" s="307" t="s">
        <v>26</v>
      </c>
      <c r="N47" s="307">
        <v>-463.88</v>
      </c>
      <c r="P47" s="308">
        <v>66559.09</v>
      </c>
      <c r="Q47" s="308">
        <v>61546.75</v>
      </c>
      <c r="R47" s="308">
        <v>4548.46</v>
      </c>
    </row>
    <row r="48" spans="4:18" x14ac:dyDescent="0.35">
      <c r="D48" s="307" t="s">
        <v>384</v>
      </c>
      <c r="F48" s="307">
        <v>138901</v>
      </c>
      <c r="I48" s="307">
        <v>500883</v>
      </c>
      <c r="J48" s="307" t="s">
        <v>431</v>
      </c>
      <c r="K48" s="307" t="s">
        <v>562</v>
      </c>
      <c r="L48" s="307" t="s">
        <v>26</v>
      </c>
      <c r="N48" s="308">
        <v>2806364.68</v>
      </c>
      <c r="P48" s="308">
        <v>64096.71</v>
      </c>
      <c r="Q48" s="307">
        <v>0</v>
      </c>
      <c r="R48" s="308">
        <v>2870461.39</v>
      </c>
    </row>
    <row r="49" spans="4:22" x14ac:dyDescent="0.35">
      <c r="D49" s="307" t="s">
        <v>384</v>
      </c>
      <c r="F49" s="307">
        <v>138901</v>
      </c>
      <c r="I49" s="307">
        <v>500884</v>
      </c>
      <c r="J49" s="307" t="s">
        <v>431</v>
      </c>
      <c r="K49" s="307" t="s">
        <v>561</v>
      </c>
      <c r="L49" s="307" t="s">
        <v>26</v>
      </c>
      <c r="N49" s="308">
        <v>10151.120000000001</v>
      </c>
      <c r="P49" s="308">
        <v>117307.65</v>
      </c>
      <c r="Q49" s="308">
        <v>108483.2</v>
      </c>
      <c r="R49" s="308">
        <v>18975.57</v>
      </c>
    </row>
    <row r="50" spans="4:22" x14ac:dyDescent="0.35">
      <c r="D50" s="307" t="s">
        <v>384</v>
      </c>
      <c r="F50" s="307">
        <v>138901</v>
      </c>
      <c r="I50" s="307">
        <v>500884</v>
      </c>
      <c r="J50" s="307" t="s">
        <v>431</v>
      </c>
      <c r="K50" s="307" t="s">
        <v>562</v>
      </c>
      <c r="L50" s="307" t="s">
        <v>26</v>
      </c>
      <c r="N50" s="308">
        <v>4929788.5199999996</v>
      </c>
      <c r="P50" s="308">
        <v>112983.34</v>
      </c>
      <c r="Q50" s="307">
        <v>0</v>
      </c>
      <c r="R50" s="308">
        <v>5042771.8600000003</v>
      </c>
    </row>
    <row r="51" spans="4:22" x14ac:dyDescent="0.35">
      <c r="D51" s="307" t="s">
        <v>384</v>
      </c>
      <c r="F51" s="307">
        <v>138901</v>
      </c>
      <c r="I51" s="307">
        <v>500885</v>
      </c>
      <c r="J51" s="307" t="s">
        <v>432</v>
      </c>
      <c r="K51" s="307" t="s">
        <v>561</v>
      </c>
      <c r="L51" s="307" t="s">
        <v>26</v>
      </c>
      <c r="N51" s="308">
        <v>-16818.28</v>
      </c>
      <c r="P51" s="308">
        <v>26007.7</v>
      </c>
      <c r="Q51" s="308">
        <v>13193.41</v>
      </c>
      <c r="R51" s="308">
        <v>-4003.99</v>
      </c>
      <c r="S51" s="307" t="s">
        <v>0</v>
      </c>
      <c r="T51" s="307" t="s">
        <v>225</v>
      </c>
      <c r="U51" s="307" t="s">
        <v>576</v>
      </c>
    </row>
    <row r="52" spans="4:22" x14ac:dyDescent="0.35">
      <c r="D52" s="307" t="s">
        <v>384</v>
      </c>
      <c r="F52" s="307">
        <v>138901</v>
      </c>
      <c r="I52" s="307">
        <v>500885</v>
      </c>
      <c r="J52" s="307" t="s">
        <v>432</v>
      </c>
      <c r="K52" s="307" t="s">
        <v>562</v>
      </c>
      <c r="L52" s="307" t="s">
        <v>26</v>
      </c>
      <c r="N52" s="308">
        <v>7190257.0700000003</v>
      </c>
      <c r="P52" s="308">
        <v>360296.6</v>
      </c>
      <c r="Q52" s="307">
        <v>0</v>
      </c>
      <c r="R52" s="308">
        <v>7550553.6699999999</v>
      </c>
      <c r="S52" s="307">
        <v>1794640.78</v>
      </c>
      <c r="T52" s="310">
        <f>S52*$S$1</f>
        <v>7548259.1206800006</v>
      </c>
      <c r="U52" s="311">
        <f>R52+R51-T52</f>
        <v>-1709.440680000931</v>
      </c>
      <c r="V52" s="307" t="s">
        <v>577</v>
      </c>
    </row>
    <row r="53" spans="4:22" x14ac:dyDescent="0.35">
      <c r="D53" s="307" t="s">
        <v>384</v>
      </c>
      <c r="F53" s="307">
        <v>138901</v>
      </c>
      <c r="I53" s="307">
        <v>500913</v>
      </c>
      <c r="J53" s="307" t="s">
        <v>434</v>
      </c>
      <c r="K53" s="307" t="s">
        <v>561</v>
      </c>
      <c r="L53" s="307" t="s">
        <v>26</v>
      </c>
      <c r="N53" s="308">
        <v>923463.09</v>
      </c>
      <c r="P53" s="308">
        <v>1843237.63</v>
      </c>
      <c r="Q53" s="308">
        <v>1711429.19</v>
      </c>
      <c r="R53" s="308">
        <v>1055271.53</v>
      </c>
    </row>
    <row r="54" spans="4:22" x14ac:dyDescent="0.35">
      <c r="D54" s="307" t="s">
        <v>384</v>
      </c>
      <c r="F54" s="307">
        <v>138901</v>
      </c>
      <c r="I54" s="307">
        <v>500913</v>
      </c>
      <c r="J54" s="307" t="s">
        <v>434</v>
      </c>
      <c r="K54" s="307" t="s">
        <v>562</v>
      </c>
      <c r="L54" s="307" t="s">
        <v>26</v>
      </c>
      <c r="N54" s="308">
        <v>72861313.129999995</v>
      </c>
      <c r="P54" s="308">
        <v>1725889.66</v>
      </c>
      <c r="Q54" s="307">
        <v>0</v>
      </c>
      <c r="R54" s="308">
        <v>74587202.790000007</v>
      </c>
    </row>
    <row r="55" spans="4:22" x14ac:dyDescent="0.35">
      <c r="D55" s="307" t="s">
        <v>384</v>
      </c>
      <c r="F55" s="307">
        <v>138901</v>
      </c>
      <c r="I55" s="307">
        <v>500914</v>
      </c>
      <c r="J55" s="307" t="s">
        <v>435</v>
      </c>
      <c r="K55" s="307" t="s">
        <v>561</v>
      </c>
      <c r="L55" s="307" t="s">
        <v>26</v>
      </c>
      <c r="N55" s="308">
        <v>48590.04</v>
      </c>
      <c r="P55" s="308">
        <v>318400.84999999998</v>
      </c>
      <c r="Q55" s="308">
        <v>302638.45</v>
      </c>
      <c r="R55" s="308">
        <v>64352.44</v>
      </c>
      <c r="S55" s="307" t="s">
        <v>0</v>
      </c>
      <c r="T55" s="307" t="s">
        <v>225</v>
      </c>
      <c r="U55" s="307" t="s">
        <v>576</v>
      </c>
    </row>
    <row r="56" spans="4:22" x14ac:dyDescent="0.35">
      <c r="D56" s="307" t="s">
        <v>384</v>
      </c>
      <c r="F56" s="307">
        <v>138901</v>
      </c>
      <c r="I56" s="307">
        <v>500914</v>
      </c>
      <c r="J56" s="307" t="s">
        <v>435</v>
      </c>
      <c r="K56" s="307" t="s">
        <v>562</v>
      </c>
      <c r="L56" s="307" t="s">
        <v>26</v>
      </c>
      <c r="N56" s="308">
        <v>8759004.8200000003</v>
      </c>
      <c r="P56" s="308">
        <v>467902.82</v>
      </c>
      <c r="Q56" s="307">
        <v>0</v>
      </c>
      <c r="R56" s="308">
        <v>9226907.6400000006</v>
      </c>
      <c r="S56" s="309">
        <v>2212899.2000000002</v>
      </c>
      <c r="T56" s="310">
        <f>S56*$S$1</f>
        <v>9307454.0352000017</v>
      </c>
      <c r="U56" s="312">
        <f>R55+R56-T56</f>
        <v>-16193.955200001597</v>
      </c>
      <c r="V56" s="307" t="s">
        <v>577</v>
      </c>
    </row>
    <row r="57" spans="4:22" x14ac:dyDescent="0.35">
      <c r="D57" s="307" t="s">
        <v>384</v>
      </c>
      <c r="F57" s="307">
        <v>138901</v>
      </c>
      <c r="I57" s="307">
        <v>500918</v>
      </c>
      <c r="J57" s="307" t="s">
        <v>434</v>
      </c>
      <c r="K57" s="307" t="s">
        <v>561</v>
      </c>
      <c r="L57" s="307" t="s">
        <v>26</v>
      </c>
      <c r="N57" s="308">
        <v>-4523.49</v>
      </c>
      <c r="P57" s="308">
        <v>4524.34</v>
      </c>
      <c r="Q57" s="308">
        <v>3454.17</v>
      </c>
      <c r="R57" s="308">
        <v>-3453.32</v>
      </c>
    </row>
    <row r="58" spans="4:22" x14ac:dyDescent="0.35">
      <c r="D58" s="307" t="s">
        <v>384</v>
      </c>
      <c r="F58" s="307">
        <v>138901</v>
      </c>
      <c r="I58" s="307">
        <v>500918</v>
      </c>
      <c r="J58" s="307" t="s">
        <v>434</v>
      </c>
      <c r="K58" s="307" t="s">
        <v>562</v>
      </c>
      <c r="L58" s="307" t="s">
        <v>26</v>
      </c>
      <c r="N58" s="308">
        <v>603604.98</v>
      </c>
      <c r="P58" s="307">
        <v>479.02</v>
      </c>
      <c r="Q58" s="307">
        <v>0</v>
      </c>
      <c r="R58" s="308">
        <v>604084</v>
      </c>
    </row>
    <row r="59" spans="4:22" x14ac:dyDescent="0.35">
      <c r="D59" s="307" t="s">
        <v>384</v>
      </c>
      <c r="F59" s="307">
        <v>138901</v>
      </c>
      <c r="I59" s="307">
        <v>500937</v>
      </c>
      <c r="J59" s="307" t="s">
        <v>437</v>
      </c>
      <c r="K59" s="307" t="s">
        <v>561</v>
      </c>
      <c r="L59" s="307" t="s">
        <v>26</v>
      </c>
      <c r="N59" s="308">
        <v>38651.29</v>
      </c>
      <c r="P59" s="307">
        <v>0</v>
      </c>
      <c r="Q59" s="308">
        <v>38651.29</v>
      </c>
      <c r="R59" s="307">
        <v>0</v>
      </c>
    </row>
    <row r="60" spans="4:22" x14ac:dyDescent="0.35">
      <c r="D60" s="307" t="s">
        <v>384</v>
      </c>
      <c r="F60" s="307">
        <v>138901</v>
      </c>
      <c r="I60" s="307">
        <v>500937</v>
      </c>
      <c r="J60" s="307" t="s">
        <v>437</v>
      </c>
      <c r="K60" s="307" t="s">
        <v>562</v>
      </c>
      <c r="L60" s="307" t="s">
        <v>26</v>
      </c>
      <c r="N60" s="308">
        <v>492484.4</v>
      </c>
      <c r="P60" s="307">
        <v>0</v>
      </c>
      <c r="Q60" s="308">
        <v>492484.4</v>
      </c>
      <c r="R60" s="307">
        <v>0</v>
      </c>
    </row>
    <row r="61" spans="4:22" x14ac:dyDescent="0.35">
      <c r="D61" s="307" t="s">
        <v>384</v>
      </c>
      <c r="F61" s="307">
        <v>138901</v>
      </c>
      <c r="I61" s="307">
        <v>500962</v>
      </c>
      <c r="J61" s="307" t="s">
        <v>438</v>
      </c>
      <c r="K61" s="307" t="s">
        <v>562</v>
      </c>
      <c r="L61" s="307" t="s">
        <v>26</v>
      </c>
      <c r="N61" s="308">
        <v>8977034.5999999996</v>
      </c>
      <c r="P61" s="308">
        <v>209554.27</v>
      </c>
      <c r="Q61" s="307">
        <v>0</v>
      </c>
      <c r="R61" s="308">
        <v>9186588.8699999992</v>
      </c>
    </row>
    <row r="62" spans="4:22" x14ac:dyDescent="0.35">
      <c r="D62" s="307" t="s">
        <v>384</v>
      </c>
      <c r="F62" s="307">
        <v>138901</v>
      </c>
      <c r="I62" s="307">
        <v>500980</v>
      </c>
      <c r="J62" s="307" t="s">
        <v>439</v>
      </c>
      <c r="K62" s="307" t="s">
        <v>561</v>
      </c>
      <c r="L62" s="307" t="s">
        <v>26</v>
      </c>
      <c r="N62" s="308">
        <v>2779.68</v>
      </c>
      <c r="P62" s="308">
        <v>15174.66</v>
      </c>
      <c r="Q62" s="308">
        <v>14982.87</v>
      </c>
      <c r="R62" s="308">
        <v>2971.47</v>
      </c>
    </row>
    <row r="63" spans="4:22" x14ac:dyDescent="0.35">
      <c r="D63" s="307" t="s">
        <v>384</v>
      </c>
      <c r="F63" s="307">
        <v>138901</v>
      </c>
      <c r="I63" s="307">
        <v>500980</v>
      </c>
      <c r="J63" s="307" t="s">
        <v>439</v>
      </c>
      <c r="K63" s="307" t="s">
        <v>562</v>
      </c>
      <c r="L63" s="307" t="s">
        <v>26</v>
      </c>
      <c r="N63" s="308">
        <v>123632.36</v>
      </c>
      <c r="P63" s="308">
        <v>14891.64</v>
      </c>
      <c r="Q63" s="307">
        <v>0</v>
      </c>
      <c r="R63" s="308">
        <v>138524</v>
      </c>
    </row>
    <row r="64" spans="4:22" x14ac:dyDescent="0.35">
      <c r="D64" s="307" t="s">
        <v>384</v>
      </c>
      <c r="F64" s="307">
        <v>138901</v>
      </c>
      <c r="I64" s="307">
        <v>501000</v>
      </c>
      <c r="J64" s="307" t="s">
        <v>440</v>
      </c>
      <c r="K64" s="307" t="s">
        <v>562</v>
      </c>
      <c r="L64" s="307" t="s">
        <v>26</v>
      </c>
      <c r="N64" s="308">
        <v>2886363.23</v>
      </c>
      <c r="P64" s="308">
        <v>82548.63</v>
      </c>
      <c r="Q64" s="307">
        <v>0</v>
      </c>
      <c r="R64" s="308">
        <v>2968911.86</v>
      </c>
    </row>
    <row r="65" spans="1:18" x14ac:dyDescent="0.35">
      <c r="D65" s="307" t="s">
        <v>384</v>
      </c>
      <c r="F65" s="307">
        <v>138901</v>
      </c>
      <c r="I65" s="307">
        <v>501045</v>
      </c>
      <c r="J65" s="307" t="s">
        <v>518</v>
      </c>
      <c r="K65" s="307" t="s">
        <v>561</v>
      </c>
      <c r="L65" s="307" t="s">
        <v>26</v>
      </c>
      <c r="N65" s="307">
        <v>0</v>
      </c>
      <c r="P65" s="307">
        <v>0</v>
      </c>
      <c r="Q65" s="308">
        <v>14957.72</v>
      </c>
      <c r="R65" s="308">
        <v>-14957.72</v>
      </c>
    </row>
    <row r="66" spans="1:18" x14ac:dyDescent="0.35">
      <c r="D66" s="307" t="s">
        <v>384</v>
      </c>
      <c r="F66" s="307">
        <v>138901</v>
      </c>
      <c r="I66" s="307">
        <v>501045</v>
      </c>
      <c r="J66" s="307" t="s">
        <v>518</v>
      </c>
      <c r="K66" s="307" t="s">
        <v>562</v>
      </c>
      <c r="L66" s="307" t="s">
        <v>26</v>
      </c>
      <c r="N66" s="307">
        <v>0</v>
      </c>
      <c r="P66" s="308">
        <v>1909189.29</v>
      </c>
      <c r="Q66" s="307">
        <v>0</v>
      </c>
      <c r="R66" s="308">
        <v>1909189.29</v>
      </c>
    </row>
    <row r="68" spans="1:18" x14ac:dyDescent="0.35">
      <c r="B68" s="307" t="s">
        <v>442</v>
      </c>
      <c r="D68" s="307" t="s">
        <v>384</v>
      </c>
      <c r="F68" s="307">
        <v>138901</v>
      </c>
      <c r="L68" s="307" t="s">
        <v>26</v>
      </c>
      <c r="N68" s="308">
        <v>465553922.44</v>
      </c>
      <c r="P68" s="308">
        <v>43533859.350000001</v>
      </c>
      <c r="Q68" s="308">
        <v>34707983.189999998</v>
      </c>
      <c r="R68" s="308">
        <v>474379798.60000002</v>
      </c>
    </row>
    <row r="70" spans="1:18" x14ac:dyDescent="0.35">
      <c r="B70" s="307" t="s">
        <v>443</v>
      </c>
      <c r="D70" s="307" t="s">
        <v>384</v>
      </c>
      <c r="L70" s="307" t="s">
        <v>26</v>
      </c>
      <c r="N70" s="308">
        <v>465553922.44</v>
      </c>
      <c r="P70" s="308">
        <v>43533859.350000001</v>
      </c>
      <c r="Q70" s="308">
        <v>34707983.189999998</v>
      </c>
      <c r="R70" s="308">
        <v>474379798.60000002</v>
      </c>
    </row>
    <row r="72" spans="1:18" x14ac:dyDescent="0.35">
      <c r="B72" s="307" t="s">
        <v>444</v>
      </c>
      <c r="L72" s="307" t="s">
        <v>26</v>
      </c>
      <c r="N72" s="308">
        <v>465553922.44</v>
      </c>
      <c r="P72" s="308">
        <v>43533859.350000001</v>
      </c>
      <c r="Q72" s="308">
        <v>34707983.189999998</v>
      </c>
      <c r="R72" s="308">
        <v>474379798.60000002</v>
      </c>
    </row>
    <row r="74" spans="1:18" x14ac:dyDescent="0.35">
      <c r="A74" s="307" t="s">
        <v>578</v>
      </c>
    </row>
    <row r="75" spans="1:18" x14ac:dyDescent="0.35">
      <c r="A75" s="307" t="s">
        <v>446</v>
      </c>
    </row>
    <row r="76" spans="1:18" x14ac:dyDescent="0.35">
      <c r="A76" s="307" t="s">
        <v>575</v>
      </c>
    </row>
    <row r="77" spans="1:18" x14ac:dyDescent="0.35">
      <c r="A77" s="307" t="s">
        <v>447</v>
      </c>
    </row>
    <row r="79" spans="1:18" x14ac:dyDescent="0.35">
      <c r="C79" s="307" t="s">
        <v>379</v>
      </c>
      <c r="E79" s="307" t="s">
        <v>374</v>
      </c>
      <c r="G79" s="307" t="s">
        <v>448</v>
      </c>
      <c r="H79" s="307" t="s">
        <v>380</v>
      </c>
      <c r="J79" s="307" t="s">
        <v>381</v>
      </c>
      <c r="M79" s="307" t="s">
        <v>382</v>
      </c>
      <c r="O79" s="307" t="s">
        <v>383</v>
      </c>
    </row>
    <row r="81" spans="2:15" x14ac:dyDescent="0.35">
      <c r="C81" s="307" t="s">
        <v>26</v>
      </c>
      <c r="E81" s="307" t="s">
        <v>384</v>
      </c>
      <c r="G81" s="307" t="s">
        <v>561</v>
      </c>
      <c r="H81" s="308">
        <v>16435727.34</v>
      </c>
      <c r="J81" s="308">
        <v>34351584.630000003</v>
      </c>
      <c r="M81" s="308">
        <v>33848649.960000001</v>
      </c>
      <c r="O81" s="308">
        <v>16938662.010000002</v>
      </c>
    </row>
    <row r="82" spans="2:15" x14ac:dyDescent="0.35">
      <c r="C82" s="307" t="s">
        <v>26</v>
      </c>
      <c r="E82" s="307" t="s">
        <v>384</v>
      </c>
      <c r="G82" s="307" t="s">
        <v>562</v>
      </c>
      <c r="H82" s="308">
        <v>449118195.10000002</v>
      </c>
      <c r="J82" s="308">
        <v>9182274.7200000007</v>
      </c>
      <c r="M82" s="308">
        <v>859333.23</v>
      </c>
      <c r="O82" s="308">
        <v>457441136.58999997</v>
      </c>
    </row>
    <row r="84" spans="2:15" x14ac:dyDescent="0.35">
      <c r="B84" s="307" t="s">
        <v>442</v>
      </c>
      <c r="C84" s="307" t="s">
        <v>26</v>
      </c>
      <c r="H84" s="308">
        <v>465553922.44</v>
      </c>
      <c r="J84" s="308">
        <v>43533859.350000001</v>
      </c>
      <c r="M84" s="308">
        <v>34707983.189999998</v>
      </c>
      <c r="O84" s="308">
        <v>474379798.60000002</v>
      </c>
    </row>
  </sheetData>
  <pageMargins left="0.7" right="0.7" top="0.75" bottom="0.75" header="0.3" footer="0.3"/>
  <pageSetup paperSize="9" orientation="portrait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A67F-5F09-42F6-A008-6AFDDF478476}">
  <dimension ref="A1:R71"/>
  <sheetViews>
    <sheetView workbookViewId="0">
      <pane ySplit="5" topLeftCell="A34" activePane="bottomLeft" state="frozen"/>
      <selection pane="bottomLeft" activeCell="P53" sqref="P53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1317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-225.36</v>
      </c>
      <c r="P7" s="691">
        <v>9668.67</v>
      </c>
      <c r="Q7" s="691">
        <v>9711.5300000000007</v>
      </c>
      <c r="R7" s="690">
        <v>-268.22000000000003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631.79999999999995</v>
      </c>
      <c r="P8" s="690">
        <v>267.55</v>
      </c>
      <c r="Q8" s="690">
        <v>337.55</v>
      </c>
      <c r="R8" s="690">
        <v>561.79999999999995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-201.96</v>
      </c>
      <c r="P10" s="690">
        <v>418.1</v>
      </c>
      <c r="Q10" s="690">
        <v>446.44</v>
      </c>
      <c r="R10" s="690">
        <v>-230.3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93997</v>
      </c>
      <c r="P12" s="690">
        <v>0</v>
      </c>
      <c r="Q12" s="691">
        <v>17169.95</v>
      </c>
      <c r="R12" s="691">
        <v>76827.05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195265.12</v>
      </c>
      <c r="P13" s="691">
        <v>393791.65</v>
      </c>
      <c r="Q13" s="691">
        <v>354574.67</v>
      </c>
      <c r="R13" s="691">
        <v>234482.1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1416048.72</v>
      </c>
      <c r="P14" s="691">
        <v>3089.92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500783</v>
      </c>
      <c r="J15" s="690" t="s">
        <v>599</v>
      </c>
      <c r="K15" s="690" t="s">
        <v>580</v>
      </c>
      <c r="L15" s="690" t="s">
        <v>26</v>
      </c>
      <c r="N15" s="690">
        <v>10</v>
      </c>
      <c r="P15" s="690">
        <v>137</v>
      </c>
      <c r="Q15" s="690">
        <v>147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20</v>
      </c>
      <c r="P16" s="690">
        <v>257</v>
      </c>
      <c r="Q16" s="690">
        <v>267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-1670.92</v>
      </c>
      <c r="P17" s="691">
        <v>6205.59</v>
      </c>
      <c r="Q17" s="691">
        <v>1915.62</v>
      </c>
      <c r="R17" s="691">
        <v>2619.0500000000002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500838</v>
      </c>
      <c r="J19" s="690" t="s">
        <v>603</v>
      </c>
      <c r="K19" s="690" t="s">
        <v>579</v>
      </c>
      <c r="L19" s="690" t="s">
        <v>26</v>
      </c>
      <c r="N19" s="690">
        <v>0</v>
      </c>
      <c r="P19" s="691">
        <v>211123.11</v>
      </c>
      <c r="Q19" s="691">
        <v>211123.11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500850</v>
      </c>
      <c r="J20" s="690" t="s">
        <v>604</v>
      </c>
      <c r="K20" s="690" t="s">
        <v>580</v>
      </c>
      <c r="L20" s="690" t="s">
        <v>26</v>
      </c>
      <c r="N20" s="691">
        <v>1863.48</v>
      </c>
      <c r="P20" s="690">
        <v>0</v>
      </c>
      <c r="Q20" s="690">
        <v>0</v>
      </c>
      <c r="R20" s="691">
        <v>1863.48</v>
      </c>
    </row>
    <row r="21" spans="4:18" x14ac:dyDescent="0.2">
      <c r="D21" s="690" t="s">
        <v>593</v>
      </c>
      <c r="F21" s="690">
        <v>1130510</v>
      </c>
      <c r="I21" s="690">
        <v>500851</v>
      </c>
      <c r="J21" s="690" t="s">
        <v>605</v>
      </c>
      <c r="K21" s="690" t="s">
        <v>580</v>
      </c>
      <c r="L21" s="690" t="s">
        <v>26</v>
      </c>
      <c r="N21" s="690">
        <v>0</v>
      </c>
      <c r="P21" s="690">
        <v>107</v>
      </c>
      <c r="Q21" s="690">
        <v>107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-355.14</v>
      </c>
      <c r="P22" s="691">
        <v>3750.86</v>
      </c>
      <c r="Q22" s="691">
        <v>3856.49</v>
      </c>
      <c r="R22" s="690">
        <v>-460.77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2211.9</v>
      </c>
      <c r="P23" s="690">
        <v>0</v>
      </c>
      <c r="Q23" s="690">
        <v>280</v>
      </c>
      <c r="R23" s="691">
        <v>1931.9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1756.25</v>
      </c>
      <c r="P24" s="691">
        <v>2397.25</v>
      </c>
      <c r="Q24" s="691">
        <v>1756.25</v>
      </c>
      <c r="R24" s="691">
        <v>2397.25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-56.86</v>
      </c>
      <c r="P26" s="691">
        <v>1197.67</v>
      </c>
      <c r="Q26" s="691">
        <v>1268.3599999999999</v>
      </c>
      <c r="R26" s="690">
        <v>-127.55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22001.9</v>
      </c>
      <c r="P28" s="691">
        <v>38533.21</v>
      </c>
      <c r="Q28" s="691">
        <v>31754.639999999999</v>
      </c>
      <c r="R28" s="691">
        <v>28780.47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478038.01</v>
      </c>
      <c r="P29" s="690">
        <v>0</v>
      </c>
      <c r="Q29" s="690">
        <v>0</v>
      </c>
      <c r="R29" s="691">
        <v>478038.01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1381.24</v>
      </c>
      <c r="P31" s="691">
        <v>1912.38</v>
      </c>
      <c r="Q31" s="691">
        <v>1381.24</v>
      </c>
      <c r="R31" s="691">
        <v>1912.38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-111.12</v>
      </c>
      <c r="P33" s="690">
        <v>843.69</v>
      </c>
      <c r="Q33" s="690">
        <v>872.64</v>
      </c>
      <c r="R33" s="690">
        <v>-140.07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123409.1</v>
      </c>
      <c r="P34" s="690">
        <v>0</v>
      </c>
      <c r="Q34" s="691">
        <v>72000</v>
      </c>
      <c r="R34" s="691">
        <v>51409.1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73.599999999999994</v>
      </c>
      <c r="P35" s="690">
        <v>39.770000000000003</v>
      </c>
      <c r="Q35" s="690">
        <v>19.77</v>
      </c>
      <c r="R35" s="690">
        <v>93.6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-47.58</v>
      </c>
      <c r="P37" s="690">
        <v>496</v>
      </c>
      <c r="Q37" s="690">
        <v>504.55</v>
      </c>
      <c r="R37" s="690">
        <v>-56.13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0">
        <v>209.45</v>
      </c>
      <c r="P38" s="691">
        <v>72000</v>
      </c>
      <c r="Q38" s="690">
        <v>140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-82.58</v>
      </c>
      <c r="P39" s="690">
        <v>114.63</v>
      </c>
      <c r="Q39" s="690">
        <v>0</v>
      </c>
      <c r="R39" s="690">
        <v>32.049999999999997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22070.26</v>
      </c>
      <c r="P41" s="690">
        <v>0</v>
      </c>
      <c r="Q41" s="690">
        <v>0</v>
      </c>
      <c r="R41" s="691">
        <v>22070.26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28000</v>
      </c>
      <c r="P42" s="691">
        <v>10758.31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0">
        <v>0</v>
      </c>
      <c r="R44" s="691">
        <v>28600</v>
      </c>
    </row>
    <row r="45" spans="4:18" x14ac:dyDescent="0.2">
      <c r="D45" s="690" t="s">
        <v>593</v>
      </c>
      <c r="F45" s="690">
        <v>1130510</v>
      </c>
      <c r="I45" s="690">
        <v>501080</v>
      </c>
      <c r="J45" s="690" t="s">
        <v>1310</v>
      </c>
      <c r="K45" s="690" t="s">
        <v>580</v>
      </c>
      <c r="L45" s="690" t="s">
        <v>26</v>
      </c>
      <c r="N45" s="690">
        <v>0</v>
      </c>
      <c r="P45" s="691">
        <v>5480</v>
      </c>
      <c r="Q45" s="690">
        <v>0</v>
      </c>
      <c r="R45" s="691">
        <v>5480</v>
      </c>
    </row>
    <row r="46" spans="4:18" x14ac:dyDescent="0.2">
      <c r="D46" s="690" t="s">
        <v>593</v>
      </c>
      <c r="F46" s="690">
        <v>1130510</v>
      </c>
      <c r="I46" s="690">
        <v>501085</v>
      </c>
      <c r="J46" s="690" t="s">
        <v>614</v>
      </c>
      <c r="K46" s="690" t="s">
        <v>579</v>
      </c>
      <c r="L46" s="690" t="s">
        <v>26</v>
      </c>
      <c r="N46" s="690">
        <v>-1.39</v>
      </c>
      <c r="P46" s="690">
        <v>8.4700000000000006</v>
      </c>
      <c r="Q46" s="690">
        <v>4.25</v>
      </c>
      <c r="R46" s="690">
        <v>2.83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580</v>
      </c>
      <c r="L47" s="690" t="s">
        <v>26</v>
      </c>
      <c r="N47" s="690">
        <v>140</v>
      </c>
      <c r="P47" s="690">
        <v>0</v>
      </c>
      <c r="Q47" s="690">
        <v>0</v>
      </c>
      <c r="R47" s="690">
        <v>140</v>
      </c>
    </row>
    <row r="48" spans="4:18" x14ac:dyDescent="0.2">
      <c r="D48" s="690" t="s">
        <v>593</v>
      </c>
      <c r="F48" s="690">
        <v>1130510</v>
      </c>
      <c r="I48" s="690">
        <v>501095</v>
      </c>
      <c r="J48" s="690" t="s">
        <v>1311</v>
      </c>
      <c r="K48" s="690" t="s">
        <v>580</v>
      </c>
      <c r="L48" s="690" t="s">
        <v>26</v>
      </c>
      <c r="N48" s="690">
        <v>0</v>
      </c>
      <c r="P48" s="690">
        <v>1.18</v>
      </c>
      <c r="Q48" s="690">
        <v>1.18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32.81</v>
      </c>
      <c r="Q49" s="690">
        <v>32.81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501112</v>
      </c>
      <c r="J50" s="690" t="s">
        <v>1313</v>
      </c>
      <c r="K50" s="690" t="s">
        <v>580</v>
      </c>
      <c r="L50" s="690" t="s">
        <v>26</v>
      </c>
      <c r="N50" s="690">
        <v>0</v>
      </c>
      <c r="P50" s="690">
        <v>6</v>
      </c>
      <c r="Q50" s="690">
        <v>6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501119</v>
      </c>
      <c r="J51" s="690" t="s">
        <v>1314</v>
      </c>
      <c r="K51" s="690" t="s">
        <v>580</v>
      </c>
      <c r="L51" s="690" t="s">
        <v>26</v>
      </c>
      <c r="N51" s="690">
        <v>0</v>
      </c>
      <c r="P51" s="691">
        <v>48000</v>
      </c>
      <c r="Q51" s="691">
        <v>48000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501123</v>
      </c>
      <c r="J52" s="690" t="s">
        <v>1315</v>
      </c>
      <c r="K52" s="690" t="s">
        <v>580</v>
      </c>
      <c r="L52" s="690" t="s">
        <v>26</v>
      </c>
      <c r="N52" s="690">
        <v>0</v>
      </c>
      <c r="P52" s="691">
        <v>94500</v>
      </c>
      <c r="Q52" s="690">
        <v>0</v>
      </c>
      <c r="R52" s="691">
        <v>94500</v>
      </c>
    </row>
    <row r="53" spans="1:18" x14ac:dyDescent="0.2">
      <c r="D53" s="690" t="s">
        <v>593</v>
      </c>
      <c r="F53" s="690">
        <v>1130510</v>
      </c>
      <c r="I53" s="690">
        <v>501124</v>
      </c>
      <c r="J53" s="690" t="s">
        <v>1316</v>
      </c>
      <c r="K53" s="690" t="s">
        <v>580</v>
      </c>
      <c r="L53" s="690" t="s">
        <v>26</v>
      </c>
      <c r="N53" s="690">
        <v>0</v>
      </c>
      <c r="P53" s="691">
        <v>88000</v>
      </c>
      <c r="Q53" s="690">
        <v>0</v>
      </c>
      <c r="R53" s="691">
        <v>88000</v>
      </c>
    </row>
    <row r="55" spans="1:18" x14ac:dyDescent="0.2">
      <c r="B55" s="690" t="s">
        <v>442</v>
      </c>
      <c r="D55" s="690" t="s">
        <v>593</v>
      </c>
      <c r="F55" s="690">
        <v>1130510</v>
      </c>
      <c r="L55" s="690" t="s">
        <v>26</v>
      </c>
      <c r="N55" s="691">
        <v>3037984</v>
      </c>
      <c r="P55" s="691"/>
      <c r="Q55" s="691"/>
      <c r="R55" s="691">
        <v>3273443.77</v>
      </c>
    </row>
    <row r="57" spans="1:18" x14ac:dyDescent="0.2">
      <c r="B57" s="690" t="s">
        <v>443</v>
      </c>
      <c r="D57" s="690" t="s">
        <v>593</v>
      </c>
      <c r="L57" s="690" t="s">
        <v>26</v>
      </c>
      <c r="N57" s="691">
        <v>3037984</v>
      </c>
      <c r="P57" s="691"/>
      <c r="Q57" s="691"/>
      <c r="R57" s="691">
        <v>3273443.77</v>
      </c>
    </row>
    <row r="59" spans="1:18" x14ac:dyDescent="0.2">
      <c r="B59" s="690" t="s">
        <v>444</v>
      </c>
      <c r="L59" s="690" t="s">
        <v>26</v>
      </c>
      <c r="N59" s="691">
        <v>3037984</v>
      </c>
      <c r="P59" s="691"/>
      <c r="Q59" s="691"/>
      <c r="R59" s="691">
        <v>3273443.77</v>
      </c>
    </row>
    <row r="61" spans="1:18" x14ac:dyDescent="0.2">
      <c r="A61" s="690" t="s">
        <v>1318</v>
      </c>
    </row>
    <row r="62" spans="1:18" x14ac:dyDescent="0.2">
      <c r="A62" s="690" t="s">
        <v>446</v>
      </c>
    </row>
    <row r="63" spans="1:18" x14ac:dyDescent="0.2">
      <c r="A63" s="690" t="s">
        <v>1301</v>
      </c>
    </row>
    <row r="64" spans="1:18" x14ac:dyDescent="0.2">
      <c r="A64" s="690" t="s">
        <v>447</v>
      </c>
    </row>
    <row r="66" spans="2:15" x14ac:dyDescent="0.2">
      <c r="C66" s="690" t="s">
        <v>379</v>
      </c>
      <c r="E66" s="690" t="s">
        <v>374</v>
      </c>
      <c r="G66" s="690" t="s">
        <v>448</v>
      </c>
      <c r="H66" s="690" t="s">
        <v>380</v>
      </c>
      <c r="O66" s="690" t="s">
        <v>383</v>
      </c>
    </row>
    <row r="68" spans="2:15" x14ac:dyDescent="0.2">
      <c r="C68" s="690" t="s">
        <v>26</v>
      </c>
      <c r="E68" s="690" t="s">
        <v>593</v>
      </c>
      <c r="G68" s="690" t="s">
        <v>579</v>
      </c>
      <c r="H68" s="691">
        <v>217651.6</v>
      </c>
      <c r="J68" s="691"/>
      <c r="M68" s="691"/>
      <c r="O68" s="691">
        <v>268943.09000000003</v>
      </c>
    </row>
    <row r="69" spans="2:15" x14ac:dyDescent="0.2">
      <c r="C69" s="690" t="s">
        <v>26</v>
      </c>
      <c r="E69" s="690" t="s">
        <v>593</v>
      </c>
      <c r="G69" s="690" t="s">
        <v>580</v>
      </c>
      <c r="H69" s="691">
        <v>2820332.4</v>
      </c>
      <c r="J69" s="691"/>
      <c r="M69" s="691"/>
      <c r="O69" s="691">
        <v>3004500.68</v>
      </c>
    </row>
    <row r="71" spans="2:15" x14ac:dyDescent="0.2">
      <c r="B71" s="690" t="s">
        <v>442</v>
      </c>
      <c r="C71" s="690" t="s">
        <v>26</v>
      </c>
      <c r="H71" s="691">
        <v>3037984</v>
      </c>
      <c r="J71" s="691"/>
      <c r="M71" s="691"/>
      <c r="O71" s="691">
        <v>3273443.77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BC1E-60D6-42D6-B31B-17A6C60BDEE6}">
  <dimension ref="A1:R92"/>
  <sheetViews>
    <sheetView workbookViewId="0">
      <pane ySplit="5" topLeftCell="A7" activePane="bottomLeft" state="frozen"/>
      <selection pane="bottomLeft" activeCell="O31" sqref="O31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1323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1">
        <v>1934.97</v>
      </c>
      <c r="Q7" s="691">
        <v>1934.97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0">
        <v>0</v>
      </c>
      <c r="P8" s="691">
        <v>2319.96</v>
      </c>
      <c r="Q8" s="691">
        <v>2319.96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0</v>
      </c>
      <c r="P9" s="690">
        <v>167.22</v>
      </c>
      <c r="Q9" s="690">
        <v>167.22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-225.36</v>
      </c>
      <c r="P10" s="691">
        <v>9668.67</v>
      </c>
      <c r="Q10" s="691">
        <v>9711.5300000000007</v>
      </c>
      <c r="R10" s="690">
        <v>-268.22000000000003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631.79999999999995</v>
      </c>
      <c r="P11" s="690">
        <v>267.55</v>
      </c>
      <c r="Q11" s="690">
        <v>337.55</v>
      </c>
      <c r="R11" s="690">
        <v>561.79999999999995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0">
        <v>0</v>
      </c>
      <c r="P13" s="691">
        <v>5473.41</v>
      </c>
      <c r="Q13" s="691">
        <v>5473.41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-201.96</v>
      </c>
      <c r="P14" s="690">
        <v>418.1</v>
      </c>
      <c r="Q14" s="690">
        <v>446.44</v>
      </c>
      <c r="R14" s="690">
        <v>-230.3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0">
        <v>0</v>
      </c>
      <c r="P16" s="691">
        <v>2895.44</v>
      </c>
      <c r="Q16" s="691">
        <v>2895.44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0">
        <v>0</v>
      </c>
      <c r="P17" s="691">
        <v>7922.67</v>
      </c>
      <c r="Q17" s="691">
        <v>7922.67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93997</v>
      </c>
      <c r="P18" s="690">
        <v>0</v>
      </c>
      <c r="Q18" s="691">
        <v>17169.95</v>
      </c>
      <c r="R18" s="691">
        <v>76827.05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0</v>
      </c>
      <c r="P19" s="690">
        <v>360</v>
      </c>
      <c r="Q19" s="690">
        <v>360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195265.12</v>
      </c>
      <c r="P21" s="691">
        <v>393791.65</v>
      </c>
      <c r="Q21" s="691">
        <v>354574.67</v>
      </c>
      <c r="R21" s="691">
        <v>234482.1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1416048.72</v>
      </c>
      <c r="P22" s="691">
        <v>3089.92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0">
        <v>0</v>
      </c>
      <c r="P23" s="691">
        <v>179782.45</v>
      </c>
      <c r="Q23" s="691">
        <v>179782.45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0">
        <v>0</v>
      </c>
      <c r="P24" s="691">
        <v>8090.85</v>
      </c>
      <c r="Q24" s="691">
        <v>8090.85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0</v>
      </c>
      <c r="P25" s="690">
        <v>104.44</v>
      </c>
      <c r="Q25" s="690">
        <v>104.44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0</v>
      </c>
      <c r="P26" s="690">
        <v>877.83</v>
      </c>
      <c r="Q26" s="690">
        <v>877.83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0</v>
      </c>
      <c r="P27" s="691">
        <v>4068.36</v>
      </c>
      <c r="Q27" s="691">
        <v>4068.36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0">
        <v>0</v>
      </c>
      <c r="P28" s="691">
        <v>2984.38</v>
      </c>
      <c r="Q28" s="691">
        <v>2984.38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10</v>
      </c>
      <c r="P29" s="690">
        <v>137</v>
      </c>
      <c r="Q29" s="690">
        <v>147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500784</v>
      </c>
      <c r="J30" s="690" t="s">
        <v>600</v>
      </c>
      <c r="K30" s="690" t="s">
        <v>580</v>
      </c>
      <c r="L30" s="690" t="s">
        <v>26</v>
      </c>
      <c r="N30" s="690">
        <v>0</v>
      </c>
      <c r="P30" s="690">
        <v>357</v>
      </c>
      <c r="Q30" s="690">
        <v>357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500790</v>
      </c>
      <c r="J31" s="690" t="s">
        <v>601</v>
      </c>
      <c r="K31" s="690" t="s">
        <v>580</v>
      </c>
      <c r="L31" s="690" t="s">
        <v>26</v>
      </c>
      <c r="N31" s="690">
        <v>20</v>
      </c>
      <c r="P31" s="690">
        <v>257</v>
      </c>
      <c r="Q31" s="690">
        <v>267</v>
      </c>
      <c r="R31" s="690">
        <v>10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579</v>
      </c>
      <c r="L32" s="690" t="s">
        <v>26</v>
      </c>
      <c r="N32" s="691">
        <v>-1670.92</v>
      </c>
      <c r="P32" s="691">
        <v>6205.59</v>
      </c>
      <c r="Q32" s="691">
        <v>1915.62</v>
      </c>
      <c r="R32" s="691">
        <v>2619.0500000000002</v>
      </c>
    </row>
    <row r="33" spans="4:18" x14ac:dyDescent="0.2">
      <c r="D33" s="690" t="s">
        <v>593</v>
      </c>
      <c r="F33" s="690">
        <v>1130510</v>
      </c>
      <c r="I33" s="690">
        <v>500826</v>
      </c>
      <c r="J33" s="690" t="s">
        <v>602</v>
      </c>
      <c r="K33" s="690" t="s">
        <v>580</v>
      </c>
      <c r="L33" s="690" t="s">
        <v>26</v>
      </c>
      <c r="N33" s="691">
        <v>162895.71</v>
      </c>
      <c r="P33" s="690">
        <v>0</v>
      </c>
      <c r="Q33" s="690">
        <v>0</v>
      </c>
      <c r="R33" s="691">
        <v>162895.71</v>
      </c>
    </row>
    <row r="34" spans="4:18" x14ac:dyDescent="0.2">
      <c r="D34" s="690" t="s">
        <v>593</v>
      </c>
      <c r="F34" s="690">
        <v>1130510</v>
      </c>
      <c r="I34" s="690">
        <v>500838</v>
      </c>
      <c r="J34" s="690" t="s">
        <v>603</v>
      </c>
      <c r="K34" s="690" t="s">
        <v>579</v>
      </c>
      <c r="L34" s="690" t="s">
        <v>26</v>
      </c>
      <c r="N34" s="690">
        <v>0</v>
      </c>
      <c r="P34" s="691">
        <v>211123.11</v>
      </c>
      <c r="Q34" s="691">
        <v>211123.11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500850</v>
      </c>
      <c r="J35" s="690" t="s">
        <v>604</v>
      </c>
      <c r="K35" s="690" t="s">
        <v>580</v>
      </c>
      <c r="L35" s="690" t="s">
        <v>26</v>
      </c>
      <c r="N35" s="691">
        <v>1863.48</v>
      </c>
      <c r="P35" s="690">
        <v>0</v>
      </c>
      <c r="Q35" s="690">
        <v>0</v>
      </c>
      <c r="R35" s="691">
        <v>1863.48</v>
      </c>
    </row>
    <row r="36" spans="4:18" x14ac:dyDescent="0.2">
      <c r="D36" s="690" t="s">
        <v>593</v>
      </c>
      <c r="F36" s="690">
        <v>1130510</v>
      </c>
      <c r="I36" s="690">
        <v>500851</v>
      </c>
      <c r="J36" s="690" t="s">
        <v>605</v>
      </c>
      <c r="K36" s="690" t="s">
        <v>580</v>
      </c>
      <c r="L36" s="690" t="s">
        <v>26</v>
      </c>
      <c r="N36" s="690">
        <v>0</v>
      </c>
      <c r="P36" s="690">
        <v>107</v>
      </c>
      <c r="Q36" s="690">
        <v>107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500854</v>
      </c>
      <c r="J37" s="690" t="s">
        <v>606</v>
      </c>
      <c r="K37" s="690" t="s">
        <v>579</v>
      </c>
      <c r="L37" s="690" t="s">
        <v>26</v>
      </c>
      <c r="N37" s="690">
        <v>-355.14</v>
      </c>
      <c r="P37" s="691">
        <v>3750.86</v>
      </c>
      <c r="Q37" s="691">
        <v>3856.49</v>
      </c>
      <c r="R37" s="690">
        <v>-460.77</v>
      </c>
    </row>
    <row r="38" spans="4:18" x14ac:dyDescent="0.2">
      <c r="D38" s="690" t="s">
        <v>593</v>
      </c>
      <c r="F38" s="690">
        <v>1130510</v>
      </c>
      <c r="I38" s="690">
        <v>500854</v>
      </c>
      <c r="J38" s="690" t="s">
        <v>606</v>
      </c>
      <c r="K38" s="690" t="s">
        <v>580</v>
      </c>
      <c r="L38" s="690" t="s">
        <v>26</v>
      </c>
      <c r="N38" s="691">
        <v>2211.9</v>
      </c>
      <c r="P38" s="690">
        <v>0</v>
      </c>
      <c r="Q38" s="690">
        <v>280</v>
      </c>
      <c r="R38" s="691">
        <v>1931.9</v>
      </c>
    </row>
    <row r="39" spans="4:18" x14ac:dyDescent="0.2">
      <c r="D39" s="690" t="s">
        <v>593</v>
      </c>
      <c r="F39" s="690">
        <v>1130510</v>
      </c>
      <c r="I39" s="690">
        <v>500879</v>
      </c>
      <c r="J39" s="690" t="s">
        <v>607</v>
      </c>
      <c r="K39" s="690" t="s">
        <v>579</v>
      </c>
      <c r="L39" s="690" t="s">
        <v>26</v>
      </c>
      <c r="N39" s="691">
        <v>1756.25</v>
      </c>
      <c r="P39" s="691">
        <v>2397.25</v>
      </c>
      <c r="Q39" s="691">
        <v>1756.25</v>
      </c>
      <c r="R39" s="691">
        <v>2397.25</v>
      </c>
    </row>
    <row r="40" spans="4:18" x14ac:dyDescent="0.2">
      <c r="D40" s="690" t="s">
        <v>593</v>
      </c>
      <c r="F40" s="690">
        <v>1130510</v>
      </c>
      <c r="I40" s="690">
        <v>500879</v>
      </c>
      <c r="J40" s="690" t="s">
        <v>607</v>
      </c>
      <c r="K40" s="690" t="s">
        <v>580</v>
      </c>
      <c r="L40" s="690" t="s">
        <v>26</v>
      </c>
      <c r="N40" s="691">
        <v>247154.26</v>
      </c>
      <c r="P40" s="690">
        <v>0</v>
      </c>
      <c r="Q40" s="690">
        <v>0</v>
      </c>
      <c r="R40" s="691">
        <v>247154.26</v>
      </c>
    </row>
    <row r="41" spans="4:18" x14ac:dyDescent="0.2">
      <c r="D41" s="690" t="s">
        <v>593</v>
      </c>
      <c r="F41" s="690">
        <v>1130510</v>
      </c>
      <c r="I41" s="690">
        <v>500887</v>
      </c>
      <c r="J41" s="690" t="s">
        <v>608</v>
      </c>
      <c r="K41" s="690" t="s">
        <v>579</v>
      </c>
      <c r="L41" s="690" t="s">
        <v>26</v>
      </c>
      <c r="N41" s="690">
        <v>-56.86</v>
      </c>
      <c r="P41" s="691">
        <v>1197.67</v>
      </c>
      <c r="Q41" s="691">
        <v>1268.3599999999999</v>
      </c>
      <c r="R41" s="690">
        <v>-127.55</v>
      </c>
    </row>
    <row r="42" spans="4:18" x14ac:dyDescent="0.2">
      <c r="D42" s="690" t="s">
        <v>593</v>
      </c>
      <c r="F42" s="690">
        <v>1130510</v>
      </c>
      <c r="I42" s="690">
        <v>500887</v>
      </c>
      <c r="J42" s="690" t="s">
        <v>608</v>
      </c>
      <c r="K42" s="690" t="s">
        <v>580</v>
      </c>
      <c r="L42" s="690" t="s">
        <v>26</v>
      </c>
      <c r="N42" s="691">
        <v>5280.38</v>
      </c>
      <c r="P42" s="690">
        <v>0</v>
      </c>
      <c r="Q42" s="690">
        <v>0</v>
      </c>
      <c r="R42" s="691">
        <v>5280.38</v>
      </c>
    </row>
    <row r="43" spans="4:18" x14ac:dyDescent="0.2">
      <c r="D43" s="690" t="s">
        <v>593</v>
      </c>
      <c r="F43" s="690">
        <v>1130510</v>
      </c>
      <c r="I43" s="690">
        <v>500888</v>
      </c>
      <c r="J43" s="690" t="s">
        <v>631</v>
      </c>
      <c r="K43" s="690" t="s">
        <v>579</v>
      </c>
      <c r="L43" s="690" t="s">
        <v>26</v>
      </c>
      <c r="N43" s="690">
        <v>0</v>
      </c>
      <c r="P43" s="691">
        <v>48224.2</v>
      </c>
      <c r="Q43" s="691">
        <v>48224.2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500892</v>
      </c>
      <c r="J44" s="690" t="s">
        <v>609</v>
      </c>
      <c r="K44" s="690" t="s">
        <v>579</v>
      </c>
      <c r="L44" s="690" t="s">
        <v>26</v>
      </c>
      <c r="N44" s="691">
        <v>22001.9</v>
      </c>
      <c r="P44" s="691">
        <v>38533.21</v>
      </c>
      <c r="Q44" s="691">
        <v>31754.639999999999</v>
      </c>
      <c r="R44" s="691">
        <v>28780.47</v>
      </c>
    </row>
    <row r="45" spans="4:18" x14ac:dyDescent="0.2">
      <c r="D45" s="690" t="s">
        <v>593</v>
      </c>
      <c r="F45" s="690">
        <v>1130510</v>
      </c>
      <c r="I45" s="690">
        <v>500892</v>
      </c>
      <c r="J45" s="690" t="s">
        <v>609</v>
      </c>
      <c r="K45" s="690" t="s">
        <v>580</v>
      </c>
      <c r="L45" s="690" t="s">
        <v>26</v>
      </c>
      <c r="N45" s="691">
        <v>478038.01</v>
      </c>
      <c r="P45" s="690">
        <v>0</v>
      </c>
      <c r="Q45" s="690">
        <v>0</v>
      </c>
      <c r="R45" s="691">
        <v>478038.01</v>
      </c>
    </row>
    <row r="46" spans="4:18" x14ac:dyDescent="0.2">
      <c r="D46" s="690" t="s">
        <v>593</v>
      </c>
      <c r="F46" s="690">
        <v>1130510</v>
      </c>
      <c r="I46" s="690">
        <v>500910</v>
      </c>
      <c r="J46" s="690" t="s">
        <v>610</v>
      </c>
      <c r="K46" s="690" t="s">
        <v>580</v>
      </c>
      <c r="L46" s="690" t="s">
        <v>26</v>
      </c>
      <c r="N46" s="691">
        <v>16553.14</v>
      </c>
      <c r="P46" s="690">
        <v>0</v>
      </c>
      <c r="Q46" s="690">
        <v>0</v>
      </c>
      <c r="R46" s="691">
        <v>16553.14</v>
      </c>
    </row>
    <row r="47" spans="4:18" x14ac:dyDescent="0.2">
      <c r="D47" s="690" t="s">
        <v>593</v>
      </c>
      <c r="F47" s="690">
        <v>1130510</v>
      </c>
      <c r="I47" s="690">
        <v>500947</v>
      </c>
      <c r="J47" s="690" t="s">
        <v>612</v>
      </c>
      <c r="K47" s="690" t="s">
        <v>579</v>
      </c>
      <c r="L47" s="690" t="s">
        <v>26</v>
      </c>
      <c r="N47" s="691">
        <v>1381.24</v>
      </c>
      <c r="P47" s="691">
        <v>1912.38</v>
      </c>
      <c r="Q47" s="691">
        <v>1381.24</v>
      </c>
      <c r="R47" s="691">
        <v>1912.38</v>
      </c>
    </row>
    <row r="48" spans="4:18" x14ac:dyDescent="0.2">
      <c r="D48" s="690" t="s">
        <v>593</v>
      </c>
      <c r="F48" s="690">
        <v>1130510</v>
      </c>
      <c r="I48" s="690">
        <v>500947</v>
      </c>
      <c r="J48" s="690" t="s">
        <v>612</v>
      </c>
      <c r="K48" s="690" t="s">
        <v>580</v>
      </c>
      <c r="L48" s="690" t="s">
        <v>26</v>
      </c>
      <c r="N48" s="691">
        <v>83966.91</v>
      </c>
      <c r="P48" s="690">
        <v>0</v>
      </c>
      <c r="Q48" s="690">
        <v>0</v>
      </c>
      <c r="R48" s="691">
        <v>83966.91</v>
      </c>
    </row>
    <row r="49" spans="4:18" x14ac:dyDescent="0.2">
      <c r="D49" s="690" t="s">
        <v>593</v>
      </c>
      <c r="F49" s="690">
        <v>1130510</v>
      </c>
      <c r="I49" s="690">
        <v>500960</v>
      </c>
      <c r="J49" s="690" t="s">
        <v>686</v>
      </c>
      <c r="K49" s="690" t="s">
        <v>579</v>
      </c>
      <c r="L49" s="690" t="s">
        <v>26</v>
      </c>
      <c r="N49" s="690">
        <v>0</v>
      </c>
      <c r="P49" s="690">
        <v>16.010000000000002</v>
      </c>
      <c r="Q49" s="690">
        <v>16.010000000000002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500986</v>
      </c>
      <c r="J50" s="690" t="s">
        <v>614</v>
      </c>
      <c r="K50" s="690" t="s">
        <v>579</v>
      </c>
      <c r="L50" s="690" t="s">
        <v>26</v>
      </c>
      <c r="N50" s="690">
        <v>-111.12</v>
      </c>
      <c r="P50" s="690">
        <v>843.69</v>
      </c>
      <c r="Q50" s="690">
        <v>872.64</v>
      </c>
      <c r="R50" s="690">
        <v>-140.07</v>
      </c>
    </row>
    <row r="51" spans="4:18" x14ac:dyDescent="0.2">
      <c r="D51" s="690" t="s">
        <v>593</v>
      </c>
      <c r="F51" s="690">
        <v>1130510</v>
      </c>
      <c r="I51" s="690">
        <v>500986</v>
      </c>
      <c r="J51" s="690" t="s">
        <v>614</v>
      </c>
      <c r="K51" s="690" t="s">
        <v>580</v>
      </c>
      <c r="L51" s="690" t="s">
        <v>26</v>
      </c>
      <c r="N51" s="691">
        <v>123409.1</v>
      </c>
      <c r="P51" s="690">
        <v>0</v>
      </c>
      <c r="Q51" s="691">
        <v>72000</v>
      </c>
      <c r="R51" s="691">
        <v>51409.1</v>
      </c>
    </row>
    <row r="52" spans="4:18" x14ac:dyDescent="0.2">
      <c r="D52" s="690" t="s">
        <v>593</v>
      </c>
      <c r="F52" s="690">
        <v>1130510</v>
      </c>
      <c r="I52" s="690">
        <v>500995</v>
      </c>
      <c r="J52" s="690" t="s">
        <v>615</v>
      </c>
      <c r="K52" s="690" t="s">
        <v>580</v>
      </c>
      <c r="L52" s="690" t="s">
        <v>26</v>
      </c>
      <c r="N52" s="690">
        <v>73.599999999999994</v>
      </c>
      <c r="P52" s="690">
        <v>39.770000000000003</v>
      </c>
      <c r="Q52" s="690">
        <v>19.77</v>
      </c>
      <c r="R52" s="690">
        <v>93.6</v>
      </c>
    </row>
    <row r="53" spans="4:18" x14ac:dyDescent="0.2">
      <c r="D53" s="690" t="s">
        <v>593</v>
      </c>
      <c r="F53" s="690">
        <v>1130510</v>
      </c>
      <c r="I53" s="690">
        <v>501006</v>
      </c>
      <c r="J53" s="690" t="s">
        <v>616</v>
      </c>
      <c r="K53" s="690" t="s">
        <v>580</v>
      </c>
      <c r="L53" s="690" t="s">
        <v>26</v>
      </c>
      <c r="N53" s="690">
        <v>83.6</v>
      </c>
      <c r="P53" s="690">
        <v>0</v>
      </c>
      <c r="Q53" s="690">
        <v>0</v>
      </c>
      <c r="R53" s="690">
        <v>83.6</v>
      </c>
    </row>
    <row r="54" spans="4:18" x14ac:dyDescent="0.2">
      <c r="D54" s="690" t="s">
        <v>593</v>
      </c>
      <c r="F54" s="690">
        <v>1130510</v>
      </c>
      <c r="I54" s="690">
        <v>501015</v>
      </c>
      <c r="J54" s="690" t="s">
        <v>614</v>
      </c>
      <c r="K54" s="690" t="s">
        <v>579</v>
      </c>
      <c r="L54" s="690" t="s">
        <v>26</v>
      </c>
      <c r="N54" s="690">
        <v>-47.58</v>
      </c>
      <c r="P54" s="690">
        <v>496</v>
      </c>
      <c r="Q54" s="690">
        <v>504.55</v>
      </c>
      <c r="R54" s="690">
        <v>-56.13</v>
      </c>
    </row>
    <row r="55" spans="4:18" x14ac:dyDescent="0.2">
      <c r="D55" s="690" t="s">
        <v>593</v>
      </c>
      <c r="F55" s="690">
        <v>1130510</v>
      </c>
      <c r="I55" s="690">
        <v>501015</v>
      </c>
      <c r="J55" s="690" t="s">
        <v>614</v>
      </c>
      <c r="K55" s="690" t="s">
        <v>580</v>
      </c>
      <c r="L55" s="690" t="s">
        <v>26</v>
      </c>
      <c r="N55" s="690">
        <v>209.45</v>
      </c>
      <c r="P55" s="691">
        <v>72000</v>
      </c>
      <c r="Q55" s="690">
        <v>140</v>
      </c>
      <c r="R55" s="691">
        <v>72069.45</v>
      </c>
    </row>
    <row r="56" spans="4:18" x14ac:dyDescent="0.2">
      <c r="D56" s="690" t="s">
        <v>593</v>
      </c>
      <c r="F56" s="690">
        <v>1130510</v>
      </c>
      <c r="I56" s="690">
        <v>501018</v>
      </c>
      <c r="J56" s="690" t="s">
        <v>634</v>
      </c>
      <c r="K56" s="690" t="s">
        <v>579</v>
      </c>
      <c r="L56" s="690" t="s">
        <v>26</v>
      </c>
      <c r="N56" s="690">
        <v>-82.58</v>
      </c>
      <c r="P56" s="690">
        <v>114.63</v>
      </c>
      <c r="Q56" s="690">
        <v>0</v>
      </c>
      <c r="R56" s="690">
        <v>32.049999999999997</v>
      </c>
    </row>
    <row r="57" spans="4:18" x14ac:dyDescent="0.2">
      <c r="D57" s="690" t="s">
        <v>593</v>
      </c>
      <c r="F57" s="690">
        <v>1130510</v>
      </c>
      <c r="I57" s="690">
        <v>501018</v>
      </c>
      <c r="J57" s="690" t="s">
        <v>634</v>
      </c>
      <c r="K57" s="690" t="s">
        <v>580</v>
      </c>
      <c r="L57" s="690" t="s">
        <v>26</v>
      </c>
      <c r="N57" s="691">
        <v>9354.2199999999993</v>
      </c>
      <c r="P57" s="690">
        <v>0</v>
      </c>
      <c r="Q57" s="690">
        <v>0</v>
      </c>
      <c r="R57" s="691">
        <v>9354.2199999999993</v>
      </c>
    </row>
    <row r="58" spans="4:18" x14ac:dyDescent="0.2">
      <c r="D58" s="690" t="s">
        <v>593</v>
      </c>
      <c r="F58" s="690">
        <v>1130510</v>
      </c>
      <c r="I58" s="690">
        <v>501025</v>
      </c>
      <c r="J58" s="690" t="s">
        <v>618</v>
      </c>
      <c r="K58" s="690" t="s">
        <v>579</v>
      </c>
      <c r="L58" s="690" t="s">
        <v>26</v>
      </c>
      <c r="N58" s="690">
        <v>0</v>
      </c>
      <c r="P58" s="690">
        <v>184.27</v>
      </c>
      <c r="Q58" s="690">
        <v>184.27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501027</v>
      </c>
      <c r="J59" s="690" t="s">
        <v>619</v>
      </c>
      <c r="K59" s="690" t="s">
        <v>580</v>
      </c>
      <c r="L59" s="690" t="s">
        <v>26</v>
      </c>
      <c r="N59" s="691">
        <v>22070.26</v>
      </c>
      <c r="P59" s="690">
        <v>0</v>
      </c>
      <c r="Q59" s="690">
        <v>0</v>
      </c>
      <c r="R59" s="691">
        <v>22070.26</v>
      </c>
    </row>
    <row r="60" spans="4:18" x14ac:dyDescent="0.2">
      <c r="D60" s="690" t="s">
        <v>593</v>
      </c>
      <c r="F60" s="690">
        <v>1130510</v>
      </c>
      <c r="I60" s="690">
        <v>501030</v>
      </c>
      <c r="J60" s="690" t="s">
        <v>620</v>
      </c>
      <c r="K60" s="690" t="s">
        <v>580</v>
      </c>
      <c r="L60" s="690" t="s">
        <v>26</v>
      </c>
      <c r="N60" s="691">
        <v>28000</v>
      </c>
      <c r="P60" s="691">
        <v>10758.31</v>
      </c>
      <c r="Q60" s="690">
        <v>0</v>
      </c>
      <c r="R60" s="691">
        <v>38758.31</v>
      </c>
    </row>
    <row r="61" spans="4:18" x14ac:dyDescent="0.2">
      <c r="D61" s="690" t="s">
        <v>593</v>
      </c>
      <c r="F61" s="690">
        <v>1130510</v>
      </c>
      <c r="I61" s="690">
        <v>501035</v>
      </c>
      <c r="J61" s="690" t="s">
        <v>621</v>
      </c>
      <c r="K61" s="690" t="s">
        <v>580</v>
      </c>
      <c r="L61" s="690" t="s">
        <v>26</v>
      </c>
      <c r="N61" s="690">
        <v>0</v>
      </c>
      <c r="P61" s="690">
        <v>307</v>
      </c>
      <c r="Q61" s="690">
        <v>307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501040</v>
      </c>
      <c r="J62" s="690" t="s">
        <v>622</v>
      </c>
      <c r="K62" s="690" t="s">
        <v>579</v>
      </c>
      <c r="L62" s="690" t="s">
        <v>26</v>
      </c>
      <c r="N62" s="690">
        <v>0</v>
      </c>
      <c r="P62" s="690">
        <v>224.36</v>
      </c>
      <c r="Q62" s="690">
        <v>224.36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501040</v>
      </c>
      <c r="J63" s="690" t="s">
        <v>622</v>
      </c>
      <c r="K63" s="690" t="s">
        <v>580</v>
      </c>
      <c r="L63" s="690" t="s">
        <v>26</v>
      </c>
      <c r="N63" s="690">
        <v>0</v>
      </c>
      <c r="P63" s="690">
        <v>37.85</v>
      </c>
      <c r="Q63" s="690">
        <v>37.85</v>
      </c>
      <c r="R63" s="690">
        <v>0</v>
      </c>
    </row>
    <row r="64" spans="4:18" x14ac:dyDescent="0.2">
      <c r="D64" s="690" t="s">
        <v>593</v>
      </c>
      <c r="F64" s="690">
        <v>1130510</v>
      </c>
      <c r="I64" s="690">
        <v>501049</v>
      </c>
      <c r="J64" s="690" t="s">
        <v>624</v>
      </c>
      <c r="K64" s="690" t="s">
        <v>580</v>
      </c>
      <c r="L64" s="690" t="s">
        <v>26</v>
      </c>
      <c r="N64" s="691">
        <v>64000</v>
      </c>
      <c r="P64" s="690">
        <v>0</v>
      </c>
      <c r="Q64" s="690">
        <v>0</v>
      </c>
      <c r="R64" s="691">
        <v>64000</v>
      </c>
    </row>
    <row r="65" spans="2:18" x14ac:dyDescent="0.2">
      <c r="D65" s="690" t="s">
        <v>593</v>
      </c>
      <c r="F65" s="690">
        <v>1130510</v>
      </c>
      <c r="I65" s="690">
        <v>501050</v>
      </c>
      <c r="J65" s="690" t="s">
        <v>1289</v>
      </c>
      <c r="K65" s="690" t="s">
        <v>580</v>
      </c>
      <c r="L65" s="690" t="s">
        <v>26</v>
      </c>
      <c r="N65" s="691">
        <v>28600</v>
      </c>
      <c r="P65" s="690">
        <v>0</v>
      </c>
      <c r="Q65" s="690">
        <v>0</v>
      </c>
      <c r="R65" s="691">
        <v>28600</v>
      </c>
    </row>
    <row r="66" spans="2:18" x14ac:dyDescent="0.2">
      <c r="D66" s="690" t="s">
        <v>593</v>
      </c>
      <c r="F66" s="690">
        <v>1130510</v>
      </c>
      <c r="I66" s="690">
        <v>501080</v>
      </c>
      <c r="J66" s="690" t="s">
        <v>1310</v>
      </c>
      <c r="K66" s="690" t="s">
        <v>580</v>
      </c>
      <c r="L66" s="690" t="s">
        <v>26</v>
      </c>
      <c r="N66" s="690">
        <v>0</v>
      </c>
      <c r="P66" s="691">
        <v>5480</v>
      </c>
      <c r="Q66" s="690">
        <v>0</v>
      </c>
      <c r="R66" s="691">
        <v>5480</v>
      </c>
    </row>
    <row r="67" spans="2:18" x14ac:dyDescent="0.2">
      <c r="D67" s="690" t="s">
        <v>593</v>
      </c>
      <c r="F67" s="690">
        <v>1130510</v>
      </c>
      <c r="I67" s="690">
        <v>501085</v>
      </c>
      <c r="J67" s="690" t="s">
        <v>614</v>
      </c>
      <c r="K67" s="690" t="s">
        <v>579</v>
      </c>
      <c r="L67" s="690" t="s">
        <v>26</v>
      </c>
      <c r="N67" s="690">
        <v>-1.39</v>
      </c>
      <c r="P67" s="690">
        <v>8.4700000000000006</v>
      </c>
      <c r="Q67" s="690">
        <v>4.25</v>
      </c>
      <c r="R67" s="690">
        <v>2.83</v>
      </c>
    </row>
    <row r="68" spans="2:18" x14ac:dyDescent="0.2">
      <c r="D68" s="690" t="s">
        <v>593</v>
      </c>
      <c r="F68" s="690">
        <v>1130510</v>
      </c>
      <c r="I68" s="690">
        <v>501085</v>
      </c>
      <c r="J68" s="690" t="s">
        <v>614</v>
      </c>
      <c r="K68" s="690" t="s">
        <v>580</v>
      </c>
      <c r="L68" s="690" t="s">
        <v>26</v>
      </c>
      <c r="N68" s="690">
        <v>140</v>
      </c>
      <c r="P68" s="690">
        <v>0</v>
      </c>
      <c r="Q68" s="690">
        <v>0</v>
      </c>
      <c r="R68" s="690">
        <v>140</v>
      </c>
    </row>
    <row r="69" spans="2:18" x14ac:dyDescent="0.2">
      <c r="D69" s="690" t="s">
        <v>593</v>
      </c>
      <c r="F69" s="690">
        <v>1130510</v>
      </c>
      <c r="I69" s="690">
        <v>501095</v>
      </c>
      <c r="J69" s="690" t="s">
        <v>1311</v>
      </c>
      <c r="K69" s="690" t="s">
        <v>580</v>
      </c>
      <c r="L69" s="690" t="s">
        <v>26</v>
      </c>
      <c r="N69" s="690">
        <v>0</v>
      </c>
      <c r="P69" s="690">
        <v>1.18</v>
      </c>
      <c r="Q69" s="690">
        <v>1.18</v>
      </c>
      <c r="R69" s="690">
        <v>0</v>
      </c>
    </row>
    <row r="70" spans="2:18" x14ac:dyDescent="0.2">
      <c r="D70" s="690" t="s">
        <v>593</v>
      </c>
      <c r="F70" s="690">
        <v>1130510</v>
      </c>
      <c r="I70" s="690">
        <v>501111</v>
      </c>
      <c r="J70" s="690" t="s">
        <v>1312</v>
      </c>
      <c r="K70" s="690" t="s">
        <v>580</v>
      </c>
      <c r="L70" s="690" t="s">
        <v>26</v>
      </c>
      <c r="N70" s="690">
        <v>0</v>
      </c>
      <c r="P70" s="690">
        <v>32.81</v>
      </c>
      <c r="Q70" s="690">
        <v>32.81</v>
      </c>
      <c r="R70" s="690">
        <v>0</v>
      </c>
    </row>
    <row r="71" spans="2:18" x14ac:dyDescent="0.2">
      <c r="D71" s="690" t="s">
        <v>593</v>
      </c>
      <c r="F71" s="690">
        <v>1130510</v>
      </c>
      <c r="I71" s="690">
        <v>501112</v>
      </c>
      <c r="J71" s="690" t="s">
        <v>1313</v>
      </c>
      <c r="K71" s="690" t="s">
        <v>580</v>
      </c>
      <c r="L71" s="690" t="s">
        <v>26</v>
      </c>
      <c r="N71" s="690">
        <v>0</v>
      </c>
      <c r="P71" s="690">
        <v>6</v>
      </c>
      <c r="Q71" s="690">
        <v>6</v>
      </c>
      <c r="R71" s="690">
        <v>0</v>
      </c>
    </row>
    <row r="72" spans="2:18" x14ac:dyDescent="0.2">
      <c r="D72" s="690" t="s">
        <v>593</v>
      </c>
      <c r="F72" s="690">
        <v>1130510</v>
      </c>
      <c r="I72" s="690">
        <v>501119</v>
      </c>
      <c r="J72" s="690" t="s">
        <v>1314</v>
      </c>
      <c r="K72" s="690" t="s">
        <v>580</v>
      </c>
      <c r="L72" s="690" t="s">
        <v>26</v>
      </c>
      <c r="N72" s="690">
        <v>0</v>
      </c>
      <c r="P72" s="691">
        <v>48000</v>
      </c>
      <c r="Q72" s="691">
        <v>48000</v>
      </c>
      <c r="R72" s="690">
        <v>0</v>
      </c>
    </row>
    <row r="73" spans="2:18" x14ac:dyDescent="0.2">
      <c r="D73" s="751" t="s">
        <v>593</v>
      </c>
      <c r="E73" s="751"/>
      <c r="F73" s="751">
        <v>1130510</v>
      </c>
      <c r="G73" s="751"/>
      <c r="H73" s="751"/>
      <c r="I73" s="751">
        <v>501123</v>
      </c>
      <c r="J73" s="751" t="s">
        <v>1315</v>
      </c>
      <c r="K73" s="751" t="s">
        <v>580</v>
      </c>
      <c r="L73" s="751" t="s">
        <v>26</v>
      </c>
      <c r="M73" s="751"/>
      <c r="N73" s="751">
        <v>0</v>
      </c>
      <c r="O73" s="751"/>
      <c r="P73" s="752">
        <v>94500</v>
      </c>
      <c r="Q73" s="752">
        <v>94500</v>
      </c>
      <c r="R73" s="751">
        <v>0</v>
      </c>
    </row>
    <row r="74" spans="2:18" x14ac:dyDescent="0.2">
      <c r="D74" s="751" t="s">
        <v>593</v>
      </c>
      <c r="E74" s="751"/>
      <c r="F74" s="751">
        <v>1130510</v>
      </c>
      <c r="G74" s="751"/>
      <c r="H74" s="751"/>
      <c r="I74" s="751">
        <v>501124</v>
      </c>
      <c r="J74" s="751" t="s">
        <v>1316</v>
      </c>
      <c r="K74" s="751" t="s">
        <v>580</v>
      </c>
      <c r="L74" s="751" t="s">
        <v>26</v>
      </c>
      <c r="M74" s="751"/>
      <c r="N74" s="751">
        <v>0</v>
      </c>
      <c r="O74" s="751"/>
      <c r="P74" s="752">
        <v>88000</v>
      </c>
      <c r="Q74" s="752">
        <v>88000</v>
      </c>
      <c r="R74" s="751">
        <v>0</v>
      </c>
    </row>
    <row r="76" spans="2:18" x14ac:dyDescent="0.2">
      <c r="B76" s="690" t="s">
        <v>442</v>
      </c>
      <c r="D76" s="690" t="s">
        <v>593</v>
      </c>
      <c r="F76" s="690">
        <v>1130510</v>
      </c>
      <c r="L76" s="690" t="s">
        <v>26</v>
      </c>
      <c r="N76" s="691">
        <v>3037984</v>
      </c>
      <c r="P76" s="691">
        <v>1259526.49</v>
      </c>
      <c r="Q76" s="691">
        <v>1206566.72</v>
      </c>
      <c r="R76" s="691">
        <v>3090943.77</v>
      </c>
    </row>
    <row r="78" spans="2:18" x14ac:dyDescent="0.2">
      <c r="B78" s="690" t="s">
        <v>443</v>
      </c>
      <c r="D78" s="690" t="s">
        <v>593</v>
      </c>
      <c r="L78" s="690" t="s">
        <v>26</v>
      </c>
      <c r="N78" s="691">
        <v>3037984</v>
      </c>
      <c r="P78" s="691">
        <v>1259526.49</v>
      </c>
      <c r="Q78" s="691">
        <v>1206566.72</v>
      </c>
      <c r="R78" s="691">
        <v>3090943.77</v>
      </c>
    </row>
    <row r="80" spans="2:18" x14ac:dyDescent="0.2">
      <c r="B80" s="690" t="s">
        <v>444</v>
      </c>
      <c r="L80" s="690" t="s">
        <v>26</v>
      </c>
      <c r="N80" s="691">
        <v>3037984</v>
      </c>
      <c r="P80" s="691">
        <v>1259526.49</v>
      </c>
      <c r="Q80" s="691">
        <v>1206566.72</v>
      </c>
      <c r="R80" s="691">
        <v>3090943.77</v>
      </c>
    </row>
    <row r="82" spans="1:15" x14ac:dyDescent="0.2">
      <c r="A82" s="690" t="s">
        <v>1324</v>
      </c>
    </row>
    <row r="83" spans="1:15" x14ac:dyDescent="0.2">
      <c r="A83" s="690" t="s">
        <v>446</v>
      </c>
    </row>
    <row r="84" spans="1:15" x14ac:dyDescent="0.2">
      <c r="A84" s="690" t="s">
        <v>1301</v>
      </c>
    </row>
    <row r="85" spans="1:15" x14ac:dyDescent="0.2">
      <c r="A85" s="690" t="s">
        <v>447</v>
      </c>
    </row>
    <row r="87" spans="1:15" x14ac:dyDescent="0.2">
      <c r="C87" s="690" t="s">
        <v>379</v>
      </c>
      <c r="E87" s="690" t="s">
        <v>374</v>
      </c>
      <c r="G87" s="690" t="s">
        <v>448</v>
      </c>
      <c r="H87" s="690" t="s">
        <v>380</v>
      </c>
      <c r="J87" s="690" t="s">
        <v>381</v>
      </c>
      <c r="M87" s="690" t="s">
        <v>382</v>
      </c>
      <c r="O87" s="690" t="s">
        <v>383</v>
      </c>
    </row>
    <row r="89" spans="1:15" x14ac:dyDescent="0.2">
      <c r="C89" s="690" t="s">
        <v>26</v>
      </c>
      <c r="E89" s="690" t="s">
        <v>593</v>
      </c>
      <c r="G89" s="690" t="s">
        <v>579</v>
      </c>
      <c r="H89" s="691">
        <v>217651.6</v>
      </c>
      <c r="J89" s="691">
        <v>907895.78</v>
      </c>
      <c r="M89" s="691">
        <v>856604.29</v>
      </c>
      <c r="O89" s="691">
        <v>268943.09000000003</v>
      </c>
    </row>
    <row r="90" spans="1:15" x14ac:dyDescent="0.2">
      <c r="C90" s="690" t="s">
        <v>26</v>
      </c>
      <c r="E90" s="690" t="s">
        <v>593</v>
      </c>
      <c r="G90" s="690" t="s">
        <v>580</v>
      </c>
      <c r="H90" s="691">
        <v>2820332.4</v>
      </c>
      <c r="J90" s="691">
        <v>351630.71</v>
      </c>
      <c r="M90" s="691">
        <v>349962.43</v>
      </c>
      <c r="O90" s="691">
        <v>2822000.68</v>
      </c>
    </row>
    <row r="92" spans="1:15" x14ac:dyDescent="0.2">
      <c r="B92" s="690" t="s">
        <v>442</v>
      </c>
      <c r="C92" s="690" t="s">
        <v>26</v>
      </c>
      <c r="H92" s="691">
        <v>3037984</v>
      </c>
      <c r="J92" s="691">
        <v>1259526.49</v>
      </c>
      <c r="M92" s="691">
        <v>1206566.72</v>
      </c>
      <c r="O92" s="691">
        <v>3090943.77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4A16-4996-4D2B-8C20-9FB5E330DA9A}">
  <dimension ref="A1:R58"/>
  <sheetViews>
    <sheetView workbookViewId="0">
      <pane ySplit="5" topLeftCell="A21" activePane="bottomLeft" state="frozen"/>
      <selection pane="bottomLeft" activeCell="I6" sqref="I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1352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30509.42</v>
      </c>
      <c r="P7" s="691">
        <v>31633.93</v>
      </c>
      <c r="Q7" s="691">
        <v>33304.730000000003</v>
      </c>
      <c r="R7" s="691">
        <v>28838.62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30501.27</v>
      </c>
      <c r="P9" s="691">
        <v>31657</v>
      </c>
      <c r="Q9" s="691">
        <v>33296.58</v>
      </c>
      <c r="R9" s="691">
        <v>28861.69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145456.92000000001</v>
      </c>
      <c r="P11" s="691">
        <v>137467.22</v>
      </c>
      <c r="Q11" s="691">
        <v>145456.92000000001</v>
      </c>
      <c r="R11" s="691">
        <v>137467.22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-53452.63</v>
      </c>
      <c r="P13" s="691">
        <v>53869.599999999999</v>
      </c>
      <c r="Q13" s="691">
        <v>49403.48</v>
      </c>
      <c r="R13" s="691">
        <v>-48986.51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12341.51</v>
      </c>
      <c r="P15" s="691">
        <v>11393.55</v>
      </c>
      <c r="Q15" s="691">
        <v>12341.51</v>
      </c>
      <c r="R15" s="691">
        <v>11393.55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577814.80000000005</v>
      </c>
      <c r="P17" s="691">
        <v>565258</v>
      </c>
      <c r="Q17" s="691">
        <v>577814.80000000005</v>
      </c>
      <c r="R17" s="691">
        <v>565258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31727.05</v>
      </c>
      <c r="P19" s="691">
        <v>29981.22</v>
      </c>
      <c r="Q19" s="691">
        <v>31727.05</v>
      </c>
      <c r="R19" s="691">
        <v>29981.22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485237.11</v>
      </c>
      <c r="P20" s="691">
        <v>5184.79</v>
      </c>
      <c r="Q20" s="690">
        <v>0</v>
      </c>
      <c r="R20" s="691">
        <v>490421.9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345602.33</v>
      </c>
      <c r="P22" s="691">
        <v>3785426.52</v>
      </c>
      <c r="Q22" s="691">
        <v>3809970.56</v>
      </c>
      <c r="R22" s="691">
        <v>321058.28999999998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27173615.370000001</v>
      </c>
      <c r="P23" s="691">
        <v>11043737</v>
      </c>
      <c r="Q23" s="690">
        <v>0</v>
      </c>
      <c r="R23" s="691">
        <v>38217352.369999997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95869.66</v>
      </c>
      <c r="P26" s="691">
        <v>170802.27</v>
      </c>
      <c r="Q26" s="691">
        <v>185658.26</v>
      </c>
      <c r="R26" s="691">
        <v>81013.67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7002948.2800000003</v>
      </c>
      <c r="P27" s="690">
        <v>0</v>
      </c>
      <c r="Q27" s="690">
        <v>0</v>
      </c>
      <c r="R27" s="691">
        <v>7002948.2800000003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80.61</v>
      </c>
      <c r="P28" s="690">
        <v>207.94</v>
      </c>
      <c r="Q28" s="690">
        <v>278.14</v>
      </c>
      <c r="R28" s="690">
        <v>10.41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1">
        <v>7625.53</v>
      </c>
      <c r="Q29" s="690">
        <v>0</v>
      </c>
      <c r="R29" s="691">
        <v>42797.54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30995.33</v>
      </c>
      <c r="P30" s="691">
        <v>173161.49</v>
      </c>
      <c r="Q30" s="691">
        <v>174789.33</v>
      </c>
      <c r="R30" s="691">
        <v>29367.49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1">
        <v>11010</v>
      </c>
      <c r="Q31" s="690">
        <v>0</v>
      </c>
      <c r="R31" s="691">
        <v>286788.75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2278.13</v>
      </c>
      <c r="P32" s="691">
        <v>2090.9899999999998</v>
      </c>
      <c r="Q32" s="691">
        <v>2278.13</v>
      </c>
      <c r="R32" s="691">
        <v>2090.9899999999998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21124.58</v>
      </c>
      <c r="P34" s="691">
        <v>19203.86</v>
      </c>
      <c r="Q34" s="691">
        <v>21821.58</v>
      </c>
      <c r="R34" s="691">
        <v>18506.86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30142.85</v>
      </c>
      <c r="P36" s="691">
        <v>28251.54</v>
      </c>
      <c r="Q36" s="691">
        <v>30142.85</v>
      </c>
      <c r="R36" s="691">
        <v>28251.54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0">
        <v>300.41000000000003</v>
      </c>
      <c r="P39" s="690">
        <v>29.62</v>
      </c>
      <c r="Q39" s="690">
        <v>300.41000000000003</v>
      </c>
      <c r="R39" s="690">
        <v>29.62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43016701.619999997</v>
      </c>
      <c r="P42" s="691">
        <v>17018214.199999999</v>
      </c>
      <c r="Q42" s="691">
        <v>6013490.1100000003</v>
      </c>
      <c r="R42" s="691">
        <v>54021425.710000001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43016701.619999997</v>
      </c>
      <c r="P44" s="691">
        <v>17018214.199999999</v>
      </c>
      <c r="Q44" s="691">
        <v>6013490.1100000003</v>
      </c>
      <c r="R44" s="691">
        <v>54021425.710000001</v>
      </c>
    </row>
    <row r="46" spans="1:18" x14ac:dyDescent="0.2">
      <c r="B46" s="690" t="s">
        <v>444</v>
      </c>
      <c r="L46" s="690" t="s">
        <v>26</v>
      </c>
      <c r="N46" s="691">
        <v>43016701.619999997</v>
      </c>
      <c r="P46" s="691">
        <v>17018214.199999999</v>
      </c>
      <c r="Q46" s="691">
        <v>6013490.1100000003</v>
      </c>
      <c r="R46" s="691">
        <v>54021425.710000001</v>
      </c>
    </row>
    <row r="48" spans="1:18" x14ac:dyDescent="0.2">
      <c r="A48" s="690" t="s">
        <v>1353</v>
      </c>
    </row>
    <row r="49" spans="1:15" x14ac:dyDescent="0.2">
      <c r="A49" s="690" t="s">
        <v>446</v>
      </c>
    </row>
    <row r="50" spans="1:15" x14ac:dyDescent="0.2">
      <c r="A50" s="690" t="s">
        <v>1351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J53" s="690" t="s">
        <v>381</v>
      </c>
      <c r="M53" s="690" t="s">
        <v>382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1301292.24</v>
      </c>
      <c r="J55" s="691">
        <v>5846262.1699999999</v>
      </c>
      <c r="M55" s="691">
        <v>5914411.75</v>
      </c>
      <c r="O55" s="691">
        <v>1233142.6599999999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41715409.380000003</v>
      </c>
      <c r="J56" s="691">
        <v>11171952.029999999</v>
      </c>
      <c r="M56" s="691">
        <v>99078.36</v>
      </c>
      <c r="O56" s="691">
        <v>52788283.049999997</v>
      </c>
    </row>
    <row r="58" spans="1:15" x14ac:dyDescent="0.2">
      <c r="B58" s="690" t="s">
        <v>442</v>
      </c>
      <c r="C58" s="690" t="s">
        <v>26</v>
      </c>
      <c r="H58" s="691">
        <v>43016701.619999997</v>
      </c>
      <c r="J58" s="691">
        <v>17018214.199999999</v>
      </c>
      <c r="M58" s="691">
        <v>6013490.1100000003</v>
      </c>
      <c r="O58" s="691">
        <v>54021425.710000001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353C-A620-477D-B7C7-5887C45BD8D9}">
  <dimension ref="A1:R88"/>
  <sheetViews>
    <sheetView workbookViewId="0">
      <pane ySplit="5" topLeftCell="A63" activePane="bottomLeft" state="frozen"/>
      <selection pane="bottomLeft" activeCell="R72" sqref="R72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1">
        <v>-1016.69</v>
      </c>
      <c r="P7" s="691">
        <v>2049.61</v>
      </c>
      <c r="Q7" s="691">
        <v>1032.92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1">
        <v>-2319.96</v>
      </c>
      <c r="P8" s="691">
        <v>2319.96</v>
      </c>
      <c r="Q8" s="690">
        <v>0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-167.22</v>
      </c>
      <c r="P9" s="690">
        <v>167.22</v>
      </c>
      <c r="Q9" s="690">
        <v>0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-268.22000000000003</v>
      </c>
      <c r="P10" s="691">
        <v>11403.67</v>
      </c>
      <c r="Q10" s="691">
        <v>11410.61</v>
      </c>
      <c r="R10" s="690">
        <v>-275.16000000000003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561.79999999999995</v>
      </c>
      <c r="P11" s="690">
        <v>109.79</v>
      </c>
      <c r="Q11" s="690">
        <v>179.79</v>
      </c>
      <c r="R11" s="690">
        <v>491.8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1">
        <v>-5473.41</v>
      </c>
      <c r="P13" s="691">
        <v>5473.41</v>
      </c>
      <c r="Q13" s="690">
        <v>0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-230.3</v>
      </c>
      <c r="P14" s="690">
        <v>463.07</v>
      </c>
      <c r="Q14" s="690">
        <v>467.74</v>
      </c>
      <c r="R14" s="690">
        <v>-234.97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1">
        <v>-1573.67</v>
      </c>
      <c r="P16" s="691">
        <v>3229.51</v>
      </c>
      <c r="Q16" s="691">
        <v>1655.84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1">
        <v>-7922.67</v>
      </c>
      <c r="P17" s="691">
        <v>7922.67</v>
      </c>
      <c r="Q17" s="690">
        <v>0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76827.05</v>
      </c>
      <c r="P18" s="690">
        <v>0</v>
      </c>
      <c r="Q18" s="691">
        <v>17169.95</v>
      </c>
      <c r="R18" s="691">
        <v>59657.1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360</v>
      </c>
      <c r="P19" s="690">
        <v>360</v>
      </c>
      <c r="Q19" s="690">
        <v>720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234482.1</v>
      </c>
      <c r="P21" s="691">
        <v>421746.16</v>
      </c>
      <c r="Q21" s="691">
        <v>415274.1</v>
      </c>
      <c r="R21" s="691">
        <v>240954.16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1419138.64</v>
      </c>
      <c r="P22" s="690">
        <v>0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1">
        <v>-72173.100000000006</v>
      </c>
      <c r="P23" s="691">
        <v>148124.14000000001</v>
      </c>
      <c r="Q23" s="691">
        <v>75951.039999999994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1">
        <v>8090.85</v>
      </c>
      <c r="P24" s="691">
        <v>13642.46</v>
      </c>
      <c r="Q24" s="690">
        <v>0</v>
      </c>
      <c r="R24" s="691">
        <v>21733.31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56.03</v>
      </c>
      <c r="P25" s="690">
        <v>57.28</v>
      </c>
      <c r="Q25" s="690">
        <v>113.31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-877.83</v>
      </c>
      <c r="P26" s="690">
        <v>877.83</v>
      </c>
      <c r="Q26" s="690">
        <v>0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-664.57</v>
      </c>
      <c r="P27" s="691">
        <v>4728.55</v>
      </c>
      <c r="Q27" s="691">
        <v>4063.98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1">
        <v>-2984.38</v>
      </c>
      <c r="P28" s="691">
        <v>2984.38</v>
      </c>
      <c r="Q28" s="690">
        <v>0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0</v>
      </c>
      <c r="P29" s="690">
        <v>0</v>
      </c>
      <c r="Q29" s="690">
        <v>0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500790</v>
      </c>
      <c r="J30" s="690" t="s">
        <v>601</v>
      </c>
      <c r="K30" s="690" t="s">
        <v>580</v>
      </c>
      <c r="L30" s="690" t="s">
        <v>26</v>
      </c>
      <c r="N30" s="690">
        <v>10</v>
      </c>
      <c r="P30" s="690">
        <v>40</v>
      </c>
      <c r="Q30" s="690">
        <v>40</v>
      </c>
      <c r="R30" s="690">
        <v>10</v>
      </c>
    </row>
    <row r="31" spans="4:18" x14ac:dyDescent="0.2">
      <c r="D31" s="690" t="s">
        <v>593</v>
      </c>
      <c r="F31" s="690">
        <v>1130510</v>
      </c>
      <c r="I31" s="690">
        <v>500826</v>
      </c>
      <c r="J31" s="690" t="s">
        <v>602</v>
      </c>
      <c r="K31" s="690" t="s">
        <v>579</v>
      </c>
      <c r="L31" s="690" t="s">
        <v>26</v>
      </c>
      <c r="N31" s="691">
        <v>2619.0500000000002</v>
      </c>
      <c r="P31" s="691">
        <v>4176.1499999999996</v>
      </c>
      <c r="Q31" s="691">
        <v>3468.84</v>
      </c>
      <c r="R31" s="691">
        <v>3326.36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580</v>
      </c>
      <c r="L32" s="690" t="s">
        <v>26</v>
      </c>
      <c r="N32" s="691">
        <v>162895.71</v>
      </c>
      <c r="P32" s="690">
        <v>0</v>
      </c>
      <c r="Q32" s="690">
        <v>0</v>
      </c>
      <c r="R32" s="691">
        <v>162895.71</v>
      </c>
    </row>
    <row r="33" spans="4:18" x14ac:dyDescent="0.2">
      <c r="D33" s="690" t="s">
        <v>593</v>
      </c>
      <c r="F33" s="690">
        <v>1130510</v>
      </c>
      <c r="I33" s="690">
        <v>500838</v>
      </c>
      <c r="J33" s="690" t="s">
        <v>603</v>
      </c>
      <c r="K33" s="690" t="s">
        <v>579</v>
      </c>
      <c r="L33" s="690" t="s">
        <v>26</v>
      </c>
      <c r="N33" s="691">
        <v>51346.07</v>
      </c>
      <c r="P33" s="691">
        <v>171807.67</v>
      </c>
      <c r="Q33" s="691">
        <v>223153.74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500850</v>
      </c>
      <c r="J34" s="690" t="s">
        <v>604</v>
      </c>
      <c r="K34" s="690" t="s">
        <v>580</v>
      </c>
      <c r="L34" s="690" t="s">
        <v>26</v>
      </c>
      <c r="N34" s="691">
        <v>1863.48</v>
      </c>
      <c r="P34" s="690">
        <v>0</v>
      </c>
      <c r="Q34" s="690">
        <v>0</v>
      </c>
      <c r="R34" s="691">
        <v>1863.48</v>
      </c>
    </row>
    <row r="35" spans="4:18" x14ac:dyDescent="0.2">
      <c r="D35" s="690" t="s">
        <v>593</v>
      </c>
      <c r="F35" s="690">
        <v>1130510</v>
      </c>
      <c r="I35" s="690">
        <v>500854</v>
      </c>
      <c r="J35" s="690" t="s">
        <v>606</v>
      </c>
      <c r="K35" s="690" t="s">
        <v>579</v>
      </c>
      <c r="L35" s="690" t="s">
        <v>26</v>
      </c>
      <c r="N35" s="690">
        <v>-460.77</v>
      </c>
      <c r="P35" s="691">
        <v>4535.97</v>
      </c>
      <c r="Q35" s="691">
        <v>4547.2</v>
      </c>
      <c r="R35" s="690">
        <v>-472</v>
      </c>
    </row>
    <row r="36" spans="4:18" x14ac:dyDescent="0.2">
      <c r="D36" s="690" t="s">
        <v>593</v>
      </c>
      <c r="F36" s="690">
        <v>1130510</v>
      </c>
      <c r="I36" s="690">
        <v>500854</v>
      </c>
      <c r="J36" s="690" t="s">
        <v>606</v>
      </c>
      <c r="K36" s="690" t="s">
        <v>580</v>
      </c>
      <c r="L36" s="690" t="s">
        <v>26</v>
      </c>
      <c r="N36" s="691">
        <v>1931.9</v>
      </c>
      <c r="P36" s="690">
        <v>910</v>
      </c>
      <c r="Q36" s="690">
        <v>420</v>
      </c>
      <c r="R36" s="691">
        <v>2421.9</v>
      </c>
    </row>
    <row r="37" spans="4:18" x14ac:dyDescent="0.2">
      <c r="D37" s="690" t="s">
        <v>593</v>
      </c>
      <c r="F37" s="690">
        <v>1130510</v>
      </c>
      <c r="I37" s="690">
        <v>500879</v>
      </c>
      <c r="J37" s="690" t="s">
        <v>607</v>
      </c>
      <c r="K37" s="690" t="s">
        <v>579</v>
      </c>
      <c r="L37" s="690" t="s">
        <v>26</v>
      </c>
      <c r="N37" s="691">
        <v>2397.25</v>
      </c>
      <c r="P37" s="691">
        <v>2502.94</v>
      </c>
      <c r="Q37" s="691">
        <v>2397.25</v>
      </c>
      <c r="R37" s="691">
        <v>2502.94</v>
      </c>
    </row>
    <row r="38" spans="4:18" x14ac:dyDescent="0.2">
      <c r="D38" s="690" t="s">
        <v>593</v>
      </c>
      <c r="F38" s="690">
        <v>1130510</v>
      </c>
      <c r="I38" s="690">
        <v>500879</v>
      </c>
      <c r="J38" s="690" t="s">
        <v>607</v>
      </c>
      <c r="K38" s="690" t="s">
        <v>580</v>
      </c>
      <c r="L38" s="690" t="s">
        <v>26</v>
      </c>
      <c r="N38" s="691">
        <v>247154.26</v>
      </c>
      <c r="P38" s="690">
        <v>0</v>
      </c>
      <c r="Q38" s="690">
        <v>0</v>
      </c>
      <c r="R38" s="691">
        <v>247154.26</v>
      </c>
    </row>
    <row r="39" spans="4:18" x14ac:dyDescent="0.2">
      <c r="D39" s="690" t="s">
        <v>593</v>
      </c>
      <c r="F39" s="690">
        <v>1130510</v>
      </c>
      <c r="I39" s="690">
        <v>500887</v>
      </c>
      <c r="J39" s="690" t="s">
        <v>608</v>
      </c>
      <c r="K39" s="690" t="s">
        <v>579</v>
      </c>
      <c r="L39" s="690" t="s">
        <v>26</v>
      </c>
      <c r="N39" s="690">
        <v>-127.55</v>
      </c>
      <c r="P39" s="691">
        <v>1422.64</v>
      </c>
      <c r="Q39" s="691">
        <v>1434.27</v>
      </c>
      <c r="R39" s="690">
        <v>-139.18</v>
      </c>
    </row>
    <row r="40" spans="4:18" x14ac:dyDescent="0.2">
      <c r="D40" s="690" t="s">
        <v>593</v>
      </c>
      <c r="F40" s="690">
        <v>1130510</v>
      </c>
      <c r="I40" s="690">
        <v>500887</v>
      </c>
      <c r="J40" s="690" t="s">
        <v>608</v>
      </c>
      <c r="K40" s="690" t="s">
        <v>580</v>
      </c>
      <c r="L40" s="690" t="s">
        <v>26</v>
      </c>
      <c r="N40" s="691">
        <v>5280.38</v>
      </c>
      <c r="P40" s="690">
        <v>0</v>
      </c>
      <c r="Q40" s="690">
        <v>0</v>
      </c>
      <c r="R40" s="691">
        <v>5280.38</v>
      </c>
    </row>
    <row r="41" spans="4:18" x14ac:dyDescent="0.2">
      <c r="D41" s="690" t="s">
        <v>593</v>
      </c>
      <c r="F41" s="690">
        <v>1130510</v>
      </c>
      <c r="I41" s="690">
        <v>500888</v>
      </c>
      <c r="J41" s="690" t="s">
        <v>631</v>
      </c>
      <c r="K41" s="690" t="s">
        <v>579</v>
      </c>
      <c r="L41" s="690" t="s">
        <v>26</v>
      </c>
      <c r="N41" s="691">
        <v>3162.29</v>
      </c>
      <c r="P41" s="691">
        <v>46599.63</v>
      </c>
      <c r="Q41" s="691">
        <v>49761.919999999998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500892</v>
      </c>
      <c r="J42" s="690" t="s">
        <v>609</v>
      </c>
      <c r="K42" s="690" t="s">
        <v>579</v>
      </c>
      <c r="L42" s="690" t="s">
        <v>26</v>
      </c>
      <c r="N42" s="691">
        <v>28780.47</v>
      </c>
      <c r="P42" s="691">
        <v>40407.29</v>
      </c>
      <c r="Q42" s="691">
        <v>39431.26</v>
      </c>
      <c r="R42" s="691">
        <v>29756.5</v>
      </c>
    </row>
    <row r="43" spans="4:18" x14ac:dyDescent="0.2">
      <c r="D43" s="690" t="s">
        <v>593</v>
      </c>
      <c r="F43" s="690">
        <v>1130510</v>
      </c>
      <c r="I43" s="690">
        <v>500892</v>
      </c>
      <c r="J43" s="690" t="s">
        <v>609</v>
      </c>
      <c r="K43" s="690" t="s">
        <v>580</v>
      </c>
      <c r="L43" s="690" t="s">
        <v>26</v>
      </c>
      <c r="N43" s="691">
        <v>478038.01</v>
      </c>
      <c r="P43" s="690">
        <v>0</v>
      </c>
      <c r="Q43" s="690">
        <v>0</v>
      </c>
      <c r="R43" s="691">
        <v>478038.01</v>
      </c>
    </row>
    <row r="44" spans="4:18" x14ac:dyDescent="0.2">
      <c r="D44" s="690" t="s">
        <v>593</v>
      </c>
      <c r="F44" s="690">
        <v>1130510</v>
      </c>
      <c r="I44" s="690">
        <v>500910</v>
      </c>
      <c r="J44" s="690" t="s">
        <v>610</v>
      </c>
      <c r="K44" s="690" t="s">
        <v>580</v>
      </c>
      <c r="L44" s="690" t="s">
        <v>26</v>
      </c>
      <c r="N44" s="691">
        <v>16553.14</v>
      </c>
      <c r="P44" s="690">
        <v>0</v>
      </c>
      <c r="Q44" s="690">
        <v>0</v>
      </c>
      <c r="R44" s="691">
        <v>16553.14</v>
      </c>
    </row>
    <row r="45" spans="4:18" x14ac:dyDescent="0.2">
      <c r="D45" s="690" t="s">
        <v>593</v>
      </c>
      <c r="F45" s="690">
        <v>1130510</v>
      </c>
      <c r="I45" s="690">
        <v>500947</v>
      </c>
      <c r="J45" s="690" t="s">
        <v>612</v>
      </c>
      <c r="K45" s="690" t="s">
        <v>579</v>
      </c>
      <c r="L45" s="690" t="s">
        <v>26</v>
      </c>
      <c r="N45" s="691">
        <v>1912.38</v>
      </c>
      <c r="P45" s="691">
        <v>1999.95</v>
      </c>
      <c r="Q45" s="691">
        <v>1912.38</v>
      </c>
      <c r="R45" s="691">
        <v>1999.95</v>
      </c>
    </row>
    <row r="46" spans="4:18" x14ac:dyDescent="0.2">
      <c r="D46" s="690" t="s">
        <v>593</v>
      </c>
      <c r="F46" s="690">
        <v>1130510</v>
      </c>
      <c r="I46" s="690">
        <v>500947</v>
      </c>
      <c r="J46" s="690" t="s">
        <v>612</v>
      </c>
      <c r="K46" s="690" t="s">
        <v>580</v>
      </c>
      <c r="L46" s="690" t="s">
        <v>26</v>
      </c>
      <c r="N46" s="691">
        <v>83966.91</v>
      </c>
      <c r="P46" s="690">
        <v>0</v>
      </c>
      <c r="Q46" s="690">
        <v>0</v>
      </c>
      <c r="R46" s="691">
        <v>83966.91</v>
      </c>
    </row>
    <row r="47" spans="4:18" x14ac:dyDescent="0.2">
      <c r="D47" s="690" t="s">
        <v>593</v>
      </c>
      <c r="F47" s="690">
        <v>1130510</v>
      </c>
      <c r="I47" s="690">
        <v>500960</v>
      </c>
      <c r="J47" s="690" t="s">
        <v>686</v>
      </c>
      <c r="K47" s="690" t="s">
        <v>579</v>
      </c>
      <c r="L47" s="690" t="s">
        <v>26</v>
      </c>
      <c r="N47" s="690">
        <v>0</v>
      </c>
      <c r="P47" s="690">
        <v>18.73</v>
      </c>
      <c r="Q47" s="690">
        <v>18.73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500986</v>
      </c>
      <c r="J48" s="690" t="s">
        <v>614</v>
      </c>
      <c r="K48" s="690" t="s">
        <v>579</v>
      </c>
      <c r="L48" s="690" t="s">
        <v>26</v>
      </c>
      <c r="N48" s="690">
        <v>-140.07</v>
      </c>
      <c r="P48" s="691">
        <v>1017.37</v>
      </c>
      <c r="Q48" s="691">
        <v>1023.14</v>
      </c>
      <c r="R48" s="690">
        <v>-145.84</v>
      </c>
    </row>
    <row r="49" spans="4:18" x14ac:dyDescent="0.2">
      <c r="D49" s="690" t="s">
        <v>593</v>
      </c>
      <c r="F49" s="690">
        <v>1130510</v>
      </c>
      <c r="I49" s="690">
        <v>500986</v>
      </c>
      <c r="J49" s="690" t="s">
        <v>614</v>
      </c>
      <c r="K49" s="690" t="s">
        <v>580</v>
      </c>
      <c r="L49" s="690" t="s">
        <v>26</v>
      </c>
      <c r="N49" s="691">
        <v>51409.1</v>
      </c>
      <c r="P49" s="690">
        <v>140</v>
      </c>
      <c r="Q49" s="690">
        <v>0</v>
      </c>
      <c r="R49" s="691">
        <v>51549.1</v>
      </c>
    </row>
    <row r="50" spans="4:18" x14ac:dyDescent="0.2">
      <c r="D50" s="690" t="s">
        <v>593</v>
      </c>
      <c r="F50" s="690">
        <v>1130510</v>
      </c>
      <c r="I50" s="690">
        <v>500995</v>
      </c>
      <c r="J50" s="690" t="s">
        <v>615</v>
      </c>
      <c r="K50" s="690" t="s">
        <v>580</v>
      </c>
      <c r="L50" s="690" t="s">
        <v>26</v>
      </c>
      <c r="N50" s="690">
        <v>93.6</v>
      </c>
      <c r="P50" s="690">
        <v>18.3</v>
      </c>
      <c r="Q50" s="690">
        <v>8.3000000000000007</v>
      </c>
      <c r="R50" s="690">
        <v>103.6</v>
      </c>
    </row>
    <row r="51" spans="4:18" x14ac:dyDescent="0.2">
      <c r="D51" s="690" t="s">
        <v>593</v>
      </c>
      <c r="F51" s="690">
        <v>1130510</v>
      </c>
      <c r="I51" s="690">
        <v>501006</v>
      </c>
      <c r="J51" s="690" t="s">
        <v>616</v>
      </c>
      <c r="K51" s="690" t="s">
        <v>580</v>
      </c>
      <c r="L51" s="690" t="s">
        <v>26</v>
      </c>
      <c r="N51" s="690">
        <v>83.6</v>
      </c>
      <c r="P51" s="690">
        <v>0</v>
      </c>
      <c r="Q51" s="690">
        <v>0</v>
      </c>
      <c r="R51" s="690">
        <v>83.6</v>
      </c>
    </row>
    <row r="52" spans="4:18" x14ac:dyDescent="0.2">
      <c r="D52" s="690" t="s">
        <v>593</v>
      </c>
      <c r="F52" s="690">
        <v>1130510</v>
      </c>
      <c r="I52" s="690">
        <v>501015</v>
      </c>
      <c r="J52" s="690" t="s">
        <v>614</v>
      </c>
      <c r="K52" s="690" t="s">
        <v>579</v>
      </c>
      <c r="L52" s="690" t="s">
        <v>26</v>
      </c>
      <c r="N52" s="690">
        <v>-56.13</v>
      </c>
      <c r="P52" s="690">
        <v>600.99</v>
      </c>
      <c r="Q52" s="690">
        <v>602.84</v>
      </c>
      <c r="R52" s="690">
        <v>-57.98</v>
      </c>
    </row>
    <row r="53" spans="4:18" x14ac:dyDescent="0.2">
      <c r="D53" s="690" t="s">
        <v>593</v>
      </c>
      <c r="F53" s="690">
        <v>1130510</v>
      </c>
      <c r="I53" s="690">
        <v>501015</v>
      </c>
      <c r="J53" s="690" t="s">
        <v>614</v>
      </c>
      <c r="K53" s="690" t="s">
        <v>580</v>
      </c>
      <c r="L53" s="690" t="s">
        <v>26</v>
      </c>
      <c r="N53" s="691">
        <v>72069.45</v>
      </c>
      <c r="P53" s="690">
        <v>70</v>
      </c>
      <c r="Q53" s="690">
        <v>70</v>
      </c>
      <c r="R53" s="691">
        <v>72069.45</v>
      </c>
    </row>
    <row r="54" spans="4:18" x14ac:dyDescent="0.2">
      <c r="D54" s="690" t="s">
        <v>593</v>
      </c>
      <c r="F54" s="690">
        <v>1130510</v>
      </c>
      <c r="I54" s="690">
        <v>501018</v>
      </c>
      <c r="J54" s="690" t="s">
        <v>634</v>
      </c>
      <c r="K54" s="690" t="s">
        <v>579</v>
      </c>
      <c r="L54" s="690" t="s">
        <v>26</v>
      </c>
      <c r="N54" s="690">
        <v>32.049999999999997</v>
      </c>
      <c r="P54" s="690">
        <v>50.95</v>
      </c>
      <c r="Q54" s="690">
        <v>32.049999999999997</v>
      </c>
      <c r="R54" s="690">
        <v>50.95</v>
      </c>
    </row>
    <row r="55" spans="4:18" x14ac:dyDescent="0.2">
      <c r="D55" s="690" t="s">
        <v>593</v>
      </c>
      <c r="F55" s="690">
        <v>1130510</v>
      </c>
      <c r="I55" s="690">
        <v>501018</v>
      </c>
      <c r="J55" s="690" t="s">
        <v>634</v>
      </c>
      <c r="K55" s="690" t="s">
        <v>580</v>
      </c>
      <c r="L55" s="690" t="s">
        <v>26</v>
      </c>
      <c r="N55" s="691">
        <v>9354.2199999999993</v>
      </c>
      <c r="P55" s="690">
        <v>0</v>
      </c>
      <c r="Q55" s="690">
        <v>0</v>
      </c>
      <c r="R55" s="691">
        <v>9354.2199999999993</v>
      </c>
    </row>
    <row r="56" spans="4:18" x14ac:dyDescent="0.2">
      <c r="D56" s="690" t="s">
        <v>593</v>
      </c>
      <c r="F56" s="690">
        <v>1130510</v>
      </c>
      <c r="I56" s="690">
        <v>501025</v>
      </c>
      <c r="J56" s="690" t="s">
        <v>618</v>
      </c>
      <c r="K56" s="690" t="s">
        <v>579</v>
      </c>
      <c r="L56" s="690" t="s">
        <v>26</v>
      </c>
      <c r="N56" s="690">
        <v>0</v>
      </c>
      <c r="P56" s="690">
        <v>212.14</v>
      </c>
      <c r="Q56" s="690">
        <v>212.14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501027</v>
      </c>
      <c r="J57" s="690" t="s">
        <v>619</v>
      </c>
      <c r="K57" s="690" t="s">
        <v>580</v>
      </c>
      <c r="L57" s="690" t="s">
        <v>26</v>
      </c>
      <c r="N57" s="691">
        <v>22070.26</v>
      </c>
      <c r="P57" s="691">
        <v>1453.47</v>
      </c>
      <c r="Q57" s="690">
        <v>0</v>
      </c>
      <c r="R57" s="691">
        <v>23523.73</v>
      </c>
    </row>
    <row r="58" spans="4:18" x14ac:dyDescent="0.2">
      <c r="D58" s="690" t="s">
        <v>593</v>
      </c>
      <c r="F58" s="690">
        <v>1130510</v>
      </c>
      <c r="I58" s="690">
        <v>501030</v>
      </c>
      <c r="J58" s="690" t="s">
        <v>620</v>
      </c>
      <c r="K58" s="690" t="s">
        <v>580</v>
      </c>
      <c r="L58" s="690" t="s">
        <v>26</v>
      </c>
      <c r="N58" s="691">
        <v>38758.31</v>
      </c>
      <c r="P58" s="690">
        <v>0</v>
      </c>
      <c r="Q58" s="690">
        <v>0</v>
      </c>
      <c r="R58" s="691">
        <v>38758.31</v>
      </c>
    </row>
    <row r="59" spans="4:18" x14ac:dyDescent="0.2">
      <c r="D59" s="690" t="s">
        <v>593</v>
      </c>
      <c r="F59" s="690">
        <v>1130510</v>
      </c>
      <c r="I59" s="690">
        <v>501035</v>
      </c>
      <c r="J59" s="690" t="s">
        <v>621</v>
      </c>
      <c r="K59" s="690" t="s">
        <v>580</v>
      </c>
      <c r="L59" s="690" t="s">
        <v>26</v>
      </c>
      <c r="N59" s="690">
        <v>0</v>
      </c>
      <c r="P59" s="690">
        <v>107</v>
      </c>
      <c r="Q59" s="690">
        <v>107</v>
      </c>
      <c r="R59" s="690">
        <v>0</v>
      </c>
    </row>
    <row r="60" spans="4:18" x14ac:dyDescent="0.2">
      <c r="D60" s="690" t="s">
        <v>593</v>
      </c>
      <c r="F60" s="690">
        <v>1130510</v>
      </c>
      <c r="I60" s="690">
        <v>501040</v>
      </c>
      <c r="J60" s="690" t="s">
        <v>622</v>
      </c>
      <c r="K60" s="690" t="s">
        <v>579</v>
      </c>
      <c r="L60" s="690" t="s">
        <v>26</v>
      </c>
      <c r="N60" s="690">
        <v>27.26</v>
      </c>
      <c r="P60" s="690">
        <v>220.05</v>
      </c>
      <c r="Q60" s="690">
        <v>247.31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501040</v>
      </c>
      <c r="J61" s="690" t="s">
        <v>622</v>
      </c>
      <c r="K61" s="690" t="s">
        <v>580</v>
      </c>
      <c r="L61" s="690" t="s">
        <v>26</v>
      </c>
      <c r="N61" s="690">
        <v>-37.85</v>
      </c>
      <c r="P61" s="690">
        <v>37.85</v>
      </c>
      <c r="Q61" s="690">
        <v>0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501049</v>
      </c>
      <c r="J62" s="690" t="s">
        <v>624</v>
      </c>
      <c r="K62" s="690" t="s">
        <v>580</v>
      </c>
      <c r="L62" s="690" t="s">
        <v>26</v>
      </c>
      <c r="N62" s="691">
        <v>64000</v>
      </c>
      <c r="P62" s="690">
        <v>0</v>
      </c>
      <c r="Q62" s="690">
        <v>0</v>
      </c>
      <c r="R62" s="691">
        <v>64000</v>
      </c>
    </row>
    <row r="63" spans="4:18" x14ac:dyDescent="0.2">
      <c r="D63" s="690" t="s">
        <v>593</v>
      </c>
      <c r="F63" s="690">
        <v>1130510</v>
      </c>
      <c r="I63" s="690">
        <v>501050</v>
      </c>
      <c r="J63" s="690" t="s">
        <v>1289</v>
      </c>
      <c r="K63" s="690" t="s">
        <v>580</v>
      </c>
      <c r="L63" s="690" t="s">
        <v>26</v>
      </c>
      <c r="N63" s="691">
        <v>28600</v>
      </c>
      <c r="P63" s="690">
        <v>0</v>
      </c>
      <c r="Q63" s="690">
        <v>0</v>
      </c>
      <c r="R63" s="691">
        <v>28600</v>
      </c>
    </row>
    <row r="64" spans="4:18" x14ac:dyDescent="0.2">
      <c r="D64" s="690" t="s">
        <v>593</v>
      </c>
      <c r="F64" s="690">
        <v>1130510</v>
      </c>
      <c r="I64" s="690">
        <v>501080</v>
      </c>
      <c r="J64" s="690" t="s">
        <v>1310</v>
      </c>
      <c r="K64" s="690" t="s">
        <v>580</v>
      </c>
      <c r="L64" s="690" t="s">
        <v>26</v>
      </c>
      <c r="N64" s="691">
        <v>5480</v>
      </c>
      <c r="P64" s="690">
        <v>0</v>
      </c>
      <c r="Q64" s="690">
        <v>0</v>
      </c>
      <c r="R64" s="691">
        <v>5480</v>
      </c>
    </row>
    <row r="65" spans="1:18" x14ac:dyDescent="0.2">
      <c r="D65" s="690" t="s">
        <v>593</v>
      </c>
      <c r="F65" s="690">
        <v>1130510</v>
      </c>
      <c r="I65" s="690">
        <v>501085</v>
      </c>
      <c r="J65" s="690" t="s">
        <v>614</v>
      </c>
      <c r="K65" s="690" t="s">
        <v>579</v>
      </c>
      <c r="L65" s="690" t="s">
        <v>26</v>
      </c>
      <c r="N65" s="690">
        <v>2.83</v>
      </c>
      <c r="P65" s="690">
        <v>9.2200000000000006</v>
      </c>
      <c r="Q65" s="690">
        <v>9.5299999999999994</v>
      </c>
      <c r="R65" s="690">
        <v>2.52</v>
      </c>
    </row>
    <row r="66" spans="1:18" x14ac:dyDescent="0.2">
      <c r="D66" s="690" t="s">
        <v>593</v>
      </c>
      <c r="F66" s="690">
        <v>1130510</v>
      </c>
      <c r="I66" s="690">
        <v>501085</v>
      </c>
      <c r="J66" s="690" t="s">
        <v>614</v>
      </c>
      <c r="K66" s="690" t="s">
        <v>580</v>
      </c>
      <c r="L66" s="690" t="s">
        <v>26</v>
      </c>
      <c r="N66" s="690">
        <v>140</v>
      </c>
      <c r="P66" s="690">
        <v>0</v>
      </c>
      <c r="Q66" s="690">
        <v>70</v>
      </c>
      <c r="R66" s="690">
        <v>70</v>
      </c>
    </row>
    <row r="67" spans="1:18" x14ac:dyDescent="0.2">
      <c r="D67" s="690" t="s">
        <v>593</v>
      </c>
      <c r="F67" s="690">
        <v>1130510</v>
      </c>
      <c r="I67" s="690">
        <v>501095</v>
      </c>
      <c r="J67" s="690" t="s">
        <v>1311</v>
      </c>
      <c r="K67" s="690" t="s">
        <v>580</v>
      </c>
      <c r="L67" s="690" t="s">
        <v>26</v>
      </c>
      <c r="N67" s="690">
        <v>0</v>
      </c>
      <c r="P67" s="690">
        <v>3.08</v>
      </c>
      <c r="Q67" s="690">
        <v>3.08</v>
      </c>
      <c r="R67" s="690">
        <v>0</v>
      </c>
    </row>
    <row r="68" spans="1:18" x14ac:dyDescent="0.2">
      <c r="D68" s="690" t="s">
        <v>593</v>
      </c>
      <c r="F68" s="690">
        <v>1130510</v>
      </c>
      <c r="I68" s="690">
        <v>501111</v>
      </c>
      <c r="J68" s="690" t="s">
        <v>1312</v>
      </c>
      <c r="K68" s="690" t="s">
        <v>580</v>
      </c>
      <c r="L68" s="690" t="s">
        <v>26</v>
      </c>
      <c r="N68" s="690">
        <v>0</v>
      </c>
      <c r="P68" s="690">
        <v>16.52</v>
      </c>
      <c r="Q68" s="690">
        <v>16.52</v>
      </c>
      <c r="R68" s="690">
        <v>0</v>
      </c>
    </row>
    <row r="69" spans="1:18" x14ac:dyDescent="0.2">
      <c r="D69" s="690" t="s">
        <v>593</v>
      </c>
      <c r="F69" s="690">
        <v>1130510</v>
      </c>
      <c r="I69" s="690">
        <v>501112</v>
      </c>
      <c r="J69" s="690" t="s">
        <v>1313</v>
      </c>
      <c r="K69" s="690" t="s">
        <v>580</v>
      </c>
      <c r="L69" s="690" t="s">
        <v>26</v>
      </c>
      <c r="N69" s="690">
        <v>0</v>
      </c>
      <c r="P69" s="690">
        <v>8.19</v>
      </c>
      <c r="Q69" s="690">
        <v>8.19</v>
      </c>
      <c r="R69" s="690">
        <v>0</v>
      </c>
    </row>
    <row r="70" spans="1:18" x14ac:dyDescent="0.2">
      <c r="D70" s="690" t="s">
        <v>593</v>
      </c>
      <c r="F70" s="690">
        <v>1130510</v>
      </c>
      <c r="I70" s="690">
        <v>501125</v>
      </c>
      <c r="J70" s="690" t="s">
        <v>1335</v>
      </c>
      <c r="K70" s="690" t="s">
        <v>580</v>
      </c>
      <c r="L70" s="690" t="s">
        <v>26</v>
      </c>
      <c r="N70" s="690">
        <v>0</v>
      </c>
      <c r="P70" s="691">
        <v>14000</v>
      </c>
      <c r="Q70" s="691">
        <v>14000</v>
      </c>
      <c r="R70" s="691">
        <v>0</v>
      </c>
    </row>
    <row r="72" spans="1:18" x14ac:dyDescent="0.2">
      <c r="B72" s="690" t="s">
        <v>442</v>
      </c>
      <c r="D72" s="690" t="s">
        <v>593</v>
      </c>
      <c r="F72" s="690">
        <v>1130510</v>
      </c>
      <c r="L72" s="690" t="s">
        <v>26</v>
      </c>
      <c r="N72" s="691">
        <f>SUM(N6:N71)</f>
        <v>3058774.9200000009</v>
      </c>
      <c r="P72" s="691">
        <f>SUM(P6:P71)</f>
        <v>918101.80999999982</v>
      </c>
      <c r="Q72" s="691">
        <f>SUM(Q6:Q71)</f>
        <v>871090.97</v>
      </c>
      <c r="R72" s="691">
        <f>SUM(R6:R71)</f>
        <v>3105785.7600000012</v>
      </c>
    </row>
    <row r="74" spans="1:18" x14ac:dyDescent="0.2">
      <c r="B74" s="690" t="s">
        <v>443</v>
      </c>
      <c r="D74" s="690" t="s">
        <v>593</v>
      </c>
      <c r="L74" s="690" t="s">
        <v>26</v>
      </c>
      <c r="N74" s="691"/>
      <c r="P74" s="691"/>
      <c r="Q74" s="691"/>
      <c r="R74" s="691"/>
    </row>
    <row r="76" spans="1:18" x14ac:dyDescent="0.2">
      <c r="B76" s="690" t="s">
        <v>444</v>
      </c>
      <c r="L76" s="690" t="s">
        <v>26</v>
      </c>
      <c r="N76" s="691"/>
      <c r="P76" s="691"/>
      <c r="Q76" s="691"/>
      <c r="R76" s="691"/>
    </row>
    <row r="78" spans="1:18" x14ac:dyDescent="0.2">
      <c r="A78" s="690" t="s">
        <v>1336</v>
      </c>
    </row>
    <row r="79" spans="1:18" x14ac:dyDescent="0.2">
      <c r="A79" s="690" t="s">
        <v>446</v>
      </c>
    </row>
    <row r="80" spans="1:18" x14ac:dyDescent="0.2">
      <c r="A80" s="690" t="s">
        <v>1327</v>
      </c>
    </row>
    <row r="81" spans="1:15" x14ac:dyDescent="0.2">
      <c r="A81" s="690" t="s">
        <v>447</v>
      </c>
    </row>
    <row r="83" spans="1:15" x14ac:dyDescent="0.2">
      <c r="C83" s="690" t="s">
        <v>379</v>
      </c>
      <c r="E83" s="690" t="s">
        <v>374</v>
      </c>
      <c r="G83" s="690" t="s">
        <v>448</v>
      </c>
      <c r="H83" s="690" t="s">
        <v>380</v>
      </c>
      <c r="J83" s="690" t="s">
        <v>381</v>
      </c>
      <c r="M83" s="690" t="s">
        <v>382</v>
      </c>
      <c r="O83" s="690" t="s">
        <v>383</v>
      </c>
    </row>
    <row r="85" spans="1:15" x14ac:dyDescent="0.2">
      <c r="C85" s="690" t="s">
        <v>26</v>
      </c>
      <c r="E85" s="690" t="s">
        <v>593</v>
      </c>
      <c r="G85" s="690" t="s">
        <v>579</v>
      </c>
      <c r="H85" s="691">
        <v>248106.71</v>
      </c>
      <c r="J85" s="691">
        <v>867383.68</v>
      </c>
      <c r="M85" s="691">
        <v>838222.14</v>
      </c>
      <c r="O85" s="691">
        <v>277268.25</v>
      </c>
    </row>
    <row r="86" spans="1:15" x14ac:dyDescent="0.2">
      <c r="C86" s="690" t="s">
        <v>26</v>
      </c>
      <c r="E86" s="690" t="s">
        <v>593</v>
      </c>
      <c r="G86" s="690" t="s">
        <v>580</v>
      </c>
      <c r="H86" s="691">
        <v>2810668.21</v>
      </c>
      <c r="J86" s="691">
        <v>50718.13</v>
      </c>
      <c r="M86" s="691">
        <v>18868.830000000002</v>
      </c>
      <c r="O86" s="691">
        <v>2842517.51</v>
      </c>
    </row>
    <row r="88" spans="1:15" x14ac:dyDescent="0.2">
      <c r="B88" s="690" t="s">
        <v>442</v>
      </c>
      <c r="C88" s="690" t="s">
        <v>26</v>
      </c>
      <c r="H88" s="691">
        <v>3058774.92</v>
      </c>
      <c r="J88" s="691">
        <v>918101.81</v>
      </c>
      <c r="M88" s="691">
        <v>857090.97</v>
      </c>
      <c r="O88" s="691">
        <v>3119785.76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36BA-7519-4498-8A4E-1EC46C6FEF8E}">
  <dimension ref="A1:R67"/>
  <sheetViews>
    <sheetView workbookViewId="0">
      <pane ySplit="5" topLeftCell="A6" activePane="bottomLeft" state="frozen"/>
      <selection pane="bottomLeft" activeCell="J54" sqref="J54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-268.22000000000003</v>
      </c>
      <c r="P7" s="691">
        <v>11403.67</v>
      </c>
      <c r="Q7" s="691">
        <v>11410.61</v>
      </c>
      <c r="R7" s="690">
        <v>-275.16000000000003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561.79999999999995</v>
      </c>
      <c r="P8" s="690">
        <v>109.79</v>
      </c>
      <c r="Q8" s="690">
        <v>179.79</v>
      </c>
      <c r="R8" s="690">
        <v>491.8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-230.3</v>
      </c>
      <c r="P10" s="690">
        <v>463.07</v>
      </c>
      <c r="Q10" s="690">
        <v>467.74</v>
      </c>
      <c r="R10" s="690">
        <v>-234.97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76827.05</v>
      </c>
      <c r="P12" s="690">
        <v>0</v>
      </c>
      <c r="Q12" s="691">
        <v>17169.95</v>
      </c>
      <c r="R12" s="691">
        <v>59657.1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234482.1</v>
      </c>
      <c r="P13" s="691">
        <v>421746.16</v>
      </c>
      <c r="Q13" s="691">
        <v>415274.1</v>
      </c>
      <c r="R13" s="691">
        <v>240954.16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0">
        <v>0</v>
      </c>
      <c r="P15" s="691">
        <v>21733.31</v>
      </c>
      <c r="Q15" s="690">
        <v>0</v>
      </c>
      <c r="R15" s="691">
        <v>21733.31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10</v>
      </c>
      <c r="P16" s="690">
        <v>40</v>
      </c>
      <c r="Q16" s="690">
        <v>40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2619.0500000000002</v>
      </c>
      <c r="P17" s="691">
        <v>4176.1499999999996</v>
      </c>
      <c r="Q17" s="691">
        <v>3468.84</v>
      </c>
      <c r="R17" s="691">
        <v>3326.36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500850</v>
      </c>
      <c r="J19" s="690" t="s">
        <v>604</v>
      </c>
      <c r="K19" s="690" t="s">
        <v>580</v>
      </c>
      <c r="L19" s="690" t="s">
        <v>26</v>
      </c>
      <c r="N19" s="691">
        <v>1863.48</v>
      </c>
      <c r="P19" s="690">
        <v>0</v>
      </c>
      <c r="Q19" s="690">
        <v>0</v>
      </c>
      <c r="R19" s="691">
        <v>1863.48</v>
      </c>
    </row>
    <row r="20" spans="4:18" x14ac:dyDescent="0.2">
      <c r="D20" s="690" t="s">
        <v>593</v>
      </c>
      <c r="F20" s="690">
        <v>1130510</v>
      </c>
      <c r="I20" s="690">
        <v>500854</v>
      </c>
      <c r="J20" s="690" t="s">
        <v>606</v>
      </c>
      <c r="K20" s="690" t="s">
        <v>579</v>
      </c>
      <c r="L20" s="690" t="s">
        <v>26</v>
      </c>
      <c r="N20" s="690">
        <v>-460.77</v>
      </c>
      <c r="P20" s="691">
        <v>4535.97</v>
      </c>
      <c r="Q20" s="691">
        <v>4547.2</v>
      </c>
      <c r="R20" s="690">
        <v>-472</v>
      </c>
    </row>
    <row r="21" spans="4:18" x14ac:dyDescent="0.2">
      <c r="D21" s="690" t="s">
        <v>593</v>
      </c>
      <c r="F21" s="690">
        <v>1130510</v>
      </c>
      <c r="I21" s="690">
        <v>500854</v>
      </c>
      <c r="J21" s="690" t="s">
        <v>606</v>
      </c>
      <c r="K21" s="690" t="s">
        <v>580</v>
      </c>
      <c r="L21" s="690" t="s">
        <v>26</v>
      </c>
      <c r="N21" s="691">
        <v>1931.9</v>
      </c>
      <c r="P21" s="690">
        <v>910</v>
      </c>
      <c r="Q21" s="690">
        <v>420</v>
      </c>
      <c r="R21" s="691">
        <v>2421.9</v>
      </c>
    </row>
    <row r="22" spans="4:18" x14ac:dyDescent="0.2">
      <c r="D22" s="690" t="s">
        <v>593</v>
      </c>
      <c r="F22" s="690">
        <v>1130510</v>
      </c>
      <c r="I22" s="690">
        <v>500879</v>
      </c>
      <c r="J22" s="690" t="s">
        <v>607</v>
      </c>
      <c r="K22" s="690" t="s">
        <v>579</v>
      </c>
      <c r="L22" s="690" t="s">
        <v>26</v>
      </c>
      <c r="N22" s="691">
        <v>2397.25</v>
      </c>
      <c r="P22" s="691">
        <v>2502.94</v>
      </c>
      <c r="Q22" s="691">
        <v>2397.25</v>
      </c>
      <c r="R22" s="691">
        <v>2502.94</v>
      </c>
    </row>
    <row r="23" spans="4:18" x14ac:dyDescent="0.2">
      <c r="D23" s="690" t="s">
        <v>593</v>
      </c>
      <c r="F23" s="690">
        <v>1130510</v>
      </c>
      <c r="I23" s="690">
        <v>500879</v>
      </c>
      <c r="J23" s="690" t="s">
        <v>607</v>
      </c>
      <c r="K23" s="690" t="s">
        <v>580</v>
      </c>
      <c r="L23" s="690" t="s">
        <v>26</v>
      </c>
      <c r="N23" s="691">
        <v>247154.26</v>
      </c>
      <c r="P23" s="690">
        <v>0</v>
      </c>
      <c r="Q23" s="690">
        <v>0</v>
      </c>
      <c r="R23" s="691">
        <v>247154.26</v>
      </c>
    </row>
    <row r="24" spans="4:18" x14ac:dyDescent="0.2">
      <c r="D24" s="690" t="s">
        <v>593</v>
      </c>
      <c r="F24" s="690">
        <v>1130510</v>
      </c>
      <c r="I24" s="690">
        <v>500887</v>
      </c>
      <c r="J24" s="690" t="s">
        <v>608</v>
      </c>
      <c r="K24" s="690" t="s">
        <v>579</v>
      </c>
      <c r="L24" s="690" t="s">
        <v>26</v>
      </c>
      <c r="N24" s="690">
        <v>-127.55</v>
      </c>
      <c r="P24" s="691">
        <v>1422.64</v>
      </c>
      <c r="Q24" s="691">
        <v>1434.27</v>
      </c>
      <c r="R24" s="690">
        <v>-139.18</v>
      </c>
    </row>
    <row r="25" spans="4:18" x14ac:dyDescent="0.2">
      <c r="D25" s="690" t="s">
        <v>593</v>
      </c>
      <c r="F25" s="690">
        <v>1130510</v>
      </c>
      <c r="I25" s="690">
        <v>500887</v>
      </c>
      <c r="J25" s="690" t="s">
        <v>608</v>
      </c>
      <c r="K25" s="690" t="s">
        <v>580</v>
      </c>
      <c r="L25" s="690" t="s">
        <v>26</v>
      </c>
      <c r="N25" s="691">
        <v>5280.38</v>
      </c>
      <c r="P25" s="690">
        <v>0</v>
      </c>
      <c r="Q25" s="690">
        <v>0</v>
      </c>
      <c r="R25" s="691">
        <v>5280.38</v>
      </c>
    </row>
    <row r="26" spans="4:18" x14ac:dyDescent="0.2">
      <c r="D26" s="690" t="s">
        <v>593</v>
      </c>
      <c r="F26" s="690">
        <v>1130510</v>
      </c>
      <c r="I26" s="690">
        <v>500892</v>
      </c>
      <c r="J26" s="690" t="s">
        <v>609</v>
      </c>
      <c r="K26" s="690" t="s">
        <v>579</v>
      </c>
      <c r="L26" s="690" t="s">
        <v>26</v>
      </c>
      <c r="N26" s="691">
        <v>28780.47</v>
      </c>
      <c r="P26" s="691">
        <v>40407.29</v>
      </c>
      <c r="Q26" s="691">
        <v>39431.26</v>
      </c>
      <c r="R26" s="691">
        <v>29756.5</v>
      </c>
    </row>
    <row r="27" spans="4:18" x14ac:dyDescent="0.2">
      <c r="D27" s="690" t="s">
        <v>593</v>
      </c>
      <c r="F27" s="690">
        <v>1130510</v>
      </c>
      <c r="I27" s="690">
        <v>500892</v>
      </c>
      <c r="J27" s="690" t="s">
        <v>609</v>
      </c>
      <c r="K27" s="690" t="s">
        <v>580</v>
      </c>
      <c r="L27" s="690" t="s">
        <v>26</v>
      </c>
      <c r="N27" s="691">
        <v>478038.01</v>
      </c>
      <c r="P27" s="690">
        <v>0</v>
      </c>
      <c r="Q27" s="690">
        <v>0</v>
      </c>
      <c r="R27" s="691">
        <v>478038.01</v>
      </c>
    </row>
    <row r="28" spans="4:18" x14ac:dyDescent="0.2">
      <c r="D28" s="690" t="s">
        <v>593</v>
      </c>
      <c r="F28" s="690">
        <v>1130510</v>
      </c>
      <c r="I28" s="690">
        <v>500910</v>
      </c>
      <c r="J28" s="690" t="s">
        <v>610</v>
      </c>
      <c r="K28" s="690" t="s">
        <v>580</v>
      </c>
      <c r="L28" s="690" t="s">
        <v>26</v>
      </c>
      <c r="N28" s="691">
        <v>16553.14</v>
      </c>
      <c r="P28" s="690">
        <v>0</v>
      </c>
      <c r="Q28" s="690">
        <v>0</v>
      </c>
      <c r="R28" s="691">
        <v>16553.14</v>
      </c>
    </row>
    <row r="29" spans="4:18" x14ac:dyDescent="0.2">
      <c r="D29" s="690" t="s">
        <v>593</v>
      </c>
      <c r="F29" s="690">
        <v>1130510</v>
      </c>
      <c r="I29" s="690">
        <v>500947</v>
      </c>
      <c r="J29" s="690" t="s">
        <v>612</v>
      </c>
      <c r="K29" s="690" t="s">
        <v>579</v>
      </c>
      <c r="L29" s="690" t="s">
        <v>26</v>
      </c>
      <c r="N29" s="691">
        <v>1912.38</v>
      </c>
      <c r="P29" s="691">
        <v>1999.95</v>
      </c>
      <c r="Q29" s="691">
        <v>1912.38</v>
      </c>
      <c r="R29" s="691">
        <v>1999.95</v>
      </c>
    </row>
    <row r="30" spans="4:18" x14ac:dyDescent="0.2">
      <c r="D30" s="690" t="s">
        <v>593</v>
      </c>
      <c r="F30" s="690">
        <v>1130510</v>
      </c>
      <c r="I30" s="690">
        <v>500947</v>
      </c>
      <c r="J30" s="690" t="s">
        <v>612</v>
      </c>
      <c r="K30" s="690" t="s">
        <v>580</v>
      </c>
      <c r="L30" s="690" t="s">
        <v>26</v>
      </c>
      <c r="N30" s="691">
        <v>83966.91</v>
      </c>
      <c r="P30" s="690">
        <v>0</v>
      </c>
      <c r="Q30" s="690">
        <v>0</v>
      </c>
      <c r="R30" s="691">
        <v>83966.91</v>
      </c>
    </row>
    <row r="31" spans="4:18" x14ac:dyDescent="0.2">
      <c r="D31" s="690" t="s">
        <v>593</v>
      </c>
      <c r="F31" s="690">
        <v>1130510</v>
      </c>
      <c r="I31" s="690">
        <v>500986</v>
      </c>
      <c r="J31" s="690" t="s">
        <v>614</v>
      </c>
      <c r="K31" s="690" t="s">
        <v>579</v>
      </c>
      <c r="L31" s="690" t="s">
        <v>26</v>
      </c>
      <c r="N31" s="690">
        <v>-140.07</v>
      </c>
      <c r="P31" s="691">
        <v>1017.37</v>
      </c>
      <c r="Q31" s="691">
        <v>1023.14</v>
      </c>
      <c r="R31" s="690">
        <v>-145.84</v>
      </c>
    </row>
    <row r="32" spans="4:18" x14ac:dyDescent="0.2">
      <c r="D32" s="690" t="s">
        <v>593</v>
      </c>
      <c r="F32" s="690">
        <v>1130510</v>
      </c>
      <c r="I32" s="690">
        <v>500986</v>
      </c>
      <c r="J32" s="690" t="s">
        <v>614</v>
      </c>
      <c r="K32" s="690" t="s">
        <v>580</v>
      </c>
      <c r="L32" s="690" t="s">
        <v>26</v>
      </c>
      <c r="N32" s="691">
        <v>51409.1</v>
      </c>
      <c r="P32" s="690">
        <v>140</v>
      </c>
      <c r="Q32" s="690">
        <v>0</v>
      </c>
      <c r="R32" s="691">
        <v>51549.1</v>
      </c>
    </row>
    <row r="33" spans="4:18" x14ac:dyDescent="0.2">
      <c r="D33" s="690" t="s">
        <v>593</v>
      </c>
      <c r="F33" s="690">
        <v>1130510</v>
      </c>
      <c r="I33" s="690">
        <v>500995</v>
      </c>
      <c r="J33" s="690" t="s">
        <v>615</v>
      </c>
      <c r="K33" s="690" t="s">
        <v>580</v>
      </c>
      <c r="L33" s="690" t="s">
        <v>26</v>
      </c>
      <c r="N33" s="690">
        <v>93.6</v>
      </c>
      <c r="P33" s="690">
        <v>18.3</v>
      </c>
      <c r="Q33" s="690">
        <v>8.3000000000000007</v>
      </c>
      <c r="R33" s="690">
        <v>103.6</v>
      </c>
    </row>
    <row r="34" spans="4:18" x14ac:dyDescent="0.2">
      <c r="D34" s="690" t="s">
        <v>593</v>
      </c>
      <c r="F34" s="690">
        <v>1130510</v>
      </c>
      <c r="I34" s="690">
        <v>501006</v>
      </c>
      <c r="J34" s="690" t="s">
        <v>616</v>
      </c>
      <c r="K34" s="690" t="s">
        <v>580</v>
      </c>
      <c r="L34" s="690" t="s">
        <v>26</v>
      </c>
      <c r="N34" s="690">
        <v>83.6</v>
      </c>
      <c r="P34" s="690">
        <v>0</v>
      </c>
      <c r="Q34" s="690">
        <v>0</v>
      </c>
      <c r="R34" s="690">
        <v>83.6</v>
      </c>
    </row>
    <row r="35" spans="4:18" x14ac:dyDescent="0.2">
      <c r="D35" s="690" t="s">
        <v>593</v>
      </c>
      <c r="F35" s="690">
        <v>1130510</v>
      </c>
      <c r="I35" s="690">
        <v>501015</v>
      </c>
      <c r="J35" s="690" t="s">
        <v>614</v>
      </c>
      <c r="K35" s="690" t="s">
        <v>579</v>
      </c>
      <c r="L35" s="690" t="s">
        <v>26</v>
      </c>
      <c r="N35" s="690">
        <v>-56.13</v>
      </c>
      <c r="P35" s="690">
        <v>600.99</v>
      </c>
      <c r="Q35" s="690">
        <v>602.84</v>
      </c>
      <c r="R35" s="690">
        <v>-57.98</v>
      </c>
    </row>
    <row r="36" spans="4:18" x14ac:dyDescent="0.2">
      <c r="D36" s="690" t="s">
        <v>593</v>
      </c>
      <c r="F36" s="690">
        <v>1130510</v>
      </c>
      <c r="I36" s="690">
        <v>501015</v>
      </c>
      <c r="J36" s="690" t="s">
        <v>614</v>
      </c>
      <c r="K36" s="690" t="s">
        <v>580</v>
      </c>
      <c r="L36" s="690" t="s">
        <v>26</v>
      </c>
      <c r="N36" s="691">
        <v>72069.45</v>
      </c>
      <c r="P36" s="690">
        <v>70</v>
      </c>
      <c r="Q36" s="690">
        <v>70</v>
      </c>
      <c r="R36" s="691">
        <v>72069.45</v>
      </c>
    </row>
    <row r="37" spans="4:18" x14ac:dyDescent="0.2">
      <c r="D37" s="690" t="s">
        <v>593</v>
      </c>
      <c r="F37" s="690">
        <v>1130510</v>
      </c>
      <c r="I37" s="690">
        <v>501018</v>
      </c>
      <c r="J37" s="690" t="s">
        <v>634</v>
      </c>
      <c r="K37" s="690" t="s">
        <v>579</v>
      </c>
      <c r="L37" s="690" t="s">
        <v>26</v>
      </c>
      <c r="N37" s="690">
        <v>32.049999999999997</v>
      </c>
      <c r="P37" s="690">
        <v>50.95</v>
      </c>
      <c r="Q37" s="690">
        <v>32.049999999999997</v>
      </c>
      <c r="R37" s="690">
        <v>50.95</v>
      </c>
    </row>
    <row r="38" spans="4:18" x14ac:dyDescent="0.2">
      <c r="D38" s="690" t="s">
        <v>593</v>
      </c>
      <c r="F38" s="690">
        <v>1130510</v>
      </c>
      <c r="I38" s="690">
        <v>501018</v>
      </c>
      <c r="J38" s="690" t="s">
        <v>634</v>
      </c>
      <c r="K38" s="690" t="s">
        <v>580</v>
      </c>
      <c r="L38" s="690" t="s">
        <v>26</v>
      </c>
      <c r="N38" s="691">
        <v>9354.2199999999993</v>
      </c>
      <c r="P38" s="690">
        <v>0</v>
      </c>
      <c r="Q38" s="690">
        <v>0</v>
      </c>
      <c r="R38" s="691">
        <v>9354.2199999999993</v>
      </c>
    </row>
    <row r="39" spans="4:18" x14ac:dyDescent="0.2">
      <c r="D39" s="690" t="s">
        <v>593</v>
      </c>
      <c r="F39" s="690">
        <v>1130510</v>
      </c>
      <c r="I39" s="690">
        <v>501027</v>
      </c>
      <c r="J39" s="690" t="s">
        <v>619</v>
      </c>
      <c r="K39" s="690" t="s">
        <v>580</v>
      </c>
      <c r="L39" s="690" t="s">
        <v>26</v>
      </c>
      <c r="N39" s="691">
        <v>22070.26</v>
      </c>
      <c r="P39" s="691">
        <v>1453.47</v>
      </c>
      <c r="Q39" s="690">
        <v>0</v>
      </c>
      <c r="R39" s="691">
        <v>23523.73</v>
      </c>
    </row>
    <row r="40" spans="4:18" x14ac:dyDescent="0.2">
      <c r="D40" s="690" t="s">
        <v>593</v>
      </c>
      <c r="F40" s="690">
        <v>1130510</v>
      </c>
      <c r="I40" s="690">
        <v>501030</v>
      </c>
      <c r="J40" s="690" t="s">
        <v>620</v>
      </c>
      <c r="K40" s="690" t="s">
        <v>580</v>
      </c>
      <c r="L40" s="690" t="s">
        <v>26</v>
      </c>
      <c r="N40" s="691">
        <v>38758.31</v>
      </c>
      <c r="P40" s="690">
        <v>0</v>
      </c>
      <c r="Q40" s="690">
        <v>0</v>
      </c>
      <c r="R40" s="691">
        <v>38758.31</v>
      </c>
    </row>
    <row r="41" spans="4:18" x14ac:dyDescent="0.2">
      <c r="D41" s="690" t="s">
        <v>593</v>
      </c>
      <c r="F41" s="690">
        <v>1130510</v>
      </c>
      <c r="I41" s="690">
        <v>501049</v>
      </c>
      <c r="J41" s="690" t="s">
        <v>624</v>
      </c>
      <c r="K41" s="690" t="s">
        <v>580</v>
      </c>
      <c r="L41" s="690" t="s">
        <v>26</v>
      </c>
      <c r="N41" s="691">
        <v>64000</v>
      </c>
      <c r="P41" s="690">
        <v>0</v>
      </c>
      <c r="Q41" s="690">
        <v>0</v>
      </c>
      <c r="R41" s="691">
        <v>64000</v>
      </c>
    </row>
    <row r="42" spans="4:18" x14ac:dyDescent="0.2">
      <c r="D42" s="690" t="s">
        <v>593</v>
      </c>
      <c r="F42" s="690">
        <v>1130510</v>
      </c>
      <c r="I42" s="690">
        <v>501050</v>
      </c>
      <c r="J42" s="690" t="s">
        <v>1289</v>
      </c>
      <c r="K42" s="690" t="s">
        <v>580</v>
      </c>
      <c r="L42" s="690" t="s">
        <v>26</v>
      </c>
      <c r="N42" s="691">
        <v>28600</v>
      </c>
      <c r="P42" s="690">
        <v>0</v>
      </c>
      <c r="Q42" s="690">
        <v>0</v>
      </c>
      <c r="R42" s="691">
        <v>28600</v>
      </c>
    </row>
    <row r="43" spans="4:18" x14ac:dyDescent="0.2">
      <c r="D43" s="690" t="s">
        <v>593</v>
      </c>
      <c r="F43" s="690">
        <v>1130510</v>
      </c>
      <c r="I43" s="690">
        <v>501080</v>
      </c>
      <c r="J43" s="690" t="s">
        <v>1310</v>
      </c>
      <c r="K43" s="690" t="s">
        <v>580</v>
      </c>
      <c r="L43" s="690" t="s">
        <v>26</v>
      </c>
      <c r="N43" s="691">
        <v>5480</v>
      </c>
      <c r="P43" s="690">
        <v>0</v>
      </c>
      <c r="Q43" s="690">
        <v>0</v>
      </c>
      <c r="R43" s="691">
        <v>5480</v>
      </c>
    </row>
    <row r="44" spans="4:18" x14ac:dyDescent="0.2">
      <c r="D44" s="690" t="s">
        <v>593</v>
      </c>
      <c r="F44" s="690">
        <v>1130510</v>
      </c>
      <c r="I44" s="690">
        <v>501085</v>
      </c>
      <c r="J44" s="690" t="s">
        <v>614</v>
      </c>
      <c r="K44" s="690" t="s">
        <v>579</v>
      </c>
      <c r="L44" s="690" t="s">
        <v>26</v>
      </c>
      <c r="N44" s="690">
        <v>2.83</v>
      </c>
      <c r="P44" s="690">
        <v>9.2200000000000006</v>
      </c>
      <c r="Q44" s="690">
        <v>9.5299999999999994</v>
      </c>
      <c r="R44" s="690">
        <v>2.52</v>
      </c>
    </row>
    <row r="45" spans="4:18" x14ac:dyDescent="0.2">
      <c r="D45" s="690" t="s">
        <v>593</v>
      </c>
      <c r="F45" s="690">
        <v>1130510</v>
      </c>
      <c r="I45" s="690">
        <v>501085</v>
      </c>
      <c r="J45" s="690" t="s">
        <v>614</v>
      </c>
      <c r="K45" s="690" t="s">
        <v>580</v>
      </c>
      <c r="L45" s="690" t="s">
        <v>26</v>
      </c>
      <c r="N45" s="690">
        <v>140</v>
      </c>
      <c r="P45" s="690">
        <v>0</v>
      </c>
      <c r="Q45" s="690">
        <v>70</v>
      </c>
      <c r="R45" s="690">
        <v>70</v>
      </c>
    </row>
    <row r="46" spans="4:18" x14ac:dyDescent="0.2">
      <c r="D46" s="690" t="s">
        <v>593</v>
      </c>
      <c r="F46" s="690">
        <v>1130510</v>
      </c>
      <c r="I46" s="690">
        <v>501095</v>
      </c>
      <c r="J46" s="690" t="s">
        <v>1311</v>
      </c>
      <c r="K46" s="690" t="s">
        <v>580</v>
      </c>
      <c r="L46" s="690" t="s">
        <v>26</v>
      </c>
      <c r="N46" s="690">
        <v>0</v>
      </c>
      <c r="P46" s="690">
        <v>3.08</v>
      </c>
      <c r="Q46" s="690">
        <v>3.08</v>
      </c>
      <c r="R46" s="690">
        <v>0</v>
      </c>
    </row>
    <row r="47" spans="4:18" x14ac:dyDescent="0.2">
      <c r="D47" s="690" t="s">
        <v>593</v>
      </c>
      <c r="F47" s="690">
        <v>1130510</v>
      </c>
      <c r="I47" s="690">
        <v>501111</v>
      </c>
      <c r="J47" s="690" t="s">
        <v>1312</v>
      </c>
      <c r="K47" s="690" t="s">
        <v>580</v>
      </c>
      <c r="L47" s="690" t="s">
        <v>26</v>
      </c>
      <c r="N47" s="690">
        <v>0</v>
      </c>
      <c r="P47" s="690">
        <v>16.52</v>
      </c>
      <c r="Q47" s="690">
        <v>16.52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501112</v>
      </c>
      <c r="J48" s="690" t="s">
        <v>1313</v>
      </c>
      <c r="K48" s="690" t="s">
        <v>580</v>
      </c>
      <c r="L48" s="690" t="s">
        <v>26</v>
      </c>
      <c r="N48" s="690">
        <v>0</v>
      </c>
      <c r="P48" s="690">
        <v>8.19</v>
      </c>
      <c r="Q48" s="690">
        <v>8.19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501125</v>
      </c>
      <c r="J49" s="690" t="s">
        <v>1335</v>
      </c>
      <c r="K49" s="690" t="s">
        <v>580</v>
      </c>
      <c r="L49" s="690" t="s">
        <v>26</v>
      </c>
      <c r="N49" s="690">
        <v>0</v>
      </c>
      <c r="P49" s="691">
        <v>14000</v>
      </c>
      <c r="Q49" s="691">
        <v>14000</v>
      </c>
      <c r="R49" s="690">
        <v>0</v>
      </c>
    </row>
    <row r="51" spans="1:18" x14ac:dyDescent="0.2">
      <c r="B51" s="690" t="s">
        <v>442</v>
      </c>
      <c r="D51" s="690" t="s">
        <v>593</v>
      </c>
      <c r="F51" s="690">
        <v>1130510</v>
      </c>
      <c r="L51" s="690" t="s">
        <v>26</v>
      </c>
      <c r="N51" s="691">
        <v>3090943.77</v>
      </c>
      <c r="P51" s="691">
        <v>981144.31</v>
      </c>
      <c r="Q51" s="691">
        <v>966302.32</v>
      </c>
      <c r="R51" s="691">
        <v>3105785.76</v>
      </c>
    </row>
    <row r="53" spans="1:18" x14ac:dyDescent="0.2">
      <c r="B53" s="690" t="s">
        <v>443</v>
      </c>
      <c r="D53" s="690" t="s">
        <v>593</v>
      </c>
      <c r="L53" s="690" t="s">
        <v>26</v>
      </c>
      <c r="N53" s="691">
        <v>3090943.77</v>
      </c>
      <c r="P53" s="691">
        <v>981144.31</v>
      </c>
      <c r="Q53" s="691">
        <v>966302.32</v>
      </c>
      <c r="R53" s="691">
        <v>3105785.76</v>
      </c>
    </row>
    <row r="55" spans="1:18" x14ac:dyDescent="0.2">
      <c r="B55" s="690" t="s">
        <v>444</v>
      </c>
      <c r="L55" s="690" t="s">
        <v>26</v>
      </c>
      <c r="N55" s="691">
        <v>3090943.77</v>
      </c>
      <c r="P55" s="691">
        <v>981144.31</v>
      </c>
      <c r="Q55" s="691">
        <v>966302.32</v>
      </c>
      <c r="R55" s="691">
        <v>3105785.76</v>
      </c>
    </row>
    <row r="57" spans="1:18" x14ac:dyDescent="0.2">
      <c r="A57" s="690" t="s">
        <v>1345</v>
      </c>
    </row>
    <row r="58" spans="1:18" x14ac:dyDescent="0.2">
      <c r="A58" s="690" t="s">
        <v>446</v>
      </c>
    </row>
    <row r="59" spans="1:18" x14ac:dyDescent="0.2">
      <c r="A59" s="690" t="s">
        <v>1327</v>
      </c>
    </row>
    <row r="60" spans="1:18" x14ac:dyDescent="0.2">
      <c r="A60" s="690" t="s">
        <v>447</v>
      </c>
    </row>
    <row r="62" spans="1:18" x14ac:dyDescent="0.2">
      <c r="C62" s="690" t="s">
        <v>379</v>
      </c>
      <c r="E62" s="690" t="s">
        <v>374</v>
      </c>
      <c r="G62" s="690" t="s">
        <v>448</v>
      </c>
      <c r="H62" s="690" t="s">
        <v>380</v>
      </c>
      <c r="J62" s="690" t="s">
        <v>381</v>
      </c>
      <c r="M62" s="690" t="s">
        <v>382</v>
      </c>
      <c r="O62" s="690" t="s">
        <v>383</v>
      </c>
    </row>
    <row r="64" spans="1:18" x14ac:dyDescent="0.2">
      <c r="C64" s="690" t="s">
        <v>26</v>
      </c>
      <c r="E64" s="690" t="s">
        <v>593</v>
      </c>
      <c r="G64" s="690" t="s">
        <v>579</v>
      </c>
      <c r="H64" s="691">
        <v>268943.09000000003</v>
      </c>
      <c r="J64" s="691">
        <v>921975.33</v>
      </c>
      <c r="M64" s="691">
        <v>913650.17</v>
      </c>
      <c r="O64" s="691">
        <v>277268.25</v>
      </c>
    </row>
    <row r="65" spans="2:15" x14ac:dyDescent="0.2">
      <c r="C65" s="690" t="s">
        <v>26</v>
      </c>
      <c r="E65" s="690" t="s">
        <v>593</v>
      </c>
      <c r="G65" s="690" t="s">
        <v>580</v>
      </c>
      <c r="H65" s="691">
        <v>2822000.68</v>
      </c>
      <c r="J65" s="691">
        <v>59168.98</v>
      </c>
      <c r="M65" s="691">
        <v>52652.15</v>
      </c>
      <c r="O65" s="691">
        <v>2828517.51</v>
      </c>
    </row>
    <row r="67" spans="2:15" x14ac:dyDescent="0.2">
      <c r="B67" s="690" t="s">
        <v>442</v>
      </c>
      <c r="C67" s="690" t="s">
        <v>26</v>
      </c>
      <c r="H67" s="691">
        <v>3090943.77</v>
      </c>
      <c r="J67" s="691">
        <v>981144.31</v>
      </c>
      <c r="M67" s="691">
        <v>966302.32</v>
      </c>
      <c r="O67" s="691">
        <v>3105785.76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01D6-02BF-4B37-B081-EBB661F01E3A}">
  <dimension ref="A1:R70"/>
  <sheetViews>
    <sheetView workbookViewId="0">
      <pane ySplit="5" topLeftCell="A6" activePane="bottomLeft" state="frozen"/>
      <selection pane="bottomLeft" activeCell="R13" sqref="R13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1354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-275.16000000000003</v>
      </c>
      <c r="P7" s="691">
        <v>11318.32</v>
      </c>
      <c r="Q7" s="691">
        <v>11308.31</v>
      </c>
      <c r="R7" s="690">
        <v>-265.14999999999998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491.8</v>
      </c>
      <c r="P8" s="690">
        <v>613.26</v>
      </c>
      <c r="Q8" s="690">
        <v>753.26</v>
      </c>
      <c r="R8" s="690">
        <v>351.8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-234.97</v>
      </c>
      <c r="P10" s="690">
        <v>466.82</v>
      </c>
      <c r="Q10" s="690">
        <v>460.33</v>
      </c>
      <c r="R10" s="690">
        <v>-228.48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59657.1</v>
      </c>
      <c r="P12" s="690">
        <v>0</v>
      </c>
      <c r="Q12" s="691">
        <v>17169.95</v>
      </c>
      <c r="R12" s="691">
        <v>42487.15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240954.16</v>
      </c>
      <c r="P13" s="691">
        <v>411525.25</v>
      </c>
      <c r="Q13" s="691">
        <v>420529.88</v>
      </c>
      <c r="R13" s="691">
        <v>231949.53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1">
        <v>21733.31</v>
      </c>
      <c r="P15" s="690">
        <v>0</v>
      </c>
      <c r="Q15" s="691">
        <v>13642.46</v>
      </c>
      <c r="R15" s="691">
        <v>8090.85</v>
      </c>
    </row>
    <row r="16" spans="1:18" x14ac:dyDescent="0.2">
      <c r="D16" s="690" t="s">
        <v>593</v>
      </c>
      <c r="F16" s="690">
        <v>1130510</v>
      </c>
      <c r="I16" s="690">
        <v>500783</v>
      </c>
      <c r="J16" s="690" t="s">
        <v>599</v>
      </c>
      <c r="K16" s="690" t="s">
        <v>580</v>
      </c>
      <c r="L16" s="690" t="s">
        <v>26</v>
      </c>
      <c r="N16" s="690">
        <v>0</v>
      </c>
      <c r="P16" s="690">
        <v>10</v>
      </c>
      <c r="Q16" s="690">
        <v>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500784</v>
      </c>
      <c r="J17" s="690" t="s">
        <v>600</v>
      </c>
      <c r="K17" s="690" t="s">
        <v>580</v>
      </c>
      <c r="L17" s="690" t="s">
        <v>26</v>
      </c>
      <c r="N17" s="690">
        <v>0</v>
      </c>
      <c r="P17" s="690">
        <v>10</v>
      </c>
      <c r="Q17" s="690">
        <v>0</v>
      </c>
      <c r="R17" s="690">
        <v>10</v>
      </c>
    </row>
    <row r="18" spans="4:18" x14ac:dyDescent="0.2">
      <c r="D18" s="690" t="s">
        <v>593</v>
      </c>
      <c r="F18" s="690">
        <v>1130510</v>
      </c>
      <c r="I18" s="690">
        <v>500790</v>
      </c>
      <c r="J18" s="690" t="s">
        <v>601</v>
      </c>
      <c r="K18" s="690" t="s">
        <v>580</v>
      </c>
      <c r="L18" s="690" t="s">
        <v>26</v>
      </c>
      <c r="N18" s="690">
        <v>10</v>
      </c>
      <c r="P18" s="690">
        <v>80</v>
      </c>
      <c r="Q18" s="690">
        <v>40</v>
      </c>
      <c r="R18" s="690">
        <v>50</v>
      </c>
    </row>
    <row r="19" spans="4:18" x14ac:dyDescent="0.2">
      <c r="D19" s="690" t="s">
        <v>593</v>
      </c>
      <c r="F19" s="690">
        <v>1130510</v>
      </c>
      <c r="I19" s="690">
        <v>500826</v>
      </c>
      <c r="J19" s="690" t="s">
        <v>602</v>
      </c>
      <c r="K19" s="690" t="s">
        <v>579</v>
      </c>
      <c r="L19" s="690" t="s">
        <v>26</v>
      </c>
      <c r="N19" s="691">
        <v>3326.36</v>
      </c>
      <c r="P19" s="691">
        <v>3355.18</v>
      </c>
      <c r="Q19" s="691">
        <v>4339.26</v>
      </c>
      <c r="R19" s="691">
        <v>2342.2800000000002</v>
      </c>
    </row>
    <row r="20" spans="4:18" x14ac:dyDescent="0.2">
      <c r="D20" s="690" t="s">
        <v>593</v>
      </c>
      <c r="F20" s="690">
        <v>1130510</v>
      </c>
      <c r="I20" s="690">
        <v>500826</v>
      </c>
      <c r="J20" s="690" t="s">
        <v>602</v>
      </c>
      <c r="K20" s="690" t="s">
        <v>580</v>
      </c>
      <c r="L20" s="690" t="s">
        <v>26</v>
      </c>
      <c r="N20" s="691">
        <v>162895.71</v>
      </c>
      <c r="P20" s="690">
        <v>0</v>
      </c>
      <c r="Q20" s="690">
        <v>0</v>
      </c>
      <c r="R20" s="691">
        <v>162895.71</v>
      </c>
    </row>
    <row r="21" spans="4:18" x14ac:dyDescent="0.2">
      <c r="D21" s="690" t="s">
        <v>593</v>
      </c>
      <c r="F21" s="690">
        <v>1130510</v>
      </c>
      <c r="I21" s="690">
        <v>500850</v>
      </c>
      <c r="J21" s="690" t="s">
        <v>604</v>
      </c>
      <c r="K21" s="690" t="s">
        <v>580</v>
      </c>
      <c r="L21" s="690" t="s">
        <v>26</v>
      </c>
      <c r="N21" s="691">
        <v>1863.48</v>
      </c>
      <c r="P21" s="690">
        <v>0</v>
      </c>
      <c r="Q21" s="690">
        <v>0</v>
      </c>
      <c r="R21" s="691">
        <v>1863.48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-472</v>
      </c>
      <c r="P22" s="691">
        <v>4529.3</v>
      </c>
      <c r="Q22" s="691">
        <v>4513.7</v>
      </c>
      <c r="R22" s="690">
        <v>-456.4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2421.9</v>
      </c>
      <c r="P23" s="690">
        <v>420</v>
      </c>
      <c r="Q23" s="690">
        <v>560</v>
      </c>
      <c r="R23" s="691">
        <v>2281.9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2502.94</v>
      </c>
      <c r="P24" s="691">
        <v>2355.9</v>
      </c>
      <c r="Q24" s="691">
        <v>2502.94</v>
      </c>
      <c r="R24" s="691">
        <v>2355.9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-139.18</v>
      </c>
      <c r="P26" s="691">
        <v>1423.82</v>
      </c>
      <c r="Q26" s="691">
        <v>1407.6</v>
      </c>
      <c r="R26" s="690">
        <v>-122.96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29756.5</v>
      </c>
      <c r="P28" s="691">
        <v>38621.11</v>
      </c>
      <c r="Q28" s="691">
        <v>49998.64</v>
      </c>
      <c r="R28" s="691">
        <v>18378.97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1227831.71</v>
      </c>
      <c r="P29" s="691">
        <v>111793.53</v>
      </c>
      <c r="Q29" s="690">
        <v>0</v>
      </c>
      <c r="R29" s="691">
        <v>1339625.24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1999.95</v>
      </c>
      <c r="P31" s="691">
        <v>1878.11</v>
      </c>
      <c r="Q31" s="691">
        <v>1999.95</v>
      </c>
      <c r="R31" s="691">
        <v>1878.11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-145.84</v>
      </c>
      <c r="P33" s="691">
        <v>1015.98</v>
      </c>
      <c r="Q33" s="691">
        <v>1010</v>
      </c>
      <c r="R33" s="690">
        <v>-139.86000000000001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51549.1</v>
      </c>
      <c r="P34" s="690">
        <v>210</v>
      </c>
      <c r="Q34" s="690">
        <v>70</v>
      </c>
      <c r="R34" s="691">
        <v>51689.1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103.6</v>
      </c>
      <c r="P35" s="690">
        <v>34.32</v>
      </c>
      <c r="Q35" s="690">
        <v>4.32</v>
      </c>
      <c r="R35" s="690">
        <v>133.6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-57.98</v>
      </c>
      <c r="P37" s="690">
        <v>597.97</v>
      </c>
      <c r="Q37" s="690">
        <v>595.21</v>
      </c>
      <c r="R37" s="690">
        <v>-55.22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1">
        <v>72069.45</v>
      </c>
      <c r="P38" s="690">
        <v>0</v>
      </c>
      <c r="Q38" s="690">
        <v>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50.95</v>
      </c>
      <c r="P39" s="690">
        <v>24.66</v>
      </c>
      <c r="Q39" s="690">
        <v>50.95</v>
      </c>
      <c r="R39" s="690">
        <v>24.66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23523.73</v>
      </c>
      <c r="P41" s="690">
        <v>0</v>
      </c>
      <c r="Q41" s="690">
        <v>0</v>
      </c>
      <c r="R41" s="691">
        <v>23523.73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38758.31</v>
      </c>
      <c r="P42" s="690">
        <v>0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1">
        <v>28600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501056</v>
      </c>
      <c r="J45" s="690" t="s">
        <v>1355</v>
      </c>
      <c r="K45" s="690" t="s">
        <v>580</v>
      </c>
      <c r="L45" s="690" t="s">
        <v>26</v>
      </c>
      <c r="N45" s="690">
        <v>0</v>
      </c>
      <c r="P45" s="691">
        <v>28000</v>
      </c>
      <c r="Q45" s="691">
        <v>28000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501080</v>
      </c>
      <c r="J46" s="690" t="s">
        <v>1310</v>
      </c>
      <c r="K46" s="690" t="s">
        <v>580</v>
      </c>
      <c r="L46" s="690" t="s">
        <v>26</v>
      </c>
      <c r="N46" s="691">
        <v>5480</v>
      </c>
      <c r="P46" s="690">
        <v>0</v>
      </c>
      <c r="Q46" s="690">
        <v>0</v>
      </c>
      <c r="R46" s="691">
        <v>5480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579</v>
      </c>
      <c r="L47" s="690" t="s">
        <v>26</v>
      </c>
      <c r="N47" s="690">
        <v>2.52</v>
      </c>
      <c r="P47" s="690">
        <v>8.98</v>
      </c>
      <c r="Q47" s="690">
        <v>9.4700000000000006</v>
      </c>
      <c r="R47" s="690">
        <v>2.0299999999999998</v>
      </c>
    </row>
    <row r="48" spans="4:18" x14ac:dyDescent="0.2">
      <c r="D48" s="690" t="s">
        <v>593</v>
      </c>
      <c r="F48" s="690">
        <v>1130510</v>
      </c>
      <c r="I48" s="690">
        <v>501085</v>
      </c>
      <c r="J48" s="690" t="s">
        <v>614</v>
      </c>
      <c r="K48" s="690" t="s">
        <v>580</v>
      </c>
      <c r="L48" s="690" t="s">
        <v>26</v>
      </c>
      <c r="N48" s="690">
        <v>70</v>
      </c>
      <c r="P48" s="690">
        <v>0</v>
      </c>
      <c r="Q48" s="690">
        <v>0</v>
      </c>
      <c r="R48" s="690">
        <v>70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43.56</v>
      </c>
      <c r="Q49" s="690">
        <v>43.56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501128</v>
      </c>
      <c r="J50" s="690" t="s">
        <v>1356</v>
      </c>
      <c r="K50" s="690" t="s">
        <v>580</v>
      </c>
      <c r="L50" s="690" t="s">
        <v>26</v>
      </c>
      <c r="N50" s="690">
        <v>0</v>
      </c>
      <c r="P50" s="691">
        <v>124967.7</v>
      </c>
      <c r="Q50" s="691">
        <v>124967.7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501129</v>
      </c>
      <c r="J51" s="690" t="s">
        <v>1357</v>
      </c>
      <c r="K51" s="690" t="s">
        <v>580</v>
      </c>
      <c r="L51" s="690" t="s">
        <v>26</v>
      </c>
      <c r="N51" s="690">
        <v>0</v>
      </c>
      <c r="P51" s="691">
        <v>47250</v>
      </c>
      <c r="Q51" s="691">
        <v>47250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501131</v>
      </c>
      <c r="J52" s="690" t="s">
        <v>1358</v>
      </c>
      <c r="K52" s="690" t="s">
        <v>580</v>
      </c>
      <c r="L52" s="690" t="s">
        <v>26</v>
      </c>
      <c r="N52" s="690">
        <v>0</v>
      </c>
      <c r="P52" s="691">
        <v>1381.27</v>
      </c>
      <c r="Q52" s="691">
        <v>1381.27</v>
      </c>
      <c r="R52" s="690">
        <v>0</v>
      </c>
    </row>
    <row r="54" spans="1:18" x14ac:dyDescent="0.2">
      <c r="B54" s="690" t="s">
        <v>442</v>
      </c>
      <c r="D54" s="690" t="s">
        <v>593</v>
      </c>
      <c r="F54" s="690">
        <v>1130510</v>
      </c>
      <c r="L54" s="690" t="s">
        <v>26</v>
      </c>
      <c r="N54" s="691">
        <v>3855579.46</v>
      </c>
      <c r="P54" s="691">
        <v>1233789.81</v>
      </c>
      <c r="Q54" s="691">
        <v>1203063.53</v>
      </c>
      <c r="R54" s="691">
        <v>3886305.74</v>
      </c>
    </row>
    <row r="56" spans="1:18" x14ac:dyDescent="0.2">
      <c r="B56" s="690" t="s">
        <v>443</v>
      </c>
      <c r="D56" s="690" t="s">
        <v>593</v>
      </c>
      <c r="L56" s="690" t="s">
        <v>26</v>
      </c>
      <c r="N56" s="691">
        <v>3855579.46</v>
      </c>
      <c r="P56" s="691">
        <v>1233789.81</v>
      </c>
      <c r="Q56" s="691">
        <v>1203063.53</v>
      </c>
      <c r="R56" s="691">
        <v>3886305.74</v>
      </c>
    </row>
    <row r="58" spans="1:18" x14ac:dyDescent="0.2">
      <c r="B58" s="690" t="s">
        <v>444</v>
      </c>
      <c r="L58" s="690" t="s">
        <v>26</v>
      </c>
      <c r="N58" s="691">
        <v>3855579.46</v>
      </c>
      <c r="P58" s="691">
        <v>1233789.81</v>
      </c>
      <c r="Q58" s="691">
        <v>1203063.53</v>
      </c>
      <c r="R58" s="691">
        <v>3886305.74</v>
      </c>
    </row>
    <row r="60" spans="1:18" x14ac:dyDescent="0.2">
      <c r="A60" s="690" t="s">
        <v>1359</v>
      </c>
    </row>
    <row r="61" spans="1:18" x14ac:dyDescent="0.2">
      <c r="A61" s="690" t="s">
        <v>446</v>
      </c>
    </row>
    <row r="62" spans="1:18" x14ac:dyDescent="0.2">
      <c r="A62" s="690" t="s">
        <v>1351</v>
      </c>
    </row>
    <row r="63" spans="1:18" x14ac:dyDescent="0.2">
      <c r="A63" s="690" t="s">
        <v>447</v>
      </c>
    </row>
    <row r="65" spans="2:15" x14ac:dyDescent="0.2">
      <c r="C65" s="690" t="s">
        <v>379</v>
      </c>
      <c r="E65" s="690" t="s">
        <v>374</v>
      </c>
      <c r="G65" s="690" t="s">
        <v>448</v>
      </c>
      <c r="H65" s="690" t="s">
        <v>380</v>
      </c>
      <c r="J65" s="690" t="s">
        <v>381</v>
      </c>
      <c r="M65" s="690" t="s">
        <v>382</v>
      </c>
      <c r="O65" s="690" t="s">
        <v>383</v>
      </c>
    </row>
    <row r="67" spans="2:15" x14ac:dyDescent="0.2">
      <c r="C67" s="690" t="s">
        <v>26</v>
      </c>
      <c r="E67" s="690" t="s">
        <v>593</v>
      </c>
      <c r="G67" s="690" t="s">
        <v>579</v>
      </c>
      <c r="H67" s="691">
        <v>277268.25</v>
      </c>
      <c r="J67" s="691">
        <v>898416.85</v>
      </c>
      <c r="M67" s="691">
        <v>920021.69</v>
      </c>
      <c r="O67" s="691">
        <v>255663.41</v>
      </c>
    </row>
    <row r="68" spans="2:15" x14ac:dyDescent="0.2">
      <c r="C68" s="690" t="s">
        <v>26</v>
      </c>
      <c r="E68" s="690" t="s">
        <v>593</v>
      </c>
      <c r="G68" s="690" t="s">
        <v>580</v>
      </c>
      <c r="H68" s="691">
        <v>3578311.21</v>
      </c>
      <c r="J68" s="691">
        <v>335372.96000000002</v>
      </c>
      <c r="M68" s="691">
        <v>283041.84000000003</v>
      </c>
      <c r="O68" s="691">
        <v>3630642.33</v>
      </c>
    </row>
    <row r="70" spans="2:15" x14ac:dyDescent="0.2">
      <c r="B70" s="690" t="s">
        <v>442</v>
      </c>
      <c r="C70" s="690" t="s">
        <v>26</v>
      </c>
      <c r="H70" s="691">
        <v>3855579.46</v>
      </c>
      <c r="J70" s="691">
        <v>1233789.81</v>
      </c>
      <c r="M70" s="691">
        <v>1203063.53</v>
      </c>
      <c r="O70" s="691">
        <v>3886305.74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1A33-392E-41BA-860D-CB717B24CDD3}">
  <dimension ref="A1:R84"/>
  <sheetViews>
    <sheetView workbookViewId="0">
      <pane ySplit="5" topLeftCell="A42" activePane="bottomLeft" state="frozen"/>
      <selection pane="bottomLeft" activeCell="H59" sqref="H59"/>
    </sheetView>
  </sheetViews>
  <sheetFormatPr defaultRowHeight="11.4" x14ac:dyDescent="0.2"/>
  <cols>
    <col min="1" max="1" width="4.77734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1640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-6657.02</v>
      </c>
      <c r="P7" s="691">
        <v>19376.830000000002</v>
      </c>
      <c r="Q7" s="691">
        <v>12719.81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294961.21000000002</v>
      </c>
      <c r="P8" s="690">
        <v>0</v>
      </c>
      <c r="Q8" s="691">
        <v>294961.21000000002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-1368.37</v>
      </c>
      <c r="P9" s="691">
        <v>7691.9</v>
      </c>
      <c r="Q9" s="691">
        <v>6323.53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1">
        <v>216205.02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-9921.2000000000007</v>
      </c>
      <c r="P11" s="691">
        <v>57112.2</v>
      </c>
      <c r="Q11" s="691">
        <v>47191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1186398.8600000001</v>
      </c>
      <c r="P12" s="690">
        <v>0</v>
      </c>
      <c r="Q12" s="691">
        <v>1186398.8600000001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96297.72</v>
      </c>
      <c r="P13" s="691">
        <v>126675.43</v>
      </c>
      <c r="Q13" s="691">
        <v>222973.15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759302.73</v>
      </c>
      <c r="P14" s="691">
        <v>1828437.39</v>
      </c>
      <c r="Q14" s="691">
        <v>2587740.12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-6084.59</v>
      </c>
      <c r="P15" s="691">
        <v>14228.04</v>
      </c>
      <c r="Q15" s="691">
        <v>8143.45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1">
        <v>248790.96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333742</v>
      </c>
      <c r="P17" s="691">
        <v>319315.20000000001</v>
      </c>
      <c r="Q17" s="691">
        <v>653057.19999999995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1">
        <v>312552.40000000002</v>
      </c>
      <c r="Q18" s="691">
        <v>1844621.31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500297</v>
      </c>
      <c r="J19" s="690" t="s">
        <v>396</v>
      </c>
      <c r="K19" s="690" t="s">
        <v>579</v>
      </c>
      <c r="L19" s="690" t="s">
        <v>26</v>
      </c>
      <c r="N19" s="690">
        <v>0</v>
      </c>
      <c r="P19" s="691">
        <v>58349.9</v>
      </c>
      <c r="Q19" s="691">
        <v>58349.9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500392</v>
      </c>
      <c r="J20" s="690" t="s">
        <v>637</v>
      </c>
      <c r="K20" s="690" t="s">
        <v>579</v>
      </c>
      <c r="L20" s="690" t="s">
        <v>26</v>
      </c>
      <c r="N20" s="690">
        <v>0</v>
      </c>
      <c r="P20" s="691">
        <v>7672.85</v>
      </c>
      <c r="Q20" s="691">
        <v>7672.85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500394</v>
      </c>
      <c r="J21" s="690" t="s">
        <v>638</v>
      </c>
      <c r="K21" s="690" t="s">
        <v>579</v>
      </c>
      <c r="L21" s="690" t="s">
        <v>26</v>
      </c>
      <c r="N21" s="690">
        <v>0</v>
      </c>
      <c r="P21" s="691">
        <v>291109.03999999998</v>
      </c>
      <c r="Q21" s="691">
        <v>291109.03999999998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500435</v>
      </c>
      <c r="J22" s="690" t="s">
        <v>639</v>
      </c>
      <c r="K22" s="690" t="s">
        <v>579</v>
      </c>
      <c r="L22" s="690" t="s">
        <v>26</v>
      </c>
      <c r="N22" s="690">
        <v>0</v>
      </c>
      <c r="P22" s="691">
        <v>5812.77</v>
      </c>
      <c r="Q22" s="691">
        <v>5812.77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500435</v>
      </c>
      <c r="J23" s="690" t="s">
        <v>639</v>
      </c>
      <c r="K23" s="690" t="s">
        <v>580</v>
      </c>
      <c r="L23" s="690" t="s">
        <v>26</v>
      </c>
      <c r="N23" s="690">
        <v>0</v>
      </c>
      <c r="P23" s="690">
        <v>73.72</v>
      </c>
      <c r="Q23" s="690">
        <v>73.72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500491</v>
      </c>
      <c r="J24" s="690" t="s">
        <v>640</v>
      </c>
      <c r="K24" s="690" t="s">
        <v>579</v>
      </c>
      <c r="L24" s="690" t="s">
        <v>26</v>
      </c>
      <c r="N24" s="690">
        <v>0</v>
      </c>
      <c r="P24" s="690">
        <v>264.82</v>
      </c>
      <c r="Q24" s="690">
        <v>264.82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500495</v>
      </c>
      <c r="J25" s="690" t="s">
        <v>641</v>
      </c>
      <c r="K25" s="690" t="s">
        <v>579</v>
      </c>
      <c r="L25" s="690" t="s">
        <v>26</v>
      </c>
      <c r="N25" s="690">
        <v>0</v>
      </c>
      <c r="P25" s="691">
        <v>1036.25</v>
      </c>
      <c r="Q25" s="691">
        <v>1036.25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500495</v>
      </c>
      <c r="J26" s="690" t="s">
        <v>641</v>
      </c>
      <c r="K26" s="690" t="s">
        <v>580</v>
      </c>
      <c r="L26" s="690" t="s">
        <v>26</v>
      </c>
      <c r="N26" s="690">
        <v>0</v>
      </c>
      <c r="P26" s="691">
        <v>2710.11</v>
      </c>
      <c r="Q26" s="691">
        <v>2710.11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500496</v>
      </c>
      <c r="J27" s="690" t="s">
        <v>595</v>
      </c>
      <c r="K27" s="690" t="s">
        <v>579</v>
      </c>
      <c r="L27" s="690" t="s">
        <v>26</v>
      </c>
      <c r="N27" s="690">
        <v>0</v>
      </c>
      <c r="P27" s="691">
        <v>6407.54</v>
      </c>
      <c r="Q27" s="691">
        <v>6407.54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500496</v>
      </c>
      <c r="J28" s="690" t="s">
        <v>595</v>
      </c>
      <c r="K28" s="690" t="s">
        <v>580</v>
      </c>
      <c r="L28" s="690" t="s">
        <v>26</v>
      </c>
      <c r="N28" s="690">
        <v>0</v>
      </c>
      <c r="P28" s="690">
        <v>25.28</v>
      </c>
      <c r="Q28" s="690">
        <v>25.28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500507</v>
      </c>
      <c r="J29" s="690" t="s">
        <v>642</v>
      </c>
      <c r="K29" s="690" t="s">
        <v>580</v>
      </c>
      <c r="L29" s="690" t="s">
        <v>26</v>
      </c>
      <c r="N29" s="690">
        <v>0</v>
      </c>
      <c r="P29" s="691">
        <v>4136.2</v>
      </c>
      <c r="Q29" s="691">
        <v>4136.2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500522</v>
      </c>
      <c r="J30" s="690" t="s">
        <v>402</v>
      </c>
      <c r="K30" s="690" t="s">
        <v>579</v>
      </c>
      <c r="L30" s="690" t="s">
        <v>26</v>
      </c>
      <c r="N30" s="691">
        <v>-8476.48</v>
      </c>
      <c r="P30" s="691">
        <v>22150.15</v>
      </c>
      <c r="Q30" s="691">
        <v>13673.67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500522</v>
      </c>
      <c r="J31" s="690" t="s">
        <v>402</v>
      </c>
      <c r="K31" s="690" t="s">
        <v>580</v>
      </c>
      <c r="L31" s="690" t="s">
        <v>26</v>
      </c>
      <c r="N31" s="691">
        <v>571733.9</v>
      </c>
      <c r="P31" s="690">
        <v>0</v>
      </c>
      <c r="Q31" s="691">
        <v>571733.9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500523</v>
      </c>
      <c r="J32" s="690" t="s">
        <v>644</v>
      </c>
      <c r="K32" s="690" t="s">
        <v>579</v>
      </c>
      <c r="L32" s="690" t="s">
        <v>26</v>
      </c>
      <c r="N32" s="690">
        <v>0</v>
      </c>
      <c r="P32" s="691">
        <v>118479.45</v>
      </c>
      <c r="Q32" s="691">
        <v>118479.45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500523</v>
      </c>
      <c r="J33" s="690" t="s">
        <v>644</v>
      </c>
      <c r="K33" s="690" t="s">
        <v>580</v>
      </c>
      <c r="L33" s="690" t="s">
        <v>26</v>
      </c>
      <c r="N33" s="690">
        <v>0</v>
      </c>
      <c r="P33" s="691">
        <v>83098.850000000006</v>
      </c>
      <c r="Q33" s="691">
        <v>83098.850000000006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500538</v>
      </c>
      <c r="J34" s="690" t="s">
        <v>403</v>
      </c>
      <c r="K34" s="690" t="s">
        <v>579</v>
      </c>
      <c r="L34" s="690" t="s">
        <v>26</v>
      </c>
      <c r="N34" s="690">
        <v>0</v>
      </c>
      <c r="P34" s="691">
        <v>4163.91</v>
      </c>
      <c r="Q34" s="691">
        <v>4163.91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500538</v>
      </c>
      <c r="J35" s="690" t="s">
        <v>403</v>
      </c>
      <c r="K35" s="690" t="s">
        <v>580</v>
      </c>
      <c r="L35" s="690" t="s">
        <v>26</v>
      </c>
      <c r="N35" s="690">
        <v>0</v>
      </c>
      <c r="P35" s="691">
        <v>6146.68</v>
      </c>
      <c r="Q35" s="691">
        <v>6146.68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500539</v>
      </c>
      <c r="J36" s="690" t="s">
        <v>645</v>
      </c>
      <c r="K36" s="690" t="s">
        <v>579</v>
      </c>
      <c r="L36" s="690" t="s">
        <v>26</v>
      </c>
      <c r="N36" s="690">
        <v>0</v>
      </c>
      <c r="P36" s="691">
        <v>2186.7199999999998</v>
      </c>
      <c r="Q36" s="691">
        <v>2186.7199999999998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500557</v>
      </c>
      <c r="J37" s="690" t="s">
        <v>406</v>
      </c>
      <c r="K37" s="690" t="s">
        <v>579</v>
      </c>
      <c r="L37" s="690" t="s">
        <v>26</v>
      </c>
      <c r="N37" s="691">
        <v>-110970.5</v>
      </c>
      <c r="P37" s="691">
        <v>2210756.9500000002</v>
      </c>
      <c r="Q37" s="691">
        <v>2099786.4500000002</v>
      </c>
      <c r="R37" s="690">
        <v>0</v>
      </c>
    </row>
    <row r="38" spans="4:18" x14ac:dyDescent="0.2">
      <c r="D38" s="690" t="s">
        <v>384</v>
      </c>
      <c r="F38" s="690">
        <v>138901</v>
      </c>
      <c r="I38" s="690">
        <v>500557</v>
      </c>
      <c r="J38" s="690" t="s">
        <v>406</v>
      </c>
      <c r="K38" s="690" t="s">
        <v>580</v>
      </c>
      <c r="L38" s="690" t="s">
        <v>26</v>
      </c>
      <c r="N38" s="691">
        <v>27985786.07</v>
      </c>
      <c r="P38" s="691">
        <v>27200</v>
      </c>
      <c r="Q38" s="691">
        <v>28012986.07</v>
      </c>
      <c r="R38" s="690">
        <v>0</v>
      </c>
    </row>
    <row r="39" spans="4:18" x14ac:dyDescent="0.2">
      <c r="D39" s="690" t="s">
        <v>384</v>
      </c>
      <c r="F39" s="690">
        <v>138901</v>
      </c>
      <c r="I39" s="690">
        <v>500683</v>
      </c>
      <c r="J39" s="690" t="s">
        <v>646</v>
      </c>
      <c r="K39" s="690" t="s">
        <v>579</v>
      </c>
      <c r="L39" s="690" t="s">
        <v>26</v>
      </c>
      <c r="N39" s="690">
        <v>0</v>
      </c>
      <c r="P39" s="690">
        <v>15.38</v>
      </c>
      <c r="Q39" s="690">
        <v>15.38</v>
      </c>
      <c r="R39" s="690">
        <v>0</v>
      </c>
    </row>
    <row r="40" spans="4:18" x14ac:dyDescent="0.2">
      <c r="D40" s="690" t="s">
        <v>384</v>
      </c>
      <c r="F40" s="690">
        <v>138901</v>
      </c>
      <c r="I40" s="690">
        <v>500732</v>
      </c>
      <c r="J40" s="690" t="s">
        <v>647</v>
      </c>
      <c r="K40" s="690" t="s">
        <v>579</v>
      </c>
      <c r="L40" s="690" t="s">
        <v>26</v>
      </c>
      <c r="N40" s="690">
        <v>0</v>
      </c>
      <c r="P40" s="691">
        <v>2396.4</v>
      </c>
      <c r="Q40" s="691">
        <v>2396.4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500732</v>
      </c>
      <c r="J41" s="690" t="s">
        <v>647</v>
      </c>
      <c r="K41" s="690" t="s">
        <v>580</v>
      </c>
      <c r="L41" s="690" t="s">
        <v>26</v>
      </c>
      <c r="N41" s="690">
        <v>0</v>
      </c>
      <c r="P41" s="691">
        <v>4909.96</v>
      </c>
      <c r="Q41" s="691">
        <v>4909.96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500734</v>
      </c>
      <c r="J42" s="690" t="s">
        <v>648</v>
      </c>
      <c r="K42" s="690" t="s">
        <v>579</v>
      </c>
      <c r="L42" s="690" t="s">
        <v>26</v>
      </c>
      <c r="N42" s="690">
        <v>0</v>
      </c>
      <c r="P42" s="690">
        <v>612.85</v>
      </c>
      <c r="Q42" s="690">
        <v>612.85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500734</v>
      </c>
      <c r="J43" s="690" t="s">
        <v>648</v>
      </c>
      <c r="K43" s="690" t="s">
        <v>580</v>
      </c>
      <c r="L43" s="690" t="s">
        <v>26</v>
      </c>
      <c r="N43" s="690">
        <v>0</v>
      </c>
      <c r="P43" s="690">
        <v>32.82</v>
      </c>
      <c r="Q43" s="690">
        <v>32.82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500743</v>
      </c>
      <c r="J44" s="690" t="s">
        <v>649</v>
      </c>
      <c r="K44" s="690" t="s">
        <v>579</v>
      </c>
      <c r="L44" s="690" t="s">
        <v>26</v>
      </c>
      <c r="N44" s="690">
        <v>0</v>
      </c>
      <c r="P44" s="690">
        <v>63.28</v>
      </c>
      <c r="Q44" s="690">
        <v>63.28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500743</v>
      </c>
      <c r="J45" s="690" t="s">
        <v>649</v>
      </c>
      <c r="K45" s="690" t="s">
        <v>580</v>
      </c>
      <c r="L45" s="690" t="s">
        <v>26</v>
      </c>
      <c r="N45" s="690">
        <v>0</v>
      </c>
      <c r="P45" s="690">
        <v>226.35</v>
      </c>
      <c r="Q45" s="690">
        <v>226.35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500758</v>
      </c>
      <c r="J46" s="690" t="s">
        <v>422</v>
      </c>
      <c r="K46" s="690" t="s">
        <v>580</v>
      </c>
      <c r="L46" s="690" t="s">
        <v>26</v>
      </c>
      <c r="N46" s="691">
        <v>25641.25</v>
      </c>
      <c r="P46" s="690">
        <v>540</v>
      </c>
      <c r="Q46" s="691">
        <v>26181.25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500776</v>
      </c>
      <c r="J47" s="690" t="s">
        <v>424</v>
      </c>
      <c r="K47" s="690" t="s">
        <v>579</v>
      </c>
      <c r="L47" s="690" t="s">
        <v>26</v>
      </c>
      <c r="N47" s="691">
        <v>-217322.3</v>
      </c>
      <c r="P47" s="691">
        <v>1109959.29</v>
      </c>
      <c r="Q47" s="691">
        <v>892636.99</v>
      </c>
      <c r="R47" s="690">
        <v>0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K48" s="690" t="s">
        <v>580</v>
      </c>
      <c r="L48" s="690" t="s">
        <v>26</v>
      </c>
      <c r="N48" s="691">
        <v>9392992.3900000006</v>
      </c>
      <c r="P48" s="690">
        <v>0</v>
      </c>
      <c r="Q48" s="691">
        <v>9392992.3900000006</v>
      </c>
      <c r="R48" s="690">
        <v>0</v>
      </c>
    </row>
    <row r="49" spans="4:18" x14ac:dyDescent="0.2">
      <c r="D49" s="690" t="s">
        <v>384</v>
      </c>
      <c r="F49" s="690">
        <v>138901</v>
      </c>
      <c r="I49" s="690">
        <v>500793</v>
      </c>
      <c r="J49" s="690" t="s">
        <v>753</v>
      </c>
      <c r="K49" s="690" t="s">
        <v>579</v>
      </c>
      <c r="L49" s="690" t="s">
        <v>26</v>
      </c>
      <c r="N49" s="690">
        <v>0</v>
      </c>
      <c r="P49" s="690">
        <v>18.690000000000001</v>
      </c>
      <c r="Q49" s="690">
        <v>18.690000000000001</v>
      </c>
      <c r="R49" s="690">
        <v>0</v>
      </c>
    </row>
    <row r="50" spans="4:18" x14ac:dyDescent="0.2">
      <c r="D50" s="690" t="s">
        <v>384</v>
      </c>
      <c r="F50" s="690">
        <v>138901</v>
      </c>
      <c r="I50" s="690">
        <v>500839</v>
      </c>
      <c r="J50" s="690" t="s">
        <v>586</v>
      </c>
      <c r="K50" s="690" t="s">
        <v>579</v>
      </c>
      <c r="L50" s="690" t="s">
        <v>26</v>
      </c>
      <c r="N50" s="690">
        <v>0</v>
      </c>
      <c r="P50" s="690">
        <v>193.61</v>
      </c>
      <c r="Q50" s="690">
        <v>193.61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500839</v>
      </c>
      <c r="J51" s="690" t="s">
        <v>586</v>
      </c>
      <c r="K51" s="690" t="s">
        <v>580</v>
      </c>
      <c r="L51" s="690" t="s">
        <v>26</v>
      </c>
      <c r="N51" s="690">
        <v>0</v>
      </c>
      <c r="P51" s="691">
        <v>3142.62</v>
      </c>
      <c r="Q51" s="691">
        <v>3142.62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500840</v>
      </c>
      <c r="J52" s="690" t="s">
        <v>1244</v>
      </c>
      <c r="K52" s="690" t="s">
        <v>579</v>
      </c>
      <c r="L52" s="690" t="s">
        <v>26</v>
      </c>
      <c r="N52" s="690">
        <v>0</v>
      </c>
      <c r="P52" s="690">
        <v>158.1</v>
      </c>
      <c r="Q52" s="690">
        <v>158.1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500852</v>
      </c>
      <c r="J53" s="690" t="s">
        <v>429</v>
      </c>
      <c r="K53" s="690" t="s">
        <v>579</v>
      </c>
      <c r="L53" s="690" t="s">
        <v>26</v>
      </c>
      <c r="N53" s="690">
        <v>0</v>
      </c>
      <c r="P53" s="691">
        <v>4579.6499999999996</v>
      </c>
      <c r="Q53" s="691">
        <v>4579.6499999999996</v>
      </c>
      <c r="R53" s="690">
        <v>0</v>
      </c>
    </row>
    <row r="54" spans="4:18" x14ac:dyDescent="0.2">
      <c r="D54" s="690" t="s">
        <v>384</v>
      </c>
      <c r="F54" s="690">
        <v>138901</v>
      </c>
      <c r="I54" s="690">
        <v>500883</v>
      </c>
      <c r="J54" s="690" t="s">
        <v>431</v>
      </c>
      <c r="K54" s="690" t="s">
        <v>579</v>
      </c>
      <c r="L54" s="690" t="s">
        <v>26</v>
      </c>
      <c r="N54" s="690">
        <v>-952.84</v>
      </c>
      <c r="P54" s="691">
        <v>21540.27</v>
      </c>
      <c r="Q54" s="691">
        <v>20587.43</v>
      </c>
      <c r="R54" s="690">
        <v>0</v>
      </c>
    </row>
    <row r="55" spans="4:18" x14ac:dyDescent="0.2">
      <c r="D55" s="690" t="s">
        <v>384</v>
      </c>
      <c r="F55" s="690">
        <v>138901</v>
      </c>
      <c r="I55" s="690">
        <v>500883</v>
      </c>
      <c r="J55" s="690" t="s">
        <v>431</v>
      </c>
      <c r="K55" s="690" t="s">
        <v>580</v>
      </c>
      <c r="L55" s="690" t="s">
        <v>26</v>
      </c>
      <c r="N55" s="691">
        <v>389563.3</v>
      </c>
      <c r="P55" s="690">
        <v>0</v>
      </c>
      <c r="Q55" s="691">
        <v>389563.3</v>
      </c>
      <c r="R55" s="690">
        <v>0</v>
      </c>
    </row>
    <row r="56" spans="4:18" x14ac:dyDescent="0.2">
      <c r="D56" s="690" t="s">
        <v>384</v>
      </c>
      <c r="F56" s="690">
        <v>138901</v>
      </c>
      <c r="I56" s="690">
        <v>500885</v>
      </c>
      <c r="J56" s="690" t="s">
        <v>432</v>
      </c>
      <c r="K56" s="690" t="s">
        <v>579</v>
      </c>
      <c r="L56" s="690" t="s">
        <v>26</v>
      </c>
      <c r="N56" s="690">
        <v>430.21</v>
      </c>
      <c r="P56" s="690">
        <v>308.94</v>
      </c>
      <c r="Q56" s="690">
        <v>739.15</v>
      </c>
      <c r="R56" s="690">
        <v>0</v>
      </c>
    </row>
    <row r="57" spans="4:18" x14ac:dyDescent="0.2">
      <c r="D57" s="690" t="s">
        <v>384</v>
      </c>
      <c r="F57" s="690">
        <v>138901</v>
      </c>
      <c r="I57" s="690">
        <v>500885</v>
      </c>
      <c r="J57" s="690" t="s">
        <v>432</v>
      </c>
      <c r="K57" s="690" t="s">
        <v>580</v>
      </c>
      <c r="L57" s="690" t="s">
        <v>26</v>
      </c>
      <c r="N57" s="691">
        <v>703165.15</v>
      </c>
      <c r="P57" s="690">
        <v>308.94</v>
      </c>
      <c r="Q57" s="691">
        <v>703474.09</v>
      </c>
      <c r="R57" s="690">
        <v>0</v>
      </c>
    </row>
    <row r="58" spans="4:18" x14ac:dyDescent="0.2">
      <c r="D58" s="690" t="s">
        <v>384</v>
      </c>
      <c r="F58" s="690">
        <v>138901</v>
      </c>
      <c r="I58" s="690">
        <v>500913</v>
      </c>
      <c r="J58" s="690" t="s">
        <v>434</v>
      </c>
      <c r="K58" s="690" t="s">
        <v>579</v>
      </c>
      <c r="L58" s="690" t="s">
        <v>26</v>
      </c>
      <c r="N58" s="691">
        <v>-113925.27</v>
      </c>
      <c r="P58" s="691">
        <v>283184.17</v>
      </c>
      <c r="Q58" s="691">
        <v>169258.9</v>
      </c>
      <c r="R58" s="690">
        <v>0</v>
      </c>
    </row>
    <row r="59" spans="4:18" x14ac:dyDescent="0.2">
      <c r="D59" s="690" t="s">
        <v>384</v>
      </c>
      <c r="F59" s="690">
        <v>138901</v>
      </c>
      <c r="I59" s="690">
        <v>500913</v>
      </c>
      <c r="J59" s="690" t="s">
        <v>434</v>
      </c>
      <c r="K59" s="690" t="s">
        <v>580</v>
      </c>
      <c r="L59" s="690" t="s">
        <v>26</v>
      </c>
      <c r="N59" s="691">
        <v>3555678.57</v>
      </c>
      <c r="P59" s="690">
        <v>0</v>
      </c>
      <c r="Q59" s="691">
        <v>3555678.57</v>
      </c>
      <c r="R59" s="690">
        <v>0</v>
      </c>
    </row>
    <row r="60" spans="4:18" x14ac:dyDescent="0.2">
      <c r="D60" s="690" t="s">
        <v>384</v>
      </c>
      <c r="F60" s="690">
        <v>138901</v>
      </c>
      <c r="I60" s="690">
        <v>500914</v>
      </c>
      <c r="J60" s="690" t="s">
        <v>435</v>
      </c>
      <c r="K60" s="690" t="s">
        <v>579</v>
      </c>
      <c r="L60" s="690" t="s">
        <v>26</v>
      </c>
      <c r="N60" s="691">
        <v>-18795.13</v>
      </c>
      <c r="P60" s="691">
        <v>18795.13</v>
      </c>
      <c r="Q60" s="691">
        <v>25270.95</v>
      </c>
      <c r="R60" s="691">
        <v>-25270.95</v>
      </c>
    </row>
    <row r="61" spans="4:18" x14ac:dyDescent="0.2">
      <c r="D61" s="690" t="s">
        <v>384</v>
      </c>
      <c r="F61" s="690">
        <v>138901</v>
      </c>
      <c r="I61" s="690">
        <v>500914</v>
      </c>
      <c r="J61" s="690" t="s">
        <v>435</v>
      </c>
      <c r="K61" s="690" t="s">
        <v>580</v>
      </c>
      <c r="L61" s="690" t="s">
        <v>26</v>
      </c>
      <c r="N61" s="691">
        <v>838178.3</v>
      </c>
      <c r="P61" s="690">
        <v>0</v>
      </c>
      <c r="Q61" s="690">
        <v>0</v>
      </c>
      <c r="R61" s="691">
        <v>838178.3</v>
      </c>
    </row>
    <row r="62" spans="4:18" x14ac:dyDescent="0.2">
      <c r="D62" s="690" t="s">
        <v>384</v>
      </c>
      <c r="F62" s="690">
        <v>138901</v>
      </c>
      <c r="I62" s="690">
        <v>500980</v>
      </c>
      <c r="J62" s="690" t="s">
        <v>439</v>
      </c>
      <c r="K62" s="690" t="s">
        <v>580</v>
      </c>
      <c r="L62" s="690" t="s">
        <v>26</v>
      </c>
      <c r="N62" s="690">
        <v>976.24</v>
      </c>
      <c r="P62" s="690">
        <v>0</v>
      </c>
      <c r="Q62" s="690">
        <v>976.24</v>
      </c>
      <c r="R62" s="690">
        <v>0</v>
      </c>
    </row>
    <row r="63" spans="4:18" x14ac:dyDescent="0.2">
      <c r="D63" s="690" t="s">
        <v>384</v>
      </c>
      <c r="F63" s="690">
        <v>138901</v>
      </c>
      <c r="I63" s="690">
        <v>501000</v>
      </c>
      <c r="J63" s="690" t="s">
        <v>440</v>
      </c>
      <c r="K63" s="690" t="s">
        <v>579</v>
      </c>
      <c r="L63" s="690" t="s">
        <v>26</v>
      </c>
      <c r="N63" s="691">
        <v>-7481.43</v>
      </c>
      <c r="P63" s="691">
        <v>7481.43</v>
      </c>
      <c r="Q63" s="690">
        <v>0</v>
      </c>
      <c r="R63" s="690">
        <v>0</v>
      </c>
    </row>
    <row r="64" spans="4:18" x14ac:dyDescent="0.2">
      <c r="D64" s="690" t="s">
        <v>384</v>
      </c>
      <c r="F64" s="690">
        <v>138901</v>
      </c>
      <c r="I64" s="690">
        <v>501000</v>
      </c>
      <c r="J64" s="690" t="s">
        <v>440</v>
      </c>
      <c r="K64" s="690" t="s">
        <v>580</v>
      </c>
      <c r="L64" s="690" t="s">
        <v>26</v>
      </c>
      <c r="N64" s="691">
        <v>273770.09000000003</v>
      </c>
      <c r="P64" s="690">
        <v>0</v>
      </c>
      <c r="Q64" s="691">
        <v>273770.09000000003</v>
      </c>
      <c r="R64" s="690">
        <v>0</v>
      </c>
    </row>
    <row r="65" spans="1:18" x14ac:dyDescent="0.2">
      <c r="D65" s="690" t="s">
        <v>384</v>
      </c>
      <c r="F65" s="690">
        <v>138901</v>
      </c>
      <c r="I65" s="690">
        <v>501078</v>
      </c>
      <c r="J65" s="690" t="s">
        <v>1243</v>
      </c>
      <c r="K65" s="690" t="s">
        <v>579</v>
      </c>
      <c r="L65" s="690" t="s">
        <v>26</v>
      </c>
      <c r="N65" s="690">
        <v>0</v>
      </c>
      <c r="P65" s="691">
        <v>7263.31</v>
      </c>
      <c r="Q65" s="691">
        <v>7263.31</v>
      </c>
      <c r="R65" s="690">
        <v>0</v>
      </c>
    </row>
    <row r="66" spans="1:18" x14ac:dyDescent="0.2">
      <c r="D66" s="690" t="s">
        <v>384</v>
      </c>
      <c r="F66" s="690">
        <v>138901</v>
      </c>
      <c r="I66" s="690">
        <v>501308</v>
      </c>
      <c r="J66" s="690" t="s">
        <v>1605</v>
      </c>
      <c r="K66" s="690" t="s">
        <v>580</v>
      </c>
      <c r="L66" s="690" t="s">
        <v>26</v>
      </c>
      <c r="N66" s="691">
        <v>6795.53</v>
      </c>
      <c r="P66" s="690">
        <v>0</v>
      </c>
      <c r="Q66" s="690">
        <v>0</v>
      </c>
      <c r="R66" s="691">
        <v>6795.53</v>
      </c>
    </row>
    <row r="68" spans="1:18" x14ac:dyDescent="0.2">
      <c r="B68" s="690" t="s">
        <v>442</v>
      </c>
      <c r="D68" s="690" t="s">
        <v>384</v>
      </c>
      <c r="F68" s="690">
        <v>138901</v>
      </c>
      <c r="L68" s="690" t="s">
        <v>26</v>
      </c>
      <c r="N68" s="691">
        <v>47910523.280000001</v>
      </c>
      <c r="P68" s="691">
        <v>7002901.7699999996</v>
      </c>
      <c r="Q68" s="691">
        <v>54093722.170000002</v>
      </c>
      <c r="R68" s="691">
        <v>819702.88</v>
      </c>
    </row>
    <row r="70" spans="1:18" x14ac:dyDescent="0.2">
      <c r="B70" s="690" t="s">
        <v>443</v>
      </c>
      <c r="D70" s="690" t="s">
        <v>384</v>
      </c>
      <c r="L70" s="690" t="s">
        <v>26</v>
      </c>
      <c r="N70" s="691">
        <v>47910523.280000001</v>
      </c>
      <c r="P70" s="691">
        <v>7002901.7699999996</v>
      </c>
      <c r="Q70" s="691">
        <v>54093722.170000002</v>
      </c>
      <c r="R70" s="691">
        <v>819702.88</v>
      </c>
    </row>
    <row r="72" spans="1:18" x14ac:dyDescent="0.2">
      <c r="B72" s="690" t="s">
        <v>444</v>
      </c>
      <c r="L72" s="690" t="s">
        <v>26</v>
      </c>
      <c r="N72" s="691">
        <v>47910523.280000001</v>
      </c>
      <c r="P72" s="691">
        <v>7002901.7699999996</v>
      </c>
      <c r="Q72" s="691">
        <v>54093722.170000002</v>
      </c>
      <c r="R72" s="691">
        <v>819702.88</v>
      </c>
    </row>
    <row r="74" spans="1:18" x14ac:dyDescent="0.2">
      <c r="A74" s="690" t="s">
        <v>1641</v>
      </c>
    </row>
    <row r="75" spans="1:18" x14ac:dyDescent="0.2">
      <c r="A75" s="690" t="s">
        <v>446</v>
      </c>
    </row>
    <row r="76" spans="1:18" x14ac:dyDescent="0.2">
      <c r="A76" s="690" t="s">
        <v>1629</v>
      </c>
    </row>
    <row r="77" spans="1:18" x14ac:dyDescent="0.2">
      <c r="A77" s="690" t="s">
        <v>447</v>
      </c>
    </row>
    <row r="79" spans="1:18" x14ac:dyDescent="0.2">
      <c r="C79" s="690" t="s">
        <v>379</v>
      </c>
      <c r="E79" s="690" t="s">
        <v>374</v>
      </c>
      <c r="G79" s="690" t="s">
        <v>448</v>
      </c>
      <c r="H79" s="690" t="s">
        <v>380</v>
      </c>
      <c r="J79" s="690" t="s">
        <v>381</v>
      </c>
      <c r="M79" s="690" t="s">
        <v>382</v>
      </c>
      <c r="O79" s="690" t="s">
        <v>383</v>
      </c>
    </row>
    <row r="81" spans="2:15" x14ac:dyDescent="0.2">
      <c r="C81" s="690" t="s">
        <v>26</v>
      </c>
      <c r="E81" s="690" t="s">
        <v>384</v>
      </c>
      <c r="G81" s="690" t="s">
        <v>579</v>
      </c>
      <c r="H81" s="691">
        <v>-71485.2</v>
      </c>
      <c r="J81" s="691">
        <v>4729360.45</v>
      </c>
      <c r="M81" s="691">
        <v>4683146.2</v>
      </c>
      <c r="O81" s="691">
        <v>-25270.95</v>
      </c>
    </row>
    <row r="82" spans="2:15" x14ac:dyDescent="0.2">
      <c r="C82" s="690" t="s">
        <v>26</v>
      </c>
      <c r="E82" s="690" t="s">
        <v>384</v>
      </c>
      <c r="G82" s="690" t="s">
        <v>580</v>
      </c>
      <c r="H82" s="691">
        <v>47982008.479999997</v>
      </c>
      <c r="J82" s="691">
        <v>2273541.3199999998</v>
      </c>
      <c r="M82" s="691">
        <v>49410575.969999999</v>
      </c>
      <c r="O82" s="691">
        <v>844973.83</v>
      </c>
    </row>
    <row r="84" spans="2:15" x14ac:dyDescent="0.2">
      <c r="B84" s="690" t="s">
        <v>442</v>
      </c>
      <c r="C84" s="690" t="s">
        <v>26</v>
      </c>
      <c r="H84" s="691">
        <v>47910523.280000001</v>
      </c>
      <c r="J84" s="691">
        <v>7002901.7699999996</v>
      </c>
      <c r="M84" s="691">
        <v>54093722.170000002</v>
      </c>
      <c r="O84" s="691">
        <v>819702.88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D0E8-C568-47A7-A9A5-03927F016A81}">
  <dimension ref="A1:R73"/>
  <sheetViews>
    <sheetView workbookViewId="0">
      <pane ySplit="5" topLeftCell="A32" activePane="bottomLeft" state="frozen"/>
      <selection pane="bottomLeft" activeCell="I7" sqref="I7:I56"/>
    </sheetView>
  </sheetViews>
  <sheetFormatPr defaultRowHeight="11.4" x14ac:dyDescent="0.2"/>
  <cols>
    <col min="1" max="1" width="4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1642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501049</v>
      </c>
      <c r="J7" s="690" t="s">
        <v>1507</v>
      </c>
      <c r="K7" s="690" t="s">
        <v>1421</v>
      </c>
      <c r="L7" s="690" t="s">
        <v>26</v>
      </c>
      <c r="N7" s="690">
        <v>0</v>
      </c>
      <c r="P7" s="690">
        <v>0.32</v>
      </c>
      <c r="Q7" s="690">
        <v>0.32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501056</v>
      </c>
      <c r="J8" s="690" t="s">
        <v>1355</v>
      </c>
      <c r="K8" s="690" t="s">
        <v>1421</v>
      </c>
      <c r="L8" s="690" t="s">
        <v>26</v>
      </c>
      <c r="N8" s="690">
        <v>1.33</v>
      </c>
      <c r="P8" s="690">
        <v>5.97</v>
      </c>
      <c r="Q8" s="690">
        <v>0.5</v>
      </c>
      <c r="R8" s="690">
        <v>6.8</v>
      </c>
    </row>
    <row r="9" spans="1:18" x14ac:dyDescent="0.2">
      <c r="D9" s="690" t="s">
        <v>593</v>
      </c>
      <c r="F9" s="690">
        <v>1130510</v>
      </c>
      <c r="I9" s="690">
        <v>501057</v>
      </c>
      <c r="J9" s="690" t="s">
        <v>1355</v>
      </c>
      <c r="K9" s="690" t="s">
        <v>1421</v>
      </c>
      <c r="L9" s="690" t="s">
        <v>26</v>
      </c>
      <c r="N9" s="690">
        <v>1.65</v>
      </c>
      <c r="P9" s="690">
        <v>7.44</v>
      </c>
      <c r="Q9" s="690">
        <v>0.62</v>
      </c>
      <c r="R9" s="690">
        <v>8.4700000000000006</v>
      </c>
    </row>
    <row r="10" spans="1:18" x14ac:dyDescent="0.2">
      <c r="D10" s="690" t="s">
        <v>593</v>
      </c>
      <c r="F10" s="690">
        <v>1130510</v>
      </c>
      <c r="I10" s="690">
        <v>501058</v>
      </c>
      <c r="J10" s="690" t="s">
        <v>1355</v>
      </c>
      <c r="K10" s="690" t="s">
        <v>1421</v>
      </c>
      <c r="L10" s="690" t="s">
        <v>26</v>
      </c>
      <c r="N10" s="690">
        <v>1.01</v>
      </c>
      <c r="P10" s="690">
        <v>4.5599999999999996</v>
      </c>
      <c r="Q10" s="690">
        <v>0.38</v>
      </c>
      <c r="R10" s="690">
        <v>5.19</v>
      </c>
    </row>
    <row r="11" spans="1:18" x14ac:dyDescent="0.2">
      <c r="D11" s="690" t="s">
        <v>593</v>
      </c>
      <c r="F11" s="690">
        <v>1130510</v>
      </c>
      <c r="I11" s="690">
        <v>501070</v>
      </c>
      <c r="J11" s="690" t="s">
        <v>1596</v>
      </c>
      <c r="K11" s="690" t="s">
        <v>1421</v>
      </c>
      <c r="L11" s="690" t="s">
        <v>26</v>
      </c>
      <c r="N11" s="690">
        <v>0</v>
      </c>
      <c r="P11" s="690">
        <v>10.11</v>
      </c>
      <c r="Q11" s="690">
        <v>0</v>
      </c>
      <c r="R11" s="690">
        <v>10.11</v>
      </c>
    </row>
    <row r="12" spans="1:18" x14ac:dyDescent="0.2">
      <c r="D12" s="690" t="s">
        <v>593</v>
      </c>
      <c r="F12" s="690">
        <v>1130510</v>
      </c>
      <c r="I12" s="690">
        <v>501071</v>
      </c>
      <c r="J12" s="690" t="s">
        <v>1355</v>
      </c>
      <c r="K12" s="690" t="s">
        <v>1421</v>
      </c>
      <c r="L12" s="690" t="s">
        <v>26</v>
      </c>
      <c r="N12" s="690">
        <v>1.06</v>
      </c>
      <c r="P12" s="690">
        <v>4.82</v>
      </c>
      <c r="Q12" s="690">
        <v>0.4</v>
      </c>
      <c r="R12" s="690">
        <v>5.48</v>
      </c>
    </row>
    <row r="13" spans="1:18" x14ac:dyDescent="0.2">
      <c r="D13" s="690" t="s">
        <v>593</v>
      </c>
      <c r="F13" s="690">
        <v>1130510</v>
      </c>
      <c r="I13" s="690">
        <v>501090</v>
      </c>
      <c r="J13" s="690" t="s">
        <v>1310</v>
      </c>
      <c r="K13" s="690" t="s">
        <v>1421</v>
      </c>
      <c r="L13" s="690" t="s">
        <v>26</v>
      </c>
      <c r="N13" s="690">
        <v>0</v>
      </c>
      <c r="P13" s="690">
        <v>0</v>
      </c>
      <c r="Q13" s="690">
        <v>0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501091</v>
      </c>
      <c r="J14" s="690" t="s">
        <v>1422</v>
      </c>
      <c r="K14" s="690" t="s">
        <v>1421</v>
      </c>
      <c r="L14" s="690" t="s">
        <v>26</v>
      </c>
      <c r="N14" s="690">
        <v>0</v>
      </c>
      <c r="P14" s="690">
        <v>0</v>
      </c>
      <c r="Q14" s="690">
        <v>0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501096</v>
      </c>
      <c r="J15" s="690" t="s">
        <v>1423</v>
      </c>
      <c r="K15" s="690" t="s">
        <v>1421</v>
      </c>
      <c r="L15" s="690" t="s">
        <v>26</v>
      </c>
      <c r="N15" s="690">
        <v>86.32</v>
      </c>
      <c r="P15" s="690">
        <v>0.72</v>
      </c>
      <c r="Q15" s="690">
        <v>87.04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501099</v>
      </c>
      <c r="J16" s="690" t="s">
        <v>1362</v>
      </c>
      <c r="K16" s="690" t="s">
        <v>1421</v>
      </c>
      <c r="L16" s="690" t="s">
        <v>26</v>
      </c>
      <c r="N16" s="690">
        <v>0</v>
      </c>
      <c r="P16" s="690">
        <v>0.01</v>
      </c>
      <c r="Q16" s="690">
        <v>0.01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501106</v>
      </c>
      <c r="J17" s="690" t="s">
        <v>1508</v>
      </c>
      <c r="K17" s="690" t="s">
        <v>1421</v>
      </c>
      <c r="L17" s="690" t="s">
        <v>26</v>
      </c>
      <c r="N17" s="690">
        <v>0</v>
      </c>
      <c r="P17" s="690">
        <v>0.01</v>
      </c>
      <c r="Q17" s="690">
        <v>0.01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501107</v>
      </c>
      <c r="J18" s="690" t="s">
        <v>1509</v>
      </c>
      <c r="K18" s="690" t="s">
        <v>1421</v>
      </c>
      <c r="L18" s="690" t="s">
        <v>26</v>
      </c>
      <c r="N18" s="690">
        <v>0</v>
      </c>
      <c r="P18" s="690">
        <v>0</v>
      </c>
      <c r="Q18" s="690">
        <v>0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501108</v>
      </c>
      <c r="J19" s="690" t="s">
        <v>1510</v>
      </c>
      <c r="K19" s="690" t="s">
        <v>1421</v>
      </c>
      <c r="L19" s="690" t="s">
        <v>26</v>
      </c>
      <c r="N19" s="690">
        <v>0</v>
      </c>
      <c r="P19" s="690">
        <v>0.01</v>
      </c>
      <c r="Q19" s="690">
        <v>0.01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501109</v>
      </c>
      <c r="J20" s="690" t="s">
        <v>1511</v>
      </c>
      <c r="K20" s="690" t="s">
        <v>1421</v>
      </c>
      <c r="L20" s="690" t="s">
        <v>26</v>
      </c>
      <c r="N20" s="690">
        <v>0</v>
      </c>
      <c r="P20" s="690">
        <v>3.31</v>
      </c>
      <c r="Q20" s="690">
        <v>0.02</v>
      </c>
      <c r="R20" s="690">
        <v>3.29</v>
      </c>
    </row>
    <row r="21" spans="4:18" x14ac:dyDescent="0.2">
      <c r="D21" s="690" t="s">
        <v>593</v>
      </c>
      <c r="F21" s="690">
        <v>1130510</v>
      </c>
      <c r="I21" s="690">
        <v>501114</v>
      </c>
      <c r="J21" s="690" t="s">
        <v>1358</v>
      </c>
      <c r="K21" s="690" t="s">
        <v>1421</v>
      </c>
      <c r="L21" s="690" t="s">
        <v>26</v>
      </c>
      <c r="N21" s="690">
        <v>0</v>
      </c>
      <c r="P21" s="690">
        <v>0</v>
      </c>
      <c r="Q21" s="690">
        <v>0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501116</v>
      </c>
      <c r="J22" s="690" t="s">
        <v>1512</v>
      </c>
      <c r="K22" s="690" t="s">
        <v>1421</v>
      </c>
      <c r="L22" s="690" t="s">
        <v>26</v>
      </c>
      <c r="N22" s="690">
        <v>0</v>
      </c>
      <c r="P22" s="690">
        <v>0</v>
      </c>
      <c r="Q22" s="690">
        <v>0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501117</v>
      </c>
      <c r="J23" s="690" t="s">
        <v>1512</v>
      </c>
      <c r="K23" s="690" t="s">
        <v>1421</v>
      </c>
      <c r="L23" s="690" t="s">
        <v>26</v>
      </c>
      <c r="N23" s="690">
        <v>0</v>
      </c>
      <c r="P23" s="690">
        <v>0</v>
      </c>
      <c r="Q23" s="690">
        <v>0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501131</v>
      </c>
      <c r="J24" s="690" t="s">
        <v>1358</v>
      </c>
      <c r="K24" s="690" t="s">
        <v>1421</v>
      </c>
      <c r="L24" s="690" t="s">
        <v>26</v>
      </c>
      <c r="N24" s="690">
        <v>267.19</v>
      </c>
      <c r="P24" s="690">
        <v>928.4</v>
      </c>
      <c r="Q24" s="690">
        <v>992.8</v>
      </c>
      <c r="R24" s="690">
        <v>202.79</v>
      </c>
    </row>
    <row r="25" spans="4:18" x14ac:dyDescent="0.2">
      <c r="D25" s="690" t="s">
        <v>593</v>
      </c>
      <c r="F25" s="690">
        <v>1130510</v>
      </c>
      <c r="I25" s="690">
        <v>501134</v>
      </c>
      <c r="J25" s="690" t="s">
        <v>1546</v>
      </c>
      <c r="K25" s="690" t="s">
        <v>1421</v>
      </c>
      <c r="L25" s="690" t="s">
        <v>26</v>
      </c>
      <c r="N25" s="690">
        <v>0</v>
      </c>
      <c r="P25" s="690">
        <v>481.43</v>
      </c>
      <c r="Q25" s="690">
        <v>481.43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501136</v>
      </c>
      <c r="J26" s="690" t="s">
        <v>1513</v>
      </c>
      <c r="K26" s="690" t="s">
        <v>1421</v>
      </c>
      <c r="L26" s="690" t="s">
        <v>26</v>
      </c>
      <c r="N26" s="690">
        <v>213.49</v>
      </c>
      <c r="P26" s="690">
        <v>191.26</v>
      </c>
      <c r="Q26" s="690">
        <v>0</v>
      </c>
      <c r="R26" s="690">
        <v>404.75</v>
      </c>
    </row>
    <row r="27" spans="4:18" x14ac:dyDescent="0.2">
      <c r="D27" s="690" t="s">
        <v>593</v>
      </c>
      <c r="F27" s="690">
        <v>1130510</v>
      </c>
      <c r="I27" s="690">
        <v>501141</v>
      </c>
      <c r="J27" s="690" t="s">
        <v>1547</v>
      </c>
      <c r="K27" s="690" t="s">
        <v>1421</v>
      </c>
      <c r="L27" s="690" t="s">
        <v>26</v>
      </c>
      <c r="N27" s="690">
        <v>4.3099999999999996</v>
      </c>
      <c r="P27" s="690">
        <v>0</v>
      </c>
      <c r="Q27" s="690">
        <v>4.3099999999999996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501142</v>
      </c>
      <c r="J28" s="690" t="s">
        <v>1514</v>
      </c>
      <c r="K28" s="690" t="s">
        <v>1421</v>
      </c>
      <c r="L28" s="690" t="s">
        <v>26</v>
      </c>
      <c r="N28" s="690">
        <v>0</v>
      </c>
      <c r="P28" s="690">
        <v>304.33</v>
      </c>
      <c r="Q28" s="690">
        <v>304.33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501148</v>
      </c>
      <c r="J29" s="690" t="s">
        <v>1551</v>
      </c>
      <c r="K29" s="690" t="s">
        <v>1421</v>
      </c>
      <c r="L29" s="690" t="s">
        <v>26</v>
      </c>
      <c r="N29" s="690">
        <v>0</v>
      </c>
      <c r="P29" s="690">
        <v>207.42</v>
      </c>
      <c r="Q29" s="690">
        <v>207.42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501149</v>
      </c>
      <c r="J30" s="690" t="s">
        <v>1547</v>
      </c>
      <c r="K30" s="690" t="s">
        <v>1421</v>
      </c>
      <c r="L30" s="690" t="s">
        <v>26</v>
      </c>
      <c r="N30" s="690">
        <v>0</v>
      </c>
      <c r="P30" s="690">
        <v>118.46</v>
      </c>
      <c r="Q30" s="690">
        <v>118.46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501150</v>
      </c>
      <c r="J31" s="690" t="s">
        <v>1424</v>
      </c>
      <c r="K31" s="690" t="s">
        <v>1421</v>
      </c>
      <c r="L31" s="690" t="s">
        <v>26</v>
      </c>
      <c r="N31" s="690">
        <v>11.58</v>
      </c>
      <c r="P31" s="690">
        <v>12.13</v>
      </c>
      <c r="Q31" s="690">
        <v>11.58</v>
      </c>
      <c r="R31" s="690">
        <v>12.13</v>
      </c>
    </row>
    <row r="32" spans="4:18" x14ac:dyDescent="0.2">
      <c r="D32" s="690" t="s">
        <v>593</v>
      </c>
      <c r="F32" s="690">
        <v>1130510</v>
      </c>
      <c r="I32" s="690">
        <v>501155</v>
      </c>
      <c r="J32" s="690" t="s">
        <v>1439</v>
      </c>
      <c r="K32" s="690" t="s">
        <v>1421</v>
      </c>
      <c r="L32" s="690" t="s">
        <v>26</v>
      </c>
      <c r="N32" s="690">
        <v>0</v>
      </c>
      <c r="P32" s="690">
        <v>0.02</v>
      </c>
      <c r="Q32" s="690">
        <v>0.02</v>
      </c>
      <c r="R32" s="690">
        <v>0</v>
      </c>
    </row>
    <row r="33" spans="4:18" x14ac:dyDescent="0.2">
      <c r="D33" s="690" t="s">
        <v>593</v>
      </c>
      <c r="F33" s="690">
        <v>1130510</v>
      </c>
      <c r="I33" s="690">
        <v>501158</v>
      </c>
      <c r="J33" s="690" t="s">
        <v>1570</v>
      </c>
      <c r="K33" s="690" t="s">
        <v>1421</v>
      </c>
      <c r="L33" s="690" t="s">
        <v>26</v>
      </c>
      <c r="N33" s="690">
        <v>0</v>
      </c>
      <c r="P33" s="690">
        <v>0.11</v>
      </c>
      <c r="Q33" s="690">
        <v>0.11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501162</v>
      </c>
      <c r="J34" s="690" t="s">
        <v>1516</v>
      </c>
      <c r="K34" s="690" t="s">
        <v>1421</v>
      </c>
      <c r="L34" s="690" t="s">
        <v>26</v>
      </c>
      <c r="N34" s="690">
        <v>0</v>
      </c>
      <c r="P34" s="690">
        <v>0</v>
      </c>
      <c r="Q34" s="690">
        <v>0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501163</v>
      </c>
      <c r="J35" s="690" t="s">
        <v>1516</v>
      </c>
      <c r="K35" s="690" t="s">
        <v>1421</v>
      </c>
      <c r="L35" s="690" t="s">
        <v>26</v>
      </c>
      <c r="N35" s="690">
        <v>0</v>
      </c>
      <c r="P35" s="690">
        <v>0</v>
      </c>
      <c r="Q35" s="690">
        <v>0</v>
      </c>
      <c r="R35" s="690">
        <v>0</v>
      </c>
    </row>
    <row r="36" spans="4:18" x14ac:dyDescent="0.2">
      <c r="D36" s="690" t="s">
        <v>593</v>
      </c>
      <c r="F36" s="690">
        <v>1130510</v>
      </c>
      <c r="I36" s="690">
        <v>501171</v>
      </c>
      <c r="J36" s="690" t="s">
        <v>1493</v>
      </c>
      <c r="K36" s="690" t="s">
        <v>1421</v>
      </c>
      <c r="L36" s="690" t="s">
        <v>26</v>
      </c>
      <c r="N36" s="690">
        <v>0</v>
      </c>
      <c r="P36" s="690">
        <v>0.08</v>
      </c>
      <c r="Q36" s="690">
        <v>0.08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501185</v>
      </c>
      <c r="J37" s="690" t="s">
        <v>1606</v>
      </c>
      <c r="K37" s="690" t="s">
        <v>1421</v>
      </c>
      <c r="L37" s="690" t="s">
        <v>26</v>
      </c>
      <c r="N37" s="690">
        <v>0.5</v>
      </c>
      <c r="P37" s="690">
        <v>0</v>
      </c>
      <c r="Q37" s="690">
        <v>0.5</v>
      </c>
      <c r="R37" s="690">
        <v>0</v>
      </c>
    </row>
    <row r="38" spans="4:18" x14ac:dyDescent="0.2">
      <c r="D38" s="690" t="s">
        <v>593</v>
      </c>
      <c r="F38" s="690">
        <v>1130510</v>
      </c>
      <c r="I38" s="690">
        <v>501197</v>
      </c>
      <c r="J38" s="690" t="s">
        <v>1540</v>
      </c>
      <c r="K38" s="690" t="s">
        <v>1421</v>
      </c>
      <c r="L38" s="690" t="s">
        <v>26</v>
      </c>
      <c r="N38" s="691">
        <v>28277.279999999999</v>
      </c>
      <c r="P38" s="690">
        <v>30.53</v>
      </c>
      <c r="Q38" s="691">
        <v>28307.81</v>
      </c>
      <c r="R38" s="690">
        <v>0</v>
      </c>
    </row>
    <row r="39" spans="4:18" x14ac:dyDescent="0.2">
      <c r="D39" s="690" t="s">
        <v>593</v>
      </c>
      <c r="F39" s="690">
        <v>1130510</v>
      </c>
      <c r="I39" s="690">
        <v>501198</v>
      </c>
      <c r="J39" s="690" t="s">
        <v>1540</v>
      </c>
      <c r="K39" s="690" t="s">
        <v>1421</v>
      </c>
      <c r="L39" s="690" t="s">
        <v>26</v>
      </c>
      <c r="N39" s="690">
        <v>3.23</v>
      </c>
      <c r="P39" s="690">
        <v>17.27</v>
      </c>
      <c r="Q39" s="690">
        <v>3.24</v>
      </c>
      <c r="R39" s="690">
        <v>17.260000000000002</v>
      </c>
    </row>
    <row r="40" spans="4:18" x14ac:dyDescent="0.2">
      <c r="D40" s="690" t="s">
        <v>593</v>
      </c>
      <c r="F40" s="690">
        <v>1130510</v>
      </c>
      <c r="I40" s="690">
        <v>501203</v>
      </c>
      <c r="J40" s="690" t="s">
        <v>1517</v>
      </c>
      <c r="K40" s="690" t="s">
        <v>1421</v>
      </c>
      <c r="L40" s="690" t="s">
        <v>26</v>
      </c>
      <c r="N40" s="690">
        <v>8.99</v>
      </c>
      <c r="P40" s="690">
        <v>10.58</v>
      </c>
      <c r="Q40" s="690">
        <v>8.9700000000000006</v>
      </c>
      <c r="R40" s="690">
        <v>10.6</v>
      </c>
    </row>
    <row r="41" spans="4:18" x14ac:dyDescent="0.2">
      <c r="D41" s="690" t="s">
        <v>593</v>
      </c>
      <c r="F41" s="690">
        <v>1130510</v>
      </c>
      <c r="I41" s="690">
        <v>501206</v>
      </c>
      <c r="J41" s="690" t="s">
        <v>1595</v>
      </c>
      <c r="K41" s="690" t="s">
        <v>1421</v>
      </c>
      <c r="L41" s="690" t="s">
        <v>26</v>
      </c>
      <c r="N41" s="690">
        <v>0</v>
      </c>
      <c r="P41" s="690">
        <v>829.75</v>
      </c>
      <c r="Q41" s="690">
        <v>829.75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501208</v>
      </c>
      <c r="J42" s="690" t="s">
        <v>1529</v>
      </c>
      <c r="K42" s="690" t="s">
        <v>1421</v>
      </c>
      <c r="L42" s="690" t="s">
        <v>26</v>
      </c>
      <c r="N42" s="690">
        <v>0</v>
      </c>
      <c r="P42" s="690">
        <v>90.84</v>
      </c>
      <c r="Q42" s="690">
        <v>90.84</v>
      </c>
      <c r="R42" s="690">
        <v>0</v>
      </c>
    </row>
    <row r="43" spans="4:18" x14ac:dyDescent="0.2">
      <c r="D43" s="690" t="s">
        <v>593</v>
      </c>
      <c r="F43" s="690">
        <v>1130510</v>
      </c>
      <c r="I43" s="690">
        <v>501215</v>
      </c>
      <c r="J43" s="690" t="s">
        <v>1548</v>
      </c>
      <c r="K43" s="690" t="s">
        <v>1421</v>
      </c>
      <c r="L43" s="690" t="s">
        <v>26</v>
      </c>
      <c r="N43" s="690">
        <v>7.34</v>
      </c>
      <c r="P43" s="690">
        <v>11.02</v>
      </c>
      <c r="Q43" s="690">
        <v>3.67</v>
      </c>
      <c r="R43" s="690">
        <v>14.69</v>
      </c>
    </row>
    <row r="44" spans="4:18" x14ac:dyDescent="0.2">
      <c r="D44" s="690" t="s">
        <v>593</v>
      </c>
      <c r="F44" s="690">
        <v>1130510</v>
      </c>
      <c r="I44" s="690">
        <v>501217</v>
      </c>
      <c r="J44" s="690" t="s">
        <v>1355</v>
      </c>
      <c r="K44" s="690" t="s">
        <v>1421</v>
      </c>
      <c r="L44" s="690" t="s">
        <v>26</v>
      </c>
      <c r="N44" s="690">
        <v>1.81</v>
      </c>
      <c r="P44" s="690">
        <v>8.16</v>
      </c>
      <c r="Q44" s="690">
        <v>0.68</v>
      </c>
      <c r="R44" s="690">
        <v>9.2899999999999991</v>
      </c>
    </row>
    <row r="45" spans="4:18" x14ac:dyDescent="0.2">
      <c r="D45" s="690" t="s">
        <v>593</v>
      </c>
      <c r="F45" s="690">
        <v>1130510</v>
      </c>
      <c r="I45" s="690">
        <v>501231</v>
      </c>
      <c r="J45" s="690" t="s">
        <v>1554</v>
      </c>
      <c r="K45" s="690" t="s">
        <v>1421</v>
      </c>
      <c r="L45" s="690" t="s">
        <v>26</v>
      </c>
      <c r="N45" s="691">
        <v>2879.53</v>
      </c>
      <c r="P45" s="691">
        <v>3179.65</v>
      </c>
      <c r="Q45" s="691">
        <v>6059.18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501248</v>
      </c>
      <c r="J46" s="690" t="s">
        <v>1555</v>
      </c>
      <c r="K46" s="690" t="s">
        <v>1421</v>
      </c>
      <c r="L46" s="690" t="s">
        <v>26</v>
      </c>
      <c r="N46" s="690">
        <v>0</v>
      </c>
      <c r="P46" s="690">
        <v>4.45</v>
      </c>
      <c r="Q46" s="690">
        <v>0</v>
      </c>
      <c r="R46" s="690">
        <v>4.45</v>
      </c>
    </row>
    <row r="47" spans="4:18" x14ac:dyDescent="0.2">
      <c r="D47" s="690" t="s">
        <v>593</v>
      </c>
      <c r="F47" s="690">
        <v>1130510</v>
      </c>
      <c r="I47" s="690">
        <v>501249</v>
      </c>
      <c r="J47" s="690" t="s">
        <v>1555</v>
      </c>
      <c r="K47" s="690" t="s">
        <v>1421</v>
      </c>
      <c r="L47" s="690" t="s">
        <v>26</v>
      </c>
      <c r="N47" s="690">
        <v>0</v>
      </c>
      <c r="P47" s="690">
        <v>2.96</v>
      </c>
      <c r="Q47" s="690">
        <v>0</v>
      </c>
      <c r="R47" s="690">
        <v>2.96</v>
      </c>
    </row>
    <row r="48" spans="4:18" x14ac:dyDescent="0.2">
      <c r="D48" s="690" t="s">
        <v>593</v>
      </c>
      <c r="F48" s="690">
        <v>1130510</v>
      </c>
      <c r="I48" s="690">
        <v>501250</v>
      </c>
      <c r="J48" s="690" t="s">
        <v>1555</v>
      </c>
      <c r="K48" s="690" t="s">
        <v>1421</v>
      </c>
      <c r="L48" s="690" t="s">
        <v>26</v>
      </c>
      <c r="N48" s="690">
        <v>0</v>
      </c>
      <c r="P48" s="690">
        <v>9.8800000000000008</v>
      </c>
      <c r="Q48" s="690">
        <v>0</v>
      </c>
      <c r="R48" s="690">
        <v>9.8800000000000008</v>
      </c>
    </row>
    <row r="49" spans="1:18" x14ac:dyDescent="0.2">
      <c r="D49" s="690" t="s">
        <v>593</v>
      </c>
      <c r="F49" s="690">
        <v>1130510</v>
      </c>
      <c r="I49" s="690">
        <v>501251</v>
      </c>
      <c r="J49" s="690" t="s">
        <v>1555</v>
      </c>
      <c r="K49" s="690" t="s">
        <v>1421</v>
      </c>
      <c r="L49" s="690" t="s">
        <v>26</v>
      </c>
      <c r="N49" s="690">
        <v>0</v>
      </c>
      <c r="P49" s="690">
        <v>8.0299999999999994</v>
      </c>
      <c r="Q49" s="690">
        <v>0</v>
      </c>
      <c r="R49" s="690">
        <v>8.0299999999999994</v>
      </c>
    </row>
    <row r="50" spans="1:18" x14ac:dyDescent="0.2">
      <c r="D50" s="690" t="s">
        <v>593</v>
      </c>
      <c r="F50" s="690">
        <v>1130510</v>
      </c>
      <c r="I50" s="690">
        <v>501252</v>
      </c>
      <c r="J50" s="690" t="s">
        <v>1556</v>
      </c>
      <c r="K50" s="690" t="s">
        <v>1421</v>
      </c>
      <c r="L50" s="690" t="s">
        <v>26</v>
      </c>
      <c r="N50" s="690">
        <v>0</v>
      </c>
      <c r="P50" s="690">
        <v>11.1</v>
      </c>
      <c r="Q50" s="690">
        <v>0</v>
      </c>
      <c r="R50" s="690">
        <v>11.1</v>
      </c>
    </row>
    <row r="51" spans="1:18" x14ac:dyDescent="0.2">
      <c r="D51" s="690" t="s">
        <v>593</v>
      </c>
      <c r="F51" s="690">
        <v>1130510</v>
      </c>
      <c r="I51" s="690">
        <v>501253</v>
      </c>
      <c r="J51" s="690" t="s">
        <v>1557</v>
      </c>
      <c r="K51" s="690" t="s">
        <v>1421</v>
      </c>
      <c r="L51" s="690" t="s">
        <v>26</v>
      </c>
      <c r="N51" s="690">
        <v>0</v>
      </c>
      <c r="P51" s="690">
        <v>10.39</v>
      </c>
      <c r="Q51" s="690">
        <v>0</v>
      </c>
      <c r="R51" s="690">
        <v>10.39</v>
      </c>
    </row>
    <row r="52" spans="1:18" x14ac:dyDescent="0.2">
      <c r="D52" s="690" t="s">
        <v>593</v>
      </c>
      <c r="F52" s="690">
        <v>1130510</v>
      </c>
      <c r="I52" s="690">
        <v>501270</v>
      </c>
      <c r="J52" s="690" t="s">
        <v>1643</v>
      </c>
      <c r="K52" s="690" t="s">
        <v>1421</v>
      </c>
      <c r="L52" s="690" t="s">
        <v>26</v>
      </c>
      <c r="N52" s="690">
        <v>0</v>
      </c>
      <c r="P52" s="690">
        <v>552.41</v>
      </c>
      <c r="Q52" s="690">
        <v>35.82</v>
      </c>
      <c r="R52" s="690">
        <v>516.59</v>
      </c>
    </row>
    <row r="53" spans="1:18" x14ac:dyDescent="0.2">
      <c r="D53" s="690" t="s">
        <v>593</v>
      </c>
      <c r="F53" s="690">
        <v>1130510</v>
      </c>
      <c r="I53" s="690">
        <v>501271</v>
      </c>
      <c r="J53" s="690" t="s">
        <v>1555</v>
      </c>
      <c r="K53" s="690" t="s">
        <v>1421</v>
      </c>
      <c r="L53" s="690" t="s">
        <v>26</v>
      </c>
      <c r="N53" s="690">
        <v>0</v>
      </c>
      <c r="P53" s="690">
        <v>9.01</v>
      </c>
      <c r="Q53" s="690">
        <v>0</v>
      </c>
      <c r="R53" s="690">
        <v>9.01</v>
      </c>
    </row>
    <row r="54" spans="1:18" x14ac:dyDescent="0.2">
      <c r="D54" s="690" t="s">
        <v>593</v>
      </c>
      <c r="F54" s="690">
        <v>1130510</v>
      </c>
      <c r="I54" s="690">
        <v>501272</v>
      </c>
      <c r="J54" s="690" t="s">
        <v>1555</v>
      </c>
      <c r="K54" s="690" t="s">
        <v>1421</v>
      </c>
      <c r="L54" s="690" t="s">
        <v>26</v>
      </c>
      <c r="N54" s="690">
        <v>0</v>
      </c>
      <c r="P54" s="690">
        <v>9.8800000000000008</v>
      </c>
      <c r="Q54" s="690">
        <v>0</v>
      </c>
      <c r="R54" s="690">
        <v>9.8800000000000008</v>
      </c>
    </row>
    <row r="55" spans="1:18" x14ac:dyDescent="0.2">
      <c r="D55" s="690" t="s">
        <v>593</v>
      </c>
      <c r="F55" s="690">
        <v>1130510</v>
      </c>
      <c r="I55" s="690">
        <v>501273</v>
      </c>
      <c r="J55" s="690" t="s">
        <v>1555</v>
      </c>
      <c r="K55" s="690" t="s">
        <v>1421</v>
      </c>
      <c r="L55" s="690" t="s">
        <v>26</v>
      </c>
      <c r="N55" s="690">
        <v>0</v>
      </c>
      <c r="P55" s="690">
        <v>9.8800000000000008</v>
      </c>
      <c r="Q55" s="690">
        <v>0</v>
      </c>
      <c r="R55" s="690">
        <v>9.8800000000000008</v>
      </c>
    </row>
    <row r="56" spans="1:18" x14ac:dyDescent="0.2">
      <c r="D56" s="690" t="s">
        <v>593</v>
      </c>
      <c r="F56" s="690">
        <v>1130510</v>
      </c>
      <c r="I56" s="690">
        <v>501274</v>
      </c>
      <c r="J56" s="690" t="s">
        <v>1555</v>
      </c>
      <c r="K56" s="690" t="s">
        <v>1421</v>
      </c>
      <c r="L56" s="690" t="s">
        <v>26</v>
      </c>
      <c r="N56" s="690">
        <v>0</v>
      </c>
      <c r="P56" s="690">
        <v>7.65</v>
      </c>
      <c r="Q56" s="690">
        <v>0</v>
      </c>
      <c r="R56" s="690">
        <v>7.65</v>
      </c>
    </row>
    <row r="58" spans="1:18" x14ac:dyDescent="0.2">
      <c r="B58" s="690" t="s">
        <v>442</v>
      </c>
      <c r="D58" s="690" t="s">
        <v>593</v>
      </c>
      <c r="F58" s="690">
        <v>1130510</v>
      </c>
      <c r="L58" s="690" t="s">
        <v>26</v>
      </c>
      <c r="N58" s="691">
        <v>31766.62</v>
      </c>
      <c r="P58" s="691">
        <v>7094.36</v>
      </c>
      <c r="Q58" s="691">
        <v>37550.31</v>
      </c>
      <c r="R58" s="691">
        <v>1310.67</v>
      </c>
    </row>
    <row r="60" spans="1:18" x14ac:dyDescent="0.2">
      <c r="B60" s="690" t="s">
        <v>443</v>
      </c>
      <c r="D60" s="690" t="s">
        <v>593</v>
      </c>
      <c r="L60" s="690" t="s">
        <v>26</v>
      </c>
      <c r="N60" s="691">
        <v>31766.62</v>
      </c>
      <c r="P60" s="691">
        <v>7094.36</v>
      </c>
      <c r="Q60" s="691">
        <v>37550.31</v>
      </c>
      <c r="R60" s="691">
        <v>1310.67</v>
      </c>
    </row>
    <row r="62" spans="1:18" x14ac:dyDescent="0.2">
      <c r="B62" s="690" t="s">
        <v>444</v>
      </c>
      <c r="L62" s="690" t="s">
        <v>26</v>
      </c>
      <c r="N62" s="691">
        <v>31766.62</v>
      </c>
      <c r="P62" s="691">
        <v>7094.36</v>
      </c>
      <c r="Q62" s="691">
        <v>37550.31</v>
      </c>
      <c r="R62" s="691">
        <v>1310.67</v>
      </c>
    </row>
    <row r="64" spans="1:18" x14ac:dyDescent="0.2">
      <c r="A64" s="690" t="s">
        <v>1644</v>
      </c>
    </row>
    <row r="65" spans="1:15" x14ac:dyDescent="0.2">
      <c r="A65" s="690" t="s">
        <v>446</v>
      </c>
    </row>
    <row r="66" spans="1:15" x14ac:dyDescent="0.2">
      <c r="A66" s="690" t="s">
        <v>1629</v>
      </c>
    </row>
    <row r="67" spans="1:15" x14ac:dyDescent="0.2">
      <c r="A67" s="690" t="s">
        <v>447</v>
      </c>
    </row>
    <row r="69" spans="1:15" x14ac:dyDescent="0.2">
      <c r="C69" s="690" t="s">
        <v>379</v>
      </c>
      <c r="E69" s="690" t="s">
        <v>374</v>
      </c>
      <c r="G69" s="690" t="s">
        <v>448</v>
      </c>
      <c r="H69" s="690" t="s">
        <v>380</v>
      </c>
      <c r="J69" s="690" t="s">
        <v>381</v>
      </c>
      <c r="M69" s="690" t="s">
        <v>382</v>
      </c>
      <c r="O69" s="690" t="s">
        <v>383</v>
      </c>
    </row>
    <row r="71" spans="1:15" x14ac:dyDescent="0.2">
      <c r="C71" s="690" t="s">
        <v>26</v>
      </c>
      <c r="E71" s="690" t="s">
        <v>593</v>
      </c>
      <c r="G71" s="690" t="s">
        <v>1421</v>
      </c>
      <c r="H71" s="691">
        <v>31766.62</v>
      </c>
      <c r="J71" s="691">
        <v>7094.36</v>
      </c>
      <c r="M71" s="691">
        <v>37550.31</v>
      </c>
      <c r="O71" s="691">
        <v>1310.67</v>
      </c>
    </row>
    <row r="73" spans="1:15" x14ac:dyDescent="0.2">
      <c r="B73" s="690" t="s">
        <v>442</v>
      </c>
      <c r="C73" s="690" t="s">
        <v>26</v>
      </c>
      <c r="H73" s="691">
        <v>31766.62</v>
      </c>
      <c r="J73" s="691">
        <v>7094.36</v>
      </c>
      <c r="M73" s="691">
        <v>37550.31</v>
      </c>
      <c r="O73" s="691">
        <v>1310.67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7945-F944-4645-A9FC-C41E255EBB16}">
  <dimension ref="A1:R52"/>
  <sheetViews>
    <sheetView workbookViewId="0">
      <pane ySplit="5" topLeftCell="A11" activePane="bottomLeft" state="frozen"/>
      <selection pane="bottomLeft" activeCell="M17" sqref="M17"/>
    </sheetView>
  </sheetViews>
  <sheetFormatPr defaultRowHeight="11.4" x14ac:dyDescent="0.2"/>
  <cols>
    <col min="1" max="1" width="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1655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500705</v>
      </c>
      <c r="J7" s="690" t="s">
        <v>112</v>
      </c>
      <c r="K7" s="690" t="s">
        <v>562</v>
      </c>
      <c r="L7" s="690" t="s">
        <v>26</v>
      </c>
      <c r="N7" s="691">
        <v>1617466.3</v>
      </c>
      <c r="P7" s="691">
        <v>87606.46</v>
      </c>
      <c r="Q7" s="691">
        <v>1705072.76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500707</v>
      </c>
      <c r="J8" s="690" t="s">
        <v>626</v>
      </c>
      <c r="K8" s="690" t="s">
        <v>562</v>
      </c>
      <c r="L8" s="690" t="s">
        <v>26</v>
      </c>
      <c r="N8" s="691">
        <v>3004499.12</v>
      </c>
      <c r="P8" s="691">
        <v>432239.53</v>
      </c>
      <c r="Q8" s="691">
        <v>3436738.65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500722</v>
      </c>
      <c r="J9" s="690" t="s">
        <v>627</v>
      </c>
      <c r="K9" s="690" t="s">
        <v>562</v>
      </c>
      <c r="L9" s="690" t="s">
        <v>26</v>
      </c>
      <c r="N9" s="691">
        <v>268733.14</v>
      </c>
      <c r="P9" s="691">
        <v>291270.59000000003</v>
      </c>
      <c r="Q9" s="691">
        <v>560003.73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500771</v>
      </c>
      <c r="J10" s="690" t="s">
        <v>628</v>
      </c>
      <c r="K10" s="690" t="s">
        <v>562</v>
      </c>
      <c r="L10" s="690" t="s">
        <v>26</v>
      </c>
      <c r="N10" s="691">
        <v>1109409.23</v>
      </c>
      <c r="P10" s="690">
        <v>0</v>
      </c>
      <c r="Q10" s="691">
        <v>1109409.23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500773</v>
      </c>
      <c r="J11" s="690" t="s">
        <v>629</v>
      </c>
      <c r="K11" s="690" t="s">
        <v>562</v>
      </c>
      <c r="L11" s="690" t="s">
        <v>26</v>
      </c>
      <c r="N11" s="690">
        <v>0</v>
      </c>
      <c r="P11" s="691">
        <v>4321.41</v>
      </c>
      <c r="Q11" s="691">
        <v>4321.41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500797</v>
      </c>
      <c r="J12" s="690" t="s">
        <v>630</v>
      </c>
      <c r="K12" s="690" t="s">
        <v>562</v>
      </c>
      <c r="L12" s="690" t="s">
        <v>26</v>
      </c>
      <c r="N12" s="690">
        <v>0</v>
      </c>
      <c r="P12" s="691">
        <v>42071.95</v>
      </c>
      <c r="Q12" s="691">
        <v>42071.95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562</v>
      </c>
      <c r="L13" s="690" t="s">
        <v>26</v>
      </c>
      <c r="N13" s="691">
        <v>369761.21</v>
      </c>
      <c r="P13" s="691">
        <v>90670.47</v>
      </c>
      <c r="Q13" s="691">
        <v>460431.68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500888</v>
      </c>
      <c r="J14" s="690" t="s">
        <v>631</v>
      </c>
      <c r="K14" s="690" t="s">
        <v>562</v>
      </c>
      <c r="L14" s="690" t="s">
        <v>26</v>
      </c>
      <c r="N14" s="690">
        <v>0</v>
      </c>
      <c r="P14" s="691">
        <v>287338.18</v>
      </c>
      <c r="Q14" s="691">
        <v>287338.18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500890</v>
      </c>
      <c r="J15" s="690" t="s">
        <v>617</v>
      </c>
      <c r="K15" s="690" t="s">
        <v>562</v>
      </c>
      <c r="L15" s="690" t="s">
        <v>26</v>
      </c>
      <c r="N15" s="690">
        <v>0</v>
      </c>
      <c r="P15" s="691">
        <v>860751.51</v>
      </c>
      <c r="Q15" s="691">
        <v>860751.51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500892</v>
      </c>
      <c r="J16" s="690" t="s">
        <v>609</v>
      </c>
      <c r="K16" s="690" t="s">
        <v>562</v>
      </c>
      <c r="L16" s="690" t="s">
        <v>26</v>
      </c>
      <c r="N16" s="691">
        <v>1381218.99</v>
      </c>
      <c r="P16" s="691">
        <v>18483.98</v>
      </c>
      <c r="Q16" s="691">
        <v>1399702.97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500947</v>
      </c>
      <c r="J17" s="690" t="s">
        <v>612</v>
      </c>
      <c r="K17" s="690" t="s">
        <v>562</v>
      </c>
      <c r="L17" s="690" t="s">
        <v>26</v>
      </c>
      <c r="N17" s="690">
        <v>0</v>
      </c>
      <c r="P17" s="690">
        <v>0</v>
      </c>
      <c r="Q17" s="690">
        <v>0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500948</v>
      </c>
      <c r="J18" s="690" t="s">
        <v>612</v>
      </c>
      <c r="K18" s="690" t="s">
        <v>562</v>
      </c>
      <c r="L18" s="690" t="s">
        <v>26</v>
      </c>
      <c r="N18" s="690">
        <v>0</v>
      </c>
      <c r="P18" s="691">
        <v>527730.16</v>
      </c>
      <c r="Q18" s="691">
        <v>527730.16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500972</v>
      </c>
      <c r="J19" s="690" t="s">
        <v>633</v>
      </c>
      <c r="K19" s="690" t="s">
        <v>562</v>
      </c>
      <c r="L19" s="690" t="s">
        <v>26</v>
      </c>
      <c r="N19" s="690">
        <v>0</v>
      </c>
      <c r="P19" s="691">
        <v>21578.09</v>
      </c>
      <c r="Q19" s="691">
        <v>21578.09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500991</v>
      </c>
      <c r="J20" s="690" t="s">
        <v>617</v>
      </c>
      <c r="K20" s="690" t="s">
        <v>562</v>
      </c>
      <c r="L20" s="690" t="s">
        <v>26</v>
      </c>
      <c r="N20" s="690">
        <v>0</v>
      </c>
      <c r="P20" s="690">
        <v>161.16999999999999</v>
      </c>
      <c r="Q20" s="690">
        <v>161.16999999999999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501018</v>
      </c>
      <c r="J21" s="690" t="s">
        <v>634</v>
      </c>
      <c r="K21" s="690" t="s">
        <v>562</v>
      </c>
      <c r="L21" s="690" t="s">
        <v>26</v>
      </c>
      <c r="N21" s="691">
        <v>10965877.6</v>
      </c>
      <c r="P21" s="691">
        <v>3132639.35</v>
      </c>
      <c r="Q21" s="691">
        <v>14098516.949999999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501020</v>
      </c>
      <c r="J22" s="690" t="s">
        <v>617</v>
      </c>
      <c r="K22" s="690" t="s">
        <v>562</v>
      </c>
      <c r="L22" s="690" t="s">
        <v>26</v>
      </c>
      <c r="N22" s="690">
        <v>0</v>
      </c>
      <c r="P22" s="691">
        <v>45754.18</v>
      </c>
      <c r="Q22" s="691">
        <v>45754.18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501046</v>
      </c>
      <c r="J23" s="690" t="s">
        <v>623</v>
      </c>
      <c r="K23" s="690" t="s">
        <v>562</v>
      </c>
      <c r="L23" s="690" t="s">
        <v>26</v>
      </c>
      <c r="N23" s="691">
        <v>3459895.29</v>
      </c>
      <c r="P23" s="691">
        <v>453656.74</v>
      </c>
      <c r="Q23" s="691">
        <v>3913552.03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501090</v>
      </c>
      <c r="J24" s="690" t="s">
        <v>1310</v>
      </c>
      <c r="K24" s="690" t="s">
        <v>562</v>
      </c>
      <c r="L24" s="690" t="s">
        <v>26</v>
      </c>
      <c r="N24" s="691">
        <v>13999.71</v>
      </c>
      <c r="P24" s="691">
        <v>1094.6300000000001</v>
      </c>
      <c r="Q24" s="690">
        <v>0</v>
      </c>
      <c r="R24" s="691">
        <v>15094.34</v>
      </c>
    </row>
    <row r="25" spans="4:18" x14ac:dyDescent="0.2">
      <c r="D25" s="690" t="s">
        <v>593</v>
      </c>
      <c r="F25" s="690">
        <v>1130510</v>
      </c>
      <c r="I25" s="690">
        <v>501116</v>
      </c>
      <c r="J25" s="690" t="s">
        <v>1512</v>
      </c>
      <c r="K25" s="690" t="s">
        <v>562</v>
      </c>
      <c r="L25" s="690" t="s">
        <v>26</v>
      </c>
      <c r="N25" s="691">
        <v>324287.65000000002</v>
      </c>
      <c r="P25" s="691">
        <v>354091.99</v>
      </c>
      <c r="Q25" s="691">
        <v>359032.75</v>
      </c>
      <c r="R25" s="691">
        <v>319346.89</v>
      </c>
    </row>
    <row r="26" spans="4:18" x14ac:dyDescent="0.2">
      <c r="D26" s="690" t="s">
        <v>593</v>
      </c>
      <c r="F26" s="690">
        <v>1130510</v>
      </c>
      <c r="I26" s="690">
        <v>501132</v>
      </c>
      <c r="J26" s="690" t="s">
        <v>617</v>
      </c>
      <c r="K26" s="690" t="s">
        <v>562</v>
      </c>
      <c r="L26" s="690" t="s">
        <v>26</v>
      </c>
      <c r="N26" s="690">
        <v>0</v>
      </c>
      <c r="P26" s="691">
        <v>97026.01</v>
      </c>
      <c r="Q26" s="691">
        <v>97026.01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501152</v>
      </c>
      <c r="J27" s="690" t="s">
        <v>1458</v>
      </c>
      <c r="K27" s="690" t="s">
        <v>562</v>
      </c>
      <c r="L27" s="690" t="s">
        <v>26</v>
      </c>
      <c r="N27" s="691">
        <v>7613.18</v>
      </c>
      <c r="P27" s="690">
        <v>0</v>
      </c>
      <c r="Q27" s="690">
        <v>0</v>
      </c>
      <c r="R27" s="691">
        <v>7613.18</v>
      </c>
    </row>
    <row r="28" spans="4:18" x14ac:dyDescent="0.2">
      <c r="D28" s="690" t="s">
        <v>593</v>
      </c>
      <c r="F28" s="690">
        <v>1130510</v>
      </c>
      <c r="I28" s="690">
        <v>501162</v>
      </c>
      <c r="J28" s="690" t="s">
        <v>1516</v>
      </c>
      <c r="K28" s="690" t="s">
        <v>562</v>
      </c>
      <c r="L28" s="690" t="s">
        <v>26</v>
      </c>
      <c r="N28" s="691">
        <v>59267.33</v>
      </c>
      <c r="P28" s="691">
        <v>4702.38</v>
      </c>
      <c r="Q28" s="690">
        <v>0</v>
      </c>
      <c r="R28" s="691">
        <v>63969.71</v>
      </c>
    </row>
    <row r="29" spans="4:18" x14ac:dyDescent="0.2">
      <c r="D29" s="690" t="s">
        <v>593</v>
      </c>
      <c r="F29" s="690">
        <v>1130510</v>
      </c>
      <c r="I29" s="690">
        <v>501163</v>
      </c>
      <c r="J29" s="690" t="s">
        <v>1516</v>
      </c>
      <c r="K29" s="690" t="s">
        <v>562</v>
      </c>
      <c r="L29" s="690" t="s">
        <v>26</v>
      </c>
      <c r="N29" s="691">
        <v>21976.01</v>
      </c>
      <c r="P29" s="690">
        <v>0</v>
      </c>
      <c r="Q29" s="690">
        <v>0</v>
      </c>
      <c r="R29" s="691">
        <v>21976.01</v>
      </c>
    </row>
    <row r="30" spans="4:18" x14ac:dyDescent="0.2">
      <c r="D30" s="690" t="s">
        <v>593</v>
      </c>
      <c r="F30" s="690">
        <v>1130510</v>
      </c>
      <c r="I30" s="690">
        <v>501178</v>
      </c>
      <c r="J30" s="690" t="s">
        <v>617</v>
      </c>
      <c r="K30" s="690" t="s">
        <v>562</v>
      </c>
      <c r="L30" s="690" t="s">
        <v>26</v>
      </c>
      <c r="N30" s="690">
        <v>0</v>
      </c>
      <c r="P30" s="691">
        <v>186842.56</v>
      </c>
      <c r="Q30" s="691">
        <v>186842.56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501179</v>
      </c>
      <c r="J31" s="690" t="s">
        <v>617</v>
      </c>
      <c r="K31" s="690" t="s">
        <v>562</v>
      </c>
      <c r="L31" s="690" t="s">
        <v>26</v>
      </c>
      <c r="N31" s="690">
        <v>0</v>
      </c>
      <c r="P31" s="691">
        <v>55974.11</v>
      </c>
      <c r="Q31" s="691">
        <v>55974.11</v>
      </c>
      <c r="R31" s="690">
        <v>0</v>
      </c>
    </row>
    <row r="32" spans="4:18" x14ac:dyDescent="0.2">
      <c r="D32" s="690" t="s">
        <v>593</v>
      </c>
      <c r="F32" s="690">
        <v>1130510</v>
      </c>
      <c r="I32" s="690">
        <v>501216</v>
      </c>
      <c r="J32" s="690" t="s">
        <v>1518</v>
      </c>
      <c r="K32" s="690" t="s">
        <v>562</v>
      </c>
      <c r="L32" s="690" t="s">
        <v>26</v>
      </c>
      <c r="N32" s="691">
        <v>375292.98</v>
      </c>
      <c r="P32" s="691">
        <v>17195.25</v>
      </c>
      <c r="Q32" s="691">
        <v>23509.91</v>
      </c>
      <c r="R32" s="691">
        <v>368978.32</v>
      </c>
    </row>
    <row r="33" spans="1:18" x14ac:dyDescent="0.2">
      <c r="D33" s="690" t="s">
        <v>593</v>
      </c>
      <c r="F33" s="690">
        <v>1130510</v>
      </c>
      <c r="I33" s="690">
        <v>501223</v>
      </c>
      <c r="J33" s="690" t="s">
        <v>1518</v>
      </c>
      <c r="K33" s="690" t="s">
        <v>562</v>
      </c>
      <c r="L33" s="690" t="s">
        <v>26</v>
      </c>
      <c r="N33" s="691">
        <v>334461.34000000003</v>
      </c>
      <c r="P33" s="691">
        <v>10050.34</v>
      </c>
      <c r="Q33" s="691">
        <v>15678.01</v>
      </c>
      <c r="R33" s="691">
        <v>328833.67</v>
      </c>
    </row>
    <row r="34" spans="1:18" x14ac:dyDescent="0.2">
      <c r="D34" s="690" t="s">
        <v>593</v>
      </c>
      <c r="F34" s="690">
        <v>1130510</v>
      </c>
      <c r="I34" s="690">
        <v>501256</v>
      </c>
      <c r="J34" s="690" t="s">
        <v>669</v>
      </c>
      <c r="K34" s="690" t="s">
        <v>562</v>
      </c>
      <c r="L34" s="690" t="s">
        <v>26</v>
      </c>
      <c r="N34" s="691">
        <v>2135.56</v>
      </c>
      <c r="P34" s="691">
        <v>4391.09</v>
      </c>
      <c r="Q34" s="691">
        <v>6526.65</v>
      </c>
      <c r="R34" s="690">
        <v>0</v>
      </c>
    </row>
    <row r="35" spans="1:18" x14ac:dyDescent="0.2">
      <c r="D35" s="690" t="s">
        <v>593</v>
      </c>
      <c r="F35" s="690">
        <v>1130510</v>
      </c>
      <c r="I35" s="690">
        <v>501257</v>
      </c>
      <c r="J35" s="690" t="s">
        <v>1310</v>
      </c>
      <c r="K35" s="690" t="s">
        <v>562</v>
      </c>
      <c r="L35" s="690" t="s">
        <v>26</v>
      </c>
      <c r="N35" s="691">
        <v>45367.25</v>
      </c>
      <c r="P35" s="690">
        <v>0</v>
      </c>
      <c r="Q35" s="691">
        <v>1638.82</v>
      </c>
      <c r="R35" s="691">
        <v>43728.43</v>
      </c>
    </row>
    <row r="37" spans="1:18" x14ac:dyDescent="0.2">
      <c r="B37" s="690" t="s">
        <v>442</v>
      </c>
      <c r="D37" s="690" t="s">
        <v>593</v>
      </c>
      <c r="F37" s="690">
        <v>1130510</v>
      </c>
      <c r="L37" s="690" t="s">
        <v>26</v>
      </c>
      <c r="N37" s="691">
        <v>23361261.890000001</v>
      </c>
      <c r="P37" s="691">
        <v>7027642.1299999999</v>
      </c>
      <c r="Q37" s="691">
        <v>29219363.469999999</v>
      </c>
      <c r="R37" s="691">
        <v>1169540.55</v>
      </c>
    </row>
    <row r="39" spans="1:18" x14ac:dyDescent="0.2">
      <c r="B39" s="690" t="s">
        <v>443</v>
      </c>
      <c r="D39" s="690" t="s">
        <v>593</v>
      </c>
      <c r="L39" s="690" t="s">
        <v>26</v>
      </c>
      <c r="N39" s="691">
        <v>23361261.890000001</v>
      </c>
      <c r="P39" s="691">
        <v>7027642.1299999999</v>
      </c>
      <c r="Q39" s="691">
        <v>29219363.469999999</v>
      </c>
      <c r="R39" s="691">
        <v>1169540.55</v>
      </c>
    </row>
    <row r="41" spans="1:18" x14ac:dyDescent="0.2">
      <c r="B41" s="690" t="s">
        <v>444</v>
      </c>
      <c r="L41" s="690" t="s">
        <v>26</v>
      </c>
      <c r="N41" s="691">
        <v>23361261.890000001</v>
      </c>
      <c r="P41" s="691">
        <v>7027642.1299999999</v>
      </c>
      <c r="Q41" s="691">
        <v>29219363.469999999</v>
      </c>
      <c r="R41" s="691">
        <v>1169540.55</v>
      </c>
    </row>
    <row r="43" spans="1:18" x14ac:dyDescent="0.2">
      <c r="A43" s="690" t="s">
        <v>1656</v>
      </c>
    </row>
    <row r="44" spans="1:18" x14ac:dyDescent="0.2">
      <c r="A44" s="690" t="s">
        <v>446</v>
      </c>
    </row>
    <row r="45" spans="1:18" x14ac:dyDescent="0.2">
      <c r="A45" s="690" t="s">
        <v>1629</v>
      </c>
    </row>
    <row r="46" spans="1:18" x14ac:dyDescent="0.2">
      <c r="A46" s="690" t="s">
        <v>447</v>
      </c>
    </row>
    <row r="48" spans="1:18" x14ac:dyDescent="0.2">
      <c r="C48" s="690" t="s">
        <v>379</v>
      </c>
      <c r="E48" s="690" t="s">
        <v>374</v>
      </c>
      <c r="G48" s="690" t="s">
        <v>448</v>
      </c>
      <c r="H48" s="690" t="s">
        <v>380</v>
      </c>
      <c r="J48" s="690" t="s">
        <v>381</v>
      </c>
      <c r="M48" s="690" t="s">
        <v>382</v>
      </c>
      <c r="O48" s="690" t="s">
        <v>383</v>
      </c>
    </row>
    <row r="50" spans="2:15" x14ac:dyDescent="0.2">
      <c r="C50" s="690" t="s">
        <v>26</v>
      </c>
      <c r="E50" s="690" t="s">
        <v>593</v>
      </c>
      <c r="G50" s="690" t="s">
        <v>562</v>
      </c>
      <c r="H50" s="691">
        <v>23361261.890000001</v>
      </c>
      <c r="J50" s="691">
        <v>7027642.1299999999</v>
      </c>
      <c r="M50" s="691">
        <v>29219363.469999999</v>
      </c>
      <c r="O50" s="691">
        <v>1169540.55</v>
      </c>
    </row>
    <row r="52" spans="2:15" x14ac:dyDescent="0.2">
      <c r="B52" s="690" t="s">
        <v>442</v>
      </c>
      <c r="C52" s="690" t="s">
        <v>26</v>
      </c>
      <c r="H52" s="691">
        <v>23361261.890000001</v>
      </c>
      <c r="J52" s="691">
        <v>7027642.1299999999</v>
      </c>
      <c r="M52" s="691">
        <v>29219363.469999999</v>
      </c>
      <c r="O52" s="691">
        <v>1169540.55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DD6C-F83C-47D3-9E5F-6578A26A416D}">
  <sheetPr>
    <tabColor rgb="FFFF0000"/>
  </sheetPr>
  <dimension ref="A1:V42"/>
  <sheetViews>
    <sheetView topLeftCell="H1" workbookViewId="0">
      <selection activeCell="T28" sqref="T28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0.109375" style="690" customWidth="1"/>
    <col min="20" max="20" width="11.21875" style="690" customWidth="1"/>
    <col min="21" max="21" width="10.109375" style="690" customWidth="1"/>
    <col min="22" max="22" width="11.21875" style="690" customWidth="1"/>
    <col min="23" max="23" width="8.88671875" style="690" customWidth="1"/>
    <col min="24" max="16384" width="8.88671875" style="690"/>
  </cols>
  <sheetData>
    <row r="1" spans="1:22" x14ac:dyDescent="0.2">
      <c r="A1" s="690" t="s">
        <v>1471</v>
      </c>
      <c r="T1" s="690">
        <v>4.4320000000000004</v>
      </c>
    </row>
    <row r="2" spans="1:22" x14ac:dyDescent="0.2">
      <c r="A2" s="690" t="s">
        <v>372</v>
      </c>
    </row>
    <row r="3" spans="1:22" x14ac:dyDescent="0.2">
      <c r="A3" s="690" t="s">
        <v>1470</v>
      </c>
    </row>
    <row r="5" spans="1:22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2" x14ac:dyDescent="0.2">
      <c r="A7" s="881"/>
      <c r="B7" s="881"/>
      <c r="C7" s="881"/>
      <c r="D7" s="881" t="s">
        <v>593</v>
      </c>
      <c r="E7" s="881"/>
      <c r="F7" s="881">
        <v>1130610</v>
      </c>
      <c r="G7" s="881"/>
      <c r="H7" s="881"/>
      <c r="I7" s="881">
        <v>500707</v>
      </c>
      <c r="J7" s="881" t="s">
        <v>626</v>
      </c>
      <c r="K7" s="881" t="s">
        <v>561</v>
      </c>
      <c r="L7" s="881" t="s">
        <v>26</v>
      </c>
      <c r="M7" s="881"/>
      <c r="N7" s="882">
        <v>-605.89</v>
      </c>
      <c r="O7" s="881"/>
      <c r="P7" s="882"/>
      <c r="Q7" s="882">
        <f>605.89+443.45</f>
        <v>1049.3399999999999</v>
      </c>
      <c r="R7" s="882">
        <f t="shared" ref="R7:R22" si="0">N7+P7-Q7</f>
        <v>-1655.23</v>
      </c>
      <c r="T7" s="852"/>
    </row>
    <row r="8" spans="1:22" x14ac:dyDescent="0.2">
      <c r="A8" s="881"/>
      <c r="B8" s="881"/>
      <c r="C8" s="881"/>
      <c r="D8" s="881" t="s">
        <v>593</v>
      </c>
      <c r="E8" s="881"/>
      <c r="F8" s="881">
        <v>1130610</v>
      </c>
      <c r="G8" s="881"/>
      <c r="H8" s="881"/>
      <c r="I8" s="881">
        <v>500707</v>
      </c>
      <c r="J8" s="881" t="s">
        <v>626</v>
      </c>
      <c r="K8" s="881" t="s">
        <v>562</v>
      </c>
      <c r="L8" s="881" t="s">
        <v>26</v>
      </c>
      <c r="M8" s="881"/>
      <c r="N8" s="882">
        <v>46228.08</v>
      </c>
      <c r="O8" s="881"/>
      <c r="P8" s="882"/>
      <c r="Q8" s="882">
        <v>0</v>
      </c>
      <c r="R8" s="882">
        <f t="shared" si="0"/>
        <v>46228.08</v>
      </c>
      <c r="S8" s="691">
        <f>SUM(R7:R8)</f>
        <v>44572.85</v>
      </c>
      <c r="T8" s="852">
        <f>V8*$T$1</f>
        <v>45178.744320000005</v>
      </c>
      <c r="U8" s="724">
        <f>S8-T8</f>
        <v>-605.8943200000067</v>
      </c>
      <c r="V8" s="690">
        <v>10193.76</v>
      </c>
    </row>
    <row r="9" spans="1:22" x14ac:dyDescent="0.2">
      <c r="A9" s="881"/>
      <c r="B9" s="881"/>
      <c r="C9" s="881"/>
      <c r="D9" s="881" t="s">
        <v>593</v>
      </c>
      <c r="E9" s="881"/>
      <c r="F9" s="881">
        <v>1130610</v>
      </c>
      <c r="G9" s="881"/>
      <c r="H9" s="881"/>
      <c r="I9" s="881">
        <v>500890</v>
      </c>
      <c r="J9" s="881" t="s">
        <v>617</v>
      </c>
      <c r="K9" s="881" t="s">
        <v>561</v>
      </c>
      <c r="L9" s="881" t="s">
        <v>26</v>
      </c>
      <c r="M9" s="881"/>
      <c r="N9" s="882">
        <v>-739.17</v>
      </c>
      <c r="O9" s="881"/>
      <c r="P9" s="882"/>
      <c r="Q9" s="882">
        <f>739.17+687.6</f>
        <v>1426.77</v>
      </c>
      <c r="R9" s="882">
        <f t="shared" si="0"/>
        <v>-2165.94</v>
      </c>
      <c r="T9" s="852"/>
    </row>
    <row r="10" spans="1:22" x14ac:dyDescent="0.2">
      <c r="A10" s="881"/>
      <c r="B10" s="881"/>
      <c r="C10" s="881"/>
      <c r="D10" s="881" t="s">
        <v>593</v>
      </c>
      <c r="E10" s="881"/>
      <c r="F10" s="881">
        <v>1130610</v>
      </c>
      <c r="G10" s="881"/>
      <c r="H10" s="881"/>
      <c r="I10" s="881">
        <v>500890</v>
      </c>
      <c r="J10" s="881" t="s">
        <v>617</v>
      </c>
      <c r="K10" s="881" t="s">
        <v>562</v>
      </c>
      <c r="L10" s="881" t="s">
        <v>26</v>
      </c>
      <c r="M10" s="881"/>
      <c r="N10" s="882">
        <v>71481.53</v>
      </c>
      <c r="O10" s="881"/>
      <c r="P10" s="882"/>
      <c r="Q10" s="882">
        <v>0</v>
      </c>
      <c r="R10" s="882">
        <f t="shared" si="0"/>
        <v>71481.53</v>
      </c>
      <c r="S10" s="691">
        <f>SUM(R9:R10)</f>
        <v>69315.59</v>
      </c>
      <c r="T10" s="852">
        <f>V10*$T$1</f>
        <v>70054.762560000003</v>
      </c>
      <c r="U10" s="724">
        <f>S10-T10</f>
        <v>-739.17256000000634</v>
      </c>
      <c r="V10" s="690">
        <v>15806.58</v>
      </c>
    </row>
    <row r="11" spans="1:22" x14ac:dyDescent="0.2">
      <c r="A11" s="881"/>
      <c r="B11" s="881"/>
      <c r="C11" s="881"/>
      <c r="D11" s="881" t="s">
        <v>593</v>
      </c>
      <c r="E11" s="881"/>
      <c r="F11" s="881">
        <v>1130610</v>
      </c>
      <c r="G11" s="881"/>
      <c r="H11" s="881"/>
      <c r="I11" s="881">
        <v>501020</v>
      </c>
      <c r="J11" s="881" t="s">
        <v>617</v>
      </c>
      <c r="K11" s="881" t="s">
        <v>561</v>
      </c>
      <c r="L11" s="881" t="s">
        <v>26</v>
      </c>
      <c r="M11" s="881"/>
      <c r="N11" s="882">
        <v>0</v>
      </c>
      <c r="O11" s="881"/>
      <c r="P11" s="882">
        <v>217604.5</v>
      </c>
      <c r="Q11" s="882">
        <v>0</v>
      </c>
      <c r="R11" s="882">
        <f t="shared" si="0"/>
        <v>217604.5</v>
      </c>
      <c r="T11" s="852"/>
    </row>
    <row r="12" spans="1:22" x14ac:dyDescent="0.2">
      <c r="A12" s="881"/>
      <c r="B12" s="881"/>
      <c r="C12" s="881"/>
      <c r="D12" s="881" t="s">
        <v>593</v>
      </c>
      <c r="E12" s="881"/>
      <c r="F12" s="881">
        <v>1130610</v>
      </c>
      <c r="G12" s="881"/>
      <c r="H12" s="881"/>
      <c r="I12" s="881">
        <v>501020</v>
      </c>
      <c r="J12" s="881" t="s">
        <v>617</v>
      </c>
      <c r="K12" s="881" t="s">
        <v>562</v>
      </c>
      <c r="L12" s="881" t="s">
        <v>26</v>
      </c>
      <c r="M12" s="881"/>
      <c r="N12" s="882">
        <v>44029.49</v>
      </c>
      <c r="O12" s="881"/>
      <c r="P12" s="882"/>
      <c r="Q12" s="882">
        <v>0</v>
      </c>
      <c r="R12" s="882">
        <f t="shared" si="0"/>
        <v>44029.49</v>
      </c>
      <c r="S12" s="691">
        <f>SUM(R11:R12)</f>
        <v>261633.99</v>
      </c>
      <c r="T12" s="852">
        <f>V12*$T$1</f>
        <v>261633.99008000005</v>
      </c>
      <c r="U12" s="724">
        <f>S12-T12</f>
        <v>-8.0000056186690927E-5</v>
      </c>
      <c r="V12" s="690">
        <v>59032.94</v>
      </c>
    </row>
    <row r="13" spans="1:22" x14ac:dyDescent="0.2">
      <c r="A13" s="881"/>
      <c r="B13" s="881"/>
      <c r="C13" s="881"/>
      <c r="D13" s="881" t="s">
        <v>593</v>
      </c>
      <c r="E13" s="881"/>
      <c r="F13" s="881">
        <v>1130610</v>
      </c>
      <c r="G13" s="881"/>
      <c r="H13" s="881"/>
      <c r="I13" s="881">
        <v>501132</v>
      </c>
      <c r="J13" s="881" t="s">
        <v>617</v>
      </c>
      <c r="K13" s="881" t="s">
        <v>561</v>
      </c>
      <c r="L13" s="881" t="s">
        <v>26</v>
      </c>
      <c r="M13" s="881"/>
      <c r="N13" s="882">
        <v>0</v>
      </c>
      <c r="O13" s="881"/>
      <c r="P13" s="882"/>
      <c r="Q13" s="882">
        <v>139605.54</v>
      </c>
      <c r="R13" s="882">
        <f t="shared" si="0"/>
        <v>-139605.54</v>
      </c>
      <c r="T13" s="852"/>
    </row>
    <row r="14" spans="1:22" x14ac:dyDescent="0.2">
      <c r="A14" s="881"/>
      <c r="B14" s="881"/>
      <c r="C14" s="881"/>
      <c r="D14" s="881" t="s">
        <v>593</v>
      </c>
      <c r="E14" s="881"/>
      <c r="F14" s="881">
        <v>1130610</v>
      </c>
      <c r="G14" s="881"/>
      <c r="H14" s="881"/>
      <c r="I14" s="881">
        <v>501132</v>
      </c>
      <c r="J14" s="881" t="s">
        <v>617</v>
      </c>
      <c r="K14" s="881" t="s">
        <v>562</v>
      </c>
      <c r="L14" s="881" t="s">
        <v>26</v>
      </c>
      <c r="M14" s="881"/>
      <c r="N14" s="882">
        <v>220172.45</v>
      </c>
      <c r="O14" s="881"/>
      <c r="P14" s="882"/>
      <c r="Q14" s="882">
        <v>0</v>
      </c>
      <c r="R14" s="882">
        <f t="shared" si="0"/>
        <v>220172.45</v>
      </c>
      <c r="S14" s="691">
        <f>R14</f>
        <v>220172.45</v>
      </c>
      <c r="T14" s="852">
        <f>V14*$T$1</f>
        <v>80566.890400000004</v>
      </c>
      <c r="U14" s="724">
        <f>S14-T14</f>
        <v>139605.55960000001</v>
      </c>
      <c r="V14" s="690">
        <v>18178.45</v>
      </c>
    </row>
    <row r="15" spans="1:22" x14ac:dyDescent="0.2">
      <c r="A15" s="881"/>
      <c r="B15" s="881"/>
      <c r="C15" s="881"/>
      <c r="D15" s="881" t="s">
        <v>593</v>
      </c>
      <c r="E15" s="881"/>
      <c r="F15" s="881">
        <v>1130610</v>
      </c>
      <c r="G15" s="881"/>
      <c r="H15" s="881"/>
      <c r="I15" s="881">
        <v>501178</v>
      </c>
      <c r="J15" s="881" t="s">
        <v>617</v>
      </c>
      <c r="K15" s="881" t="s">
        <v>561</v>
      </c>
      <c r="L15" s="881" t="s">
        <v>26</v>
      </c>
      <c r="M15" s="881"/>
      <c r="N15" s="882">
        <v>0</v>
      </c>
      <c r="O15" s="881"/>
      <c r="P15" s="882"/>
      <c r="Q15" s="882">
        <v>22667.919999999998</v>
      </c>
      <c r="R15" s="882">
        <f t="shared" si="0"/>
        <v>-22667.919999999998</v>
      </c>
      <c r="T15" s="852"/>
    </row>
    <row r="16" spans="1:22" x14ac:dyDescent="0.2">
      <c r="A16" s="881"/>
      <c r="B16" s="881"/>
      <c r="C16" s="881"/>
      <c r="D16" s="881" t="s">
        <v>593</v>
      </c>
      <c r="E16" s="881"/>
      <c r="F16" s="881">
        <v>1130610</v>
      </c>
      <c r="G16" s="881"/>
      <c r="H16" s="881"/>
      <c r="I16" s="881">
        <v>501178</v>
      </c>
      <c r="J16" s="881" t="s">
        <v>617</v>
      </c>
      <c r="K16" s="881" t="s">
        <v>562</v>
      </c>
      <c r="L16" s="881" t="s">
        <v>26</v>
      </c>
      <c r="M16" s="881"/>
      <c r="N16" s="882">
        <v>22667.919999999998</v>
      </c>
      <c r="O16" s="881"/>
      <c r="P16" s="882"/>
      <c r="Q16" s="882">
        <v>0</v>
      </c>
      <c r="R16" s="882">
        <f t="shared" si="0"/>
        <v>22667.919999999998</v>
      </c>
      <c r="S16" s="691">
        <f>R16</f>
        <v>22667.919999999998</v>
      </c>
      <c r="T16" s="852">
        <f>V16*$T$1</f>
        <v>0</v>
      </c>
      <c r="U16" s="724">
        <f>S16-T16</f>
        <v>22667.919999999998</v>
      </c>
    </row>
    <row r="17" spans="1:22" x14ac:dyDescent="0.2">
      <c r="A17" s="881"/>
      <c r="B17" s="881"/>
      <c r="C17" s="881"/>
      <c r="D17" s="881" t="s">
        <v>593</v>
      </c>
      <c r="E17" s="881"/>
      <c r="F17" s="881">
        <v>1130610</v>
      </c>
      <c r="G17" s="881"/>
      <c r="H17" s="881"/>
      <c r="I17" s="881">
        <v>501179</v>
      </c>
      <c r="J17" s="881" t="s">
        <v>617</v>
      </c>
      <c r="K17" s="881" t="s">
        <v>561</v>
      </c>
      <c r="L17" s="881" t="s">
        <v>26</v>
      </c>
      <c r="M17" s="881"/>
      <c r="N17" s="882">
        <v>0</v>
      </c>
      <c r="O17" s="881"/>
      <c r="P17" s="882"/>
      <c r="Q17" s="882">
        <v>58689.760000000002</v>
      </c>
      <c r="R17" s="882">
        <f t="shared" si="0"/>
        <v>-58689.760000000002</v>
      </c>
      <c r="T17" s="852"/>
    </row>
    <row r="18" spans="1:22" x14ac:dyDescent="0.2">
      <c r="A18" s="881"/>
      <c r="B18" s="881"/>
      <c r="C18" s="881"/>
      <c r="D18" s="881" t="s">
        <v>593</v>
      </c>
      <c r="E18" s="881"/>
      <c r="F18" s="881">
        <v>1130610</v>
      </c>
      <c r="G18" s="881"/>
      <c r="H18" s="881"/>
      <c r="I18" s="881">
        <v>501179</v>
      </c>
      <c r="J18" s="881" t="s">
        <v>617</v>
      </c>
      <c r="K18" s="881" t="s">
        <v>562</v>
      </c>
      <c r="L18" s="881" t="s">
        <v>26</v>
      </c>
      <c r="M18" s="881"/>
      <c r="N18" s="882">
        <v>58689.760000000002</v>
      </c>
      <c r="O18" s="881"/>
      <c r="P18" s="882"/>
      <c r="Q18" s="882">
        <v>0</v>
      </c>
      <c r="R18" s="882">
        <f t="shared" si="0"/>
        <v>58689.760000000002</v>
      </c>
      <c r="S18" s="691">
        <f>R18</f>
        <v>58689.760000000002</v>
      </c>
      <c r="T18" s="852">
        <f>V18*$T$1</f>
        <v>0</v>
      </c>
      <c r="U18" s="724">
        <f>S18-T18</f>
        <v>58689.760000000002</v>
      </c>
    </row>
    <row r="19" spans="1:22" x14ac:dyDescent="0.2">
      <c r="A19" s="881"/>
      <c r="B19" s="881"/>
      <c r="C19" s="881"/>
      <c r="D19" s="881" t="s">
        <v>593</v>
      </c>
      <c r="E19" s="881"/>
      <c r="F19" s="881">
        <v>1130610</v>
      </c>
      <c r="G19" s="881"/>
      <c r="H19" s="881"/>
      <c r="I19" s="881">
        <v>500948</v>
      </c>
      <c r="J19" s="881" t="s">
        <v>612</v>
      </c>
      <c r="K19" s="881" t="s">
        <v>561</v>
      </c>
      <c r="L19" s="881" t="s">
        <v>26</v>
      </c>
      <c r="M19" s="881"/>
      <c r="N19" s="882">
        <v>-2371.92</v>
      </c>
      <c r="O19" s="881"/>
      <c r="P19" s="882"/>
      <c r="Q19" s="882">
        <f>2371.92+1825.56</f>
        <v>4197.4799999999996</v>
      </c>
      <c r="R19" s="882">
        <f t="shared" si="0"/>
        <v>-6569.4</v>
      </c>
      <c r="T19" s="852"/>
    </row>
    <row r="20" spans="1:22" x14ac:dyDescent="0.2">
      <c r="A20" s="881"/>
      <c r="B20" s="881"/>
      <c r="C20" s="881"/>
      <c r="D20" s="881" t="s">
        <v>593</v>
      </c>
      <c r="E20" s="881"/>
      <c r="F20" s="881">
        <v>1130610</v>
      </c>
      <c r="G20" s="881"/>
      <c r="H20" s="881"/>
      <c r="I20" s="881">
        <v>500948</v>
      </c>
      <c r="J20" s="881" t="s">
        <v>612</v>
      </c>
      <c r="K20" s="881" t="s">
        <v>562</v>
      </c>
      <c r="L20" s="881" t="s">
        <v>26</v>
      </c>
      <c r="M20" s="881"/>
      <c r="N20" s="882">
        <v>190194.78</v>
      </c>
      <c r="O20" s="881"/>
      <c r="P20" s="882"/>
      <c r="Q20" s="882">
        <v>0</v>
      </c>
      <c r="R20" s="882">
        <f>N20+P20-Q20</f>
        <v>190194.78</v>
      </c>
      <c r="S20" s="691">
        <f>SUM(R19:R20)</f>
        <v>183625.38</v>
      </c>
      <c r="T20" s="852">
        <f>V20*$T$1</f>
        <v>185997.30080000003</v>
      </c>
      <c r="U20" s="724">
        <f>S20-T20</f>
        <v>-2371.9208000000217</v>
      </c>
      <c r="V20" s="690">
        <v>41966.9</v>
      </c>
    </row>
    <row r="21" spans="1:22" x14ac:dyDescent="0.2">
      <c r="A21" s="881"/>
      <c r="B21" s="881"/>
      <c r="C21" s="881"/>
      <c r="D21" s="881" t="s">
        <v>593</v>
      </c>
      <c r="E21" s="881"/>
      <c r="F21" s="881">
        <v>1130610</v>
      </c>
      <c r="G21" s="881"/>
      <c r="H21" s="881"/>
      <c r="I21" s="881">
        <v>501046</v>
      </c>
      <c r="J21" s="881" t="s">
        <v>633</v>
      </c>
      <c r="K21" s="881" t="s">
        <v>561</v>
      </c>
      <c r="L21" s="881" t="s">
        <v>26</v>
      </c>
      <c r="M21" s="881"/>
      <c r="N21" s="882">
        <v>-7845.42</v>
      </c>
      <c r="O21" s="881"/>
      <c r="P21" s="882"/>
      <c r="Q21" s="882">
        <f>7845.42+6044.87</f>
        <v>13890.29</v>
      </c>
      <c r="R21" s="882">
        <f t="shared" si="0"/>
        <v>-21735.71</v>
      </c>
      <c r="T21" s="852"/>
    </row>
    <row r="22" spans="1:22" x14ac:dyDescent="0.2">
      <c r="A22" s="881"/>
      <c r="B22" s="881"/>
      <c r="C22" s="881"/>
      <c r="D22" s="881" t="s">
        <v>593</v>
      </c>
      <c r="E22" s="881"/>
      <c r="F22" s="881">
        <v>1130610</v>
      </c>
      <c r="G22" s="881"/>
      <c r="H22" s="881"/>
      <c r="I22" s="881">
        <v>501046</v>
      </c>
      <c r="J22" s="881" t="s">
        <v>633</v>
      </c>
      <c r="K22" s="881" t="s">
        <v>562</v>
      </c>
      <c r="L22" s="881" t="s">
        <v>26</v>
      </c>
      <c r="M22" s="881"/>
      <c r="N22" s="882">
        <v>629768.32000000007</v>
      </c>
      <c r="O22" s="881"/>
      <c r="P22" s="882"/>
      <c r="Q22" s="882">
        <v>0</v>
      </c>
      <c r="R22" s="882">
        <f t="shared" si="0"/>
        <v>629768.32000000007</v>
      </c>
      <c r="S22" s="691">
        <f>SUM(R21:R22)</f>
        <v>608032.6100000001</v>
      </c>
      <c r="T22" s="852">
        <f>V22*$T$1</f>
        <v>615878.03280000004</v>
      </c>
      <c r="U22" s="724">
        <f>S22-T22</f>
        <v>-7845.4227999999421</v>
      </c>
      <c r="V22" s="690">
        <v>138961.65</v>
      </c>
    </row>
    <row r="23" spans="1:22" x14ac:dyDescent="0.2">
      <c r="A23" s="881"/>
      <c r="B23" s="881"/>
      <c r="C23" s="881"/>
      <c r="D23" s="881" t="s">
        <v>593</v>
      </c>
      <c r="E23" s="881"/>
      <c r="F23" s="881">
        <v>1130610</v>
      </c>
      <c r="G23" s="881"/>
      <c r="H23" s="881"/>
      <c r="I23" s="881">
        <v>501018</v>
      </c>
      <c r="J23" s="881" t="s">
        <v>634</v>
      </c>
      <c r="K23" s="881" t="s">
        <v>561</v>
      </c>
      <c r="L23" s="881" t="s">
        <v>26</v>
      </c>
      <c r="M23" s="881"/>
      <c r="N23" s="882">
        <v>-62924.26</v>
      </c>
      <c r="O23" s="881"/>
      <c r="P23" s="882"/>
      <c r="Q23" s="882">
        <f>62924.26+44839.32</f>
        <v>107763.58</v>
      </c>
      <c r="R23" s="882">
        <f>N23+P23-Q23</f>
        <v>-170687.84</v>
      </c>
      <c r="T23" s="852"/>
    </row>
    <row r="24" spans="1:22" x14ac:dyDescent="0.2">
      <c r="A24" s="881"/>
      <c r="B24" s="881"/>
      <c r="C24" s="881"/>
      <c r="D24" s="881" t="s">
        <v>593</v>
      </c>
      <c r="E24" s="881"/>
      <c r="F24" s="881">
        <v>1130610</v>
      </c>
      <c r="G24" s="881"/>
      <c r="H24" s="881"/>
      <c r="I24" s="881">
        <v>501018</v>
      </c>
      <c r="J24" s="881" t="s">
        <v>634</v>
      </c>
      <c r="K24" s="881" t="s">
        <v>562</v>
      </c>
      <c r="L24" s="881" t="s">
        <v>26</v>
      </c>
      <c r="M24" s="881"/>
      <c r="N24" s="882">
        <v>4676222.29</v>
      </c>
      <c r="O24" s="881"/>
      <c r="P24" s="882"/>
      <c r="Q24" s="882">
        <v>0</v>
      </c>
      <c r="R24" s="882">
        <f>N24+P24-Q24</f>
        <v>4676222.29</v>
      </c>
      <c r="S24" s="691">
        <f>SUM(R23:R24)</f>
        <v>4505534.45</v>
      </c>
      <c r="T24" s="852">
        <f>V24*$T$1</f>
        <v>4568458.7094400004</v>
      </c>
      <c r="U24" s="724">
        <f>S24-T24</f>
        <v>-62924.259440000169</v>
      </c>
      <c r="V24" s="690">
        <v>1030789.42</v>
      </c>
    </row>
    <row r="25" spans="1:22" x14ac:dyDescent="0.2">
      <c r="T25" s="852"/>
    </row>
    <row r="26" spans="1:22" x14ac:dyDescent="0.2">
      <c r="B26" s="690" t="s">
        <v>442</v>
      </c>
      <c r="D26" s="690" t="s">
        <v>593</v>
      </c>
      <c r="F26" s="690">
        <v>1130510</v>
      </c>
      <c r="L26" s="690" t="s">
        <v>26</v>
      </c>
      <c r="N26" s="691">
        <f>SUM(N7:N25)</f>
        <v>5884967.96</v>
      </c>
      <c r="P26" s="691">
        <f>SUM(P7:P25)</f>
        <v>217604.5</v>
      </c>
      <c r="Q26" s="691">
        <f>SUM(Q7:Q25)</f>
        <v>349290.68000000005</v>
      </c>
      <c r="R26" s="691">
        <f>SUM(R7:R25)</f>
        <v>5753281.7800000003</v>
      </c>
      <c r="T26" s="852">
        <f>SUM(T8:T25)</f>
        <v>5827768.4304000009</v>
      </c>
      <c r="U26" s="852">
        <f>SUM(U8:U25)</f>
        <v>146476.56959999981</v>
      </c>
      <c r="V26" s="852">
        <f>SUM(V8:V25)</f>
        <v>1314929.7000000002</v>
      </c>
    </row>
    <row r="28" spans="1:22" x14ac:dyDescent="0.2">
      <c r="B28" s="690" t="s">
        <v>443</v>
      </c>
      <c r="D28" s="690" t="s">
        <v>593</v>
      </c>
      <c r="L28" s="690" t="s">
        <v>26</v>
      </c>
      <c r="N28" s="691">
        <f>N26</f>
        <v>5884967.96</v>
      </c>
      <c r="P28" s="691">
        <f>P26</f>
        <v>217604.5</v>
      </c>
      <c r="Q28" s="691">
        <f>Q26</f>
        <v>349290.68000000005</v>
      </c>
      <c r="R28" s="691">
        <f>R26</f>
        <v>5753281.7800000003</v>
      </c>
    </row>
    <row r="30" spans="1:22" x14ac:dyDescent="0.2">
      <c r="B30" s="690" t="s">
        <v>444</v>
      </c>
      <c r="L30" s="690" t="s">
        <v>26</v>
      </c>
      <c r="N30" s="691">
        <f>N28</f>
        <v>5884967.96</v>
      </c>
      <c r="P30" s="691">
        <f>P28</f>
        <v>217604.5</v>
      </c>
      <c r="Q30" s="691">
        <f>Q28</f>
        <v>349290.68000000005</v>
      </c>
      <c r="R30" s="691">
        <f>R28</f>
        <v>5753281.7800000003</v>
      </c>
    </row>
    <row r="32" spans="1:22" x14ac:dyDescent="0.2">
      <c r="A32" s="690" t="s">
        <v>1472</v>
      </c>
    </row>
    <row r="33" spans="1:15" x14ac:dyDescent="0.2">
      <c r="A33" s="690" t="s">
        <v>446</v>
      </c>
    </row>
    <row r="34" spans="1:15" x14ac:dyDescent="0.2">
      <c r="A34" s="690" t="s">
        <v>1470</v>
      </c>
    </row>
    <row r="35" spans="1:15" x14ac:dyDescent="0.2">
      <c r="A35" s="690" t="s">
        <v>447</v>
      </c>
    </row>
    <row r="37" spans="1:15" x14ac:dyDescent="0.2">
      <c r="C37" s="690" t="s">
        <v>379</v>
      </c>
      <c r="E37" s="690" t="s">
        <v>374</v>
      </c>
      <c r="G37" s="690" t="s">
        <v>448</v>
      </c>
      <c r="H37" s="690" t="s">
        <v>380</v>
      </c>
      <c r="J37" s="690" t="s">
        <v>381</v>
      </c>
      <c r="M37" s="690" t="s">
        <v>382</v>
      </c>
      <c r="O37" s="690" t="s">
        <v>383</v>
      </c>
    </row>
    <row r="39" spans="1:15" x14ac:dyDescent="0.2">
      <c r="C39" s="690" t="s">
        <v>26</v>
      </c>
      <c r="E39" s="690" t="s">
        <v>593</v>
      </c>
      <c r="G39" s="690" t="s">
        <v>561</v>
      </c>
      <c r="H39" s="691">
        <v>0</v>
      </c>
      <c r="J39" s="691">
        <f>SUMIF($K$7:$K$37,G39,$P$7:$P$37)</f>
        <v>217604.5</v>
      </c>
      <c r="M39" s="691">
        <f>SUMIF($K$7:$K$37,G39,$Q$7:$Q$37)</f>
        <v>349290.68000000005</v>
      </c>
      <c r="O39" s="691">
        <f>SUMIF($K$7:$K$37,G39,$R$7:$R$37)</f>
        <v>-206172.84000000003</v>
      </c>
    </row>
    <row r="40" spans="1:15" x14ac:dyDescent="0.2">
      <c r="C40" s="690" t="s">
        <v>26</v>
      </c>
      <c r="E40" s="690" t="s">
        <v>593</v>
      </c>
      <c r="G40" s="690" t="s">
        <v>562</v>
      </c>
      <c r="H40" s="691">
        <v>0</v>
      </c>
      <c r="J40" s="691">
        <f>SUMIF($K$7:$K$37,G40,$P$7:$P$37)</f>
        <v>0</v>
      </c>
      <c r="M40" s="691">
        <f>SUMIF($K$7:$K$37,G40,$Q$7:$Q$37)</f>
        <v>0</v>
      </c>
      <c r="O40" s="691">
        <f>SUMIF($K$7:$K$37,G40,$R$7:$R$37)</f>
        <v>5959454.6200000001</v>
      </c>
    </row>
    <row r="42" spans="1:15" x14ac:dyDescent="0.2">
      <c r="B42" s="690" t="s">
        <v>442</v>
      </c>
      <c r="C42" s="690" t="s">
        <v>26</v>
      </c>
      <c r="H42" s="691">
        <f>H39+H40</f>
        <v>0</v>
      </c>
      <c r="J42" s="691">
        <f>J39+J40</f>
        <v>217604.5</v>
      </c>
      <c r="M42" s="691">
        <f>M39+M40</f>
        <v>349290.68000000005</v>
      </c>
      <c r="O42" s="691">
        <f>O39+O40</f>
        <v>5753281.7800000003</v>
      </c>
    </row>
  </sheetData>
  <autoFilter ref="A1:V42" xr:uid="{44A2DD6C-F83C-47D3-9E5F-6578A26A416D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905E-8CAA-46C3-8A61-9A90F1D48EE7}">
  <dimension ref="A1:U4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2" style="690" hidden="1" customWidth="1"/>
    <col min="20" max="20" width="9.88671875" style="690" hidden="1" customWidth="1"/>
    <col min="21" max="21" width="12.21875" style="690" hidden="1" customWidth="1"/>
    <col min="22" max="16384" width="8.88671875" style="690"/>
  </cols>
  <sheetData>
    <row r="1" spans="1:21" x14ac:dyDescent="0.2">
      <c r="A1" s="690" t="s">
        <v>1631</v>
      </c>
    </row>
    <row r="2" spans="1:21" x14ac:dyDescent="0.2">
      <c r="A2" s="690" t="s">
        <v>372</v>
      </c>
    </row>
    <row r="3" spans="1:21" x14ac:dyDescent="0.2">
      <c r="A3" s="690" t="s">
        <v>1629</v>
      </c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81"/>
      <c r="B7" s="881"/>
      <c r="C7" s="881"/>
      <c r="D7" s="881" t="s">
        <v>593</v>
      </c>
      <c r="E7" s="881"/>
      <c r="F7" s="881">
        <v>1130610</v>
      </c>
      <c r="G7" s="881"/>
      <c r="H7" s="881"/>
      <c r="I7" s="881">
        <v>500707</v>
      </c>
      <c r="J7" s="881" t="s">
        <v>626</v>
      </c>
      <c r="K7" s="881" t="s">
        <v>561</v>
      </c>
      <c r="L7" s="881" t="s">
        <v>26</v>
      </c>
      <c r="M7" s="881"/>
      <c r="N7" s="882">
        <v>-4644.6515311378025</v>
      </c>
      <c r="O7" s="881"/>
      <c r="P7" s="882">
        <v>4644.6515311378025</v>
      </c>
      <c r="Q7" s="882">
        <v>0</v>
      </c>
      <c r="R7" s="882">
        <f>S8-R8</f>
        <v>0</v>
      </c>
      <c r="T7" s="691">
        <f>N7+P7-Q7</f>
        <v>0</v>
      </c>
      <c r="U7" s="691">
        <f>R7-T7</f>
        <v>0</v>
      </c>
    </row>
    <row r="8" spans="1:21" x14ac:dyDescent="0.2">
      <c r="A8" s="881"/>
      <c r="B8" s="881"/>
      <c r="C8" s="881"/>
      <c r="D8" s="881" t="s">
        <v>593</v>
      </c>
      <c r="E8" s="881"/>
      <c r="F8" s="881">
        <v>1130610</v>
      </c>
      <c r="G8" s="881"/>
      <c r="H8" s="881"/>
      <c r="I8" s="881">
        <v>500707</v>
      </c>
      <c r="J8" s="881" t="s">
        <v>626</v>
      </c>
      <c r="K8" s="881" t="s">
        <v>562</v>
      </c>
      <c r="L8" s="881" t="s">
        <v>26</v>
      </c>
      <c r="M8" s="881"/>
      <c r="N8" s="882">
        <v>64944.984337340858</v>
      </c>
      <c r="O8" s="881"/>
      <c r="P8" s="882">
        <f>'[2]Working int'!Q23</f>
        <v>0</v>
      </c>
      <c r="Q8" s="882">
        <f>N8</f>
        <v>64944.984337340858</v>
      </c>
      <c r="R8" s="892">
        <f>N8+P8-Q8</f>
        <v>0</v>
      </c>
      <c r="S8" s="724">
        <f>'[2]Working int'!AN23</f>
        <v>0</v>
      </c>
      <c r="T8" s="691"/>
      <c r="U8" s="691"/>
    </row>
    <row r="9" spans="1:21" x14ac:dyDescent="0.2">
      <c r="A9" s="881"/>
      <c r="B9" s="881"/>
      <c r="C9" s="881"/>
      <c r="D9" s="881" t="s">
        <v>593</v>
      </c>
      <c r="E9" s="881"/>
      <c r="F9" s="881">
        <v>1130610</v>
      </c>
      <c r="G9" s="881"/>
      <c r="H9" s="881"/>
      <c r="I9" s="881">
        <v>501046</v>
      </c>
      <c r="J9" s="881" t="s">
        <v>633</v>
      </c>
      <c r="K9" s="881" t="s">
        <v>561</v>
      </c>
      <c r="L9" s="881" t="s">
        <v>26</v>
      </c>
      <c r="M9" s="881"/>
      <c r="N9" s="882">
        <v>-62921.350213821512</v>
      </c>
      <c r="O9" s="881"/>
      <c r="P9" s="882">
        <v>62921.350213821512</v>
      </c>
      <c r="Q9" s="882">
        <v>0</v>
      </c>
      <c r="R9" s="882">
        <f>S10-R10</f>
        <v>0</v>
      </c>
      <c r="T9" s="691">
        <f>N9+P9-Q9</f>
        <v>0</v>
      </c>
      <c r="U9" s="691">
        <f>R9-T9</f>
        <v>0</v>
      </c>
    </row>
    <row r="10" spans="1:21" x14ac:dyDescent="0.2">
      <c r="A10" s="881"/>
      <c r="B10" s="881"/>
      <c r="C10" s="881"/>
      <c r="D10" s="881" t="s">
        <v>593</v>
      </c>
      <c r="E10" s="881"/>
      <c r="F10" s="881">
        <v>1130610</v>
      </c>
      <c r="G10" s="881"/>
      <c r="H10" s="881"/>
      <c r="I10" s="881">
        <v>501046</v>
      </c>
      <c r="J10" s="881" t="s">
        <v>633</v>
      </c>
      <c r="K10" s="881" t="s">
        <v>562</v>
      </c>
      <c r="L10" s="881" t="s">
        <v>26</v>
      </c>
      <c r="M10" s="881"/>
      <c r="N10" s="882">
        <v>876723.72246240743</v>
      </c>
      <c r="O10" s="881"/>
      <c r="P10" s="882">
        <f>'[2]Working int'!Q22</f>
        <v>0</v>
      </c>
      <c r="Q10" s="882">
        <f>N10</f>
        <v>876723.72246240743</v>
      </c>
      <c r="R10" s="892">
        <f>N10+P10-Q10</f>
        <v>0</v>
      </c>
      <c r="S10" s="724">
        <f>'[2]Working int'!AN22</f>
        <v>0</v>
      </c>
      <c r="T10" s="691"/>
      <c r="U10" s="691"/>
    </row>
    <row r="11" spans="1:21" x14ac:dyDescent="0.2">
      <c r="A11" s="881"/>
      <c r="B11" s="881"/>
      <c r="C11" s="881"/>
      <c r="D11" s="881" t="s">
        <v>593</v>
      </c>
      <c r="E11" s="881"/>
      <c r="F11" s="881">
        <v>1130610</v>
      </c>
      <c r="G11" s="881"/>
      <c r="H11" s="881"/>
      <c r="I11" s="881">
        <v>501018</v>
      </c>
      <c r="J11" s="881" t="s">
        <v>634</v>
      </c>
      <c r="K11" s="881" t="s">
        <v>561</v>
      </c>
      <c r="L11" s="881" t="s">
        <v>26</v>
      </c>
      <c r="M11" s="881"/>
      <c r="N11" s="882">
        <v>-445549.98416467942</v>
      </c>
      <c r="O11" s="881"/>
      <c r="P11" s="882">
        <v>445549.98416467942</v>
      </c>
      <c r="Q11" s="882">
        <v>0</v>
      </c>
      <c r="R11" s="882">
        <f>S12-R12</f>
        <v>0</v>
      </c>
      <c r="T11" s="691">
        <f>N11+P11-Q11</f>
        <v>0</v>
      </c>
      <c r="U11" s="691">
        <f>R11-T11</f>
        <v>0</v>
      </c>
    </row>
    <row r="12" spans="1:21" x14ac:dyDescent="0.2">
      <c r="A12" s="881"/>
      <c r="B12" s="881"/>
      <c r="C12" s="881"/>
      <c r="D12" s="881" t="s">
        <v>593</v>
      </c>
      <c r="E12" s="881"/>
      <c r="F12" s="881">
        <v>1130610</v>
      </c>
      <c r="G12" s="881"/>
      <c r="H12" s="881"/>
      <c r="I12" s="881">
        <v>501018</v>
      </c>
      <c r="J12" s="881" t="s">
        <v>634</v>
      </c>
      <c r="K12" s="881" t="s">
        <v>562</v>
      </c>
      <c r="L12" s="881" t="s">
        <v>26</v>
      </c>
      <c r="M12" s="881"/>
      <c r="N12" s="882">
        <v>5567660.1477846429</v>
      </c>
      <c r="O12" s="881"/>
      <c r="P12" s="882">
        <f>'[2]Working int'!Q21</f>
        <v>71028.484262867772</v>
      </c>
      <c r="Q12" s="882">
        <f>N12+P12</f>
        <v>5638688.6320475107</v>
      </c>
      <c r="R12" s="892">
        <f>N12+P12-Q12</f>
        <v>0</v>
      </c>
      <c r="S12" s="724">
        <f>'[2]Working int'!AN21</f>
        <v>0</v>
      </c>
      <c r="T12" s="691"/>
      <c r="U12" s="691"/>
    </row>
    <row r="13" spans="1:21" x14ac:dyDescent="0.2">
      <c r="A13" s="881"/>
      <c r="B13" s="881"/>
      <c r="C13" s="881"/>
      <c r="D13" s="881" t="s">
        <v>593</v>
      </c>
      <c r="E13" s="881"/>
      <c r="F13" s="881">
        <v>1130610</v>
      </c>
      <c r="G13" s="881"/>
      <c r="H13" s="881"/>
      <c r="I13" s="881">
        <v>500722</v>
      </c>
      <c r="J13" s="881" t="s">
        <v>627</v>
      </c>
      <c r="K13" s="881" t="s">
        <v>561</v>
      </c>
      <c r="L13" s="881" t="s">
        <v>26</v>
      </c>
      <c r="M13" s="881"/>
      <c r="N13" s="882">
        <v>-27028.042178562609</v>
      </c>
      <c r="O13" s="881"/>
      <c r="P13" s="882">
        <v>27028.042178562609</v>
      </c>
      <c r="Q13" s="882">
        <v>0</v>
      </c>
      <c r="R13" s="882">
        <f>S14-R14</f>
        <v>0</v>
      </c>
      <c r="T13" s="691">
        <f>N13+P13-Q13</f>
        <v>0</v>
      </c>
      <c r="U13" s="691">
        <f>R13-T13</f>
        <v>0</v>
      </c>
    </row>
    <row r="14" spans="1:21" x14ac:dyDescent="0.2">
      <c r="A14" s="881"/>
      <c r="B14" s="881"/>
      <c r="C14" s="881"/>
      <c r="D14" s="881" t="s">
        <v>593</v>
      </c>
      <c r="E14" s="881"/>
      <c r="F14" s="881">
        <v>1130610</v>
      </c>
      <c r="G14" s="881"/>
      <c r="H14" s="881"/>
      <c r="I14" s="881">
        <v>500722</v>
      </c>
      <c r="J14" s="881" t="s">
        <v>627</v>
      </c>
      <c r="K14" s="881" t="s">
        <v>562</v>
      </c>
      <c r="L14" s="881" t="s">
        <v>26</v>
      </c>
      <c r="M14" s="881"/>
      <c r="N14" s="882">
        <v>761577.32</v>
      </c>
      <c r="O14" s="881"/>
      <c r="P14" s="882">
        <f>'[2]Working int'!Q25</f>
        <v>0</v>
      </c>
      <c r="Q14" s="882">
        <f>N14</f>
        <v>761577.32</v>
      </c>
      <c r="R14" s="892">
        <f>N14+P14-Q14</f>
        <v>0</v>
      </c>
      <c r="S14" s="724">
        <f>'[2]Working int'!AN25</f>
        <v>0</v>
      </c>
      <c r="T14" s="691"/>
      <c r="U14" s="691"/>
    </row>
    <row r="15" spans="1:21" x14ac:dyDescent="0.2">
      <c r="A15" s="881"/>
      <c r="B15" s="881"/>
      <c r="C15" s="881"/>
      <c r="D15" s="881" t="s">
        <v>593</v>
      </c>
      <c r="E15" s="881"/>
      <c r="F15" s="881">
        <v>1130610</v>
      </c>
      <c r="G15" s="881"/>
      <c r="H15" s="881"/>
      <c r="I15" s="881">
        <v>501162</v>
      </c>
      <c r="J15" s="881" t="s">
        <v>1440</v>
      </c>
      <c r="K15" s="881" t="s">
        <v>562</v>
      </c>
      <c r="L15" s="881" t="s">
        <v>26</v>
      </c>
      <c r="M15" s="881"/>
      <c r="N15" s="882">
        <v>54605.972063888898</v>
      </c>
      <c r="O15" s="881"/>
      <c r="P15" s="882">
        <f>'[2]Working int'!Q27</f>
        <v>4498.2449680555555</v>
      </c>
      <c r="Q15" s="882">
        <v>0</v>
      </c>
      <c r="R15" s="892">
        <f>N15+P15-Q15</f>
        <v>59104.217031944456</v>
      </c>
      <c r="S15" s="724">
        <f>'[2]Working int'!AN27</f>
        <v>59104.212639316676</v>
      </c>
      <c r="T15" s="691"/>
      <c r="U15" s="691">
        <f>R15-S15</f>
        <v>4.3926277794525959E-3</v>
      </c>
    </row>
    <row r="16" spans="1:21" x14ac:dyDescent="0.2">
      <c r="A16" s="881"/>
      <c r="B16" s="881"/>
      <c r="C16" s="881"/>
      <c r="D16" s="881" t="s">
        <v>593</v>
      </c>
      <c r="E16" s="881"/>
      <c r="F16" s="881">
        <v>1130610</v>
      </c>
      <c r="G16" s="881"/>
      <c r="H16" s="881"/>
      <c r="I16" s="881">
        <v>501116</v>
      </c>
      <c r="J16" s="881" t="s">
        <v>1512</v>
      </c>
      <c r="K16" s="881" t="s">
        <v>562</v>
      </c>
      <c r="L16" s="881" t="s">
        <v>26</v>
      </c>
      <c r="M16" s="881"/>
      <c r="N16" s="882">
        <v>731111.30562949437</v>
      </c>
      <c r="O16" s="881"/>
      <c r="P16" s="882">
        <f>'[2]Working int'!Q28</f>
        <v>11657.943925524998</v>
      </c>
      <c r="Q16" s="882">
        <v>0</v>
      </c>
      <c r="R16" s="892">
        <f>N16+P16-Q16</f>
        <v>742769.24955501931</v>
      </c>
      <c r="S16" s="724">
        <f>'[2]Working int'!AN28</f>
        <v>742769.24955501931</v>
      </c>
      <c r="T16" s="691"/>
      <c r="U16" s="691">
        <f>R16-S16</f>
        <v>0</v>
      </c>
    </row>
    <row r="18" spans="1:19" x14ac:dyDescent="0.2">
      <c r="B18" s="690" t="s">
        <v>442</v>
      </c>
      <c r="D18" s="690" t="s">
        <v>593</v>
      </c>
      <c r="F18" s="690">
        <v>1130610</v>
      </c>
      <c r="L18" s="690" t="s">
        <v>26</v>
      </c>
      <c r="N18" s="691">
        <f>SUM(N7:N17)</f>
        <v>7516479.4241895732</v>
      </c>
      <c r="P18" s="691">
        <f>SUM(P7:P17)</f>
        <v>627328.70124464959</v>
      </c>
      <c r="Q18" s="691">
        <f>SUM(Q7:Q17)</f>
        <v>7341934.6588472594</v>
      </c>
      <c r="R18" s="691">
        <f>SUM(R7:R17)</f>
        <v>801873.46658696374</v>
      </c>
      <c r="S18" s="691">
        <f>SUM(S7:S17)</f>
        <v>801873.462194336</v>
      </c>
    </row>
    <row r="19" spans="1:19" x14ac:dyDescent="0.2">
      <c r="P19" s="724"/>
      <c r="S19" s="724">
        <f>S18-'[2]Working int'!AN29</f>
        <v>0</v>
      </c>
    </row>
    <row r="20" spans="1:19" x14ac:dyDescent="0.2">
      <c r="B20" s="690" t="s">
        <v>443</v>
      </c>
      <c r="D20" s="690" t="s">
        <v>593</v>
      </c>
      <c r="L20" s="690" t="s">
        <v>26</v>
      </c>
      <c r="N20" s="691">
        <f>N18</f>
        <v>7516479.4241895732</v>
      </c>
      <c r="P20" s="691">
        <f>P18</f>
        <v>627328.70124464959</v>
      </c>
      <c r="Q20" s="691">
        <f>Q18</f>
        <v>7341934.6588472594</v>
      </c>
      <c r="R20" s="691">
        <f>R18</f>
        <v>801873.46658696374</v>
      </c>
    </row>
    <row r="22" spans="1:19" x14ac:dyDescent="0.2">
      <c r="B22" s="690" t="s">
        <v>444</v>
      </c>
      <c r="L22" s="690" t="s">
        <v>26</v>
      </c>
      <c r="N22" s="691">
        <f>N20</f>
        <v>7516479.4241895732</v>
      </c>
      <c r="P22" s="691">
        <f>P20</f>
        <v>627328.70124464959</v>
      </c>
      <c r="Q22" s="691">
        <f>Q20</f>
        <v>7341934.6588472594</v>
      </c>
      <c r="R22" s="691">
        <f>R20</f>
        <v>801873.46658696374</v>
      </c>
    </row>
    <row r="23" spans="1:19" x14ac:dyDescent="0.2">
      <c r="K23" s="319" t="s">
        <v>561</v>
      </c>
      <c r="L23" s="319"/>
      <c r="M23" s="319"/>
      <c r="N23" s="319"/>
      <c r="O23" s="319"/>
      <c r="P23" s="1073">
        <f>SUMIF(K7:K16,K23,P7:P16)</f>
        <v>540144.0280882013</v>
      </c>
      <c r="Q23" s="319"/>
      <c r="R23" s="1074">
        <f>ROUND(R22-'[2]Working int'!AN29,0)</f>
        <v>0</v>
      </c>
    </row>
    <row r="24" spans="1:19" x14ac:dyDescent="0.2">
      <c r="A24" s="690" t="s">
        <v>1632</v>
      </c>
      <c r="K24" s="319" t="s">
        <v>562</v>
      </c>
      <c r="L24" s="319"/>
      <c r="M24" s="319"/>
      <c r="N24" s="319"/>
      <c r="O24" s="319"/>
      <c r="P24" s="1073">
        <f>SUMIF(K7:K16,K24,P7:P16)</f>
        <v>87184.673156448334</v>
      </c>
      <c r="Q24" s="319"/>
      <c r="R24" s="500"/>
    </row>
    <row r="25" spans="1:19" x14ac:dyDescent="0.2">
      <c r="A25" s="690" t="s">
        <v>446</v>
      </c>
      <c r="K25" s="319"/>
      <c r="L25" s="319"/>
      <c r="M25" s="319"/>
      <c r="N25" s="319"/>
      <c r="O25" s="319"/>
      <c r="P25" s="1073">
        <f>P24-'[2]Working int'!Q29</f>
        <v>0</v>
      </c>
      <c r="Q25" s="319"/>
      <c r="R25" s="500"/>
    </row>
    <row r="26" spans="1:19" x14ac:dyDescent="0.2">
      <c r="A26" s="690" t="s">
        <v>1629</v>
      </c>
      <c r="K26" s="319"/>
      <c r="L26" s="319"/>
      <c r="M26" s="319"/>
      <c r="N26" s="319"/>
      <c r="O26" s="319"/>
      <c r="P26" s="319"/>
      <c r="Q26" s="319"/>
    </row>
    <row r="27" spans="1:19" x14ac:dyDescent="0.2">
      <c r="A27" s="690" t="s">
        <v>447</v>
      </c>
      <c r="K27" s="319"/>
      <c r="L27" s="319"/>
      <c r="M27" s="319"/>
      <c r="N27" s="319"/>
      <c r="O27" s="319"/>
      <c r="P27" s="319"/>
      <c r="Q27" s="319"/>
    </row>
    <row r="28" spans="1:19" x14ac:dyDescent="0.2">
      <c r="K28" s="319"/>
      <c r="L28" s="319"/>
      <c r="M28" s="319"/>
      <c r="N28" s="319"/>
      <c r="O28" s="319"/>
      <c r="P28" s="319"/>
      <c r="Q28" s="319"/>
    </row>
    <row r="29" spans="1:19" x14ac:dyDescent="0.2">
      <c r="C29" s="690" t="s">
        <v>379</v>
      </c>
      <c r="E29" s="690" t="s">
        <v>374</v>
      </c>
      <c r="G29" s="690" t="s">
        <v>448</v>
      </c>
      <c r="H29" s="690" t="s">
        <v>380</v>
      </c>
      <c r="J29" s="690" t="s">
        <v>381</v>
      </c>
      <c r="M29" s="690" t="s">
        <v>382</v>
      </c>
      <c r="O29" s="690" t="s">
        <v>383</v>
      </c>
    </row>
    <row r="31" spans="1:19" x14ac:dyDescent="0.2">
      <c r="C31" s="690" t="s">
        <v>26</v>
      </c>
      <c r="E31" s="690" t="s">
        <v>593</v>
      </c>
      <c r="G31" s="690" t="s">
        <v>561</v>
      </c>
      <c r="H31" s="691">
        <f>SUMIF(K1:K16,G31,N1:N16)</f>
        <v>-540144.0280882013</v>
      </c>
      <c r="J31" s="691">
        <f>SUMIF(K1:K16,G31,P1:P16)</f>
        <v>540144.0280882013</v>
      </c>
      <c r="M31" s="691">
        <f>SUMIF(K1:K16,G31,Q1:Q16)</f>
        <v>0</v>
      </c>
      <c r="O31" s="691">
        <f>SUMIF($K$7:$K$29,G31,$R$7:$R$29)</f>
        <v>0</v>
      </c>
    </row>
    <row r="32" spans="1:19" x14ac:dyDescent="0.2">
      <c r="C32" s="690" t="s">
        <v>26</v>
      </c>
      <c r="E32" s="690" t="s">
        <v>593</v>
      </c>
      <c r="G32" s="690" t="s">
        <v>562</v>
      </c>
      <c r="H32" s="691">
        <f>SUMIF(K1:K16,G32,N1:N16)</f>
        <v>8056623.4522777749</v>
      </c>
      <c r="J32" s="691">
        <f>SUMIF(K1:K16,G32,P1:P16)</f>
        <v>87184.673156448334</v>
      </c>
      <c r="M32" s="691">
        <f>SUMIF(K1:K16,G32,Q1:Q16)</f>
        <v>7341934.6588472594</v>
      </c>
      <c r="O32" s="691">
        <f>SUMIF($K$7:$K$29,G32,$R$7:$R$29)</f>
        <v>801873.46658696374</v>
      </c>
    </row>
    <row r="34" spans="2:15" x14ac:dyDescent="0.2">
      <c r="B34" s="690" t="s">
        <v>442</v>
      </c>
      <c r="C34" s="690" t="s">
        <v>26</v>
      </c>
      <c r="H34" s="691">
        <f>H31+H32</f>
        <v>7516479.4241895732</v>
      </c>
      <c r="J34" s="691">
        <f>J31+J32</f>
        <v>627328.70124464959</v>
      </c>
      <c r="M34" s="691">
        <f>M31+M32</f>
        <v>7341934.6588472594</v>
      </c>
      <c r="O34" s="691">
        <f>O31+O32</f>
        <v>801873.46658696374</v>
      </c>
    </row>
    <row r="42" spans="2:15" x14ac:dyDescent="0.2">
      <c r="M42" s="691"/>
    </row>
    <row r="43" spans="2:15" x14ac:dyDescent="0.2">
      <c r="M43" s="691"/>
    </row>
    <row r="44" spans="2:15" x14ac:dyDescent="0.2">
      <c r="M44" s="691"/>
    </row>
    <row r="45" spans="2:15" x14ac:dyDescent="0.2">
      <c r="M45" s="691"/>
    </row>
    <row r="46" spans="2:15" x14ac:dyDescent="0.2">
      <c r="M46" s="691"/>
    </row>
    <row r="47" spans="2:15" x14ac:dyDescent="0.2">
      <c r="M47" s="691"/>
    </row>
    <row r="48" spans="2:15" x14ac:dyDescent="0.2">
      <c r="M48" s="69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CC7F-6420-43B8-A65A-837821AA5DF3}">
  <sheetPr>
    <tabColor rgb="FF99FFCC"/>
  </sheetPr>
  <dimension ref="A1:T42"/>
  <sheetViews>
    <sheetView topLeftCell="H1" workbookViewId="0">
      <pane ySplit="5" topLeftCell="A6" activePane="bottomLeft" state="frozen"/>
      <selection pane="bottomLeft" activeCell="T13" sqref="T13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hidden="1" customWidth="1"/>
    <col min="12" max="12" width="4.33203125" style="690" hidden="1" customWidth="1"/>
    <col min="13" max="13" width="15.88671875" style="690" hidden="1" customWidth="1"/>
    <col min="14" max="14" width="18.33203125" style="690" hidden="1" customWidth="1"/>
    <col min="15" max="15" width="18.5546875" style="690" hidden="1" customWidth="1"/>
    <col min="16" max="16" width="16.109375" style="690" hidden="1" customWidth="1"/>
    <col min="17" max="17" width="15.88671875" style="690" hidden="1" customWidth="1"/>
    <col min="18" max="18" width="18.5546875" style="690" hidden="1" customWidth="1"/>
    <col min="19" max="19" width="0" style="690" hidden="1" customWidth="1"/>
    <col min="20" max="20" width="9.88671875" style="852" bestFit="1" customWidth="1"/>
    <col min="21" max="16384" width="8.88671875" style="690"/>
  </cols>
  <sheetData>
    <row r="1" spans="1:20" x14ac:dyDescent="0.2">
      <c r="A1" s="690" t="s">
        <v>1455</v>
      </c>
    </row>
    <row r="2" spans="1:20" x14ac:dyDescent="0.2">
      <c r="A2" s="690" t="s">
        <v>372</v>
      </c>
    </row>
    <row r="3" spans="1:20" x14ac:dyDescent="0.2">
      <c r="A3" s="690" t="s">
        <v>1454</v>
      </c>
    </row>
    <row r="5" spans="1:20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0" x14ac:dyDescent="0.2">
      <c r="D7" s="690" t="s">
        <v>593</v>
      </c>
      <c r="F7" s="690">
        <v>1130510</v>
      </c>
      <c r="I7" s="690">
        <v>500663</v>
      </c>
      <c r="J7" s="690" t="s">
        <v>598</v>
      </c>
      <c r="K7" s="690" t="s">
        <v>1425</v>
      </c>
      <c r="L7" s="690" t="s">
        <v>26</v>
      </c>
      <c r="N7" s="691">
        <v>597254.27</v>
      </c>
      <c r="P7" s="691">
        <v>6164.29</v>
      </c>
      <c r="Q7" s="691">
        <v>603418.56000000006</v>
      </c>
      <c r="R7" s="690">
        <v>0</v>
      </c>
    </row>
    <row r="8" spans="1:20" x14ac:dyDescent="0.2">
      <c r="D8" s="690" t="s">
        <v>593</v>
      </c>
      <c r="F8" s="690">
        <v>1130510</v>
      </c>
      <c r="I8" s="690">
        <v>500676</v>
      </c>
      <c r="J8" s="690" t="s">
        <v>625</v>
      </c>
      <c r="K8" s="690" t="s">
        <v>1425</v>
      </c>
      <c r="L8" s="690" t="s">
        <v>26</v>
      </c>
      <c r="N8" s="691">
        <v>2225785.7200000002</v>
      </c>
      <c r="P8" s="691">
        <v>19008.080000000002</v>
      </c>
      <c r="Q8" s="690">
        <v>0</v>
      </c>
      <c r="R8" s="691">
        <v>2244793.7999999998</v>
      </c>
      <c r="S8" s="690" t="s">
        <v>1421</v>
      </c>
      <c r="T8" s="852">
        <v>47499.3</v>
      </c>
    </row>
    <row r="9" spans="1:20" hidden="1" x14ac:dyDescent="0.2">
      <c r="D9" s="690" t="s">
        <v>593</v>
      </c>
      <c r="F9" s="690">
        <v>1130510</v>
      </c>
      <c r="I9" s="690">
        <v>500692</v>
      </c>
      <c r="J9" s="690" t="s">
        <v>610</v>
      </c>
      <c r="K9" s="690" t="s">
        <v>1425</v>
      </c>
      <c r="L9" s="690" t="s">
        <v>26</v>
      </c>
      <c r="N9" s="691">
        <v>285235.82</v>
      </c>
      <c r="P9" s="691">
        <v>2224.6799999999998</v>
      </c>
      <c r="Q9" s="690">
        <v>0</v>
      </c>
      <c r="R9" s="691">
        <v>287460.5</v>
      </c>
    </row>
    <row r="10" spans="1:20" hidden="1" x14ac:dyDescent="0.2">
      <c r="D10" s="690" t="s">
        <v>593</v>
      </c>
      <c r="F10" s="690">
        <v>1130510</v>
      </c>
      <c r="I10" s="690">
        <v>500705</v>
      </c>
      <c r="J10" s="690" t="s">
        <v>112</v>
      </c>
      <c r="K10" s="690" t="s">
        <v>1425</v>
      </c>
      <c r="L10" s="690" t="s">
        <v>26</v>
      </c>
      <c r="N10" s="691">
        <v>2413836.4300000002</v>
      </c>
      <c r="P10" s="691">
        <v>28348.09</v>
      </c>
      <c r="Q10" s="690">
        <v>0</v>
      </c>
      <c r="R10" s="691">
        <v>2442184.52</v>
      </c>
    </row>
    <row r="11" spans="1:20" hidden="1" x14ac:dyDescent="0.2">
      <c r="D11" s="690" t="s">
        <v>593</v>
      </c>
      <c r="F11" s="690">
        <v>1130510</v>
      </c>
      <c r="I11" s="690">
        <v>500707</v>
      </c>
      <c r="J11" s="690" t="s">
        <v>626</v>
      </c>
      <c r="K11" s="690" t="s">
        <v>1425</v>
      </c>
      <c r="L11" s="690" t="s">
        <v>26</v>
      </c>
      <c r="N11" s="691">
        <v>1261230.3500000001</v>
      </c>
      <c r="P11" s="691">
        <v>13183.17</v>
      </c>
      <c r="Q11" s="690">
        <v>0</v>
      </c>
      <c r="R11" s="691">
        <v>1274413.52</v>
      </c>
    </row>
    <row r="12" spans="1:20" hidden="1" x14ac:dyDescent="0.2">
      <c r="D12" s="690" t="s">
        <v>593</v>
      </c>
      <c r="F12" s="690">
        <v>1130510</v>
      </c>
      <c r="I12" s="690">
        <v>500771</v>
      </c>
      <c r="J12" s="690" t="s">
        <v>628</v>
      </c>
      <c r="K12" s="690" t="s">
        <v>1425</v>
      </c>
      <c r="L12" s="690" t="s">
        <v>26</v>
      </c>
      <c r="N12" s="691">
        <v>333873.11</v>
      </c>
      <c r="P12" s="691">
        <v>34817.4</v>
      </c>
      <c r="Q12" s="690">
        <v>0</v>
      </c>
      <c r="R12" s="691">
        <v>368690.51</v>
      </c>
    </row>
    <row r="13" spans="1:20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1425</v>
      </c>
      <c r="L13" s="690" t="s">
        <v>26</v>
      </c>
      <c r="N13" s="691">
        <v>745579.9</v>
      </c>
      <c r="P13" s="691">
        <v>15369.45</v>
      </c>
      <c r="Q13" s="690">
        <v>0</v>
      </c>
      <c r="R13" s="691">
        <v>760949.35</v>
      </c>
      <c r="S13" s="690" t="s">
        <v>1421</v>
      </c>
      <c r="T13" s="852">
        <v>15795.04</v>
      </c>
    </row>
    <row r="14" spans="1:20" x14ac:dyDescent="0.2">
      <c r="D14" s="690" t="s">
        <v>593</v>
      </c>
      <c r="F14" s="690">
        <v>1130510</v>
      </c>
      <c r="I14" s="690">
        <v>500850</v>
      </c>
      <c r="J14" s="690" t="s">
        <v>604</v>
      </c>
      <c r="K14" s="690" t="s">
        <v>1425</v>
      </c>
      <c r="L14" s="690" t="s">
        <v>26</v>
      </c>
      <c r="N14" s="691">
        <v>3234021.7</v>
      </c>
      <c r="P14" s="691">
        <v>46271.97</v>
      </c>
      <c r="Q14" s="690">
        <v>0</v>
      </c>
      <c r="R14" s="691">
        <v>3280293.67</v>
      </c>
      <c r="S14" s="690" t="s">
        <v>1421</v>
      </c>
      <c r="T14" s="852">
        <v>68779.199999999997</v>
      </c>
    </row>
    <row r="15" spans="1:20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1425</v>
      </c>
      <c r="L15" s="690" t="s">
        <v>26</v>
      </c>
      <c r="N15" s="691">
        <v>24091675.280000001</v>
      </c>
      <c r="P15" s="691">
        <v>455716.13</v>
      </c>
      <c r="Q15" s="690">
        <v>0</v>
      </c>
      <c r="R15" s="691">
        <v>24547391.41</v>
      </c>
      <c r="S15" s="690" t="s">
        <v>1421</v>
      </c>
      <c r="T15" s="852">
        <v>510941.6</v>
      </c>
    </row>
    <row r="16" spans="1:20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1425</v>
      </c>
      <c r="L16" s="690" t="s">
        <v>26</v>
      </c>
      <c r="N16" s="691">
        <v>302397.14</v>
      </c>
      <c r="P16" s="691">
        <v>13511.89</v>
      </c>
      <c r="Q16" s="690">
        <v>0</v>
      </c>
      <c r="R16" s="691">
        <v>315909.03000000003</v>
      </c>
      <c r="S16" s="690" t="s">
        <v>1421</v>
      </c>
      <c r="T16" s="852">
        <v>6311.12</v>
      </c>
    </row>
    <row r="17" spans="2:20" x14ac:dyDescent="0.2">
      <c r="D17" s="690" t="s">
        <v>593</v>
      </c>
      <c r="F17" s="690">
        <v>1130510</v>
      </c>
      <c r="I17" s="690">
        <v>500892</v>
      </c>
      <c r="J17" s="690" t="s">
        <v>609</v>
      </c>
      <c r="K17" s="690" t="s">
        <v>1425</v>
      </c>
      <c r="L17" s="690" t="s">
        <v>26</v>
      </c>
      <c r="N17" s="691">
        <v>1722951.09</v>
      </c>
      <c r="P17" s="691">
        <v>46910.67</v>
      </c>
      <c r="Q17" s="690">
        <v>0</v>
      </c>
      <c r="R17" s="691">
        <v>1769861.76</v>
      </c>
      <c r="S17" s="690" t="s">
        <v>1421</v>
      </c>
      <c r="T17" s="852">
        <v>36352.61</v>
      </c>
    </row>
    <row r="18" spans="2:20" hidden="1" x14ac:dyDescent="0.2">
      <c r="D18" s="690" t="s">
        <v>593</v>
      </c>
      <c r="F18" s="690">
        <v>1130510</v>
      </c>
      <c r="I18" s="690">
        <v>500895</v>
      </c>
      <c r="J18" s="690" t="s">
        <v>669</v>
      </c>
      <c r="K18" s="690" t="s">
        <v>1425</v>
      </c>
      <c r="L18" s="690" t="s">
        <v>26</v>
      </c>
      <c r="N18" s="691">
        <v>2160.4499999999998</v>
      </c>
      <c r="P18" s="691">
        <v>2142.9299999999998</v>
      </c>
      <c r="Q18" s="690">
        <v>0</v>
      </c>
      <c r="R18" s="691">
        <v>4303.38</v>
      </c>
    </row>
    <row r="19" spans="2:20" hidden="1" x14ac:dyDescent="0.2">
      <c r="D19" s="690" t="s">
        <v>593</v>
      </c>
      <c r="F19" s="690">
        <v>1130510</v>
      </c>
      <c r="I19" s="690">
        <v>500897</v>
      </c>
      <c r="J19" s="690" t="s">
        <v>632</v>
      </c>
      <c r="K19" s="690" t="s">
        <v>1425</v>
      </c>
      <c r="L19" s="690" t="s">
        <v>26</v>
      </c>
      <c r="N19" s="691">
        <v>20469.7</v>
      </c>
      <c r="P19" s="690">
        <v>285.63</v>
      </c>
      <c r="Q19" s="690">
        <v>0</v>
      </c>
      <c r="R19" s="691">
        <v>20755.330000000002</v>
      </c>
    </row>
    <row r="20" spans="2:20" hidden="1" x14ac:dyDescent="0.2">
      <c r="D20" s="690" t="s">
        <v>593</v>
      </c>
      <c r="F20" s="690">
        <v>1130510</v>
      </c>
      <c r="I20" s="690">
        <v>500910</v>
      </c>
      <c r="J20" s="690" t="s">
        <v>610</v>
      </c>
      <c r="K20" s="690" t="s">
        <v>1425</v>
      </c>
      <c r="L20" s="690" t="s">
        <v>26</v>
      </c>
      <c r="N20" s="691">
        <v>187538.72</v>
      </c>
      <c r="P20" s="691">
        <v>3918.88</v>
      </c>
      <c r="Q20" s="690">
        <v>0</v>
      </c>
      <c r="R20" s="691">
        <v>191457.6</v>
      </c>
    </row>
    <row r="21" spans="2:20" x14ac:dyDescent="0.2">
      <c r="D21" s="690" t="s">
        <v>593</v>
      </c>
      <c r="F21" s="690">
        <v>1130510</v>
      </c>
      <c r="I21" s="690">
        <v>500947</v>
      </c>
      <c r="J21" s="690" t="s">
        <v>612</v>
      </c>
      <c r="K21" s="690" t="s">
        <v>1425</v>
      </c>
      <c r="L21" s="690" t="s">
        <v>26</v>
      </c>
      <c r="N21" s="691">
        <v>456039.1</v>
      </c>
      <c r="P21" s="691">
        <v>14943.87</v>
      </c>
      <c r="Q21" s="690">
        <v>0</v>
      </c>
      <c r="R21" s="691">
        <v>470982.97</v>
      </c>
      <c r="S21" s="690" t="s">
        <v>1421</v>
      </c>
      <c r="T21" s="852">
        <v>9589.06</v>
      </c>
    </row>
    <row r="22" spans="2:20" x14ac:dyDescent="0.2">
      <c r="D22" s="690" t="s">
        <v>593</v>
      </c>
      <c r="F22" s="690">
        <v>1130510</v>
      </c>
      <c r="I22" s="690">
        <v>500948</v>
      </c>
      <c r="J22" s="690" t="s">
        <v>612</v>
      </c>
      <c r="K22" s="690" t="s">
        <v>1425</v>
      </c>
      <c r="L22" s="690" t="s">
        <v>26</v>
      </c>
      <c r="N22" s="691">
        <v>58956.09</v>
      </c>
      <c r="P22" s="691">
        <v>1931.89</v>
      </c>
      <c r="Q22" s="690">
        <v>0</v>
      </c>
      <c r="R22" s="691">
        <v>60887.98</v>
      </c>
      <c r="S22" s="690" t="s">
        <v>1421</v>
      </c>
      <c r="T22" s="852">
        <v>1239.6600000000001</v>
      </c>
    </row>
    <row r="23" spans="2:20" hidden="1" x14ac:dyDescent="0.2">
      <c r="D23" s="690" t="s">
        <v>593</v>
      </c>
      <c r="F23" s="690">
        <v>1130510</v>
      </c>
      <c r="I23" s="690">
        <v>501018</v>
      </c>
      <c r="J23" s="690" t="s">
        <v>634</v>
      </c>
      <c r="K23" s="690" t="s">
        <v>1425</v>
      </c>
      <c r="L23" s="690" t="s">
        <v>26</v>
      </c>
      <c r="N23" s="691">
        <v>2448655.16</v>
      </c>
      <c r="P23" s="691">
        <v>126898.86</v>
      </c>
      <c r="Q23" s="690">
        <v>0</v>
      </c>
      <c r="R23" s="691">
        <v>2575554.02</v>
      </c>
    </row>
    <row r="24" spans="2:20" x14ac:dyDescent="0.2">
      <c r="D24" s="690" t="s">
        <v>593</v>
      </c>
      <c r="F24" s="690">
        <v>1130510</v>
      </c>
      <c r="I24" s="690">
        <v>501040</v>
      </c>
      <c r="J24" s="690" t="s">
        <v>622</v>
      </c>
      <c r="K24" s="690" t="s">
        <v>1425</v>
      </c>
      <c r="L24" s="690" t="s">
        <v>26</v>
      </c>
      <c r="N24" s="691">
        <v>62776.6</v>
      </c>
      <c r="P24" s="691">
        <v>2440.94</v>
      </c>
      <c r="Q24" s="690">
        <v>0</v>
      </c>
      <c r="R24" s="691">
        <v>65217.54</v>
      </c>
      <c r="S24" s="690" t="s">
        <v>1421</v>
      </c>
      <c r="T24" s="852">
        <v>1314.79</v>
      </c>
    </row>
    <row r="25" spans="2:20" hidden="1" x14ac:dyDescent="0.2">
      <c r="D25" s="690" t="s">
        <v>593</v>
      </c>
      <c r="F25" s="690">
        <v>1130510</v>
      </c>
      <c r="I25" s="690">
        <v>501046</v>
      </c>
      <c r="J25" s="690" t="s">
        <v>623</v>
      </c>
      <c r="K25" s="690" t="s">
        <v>1425</v>
      </c>
      <c r="L25" s="690" t="s">
        <v>26</v>
      </c>
      <c r="N25" s="691">
        <v>38024.879999999997</v>
      </c>
      <c r="P25" s="691">
        <v>3855.02</v>
      </c>
      <c r="Q25" s="690">
        <v>0</v>
      </c>
      <c r="R25" s="691">
        <v>41879.9</v>
      </c>
    </row>
    <row r="27" spans="2:20" x14ac:dyDescent="0.2">
      <c r="B27" s="690" t="s">
        <v>442</v>
      </c>
      <c r="D27" s="690" t="s">
        <v>593</v>
      </c>
      <c r="F27" s="690">
        <v>1130510</v>
      </c>
      <c r="L27" s="690" t="s">
        <v>26</v>
      </c>
      <c r="N27" s="691">
        <v>40488461.509999998</v>
      </c>
      <c r="P27" s="691">
        <v>837943.84</v>
      </c>
      <c r="Q27" s="691">
        <v>603418.56000000006</v>
      </c>
      <c r="R27" s="691">
        <v>40722986.789999999</v>
      </c>
    </row>
    <row r="29" spans="2:20" x14ac:dyDescent="0.2">
      <c r="B29" s="690" t="s">
        <v>443</v>
      </c>
      <c r="D29" s="690" t="s">
        <v>593</v>
      </c>
      <c r="L29" s="690" t="s">
        <v>26</v>
      </c>
      <c r="N29" s="691">
        <v>40488461.509999998</v>
      </c>
      <c r="P29" s="691">
        <v>837943.84</v>
      </c>
      <c r="Q29" s="691">
        <v>603418.56000000006</v>
      </c>
      <c r="R29" s="691">
        <v>40722986.789999999</v>
      </c>
    </row>
    <row r="31" spans="2:20" x14ac:dyDescent="0.2">
      <c r="B31" s="690" t="s">
        <v>444</v>
      </c>
      <c r="L31" s="690" t="s">
        <v>26</v>
      </c>
      <c r="N31" s="691">
        <v>40488461.509999998</v>
      </c>
      <c r="P31" s="691">
        <v>837943.84</v>
      </c>
      <c r="Q31" s="691">
        <v>603418.56000000006</v>
      </c>
      <c r="R31" s="691">
        <v>40722986.789999999</v>
      </c>
    </row>
    <row r="33" spans="1:15" x14ac:dyDescent="0.2">
      <c r="A33" s="690" t="s">
        <v>1456</v>
      </c>
    </row>
    <row r="34" spans="1:15" x14ac:dyDescent="0.2">
      <c r="A34" s="690" t="s">
        <v>446</v>
      </c>
    </row>
    <row r="35" spans="1:15" x14ac:dyDescent="0.2">
      <c r="A35" s="690" t="s">
        <v>1454</v>
      </c>
    </row>
    <row r="36" spans="1:15" x14ac:dyDescent="0.2">
      <c r="A36" s="690" t="s">
        <v>447</v>
      </c>
    </row>
    <row r="38" spans="1:15" x14ac:dyDescent="0.2">
      <c r="C38" s="690" t="s">
        <v>379</v>
      </c>
      <c r="E38" s="690" t="s">
        <v>374</v>
      </c>
      <c r="G38" s="690" t="s">
        <v>448</v>
      </c>
      <c r="H38" s="690" t="s">
        <v>380</v>
      </c>
      <c r="J38" s="690" t="s">
        <v>381</v>
      </c>
      <c r="M38" s="690" t="s">
        <v>382</v>
      </c>
      <c r="O38" s="690" t="s">
        <v>383</v>
      </c>
    </row>
    <row r="40" spans="1:15" x14ac:dyDescent="0.2">
      <c r="C40" s="690" t="s">
        <v>26</v>
      </c>
      <c r="E40" s="690" t="s">
        <v>593</v>
      </c>
      <c r="G40" s="690" t="s">
        <v>1425</v>
      </c>
      <c r="H40" s="691">
        <v>40488461.509999998</v>
      </c>
      <c r="J40" s="691">
        <v>837943.84</v>
      </c>
      <c r="M40" s="691">
        <v>603418.56000000006</v>
      </c>
      <c r="O40" s="691">
        <v>40722986.789999999</v>
      </c>
    </row>
    <row r="42" spans="1:15" x14ac:dyDescent="0.2">
      <c r="B42" s="690" t="s">
        <v>442</v>
      </c>
      <c r="C42" s="690" t="s">
        <v>26</v>
      </c>
      <c r="H42" s="691">
        <v>40488461.509999998</v>
      </c>
      <c r="J42" s="691">
        <v>837943.84</v>
      </c>
      <c r="M42" s="691">
        <v>603418.56000000006</v>
      </c>
      <c r="O42" s="691">
        <v>40722986.789999999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877A-23EF-43C2-A49F-DDECDFF405D8}">
  <dimension ref="A1:R170"/>
  <sheetViews>
    <sheetView workbookViewId="0">
      <pane ySplit="5" topLeftCell="A6" activePane="bottomLeft" state="frozen"/>
      <selection pane="bottomLeft" activeCell="I6" sqref="I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1645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0">
        <v>678.42</v>
      </c>
      <c r="Q7" s="690">
        <v>678.42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1515</v>
      </c>
      <c r="K8" s="690" t="s">
        <v>579</v>
      </c>
      <c r="L8" s="690" t="s">
        <v>26</v>
      </c>
      <c r="N8" s="690">
        <v>-31.48</v>
      </c>
      <c r="P8" s="691">
        <v>3946.24</v>
      </c>
      <c r="Q8" s="691">
        <v>3911.62</v>
      </c>
      <c r="R8" s="690">
        <v>3.14</v>
      </c>
    </row>
    <row r="9" spans="1:18" x14ac:dyDescent="0.2">
      <c r="D9" s="690" t="s">
        <v>593</v>
      </c>
      <c r="F9" s="690">
        <v>1130510</v>
      </c>
      <c r="I9" s="690">
        <v>500605</v>
      </c>
      <c r="J9" s="690" t="s">
        <v>1515</v>
      </c>
      <c r="K9" s="690" t="s">
        <v>580</v>
      </c>
      <c r="L9" s="690" t="s">
        <v>26</v>
      </c>
      <c r="N9" s="690">
        <v>552.5</v>
      </c>
      <c r="P9" s="690">
        <v>0</v>
      </c>
      <c r="Q9" s="690">
        <v>270</v>
      </c>
      <c r="R9" s="690">
        <v>282.5</v>
      </c>
    </row>
    <row r="10" spans="1:18" x14ac:dyDescent="0.2">
      <c r="D10" s="690" t="s">
        <v>593</v>
      </c>
      <c r="F10" s="690">
        <v>1130510</v>
      </c>
      <c r="I10" s="690">
        <v>500633</v>
      </c>
      <c r="J10" s="690" t="s">
        <v>1558</v>
      </c>
      <c r="K10" s="690" t="s">
        <v>580</v>
      </c>
      <c r="L10" s="690" t="s">
        <v>26</v>
      </c>
      <c r="N10" s="690">
        <v>0</v>
      </c>
      <c r="P10" s="690">
        <v>0</v>
      </c>
      <c r="Q10" s="690">
        <v>0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579</v>
      </c>
      <c r="L11" s="690" t="s">
        <v>26</v>
      </c>
      <c r="N11" s="690">
        <v>0</v>
      </c>
      <c r="P11" s="690">
        <v>305.22000000000003</v>
      </c>
      <c r="Q11" s="690">
        <v>305.22000000000003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500670</v>
      </c>
      <c r="J12" s="690" t="s">
        <v>659</v>
      </c>
      <c r="K12" s="690" t="s">
        <v>579</v>
      </c>
      <c r="L12" s="690" t="s">
        <v>26</v>
      </c>
      <c r="N12" s="690">
        <v>0</v>
      </c>
      <c r="P12" s="690">
        <v>903.1</v>
      </c>
      <c r="Q12" s="690">
        <v>903.1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72042</v>
      </c>
      <c r="P13" s="691">
        <v>47602.400000000001</v>
      </c>
      <c r="Q13" s="691">
        <v>119644.4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1342238.74</v>
      </c>
      <c r="P14" s="691">
        <v>71036.800000000003</v>
      </c>
      <c r="Q14" s="691">
        <v>1413275.54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579</v>
      </c>
      <c r="L15" s="690" t="s">
        <v>26</v>
      </c>
      <c r="N15" s="691">
        <v>17537.099999999999</v>
      </c>
      <c r="P15" s="690">
        <v>0</v>
      </c>
      <c r="Q15" s="691">
        <v>17537.099999999999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500707</v>
      </c>
      <c r="J16" s="690" t="s">
        <v>626</v>
      </c>
      <c r="K16" s="690" t="s">
        <v>580</v>
      </c>
      <c r="L16" s="690" t="s">
        <v>26</v>
      </c>
      <c r="N16" s="691">
        <v>84468.14</v>
      </c>
      <c r="P16" s="691">
        <v>618597.35</v>
      </c>
      <c r="Q16" s="691">
        <v>703065.49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500720</v>
      </c>
      <c r="J17" s="690" t="s">
        <v>662</v>
      </c>
      <c r="K17" s="690" t="s">
        <v>579</v>
      </c>
      <c r="L17" s="690" t="s">
        <v>26</v>
      </c>
      <c r="N17" s="690">
        <v>0</v>
      </c>
      <c r="P17" s="690">
        <v>29.84</v>
      </c>
      <c r="Q17" s="690">
        <v>29.84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500775</v>
      </c>
      <c r="J18" s="690" t="s">
        <v>663</v>
      </c>
      <c r="K18" s="690" t="s">
        <v>579</v>
      </c>
      <c r="L18" s="690" t="s">
        <v>26</v>
      </c>
      <c r="N18" s="690">
        <v>0</v>
      </c>
      <c r="P18" s="690">
        <v>913.84</v>
      </c>
      <c r="Q18" s="690">
        <v>913.84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500783</v>
      </c>
      <c r="J19" s="690" t="s">
        <v>599</v>
      </c>
      <c r="K19" s="690" t="s">
        <v>580</v>
      </c>
      <c r="L19" s="690" t="s">
        <v>26</v>
      </c>
      <c r="N19" s="690">
        <v>0</v>
      </c>
      <c r="P19" s="690">
        <v>41.6</v>
      </c>
      <c r="Q19" s="690">
        <v>41.6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500784</v>
      </c>
      <c r="J20" s="690" t="s">
        <v>600</v>
      </c>
      <c r="K20" s="690" t="s">
        <v>580</v>
      </c>
      <c r="L20" s="690" t="s">
        <v>26</v>
      </c>
      <c r="N20" s="690">
        <v>0</v>
      </c>
      <c r="P20" s="690">
        <v>0</v>
      </c>
      <c r="Q20" s="690">
        <v>0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500790</v>
      </c>
      <c r="J21" s="690" t="s">
        <v>1383</v>
      </c>
      <c r="K21" s="690" t="s">
        <v>580</v>
      </c>
      <c r="L21" s="690" t="s">
        <v>26</v>
      </c>
      <c r="N21" s="690">
        <v>350</v>
      </c>
      <c r="P21" s="690">
        <v>0</v>
      </c>
      <c r="Q21" s="690">
        <v>0</v>
      </c>
      <c r="R21" s="690">
        <v>350</v>
      </c>
    </row>
    <row r="22" spans="4:18" x14ac:dyDescent="0.2">
      <c r="D22" s="690" t="s">
        <v>593</v>
      </c>
      <c r="F22" s="690">
        <v>1130510</v>
      </c>
      <c r="I22" s="690">
        <v>500826</v>
      </c>
      <c r="J22" s="690" t="s">
        <v>602</v>
      </c>
      <c r="K22" s="690" t="s">
        <v>579</v>
      </c>
      <c r="L22" s="690" t="s">
        <v>26</v>
      </c>
      <c r="N22" s="691">
        <v>-15801.67</v>
      </c>
      <c r="P22" s="691">
        <v>15844.58</v>
      </c>
      <c r="Q22" s="690">
        <v>42.91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500826</v>
      </c>
      <c r="J23" s="690" t="s">
        <v>602</v>
      </c>
      <c r="K23" s="690" t="s">
        <v>580</v>
      </c>
      <c r="L23" s="690" t="s">
        <v>26</v>
      </c>
      <c r="N23" s="691">
        <v>176804.51</v>
      </c>
      <c r="P23" s="690">
        <v>0</v>
      </c>
      <c r="Q23" s="691">
        <v>176804.51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500838</v>
      </c>
      <c r="J24" s="690" t="s">
        <v>603</v>
      </c>
      <c r="K24" s="690" t="s">
        <v>579</v>
      </c>
      <c r="L24" s="690" t="s">
        <v>26</v>
      </c>
      <c r="N24" s="690">
        <v>0</v>
      </c>
      <c r="P24" s="691">
        <v>86254.48</v>
      </c>
      <c r="Q24" s="691">
        <v>86254.48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500850</v>
      </c>
      <c r="J25" s="690" t="s">
        <v>604</v>
      </c>
      <c r="K25" s="690" t="s">
        <v>580</v>
      </c>
      <c r="L25" s="690" t="s">
        <v>26</v>
      </c>
      <c r="N25" s="691">
        <v>1863.48</v>
      </c>
      <c r="P25" s="690">
        <v>0</v>
      </c>
      <c r="Q25" s="691">
        <v>1863.48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500854</v>
      </c>
      <c r="J26" s="690" t="s">
        <v>606</v>
      </c>
      <c r="K26" s="690" t="s">
        <v>579</v>
      </c>
      <c r="L26" s="690" t="s">
        <v>26</v>
      </c>
      <c r="N26" s="690">
        <v>0</v>
      </c>
      <c r="P26" s="691">
        <v>2697.65</v>
      </c>
      <c r="Q26" s="691">
        <v>2697.65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500879</v>
      </c>
      <c r="J27" s="690" t="s">
        <v>607</v>
      </c>
      <c r="K27" s="690" t="s">
        <v>579</v>
      </c>
      <c r="L27" s="690" t="s">
        <v>26</v>
      </c>
      <c r="N27" s="691">
        <v>-33550.76</v>
      </c>
      <c r="P27" s="691">
        <v>33664.46</v>
      </c>
      <c r="Q27" s="690">
        <v>113.7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500879</v>
      </c>
      <c r="J28" s="690" t="s">
        <v>607</v>
      </c>
      <c r="K28" s="690" t="s">
        <v>580</v>
      </c>
      <c r="L28" s="690" t="s">
        <v>26</v>
      </c>
      <c r="N28" s="691">
        <v>1224892.18</v>
      </c>
      <c r="P28" s="690">
        <v>0</v>
      </c>
      <c r="Q28" s="691">
        <v>1224892.18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500887</v>
      </c>
      <c r="J29" s="690" t="s">
        <v>608</v>
      </c>
      <c r="K29" s="690" t="s">
        <v>579</v>
      </c>
      <c r="L29" s="690" t="s">
        <v>26</v>
      </c>
      <c r="N29" s="690">
        <v>175.95</v>
      </c>
      <c r="P29" s="690">
        <v>119.4</v>
      </c>
      <c r="Q29" s="690">
        <v>295.35000000000002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500887</v>
      </c>
      <c r="J30" s="690" t="s">
        <v>608</v>
      </c>
      <c r="K30" s="690" t="s">
        <v>580</v>
      </c>
      <c r="L30" s="690" t="s">
        <v>26</v>
      </c>
      <c r="N30" s="691">
        <v>11280.38</v>
      </c>
      <c r="P30" s="691">
        <v>26863.1</v>
      </c>
      <c r="Q30" s="691">
        <v>38143.480000000003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500888</v>
      </c>
      <c r="J31" s="690" t="s">
        <v>631</v>
      </c>
      <c r="K31" s="690" t="s">
        <v>579</v>
      </c>
      <c r="L31" s="690" t="s">
        <v>26</v>
      </c>
      <c r="N31" s="690">
        <v>0</v>
      </c>
      <c r="P31" s="691">
        <v>34268.839999999997</v>
      </c>
      <c r="Q31" s="691">
        <v>34268.839999999997</v>
      </c>
      <c r="R31" s="690">
        <v>0</v>
      </c>
    </row>
    <row r="32" spans="4:18" x14ac:dyDescent="0.2">
      <c r="D32" s="690" t="s">
        <v>593</v>
      </c>
      <c r="F32" s="690">
        <v>1130510</v>
      </c>
      <c r="I32" s="690">
        <v>500892</v>
      </c>
      <c r="J32" s="690" t="s">
        <v>609</v>
      </c>
      <c r="K32" s="690" t="s">
        <v>579</v>
      </c>
      <c r="L32" s="690" t="s">
        <v>26</v>
      </c>
      <c r="N32" s="691">
        <v>-149520.47</v>
      </c>
      <c r="P32" s="691">
        <v>151384.29</v>
      </c>
      <c r="Q32" s="691">
        <v>1863.82</v>
      </c>
      <c r="R32" s="690">
        <v>0</v>
      </c>
    </row>
    <row r="33" spans="4:18" x14ac:dyDescent="0.2">
      <c r="D33" s="690" t="s">
        <v>593</v>
      </c>
      <c r="F33" s="690">
        <v>1130510</v>
      </c>
      <c r="I33" s="690">
        <v>500892</v>
      </c>
      <c r="J33" s="690" t="s">
        <v>609</v>
      </c>
      <c r="K33" s="690" t="s">
        <v>580</v>
      </c>
      <c r="L33" s="690" t="s">
        <v>26</v>
      </c>
      <c r="N33" s="691">
        <v>1868776.35</v>
      </c>
      <c r="P33" s="690">
        <v>0</v>
      </c>
      <c r="Q33" s="691">
        <v>1868776.35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500910</v>
      </c>
      <c r="J34" s="690" t="s">
        <v>610</v>
      </c>
      <c r="K34" s="690" t="s">
        <v>580</v>
      </c>
      <c r="L34" s="690" t="s">
        <v>26</v>
      </c>
      <c r="N34" s="691">
        <v>192251.1</v>
      </c>
      <c r="P34" s="690">
        <v>0</v>
      </c>
      <c r="Q34" s="691">
        <v>192251.1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500947</v>
      </c>
      <c r="J35" s="690" t="s">
        <v>612</v>
      </c>
      <c r="K35" s="690" t="s">
        <v>579</v>
      </c>
      <c r="L35" s="690" t="s">
        <v>26</v>
      </c>
      <c r="N35" s="690">
        <v>39.119999999999997</v>
      </c>
      <c r="P35" s="691">
        <v>1040.3</v>
      </c>
      <c r="Q35" s="691">
        <v>1040.3</v>
      </c>
      <c r="R35" s="690">
        <v>39.119999999999997</v>
      </c>
    </row>
    <row r="36" spans="4:18" x14ac:dyDescent="0.2">
      <c r="D36" s="690" t="s">
        <v>593</v>
      </c>
      <c r="F36" s="690">
        <v>1130510</v>
      </c>
      <c r="I36" s="690">
        <v>500947</v>
      </c>
      <c r="J36" s="690" t="s">
        <v>612</v>
      </c>
      <c r="K36" s="690" t="s">
        <v>580</v>
      </c>
      <c r="L36" s="690" t="s">
        <v>26</v>
      </c>
      <c r="N36" s="691">
        <v>24162.97</v>
      </c>
      <c r="P36" s="690">
        <v>0</v>
      </c>
      <c r="Q36" s="690">
        <v>0</v>
      </c>
      <c r="R36" s="691">
        <v>24162.97</v>
      </c>
    </row>
    <row r="37" spans="4:18" x14ac:dyDescent="0.2">
      <c r="D37" s="690" t="s">
        <v>593</v>
      </c>
      <c r="F37" s="690">
        <v>1130510</v>
      </c>
      <c r="I37" s="690">
        <v>500948</v>
      </c>
      <c r="J37" s="690" t="s">
        <v>612</v>
      </c>
      <c r="K37" s="690" t="s">
        <v>579</v>
      </c>
      <c r="L37" s="690" t="s">
        <v>26</v>
      </c>
      <c r="N37" s="690">
        <v>0</v>
      </c>
      <c r="P37" s="691">
        <v>1079.42</v>
      </c>
      <c r="Q37" s="691">
        <v>1079.42</v>
      </c>
      <c r="R37" s="690">
        <v>0</v>
      </c>
    </row>
    <row r="38" spans="4:18" x14ac:dyDescent="0.2">
      <c r="D38" s="690" t="s">
        <v>593</v>
      </c>
      <c r="F38" s="690">
        <v>1130510</v>
      </c>
      <c r="I38" s="690">
        <v>500960</v>
      </c>
      <c r="J38" s="690" t="s">
        <v>686</v>
      </c>
      <c r="K38" s="690" t="s">
        <v>579</v>
      </c>
      <c r="L38" s="690" t="s">
        <v>26</v>
      </c>
      <c r="N38" s="690">
        <v>0</v>
      </c>
      <c r="P38" s="690">
        <v>2.88</v>
      </c>
      <c r="Q38" s="690">
        <v>2.88</v>
      </c>
      <c r="R38" s="690">
        <v>0</v>
      </c>
    </row>
    <row r="39" spans="4:18" x14ac:dyDescent="0.2">
      <c r="D39" s="690" t="s">
        <v>593</v>
      </c>
      <c r="F39" s="690">
        <v>1130510</v>
      </c>
      <c r="I39" s="690">
        <v>500986</v>
      </c>
      <c r="J39" s="690" t="s">
        <v>614</v>
      </c>
      <c r="K39" s="690" t="s">
        <v>579</v>
      </c>
      <c r="L39" s="690" t="s">
        <v>26</v>
      </c>
      <c r="N39" s="690">
        <v>0</v>
      </c>
      <c r="P39" s="690">
        <v>870.83</v>
      </c>
      <c r="Q39" s="690">
        <v>870.83</v>
      </c>
      <c r="R39" s="690">
        <v>0</v>
      </c>
    </row>
    <row r="40" spans="4:18" x14ac:dyDescent="0.2">
      <c r="D40" s="690" t="s">
        <v>593</v>
      </c>
      <c r="F40" s="690">
        <v>1130510</v>
      </c>
      <c r="I40" s="690">
        <v>500986</v>
      </c>
      <c r="J40" s="690" t="s">
        <v>614</v>
      </c>
      <c r="K40" s="690" t="s">
        <v>580</v>
      </c>
      <c r="L40" s="690" t="s">
        <v>26</v>
      </c>
      <c r="N40" s="690">
        <v>0</v>
      </c>
      <c r="P40" s="690">
        <v>0</v>
      </c>
      <c r="Q40" s="690">
        <v>0</v>
      </c>
      <c r="R40" s="690">
        <v>0</v>
      </c>
    </row>
    <row r="41" spans="4:18" x14ac:dyDescent="0.2">
      <c r="D41" s="690" t="s">
        <v>593</v>
      </c>
      <c r="F41" s="690">
        <v>1130510</v>
      </c>
      <c r="I41" s="690">
        <v>500995</v>
      </c>
      <c r="J41" s="690" t="s">
        <v>615</v>
      </c>
      <c r="K41" s="690" t="s">
        <v>580</v>
      </c>
      <c r="L41" s="690" t="s">
        <v>26</v>
      </c>
      <c r="N41" s="690">
        <v>343.6</v>
      </c>
      <c r="P41" s="690">
        <v>0</v>
      </c>
      <c r="Q41" s="690">
        <v>170</v>
      </c>
      <c r="R41" s="690">
        <v>173.6</v>
      </c>
    </row>
    <row r="42" spans="4:18" x14ac:dyDescent="0.2">
      <c r="D42" s="690" t="s">
        <v>593</v>
      </c>
      <c r="F42" s="690">
        <v>1130510</v>
      </c>
      <c r="I42" s="690">
        <v>501006</v>
      </c>
      <c r="J42" s="690" t="s">
        <v>616</v>
      </c>
      <c r="K42" s="690" t="s">
        <v>580</v>
      </c>
      <c r="L42" s="690" t="s">
        <v>26</v>
      </c>
      <c r="N42" s="690">
        <v>0</v>
      </c>
      <c r="P42" s="690">
        <v>0</v>
      </c>
      <c r="Q42" s="690">
        <v>0</v>
      </c>
      <c r="R42" s="690">
        <v>0</v>
      </c>
    </row>
    <row r="43" spans="4:18" x14ac:dyDescent="0.2">
      <c r="D43" s="690" t="s">
        <v>593</v>
      </c>
      <c r="F43" s="690">
        <v>1130510</v>
      </c>
      <c r="I43" s="690">
        <v>501015</v>
      </c>
      <c r="J43" s="690" t="s">
        <v>614</v>
      </c>
      <c r="K43" s="690" t="s">
        <v>579</v>
      </c>
      <c r="L43" s="690" t="s">
        <v>26</v>
      </c>
      <c r="N43" s="690">
        <v>0</v>
      </c>
      <c r="P43" s="690">
        <v>537.28</v>
      </c>
      <c r="Q43" s="690">
        <v>537.28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501015</v>
      </c>
      <c r="J44" s="690" t="s">
        <v>614</v>
      </c>
      <c r="K44" s="690" t="s">
        <v>580</v>
      </c>
      <c r="L44" s="690" t="s">
        <v>26</v>
      </c>
      <c r="N44" s="690">
        <v>0</v>
      </c>
      <c r="P44" s="690">
        <v>0</v>
      </c>
      <c r="Q44" s="690">
        <v>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501018</v>
      </c>
      <c r="J45" s="690" t="s">
        <v>634</v>
      </c>
      <c r="K45" s="690" t="s">
        <v>579</v>
      </c>
      <c r="L45" s="690" t="s">
        <v>26</v>
      </c>
      <c r="N45" s="690">
        <v>51.78</v>
      </c>
      <c r="P45" s="691">
        <v>1029.21</v>
      </c>
      <c r="Q45" s="691">
        <v>1029.21</v>
      </c>
      <c r="R45" s="690">
        <v>51.78</v>
      </c>
    </row>
    <row r="46" spans="4:18" x14ac:dyDescent="0.2">
      <c r="D46" s="690" t="s">
        <v>593</v>
      </c>
      <c r="F46" s="690">
        <v>1130510</v>
      </c>
      <c r="I46" s="690">
        <v>501018</v>
      </c>
      <c r="J46" s="690" t="s">
        <v>634</v>
      </c>
      <c r="K46" s="690" t="s">
        <v>580</v>
      </c>
      <c r="L46" s="690" t="s">
        <v>26</v>
      </c>
      <c r="N46" s="691">
        <v>5448.12</v>
      </c>
      <c r="P46" s="690">
        <v>0</v>
      </c>
      <c r="Q46" s="690">
        <v>0</v>
      </c>
      <c r="R46" s="691">
        <v>5448.12</v>
      </c>
    </row>
    <row r="47" spans="4:18" x14ac:dyDescent="0.2">
      <c r="D47" s="690" t="s">
        <v>593</v>
      </c>
      <c r="F47" s="690">
        <v>1130510</v>
      </c>
      <c r="I47" s="690">
        <v>501025</v>
      </c>
      <c r="J47" s="690" t="s">
        <v>618</v>
      </c>
      <c r="K47" s="690" t="s">
        <v>579</v>
      </c>
      <c r="L47" s="690" t="s">
        <v>26</v>
      </c>
      <c r="N47" s="690">
        <v>0</v>
      </c>
      <c r="P47" s="690">
        <v>23.12</v>
      </c>
      <c r="Q47" s="690">
        <v>23.12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501027</v>
      </c>
      <c r="J48" s="690" t="s">
        <v>1519</v>
      </c>
      <c r="K48" s="690" t="s">
        <v>580</v>
      </c>
      <c r="L48" s="690" t="s">
        <v>26</v>
      </c>
      <c r="N48" s="691">
        <v>3423</v>
      </c>
      <c r="P48" s="690">
        <v>0</v>
      </c>
      <c r="Q48" s="690">
        <v>0</v>
      </c>
      <c r="R48" s="691">
        <v>3423</v>
      </c>
    </row>
    <row r="49" spans="4:18" x14ac:dyDescent="0.2">
      <c r="D49" s="690" t="s">
        <v>593</v>
      </c>
      <c r="F49" s="690">
        <v>1130510</v>
      </c>
      <c r="I49" s="690">
        <v>501040</v>
      </c>
      <c r="J49" s="690" t="s">
        <v>622</v>
      </c>
      <c r="K49" s="690" t="s">
        <v>579</v>
      </c>
      <c r="L49" s="690" t="s">
        <v>26</v>
      </c>
      <c r="N49" s="690">
        <v>0</v>
      </c>
      <c r="P49" s="690">
        <v>98.66</v>
      </c>
      <c r="Q49" s="690">
        <v>98.66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501040</v>
      </c>
      <c r="J50" s="690" t="s">
        <v>622</v>
      </c>
      <c r="K50" s="690" t="s">
        <v>580</v>
      </c>
      <c r="L50" s="690" t="s">
        <v>26</v>
      </c>
      <c r="N50" s="690">
        <v>0</v>
      </c>
      <c r="P50" s="690">
        <v>247.85</v>
      </c>
      <c r="Q50" s="690">
        <v>247.85</v>
      </c>
      <c r="R50" s="690">
        <v>0</v>
      </c>
    </row>
    <row r="51" spans="4:18" x14ac:dyDescent="0.2">
      <c r="D51" s="690" t="s">
        <v>593</v>
      </c>
      <c r="F51" s="690">
        <v>1130510</v>
      </c>
      <c r="I51" s="690">
        <v>501046</v>
      </c>
      <c r="J51" s="690" t="s">
        <v>623</v>
      </c>
      <c r="K51" s="690" t="s">
        <v>579</v>
      </c>
      <c r="L51" s="690" t="s">
        <v>26</v>
      </c>
      <c r="N51" s="691">
        <v>2259.6</v>
      </c>
      <c r="P51" s="690">
        <v>0</v>
      </c>
      <c r="Q51" s="691">
        <v>2259.6</v>
      </c>
      <c r="R51" s="690">
        <v>0</v>
      </c>
    </row>
    <row r="52" spans="4:18" x14ac:dyDescent="0.2">
      <c r="D52" s="690" t="s">
        <v>593</v>
      </c>
      <c r="F52" s="690">
        <v>1130510</v>
      </c>
      <c r="I52" s="690">
        <v>501046</v>
      </c>
      <c r="J52" s="690" t="s">
        <v>623</v>
      </c>
      <c r="K52" s="690" t="s">
        <v>580</v>
      </c>
      <c r="L52" s="690" t="s">
        <v>26</v>
      </c>
      <c r="N52" s="691">
        <v>8474.73</v>
      </c>
      <c r="P52" s="691">
        <v>50000</v>
      </c>
      <c r="Q52" s="691">
        <v>58474.73</v>
      </c>
      <c r="R52" s="690">
        <v>0</v>
      </c>
    </row>
    <row r="53" spans="4:18" x14ac:dyDescent="0.2">
      <c r="D53" s="690" t="s">
        <v>593</v>
      </c>
      <c r="F53" s="690">
        <v>1130510</v>
      </c>
      <c r="I53" s="690">
        <v>501049</v>
      </c>
      <c r="J53" s="690" t="s">
        <v>1507</v>
      </c>
      <c r="K53" s="690" t="s">
        <v>579</v>
      </c>
      <c r="L53" s="690" t="s">
        <v>26</v>
      </c>
      <c r="N53" s="690">
        <v>0</v>
      </c>
      <c r="P53" s="690">
        <v>24.4</v>
      </c>
      <c r="Q53" s="690">
        <v>24.4</v>
      </c>
      <c r="R53" s="690">
        <v>0</v>
      </c>
    </row>
    <row r="54" spans="4:18" x14ac:dyDescent="0.2">
      <c r="D54" s="690" t="s">
        <v>593</v>
      </c>
      <c r="F54" s="690">
        <v>1130510</v>
      </c>
      <c r="I54" s="690">
        <v>501049</v>
      </c>
      <c r="J54" s="690" t="s">
        <v>1507</v>
      </c>
      <c r="K54" s="690" t="s">
        <v>580</v>
      </c>
      <c r="L54" s="690" t="s">
        <v>26</v>
      </c>
      <c r="N54" s="691">
        <v>64000</v>
      </c>
      <c r="P54" s="690">
        <v>0</v>
      </c>
      <c r="Q54" s="690">
        <v>0</v>
      </c>
      <c r="R54" s="691">
        <v>64000</v>
      </c>
    </row>
    <row r="55" spans="4:18" x14ac:dyDescent="0.2">
      <c r="D55" s="690" t="s">
        <v>593</v>
      </c>
      <c r="F55" s="690">
        <v>1130510</v>
      </c>
      <c r="I55" s="690">
        <v>501060</v>
      </c>
      <c r="J55" s="690" t="s">
        <v>1519</v>
      </c>
      <c r="K55" s="690" t="s">
        <v>580</v>
      </c>
      <c r="L55" s="690" t="s">
        <v>26</v>
      </c>
      <c r="N55" s="690">
        <v>0</v>
      </c>
      <c r="P55" s="691">
        <v>18269.96</v>
      </c>
      <c r="Q55" s="690">
        <v>0</v>
      </c>
      <c r="R55" s="691">
        <v>18269.96</v>
      </c>
    </row>
    <row r="56" spans="4:18" x14ac:dyDescent="0.2">
      <c r="D56" s="690" t="s">
        <v>593</v>
      </c>
      <c r="F56" s="690">
        <v>1130510</v>
      </c>
      <c r="I56" s="690">
        <v>501079</v>
      </c>
      <c r="J56" s="690" t="s">
        <v>753</v>
      </c>
      <c r="K56" s="690" t="s">
        <v>579</v>
      </c>
      <c r="L56" s="690" t="s">
        <v>26</v>
      </c>
      <c r="N56" s="690">
        <v>0</v>
      </c>
      <c r="P56" s="691">
        <v>11131</v>
      </c>
      <c r="Q56" s="691">
        <v>11131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501080</v>
      </c>
      <c r="J57" s="690" t="s">
        <v>1310</v>
      </c>
      <c r="K57" s="690" t="s">
        <v>580</v>
      </c>
      <c r="L57" s="690" t="s">
        <v>26</v>
      </c>
      <c r="N57" s="690">
        <v>0</v>
      </c>
      <c r="P57" s="691">
        <v>31015.59</v>
      </c>
      <c r="Q57" s="691">
        <v>31015.59</v>
      </c>
      <c r="R57" s="690">
        <v>0</v>
      </c>
    </row>
    <row r="58" spans="4:18" x14ac:dyDescent="0.2">
      <c r="D58" s="690" t="s">
        <v>593</v>
      </c>
      <c r="F58" s="690">
        <v>1130510</v>
      </c>
      <c r="I58" s="690">
        <v>501085</v>
      </c>
      <c r="J58" s="690" t="s">
        <v>614</v>
      </c>
      <c r="K58" s="690" t="s">
        <v>579</v>
      </c>
      <c r="L58" s="690" t="s">
        <v>26</v>
      </c>
      <c r="N58" s="690">
        <v>0</v>
      </c>
      <c r="P58" s="690">
        <v>121.35</v>
      </c>
      <c r="Q58" s="690">
        <v>121.35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501085</v>
      </c>
      <c r="J59" s="690" t="s">
        <v>614</v>
      </c>
      <c r="K59" s="690" t="s">
        <v>580</v>
      </c>
      <c r="L59" s="690" t="s">
        <v>26</v>
      </c>
      <c r="N59" s="690">
        <v>0</v>
      </c>
      <c r="P59" s="691">
        <v>72140</v>
      </c>
      <c r="Q59" s="691">
        <v>72140</v>
      </c>
      <c r="R59" s="690">
        <v>0</v>
      </c>
    </row>
    <row r="60" spans="4:18" x14ac:dyDescent="0.2">
      <c r="D60" s="690" t="s">
        <v>593</v>
      </c>
      <c r="F60" s="690">
        <v>1130510</v>
      </c>
      <c r="I60" s="690">
        <v>501086</v>
      </c>
      <c r="J60" s="690" t="s">
        <v>1549</v>
      </c>
      <c r="K60" s="690" t="s">
        <v>579</v>
      </c>
      <c r="L60" s="690" t="s">
        <v>26</v>
      </c>
      <c r="N60" s="690">
        <v>0</v>
      </c>
      <c r="P60" s="690">
        <v>5.36</v>
      </c>
      <c r="Q60" s="690">
        <v>5.36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501092</v>
      </c>
      <c r="J61" s="690" t="s">
        <v>614</v>
      </c>
      <c r="K61" s="690" t="s">
        <v>579</v>
      </c>
      <c r="L61" s="690" t="s">
        <v>26</v>
      </c>
      <c r="N61" s="690">
        <v>0</v>
      </c>
      <c r="P61" s="690">
        <v>77.819999999999993</v>
      </c>
      <c r="Q61" s="690">
        <v>77.819999999999993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501092</v>
      </c>
      <c r="J62" s="690" t="s">
        <v>614</v>
      </c>
      <c r="K62" s="690" t="s">
        <v>580</v>
      </c>
      <c r="L62" s="690" t="s">
        <v>26</v>
      </c>
      <c r="N62" s="690">
        <v>0</v>
      </c>
      <c r="P62" s="690">
        <v>0</v>
      </c>
      <c r="Q62" s="690">
        <v>0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501099</v>
      </c>
      <c r="J63" s="690" t="s">
        <v>1362</v>
      </c>
      <c r="K63" s="690" t="s">
        <v>579</v>
      </c>
      <c r="L63" s="690" t="s">
        <v>26</v>
      </c>
      <c r="N63" s="691">
        <v>-1393.7</v>
      </c>
      <c r="P63" s="691">
        <v>1393.7</v>
      </c>
      <c r="Q63" s="691">
        <v>1329.37</v>
      </c>
      <c r="R63" s="691">
        <v>-1329.37</v>
      </c>
    </row>
    <row r="64" spans="4:18" x14ac:dyDescent="0.2">
      <c r="D64" s="690" t="s">
        <v>593</v>
      </c>
      <c r="F64" s="690">
        <v>1130510</v>
      </c>
      <c r="I64" s="690">
        <v>501099</v>
      </c>
      <c r="J64" s="690" t="s">
        <v>1362</v>
      </c>
      <c r="K64" s="690" t="s">
        <v>580</v>
      </c>
      <c r="L64" s="690" t="s">
        <v>26</v>
      </c>
      <c r="N64" s="691">
        <v>10101.52</v>
      </c>
      <c r="P64" s="690">
        <v>0</v>
      </c>
      <c r="Q64" s="690">
        <v>0</v>
      </c>
      <c r="R64" s="691">
        <v>10101.52</v>
      </c>
    </row>
    <row r="65" spans="4:18" x14ac:dyDescent="0.2">
      <c r="D65" s="690" t="s">
        <v>593</v>
      </c>
      <c r="F65" s="690">
        <v>1130510</v>
      </c>
      <c r="I65" s="690">
        <v>501109</v>
      </c>
      <c r="J65" s="690" t="s">
        <v>1511</v>
      </c>
      <c r="K65" s="690" t="s">
        <v>580</v>
      </c>
      <c r="L65" s="690" t="s">
        <v>26</v>
      </c>
      <c r="N65" s="691">
        <v>28000</v>
      </c>
      <c r="P65" s="690">
        <v>0</v>
      </c>
      <c r="Q65" s="691">
        <v>28000</v>
      </c>
      <c r="R65" s="690">
        <v>0</v>
      </c>
    </row>
    <row r="66" spans="4:18" x14ac:dyDescent="0.2">
      <c r="D66" s="690" t="s">
        <v>593</v>
      </c>
      <c r="F66" s="690">
        <v>1130510</v>
      </c>
      <c r="I66" s="690">
        <v>501110</v>
      </c>
      <c r="J66" s="690" t="s">
        <v>1520</v>
      </c>
      <c r="K66" s="690" t="s">
        <v>580</v>
      </c>
      <c r="L66" s="690" t="s">
        <v>26</v>
      </c>
      <c r="N66" s="690">
        <v>0</v>
      </c>
      <c r="P66" s="690">
        <v>70</v>
      </c>
      <c r="Q66" s="690">
        <v>70</v>
      </c>
      <c r="R66" s="690">
        <v>0</v>
      </c>
    </row>
    <row r="67" spans="4:18" x14ac:dyDescent="0.2">
      <c r="D67" s="690" t="s">
        <v>593</v>
      </c>
      <c r="F67" s="690">
        <v>1130510</v>
      </c>
      <c r="I67" s="690">
        <v>501111</v>
      </c>
      <c r="J67" s="690" t="s">
        <v>1521</v>
      </c>
      <c r="K67" s="690" t="s">
        <v>579</v>
      </c>
      <c r="L67" s="690" t="s">
        <v>26</v>
      </c>
      <c r="N67" s="690">
        <v>0</v>
      </c>
      <c r="P67" s="690">
        <v>9.92</v>
      </c>
      <c r="Q67" s="690">
        <v>9.92</v>
      </c>
      <c r="R67" s="690">
        <v>0</v>
      </c>
    </row>
    <row r="68" spans="4:18" x14ac:dyDescent="0.2">
      <c r="D68" s="690" t="s">
        <v>593</v>
      </c>
      <c r="F68" s="690">
        <v>1130510</v>
      </c>
      <c r="I68" s="690">
        <v>501111</v>
      </c>
      <c r="J68" s="690" t="s">
        <v>1521</v>
      </c>
      <c r="K68" s="690" t="s">
        <v>580</v>
      </c>
      <c r="L68" s="690" t="s">
        <v>26</v>
      </c>
      <c r="N68" s="690">
        <v>300</v>
      </c>
      <c r="P68" s="690">
        <v>0</v>
      </c>
      <c r="Q68" s="690">
        <v>0</v>
      </c>
      <c r="R68" s="690">
        <v>300</v>
      </c>
    </row>
    <row r="69" spans="4:18" x14ac:dyDescent="0.2">
      <c r="D69" s="690" t="s">
        <v>593</v>
      </c>
      <c r="F69" s="690">
        <v>1130510</v>
      </c>
      <c r="I69" s="690">
        <v>501115</v>
      </c>
      <c r="J69" s="690" t="s">
        <v>1466</v>
      </c>
      <c r="K69" s="690" t="s">
        <v>579</v>
      </c>
      <c r="L69" s="690" t="s">
        <v>26</v>
      </c>
      <c r="N69" s="690">
        <v>0</v>
      </c>
      <c r="P69" s="690">
        <v>563</v>
      </c>
      <c r="Q69" s="690">
        <v>563</v>
      </c>
      <c r="R69" s="690">
        <v>0</v>
      </c>
    </row>
    <row r="70" spans="4:18" x14ac:dyDescent="0.2">
      <c r="D70" s="690" t="s">
        <v>593</v>
      </c>
      <c r="F70" s="690">
        <v>1130510</v>
      </c>
      <c r="I70" s="690">
        <v>501116</v>
      </c>
      <c r="J70" s="690" t="s">
        <v>1512</v>
      </c>
      <c r="K70" s="690" t="s">
        <v>580</v>
      </c>
      <c r="L70" s="690" t="s">
        <v>26</v>
      </c>
      <c r="N70" s="691">
        <v>72100</v>
      </c>
      <c r="P70" s="690">
        <v>0</v>
      </c>
      <c r="Q70" s="690">
        <v>0</v>
      </c>
      <c r="R70" s="691">
        <v>72100</v>
      </c>
    </row>
    <row r="71" spans="4:18" x14ac:dyDescent="0.2">
      <c r="D71" s="690" t="s">
        <v>593</v>
      </c>
      <c r="F71" s="690">
        <v>1130510</v>
      </c>
      <c r="I71" s="690">
        <v>501118</v>
      </c>
      <c r="J71" s="690" t="s">
        <v>1420</v>
      </c>
      <c r="K71" s="690" t="s">
        <v>580</v>
      </c>
      <c r="L71" s="690" t="s">
        <v>26</v>
      </c>
      <c r="N71" s="691">
        <v>56635.77</v>
      </c>
      <c r="P71" s="690">
        <v>0</v>
      </c>
      <c r="Q71" s="690">
        <v>0</v>
      </c>
      <c r="R71" s="691">
        <v>56635.77</v>
      </c>
    </row>
    <row r="72" spans="4:18" x14ac:dyDescent="0.2">
      <c r="D72" s="690" t="s">
        <v>593</v>
      </c>
      <c r="F72" s="690">
        <v>1130510</v>
      </c>
      <c r="I72" s="690">
        <v>501124</v>
      </c>
      <c r="J72" s="690" t="s">
        <v>1316</v>
      </c>
      <c r="K72" s="690" t="s">
        <v>580</v>
      </c>
      <c r="L72" s="690" t="s">
        <v>26</v>
      </c>
      <c r="N72" s="691">
        <v>88440</v>
      </c>
      <c r="P72" s="690">
        <v>50</v>
      </c>
      <c r="Q72" s="690">
        <v>290</v>
      </c>
      <c r="R72" s="691">
        <v>88200</v>
      </c>
    </row>
    <row r="73" spans="4:18" x14ac:dyDescent="0.2">
      <c r="D73" s="690" t="s">
        <v>593</v>
      </c>
      <c r="F73" s="690">
        <v>1130510</v>
      </c>
      <c r="I73" s="690">
        <v>501128</v>
      </c>
      <c r="J73" s="690" t="s">
        <v>1522</v>
      </c>
      <c r="K73" s="690" t="s">
        <v>579</v>
      </c>
      <c r="L73" s="690" t="s">
        <v>26</v>
      </c>
      <c r="N73" s="690">
        <v>-11.96</v>
      </c>
      <c r="P73" s="690">
        <v>468.29</v>
      </c>
      <c r="Q73" s="690">
        <v>456.33</v>
      </c>
      <c r="R73" s="690">
        <v>0</v>
      </c>
    </row>
    <row r="74" spans="4:18" x14ac:dyDescent="0.2">
      <c r="D74" s="690" t="s">
        <v>593</v>
      </c>
      <c r="F74" s="690">
        <v>1130510</v>
      </c>
      <c r="I74" s="690">
        <v>501128</v>
      </c>
      <c r="J74" s="690" t="s">
        <v>1522</v>
      </c>
      <c r="K74" s="690" t="s">
        <v>580</v>
      </c>
      <c r="L74" s="690" t="s">
        <v>26</v>
      </c>
      <c r="N74" s="690">
        <v>540</v>
      </c>
      <c r="P74" s="690">
        <v>0</v>
      </c>
      <c r="Q74" s="690">
        <v>540</v>
      </c>
      <c r="R74" s="690">
        <v>0</v>
      </c>
    </row>
    <row r="75" spans="4:18" x14ac:dyDescent="0.2">
      <c r="D75" s="690" t="s">
        <v>593</v>
      </c>
      <c r="F75" s="690">
        <v>1130510</v>
      </c>
      <c r="I75" s="690">
        <v>501130</v>
      </c>
      <c r="J75" s="690" t="s">
        <v>1492</v>
      </c>
      <c r="K75" s="690" t="s">
        <v>580</v>
      </c>
      <c r="L75" s="690" t="s">
        <v>26</v>
      </c>
      <c r="N75" s="690">
        <v>500</v>
      </c>
      <c r="P75" s="690">
        <v>0</v>
      </c>
      <c r="Q75" s="690">
        <v>0</v>
      </c>
      <c r="R75" s="690">
        <v>500</v>
      </c>
    </row>
    <row r="76" spans="4:18" x14ac:dyDescent="0.2">
      <c r="D76" s="690" t="s">
        <v>593</v>
      </c>
      <c r="F76" s="690">
        <v>1130510</v>
      </c>
      <c r="I76" s="690">
        <v>501131</v>
      </c>
      <c r="J76" s="690" t="s">
        <v>1358</v>
      </c>
      <c r="K76" s="690" t="s">
        <v>580</v>
      </c>
      <c r="L76" s="690" t="s">
        <v>26</v>
      </c>
      <c r="N76" s="690">
        <v>0</v>
      </c>
      <c r="P76" s="690">
        <v>922.6</v>
      </c>
      <c r="Q76" s="690">
        <v>922.6</v>
      </c>
      <c r="R76" s="690">
        <v>0</v>
      </c>
    </row>
    <row r="77" spans="4:18" x14ac:dyDescent="0.2">
      <c r="D77" s="690" t="s">
        <v>593</v>
      </c>
      <c r="F77" s="690">
        <v>1130510</v>
      </c>
      <c r="I77" s="690">
        <v>501133</v>
      </c>
      <c r="J77" s="690" t="s">
        <v>1289</v>
      </c>
      <c r="K77" s="690" t="s">
        <v>579</v>
      </c>
      <c r="L77" s="690" t="s">
        <v>26</v>
      </c>
      <c r="N77" s="690">
        <v>-1.86</v>
      </c>
      <c r="P77" s="691">
        <v>1985.63</v>
      </c>
      <c r="Q77" s="691">
        <v>1983.77</v>
      </c>
      <c r="R77" s="690">
        <v>0</v>
      </c>
    </row>
    <row r="78" spans="4:18" x14ac:dyDescent="0.2">
      <c r="D78" s="690" t="s">
        <v>593</v>
      </c>
      <c r="F78" s="690">
        <v>1130510</v>
      </c>
      <c r="I78" s="690">
        <v>501133</v>
      </c>
      <c r="J78" s="690" t="s">
        <v>1289</v>
      </c>
      <c r="K78" s="690" t="s">
        <v>580</v>
      </c>
      <c r="L78" s="690" t="s">
        <v>26</v>
      </c>
      <c r="N78" s="690">
        <v>90</v>
      </c>
      <c r="P78" s="690">
        <v>0</v>
      </c>
      <c r="Q78" s="690">
        <v>90</v>
      </c>
      <c r="R78" s="690">
        <v>0</v>
      </c>
    </row>
    <row r="79" spans="4:18" x14ac:dyDescent="0.2">
      <c r="D79" s="690" t="s">
        <v>593</v>
      </c>
      <c r="F79" s="690">
        <v>1130510</v>
      </c>
      <c r="I79" s="690">
        <v>501134</v>
      </c>
      <c r="J79" s="690" t="s">
        <v>1546</v>
      </c>
      <c r="K79" s="690" t="s">
        <v>580</v>
      </c>
      <c r="L79" s="690" t="s">
        <v>26</v>
      </c>
      <c r="N79" s="690">
        <v>240</v>
      </c>
      <c r="P79" s="690">
        <v>0</v>
      </c>
      <c r="Q79" s="690">
        <v>150</v>
      </c>
      <c r="R79" s="690">
        <v>90</v>
      </c>
    </row>
    <row r="80" spans="4:18" x14ac:dyDescent="0.2">
      <c r="D80" s="690" t="s">
        <v>593</v>
      </c>
      <c r="F80" s="690">
        <v>1130510</v>
      </c>
      <c r="I80" s="690">
        <v>501137</v>
      </c>
      <c r="J80" s="690" t="s">
        <v>1550</v>
      </c>
      <c r="K80" s="690" t="s">
        <v>579</v>
      </c>
      <c r="L80" s="690" t="s">
        <v>26</v>
      </c>
      <c r="N80" s="690">
        <v>0</v>
      </c>
      <c r="P80" s="690">
        <v>10.63</v>
      </c>
      <c r="Q80" s="690">
        <v>10.63</v>
      </c>
      <c r="R80" s="690">
        <v>0</v>
      </c>
    </row>
    <row r="81" spans="4:18" x14ac:dyDescent="0.2">
      <c r="D81" s="690" t="s">
        <v>593</v>
      </c>
      <c r="F81" s="690">
        <v>1130510</v>
      </c>
      <c r="I81" s="690">
        <v>501140</v>
      </c>
      <c r="J81" s="690" t="s">
        <v>1523</v>
      </c>
      <c r="K81" s="690" t="s">
        <v>580</v>
      </c>
      <c r="L81" s="690" t="s">
        <v>26</v>
      </c>
      <c r="N81" s="690">
        <v>147</v>
      </c>
      <c r="P81" s="690">
        <v>0</v>
      </c>
      <c r="Q81" s="690">
        <v>40</v>
      </c>
      <c r="R81" s="690">
        <v>107</v>
      </c>
    </row>
    <row r="82" spans="4:18" x14ac:dyDescent="0.2">
      <c r="D82" s="690" t="s">
        <v>593</v>
      </c>
      <c r="F82" s="690">
        <v>1130510</v>
      </c>
      <c r="I82" s="690">
        <v>501142</v>
      </c>
      <c r="J82" s="690" t="s">
        <v>1514</v>
      </c>
      <c r="K82" s="690" t="s">
        <v>580</v>
      </c>
      <c r="L82" s="690" t="s">
        <v>26</v>
      </c>
      <c r="N82" s="690">
        <v>120</v>
      </c>
      <c r="P82" s="690">
        <v>0</v>
      </c>
      <c r="Q82" s="690">
        <v>100</v>
      </c>
      <c r="R82" s="690">
        <v>20</v>
      </c>
    </row>
    <row r="83" spans="4:18" x14ac:dyDescent="0.2">
      <c r="D83" s="690" t="s">
        <v>593</v>
      </c>
      <c r="F83" s="690">
        <v>1130510</v>
      </c>
      <c r="I83" s="690">
        <v>501147</v>
      </c>
      <c r="J83" s="690" t="s">
        <v>1524</v>
      </c>
      <c r="K83" s="690" t="s">
        <v>580</v>
      </c>
      <c r="L83" s="690" t="s">
        <v>26</v>
      </c>
      <c r="N83" s="690">
        <v>460</v>
      </c>
      <c r="P83" s="690">
        <v>0</v>
      </c>
      <c r="Q83" s="690">
        <v>60</v>
      </c>
      <c r="R83" s="690">
        <v>400</v>
      </c>
    </row>
    <row r="84" spans="4:18" x14ac:dyDescent="0.2">
      <c r="D84" s="690" t="s">
        <v>593</v>
      </c>
      <c r="F84" s="690">
        <v>1130510</v>
      </c>
      <c r="I84" s="690">
        <v>501148</v>
      </c>
      <c r="J84" s="690" t="s">
        <v>1551</v>
      </c>
      <c r="K84" s="690" t="s">
        <v>580</v>
      </c>
      <c r="L84" s="690" t="s">
        <v>26</v>
      </c>
      <c r="N84" s="690">
        <v>220</v>
      </c>
      <c r="P84" s="690">
        <v>0</v>
      </c>
      <c r="Q84" s="690">
        <v>40</v>
      </c>
      <c r="R84" s="690">
        <v>180</v>
      </c>
    </row>
    <row r="85" spans="4:18" x14ac:dyDescent="0.2">
      <c r="D85" s="690" t="s">
        <v>593</v>
      </c>
      <c r="F85" s="690">
        <v>1130510</v>
      </c>
      <c r="I85" s="690">
        <v>501149</v>
      </c>
      <c r="J85" s="690" t="s">
        <v>1547</v>
      </c>
      <c r="K85" s="690" t="s">
        <v>580</v>
      </c>
      <c r="L85" s="690" t="s">
        <v>26</v>
      </c>
      <c r="N85" s="690">
        <v>90</v>
      </c>
      <c r="P85" s="690">
        <v>0</v>
      </c>
      <c r="Q85" s="690">
        <v>90</v>
      </c>
      <c r="R85" s="690">
        <v>0</v>
      </c>
    </row>
    <row r="86" spans="4:18" x14ac:dyDescent="0.2">
      <c r="D86" s="690" t="s">
        <v>593</v>
      </c>
      <c r="F86" s="690">
        <v>1130510</v>
      </c>
      <c r="I86" s="690">
        <v>501152</v>
      </c>
      <c r="J86" s="690" t="s">
        <v>1458</v>
      </c>
      <c r="K86" s="690" t="s">
        <v>580</v>
      </c>
      <c r="L86" s="690" t="s">
        <v>26</v>
      </c>
      <c r="N86" s="691">
        <v>14223.28</v>
      </c>
      <c r="P86" s="690">
        <v>100</v>
      </c>
      <c r="Q86" s="690">
        <v>0</v>
      </c>
      <c r="R86" s="691">
        <v>14323.28</v>
      </c>
    </row>
    <row r="87" spans="4:18" x14ac:dyDescent="0.2">
      <c r="D87" s="690" t="s">
        <v>593</v>
      </c>
      <c r="F87" s="690">
        <v>1130510</v>
      </c>
      <c r="I87" s="690">
        <v>501155</v>
      </c>
      <c r="J87" s="690" t="s">
        <v>1439</v>
      </c>
      <c r="K87" s="690" t="s">
        <v>579</v>
      </c>
      <c r="L87" s="690" t="s">
        <v>26</v>
      </c>
      <c r="N87" s="690">
        <v>0</v>
      </c>
      <c r="P87" s="690">
        <v>5.68</v>
      </c>
      <c r="Q87" s="690">
        <v>5.68</v>
      </c>
      <c r="R87" s="690">
        <v>0</v>
      </c>
    </row>
    <row r="88" spans="4:18" x14ac:dyDescent="0.2">
      <c r="D88" s="690" t="s">
        <v>593</v>
      </c>
      <c r="F88" s="690">
        <v>1130510</v>
      </c>
      <c r="I88" s="690">
        <v>501156</v>
      </c>
      <c r="J88" s="690" t="s">
        <v>1552</v>
      </c>
      <c r="K88" s="690" t="s">
        <v>579</v>
      </c>
      <c r="L88" s="690" t="s">
        <v>26</v>
      </c>
      <c r="N88" s="690">
        <v>0</v>
      </c>
      <c r="P88" s="690">
        <v>10.72</v>
      </c>
      <c r="Q88" s="690">
        <v>10.72</v>
      </c>
      <c r="R88" s="690">
        <v>0</v>
      </c>
    </row>
    <row r="89" spans="4:18" x14ac:dyDescent="0.2">
      <c r="D89" s="690" t="s">
        <v>593</v>
      </c>
      <c r="F89" s="690">
        <v>1130510</v>
      </c>
      <c r="I89" s="690">
        <v>501157</v>
      </c>
      <c r="J89" s="690" t="s">
        <v>1515</v>
      </c>
      <c r="K89" s="690" t="s">
        <v>579</v>
      </c>
      <c r="L89" s="690" t="s">
        <v>26</v>
      </c>
      <c r="N89" s="690">
        <v>-14.03</v>
      </c>
      <c r="P89" s="690">
        <v>558.27</v>
      </c>
      <c r="Q89" s="690">
        <v>551.9</v>
      </c>
      <c r="R89" s="690">
        <v>-7.66</v>
      </c>
    </row>
    <row r="90" spans="4:18" x14ac:dyDescent="0.2">
      <c r="D90" s="690" t="s">
        <v>593</v>
      </c>
      <c r="F90" s="690">
        <v>1130510</v>
      </c>
      <c r="I90" s="690">
        <v>501157</v>
      </c>
      <c r="J90" s="690" t="s">
        <v>1515</v>
      </c>
      <c r="K90" s="690" t="s">
        <v>580</v>
      </c>
      <c r="L90" s="690" t="s">
        <v>26</v>
      </c>
      <c r="N90" s="690">
        <v>480.08</v>
      </c>
      <c r="P90" s="690">
        <v>0</v>
      </c>
      <c r="Q90" s="690">
        <v>370</v>
      </c>
      <c r="R90" s="690">
        <v>110.08</v>
      </c>
    </row>
    <row r="91" spans="4:18" x14ac:dyDescent="0.2">
      <c r="D91" s="690" t="s">
        <v>593</v>
      </c>
      <c r="F91" s="690">
        <v>1130510</v>
      </c>
      <c r="I91" s="690">
        <v>501161</v>
      </c>
      <c r="J91" s="690" t="s">
        <v>1525</v>
      </c>
      <c r="K91" s="690" t="s">
        <v>579</v>
      </c>
      <c r="L91" s="690" t="s">
        <v>26</v>
      </c>
      <c r="N91" s="690">
        <v>0</v>
      </c>
      <c r="P91" s="690">
        <v>14.32</v>
      </c>
      <c r="Q91" s="690">
        <v>14.32</v>
      </c>
      <c r="R91" s="690">
        <v>0</v>
      </c>
    </row>
    <row r="92" spans="4:18" x14ac:dyDescent="0.2">
      <c r="D92" s="690" t="s">
        <v>593</v>
      </c>
      <c r="F92" s="690">
        <v>1130510</v>
      </c>
      <c r="I92" s="690">
        <v>501161</v>
      </c>
      <c r="J92" s="690" t="s">
        <v>1525</v>
      </c>
      <c r="K92" s="690" t="s">
        <v>580</v>
      </c>
      <c r="L92" s="690" t="s">
        <v>26</v>
      </c>
      <c r="N92" s="690">
        <v>220</v>
      </c>
      <c r="P92" s="690">
        <v>0</v>
      </c>
      <c r="Q92" s="690">
        <v>20</v>
      </c>
      <c r="R92" s="690">
        <v>200</v>
      </c>
    </row>
    <row r="93" spans="4:18" x14ac:dyDescent="0.2">
      <c r="D93" s="690" t="s">
        <v>593</v>
      </c>
      <c r="F93" s="690">
        <v>1130510</v>
      </c>
      <c r="I93" s="690">
        <v>501166</v>
      </c>
      <c r="J93" s="690" t="s">
        <v>1526</v>
      </c>
      <c r="K93" s="690" t="s">
        <v>580</v>
      </c>
      <c r="L93" s="690" t="s">
        <v>26</v>
      </c>
      <c r="N93" s="690">
        <v>0</v>
      </c>
      <c r="P93" s="690">
        <v>33</v>
      </c>
      <c r="Q93" s="690">
        <v>33</v>
      </c>
      <c r="R93" s="690">
        <v>0</v>
      </c>
    </row>
    <row r="94" spans="4:18" x14ac:dyDescent="0.2">
      <c r="D94" s="690" t="s">
        <v>593</v>
      </c>
      <c r="F94" s="690">
        <v>1130510</v>
      </c>
      <c r="I94" s="690">
        <v>501167</v>
      </c>
      <c r="J94" s="690" t="s">
        <v>1515</v>
      </c>
      <c r="K94" s="690" t="s">
        <v>579</v>
      </c>
      <c r="L94" s="690" t="s">
        <v>26</v>
      </c>
      <c r="N94" s="690">
        <v>-5.44</v>
      </c>
      <c r="P94" s="690">
        <v>43.7</v>
      </c>
      <c r="Q94" s="690">
        <v>44.8</v>
      </c>
      <c r="R94" s="690">
        <v>-6.54</v>
      </c>
    </row>
    <row r="95" spans="4:18" x14ac:dyDescent="0.2">
      <c r="D95" s="690" t="s">
        <v>593</v>
      </c>
      <c r="F95" s="690">
        <v>1130510</v>
      </c>
      <c r="I95" s="690">
        <v>501167</v>
      </c>
      <c r="J95" s="690" t="s">
        <v>1515</v>
      </c>
      <c r="K95" s="690" t="s">
        <v>580</v>
      </c>
      <c r="L95" s="690" t="s">
        <v>26</v>
      </c>
      <c r="N95" s="690">
        <v>70.83</v>
      </c>
      <c r="P95" s="690">
        <v>0</v>
      </c>
      <c r="Q95" s="690">
        <v>0</v>
      </c>
      <c r="R95" s="690">
        <v>70.83</v>
      </c>
    </row>
    <row r="96" spans="4:18" x14ac:dyDescent="0.2">
      <c r="D96" s="690" t="s">
        <v>593</v>
      </c>
      <c r="F96" s="690">
        <v>1130510</v>
      </c>
      <c r="I96" s="690">
        <v>501168</v>
      </c>
      <c r="J96" s="690" t="s">
        <v>427</v>
      </c>
      <c r="K96" s="690" t="s">
        <v>579</v>
      </c>
      <c r="L96" s="690" t="s">
        <v>26</v>
      </c>
      <c r="N96" s="690">
        <v>0</v>
      </c>
      <c r="P96" s="691">
        <v>16209.61</v>
      </c>
      <c r="Q96" s="691">
        <v>16209.61</v>
      </c>
      <c r="R96" s="690">
        <v>0</v>
      </c>
    </row>
    <row r="97" spans="4:18" x14ac:dyDescent="0.2">
      <c r="D97" s="690" t="s">
        <v>593</v>
      </c>
      <c r="F97" s="690">
        <v>1130510</v>
      </c>
      <c r="I97" s="690">
        <v>501168</v>
      </c>
      <c r="J97" s="690" t="s">
        <v>427</v>
      </c>
      <c r="K97" s="690" t="s">
        <v>580</v>
      </c>
      <c r="L97" s="690" t="s">
        <v>26</v>
      </c>
      <c r="N97" s="690">
        <v>0</v>
      </c>
      <c r="P97" s="690">
        <v>90</v>
      </c>
      <c r="Q97" s="690">
        <v>90</v>
      </c>
      <c r="R97" s="690">
        <v>0</v>
      </c>
    </row>
    <row r="98" spans="4:18" x14ac:dyDescent="0.2">
      <c r="D98" s="690" t="s">
        <v>593</v>
      </c>
      <c r="F98" s="690">
        <v>1130510</v>
      </c>
      <c r="I98" s="690">
        <v>501169</v>
      </c>
      <c r="J98" s="690" t="s">
        <v>1527</v>
      </c>
      <c r="K98" s="690" t="s">
        <v>580</v>
      </c>
      <c r="L98" s="690" t="s">
        <v>26</v>
      </c>
      <c r="N98" s="691">
        <v>14553.53</v>
      </c>
      <c r="P98" s="690">
        <v>0</v>
      </c>
      <c r="Q98" s="690">
        <v>0</v>
      </c>
      <c r="R98" s="691">
        <v>14553.53</v>
      </c>
    </row>
    <row r="99" spans="4:18" x14ac:dyDescent="0.2">
      <c r="D99" s="690" t="s">
        <v>593</v>
      </c>
      <c r="F99" s="690">
        <v>1130510</v>
      </c>
      <c r="I99" s="690">
        <v>501171</v>
      </c>
      <c r="J99" s="690" t="s">
        <v>1493</v>
      </c>
      <c r="K99" s="690" t="s">
        <v>579</v>
      </c>
      <c r="L99" s="690" t="s">
        <v>26</v>
      </c>
      <c r="N99" s="690">
        <v>0</v>
      </c>
      <c r="P99" s="690">
        <v>13.28</v>
      </c>
      <c r="Q99" s="690">
        <v>13.28</v>
      </c>
      <c r="R99" s="690">
        <v>0</v>
      </c>
    </row>
    <row r="100" spans="4:18" x14ac:dyDescent="0.2">
      <c r="D100" s="690" t="s">
        <v>593</v>
      </c>
      <c r="F100" s="690">
        <v>1130510</v>
      </c>
      <c r="I100" s="690">
        <v>501172</v>
      </c>
      <c r="J100" s="690" t="s">
        <v>1521</v>
      </c>
      <c r="K100" s="690" t="s">
        <v>580</v>
      </c>
      <c r="L100" s="690" t="s">
        <v>26</v>
      </c>
      <c r="N100" s="690">
        <v>810</v>
      </c>
      <c r="P100" s="690">
        <v>0</v>
      </c>
      <c r="Q100" s="690">
        <v>0</v>
      </c>
      <c r="R100" s="690">
        <v>810</v>
      </c>
    </row>
    <row r="101" spans="4:18" x14ac:dyDescent="0.2">
      <c r="D101" s="690" t="s">
        <v>593</v>
      </c>
      <c r="F101" s="690">
        <v>1130510</v>
      </c>
      <c r="I101" s="690">
        <v>501174</v>
      </c>
      <c r="J101" s="690" t="s">
        <v>1607</v>
      </c>
      <c r="K101" s="690" t="s">
        <v>580</v>
      </c>
      <c r="L101" s="690" t="s">
        <v>26</v>
      </c>
      <c r="N101" s="691">
        <v>51840</v>
      </c>
      <c r="P101" s="690">
        <v>0</v>
      </c>
      <c r="Q101" s="690">
        <v>0</v>
      </c>
      <c r="R101" s="691">
        <v>51840</v>
      </c>
    </row>
    <row r="102" spans="4:18" x14ac:dyDescent="0.2">
      <c r="D102" s="690" t="s">
        <v>593</v>
      </c>
      <c r="F102" s="690">
        <v>1130510</v>
      </c>
      <c r="I102" s="690">
        <v>501175</v>
      </c>
      <c r="J102" s="690" t="s">
        <v>1528</v>
      </c>
      <c r="K102" s="690" t="s">
        <v>580</v>
      </c>
      <c r="L102" s="690" t="s">
        <v>26</v>
      </c>
      <c r="N102" s="691">
        <v>21930</v>
      </c>
      <c r="P102" s="690">
        <v>0</v>
      </c>
      <c r="Q102" s="690">
        <v>60</v>
      </c>
      <c r="R102" s="691">
        <v>21870</v>
      </c>
    </row>
    <row r="103" spans="4:18" x14ac:dyDescent="0.2">
      <c r="D103" s="690" t="s">
        <v>593</v>
      </c>
      <c r="F103" s="690">
        <v>1130510</v>
      </c>
      <c r="I103" s="690">
        <v>501180</v>
      </c>
      <c r="J103" s="690" t="s">
        <v>1608</v>
      </c>
      <c r="K103" s="690" t="s">
        <v>580</v>
      </c>
      <c r="L103" s="690" t="s">
        <v>26</v>
      </c>
      <c r="N103" s="691">
        <v>20918.82</v>
      </c>
      <c r="P103" s="690">
        <v>0</v>
      </c>
      <c r="Q103" s="690">
        <v>0</v>
      </c>
      <c r="R103" s="691">
        <v>20918.82</v>
      </c>
    </row>
    <row r="104" spans="4:18" x14ac:dyDescent="0.2">
      <c r="D104" s="690" t="s">
        <v>593</v>
      </c>
      <c r="F104" s="690">
        <v>1130510</v>
      </c>
      <c r="I104" s="690">
        <v>501181</v>
      </c>
      <c r="J104" s="690" t="s">
        <v>1529</v>
      </c>
      <c r="K104" s="690" t="s">
        <v>580</v>
      </c>
      <c r="L104" s="690" t="s">
        <v>26</v>
      </c>
      <c r="N104" s="690">
        <v>0</v>
      </c>
      <c r="P104" s="690">
        <v>0</v>
      </c>
      <c r="Q104" s="690">
        <v>0</v>
      </c>
      <c r="R104" s="690">
        <v>0</v>
      </c>
    </row>
    <row r="105" spans="4:18" x14ac:dyDescent="0.2">
      <c r="D105" s="690" t="s">
        <v>593</v>
      </c>
      <c r="F105" s="690">
        <v>1130510</v>
      </c>
      <c r="I105" s="690">
        <v>501188</v>
      </c>
      <c r="J105" s="690" t="s">
        <v>1597</v>
      </c>
      <c r="K105" s="690" t="s">
        <v>580</v>
      </c>
      <c r="L105" s="690" t="s">
        <v>26</v>
      </c>
      <c r="N105" s="691">
        <v>40107</v>
      </c>
      <c r="P105" s="690">
        <v>0</v>
      </c>
      <c r="Q105" s="690">
        <v>0</v>
      </c>
      <c r="R105" s="691">
        <v>40107</v>
      </c>
    </row>
    <row r="106" spans="4:18" x14ac:dyDescent="0.2">
      <c r="D106" s="690" t="s">
        <v>593</v>
      </c>
      <c r="F106" s="690">
        <v>1130510</v>
      </c>
      <c r="I106" s="690">
        <v>501190</v>
      </c>
      <c r="J106" s="690" t="s">
        <v>1493</v>
      </c>
      <c r="K106" s="690" t="s">
        <v>579</v>
      </c>
      <c r="L106" s="690" t="s">
        <v>26</v>
      </c>
      <c r="N106" s="690">
        <v>0</v>
      </c>
      <c r="P106" s="690">
        <v>238.54</v>
      </c>
      <c r="Q106" s="690">
        <v>238.54</v>
      </c>
      <c r="R106" s="690">
        <v>0</v>
      </c>
    </row>
    <row r="107" spans="4:18" x14ac:dyDescent="0.2">
      <c r="D107" s="690" t="s">
        <v>593</v>
      </c>
      <c r="F107" s="690">
        <v>1130510</v>
      </c>
      <c r="I107" s="690">
        <v>501190</v>
      </c>
      <c r="J107" s="690" t="s">
        <v>1493</v>
      </c>
      <c r="K107" s="690" t="s">
        <v>580</v>
      </c>
      <c r="L107" s="690" t="s">
        <v>26</v>
      </c>
      <c r="N107" s="690">
        <v>0</v>
      </c>
      <c r="P107" s="690">
        <v>596.66999999999996</v>
      </c>
      <c r="Q107" s="690">
        <v>596.66999999999996</v>
      </c>
      <c r="R107" s="690">
        <v>0</v>
      </c>
    </row>
    <row r="108" spans="4:18" x14ac:dyDescent="0.2">
      <c r="D108" s="690" t="s">
        <v>593</v>
      </c>
      <c r="F108" s="690">
        <v>1130510</v>
      </c>
      <c r="I108" s="690">
        <v>501194</v>
      </c>
      <c r="J108" s="690" t="s">
        <v>1531</v>
      </c>
      <c r="K108" s="690" t="s">
        <v>580</v>
      </c>
      <c r="L108" s="690" t="s">
        <v>26</v>
      </c>
      <c r="N108" s="690">
        <v>0</v>
      </c>
      <c r="P108" s="690">
        <v>204.31</v>
      </c>
      <c r="Q108" s="690">
        <v>204.31</v>
      </c>
      <c r="R108" s="690">
        <v>0</v>
      </c>
    </row>
    <row r="109" spans="4:18" x14ac:dyDescent="0.2">
      <c r="D109" s="690" t="s">
        <v>593</v>
      </c>
      <c r="F109" s="690">
        <v>1130510</v>
      </c>
      <c r="I109" s="690">
        <v>501195</v>
      </c>
      <c r="J109" s="690" t="s">
        <v>1523</v>
      </c>
      <c r="K109" s="690" t="s">
        <v>580</v>
      </c>
      <c r="L109" s="690" t="s">
        <v>26</v>
      </c>
      <c r="N109" s="690">
        <v>130</v>
      </c>
      <c r="P109" s="690">
        <v>0</v>
      </c>
      <c r="Q109" s="690">
        <v>60</v>
      </c>
      <c r="R109" s="690">
        <v>70</v>
      </c>
    </row>
    <row r="110" spans="4:18" x14ac:dyDescent="0.2">
      <c r="D110" s="690" t="s">
        <v>593</v>
      </c>
      <c r="F110" s="690">
        <v>1130510</v>
      </c>
      <c r="I110" s="690">
        <v>501196</v>
      </c>
      <c r="J110" s="690" t="s">
        <v>1532</v>
      </c>
      <c r="K110" s="690" t="s">
        <v>580</v>
      </c>
      <c r="L110" s="690" t="s">
        <v>26</v>
      </c>
      <c r="N110" s="691">
        <v>1799.19</v>
      </c>
      <c r="P110" s="690">
        <v>0</v>
      </c>
      <c r="Q110" s="690">
        <v>0</v>
      </c>
      <c r="R110" s="691">
        <v>1799.19</v>
      </c>
    </row>
    <row r="111" spans="4:18" x14ac:dyDescent="0.2">
      <c r="D111" s="690" t="s">
        <v>593</v>
      </c>
      <c r="F111" s="690">
        <v>1130510</v>
      </c>
      <c r="I111" s="690">
        <v>501197</v>
      </c>
      <c r="J111" s="690" t="s">
        <v>1540</v>
      </c>
      <c r="K111" s="690" t="s">
        <v>580</v>
      </c>
      <c r="L111" s="690" t="s">
        <v>26</v>
      </c>
      <c r="N111" s="690">
        <v>360</v>
      </c>
      <c r="P111" s="690">
        <v>0</v>
      </c>
      <c r="Q111" s="690">
        <v>360</v>
      </c>
      <c r="R111" s="690">
        <v>0</v>
      </c>
    </row>
    <row r="112" spans="4:18" x14ac:dyDescent="0.2">
      <c r="D112" s="690" t="s">
        <v>593</v>
      </c>
      <c r="F112" s="690">
        <v>1130510</v>
      </c>
      <c r="I112" s="690">
        <v>501208</v>
      </c>
      <c r="J112" s="690" t="s">
        <v>1529</v>
      </c>
      <c r="K112" s="690" t="s">
        <v>580</v>
      </c>
      <c r="L112" s="690" t="s">
        <v>26</v>
      </c>
      <c r="N112" s="690">
        <v>280</v>
      </c>
      <c r="P112" s="690">
        <v>0</v>
      </c>
      <c r="Q112" s="690">
        <v>0</v>
      </c>
      <c r="R112" s="690">
        <v>280</v>
      </c>
    </row>
    <row r="113" spans="4:18" x14ac:dyDescent="0.2">
      <c r="D113" s="690" t="s">
        <v>593</v>
      </c>
      <c r="F113" s="690">
        <v>1130510</v>
      </c>
      <c r="I113" s="690">
        <v>501209</v>
      </c>
      <c r="J113" s="690" t="s">
        <v>1533</v>
      </c>
      <c r="K113" s="690" t="s">
        <v>579</v>
      </c>
      <c r="L113" s="690" t="s">
        <v>26</v>
      </c>
      <c r="N113" s="690">
        <v>0</v>
      </c>
      <c r="P113" s="690">
        <v>24.93</v>
      </c>
      <c r="Q113" s="690">
        <v>24.93</v>
      </c>
      <c r="R113" s="690">
        <v>0</v>
      </c>
    </row>
    <row r="114" spans="4:18" x14ac:dyDescent="0.2">
      <c r="D114" s="690" t="s">
        <v>593</v>
      </c>
      <c r="F114" s="690">
        <v>1130510</v>
      </c>
      <c r="I114" s="690">
        <v>501209</v>
      </c>
      <c r="J114" s="690" t="s">
        <v>1533</v>
      </c>
      <c r="K114" s="690" t="s">
        <v>580</v>
      </c>
      <c r="L114" s="690" t="s">
        <v>26</v>
      </c>
      <c r="N114" s="690">
        <v>0</v>
      </c>
      <c r="P114" s="690">
        <v>0.02</v>
      </c>
      <c r="Q114" s="690">
        <v>0.02</v>
      </c>
      <c r="R114" s="690">
        <v>0</v>
      </c>
    </row>
    <row r="115" spans="4:18" x14ac:dyDescent="0.2">
      <c r="D115" s="690" t="s">
        <v>593</v>
      </c>
      <c r="F115" s="690">
        <v>1130510</v>
      </c>
      <c r="I115" s="690">
        <v>501216</v>
      </c>
      <c r="J115" s="690" t="s">
        <v>1518</v>
      </c>
      <c r="K115" s="690" t="s">
        <v>579</v>
      </c>
      <c r="L115" s="690" t="s">
        <v>26</v>
      </c>
      <c r="N115" s="690">
        <v>-12.08</v>
      </c>
      <c r="P115" s="690">
        <v>33.01</v>
      </c>
      <c r="Q115" s="690">
        <v>35.200000000000003</v>
      </c>
      <c r="R115" s="690">
        <v>-14.27</v>
      </c>
    </row>
    <row r="116" spans="4:18" x14ac:dyDescent="0.2">
      <c r="D116" s="690" t="s">
        <v>593</v>
      </c>
      <c r="F116" s="690">
        <v>1130510</v>
      </c>
      <c r="I116" s="690">
        <v>501216</v>
      </c>
      <c r="J116" s="690" t="s">
        <v>1518</v>
      </c>
      <c r="K116" s="690" t="s">
        <v>580</v>
      </c>
      <c r="L116" s="690" t="s">
        <v>26</v>
      </c>
      <c r="N116" s="690">
        <v>769.5</v>
      </c>
      <c r="P116" s="691">
        <v>16727.95</v>
      </c>
      <c r="Q116" s="690">
        <v>0</v>
      </c>
      <c r="R116" s="691">
        <v>17497.45</v>
      </c>
    </row>
    <row r="117" spans="4:18" x14ac:dyDescent="0.2">
      <c r="D117" s="690" t="s">
        <v>593</v>
      </c>
      <c r="F117" s="690">
        <v>1130510</v>
      </c>
      <c r="I117" s="690">
        <v>501218</v>
      </c>
      <c r="J117" s="690" t="s">
        <v>1534</v>
      </c>
      <c r="K117" s="690" t="s">
        <v>580</v>
      </c>
      <c r="L117" s="690" t="s">
        <v>26</v>
      </c>
      <c r="N117" s="690">
        <v>140</v>
      </c>
      <c r="P117" s="690">
        <v>0</v>
      </c>
      <c r="Q117" s="690">
        <v>40</v>
      </c>
      <c r="R117" s="690">
        <v>100</v>
      </c>
    </row>
    <row r="118" spans="4:18" x14ac:dyDescent="0.2">
      <c r="D118" s="690" t="s">
        <v>593</v>
      </c>
      <c r="F118" s="690">
        <v>1130510</v>
      </c>
      <c r="I118" s="690">
        <v>501219</v>
      </c>
      <c r="J118" s="690" t="s">
        <v>1646</v>
      </c>
      <c r="K118" s="690" t="s">
        <v>580</v>
      </c>
      <c r="L118" s="690" t="s">
        <v>26</v>
      </c>
      <c r="N118" s="690">
        <v>0</v>
      </c>
      <c r="P118" s="690">
        <v>97.2</v>
      </c>
      <c r="Q118" s="690">
        <v>97.2</v>
      </c>
      <c r="R118" s="690">
        <v>0</v>
      </c>
    </row>
    <row r="119" spans="4:18" x14ac:dyDescent="0.2">
      <c r="D119" s="690" t="s">
        <v>593</v>
      </c>
      <c r="F119" s="690">
        <v>1130510</v>
      </c>
      <c r="I119" s="690">
        <v>501220</v>
      </c>
      <c r="J119" s="690" t="s">
        <v>1535</v>
      </c>
      <c r="K119" s="690" t="s">
        <v>580</v>
      </c>
      <c r="L119" s="690" t="s">
        <v>26</v>
      </c>
      <c r="N119" s="690">
        <v>60</v>
      </c>
      <c r="P119" s="690">
        <v>0</v>
      </c>
      <c r="Q119" s="690">
        <v>60</v>
      </c>
      <c r="R119" s="690">
        <v>0</v>
      </c>
    </row>
    <row r="120" spans="4:18" x14ac:dyDescent="0.2">
      <c r="D120" s="690" t="s">
        <v>593</v>
      </c>
      <c r="F120" s="690">
        <v>1130510</v>
      </c>
      <c r="I120" s="690">
        <v>501223</v>
      </c>
      <c r="J120" s="690" t="s">
        <v>1518</v>
      </c>
      <c r="K120" s="690" t="s">
        <v>579</v>
      </c>
      <c r="L120" s="690" t="s">
        <v>26</v>
      </c>
      <c r="N120" s="690">
        <v>-10.17</v>
      </c>
      <c r="P120" s="690">
        <v>10.17</v>
      </c>
      <c r="Q120" s="690">
        <v>12.36</v>
      </c>
      <c r="R120" s="690">
        <v>-12.36</v>
      </c>
    </row>
    <row r="121" spans="4:18" x14ac:dyDescent="0.2">
      <c r="D121" s="690" t="s">
        <v>593</v>
      </c>
      <c r="F121" s="690">
        <v>1130510</v>
      </c>
      <c r="I121" s="690">
        <v>501223</v>
      </c>
      <c r="J121" s="690" t="s">
        <v>1518</v>
      </c>
      <c r="K121" s="690" t="s">
        <v>580</v>
      </c>
      <c r="L121" s="690" t="s">
        <v>26</v>
      </c>
      <c r="N121" s="690">
        <v>140</v>
      </c>
      <c r="P121" s="690">
        <v>0</v>
      </c>
      <c r="Q121" s="690">
        <v>0</v>
      </c>
      <c r="R121" s="690">
        <v>140</v>
      </c>
    </row>
    <row r="122" spans="4:18" x14ac:dyDescent="0.2">
      <c r="D122" s="690" t="s">
        <v>593</v>
      </c>
      <c r="F122" s="690">
        <v>1130510</v>
      </c>
      <c r="I122" s="690">
        <v>501224</v>
      </c>
      <c r="J122" s="690" t="s">
        <v>1520</v>
      </c>
      <c r="K122" s="690" t="s">
        <v>580</v>
      </c>
      <c r="L122" s="690" t="s">
        <v>26</v>
      </c>
      <c r="N122" s="690">
        <v>140</v>
      </c>
      <c r="P122" s="690">
        <v>100</v>
      </c>
      <c r="Q122" s="690">
        <v>240</v>
      </c>
      <c r="R122" s="690">
        <v>0</v>
      </c>
    </row>
    <row r="123" spans="4:18" x14ac:dyDescent="0.2">
      <c r="D123" s="690" t="s">
        <v>593</v>
      </c>
      <c r="F123" s="690">
        <v>1130510</v>
      </c>
      <c r="I123" s="690">
        <v>501225</v>
      </c>
      <c r="J123" s="690" t="s">
        <v>1553</v>
      </c>
      <c r="K123" s="690" t="s">
        <v>580</v>
      </c>
      <c r="L123" s="690" t="s">
        <v>26</v>
      </c>
      <c r="N123" s="690">
        <v>20</v>
      </c>
      <c r="P123" s="690">
        <v>0</v>
      </c>
      <c r="Q123" s="690">
        <v>20</v>
      </c>
      <c r="R123" s="690">
        <v>0</v>
      </c>
    </row>
    <row r="124" spans="4:18" x14ac:dyDescent="0.2">
      <c r="D124" s="690" t="s">
        <v>593</v>
      </c>
      <c r="F124" s="690">
        <v>1130510</v>
      </c>
      <c r="I124" s="690">
        <v>501231</v>
      </c>
      <c r="J124" s="690" t="s">
        <v>1554</v>
      </c>
      <c r="K124" s="690" t="s">
        <v>580</v>
      </c>
      <c r="L124" s="690" t="s">
        <v>26</v>
      </c>
      <c r="N124" s="691">
        <v>1260</v>
      </c>
      <c r="P124" s="690">
        <v>70</v>
      </c>
      <c r="Q124" s="691">
        <v>1330</v>
      </c>
      <c r="R124" s="690">
        <v>0</v>
      </c>
    </row>
    <row r="125" spans="4:18" x14ac:dyDescent="0.2">
      <c r="D125" s="690" t="s">
        <v>593</v>
      </c>
      <c r="F125" s="690">
        <v>1130510</v>
      </c>
      <c r="I125" s="690">
        <v>501232</v>
      </c>
      <c r="J125" s="690" t="s">
        <v>1536</v>
      </c>
      <c r="K125" s="690" t="s">
        <v>579</v>
      </c>
      <c r="L125" s="690" t="s">
        <v>26</v>
      </c>
      <c r="N125" s="690">
        <v>0</v>
      </c>
      <c r="P125" s="690">
        <v>27.05</v>
      </c>
      <c r="Q125" s="690">
        <v>27.05</v>
      </c>
      <c r="R125" s="690">
        <v>0</v>
      </c>
    </row>
    <row r="126" spans="4:18" x14ac:dyDescent="0.2">
      <c r="D126" s="690" t="s">
        <v>593</v>
      </c>
      <c r="F126" s="690">
        <v>1130510</v>
      </c>
      <c r="I126" s="690">
        <v>501240</v>
      </c>
      <c r="J126" s="690" t="s">
        <v>1537</v>
      </c>
      <c r="K126" s="690" t="s">
        <v>580</v>
      </c>
      <c r="L126" s="690" t="s">
        <v>26</v>
      </c>
      <c r="N126" s="690">
        <v>0</v>
      </c>
      <c r="P126" s="690">
        <v>107</v>
      </c>
      <c r="Q126" s="690">
        <v>107</v>
      </c>
      <c r="R126" s="690">
        <v>0</v>
      </c>
    </row>
    <row r="127" spans="4:18" x14ac:dyDescent="0.2">
      <c r="D127" s="690" t="s">
        <v>593</v>
      </c>
      <c r="F127" s="690">
        <v>1130510</v>
      </c>
      <c r="I127" s="690">
        <v>501241</v>
      </c>
      <c r="J127" s="690" t="s">
        <v>414</v>
      </c>
      <c r="K127" s="690" t="s">
        <v>579</v>
      </c>
      <c r="L127" s="690" t="s">
        <v>26</v>
      </c>
      <c r="N127" s="690">
        <v>-2.09</v>
      </c>
      <c r="P127" s="691">
        <v>25171.22</v>
      </c>
      <c r="Q127" s="691">
        <v>25172.7</v>
      </c>
      <c r="R127" s="690">
        <v>-3.57</v>
      </c>
    </row>
    <row r="128" spans="4:18" x14ac:dyDescent="0.2">
      <c r="D128" s="690" t="s">
        <v>593</v>
      </c>
      <c r="F128" s="690">
        <v>1130510</v>
      </c>
      <c r="I128" s="690">
        <v>501241</v>
      </c>
      <c r="J128" s="690" t="s">
        <v>414</v>
      </c>
      <c r="K128" s="690" t="s">
        <v>580</v>
      </c>
      <c r="L128" s="690" t="s">
        <v>26</v>
      </c>
      <c r="N128" s="690">
        <v>89.99</v>
      </c>
      <c r="P128" s="690">
        <v>0</v>
      </c>
      <c r="Q128" s="690">
        <v>0</v>
      </c>
      <c r="R128" s="690">
        <v>89.99</v>
      </c>
    </row>
    <row r="129" spans="4:18" x14ac:dyDescent="0.2">
      <c r="D129" s="690" t="s">
        <v>593</v>
      </c>
      <c r="F129" s="690">
        <v>1130510</v>
      </c>
      <c r="I129" s="690">
        <v>501245</v>
      </c>
      <c r="J129" s="690" t="s">
        <v>1538</v>
      </c>
      <c r="K129" s="690" t="s">
        <v>580</v>
      </c>
      <c r="L129" s="690" t="s">
        <v>26</v>
      </c>
      <c r="N129" s="690">
        <v>20</v>
      </c>
      <c r="P129" s="690">
        <v>0</v>
      </c>
      <c r="Q129" s="690">
        <v>20</v>
      </c>
      <c r="R129" s="690">
        <v>0</v>
      </c>
    </row>
    <row r="130" spans="4:18" x14ac:dyDescent="0.2">
      <c r="D130" s="690" t="s">
        <v>593</v>
      </c>
      <c r="F130" s="690">
        <v>1130510</v>
      </c>
      <c r="I130" s="690">
        <v>501248</v>
      </c>
      <c r="J130" s="690" t="s">
        <v>1555</v>
      </c>
      <c r="K130" s="690" t="s">
        <v>579</v>
      </c>
      <c r="L130" s="690" t="s">
        <v>26</v>
      </c>
      <c r="N130" s="690">
        <v>0.66</v>
      </c>
      <c r="P130" s="690">
        <v>9.59</v>
      </c>
      <c r="Q130" s="690">
        <v>9.35</v>
      </c>
      <c r="R130" s="690">
        <v>0.9</v>
      </c>
    </row>
    <row r="131" spans="4:18" x14ac:dyDescent="0.2">
      <c r="D131" s="690" t="s">
        <v>593</v>
      </c>
      <c r="F131" s="690">
        <v>1130510</v>
      </c>
      <c r="I131" s="690">
        <v>501248</v>
      </c>
      <c r="J131" s="690" t="s">
        <v>1555</v>
      </c>
      <c r="K131" s="690" t="s">
        <v>580</v>
      </c>
      <c r="L131" s="690" t="s">
        <v>26</v>
      </c>
      <c r="N131" s="690">
        <v>30.5</v>
      </c>
      <c r="P131" s="690">
        <v>0</v>
      </c>
      <c r="Q131" s="690">
        <v>0</v>
      </c>
      <c r="R131" s="690">
        <v>30.5</v>
      </c>
    </row>
    <row r="132" spans="4:18" x14ac:dyDescent="0.2">
      <c r="D132" s="690" t="s">
        <v>593</v>
      </c>
      <c r="F132" s="690">
        <v>1130510</v>
      </c>
      <c r="I132" s="690">
        <v>501250</v>
      </c>
      <c r="J132" s="690" t="s">
        <v>1555</v>
      </c>
      <c r="K132" s="690" t="s">
        <v>579</v>
      </c>
      <c r="L132" s="690" t="s">
        <v>26</v>
      </c>
      <c r="N132" s="690">
        <v>0</v>
      </c>
      <c r="P132" s="690">
        <v>26.12</v>
      </c>
      <c r="Q132" s="690">
        <v>26.12</v>
      </c>
      <c r="R132" s="690">
        <v>0</v>
      </c>
    </row>
    <row r="133" spans="4:18" x14ac:dyDescent="0.2">
      <c r="D133" s="690" t="s">
        <v>593</v>
      </c>
      <c r="F133" s="690">
        <v>1130510</v>
      </c>
      <c r="I133" s="690">
        <v>501250</v>
      </c>
      <c r="J133" s="690" t="s">
        <v>1555</v>
      </c>
      <c r="K133" s="690" t="s">
        <v>580</v>
      </c>
      <c r="L133" s="690" t="s">
        <v>26</v>
      </c>
      <c r="N133" s="690">
        <v>0</v>
      </c>
      <c r="P133" s="690">
        <v>3.72</v>
      </c>
      <c r="Q133" s="690">
        <v>3.72</v>
      </c>
      <c r="R133" s="690">
        <v>0</v>
      </c>
    </row>
    <row r="134" spans="4:18" x14ac:dyDescent="0.2">
      <c r="D134" s="690" t="s">
        <v>593</v>
      </c>
      <c r="F134" s="690">
        <v>1130510</v>
      </c>
      <c r="I134" s="690">
        <v>501251</v>
      </c>
      <c r="J134" s="690" t="s">
        <v>1555</v>
      </c>
      <c r="K134" s="690" t="s">
        <v>579</v>
      </c>
      <c r="L134" s="690" t="s">
        <v>26</v>
      </c>
      <c r="N134" s="690">
        <v>0</v>
      </c>
      <c r="P134" s="690">
        <v>6.42</v>
      </c>
      <c r="Q134" s="690">
        <v>6.42</v>
      </c>
      <c r="R134" s="690">
        <v>0</v>
      </c>
    </row>
    <row r="135" spans="4:18" x14ac:dyDescent="0.2">
      <c r="D135" s="690" t="s">
        <v>593</v>
      </c>
      <c r="F135" s="690">
        <v>1130510</v>
      </c>
      <c r="I135" s="690">
        <v>501251</v>
      </c>
      <c r="J135" s="690" t="s">
        <v>1555</v>
      </c>
      <c r="K135" s="690" t="s">
        <v>580</v>
      </c>
      <c r="L135" s="690" t="s">
        <v>26</v>
      </c>
      <c r="N135" s="690">
        <v>0</v>
      </c>
      <c r="P135" s="690">
        <v>97.51</v>
      </c>
      <c r="Q135" s="690">
        <v>97.51</v>
      </c>
      <c r="R135" s="690">
        <v>0</v>
      </c>
    </row>
    <row r="136" spans="4:18" x14ac:dyDescent="0.2">
      <c r="D136" s="690" t="s">
        <v>593</v>
      </c>
      <c r="F136" s="690">
        <v>1130510</v>
      </c>
      <c r="I136" s="690">
        <v>501252</v>
      </c>
      <c r="J136" s="690" t="s">
        <v>1556</v>
      </c>
      <c r="K136" s="690" t="s">
        <v>579</v>
      </c>
      <c r="L136" s="690" t="s">
        <v>26</v>
      </c>
      <c r="N136" s="690">
        <v>0</v>
      </c>
      <c r="P136" s="690">
        <v>6.59</v>
      </c>
      <c r="Q136" s="690">
        <v>6.59</v>
      </c>
      <c r="R136" s="690">
        <v>0</v>
      </c>
    </row>
    <row r="137" spans="4:18" x14ac:dyDescent="0.2">
      <c r="D137" s="690" t="s">
        <v>593</v>
      </c>
      <c r="F137" s="690">
        <v>1130510</v>
      </c>
      <c r="I137" s="690">
        <v>501252</v>
      </c>
      <c r="J137" s="690" t="s">
        <v>1556</v>
      </c>
      <c r="K137" s="690" t="s">
        <v>580</v>
      </c>
      <c r="L137" s="690" t="s">
        <v>26</v>
      </c>
      <c r="N137" s="690">
        <v>0</v>
      </c>
      <c r="P137" s="690">
        <v>1.27</v>
      </c>
      <c r="Q137" s="690">
        <v>1.27</v>
      </c>
      <c r="R137" s="690">
        <v>0</v>
      </c>
    </row>
    <row r="138" spans="4:18" x14ac:dyDescent="0.2">
      <c r="D138" s="690" t="s">
        <v>593</v>
      </c>
      <c r="F138" s="690">
        <v>1130510</v>
      </c>
      <c r="I138" s="690">
        <v>501253</v>
      </c>
      <c r="J138" s="690" t="s">
        <v>1557</v>
      </c>
      <c r="K138" s="690" t="s">
        <v>579</v>
      </c>
      <c r="L138" s="690" t="s">
        <v>26</v>
      </c>
      <c r="N138" s="690">
        <v>0</v>
      </c>
      <c r="P138" s="690">
        <v>6.52</v>
      </c>
      <c r="Q138" s="690">
        <v>6.52</v>
      </c>
      <c r="R138" s="690">
        <v>0</v>
      </c>
    </row>
    <row r="139" spans="4:18" x14ac:dyDescent="0.2">
      <c r="D139" s="690" t="s">
        <v>593</v>
      </c>
      <c r="F139" s="690">
        <v>1130510</v>
      </c>
      <c r="I139" s="690">
        <v>501253</v>
      </c>
      <c r="J139" s="690" t="s">
        <v>1557</v>
      </c>
      <c r="K139" s="690" t="s">
        <v>580</v>
      </c>
      <c r="L139" s="690" t="s">
        <v>26</v>
      </c>
      <c r="N139" s="690">
        <v>0</v>
      </c>
      <c r="P139" s="690">
        <v>0.94</v>
      </c>
      <c r="Q139" s="690">
        <v>0.94</v>
      </c>
      <c r="R139" s="690">
        <v>0</v>
      </c>
    </row>
    <row r="140" spans="4:18" x14ac:dyDescent="0.2">
      <c r="D140" s="690" t="s">
        <v>593</v>
      </c>
      <c r="F140" s="690">
        <v>1130510</v>
      </c>
      <c r="I140" s="690">
        <v>501255</v>
      </c>
      <c r="J140" s="690" t="s">
        <v>1539</v>
      </c>
      <c r="K140" s="690" t="s">
        <v>580</v>
      </c>
      <c r="L140" s="690" t="s">
        <v>26</v>
      </c>
      <c r="N140" s="690">
        <v>40</v>
      </c>
      <c r="P140" s="690">
        <v>0</v>
      </c>
      <c r="Q140" s="690">
        <v>40</v>
      </c>
      <c r="R140" s="690">
        <v>0</v>
      </c>
    </row>
    <row r="141" spans="4:18" x14ac:dyDescent="0.2">
      <c r="D141" s="690" t="s">
        <v>593</v>
      </c>
      <c r="F141" s="690">
        <v>1130510</v>
      </c>
      <c r="I141" s="690">
        <v>501258</v>
      </c>
      <c r="J141" s="690" t="s">
        <v>1530</v>
      </c>
      <c r="K141" s="690" t="s">
        <v>580</v>
      </c>
      <c r="L141" s="690" t="s">
        <v>26</v>
      </c>
      <c r="N141" s="690">
        <v>0</v>
      </c>
      <c r="P141" s="690">
        <v>20</v>
      </c>
      <c r="Q141" s="690">
        <v>20</v>
      </c>
      <c r="R141" s="690">
        <v>0</v>
      </c>
    </row>
    <row r="142" spans="4:18" x14ac:dyDescent="0.2">
      <c r="D142" s="690" t="s">
        <v>593</v>
      </c>
      <c r="F142" s="690">
        <v>1130510</v>
      </c>
      <c r="I142" s="690">
        <v>501260</v>
      </c>
      <c r="J142" s="690" t="s">
        <v>1581</v>
      </c>
      <c r="K142" s="690" t="s">
        <v>579</v>
      </c>
      <c r="L142" s="690" t="s">
        <v>26</v>
      </c>
      <c r="N142" s="690">
        <v>0</v>
      </c>
      <c r="P142" s="690">
        <v>5.6</v>
      </c>
      <c r="Q142" s="690">
        <v>5.6</v>
      </c>
      <c r="R142" s="690">
        <v>0</v>
      </c>
    </row>
    <row r="143" spans="4:18" x14ac:dyDescent="0.2">
      <c r="D143" s="690" t="s">
        <v>593</v>
      </c>
      <c r="F143" s="690">
        <v>1130510</v>
      </c>
      <c r="I143" s="690">
        <v>501262</v>
      </c>
      <c r="J143" s="690" t="s">
        <v>1569</v>
      </c>
      <c r="K143" s="690" t="s">
        <v>579</v>
      </c>
      <c r="L143" s="690" t="s">
        <v>26</v>
      </c>
      <c r="N143" s="690">
        <v>0</v>
      </c>
      <c r="P143" s="690">
        <v>4.01</v>
      </c>
      <c r="Q143" s="690">
        <v>4.01</v>
      </c>
      <c r="R143" s="690">
        <v>0</v>
      </c>
    </row>
    <row r="144" spans="4:18" x14ac:dyDescent="0.2">
      <c r="D144" s="690" t="s">
        <v>593</v>
      </c>
      <c r="F144" s="690">
        <v>1130510</v>
      </c>
      <c r="I144" s="690">
        <v>501262</v>
      </c>
      <c r="J144" s="690" t="s">
        <v>1569</v>
      </c>
      <c r="K144" s="690" t="s">
        <v>580</v>
      </c>
      <c r="L144" s="690" t="s">
        <v>26</v>
      </c>
      <c r="N144" s="690">
        <v>0</v>
      </c>
      <c r="P144" s="690">
        <v>0.81</v>
      </c>
      <c r="Q144" s="690">
        <v>0.81</v>
      </c>
      <c r="R144" s="690">
        <v>0</v>
      </c>
    </row>
    <row r="145" spans="1:18" x14ac:dyDescent="0.2">
      <c r="D145" s="690" t="s">
        <v>593</v>
      </c>
      <c r="F145" s="690">
        <v>1130510</v>
      </c>
      <c r="I145" s="690">
        <v>501263</v>
      </c>
      <c r="J145" s="690" t="s">
        <v>427</v>
      </c>
      <c r="K145" s="690" t="s">
        <v>579</v>
      </c>
      <c r="L145" s="690" t="s">
        <v>26</v>
      </c>
      <c r="N145" s="690">
        <v>-4.62</v>
      </c>
      <c r="P145" s="691">
        <v>10601.45</v>
      </c>
      <c r="Q145" s="691">
        <v>10604.4</v>
      </c>
      <c r="R145" s="690">
        <v>-7.57</v>
      </c>
    </row>
    <row r="146" spans="1:18" x14ac:dyDescent="0.2">
      <c r="D146" s="690" t="s">
        <v>593</v>
      </c>
      <c r="F146" s="690">
        <v>1130510</v>
      </c>
      <c r="I146" s="690">
        <v>501263</v>
      </c>
      <c r="J146" s="690" t="s">
        <v>427</v>
      </c>
      <c r="K146" s="690" t="s">
        <v>580</v>
      </c>
      <c r="L146" s="690" t="s">
        <v>26</v>
      </c>
      <c r="N146" s="690">
        <v>180</v>
      </c>
      <c r="P146" s="690">
        <v>0</v>
      </c>
      <c r="Q146" s="690">
        <v>0</v>
      </c>
      <c r="R146" s="690">
        <v>180</v>
      </c>
    </row>
    <row r="147" spans="1:18" x14ac:dyDescent="0.2">
      <c r="D147" s="690" t="s">
        <v>593</v>
      </c>
      <c r="F147" s="690">
        <v>1130510</v>
      </c>
      <c r="I147" s="690">
        <v>501275</v>
      </c>
      <c r="J147" s="690" t="s">
        <v>1568</v>
      </c>
      <c r="K147" s="690" t="s">
        <v>580</v>
      </c>
      <c r="L147" s="690" t="s">
        <v>26</v>
      </c>
      <c r="N147" s="690">
        <v>520</v>
      </c>
      <c r="P147" s="690">
        <v>0</v>
      </c>
      <c r="Q147" s="690">
        <v>0</v>
      </c>
      <c r="R147" s="690">
        <v>520</v>
      </c>
    </row>
    <row r="148" spans="1:18" x14ac:dyDescent="0.2">
      <c r="D148" s="690" t="s">
        <v>593</v>
      </c>
      <c r="F148" s="690">
        <v>1130510</v>
      </c>
      <c r="I148" s="690">
        <v>501280</v>
      </c>
      <c r="J148" s="690" t="s">
        <v>1647</v>
      </c>
      <c r="K148" s="690" t="s">
        <v>580</v>
      </c>
      <c r="L148" s="690" t="s">
        <v>26</v>
      </c>
      <c r="N148" s="690">
        <v>0</v>
      </c>
      <c r="P148" s="691">
        <v>530010</v>
      </c>
      <c r="Q148" s="691">
        <v>530010</v>
      </c>
      <c r="R148" s="690">
        <v>0</v>
      </c>
    </row>
    <row r="149" spans="1:18" x14ac:dyDescent="0.2">
      <c r="D149" s="690" t="s">
        <v>593</v>
      </c>
      <c r="F149" s="690">
        <v>1130510</v>
      </c>
      <c r="I149" s="690">
        <v>501287</v>
      </c>
      <c r="J149" s="690" t="s">
        <v>1648</v>
      </c>
      <c r="K149" s="690" t="s">
        <v>579</v>
      </c>
      <c r="L149" s="690" t="s">
        <v>26</v>
      </c>
      <c r="N149" s="690">
        <v>0</v>
      </c>
      <c r="P149" s="690">
        <v>37.28</v>
      </c>
      <c r="Q149" s="690">
        <v>37.28</v>
      </c>
      <c r="R149" s="690">
        <v>0</v>
      </c>
    </row>
    <row r="150" spans="1:18" x14ac:dyDescent="0.2">
      <c r="D150" s="690" t="s">
        <v>593</v>
      </c>
      <c r="F150" s="690">
        <v>1130510</v>
      </c>
      <c r="I150" s="690">
        <v>501287</v>
      </c>
      <c r="J150" s="690" t="s">
        <v>1648</v>
      </c>
      <c r="K150" s="690" t="s">
        <v>580</v>
      </c>
      <c r="L150" s="690" t="s">
        <v>26</v>
      </c>
      <c r="N150" s="690">
        <v>0</v>
      </c>
      <c r="P150" s="691">
        <v>2248.0500000000002</v>
      </c>
      <c r="Q150" s="691">
        <v>2248.0500000000002</v>
      </c>
      <c r="R150" s="690">
        <v>0</v>
      </c>
    </row>
    <row r="151" spans="1:18" x14ac:dyDescent="0.2">
      <c r="D151" s="690" t="s">
        <v>593</v>
      </c>
      <c r="F151" s="690">
        <v>1130510</v>
      </c>
      <c r="I151" s="690">
        <v>501298</v>
      </c>
      <c r="J151" s="690" t="s">
        <v>1609</v>
      </c>
      <c r="K151" s="690" t="s">
        <v>579</v>
      </c>
      <c r="L151" s="690" t="s">
        <v>26</v>
      </c>
      <c r="N151" s="690">
        <v>0</v>
      </c>
      <c r="P151" s="690">
        <v>16.940000000000001</v>
      </c>
      <c r="Q151" s="690">
        <v>16.940000000000001</v>
      </c>
      <c r="R151" s="690">
        <v>0</v>
      </c>
    </row>
    <row r="152" spans="1:18" x14ac:dyDescent="0.2">
      <c r="D152" s="690" t="s">
        <v>593</v>
      </c>
      <c r="F152" s="690">
        <v>1130510</v>
      </c>
      <c r="I152" s="690">
        <v>501313</v>
      </c>
      <c r="J152" s="690" t="s">
        <v>1649</v>
      </c>
      <c r="K152" s="690" t="s">
        <v>580</v>
      </c>
      <c r="L152" s="690" t="s">
        <v>26</v>
      </c>
      <c r="N152" s="690">
        <v>0</v>
      </c>
      <c r="P152" s="691">
        <v>32508</v>
      </c>
      <c r="Q152" s="691">
        <v>32508</v>
      </c>
      <c r="R152" s="690">
        <v>0</v>
      </c>
    </row>
    <row r="154" spans="1:18" x14ac:dyDescent="0.2">
      <c r="B154" s="690" t="s">
        <v>442</v>
      </c>
      <c r="D154" s="690" t="s">
        <v>593</v>
      </c>
      <c r="F154" s="690">
        <v>1130510</v>
      </c>
      <c r="L154" s="690" t="s">
        <v>26</v>
      </c>
      <c r="N154" s="691">
        <v>5330192.6900000004</v>
      </c>
      <c r="P154" s="691">
        <v>1924437.88</v>
      </c>
      <c r="Q154" s="691">
        <v>6725661.8600000003</v>
      </c>
      <c r="R154" s="691">
        <v>528968.71</v>
      </c>
    </row>
    <row r="156" spans="1:18" x14ac:dyDescent="0.2">
      <c r="B156" s="690" t="s">
        <v>443</v>
      </c>
      <c r="D156" s="690" t="s">
        <v>593</v>
      </c>
      <c r="L156" s="690" t="s">
        <v>26</v>
      </c>
      <c r="N156" s="691">
        <v>5330192.6900000004</v>
      </c>
      <c r="P156" s="691">
        <v>1924437.88</v>
      </c>
      <c r="Q156" s="691">
        <v>6725661.8600000003</v>
      </c>
      <c r="R156" s="691">
        <v>528968.71</v>
      </c>
    </row>
    <row r="158" spans="1:18" x14ac:dyDescent="0.2">
      <c r="B158" s="690" t="s">
        <v>444</v>
      </c>
      <c r="L158" s="690" t="s">
        <v>26</v>
      </c>
      <c r="N158" s="691">
        <v>5330192.6900000004</v>
      </c>
      <c r="P158" s="691">
        <v>1924437.88</v>
      </c>
      <c r="Q158" s="691">
        <v>6725661.8600000003</v>
      </c>
      <c r="R158" s="691">
        <v>528968.71</v>
      </c>
    </row>
    <row r="160" spans="1:18" x14ac:dyDescent="0.2">
      <c r="A160" s="690" t="s">
        <v>1650</v>
      </c>
    </row>
    <row r="161" spans="1:15" x14ac:dyDescent="0.2">
      <c r="A161" s="690" t="s">
        <v>446</v>
      </c>
    </row>
    <row r="162" spans="1:15" x14ac:dyDescent="0.2">
      <c r="A162" s="690" t="s">
        <v>1629</v>
      </c>
    </row>
    <row r="163" spans="1:15" x14ac:dyDescent="0.2">
      <c r="A163" s="690" t="s">
        <v>447</v>
      </c>
    </row>
    <row r="165" spans="1:15" x14ac:dyDescent="0.2">
      <c r="C165" s="690" t="s">
        <v>379</v>
      </c>
      <c r="E165" s="690" t="s">
        <v>374</v>
      </c>
      <c r="G165" s="690" t="s">
        <v>448</v>
      </c>
      <c r="H165" s="690" t="s">
        <v>380</v>
      </c>
      <c r="J165" s="690" t="s">
        <v>381</v>
      </c>
      <c r="M165" s="690" t="s">
        <v>382</v>
      </c>
      <c r="O165" s="690" t="s">
        <v>383</v>
      </c>
    </row>
    <row r="167" spans="1:15" x14ac:dyDescent="0.2">
      <c r="C167" s="690" t="s">
        <v>26</v>
      </c>
      <c r="E167" s="690" t="s">
        <v>593</v>
      </c>
      <c r="G167" s="690" t="s">
        <v>579</v>
      </c>
      <c r="H167" s="691">
        <v>-108254.12</v>
      </c>
      <c r="J167" s="691">
        <v>452166.58</v>
      </c>
      <c r="M167" s="691">
        <v>345198.86</v>
      </c>
      <c r="O167" s="691">
        <v>-1286.4000000000001</v>
      </c>
    </row>
    <row r="168" spans="1:15" x14ac:dyDescent="0.2">
      <c r="C168" s="690" t="s">
        <v>26</v>
      </c>
      <c r="E168" s="690" t="s">
        <v>593</v>
      </c>
      <c r="G168" s="690" t="s">
        <v>580</v>
      </c>
      <c r="H168" s="691">
        <v>5438446.8099999996</v>
      </c>
      <c r="J168" s="691">
        <v>1472271.3</v>
      </c>
      <c r="M168" s="691">
        <v>6380463</v>
      </c>
      <c r="O168" s="691">
        <v>530255.11</v>
      </c>
    </row>
    <row r="170" spans="1:15" x14ac:dyDescent="0.2">
      <c r="B170" s="690" t="s">
        <v>442</v>
      </c>
      <c r="C170" s="690" t="s">
        <v>26</v>
      </c>
      <c r="H170" s="691">
        <v>5330192.6900000004</v>
      </c>
      <c r="J170" s="691">
        <v>1924437.88</v>
      </c>
      <c r="M170" s="691">
        <v>6725661.8600000003</v>
      </c>
      <c r="O170" s="691">
        <v>528968.71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CBB7-37B2-4E09-A012-A68D3CD1B25F}">
  <dimension ref="A1:R51"/>
  <sheetViews>
    <sheetView workbookViewId="0">
      <pane ySplit="5" topLeftCell="A10" activePane="bottomLeft" state="frozen"/>
      <selection pane="bottomLeft" activeCell="I7" sqref="I7:I34"/>
    </sheetView>
  </sheetViews>
  <sheetFormatPr defaultRowHeight="11.4" x14ac:dyDescent="0.2"/>
  <cols>
    <col min="1" max="1" width="5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1651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1425</v>
      </c>
      <c r="L7" s="690" t="s">
        <v>26</v>
      </c>
      <c r="N7" s="691">
        <v>2266553.37</v>
      </c>
      <c r="P7" s="691">
        <v>135316.53</v>
      </c>
      <c r="Q7" s="691">
        <v>2401869.9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500692</v>
      </c>
      <c r="J8" s="690" t="s">
        <v>610</v>
      </c>
      <c r="K8" s="690" t="s">
        <v>1425</v>
      </c>
      <c r="L8" s="690" t="s">
        <v>26</v>
      </c>
      <c r="N8" s="691">
        <v>296247.84000000003</v>
      </c>
      <c r="P8" s="691">
        <v>17501</v>
      </c>
      <c r="Q8" s="691">
        <v>313748.84000000003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500705</v>
      </c>
      <c r="J9" s="690" t="s">
        <v>112</v>
      </c>
      <c r="K9" s="690" t="s">
        <v>1425</v>
      </c>
      <c r="L9" s="690" t="s">
        <v>26</v>
      </c>
      <c r="N9" s="691">
        <v>2581078.41</v>
      </c>
      <c r="P9" s="691">
        <v>151767.82</v>
      </c>
      <c r="Q9" s="691">
        <v>2732846.23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500707</v>
      </c>
      <c r="J10" s="690" t="s">
        <v>626</v>
      </c>
      <c r="K10" s="690" t="s">
        <v>1425</v>
      </c>
      <c r="L10" s="690" t="s">
        <v>26</v>
      </c>
      <c r="N10" s="691">
        <v>1332350.01</v>
      </c>
      <c r="P10" s="691">
        <v>78601.33</v>
      </c>
      <c r="Q10" s="691">
        <v>1410951.34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500722</v>
      </c>
      <c r="J11" s="690" t="s">
        <v>627</v>
      </c>
      <c r="K11" s="690" t="s">
        <v>1425</v>
      </c>
      <c r="L11" s="690" t="s">
        <v>26</v>
      </c>
      <c r="N11" s="691">
        <v>194226.38</v>
      </c>
      <c r="P11" s="691">
        <v>3063.08</v>
      </c>
      <c r="Q11" s="691">
        <v>197289.46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500771</v>
      </c>
      <c r="J12" s="690" t="s">
        <v>628</v>
      </c>
      <c r="K12" s="690" t="s">
        <v>1425</v>
      </c>
      <c r="L12" s="690" t="s">
        <v>26</v>
      </c>
      <c r="N12" s="691">
        <v>731150.29</v>
      </c>
      <c r="P12" s="690">
        <v>0.01</v>
      </c>
      <c r="Q12" s="691">
        <v>731150.3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1425</v>
      </c>
      <c r="L13" s="690" t="s">
        <v>26</v>
      </c>
      <c r="N13" s="691">
        <v>864425.99</v>
      </c>
      <c r="P13" s="691">
        <v>51701.74</v>
      </c>
      <c r="Q13" s="691">
        <v>916127.73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500850</v>
      </c>
      <c r="J14" s="690" t="s">
        <v>604</v>
      </c>
      <c r="K14" s="690" t="s">
        <v>1425</v>
      </c>
      <c r="L14" s="690" t="s">
        <v>26</v>
      </c>
      <c r="N14" s="691">
        <v>3551017.57</v>
      </c>
      <c r="P14" s="691">
        <v>207007.71</v>
      </c>
      <c r="Q14" s="691">
        <v>3758025.28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1425</v>
      </c>
      <c r="L15" s="690" t="s">
        <v>26</v>
      </c>
      <c r="N15" s="691">
        <v>27514473.370000001</v>
      </c>
      <c r="P15" s="691">
        <v>1592119.65</v>
      </c>
      <c r="Q15" s="691">
        <v>29106593.02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1425</v>
      </c>
      <c r="L16" s="690" t="s">
        <v>26</v>
      </c>
      <c r="N16" s="691">
        <v>426867.54</v>
      </c>
      <c r="P16" s="691">
        <v>23610.55</v>
      </c>
      <c r="Q16" s="691">
        <v>450478.09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500892</v>
      </c>
      <c r="J17" s="690" t="s">
        <v>609</v>
      </c>
      <c r="K17" s="690" t="s">
        <v>1425</v>
      </c>
      <c r="L17" s="690" t="s">
        <v>26</v>
      </c>
      <c r="N17" s="691">
        <v>2117407.6</v>
      </c>
      <c r="P17" s="691">
        <v>118639.63</v>
      </c>
      <c r="Q17" s="691">
        <v>2236047.23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500895</v>
      </c>
      <c r="J18" s="690" t="s">
        <v>669</v>
      </c>
      <c r="K18" s="690" t="s">
        <v>1425</v>
      </c>
      <c r="L18" s="690" t="s">
        <v>26</v>
      </c>
      <c r="N18" s="690">
        <v>0</v>
      </c>
      <c r="P18" s="690">
        <v>0</v>
      </c>
      <c r="Q18" s="690">
        <v>0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500897</v>
      </c>
      <c r="J19" s="690" t="s">
        <v>632</v>
      </c>
      <c r="K19" s="690" t="s">
        <v>1425</v>
      </c>
      <c r="L19" s="690" t="s">
        <v>26</v>
      </c>
      <c r="N19" s="691">
        <v>23543.66</v>
      </c>
      <c r="P19" s="690">
        <v>0</v>
      </c>
      <c r="Q19" s="691">
        <v>23543.66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500910</v>
      </c>
      <c r="J20" s="690" t="s">
        <v>610</v>
      </c>
      <c r="K20" s="690" t="s">
        <v>1425</v>
      </c>
      <c r="L20" s="690" t="s">
        <v>26</v>
      </c>
      <c r="N20" s="691">
        <v>221644.42</v>
      </c>
      <c r="P20" s="691">
        <v>12680.54</v>
      </c>
      <c r="Q20" s="691">
        <v>234324.96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500947</v>
      </c>
      <c r="J21" s="690" t="s">
        <v>612</v>
      </c>
      <c r="K21" s="690" t="s">
        <v>1425</v>
      </c>
      <c r="L21" s="690" t="s">
        <v>26</v>
      </c>
      <c r="N21" s="691">
        <v>503932.77</v>
      </c>
      <c r="P21" s="691">
        <v>30508.79</v>
      </c>
      <c r="Q21" s="691">
        <v>35246.75</v>
      </c>
      <c r="R21" s="691">
        <v>499194.81</v>
      </c>
    </row>
    <row r="22" spans="4:18" x14ac:dyDescent="0.2">
      <c r="D22" s="690" t="s">
        <v>593</v>
      </c>
      <c r="F22" s="690">
        <v>1130510</v>
      </c>
      <c r="I22" s="690">
        <v>500948</v>
      </c>
      <c r="J22" s="690" t="s">
        <v>612</v>
      </c>
      <c r="K22" s="690" t="s">
        <v>1425</v>
      </c>
      <c r="L22" s="690" t="s">
        <v>26</v>
      </c>
      <c r="N22" s="690">
        <v>0</v>
      </c>
      <c r="P22" s="691">
        <v>8762.57</v>
      </c>
      <c r="Q22" s="691">
        <v>8762.57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501018</v>
      </c>
      <c r="J23" s="690" t="s">
        <v>634</v>
      </c>
      <c r="K23" s="690" t="s">
        <v>1425</v>
      </c>
      <c r="L23" s="690" t="s">
        <v>26</v>
      </c>
      <c r="N23" s="690">
        <v>0</v>
      </c>
      <c r="P23" s="690">
        <v>0</v>
      </c>
      <c r="Q23" s="690">
        <v>0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501040</v>
      </c>
      <c r="J24" s="690" t="s">
        <v>622</v>
      </c>
      <c r="K24" s="690" t="s">
        <v>1425</v>
      </c>
      <c r="L24" s="690" t="s">
        <v>26</v>
      </c>
      <c r="N24" s="691">
        <v>82093.919999999998</v>
      </c>
      <c r="P24" s="691">
        <v>4637.6099999999997</v>
      </c>
      <c r="Q24" s="691">
        <v>86731.53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501046</v>
      </c>
      <c r="J25" s="690" t="s">
        <v>623</v>
      </c>
      <c r="K25" s="690" t="s">
        <v>1425</v>
      </c>
      <c r="L25" s="690" t="s">
        <v>26</v>
      </c>
      <c r="N25" s="691">
        <v>95226.41</v>
      </c>
      <c r="P25" s="691">
        <v>7714.88</v>
      </c>
      <c r="Q25" s="691">
        <v>102941.29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501090</v>
      </c>
      <c r="J26" s="690" t="s">
        <v>1310</v>
      </c>
      <c r="K26" s="690" t="s">
        <v>1425</v>
      </c>
      <c r="L26" s="690" t="s">
        <v>26</v>
      </c>
      <c r="N26" s="691">
        <v>3239.98</v>
      </c>
      <c r="P26" s="690">
        <v>873.94</v>
      </c>
      <c r="Q26" s="691">
        <v>1140.3699999999999</v>
      </c>
      <c r="R26" s="691">
        <v>2973.55</v>
      </c>
    </row>
    <row r="27" spans="4:18" x14ac:dyDescent="0.2">
      <c r="D27" s="690" t="s">
        <v>593</v>
      </c>
      <c r="F27" s="690">
        <v>1130510</v>
      </c>
      <c r="I27" s="690">
        <v>501116</v>
      </c>
      <c r="J27" s="690" t="s">
        <v>1512</v>
      </c>
      <c r="K27" s="690" t="s">
        <v>1425</v>
      </c>
      <c r="L27" s="690" t="s">
        <v>26</v>
      </c>
      <c r="N27" s="691">
        <v>140559.74</v>
      </c>
      <c r="P27" s="691">
        <v>48211.01</v>
      </c>
      <c r="Q27" s="690">
        <v>0</v>
      </c>
      <c r="R27" s="691">
        <v>188770.75</v>
      </c>
    </row>
    <row r="28" spans="4:18" x14ac:dyDescent="0.2">
      <c r="D28" s="690" t="s">
        <v>593</v>
      </c>
      <c r="F28" s="690">
        <v>1130510</v>
      </c>
      <c r="I28" s="690">
        <v>501117</v>
      </c>
      <c r="J28" s="690" t="s">
        <v>1512</v>
      </c>
      <c r="K28" s="690" t="s">
        <v>1425</v>
      </c>
      <c r="L28" s="690" t="s">
        <v>26</v>
      </c>
      <c r="N28" s="691">
        <v>73653.399999999994</v>
      </c>
      <c r="P28" s="691">
        <v>20475.98</v>
      </c>
      <c r="Q28" s="690">
        <v>0.01</v>
      </c>
      <c r="R28" s="691">
        <v>94129.37</v>
      </c>
    </row>
    <row r="29" spans="4:18" x14ac:dyDescent="0.2">
      <c r="D29" s="690" t="s">
        <v>593</v>
      </c>
      <c r="F29" s="690">
        <v>1130510</v>
      </c>
      <c r="I29" s="690">
        <v>501152</v>
      </c>
      <c r="J29" s="690" t="s">
        <v>1458</v>
      </c>
      <c r="K29" s="690" t="s">
        <v>1425</v>
      </c>
      <c r="L29" s="690" t="s">
        <v>26</v>
      </c>
      <c r="N29" s="691">
        <v>24439.93</v>
      </c>
      <c r="P29" s="691">
        <v>2951.44</v>
      </c>
      <c r="Q29" s="690">
        <v>0</v>
      </c>
      <c r="R29" s="691">
        <v>27391.37</v>
      </c>
    </row>
    <row r="30" spans="4:18" x14ac:dyDescent="0.2">
      <c r="D30" s="690" t="s">
        <v>593</v>
      </c>
      <c r="F30" s="690">
        <v>1130510</v>
      </c>
      <c r="I30" s="690">
        <v>501162</v>
      </c>
      <c r="J30" s="690" t="s">
        <v>1516</v>
      </c>
      <c r="K30" s="690" t="s">
        <v>1425</v>
      </c>
      <c r="L30" s="690" t="s">
        <v>26</v>
      </c>
      <c r="N30" s="691">
        <v>5654.28</v>
      </c>
      <c r="P30" s="690">
        <v>761.62</v>
      </c>
      <c r="Q30" s="690">
        <v>0</v>
      </c>
      <c r="R30" s="691">
        <v>6415.9</v>
      </c>
    </row>
    <row r="31" spans="4:18" x14ac:dyDescent="0.2">
      <c r="D31" s="690" t="s">
        <v>593</v>
      </c>
      <c r="F31" s="690">
        <v>1130510</v>
      </c>
      <c r="I31" s="690">
        <v>501163</v>
      </c>
      <c r="J31" s="690" t="s">
        <v>1516</v>
      </c>
      <c r="K31" s="690" t="s">
        <v>1425</v>
      </c>
      <c r="L31" s="690" t="s">
        <v>26</v>
      </c>
      <c r="N31" s="691">
        <v>55334.96</v>
      </c>
      <c r="P31" s="691">
        <v>14403.11</v>
      </c>
      <c r="Q31" s="690">
        <v>0</v>
      </c>
      <c r="R31" s="691">
        <v>69738.070000000007</v>
      </c>
    </row>
    <row r="32" spans="4:18" x14ac:dyDescent="0.2">
      <c r="D32" s="690" t="s">
        <v>593</v>
      </c>
      <c r="F32" s="690">
        <v>1130510</v>
      </c>
      <c r="I32" s="690">
        <v>501216</v>
      </c>
      <c r="J32" s="690" t="s">
        <v>1518</v>
      </c>
      <c r="K32" s="690" t="s">
        <v>1425</v>
      </c>
      <c r="L32" s="690" t="s">
        <v>26</v>
      </c>
      <c r="N32" s="691">
        <v>291640.15000000002</v>
      </c>
      <c r="P32" s="691">
        <v>51531.79</v>
      </c>
      <c r="Q32" s="691">
        <v>9916.74</v>
      </c>
      <c r="R32" s="691">
        <v>333255.2</v>
      </c>
    </row>
    <row r="33" spans="1:18" x14ac:dyDescent="0.2">
      <c r="D33" s="690" t="s">
        <v>593</v>
      </c>
      <c r="F33" s="690">
        <v>1130510</v>
      </c>
      <c r="I33" s="690">
        <v>501223</v>
      </c>
      <c r="J33" s="690" t="s">
        <v>1518</v>
      </c>
      <c r="K33" s="690" t="s">
        <v>1425</v>
      </c>
      <c r="L33" s="690" t="s">
        <v>26</v>
      </c>
      <c r="N33" s="691">
        <v>55753.120000000003</v>
      </c>
      <c r="P33" s="691">
        <v>20665.63</v>
      </c>
      <c r="Q33" s="691">
        <v>1516.57</v>
      </c>
      <c r="R33" s="691">
        <v>74902.179999999993</v>
      </c>
    </row>
    <row r="34" spans="1:18" x14ac:dyDescent="0.2">
      <c r="D34" s="690" t="s">
        <v>593</v>
      </c>
      <c r="F34" s="690">
        <v>1130510</v>
      </c>
      <c r="I34" s="690">
        <v>501257</v>
      </c>
      <c r="J34" s="690" t="s">
        <v>1310</v>
      </c>
      <c r="K34" s="690" t="s">
        <v>1425</v>
      </c>
      <c r="L34" s="690" t="s">
        <v>26</v>
      </c>
      <c r="N34" s="690">
        <v>263.12</v>
      </c>
      <c r="P34" s="691">
        <v>1358.1</v>
      </c>
      <c r="Q34" s="690">
        <v>18.75</v>
      </c>
      <c r="R34" s="691">
        <v>1602.47</v>
      </c>
    </row>
    <row r="36" spans="1:18" x14ac:dyDescent="0.2">
      <c r="B36" s="690" t="s">
        <v>442</v>
      </c>
      <c r="D36" s="690" t="s">
        <v>593</v>
      </c>
      <c r="F36" s="690">
        <v>1130510</v>
      </c>
      <c r="L36" s="690" t="s">
        <v>26</v>
      </c>
      <c r="N36" s="691">
        <v>43452778.229999997</v>
      </c>
      <c r="P36" s="691">
        <v>2604866.06</v>
      </c>
      <c r="Q36" s="691">
        <v>44759270.619999997</v>
      </c>
      <c r="R36" s="691">
        <v>1298373.67</v>
      </c>
    </row>
    <row r="38" spans="1:18" x14ac:dyDescent="0.2">
      <c r="B38" s="690" t="s">
        <v>443</v>
      </c>
      <c r="D38" s="690" t="s">
        <v>593</v>
      </c>
      <c r="L38" s="690" t="s">
        <v>26</v>
      </c>
      <c r="N38" s="691">
        <v>43452778.229999997</v>
      </c>
      <c r="P38" s="691">
        <v>2604866.06</v>
      </c>
      <c r="Q38" s="691">
        <v>44759270.619999997</v>
      </c>
      <c r="R38" s="691">
        <v>1298373.67</v>
      </c>
    </row>
    <row r="40" spans="1:18" x14ac:dyDescent="0.2">
      <c r="B40" s="690" t="s">
        <v>444</v>
      </c>
      <c r="L40" s="690" t="s">
        <v>26</v>
      </c>
      <c r="N40" s="691">
        <v>43452778.229999997</v>
      </c>
      <c r="P40" s="691">
        <v>2604866.06</v>
      </c>
      <c r="Q40" s="691">
        <v>44759270.619999997</v>
      </c>
      <c r="R40" s="691">
        <v>1298373.67</v>
      </c>
    </row>
    <row r="42" spans="1:18" x14ac:dyDescent="0.2">
      <c r="A42" s="690" t="s">
        <v>1652</v>
      </c>
    </row>
    <row r="43" spans="1:18" x14ac:dyDescent="0.2">
      <c r="A43" s="690" t="s">
        <v>446</v>
      </c>
    </row>
    <row r="44" spans="1:18" x14ac:dyDescent="0.2">
      <c r="A44" s="690" t="s">
        <v>1629</v>
      </c>
    </row>
    <row r="45" spans="1:18" x14ac:dyDescent="0.2">
      <c r="A45" s="690" t="s">
        <v>447</v>
      </c>
    </row>
    <row r="47" spans="1:18" x14ac:dyDescent="0.2">
      <c r="C47" s="690" t="s">
        <v>379</v>
      </c>
      <c r="E47" s="690" t="s">
        <v>374</v>
      </c>
      <c r="G47" s="690" t="s">
        <v>448</v>
      </c>
      <c r="H47" s="690" t="s">
        <v>380</v>
      </c>
      <c r="J47" s="690" t="s">
        <v>381</v>
      </c>
      <c r="M47" s="690" t="s">
        <v>382</v>
      </c>
      <c r="O47" s="690" t="s">
        <v>383</v>
      </c>
    </row>
    <row r="49" spans="2:15" x14ac:dyDescent="0.2">
      <c r="C49" s="690" t="s">
        <v>26</v>
      </c>
      <c r="E49" s="690" t="s">
        <v>593</v>
      </c>
      <c r="G49" s="690" t="s">
        <v>1425</v>
      </c>
      <c r="H49" s="691">
        <v>43452778.229999997</v>
      </c>
      <c r="J49" s="691">
        <v>2604866.06</v>
      </c>
      <c r="M49" s="691">
        <v>44759270.619999997</v>
      </c>
      <c r="O49" s="691">
        <v>1298373.67</v>
      </c>
    </row>
    <row r="51" spans="2:15" x14ac:dyDescent="0.2">
      <c r="B51" s="690" t="s">
        <v>442</v>
      </c>
      <c r="C51" s="690" t="s">
        <v>26</v>
      </c>
      <c r="H51" s="691">
        <v>43452778.229999997</v>
      </c>
      <c r="J51" s="691">
        <v>2604866.06</v>
      </c>
      <c r="M51" s="691">
        <v>44759270.619999997</v>
      </c>
      <c r="O51" s="691">
        <v>1298373.67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8"/>
  <sheetViews>
    <sheetView workbookViewId="0">
      <pane ySplit="5" topLeftCell="A6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871416.98</v>
      </c>
      <c r="P7" s="108">
        <v>1156642.28</v>
      </c>
      <c r="Q7" s="108">
        <v>1220948.32</v>
      </c>
      <c r="R7" s="108">
        <v>807110.94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2489080.98</v>
      </c>
      <c r="P8" s="108">
        <v>36390.81</v>
      </c>
      <c r="Q8" s="108">
        <v>21294.400000000001</v>
      </c>
      <c r="R8" s="108">
        <v>2504177.39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867561.23</v>
      </c>
      <c r="P9" s="108">
        <v>1162888.54</v>
      </c>
      <c r="Q9" s="108">
        <v>1226182.3999999999</v>
      </c>
      <c r="R9" s="108">
        <v>804267.37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2440032.0499999998</v>
      </c>
      <c r="P10" s="108">
        <v>36535.879999999997</v>
      </c>
      <c r="Q10" s="108">
        <v>21235.93</v>
      </c>
      <c r="R10" s="108">
        <v>2455332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2233205.7400000002</v>
      </c>
      <c r="P11" s="108">
        <v>3262709.3</v>
      </c>
      <c r="Q11" s="108">
        <v>3581821.39</v>
      </c>
      <c r="R11" s="108">
        <v>1914093.65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14418972.32</v>
      </c>
      <c r="P12" s="108">
        <v>86752.13</v>
      </c>
      <c r="Q12" s="109">
        <v>0</v>
      </c>
      <c r="R12" s="108">
        <v>14505724.449999999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5620306.54</v>
      </c>
      <c r="P14" s="108">
        <v>319177.15000000002</v>
      </c>
      <c r="Q14" s="109">
        <v>0</v>
      </c>
      <c r="R14" s="108">
        <v>5939483.6900000004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12981.36</v>
      </c>
      <c r="Q15" s="108">
        <v>12981.36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-1172.19</v>
      </c>
      <c r="P16" s="108">
        <v>11701643.57</v>
      </c>
      <c r="Q16" s="108">
        <v>11704024.279999999</v>
      </c>
      <c r="R16" s="108">
        <v>-3552.9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125579.7</v>
      </c>
      <c r="P17" s="108">
        <v>30309.32</v>
      </c>
      <c r="Q17" s="109">
        <v>0</v>
      </c>
      <c r="R17" s="108">
        <v>155889.01999999999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3406646.1</v>
      </c>
      <c r="P20" s="108">
        <v>10110934.43</v>
      </c>
      <c r="Q20" s="108">
        <v>10664630.779999999</v>
      </c>
      <c r="R20" s="108">
        <v>2852949.75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25528344.440000001</v>
      </c>
      <c r="P21" s="108">
        <v>334846.13</v>
      </c>
      <c r="Q21" s="109">
        <v>0</v>
      </c>
      <c r="R21" s="108">
        <v>25863190.57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1015299.51</v>
      </c>
      <c r="P22" s="108">
        <v>1266043.1399999999</v>
      </c>
      <c r="Q22" s="108">
        <v>1664831.58</v>
      </c>
      <c r="R22" s="108">
        <v>616511.06999999995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19824534.449999999</v>
      </c>
      <c r="P23" s="108">
        <v>207503.44</v>
      </c>
      <c r="Q23" s="109">
        <v>0</v>
      </c>
      <c r="R23" s="108">
        <v>20032037.890000001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15780.88</v>
      </c>
      <c r="P26" s="108">
        <v>169789.27</v>
      </c>
      <c r="Q26" s="108">
        <v>193016.22</v>
      </c>
      <c r="R26" s="108">
        <v>-7446.07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1198009.8600000001</v>
      </c>
      <c r="P27" s="108">
        <v>21262.74</v>
      </c>
      <c r="Q27" s="109">
        <v>0</v>
      </c>
      <c r="R27" s="108">
        <v>1219272.6000000001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8">
        <v>152755.13</v>
      </c>
      <c r="P29" s="109">
        <v>0</v>
      </c>
      <c r="Q29" s="108">
        <v>152755.13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562</v>
      </c>
      <c r="L30" s="109" t="s">
        <v>26</v>
      </c>
      <c r="N30" s="108">
        <v>168583.17</v>
      </c>
      <c r="P30" s="108">
        <v>146219.32999999999</v>
      </c>
      <c r="Q30" s="108">
        <v>314802.5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561</v>
      </c>
      <c r="L31" s="109" t="s">
        <v>26</v>
      </c>
      <c r="N31" s="108">
        <v>1551985.29</v>
      </c>
      <c r="P31" s="108">
        <v>2086135.57</v>
      </c>
      <c r="Q31" s="108">
        <v>1789799.42</v>
      </c>
      <c r="R31" s="108">
        <v>1848321.44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562</v>
      </c>
      <c r="L32" s="109" t="s">
        <v>26</v>
      </c>
      <c r="N32" s="108">
        <v>41589388.509999998</v>
      </c>
      <c r="P32" s="108">
        <v>577082.6</v>
      </c>
      <c r="Q32" s="108">
        <v>18750.2</v>
      </c>
      <c r="R32" s="108">
        <v>42147720.909999996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561</v>
      </c>
      <c r="L33" s="109" t="s">
        <v>26</v>
      </c>
      <c r="N33" s="108">
        <v>46245.32</v>
      </c>
      <c r="P33" s="108">
        <v>93381.79</v>
      </c>
      <c r="Q33" s="108">
        <v>225660.23</v>
      </c>
      <c r="R33" s="108">
        <v>-86033.12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562</v>
      </c>
      <c r="L34" s="109" t="s">
        <v>26</v>
      </c>
      <c r="N34" s="108">
        <v>6866343.4000000004</v>
      </c>
      <c r="P34" s="108">
        <v>128073.62</v>
      </c>
      <c r="Q34" s="108">
        <v>4954.63</v>
      </c>
      <c r="R34" s="108">
        <v>6989462.3899999997</v>
      </c>
    </row>
    <row r="35" spans="4:18" x14ac:dyDescent="0.2">
      <c r="D35" s="109" t="s">
        <v>384</v>
      </c>
      <c r="F35" s="109">
        <v>138901</v>
      </c>
      <c r="I35" s="109">
        <v>500546</v>
      </c>
      <c r="J35" s="109" t="s">
        <v>404</v>
      </c>
      <c r="K35" s="109" t="s">
        <v>562</v>
      </c>
      <c r="L35" s="109" t="s">
        <v>26</v>
      </c>
      <c r="N35" s="109">
        <v>352.43</v>
      </c>
      <c r="P35" s="108">
        <v>2271.23</v>
      </c>
      <c r="Q35" s="108">
        <v>1447.47</v>
      </c>
      <c r="R35" s="108">
        <v>1176.19</v>
      </c>
    </row>
    <row r="36" spans="4:18" x14ac:dyDescent="0.2">
      <c r="D36" s="109" t="s">
        <v>384</v>
      </c>
      <c r="F36" s="109">
        <v>138901</v>
      </c>
      <c r="I36" s="109">
        <v>500555</v>
      </c>
      <c r="J36" s="109" t="s">
        <v>405</v>
      </c>
      <c r="K36" s="109" t="s">
        <v>562</v>
      </c>
      <c r="L36" s="109" t="s">
        <v>26</v>
      </c>
      <c r="N36" s="108">
        <v>10604.65</v>
      </c>
      <c r="P36" s="108">
        <v>9637.4</v>
      </c>
      <c r="Q36" s="108">
        <v>18743.95</v>
      </c>
      <c r="R36" s="108">
        <v>1498.1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561</v>
      </c>
      <c r="L37" s="109" t="s">
        <v>26</v>
      </c>
      <c r="N37" s="108">
        <v>1315452.76</v>
      </c>
      <c r="P37" s="108">
        <v>3089716.93</v>
      </c>
      <c r="Q37" s="108">
        <v>4308420.58</v>
      </c>
      <c r="R37" s="108">
        <v>96749.11</v>
      </c>
    </row>
    <row r="38" spans="4:18" x14ac:dyDescent="0.2">
      <c r="D38" s="109" t="s">
        <v>384</v>
      </c>
      <c r="F38" s="109">
        <v>138901</v>
      </c>
      <c r="I38" s="109">
        <v>500557</v>
      </c>
      <c r="J38" s="109" t="s">
        <v>406</v>
      </c>
      <c r="K38" s="109" t="s">
        <v>562</v>
      </c>
      <c r="L38" s="109" t="s">
        <v>26</v>
      </c>
      <c r="N38" s="108">
        <v>62371395.979999997</v>
      </c>
      <c r="P38" s="108">
        <v>870423.75</v>
      </c>
      <c r="Q38" s="109">
        <v>0</v>
      </c>
      <c r="R38" s="108">
        <v>63241819.729999997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561</v>
      </c>
      <c r="L39" s="109" t="s">
        <v>26</v>
      </c>
      <c r="N39" s="108">
        <v>2285179.2599999998</v>
      </c>
      <c r="P39" s="108">
        <v>3765679.73</v>
      </c>
      <c r="Q39" s="108">
        <v>5476631.6299999999</v>
      </c>
      <c r="R39" s="108">
        <v>574227.36</v>
      </c>
    </row>
    <row r="40" spans="4:18" x14ac:dyDescent="0.2">
      <c r="D40" s="109" t="s">
        <v>384</v>
      </c>
      <c r="F40" s="109">
        <v>138901</v>
      </c>
      <c r="I40" s="109">
        <v>500558</v>
      </c>
      <c r="J40" s="109" t="s">
        <v>406</v>
      </c>
      <c r="K40" s="109" t="s">
        <v>562</v>
      </c>
      <c r="L40" s="109" t="s">
        <v>26</v>
      </c>
      <c r="N40" s="108">
        <v>87125508.959999993</v>
      </c>
      <c r="P40" s="108">
        <v>994069.72</v>
      </c>
      <c r="Q40" s="109">
        <v>0</v>
      </c>
      <c r="R40" s="108">
        <v>88119578.680000007</v>
      </c>
    </row>
    <row r="41" spans="4:18" x14ac:dyDescent="0.2">
      <c r="D41" s="109" t="s">
        <v>384</v>
      </c>
      <c r="F41" s="109">
        <v>138901</v>
      </c>
      <c r="I41" s="109">
        <v>500560</v>
      </c>
      <c r="J41" s="109" t="s">
        <v>407</v>
      </c>
      <c r="K41" s="109" t="s">
        <v>562</v>
      </c>
      <c r="L41" s="109" t="s">
        <v>26</v>
      </c>
      <c r="N41" s="108">
        <v>248699.33</v>
      </c>
      <c r="P41" s="108">
        <v>2499.0500000000002</v>
      </c>
      <c r="Q41" s="109">
        <v>864.17</v>
      </c>
      <c r="R41" s="108">
        <v>250334.21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561</v>
      </c>
      <c r="L42" s="109" t="s">
        <v>26</v>
      </c>
      <c r="N42" s="108">
        <v>-61134.69</v>
      </c>
      <c r="P42" s="108">
        <v>123772.84</v>
      </c>
      <c r="Q42" s="108">
        <v>96485.82</v>
      </c>
      <c r="R42" s="108">
        <v>-33847.67</v>
      </c>
    </row>
    <row r="43" spans="4:18" x14ac:dyDescent="0.2">
      <c r="D43" s="109" t="s">
        <v>384</v>
      </c>
      <c r="F43" s="109">
        <v>138901</v>
      </c>
      <c r="I43" s="109">
        <v>500576</v>
      </c>
      <c r="J43" s="109" t="s">
        <v>408</v>
      </c>
      <c r="K43" s="109" t="s">
        <v>562</v>
      </c>
      <c r="L43" s="109" t="s">
        <v>26</v>
      </c>
      <c r="N43" s="108">
        <v>1812038.58</v>
      </c>
      <c r="P43" s="108">
        <v>18518.740000000002</v>
      </c>
      <c r="Q43" s="108">
        <v>228023.13</v>
      </c>
      <c r="R43" s="108">
        <v>1602534.19</v>
      </c>
    </row>
    <row r="44" spans="4:18" x14ac:dyDescent="0.2">
      <c r="D44" s="109" t="s">
        <v>384</v>
      </c>
      <c r="F44" s="109">
        <v>138901</v>
      </c>
      <c r="I44" s="109">
        <v>500577</v>
      </c>
      <c r="J44" s="109" t="s">
        <v>409</v>
      </c>
      <c r="K44" s="109" t="s">
        <v>562</v>
      </c>
      <c r="L44" s="109" t="s">
        <v>26</v>
      </c>
      <c r="N44" s="108">
        <v>93436.43</v>
      </c>
      <c r="P44" s="108">
        <v>2532.37</v>
      </c>
      <c r="Q44" s="109">
        <v>0</v>
      </c>
      <c r="R44" s="108">
        <v>95968.8</v>
      </c>
    </row>
    <row r="45" spans="4:18" x14ac:dyDescent="0.2">
      <c r="D45" s="109" t="s">
        <v>384</v>
      </c>
      <c r="F45" s="109">
        <v>138901</v>
      </c>
      <c r="I45" s="109">
        <v>500613</v>
      </c>
      <c r="J45" s="109" t="s">
        <v>411</v>
      </c>
      <c r="K45" s="109" t="s">
        <v>562</v>
      </c>
      <c r="L45" s="109" t="s">
        <v>26</v>
      </c>
      <c r="N45" s="108">
        <v>1710458.15</v>
      </c>
      <c r="P45" s="108">
        <v>25969.82</v>
      </c>
      <c r="Q45" s="109">
        <v>0</v>
      </c>
      <c r="R45" s="108">
        <v>1736427.97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561</v>
      </c>
      <c r="L46" s="109" t="s">
        <v>26</v>
      </c>
      <c r="N46" s="108">
        <v>-4183.12</v>
      </c>
      <c r="P46" s="108">
        <v>20277.34</v>
      </c>
      <c r="Q46" s="108">
        <v>13993.25</v>
      </c>
      <c r="R46" s="108">
        <v>2100.9699999999998</v>
      </c>
    </row>
    <row r="47" spans="4:18" x14ac:dyDescent="0.2">
      <c r="D47" s="109" t="s">
        <v>384</v>
      </c>
      <c r="F47" s="109">
        <v>138901</v>
      </c>
      <c r="I47" s="109">
        <v>500631</v>
      </c>
      <c r="J47" s="109" t="s">
        <v>413</v>
      </c>
      <c r="K47" s="109" t="s">
        <v>562</v>
      </c>
      <c r="L47" s="109" t="s">
        <v>26</v>
      </c>
      <c r="N47" s="108">
        <v>224344.98</v>
      </c>
      <c r="P47" s="108">
        <v>5239.54</v>
      </c>
      <c r="Q47" s="109">
        <v>0</v>
      </c>
      <c r="R47" s="108">
        <v>229584.52</v>
      </c>
    </row>
    <row r="48" spans="4:18" x14ac:dyDescent="0.2">
      <c r="D48" s="109" t="s">
        <v>384</v>
      </c>
      <c r="F48" s="109">
        <v>138901</v>
      </c>
      <c r="I48" s="109">
        <v>500644</v>
      </c>
      <c r="J48" s="109" t="s">
        <v>415</v>
      </c>
      <c r="K48" s="109" t="s">
        <v>562</v>
      </c>
      <c r="L48" s="109" t="s">
        <v>26</v>
      </c>
      <c r="N48" s="108">
        <v>161831.18</v>
      </c>
      <c r="P48" s="108">
        <v>3724.31</v>
      </c>
      <c r="Q48" s="109">
        <v>0</v>
      </c>
      <c r="R48" s="108">
        <v>165555.49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561</v>
      </c>
      <c r="L49" s="109" t="s">
        <v>26</v>
      </c>
      <c r="N49" s="108">
        <v>11672.1</v>
      </c>
      <c r="P49" s="108">
        <v>18239.36</v>
      </c>
      <c r="Q49" s="108">
        <v>25663.66</v>
      </c>
      <c r="R49" s="108">
        <v>4247.8</v>
      </c>
    </row>
    <row r="50" spans="4:18" x14ac:dyDescent="0.2">
      <c r="D50" s="109" t="s">
        <v>384</v>
      </c>
      <c r="F50" s="109">
        <v>138901</v>
      </c>
      <c r="I50" s="109">
        <v>500716</v>
      </c>
      <c r="J50" s="109" t="s">
        <v>419</v>
      </c>
      <c r="K50" s="109" t="s">
        <v>562</v>
      </c>
      <c r="L50" s="109" t="s">
        <v>26</v>
      </c>
      <c r="N50" s="108">
        <v>376319.58</v>
      </c>
      <c r="P50" s="108">
        <v>4152.1400000000003</v>
      </c>
      <c r="Q50" s="109">
        <v>0</v>
      </c>
      <c r="R50" s="108">
        <v>380471.72</v>
      </c>
    </row>
    <row r="51" spans="4:18" x14ac:dyDescent="0.2">
      <c r="D51" s="109" t="s">
        <v>384</v>
      </c>
      <c r="F51" s="109">
        <v>138901</v>
      </c>
      <c r="I51" s="109">
        <v>500746</v>
      </c>
      <c r="J51" s="109" t="s">
        <v>420</v>
      </c>
      <c r="K51" s="109" t="s">
        <v>561</v>
      </c>
      <c r="L51" s="109" t="s">
        <v>26</v>
      </c>
      <c r="N51" s="108">
        <v>1345.1</v>
      </c>
      <c r="P51" s="108">
        <v>49265.15</v>
      </c>
      <c r="Q51" s="108">
        <v>50610.25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500746</v>
      </c>
      <c r="J52" s="109" t="s">
        <v>420</v>
      </c>
      <c r="K52" s="109" t="s">
        <v>562</v>
      </c>
      <c r="L52" s="109" t="s">
        <v>26</v>
      </c>
      <c r="N52" s="108">
        <v>20041.38</v>
      </c>
      <c r="P52" s="108">
        <v>340177.05</v>
      </c>
      <c r="Q52" s="108">
        <v>360218.43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500758</v>
      </c>
      <c r="J53" s="109" t="s">
        <v>422</v>
      </c>
      <c r="K53" s="109" t="s">
        <v>562</v>
      </c>
      <c r="L53" s="109" t="s">
        <v>26</v>
      </c>
      <c r="N53" s="108">
        <v>124217.78</v>
      </c>
      <c r="P53" s="108">
        <v>3297.15</v>
      </c>
      <c r="Q53" s="108">
        <v>1327.66</v>
      </c>
      <c r="R53" s="108">
        <v>126187.27</v>
      </c>
    </row>
    <row r="54" spans="4:18" x14ac:dyDescent="0.2">
      <c r="D54" s="109" t="s">
        <v>384</v>
      </c>
      <c r="F54" s="109">
        <v>138901</v>
      </c>
      <c r="I54" s="109">
        <v>500768</v>
      </c>
      <c r="J54" s="109" t="s">
        <v>423</v>
      </c>
      <c r="K54" s="109" t="s">
        <v>561</v>
      </c>
      <c r="L54" s="109" t="s">
        <v>26</v>
      </c>
      <c r="N54" s="108">
        <v>-63062.37</v>
      </c>
      <c r="P54" s="108">
        <v>532191.01</v>
      </c>
      <c r="Q54" s="108">
        <v>587395.48</v>
      </c>
      <c r="R54" s="108">
        <v>-118266.84</v>
      </c>
    </row>
    <row r="55" spans="4:18" x14ac:dyDescent="0.2">
      <c r="D55" s="109" t="s">
        <v>384</v>
      </c>
      <c r="F55" s="109">
        <v>138901</v>
      </c>
      <c r="I55" s="109">
        <v>500768</v>
      </c>
      <c r="J55" s="109" t="s">
        <v>423</v>
      </c>
      <c r="K55" s="109" t="s">
        <v>562</v>
      </c>
      <c r="L55" s="109" t="s">
        <v>26</v>
      </c>
      <c r="N55" s="108">
        <v>2947931.86</v>
      </c>
      <c r="P55" s="108">
        <v>352907.06</v>
      </c>
      <c r="Q55" s="109">
        <v>0</v>
      </c>
      <c r="R55" s="108">
        <v>3300838.92</v>
      </c>
    </row>
    <row r="56" spans="4:18" x14ac:dyDescent="0.2">
      <c r="D56" s="109" t="s">
        <v>384</v>
      </c>
      <c r="F56" s="109">
        <v>138901</v>
      </c>
      <c r="I56" s="109">
        <v>500776</v>
      </c>
      <c r="J56" s="109" t="s">
        <v>424</v>
      </c>
      <c r="K56" s="109" t="s">
        <v>561</v>
      </c>
      <c r="L56" s="109" t="s">
        <v>26</v>
      </c>
      <c r="N56" s="108">
        <v>-92551.65</v>
      </c>
      <c r="P56" s="108">
        <v>137856.22</v>
      </c>
      <c r="Q56" s="108">
        <v>328500.71999999997</v>
      </c>
      <c r="R56" s="108">
        <v>-283196.15000000002</v>
      </c>
    </row>
    <row r="57" spans="4:18" x14ac:dyDescent="0.2">
      <c r="D57" s="109" t="s">
        <v>384</v>
      </c>
      <c r="F57" s="109">
        <v>138901</v>
      </c>
      <c r="I57" s="109">
        <v>500776</v>
      </c>
      <c r="J57" s="109" t="s">
        <v>424</v>
      </c>
      <c r="K57" s="109" t="s">
        <v>562</v>
      </c>
      <c r="L57" s="109" t="s">
        <v>26</v>
      </c>
      <c r="N57" s="108">
        <v>10055226.76</v>
      </c>
      <c r="P57" s="108">
        <v>542970.31999999995</v>
      </c>
      <c r="Q57" s="109">
        <v>0</v>
      </c>
      <c r="R57" s="108">
        <v>10598197.08</v>
      </c>
    </row>
    <row r="58" spans="4:18" x14ac:dyDescent="0.2">
      <c r="D58" s="109" t="s">
        <v>384</v>
      </c>
      <c r="F58" s="109">
        <v>138901</v>
      </c>
      <c r="I58" s="109">
        <v>500781</v>
      </c>
      <c r="J58" s="109" t="s">
        <v>424</v>
      </c>
      <c r="K58" s="109" t="s">
        <v>561</v>
      </c>
      <c r="L58" s="109" t="s">
        <v>26</v>
      </c>
      <c r="N58" s="108">
        <v>-19853.240000000002</v>
      </c>
      <c r="P58" s="108">
        <v>26482.41</v>
      </c>
      <c r="Q58" s="108">
        <v>64922.39</v>
      </c>
      <c r="R58" s="108">
        <v>-58293.22</v>
      </c>
    </row>
    <row r="59" spans="4:18" x14ac:dyDescent="0.2">
      <c r="D59" s="109" t="s">
        <v>384</v>
      </c>
      <c r="F59" s="109">
        <v>138901</v>
      </c>
      <c r="I59" s="109">
        <v>500781</v>
      </c>
      <c r="J59" s="109" t="s">
        <v>424</v>
      </c>
      <c r="K59" s="109" t="s">
        <v>562</v>
      </c>
      <c r="L59" s="109" t="s">
        <v>26</v>
      </c>
      <c r="N59" s="108">
        <v>2028646.14</v>
      </c>
      <c r="P59" s="108">
        <v>113035.45</v>
      </c>
      <c r="Q59" s="109">
        <v>0</v>
      </c>
      <c r="R59" s="108">
        <v>2141681.59</v>
      </c>
    </row>
    <row r="60" spans="4:18" x14ac:dyDescent="0.2">
      <c r="D60" s="109" t="s">
        <v>384</v>
      </c>
      <c r="F60" s="109">
        <v>138901</v>
      </c>
      <c r="I60" s="109">
        <v>500806</v>
      </c>
      <c r="J60" s="109" t="s">
        <v>426</v>
      </c>
      <c r="K60" s="109" t="s">
        <v>562</v>
      </c>
      <c r="L60" s="109" t="s">
        <v>26</v>
      </c>
      <c r="N60" s="108">
        <v>150522.38</v>
      </c>
      <c r="P60" s="108">
        <v>3343.43</v>
      </c>
      <c r="Q60" s="108">
        <v>2371.33</v>
      </c>
      <c r="R60" s="108">
        <v>151494.48000000001</v>
      </c>
    </row>
    <row r="61" spans="4:18" x14ac:dyDescent="0.2">
      <c r="D61" s="109" t="s">
        <v>384</v>
      </c>
      <c r="F61" s="109">
        <v>138901</v>
      </c>
      <c r="I61" s="109">
        <v>500839</v>
      </c>
      <c r="J61" s="109" t="s">
        <v>586</v>
      </c>
      <c r="K61" s="109" t="s">
        <v>561</v>
      </c>
      <c r="L61" s="109" t="s">
        <v>26</v>
      </c>
      <c r="N61" s="109">
        <v>0</v>
      </c>
      <c r="P61" s="108">
        <v>87974.01</v>
      </c>
      <c r="Q61" s="108">
        <v>87974.01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500852</v>
      </c>
      <c r="J62" s="109" t="s">
        <v>429</v>
      </c>
      <c r="K62" s="109" t="s">
        <v>562</v>
      </c>
      <c r="L62" s="109" t="s">
        <v>26</v>
      </c>
      <c r="N62" s="108">
        <v>50998.6</v>
      </c>
      <c r="P62" s="108">
        <v>1809.07</v>
      </c>
      <c r="Q62" s="109">
        <v>0</v>
      </c>
      <c r="R62" s="108">
        <v>52807.67</v>
      </c>
    </row>
    <row r="63" spans="4:18" x14ac:dyDescent="0.2">
      <c r="D63" s="109" t="s">
        <v>384</v>
      </c>
      <c r="F63" s="109">
        <v>138901</v>
      </c>
      <c r="I63" s="109">
        <v>500866</v>
      </c>
      <c r="J63" s="109" t="s">
        <v>429</v>
      </c>
      <c r="K63" s="109" t="s">
        <v>562</v>
      </c>
      <c r="L63" s="109" t="s">
        <v>26</v>
      </c>
      <c r="N63" s="108">
        <v>7396.51</v>
      </c>
      <c r="P63" s="109">
        <v>463.7</v>
      </c>
      <c r="Q63" s="109">
        <v>0</v>
      </c>
      <c r="R63" s="108">
        <v>7860.21</v>
      </c>
    </row>
    <row r="64" spans="4:18" x14ac:dyDescent="0.2">
      <c r="D64" s="109" t="s">
        <v>384</v>
      </c>
      <c r="F64" s="109">
        <v>138901</v>
      </c>
      <c r="I64" s="109">
        <v>500883</v>
      </c>
      <c r="J64" s="109" t="s">
        <v>431</v>
      </c>
      <c r="K64" s="109" t="s">
        <v>561</v>
      </c>
      <c r="L64" s="109" t="s">
        <v>26</v>
      </c>
      <c r="N64" s="108">
        <v>-59253.18</v>
      </c>
      <c r="P64" s="108">
        <v>40043.57</v>
      </c>
      <c r="Q64" s="108">
        <v>74334.5</v>
      </c>
      <c r="R64" s="108">
        <v>-93544.11</v>
      </c>
    </row>
    <row r="65" spans="4:18" x14ac:dyDescent="0.2">
      <c r="D65" s="109" t="s">
        <v>384</v>
      </c>
      <c r="F65" s="109">
        <v>138901</v>
      </c>
      <c r="I65" s="109">
        <v>500883</v>
      </c>
      <c r="J65" s="109" t="s">
        <v>431</v>
      </c>
      <c r="K65" s="109" t="s">
        <v>562</v>
      </c>
      <c r="L65" s="109" t="s">
        <v>26</v>
      </c>
      <c r="N65" s="108">
        <v>1825589.93</v>
      </c>
      <c r="P65" s="108">
        <v>59411.75</v>
      </c>
      <c r="Q65" s="109">
        <v>0</v>
      </c>
      <c r="R65" s="108">
        <v>1885001.68</v>
      </c>
    </row>
    <row r="66" spans="4:18" x14ac:dyDescent="0.2">
      <c r="D66" s="109" t="s">
        <v>384</v>
      </c>
      <c r="F66" s="109">
        <v>138901</v>
      </c>
      <c r="I66" s="109">
        <v>500884</v>
      </c>
      <c r="J66" s="109" t="s">
        <v>431</v>
      </c>
      <c r="K66" s="109" t="s">
        <v>561</v>
      </c>
      <c r="L66" s="109" t="s">
        <v>26</v>
      </c>
      <c r="N66" s="108">
        <v>-85377.38</v>
      </c>
      <c r="P66" s="108">
        <v>85917.84</v>
      </c>
      <c r="Q66" s="108">
        <v>146246.91</v>
      </c>
      <c r="R66" s="108">
        <v>-145706.45000000001</v>
      </c>
    </row>
    <row r="67" spans="4:18" x14ac:dyDescent="0.2">
      <c r="D67" s="109" t="s">
        <v>384</v>
      </c>
      <c r="F67" s="109">
        <v>138901</v>
      </c>
      <c r="I67" s="109">
        <v>500884</v>
      </c>
      <c r="J67" s="109" t="s">
        <v>431</v>
      </c>
      <c r="K67" s="109" t="s">
        <v>562</v>
      </c>
      <c r="L67" s="109" t="s">
        <v>26</v>
      </c>
      <c r="N67" s="108">
        <v>3202233.18</v>
      </c>
      <c r="P67" s="108">
        <v>104804.97</v>
      </c>
      <c r="Q67" s="109">
        <v>0</v>
      </c>
      <c r="R67" s="108">
        <v>3307038.15</v>
      </c>
    </row>
    <row r="68" spans="4:18" x14ac:dyDescent="0.2">
      <c r="D68" s="109" t="s">
        <v>384</v>
      </c>
      <c r="F68" s="109">
        <v>138901</v>
      </c>
      <c r="I68" s="109">
        <v>500913</v>
      </c>
      <c r="J68" s="109" t="s">
        <v>434</v>
      </c>
      <c r="K68" s="109" t="s">
        <v>561</v>
      </c>
      <c r="L68" s="109" t="s">
        <v>26</v>
      </c>
      <c r="N68" s="108">
        <v>74252.83</v>
      </c>
      <c r="P68" s="108">
        <v>868981.39</v>
      </c>
      <c r="Q68" s="108">
        <v>1801856.23</v>
      </c>
      <c r="R68" s="108">
        <v>-858622.01</v>
      </c>
    </row>
    <row r="69" spans="4:18" x14ac:dyDescent="0.2">
      <c r="D69" s="109" t="s">
        <v>384</v>
      </c>
      <c r="F69" s="109">
        <v>138901</v>
      </c>
      <c r="I69" s="109">
        <v>500913</v>
      </c>
      <c r="J69" s="109" t="s">
        <v>434</v>
      </c>
      <c r="K69" s="109" t="s">
        <v>562</v>
      </c>
      <c r="L69" s="109" t="s">
        <v>26</v>
      </c>
      <c r="N69" s="108">
        <v>48715389.259999998</v>
      </c>
      <c r="P69" s="108">
        <v>1460740.76</v>
      </c>
      <c r="Q69" s="108">
        <v>143412.5</v>
      </c>
      <c r="R69" s="108">
        <v>50032717.520000003</v>
      </c>
    </row>
    <row r="70" spans="4:18" x14ac:dyDescent="0.2">
      <c r="D70" s="109" t="s">
        <v>384</v>
      </c>
      <c r="F70" s="109">
        <v>138901</v>
      </c>
      <c r="I70" s="109">
        <v>500914</v>
      </c>
      <c r="J70" s="109" t="s">
        <v>435</v>
      </c>
      <c r="K70" s="109" t="s">
        <v>561</v>
      </c>
      <c r="L70" s="109" t="s">
        <v>26</v>
      </c>
      <c r="N70" s="109">
        <v>0</v>
      </c>
      <c r="P70" s="108">
        <v>330909.49</v>
      </c>
      <c r="Q70" s="108">
        <v>330909.49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562</v>
      </c>
      <c r="L71" s="109" t="s">
        <v>26</v>
      </c>
      <c r="N71" s="109">
        <v>0</v>
      </c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500918</v>
      </c>
      <c r="J72" s="109" t="s">
        <v>434</v>
      </c>
      <c r="K72" s="109" t="s">
        <v>561</v>
      </c>
      <c r="L72" s="109" t="s">
        <v>26</v>
      </c>
      <c r="N72" s="108">
        <v>-12488.7</v>
      </c>
      <c r="P72" s="108">
        <v>30189.89</v>
      </c>
      <c r="Q72" s="108">
        <v>54558.93</v>
      </c>
      <c r="R72" s="108">
        <v>-36857.74</v>
      </c>
    </row>
    <row r="73" spans="4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562</v>
      </c>
      <c r="L73" s="109" t="s">
        <v>26</v>
      </c>
      <c r="N73" s="108">
        <v>1285962.32</v>
      </c>
      <c r="P73" s="109">
        <v>858.77</v>
      </c>
      <c r="Q73" s="109">
        <v>0</v>
      </c>
      <c r="R73" s="108">
        <v>1286821.0900000001</v>
      </c>
    </row>
    <row r="74" spans="4:18" x14ac:dyDescent="0.2">
      <c r="D74" s="109" t="s">
        <v>384</v>
      </c>
      <c r="F74" s="109">
        <v>138901</v>
      </c>
      <c r="I74" s="109">
        <v>500937</v>
      </c>
      <c r="J74" s="109" t="s">
        <v>437</v>
      </c>
      <c r="K74" s="109" t="s">
        <v>561</v>
      </c>
      <c r="L74" s="109" t="s">
        <v>26</v>
      </c>
      <c r="N74" s="108">
        <v>-29771.3</v>
      </c>
      <c r="P74" s="108">
        <v>29771.3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500937</v>
      </c>
      <c r="J75" s="109" t="s">
        <v>437</v>
      </c>
      <c r="K75" s="109" t="s">
        <v>562</v>
      </c>
      <c r="L75" s="109" t="s">
        <v>26</v>
      </c>
      <c r="N75" s="108">
        <v>2129020.27</v>
      </c>
      <c r="P75" s="108">
        <v>222999.57</v>
      </c>
      <c r="Q75" s="108">
        <v>2352019.84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500962</v>
      </c>
      <c r="J76" s="109" t="s">
        <v>438</v>
      </c>
      <c r="K76" s="109" t="s">
        <v>561</v>
      </c>
      <c r="L76" s="109" t="s">
        <v>26</v>
      </c>
      <c r="N76" s="108">
        <v>-25661.89</v>
      </c>
      <c r="P76" s="108">
        <v>47374.57</v>
      </c>
      <c r="Q76" s="108">
        <v>132133.81</v>
      </c>
      <c r="R76" s="108">
        <v>-110421.13</v>
      </c>
    </row>
    <row r="77" spans="4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562</v>
      </c>
      <c r="L77" s="109" t="s">
        <v>26</v>
      </c>
      <c r="N77" s="108">
        <v>5827240.1600000001</v>
      </c>
      <c r="P77" s="108">
        <v>202794.46</v>
      </c>
      <c r="Q77" s="109">
        <v>0</v>
      </c>
      <c r="R77" s="108">
        <v>6030034.6200000001</v>
      </c>
    </row>
    <row r="78" spans="4:18" x14ac:dyDescent="0.2">
      <c r="D78" s="109" t="s">
        <v>384</v>
      </c>
      <c r="F78" s="109">
        <v>138901</v>
      </c>
      <c r="I78" s="109">
        <v>500980</v>
      </c>
      <c r="J78" s="109" t="s">
        <v>439</v>
      </c>
      <c r="K78" s="109" t="s">
        <v>561</v>
      </c>
      <c r="L78" s="109" t="s">
        <v>26</v>
      </c>
      <c r="N78" s="109">
        <v>143.97</v>
      </c>
      <c r="P78" s="108">
        <v>14889.86</v>
      </c>
      <c r="Q78" s="108">
        <v>14806.16</v>
      </c>
      <c r="R78" s="109">
        <v>227.67</v>
      </c>
    </row>
    <row r="79" spans="4:18" x14ac:dyDescent="0.2">
      <c r="D79" s="109" t="s">
        <v>384</v>
      </c>
      <c r="F79" s="109">
        <v>138901</v>
      </c>
      <c r="I79" s="109">
        <v>500980</v>
      </c>
      <c r="J79" s="109" t="s">
        <v>439</v>
      </c>
      <c r="K79" s="109" t="s">
        <v>562</v>
      </c>
      <c r="L79" s="109" t="s">
        <v>26</v>
      </c>
      <c r="N79" s="108">
        <v>2261.4699999999998</v>
      </c>
      <c r="P79" s="108">
        <v>14119.06</v>
      </c>
      <c r="Q79" s="108">
        <v>7422.74</v>
      </c>
      <c r="R79" s="108">
        <v>8957.7900000000009</v>
      </c>
    </row>
    <row r="80" spans="4:18" x14ac:dyDescent="0.2">
      <c r="D80" s="109" t="s">
        <v>384</v>
      </c>
      <c r="F80" s="109">
        <v>138901</v>
      </c>
      <c r="I80" s="109">
        <v>501000</v>
      </c>
      <c r="J80" s="109" t="s">
        <v>440</v>
      </c>
      <c r="K80" s="109" t="s">
        <v>562</v>
      </c>
      <c r="L80" s="109" t="s">
        <v>26</v>
      </c>
      <c r="N80" s="108">
        <v>1649420.66</v>
      </c>
      <c r="P80" s="108">
        <v>76937.84</v>
      </c>
      <c r="Q80" s="109">
        <v>0</v>
      </c>
      <c r="R80" s="108">
        <v>1726358.5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367824857.13999999</v>
      </c>
      <c r="P82" s="108">
        <v>47759170.82</v>
      </c>
      <c r="Q82" s="108">
        <v>49601610.840000004</v>
      </c>
      <c r="R82" s="108">
        <v>365982417.12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367824857.13999999</v>
      </c>
      <c r="P84" s="108">
        <v>47759170.82</v>
      </c>
      <c r="Q84" s="108">
        <v>49601610.840000004</v>
      </c>
      <c r="R84" s="108">
        <v>365982417.12</v>
      </c>
    </row>
    <row r="86" spans="1:18" x14ac:dyDescent="0.2">
      <c r="B86" s="109" t="s">
        <v>444</v>
      </c>
      <c r="L86" s="109" t="s">
        <v>26</v>
      </c>
      <c r="N86" s="108">
        <v>367824857.13999999</v>
      </c>
      <c r="P86" s="108">
        <v>47759170.82</v>
      </c>
      <c r="Q86" s="108">
        <v>49601610.840000004</v>
      </c>
      <c r="R86" s="108">
        <v>365982417.12</v>
      </c>
    </row>
    <row r="88" spans="1:18" x14ac:dyDescent="0.2">
      <c r="A88" s="109" t="s">
        <v>587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561</v>
      </c>
      <c r="H95" s="108">
        <v>13394432.49</v>
      </c>
      <c r="J95" s="108">
        <v>40395309.189999998</v>
      </c>
      <c r="M95" s="108">
        <v>46104721.960000001</v>
      </c>
      <c r="O95" s="108">
        <v>7685019.7199999997</v>
      </c>
    </row>
    <row r="96" spans="1:18" x14ac:dyDescent="0.2">
      <c r="C96" s="109" t="s">
        <v>26</v>
      </c>
      <c r="E96" s="109" t="s">
        <v>384</v>
      </c>
      <c r="G96" s="109" t="s">
        <v>562</v>
      </c>
      <c r="H96" s="108">
        <v>354430424.64999998</v>
      </c>
      <c r="J96" s="108">
        <v>7363861.6299999999</v>
      </c>
      <c r="M96" s="108">
        <v>3496888.88</v>
      </c>
      <c r="O96" s="108">
        <v>358297397.39999998</v>
      </c>
    </row>
    <row r="98" spans="2:15" x14ac:dyDescent="0.2">
      <c r="B98" s="109" t="s">
        <v>442</v>
      </c>
      <c r="C98" s="109" t="s">
        <v>26</v>
      </c>
      <c r="H98" s="108">
        <v>367824857.13999999</v>
      </c>
      <c r="J98" s="108">
        <v>47759170.82</v>
      </c>
      <c r="M98" s="108">
        <v>49601610.840000004</v>
      </c>
      <c r="O98" s="108">
        <v>365982417.12</v>
      </c>
    </row>
  </sheetData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23E2-F9EA-4D88-9949-47A8D5EE8891}">
  <dimension ref="A1:R9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807110.94</v>
      </c>
      <c r="P7" s="108">
        <v>1090698.01</v>
      </c>
      <c r="Q7" s="108">
        <v>1137827.79</v>
      </c>
      <c r="R7" s="108">
        <v>759981.16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2504177.39</v>
      </c>
      <c r="P8" s="108">
        <v>37090.17</v>
      </c>
      <c r="Q8" s="109">
        <v>0</v>
      </c>
      <c r="R8" s="108">
        <v>2541267.56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804267.37</v>
      </c>
      <c r="P9" s="108">
        <v>1095717.6499999999</v>
      </c>
      <c r="Q9" s="108">
        <v>1142111.57</v>
      </c>
      <c r="R9" s="108">
        <v>757873.45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2455332</v>
      </c>
      <c r="P10" s="108">
        <v>37237.910000000003</v>
      </c>
      <c r="Q10" s="109">
        <v>0</v>
      </c>
      <c r="R10" s="108">
        <v>2492569.91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1914093.65</v>
      </c>
      <c r="P11" s="108">
        <v>3100320.76</v>
      </c>
      <c r="Q11" s="108">
        <v>3334010.4</v>
      </c>
      <c r="R11" s="108">
        <v>1680404.01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14505724.449999999</v>
      </c>
      <c r="P12" s="108">
        <v>69519.490000000005</v>
      </c>
      <c r="Q12" s="109">
        <v>0</v>
      </c>
      <c r="R12" s="108">
        <v>14575243.939999999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5939483.6900000004</v>
      </c>
      <c r="P14" s="108">
        <v>44330.05</v>
      </c>
      <c r="Q14" s="109">
        <v>0</v>
      </c>
      <c r="R14" s="108">
        <v>5983813.7400000002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12166.22</v>
      </c>
      <c r="Q15" s="108">
        <v>12166.22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-3552.9</v>
      </c>
      <c r="P16" s="108">
        <v>5686891.5300000003</v>
      </c>
      <c r="Q16" s="108">
        <v>5683338.6299999999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155889.01999999999</v>
      </c>
      <c r="P17" s="108">
        <v>21943042.489999998</v>
      </c>
      <c r="Q17" s="108">
        <v>22098931.510000002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2852949.75</v>
      </c>
      <c r="P20" s="108">
        <v>9645010.9499999993</v>
      </c>
      <c r="Q20" s="108">
        <v>10053731.529999999</v>
      </c>
      <c r="R20" s="108">
        <v>2444229.17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25863190.57</v>
      </c>
      <c r="P21" s="108">
        <v>329933.08</v>
      </c>
      <c r="Q21" s="109">
        <v>0</v>
      </c>
      <c r="R21" s="108">
        <v>26193123.649999999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616511.06999999995</v>
      </c>
      <c r="P22" s="108">
        <v>1352768.85</v>
      </c>
      <c r="Q22" s="108">
        <v>1646662.39</v>
      </c>
      <c r="R22" s="108">
        <v>322617.53000000003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20032037.890000001</v>
      </c>
      <c r="P23" s="108">
        <v>211507.18</v>
      </c>
      <c r="Q23" s="109">
        <v>0</v>
      </c>
      <c r="R23" s="108">
        <v>20243545.07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-7446.07</v>
      </c>
      <c r="P26" s="108">
        <v>179275.66</v>
      </c>
      <c r="Q26" s="108">
        <v>196523.78</v>
      </c>
      <c r="R26" s="108">
        <v>-24694.19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1219272.6000000001</v>
      </c>
      <c r="P27" s="108">
        <v>21568.28</v>
      </c>
      <c r="Q27" s="109">
        <v>0</v>
      </c>
      <c r="R27" s="108">
        <v>1240840.8799999999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9">
        <v>0</v>
      </c>
      <c r="P29" s="108">
        <v>152755.34</v>
      </c>
      <c r="Q29" s="108">
        <v>152755.34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500512</v>
      </c>
      <c r="J30" s="109" t="s">
        <v>400</v>
      </c>
      <c r="K30" s="109" t="s">
        <v>561</v>
      </c>
      <c r="L30" s="109" t="s">
        <v>26</v>
      </c>
      <c r="N30" s="108">
        <v>1848321.44</v>
      </c>
      <c r="P30" s="108">
        <v>2542410.62</v>
      </c>
      <c r="Q30" s="108">
        <v>2000707.34</v>
      </c>
      <c r="R30" s="108">
        <v>2390024.7200000002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562</v>
      </c>
      <c r="L31" s="109" t="s">
        <v>26</v>
      </c>
      <c r="N31" s="108">
        <v>42147720.909999996</v>
      </c>
      <c r="P31" s="108">
        <v>604108.46</v>
      </c>
      <c r="Q31" s="109">
        <v>0</v>
      </c>
      <c r="R31" s="108">
        <v>42751829.369999997</v>
      </c>
    </row>
    <row r="32" spans="4:18" x14ac:dyDescent="0.2">
      <c r="D32" s="109" t="s">
        <v>384</v>
      </c>
      <c r="F32" s="109">
        <v>138901</v>
      </c>
      <c r="I32" s="109">
        <v>500515</v>
      </c>
      <c r="J32" s="109" t="s">
        <v>401</v>
      </c>
      <c r="K32" s="109" t="s">
        <v>561</v>
      </c>
      <c r="L32" s="109" t="s">
        <v>26</v>
      </c>
      <c r="N32" s="108">
        <v>-86033.12</v>
      </c>
      <c r="P32" s="108">
        <v>156552.45000000001</v>
      </c>
      <c r="Q32" s="108">
        <v>254809.89</v>
      </c>
      <c r="R32" s="108">
        <v>-184290.56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562</v>
      </c>
      <c r="L33" s="109" t="s">
        <v>26</v>
      </c>
      <c r="N33" s="108">
        <v>6989462.3899999997</v>
      </c>
      <c r="P33" s="108">
        <v>214671.97</v>
      </c>
      <c r="Q33" s="109">
        <v>0</v>
      </c>
      <c r="R33" s="108">
        <v>7204134.3600000003</v>
      </c>
    </row>
    <row r="34" spans="4:18" x14ac:dyDescent="0.2">
      <c r="D34" s="109" t="s">
        <v>384</v>
      </c>
      <c r="F34" s="109">
        <v>138901</v>
      </c>
      <c r="I34" s="109">
        <v>500546</v>
      </c>
      <c r="J34" s="109" t="s">
        <v>404</v>
      </c>
      <c r="K34" s="109" t="s">
        <v>562</v>
      </c>
      <c r="L34" s="109" t="s">
        <v>26</v>
      </c>
      <c r="N34" s="108">
        <v>1176.19</v>
      </c>
      <c r="P34" s="108">
        <v>1341.4</v>
      </c>
      <c r="Q34" s="108">
        <v>2517.59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500555</v>
      </c>
      <c r="J35" s="109" t="s">
        <v>405</v>
      </c>
      <c r="K35" s="109" t="s">
        <v>562</v>
      </c>
      <c r="L35" s="109" t="s">
        <v>26</v>
      </c>
      <c r="N35" s="108">
        <v>1498.1</v>
      </c>
      <c r="P35" s="108">
        <v>9806.52</v>
      </c>
      <c r="Q35" s="108">
        <v>10446.81</v>
      </c>
      <c r="R35" s="109">
        <v>857.81</v>
      </c>
    </row>
    <row r="36" spans="4:18" x14ac:dyDescent="0.2">
      <c r="D36" s="109" t="s">
        <v>384</v>
      </c>
      <c r="F36" s="109">
        <v>138901</v>
      </c>
      <c r="I36" s="109">
        <v>500557</v>
      </c>
      <c r="J36" s="109" t="s">
        <v>406</v>
      </c>
      <c r="K36" s="109" t="s">
        <v>561</v>
      </c>
      <c r="L36" s="109" t="s">
        <v>26</v>
      </c>
      <c r="N36" s="108">
        <v>96749.11</v>
      </c>
      <c r="P36" s="108">
        <v>3590663.62</v>
      </c>
      <c r="Q36" s="108">
        <v>4492169.6500000004</v>
      </c>
      <c r="R36" s="108">
        <v>-804756.92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562</v>
      </c>
      <c r="L37" s="109" t="s">
        <v>26</v>
      </c>
      <c r="N37" s="108">
        <v>63241819.729999997</v>
      </c>
      <c r="P37" s="108">
        <v>887233.95</v>
      </c>
      <c r="Q37" s="109">
        <v>0</v>
      </c>
      <c r="R37" s="108">
        <v>64129053.68</v>
      </c>
    </row>
    <row r="38" spans="4:18" x14ac:dyDescent="0.2">
      <c r="D38" s="109" t="s">
        <v>384</v>
      </c>
      <c r="F38" s="109">
        <v>138901</v>
      </c>
      <c r="I38" s="109">
        <v>500558</v>
      </c>
      <c r="J38" s="109" t="s">
        <v>406</v>
      </c>
      <c r="K38" s="109" t="s">
        <v>561</v>
      </c>
      <c r="L38" s="109" t="s">
        <v>26</v>
      </c>
      <c r="N38" s="108">
        <v>574227.36</v>
      </c>
      <c r="P38" s="108">
        <v>4357082.25</v>
      </c>
      <c r="Q38" s="108">
        <v>5619472.6500000004</v>
      </c>
      <c r="R38" s="108">
        <v>-688163.04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562</v>
      </c>
      <c r="L39" s="109" t="s">
        <v>26</v>
      </c>
      <c r="N39" s="108">
        <v>88119578.680000007</v>
      </c>
      <c r="P39" s="108">
        <v>1013266.44</v>
      </c>
      <c r="Q39" s="109">
        <v>0</v>
      </c>
      <c r="R39" s="108">
        <v>89132845.120000005</v>
      </c>
    </row>
    <row r="40" spans="4:18" x14ac:dyDescent="0.2">
      <c r="D40" s="109" t="s">
        <v>384</v>
      </c>
      <c r="F40" s="109">
        <v>138901</v>
      </c>
      <c r="I40" s="109">
        <v>500560</v>
      </c>
      <c r="J40" s="109" t="s">
        <v>407</v>
      </c>
      <c r="K40" s="109" t="s">
        <v>562</v>
      </c>
      <c r="L40" s="109" t="s">
        <v>26</v>
      </c>
      <c r="N40" s="108">
        <v>250334.21</v>
      </c>
      <c r="P40" s="108">
        <v>2576.12</v>
      </c>
      <c r="Q40" s="109">
        <v>0</v>
      </c>
      <c r="R40" s="108">
        <v>252910.33</v>
      </c>
    </row>
    <row r="41" spans="4:18" x14ac:dyDescent="0.2">
      <c r="D41" s="109" t="s">
        <v>384</v>
      </c>
      <c r="F41" s="109">
        <v>138901</v>
      </c>
      <c r="I41" s="109">
        <v>500576</v>
      </c>
      <c r="J41" s="109" t="s">
        <v>408</v>
      </c>
      <c r="K41" s="109" t="s">
        <v>561</v>
      </c>
      <c r="L41" s="109" t="s">
        <v>26</v>
      </c>
      <c r="N41" s="108">
        <v>-33847.67</v>
      </c>
      <c r="P41" s="108">
        <v>122110.45</v>
      </c>
      <c r="Q41" s="108">
        <v>105595.51</v>
      </c>
      <c r="R41" s="108">
        <v>-17332.73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562</v>
      </c>
      <c r="L42" s="109" t="s">
        <v>26</v>
      </c>
      <c r="N42" s="108">
        <v>1602534.19</v>
      </c>
      <c r="P42" s="108">
        <v>19189.72</v>
      </c>
      <c r="Q42" s="109">
        <v>0</v>
      </c>
      <c r="R42" s="108">
        <v>1621723.91</v>
      </c>
    </row>
    <row r="43" spans="4:18" x14ac:dyDescent="0.2">
      <c r="D43" s="109" t="s">
        <v>384</v>
      </c>
      <c r="F43" s="109">
        <v>138901</v>
      </c>
      <c r="I43" s="109">
        <v>500577</v>
      </c>
      <c r="J43" s="109" t="s">
        <v>409</v>
      </c>
      <c r="K43" s="109" t="s">
        <v>562</v>
      </c>
      <c r="L43" s="109" t="s">
        <v>26</v>
      </c>
      <c r="N43" s="108">
        <v>95968.8</v>
      </c>
      <c r="P43" s="108">
        <v>2616.7800000000002</v>
      </c>
      <c r="Q43" s="109">
        <v>0</v>
      </c>
      <c r="R43" s="108">
        <v>98585.58</v>
      </c>
    </row>
    <row r="44" spans="4:18" x14ac:dyDescent="0.2">
      <c r="D44" s="109" t="s">
        <v>384</v>
      </c>
      <c r="F44" s="109">
        <v>138901</v>
      </c>
      <c r="I44" s="109">
        <v>500613</v>
      </c>
      <c r="J44" s="109" t="s">
        <v>411</v>
      </c>
      <c r="K44" s="109" t="s">
        <v>562</v>
      </c>
      <c r="L44" s="109" t="s">
        <v>26</v>
      </c>
      <c r="N44" s="108">
        <v>1736427.97</v>
      </c>
      <c r="P44" s="108">
        <v>26857</v>
      </c>
      <c r="Q44" s="109">
        <v>0</v>
      </c>
      <c r="R44" s="108">
        <v>1763284.97</v>
      </c>
    </row>
    <row r="45" spans="4:18" x14ac:dyDescent="0.2">
      <c r="D45" s="109" t="s">
        <v>384</v>
      </c>
      <c r="F45" s="109">
        <v>138901</v>
      </c>
      <c r="I45" s="109">
        <v>500631</v>
      </c>
      <c r="J45" s="109" t="s">
        <v>413</v>
      </c>
      <c r="K45" s="109" t="s">
        <v>561</v>
      </c>
      <c r="L45" s="109" t="s">
        <v>26</v>
      </c>
      <c r="N45" s="108">
        <v>2100.9699999999998</v>
      </c>
      <c r="P45" s="108">
        <v>21252.95</v>
      </c>
      <c r="Q45" s="108">
        <v>14222.1</v>
      </c>
      <c r="R45" s="108">
        <v>9131.82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562</v>
      </c>
      <c r="L46" s="109" t="s">
        <v>26</v>
      </c>
      <c r="N46" s="108">
        <v>229584.52</v>
      </c>
      <c r="P46" s="108">
        <v>3052.37</v>
      </c>
      <c r="Q46" s="109">
        <v>0</v>
      </c>
      <c r="R46" s="108">
        <v>232636.89</v>
      </c>
    </row>
    <row r="47" spans="4:18" x14ac:dyDescent="0.2">
      <c r="D47" s="109" t="s">
        <v>384</v>
      </c>
      <c r="F47" s="109">
        <v>138901</v>
      </c>
      <c r="I47" s="109">
        <v>500644</v>
      </c>
      <c r="J47" s="109" t="s">
        <v>415</v>
      </c>
      <c r="K47" s="109" t="s">
        <v>562</v>
      </c>
      <c r="L47" s="109" t="s">
        <v>26</v>
      </c>
      <c r="N47" s="108">
        <v>165555.49</v>
      </c>
      <c r="P47" s="108">
        <v>3729.73</v>
      </c>
      <c r="Q47" s="109">
        <v>0</v>
      </c>
      <c r="R47" s="108">
        <v>169285.22</v>
      </c>
    </row>
    <row r="48" spans="4:18" x14ac:dyDescent="0.2">
      <c r="D48" s="109" t="s">
        <v>384</v>
      </c>
      <c r="F48" s="109">
        <v>138901</v>
      </c>
      <c r="I48" s="109">
        <v>500716</v>
      </c>
      <c r="J48" s="109" t="s">
        <v>419</v>
      </c>
      <c r="K48" s="109" t="s">
        <v>561</v>
      </c>
      <c r="L48" s="109" t="s">
        <v>26</v>
      </c>
      <c r="N48" s="108">
        <v>4247.8</v>
      </c>
      <c r="P48" s="108">
        <v>9418.99</v>
      </c>
      <c r="Q48" s="108">
        <v>13666.79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562</v>
      </c>
      <c r="L49" s="109" t="s">
        <v>26</v>
      </c>
      <c r="N49" s="108">
        <v>380471.72</v>
      </c>
      <c r="P49" s="109">
        <v>424.1</v>
      </c>
      <c r="Q49" s="108">
        <v>380895.82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500758</v>
      </c>
      <c r="J50" s="109" t="s">
        <v>422</v>
      </c>
      <c r="K50" s="109" t="s">
        <v>562</v>
      </c>
      <c r="L50" s="109" t="s">
        <v>26</v>
      </c>
      <c r="N50" s="108">
        <v>126187.27</v>
      </c>
      <c r="P50" s="108">
        <v>3411.19</v>
      </c>
      <c r="Q50" s="109">
        <v>0</v>
      </c>
      <c r="R50" s="108">
        <v>129598.46</v>
      </c>
    </row>
    <row r="51" spans="4:18" x14ac:dyDescent="0.2">
      <c r="D51" s="109" t="s">
        <v>384</v>
      </c>
      <c r="F51" s="109">
        <v>138901</v>
      </c>
      <c r="I51" s="109">
        <v>500768</v>
      </c>
      <c r="J51" s="109" t="s">
        <v>423</v>
      </c>
      <c r="K51" s="109" t="s">
        <v>561</v>
      </c>
      <c r="L51" s="109" t="s">
        <v>26</v>
      </c>
      <c r="N51" s="108">
        <v>-118266.84</v>
      </c>
      <c r="P51" s="108">
        <v>361040.3</v>
      </c>
      <c r="Q51" s="108">
        <v>242773.46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500768</v>
      </c>
      <c r="J52" s="109" t="s">
        <v>423</v>
      </c>
      <c r="K52" s="109" t="s">
        <v>562</v>
      </c>
      <c r="L52" s="109" t="s">
        <v>26</v>
      </c>
      <c r="N52" s="108">
        <v>3300838.92</v>
      </c>
      <c r="P52" s="109">
        <v>997.19</v>
      </c>
      <c r="Q52" s="108">
        <v>3301836.11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500776</v>
      </c>
      <c r="J53" s="109" t="s">
        <v>424</v>
      </c>
      <c r="K53" s="109" t="s">
        <v>561</v>
      </c>
      <c r="L53" s="109" t="s">
        <v>26</v>
      </c>
      <c r="N53" s="108">
        <v>-283196.15000000002</v>
      </c>
      <c r="P53" s="108">
        <v>289208.78999999998</v>
      </c>
      <c r="Q53" s="108">
        <v>436023.51</v>
      </c>
      <c r="R53" s="108">
        <v>-430010.87</v>
      </c>
    </row>
    <row r="54" spans="4:18" x14ac:dyDescent="0.2">
      <c r="D54" s="109" t="s">
        <v>384</v>
      </c>
      <c r="F54" s="109">
        <v>138901</v>
      </c>
      <c r="I54" s="109">
        <v>500776</v>
      </c>
      <c r="J54" s="109" t="s">
        <v>424</v>
      </c>
      <c r="K54" s="109" t="s">
        <v>562</v>
      </c>
      <c r="L54" s="109" t="s">
        <v>26</v>
      </c>
      <c r="N54" s="108">
        <v>10598197.08</v>
      </c>
      <c r="P54" s="108">
        <v>535242.15</v>
      </c>
      <c r="Q54" s="109">
        <v>0</v>
      </c>
      <c r="R54" s="108">
        <v>11133439.23</v>
      </c>
    </row>
    <row r="55" spans="4:18" x14ac:dyDescent="0.2">
      <c r="D55" s="109" t="s">
        <v>384</v>
      </c>
      <c r="F55" s="109">
        <v>138901</v>
      </c>
      <c r="I55" s="109">
        <v>500781</v>
      </c>
      <c r="J55" s="109" t="s">
        <v>424</v>
      </c>
      <c r="K55" s="109" t="s">
        <v>561</v>
      </c>
      <c r="L55" s="109" t="s">
        <v>26</v>
      </c>
      <c r="N55" s="108">
        <v>-58293.22</v>
      </c>
      <c r="P55" s="108">
        <v>58521.17</v>
      </c>
      <c r="Q55" s="108">
        <v>88174.28</v>
      </c>
      <c r="R55" s="108">
        <v>-87946.33</v>
      </c>
    </row>
    <row r="56" spans="4:18" x14ac:dyDescent="0.2">
      <c r="D56" s="109" t="s">
        <v>384</v>
      </c>
      <c r="F56" s="109">
        <v>138901</v>
      </c>
      <c r="I56" s="109">
        <v>500781</v>
      </c>
      <c r="J56" s="109" t="s">
        <v>424</v>
      </c>
      <c r="K56" s="109" t="s">
        <v>562</v>
      </c>
      <c r="L56" s="109" t="s">
        <v>26</v>
      </c>
      <c r="N56" s="108">
        <v>2141681.59</v>
      </c>
      <c r="P56" s="108">
        <v>226567.44</v>
      </c>
      <c r="Q56" s="109">
        <v>0</v>
      </c>
      <c r="R56" s="108">
        <v>2368249.0299999998</v>
      </c>
    </row>
    <row r="57" spans="4:18" x14ac:dyDescent="0.2">
      <c r="D57" s="109" t="s">
        <v>384</v>
      </c>
      <c r="F57" s="109">
        <v>138901</v>
      </c>
      <c r="I57" s="109">
        <v>500806</v>
      </c>
      <c r="J57" s="109" t="s">
        <v>426</v>
      </c>
      <c r="K57" s="109" t="s">
        <v>562</v>
      </c>
      <c r="L57" s="109" t="s">
        <v>26</v>
      </c>
      <c r="N57" s="108">
        <v>151494.48000000001</v>
      </c>
      <c r="P57" s="108">
        <v>3456.95</v>
      </c>
      <c r="Q57" s="109">
        <v>0</v>
      </c>
      <c r="R57" s="108">
        <v>154951.43</v>
      </c>
    </row>
    <row r="58" spans="4:18" x14ac:dyDescent="0.2">
      <c r="D58" s="109" t="s">
        <v>384</v>
      </c>
      <c r="F58" s="109">
        <v>138901</v>
      </c>
      <c r="I58" s="109">
        <v>500839</v>
      </c>
      <c r="J58" s="109" t="s">
        <v>586</v>
      </c>
      <c r="K58" s="109" t="s">
        <v>561</v>
      </c>
      <c r="L58" s="109" t="s">
        <v>26</v>
      </c>
      <c r="N58" s="109">
        <v>0</v>
      </c>
      <c r="P58" s="108">
        <v>81240.490000000005</v>
      </c>
      <c r="Q58" s="108">
        <v>81240.490000000005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500852</v>
      </c>
      <c r="J59" s="109" t="s">
        <v>429</v>
      </c>
      <c r="K59" s="109" t="s">
        <v>562</v>
      </c>
      <c r="L59" s="109" t="s">
        <v>26</v>
      </c>
      <c r="N59" s="108">
        <v>52807.67</v>
      </c>
      <c r="P59" s="108">
        <v>1870.5</v>
      </c>
      <c r="Q59" s="109">
        <v>0</v>
      </c>
      <c r="R59" s="108">
        <v>54678.17</v>
      </c>
    </row>
    <row r="60" spans="4:18" x14ac:dyDescent="0.2">
      <c r="D60" s="109" t="s">
        <v>384</v>
      </c>
      <c r="F60" s="109">
        <v>138901</v>
      </c>
      <c r="I60" s="109">
        <v>500866</v>
      </c>
      <c r="J60" s="109" t="s">
        <v>429</v>
      </c>
      <c r="K60" s="109" t="s">
        <v>562</v>
      </c>
      <c r="L60" s="109" t="s">
        <v>26</v>
      </c>
      <c r="N60" s="108">
        <v>7860.21</v>
      </c>
      <c r="P60" s="109">
        <v>401.34</v>
      </c>
      <c r="Q60" s="109">
        <v>0</v>
      </c>
      <c r="R60" s="108">
        <v>8261.5499999999993</v>
      </c>
    </row>
    <row r="61" spans="4:18" x14ac:dyDescent="0.2">
      <c r="D61" s="109" t="s">
        <v>384</v>
      </c>
      <c r="F61" s="109">
        <v>138901</v>
      </c>
      <c r="I61" s="109">
        <v>500883</v>
      </c>
      <c r="J61" s="109" t="s">
        <v>431</v>
      </c>
      <c r="K61" s="109" t="s">
        <v>561</v>
      </c>
      <c r="L61" s="109" t="s">
        <v>26</v>
      </c>
      <c r="N61" s="108">
        <v>-93544.11</v>
      </c>
      <c r="P61" s="108">
        <v>67994.81</v>
      </c>
      <c r="Q61" s="108">
        <v>93857.74</v>
      </c>
      <c r="R61" s="108">
        <v>-119407.03999999999</v>
      </c>
    </row>
    <row r="62" spans="4:18" x14ac:dyDescent="0.2">
      <c r="D62" s="109" t="s">
        <v>384</v>
      </c>
      <c r="F62" s="109">
        <v>138901</v>
      </c>
      <c r="I62" s="109">
        <v>500883</v>
      </c>
      <c r="J62" s="109" t="s">
        <v>431</v>
      </c>
      <c r="K62" s="109" t="s">
        <v>562</v>
      </c>
      <c r="L62" s="109" t="s">
        <v>26</v>
      </c>
      <c r="N62" s="108">
        <v>1885001.68</v>
      </c>
      <c r="P62" s="108">
        <v>60561.5</v>
      </c>
      <c r="Q62" s="109">
        <v>0</v>
      </c>
      <c r="R62" s="108">
        <v>1945563.18</v>
      </c>
    </row>
    <row r="63" spans="4:18" x14ac:dyDescent="0.2">
      <c r="D63" s="109" t="s">
        <v>384</v>
      </c>
      <c r="F63" s="109">
        <v>138901</v>
      </c>
      <c r="I63" s="109">
        <v>500884</v>
      </c>
      <c r="J63" s="109" t="s">
        <v>431</v>
      </c>
      <c r="K63" s="109" t="s">
        <v>561</v>
      </c>
      <c r="L63" s="109" t="s">
        <v>26</v>
      </c>
      <c r="N63" s="108">
        <v>-145706.45000000001</v>
      </c>
      <c r="P63" s="108">
        <v>163192.43</v>
      </c>
      <c r="Q63" s="108">
        <v>208697.83</v>
      </c>
      <c r="R63" s="108">
        <v>-191211.85</v>
      </c>
    </row>
    <row r="64" spans="4:18" x14ac:dyDescent="0.2">
      <c r="D64" s="109" t="s">
        <v>384</v>
      </c>
      <c r="F64" s="109">
        <v>138901</v>
      </c>
      <c r="I64" s="109">
        <v>500884</v>
      </c>
      <c r="J64" s="109" t="s">
        <v>431</v>
      </c>
      <c r="K64" s="109" t="s">
        <v>562</v>
      </c>
      <c r="L64" s="109" t="s">
        <v>26</v>
      </c>
      <c r="N64" s="108">
        <v>3307038.15</v>
      </c>
      <c r="P64" s="108">
        <v>106751.86</v>
      </c>
      <c r="Q64" s="109">
        <v>0</v>
      </c>
      <c r="R64" s="108">
        <v>3413790.01</v>
      </c>
    </row>
    <row r="65" spans="2:18" x14ac:dyDescent="0.2">
      <c r="D65" s="109" t="s">
        <v>384</v>
      </c>
      <c r="F65" s="109">
        <v>138901</v>
      </c>
      <c r="I65" s="109">
        <v>500913</v>
      </c>
      <c r="J65" s="109" t="s">
        <v>434</v>
      </c>
      <c r="K65" s="109" t="s">
        <v>561</v>
      </c>
      <c r="L65" s="109" t="s">
        <v>26</v>
      </c>
      <c r="N65" s="108">
        <v>-858622.01</v>
      </c>
      <c r="P65" s="108">
        <v>1617178.06</v>
      </c>
      <c r="Q65" s="108">
        <v>2316641.4300000002</v>
      </c>
      <c r="R65" s="108">
        <v>-1558085.38</v>
      </c>
    </row>
    <row r="66" spans="2:18" x14ac:dyDescent="0.2">
      <c r="D66" s="109" t="s">
        <v>384</v>
      </c>
      <c r="F66" s="109">
        <v>138901</v>
      </c>
      <c r="I66" s="109">
        <v>500913</v>
      </c>
      <c r="J66" s="109" t="s">
        <v>434</v>
      </c>
      <c r="K66" s="109" t="s">
        <v>562</v>
      </c>
      <c r="L66" s="109" t="s">
        <v>26</v>
      </c>
      <c r="N66" s="108">
        <v>50032717.520000003</v>
      </c>
      <c r="P66" s="108">
        <v>1489714.73</v>
      </c>
      <c r="Q66" s="108">
        <v>40630</v>
      </c>
      <c r="R66" s="108">
        <v>51481802.25</v>
      </c>
    </row>
    <row r="67" spans="2:18" x14ac:dyDescent="0.2">
      <c r="D67" s="109" t="s">
        <v>384</v>
      </c>
      <c r="F67" s="109">
        <v>138901</v>
      </c>
      <c r="I67" s="109">
        <v>500914</v>
      </c>
      <c r="J67" s="109" t="s">
        <v>435</v>
      </c>
      <c r="K67" s="109" t="s">
        <v>561</v>
      </c>
      <c r="L67" s="109" t="s">
        <v>26</v>
      </c>
      <c r="N67" s="109">
        <v>0</v>
      </c>
      <c r="P67" s="108">
        <v>441527.79</v>
      </c>
      <c r="Q67" s="108">
        <v>441527.79</v>
      </c>
      <c r="R67" s="109">
        <v>0</v>
      </c>
    </row>
    <row r="68" spans="2:18" x14ac:dyDescent="0.2">
      <c r="D68" s="109" t="s">
        <v>384</v>
      </c>
      <c r="F68" s="109">
        <v>138901</v>
      </c>
      <c r="I68" s="109">
        <v>500914</v>
      </c>
      <c r="J68" s="109" t="s">
        <v>435</v>
      </c>
      <c r="K68" s="109" t="s">
        <v>562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384</v>
      </c>
      <c r="F69" s="109">
        <v>138901</v>
      </c>
      <c r="I69" s="109">
        <v>500918</v>
      </c>
      <c r="J69" s="109" t="s">
        <v>434</v>
      </c>
      <c r="K69" s="109" t="s">
        <v>561</v>
      </c>
      <c r="L69" s="109" t="s">
        <v>26</v>
      </c>
      <c r="N69" s="108">
        <v>-36857.74</v>
      </c>
      <c r="P69" s="108">
        <v>49451.68</v>
      </c>
      <c r="Q69" s="108">
        <v>67242.600000000006</v>
      </c>
      <c r="R69" s="108">
        <v>-54648.66</v>
      </c>
    </row>
    <row r="70" spans="2:18" x14ac:dyDescent="0.2">
      <c r="D70" s="109" t="s">
        <v>384</v>
      </c>
      <c r="F70" s="109">
        <v>138901</v>
      </c>
      <c r="I70" s="109">
        <v>500918</v>
      </c>
      <c r="J70" s="109" t="s">
        <v>434</v>
      </c>
      <c r="K70" s="109" t="s">
        <v>562</v>
      </c>
      <c r="L70" s="109" t="s">
        <v>26</v>
      </c>
      <c r="N70" s="108">
        <v>1286821.0900000001</v>
      </c>
      <c r="P70" s="109">
        <v>817.58</v>
      </c>
      <c r="Q70" s="109">
        <v>0</v>
      </c>
      <c r="R70" s="108">
        <v>1287638.67</v>
      </c>
    </row>
    <row r="71" spans="2:18" x14ac:dyDescent="0.2">
      <c r="D71" s="109" t="s">
        <v>384</v>
      </c>
      <c r="F71" s="109">
        <v>138901</v>
      </c>
      <c r="I71" s="109">
        <v>500937</v>
      </c>
      <c r="J71" s="109" t="s">
        <v>437</v>
      </c>
      <c r="K71" s="109" t="s">
        <v>561</v>
      </c>
      <c r="L71" s="109" t="s">
        <v>26</v>
      </c>
      <c r="N71" s="109">
        <v>0</v>
      </c>
      <c r="P71" s="108">
        <v>29771.3</v>
      </c>
      <c r="Q71" s="108">
        <v>29771.3</v>
      </c>
      <c r="R71" s="109">
        <v>0</v>
      </c>
    </row>
    <row r="72" spans="2:18" x14ac:dyDescent="0.2">
      <c r="D72" s="109" t="s">
        <v>384</v>
      </c>
      <c r="F72" s="109">
        <v>138901</v>
      </c>
      <c r="I72" s="109">
        <v>500962</v>
      </c>
      <c r="J72" s="109" t="s">
        <v>438</v>
      </c>
      <c r="K72" s="109" t="s">
        <v>561</v>
      </c>
      <c r="L72" s="109" t="s">
        <v>26</v>
      </c>
      <c r="N72" s="108">
        <v>-110421.13</v>
      </c>
      <c r="P72" s="108">
        <v>110724.79</v>
      </c>
      <c r="Q72" s="108">
        <v>172561.78</v>
      </c>
      <c r="R72" s="108">
        <v>-172258.12</v>
      </c>
    </row>
    <row r="73" spans="2:18" x14ac:dyDescent="0.2">
      <c r="D73" s="109" t="s">
        <v>384</v>
      </c>
      <c r="F73" s="109">
        <v>138901</v>
      </c>
      <c r="I73" s="109">
        <v>500962</v>
      </c>
      <c r="J73" s="109" t="s">
        <v>438</v>
      </c>
      <c r="K73" s="109" t="s">
        <v>562</v>
      </c>
      <c r="L73" s="109" t="s">
        <v>26</v>
      </c>
      <c r="N73" s="108">
        <v>6030034.6200000001</v>
      </c>
      <c r="P73" s="108">
        <v>209554.27</v>
      </c>
      <c r="Q73" s="109">
        <v>0</v>
      </c>
      <c r="R73" s="108">
        <v>6239588.8899999997</v>
      </c>
    </row>
    <row r="74" spans="2:18" x14ac:dyDescent="0.2">
      <c r="D74" s="109" t="s">
        <v>384</v>
      </c>
      <c r="F74" s="109">
        <v>138901</v>
      </c>
      <c r="I74" s="109">
        <v>500980</v>
      </c>
      <c r="J74" s="109" t="s">
        <v>439</v>
      </c>
      <c r="K74" s="109" t="s">
        <v>561</v>
      </c>
      <c r="L74" s="109" t="s">
        <v>26</v>
      </c>
      <c r="N74" s="109">
        <v>227.67</v>
      </c>
      <c r="P74" s="108">
        <v>23034.99</v>
      </c>
      <c r="Q74" s="108">
        <v>23122.59</v>
      </c>
      <c r="R74" s="109">
        <v>140.07</v>
      </c>
    </row>
    <row r="75" spans="2:18" x14ac:dyDescent="0.2">
      <c r="D75" s="109" t="s">
        <v>384</v>
      </c>
      <c r="F75" s="109">
        <v>138901</v>
      </c>
      <c r="I75" s="109">
        <v>500980</v>
      </c>
      <c r="J75" s="109" t="s">
        <v>439</v>
      </c>
      <c r="K75" s="109" t="s">
        <v>562</v>
      </c>
      <c r="L75" s="109" t="s">
        <v>26</v>
      </c>
      <c r="N75" s="108">
        <v>8957.7900000000009</v>
      </c>
      <c r="P75" s="108">
        <v>14102.64</v>
      </c>
      <c r="Q75" s="108">
        <v>14276.15</v>
      </c>
      <c r="R75" s="108">
        <v>8784.2800000000007</v>
      </c>
    </row>
    <row r="76" spans="2:18" x14ac:dyDescent="0.2">
      <c r="D76" s="109" t="s">
        <v>384</v>
      </c>
      <c r="F76" s="109">
        <v>138901</v>
      </c>
      <c r="I76" s="109">
        <v>501000</v>
      </c>
      <c r="J76" s="109" t="s">
        <v>440</v>
      </c>
      <c r="K76" s="109" t="s">
        <v>562</v>
      </c>
      <c r="L76" s="109" t="s">
        <v>26</v>
      </c>
      <c r="N76" s="108">
        <v>1726358.5</v>
      </c>
      <c r="P76" s="108">
        <v>76597.94</v>
      </c>
      <c r="Q76" s="109">
        <v>0</v>
      </c>
      <c r="R76" s="108">
        <v>1802956.44</v>
      </c>
    </row>
    <row r="78" spans="2:18" x14ac:dyDescent="0.2">
      <c r="B78" s="109" t="s">
        <v>442</v>
      </c>
      <c r="D78" s="109" t="s">
        <v>384</v>
      </c>
      <c r="F78" s="109">
        <v>138901</v>
      </c>
      <c r="L78" s="109" t="s">
        <v>26</v>
      </c>
      <c r="N78" s="108">
        <v>365982417.12</v>
      </c>
      <c r="P78" s="108">
        <v>64693760.420000002</v>
      </c>
      <c r="Q78" s="108">
        <v>65983567.399999999</v>
      </c>
      <c r="R78" s="108">
        <v>364692610.13999999</v>
      </c>
    </row>
    <row r="80" spans="2:18" x14ac:dyDescent="0.2">
      <c r="B80" s="109" t="s">
        <v>443</v>
      </c>
      <c r="D80" s="109" t="s">
        <v>384</v>
      </c>
      <c r="L80" s="109" t="s">
        <v>26</v>
      </c>
      <c r="N80" s="108">
        <v>365982417.12</v>
      </c>
      <c r="P80" s="108">
        <v>64693760.420000002</v>
      </c>
      <c r="Q80" s="108">
        <v>65983567.399999999</v>
      </c>
      <c r="R80" s="108">
        <v>364692610.13999999</v>
      </c>
    </row>
    <row r="82" spans="1:18" x14ac:dyDescent="0.2">
      <c r="B82" s="109" t="s">
        <v>444</v>
      </c>
      <c r="L82" s="109" t="s">
        <v>26</v>
      </c>
      <c r="N82" s="108">
        <v>365982417.12</v>
      </c>
      <c r="P82" s="108">
        <v>64693760.420000002</v>
      </c>
      <c r="Q82" s="108">
        <v>65983567.399999999</v>
      </c>
      <c r="R82" s="108">
        <v>364692610.13999999</v>
      </c>
    </row>
    <row r="84" spans="1:18" x14ac:dyDescent="0.2">
      <c r="A84" s="109" t="s">
        <v>589</v>
      </c>
    </row>
    <row r="85" spans="1:18" x14ac:dyDescent="0.2">
      <c r="A85" s="109" t="s">
        <v>446</v>
      </c>
    </row>
    <row r="86" spans="1:18" x14ac:dyDescent="0.2">
      <c r="A86" s="109" t="s">
        <v>540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384</v>
      </c>
      <c r="G91" s="109" t="s">
        <v>561</v>
      </c>
      <c r="H91" s="108">
        <v>7685019.7199999997</v>
      </c>
      <c r="J91" s="108">
        <v>36480609.93</v>
      </c>
      <c r="M91" s="108">
        <v>40134033.409999996</v>
      </c>
      <c r="O91" s="108">
        <v>4031596.24</v>
      </c>
    </row>
    <row r="92" spans="1:18" x14ac:dyDescent="0.2">
      <c r="C92" s="109" t="s">
        <v>26</v>
      </c>
      <c r="E92" s="109" t="s">
        <v>384</v>
      </c>
      <c r="G92" s="109" t="s">
        <v>562</v>
      </c>
      <c r="H92" s="108">
        <v>358297397.39999998</v>
      </c>
      <c r="J92" s="108">
        <v>28213150.489999998</v>
      </c>
      <c r="M92" s="108">
        <v>25849533.989999998</v>
      </c>
      <c r="O92" s="108">
        <v>360661013.89999998</v>
      </c>
    </row>
    <row r="94" spans="1:18" x14ac:dyDescent="0.2">
      <c r="B94" s="109" t="s">
        <v>442</v>
      </c>
      <c r="C94" s="109" t="s">
        <v>26</v>
      </c>
      <c r="H94" s="108">
        <v>365982417.12</v>
      </c>
      <c r="J94" s="108">
        <v>64693760.420000002</v>
      </c>
      <c r="M94" s="108">
        <v>65983567.399999999</v>
      </c>
      <c r="O94" s="108">
        <v>364692610.13999999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351-D5D9-4E72-919D-29B3F9CA8BDB}">
  <dimension ref="A1:R8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590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782991.88</v>
      </c>
      <c r="P7" s="108">
        <v>1116650.73</v>
      </c>
      <c r="Q7" s="108">
        <v>1112910.77</v>
      </c>
      <c r="R7" s="108">
        <v>786731.84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2578638.63</v>
      </c>
      <c r="P8" s="108">
        <v>33812.35</v>
      </c>
      <c r="Q8" s="109">
        <v>0</v>
      </c>
      <c r="R8" s="108">
        <v>2612450.98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780529.99</v>
      </c>
      <c r="P9" s="108">
        <v>1121292.76</v>
      </c>
      <c r="Q9" s="108">
        <v>1117609.68</v>
      </c>
      <c r="R9" s="108">
        <v>784213.07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2530089.79</v>
      </c>
      <c r="P10" s="108">
        <v>33946.879999999997</v>
      </c>
      <c r="Q10" s="109">
        <v>0</v>
      </c>
      <c r="R10" s="108">
        <v>2564036.67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1793704.29</v>
      </c>
      <c r="P11" s="108">
        <v>3228089.15</v>
      </c>
      <c r="Q11" s="108">
        <v>3209802.33</v>
      </c>
      <c r="R11" s="108">
        <v>1811991.11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14645248</v>
      </c>
      <c r="P12" s="108">
        <v>63579.37</v>
      </c>
      <c r="Q12" s="109">
        <v>0</v>
      </c>
      <c r="R12" s="108">
        <v>14708827.369999999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6028191.4500000002</v>
      </c>
      <c r="P14" s="108">
        <v>40129.53</v>
      </c>
      <c r="Q14" s="109">
        <v>0</v>
      </c>
      <c r="R14" s="108">
        <v>6068320.9800000004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12181.04</v>
      </c>
      <c r="Q15" s="108">
        <v>12181.04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500225</v>
      </c>
      <c r="J16" s="109" t="s">
        <v>583</v>
      </c>
      <c r="K16" s="109" t="s">
        <v>561</v>
      </c>
      <c r="L16" s="109" t="s">
        <v>26</v>
      </c>
      <c r="N16" s="109">
        <v>0</v>
      </c>
      <c r="P16" s="108">
        <v>11735.26</v>
      </c>
      <c r="Q16" s="108">
        <v>11735.26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500264</v>
      </c>
      <c r="J17" s="109" t="s">
        <v>584</v>
      </c>
      <c r="K17" s="109" t="s">
        <v>561</v>
      </c>
      <c r="L17" s="109" t="s">
        <v>26</v>
      </c>
      <c r="N17" s="109">
        <v>0</v>
      </c>
      <c r="P17" s="108">
        <v>33483.03</v>
      </c>
      <c r="Q17" s="108">
        <v>33483.03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561</v>
      </c>
      <c r="L18" s="109" t="s">
        <v>26</v>
      </c>
      <c r="N18" s="108">
        <v>2643842.2599999998</v>
      </c>
      <c r="P18" s="108">
        <v>9848566.3699999992</v>
      </c>
      <c r="Q18" s="108">
        <v>9816116.2899999991</v>
      </c>
      <c r="R18" s="108">
        <v>2676292.34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K19" s="109" t="s">
        <v>562</v>
      </c>
      <c r="L19" s="109" t="s">
        <v>26</v>
      </c>
      <c r="N19" s="108">
        <v>26525185.300000001</v>
      </c>
      <c r="P19" s="108">
        <v>299071.45</v>
      </c>
      <c r="Q19" s="109">
        <v>0</v>
      </c>
      <c r="R19" s="108">
        <v>26824256.75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561</v>
      </c>
      <c r="L20" s="109" t="s">
        <v>26</v>
      </c>
      <c r="N20" s="108">
        <v>465971.41</v>
      </c>
      <c r="P20" s="108">
        <v>1505656.74</v>
      </c>
      <c r="Q20" s="108">
        <v>1482380.18</v>
      </c>
      <c r="R20" s="108">
        <v>489247.97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K21" s="109" t="s">
        <v>562</v>
      </c>
      <c r="L21" s="109" t="s">
        <v>26</v>
      </c>
      <c r="N21" s="108">
        <v>20457054.25</v>
      </c>
      <c r="P21" s="108">
        <v>193192.46</v>
      </c>
      <c r="Q21" s="109">
        <v>0</v>
      </c>
      <c r="R21" s="108">
        <v>20650246.710000001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561</v>
      </c>
      <c r="L22" s="109" t="s">
        <v>26</v>
      </c>
      <c r="N22" s="108">
        <v>-16217.2</v>
      </c>
      <c r="P22" s="108">
        <v>187947.03</v>
      </c>
      <c r="Q22" s="108">
        <v>186560.58</v>
      </c>
      <c r="R22" s="108">
        <v>-14830.75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K23" s="109" t="s">
        <v>562</v>
      </c>
      <c r="L23" s="109" t="s">
        <v>26</v>
      </c>
      <c r="N23" s="108">
        <v>1262455.54</v>
      </c>
      <c r="P23" s="108">
        <v>20200.28</v>
      </c>
      <c r="Q23" s="109">
        <v>0</v>
      </c>
      <c r="R23" s="108">
        <v>1282655.82</v>
      </c>
    </row>
    <row r="24" spans="4:18" x14ac:dyDescent="0.2">
      <c r="D24" s="109" t="s">
        <v>384</v>
      </c>
      <c r="F24" s="109">
        <v>138901</v>
      </c>
      <c r="I24" s="109">
        <v>500302</v>
      </c>
      <c r="J24" s="109" t="s">
        <v>585</v>
      </c>
      <c r="K24" s="109" t="s">
        <v>561</v>
      </c>
      <c r="L24" s="109" t="s">
        <v>26</v>
      </c>
      <c r="N24" s="109">
        <v>0</v>
      </c>
      <c r="P24" s="108">
        <v>27408.74</v>
      </c>
      <c r="Q24" s="108">
        <v>27408.74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500319</v>
      </c>
      <c r="J25" s="109" t="s">
        <v>591</v>
      </c>
      <c r="K25" s="109" t="s">
        <v>561</v>
      </c>
      <c r="L25" s="109" t="s">
        <v>26</v>
      </c>
      <c r="N25" s="109">
        <v>0</v>
      </c>
      <c r="P25" s="109">
        <v>300.35000000000002</v>
      </c>
      <c r="Q25" s="109">
        <v>300.35000000000002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500512</v>
      </c>
      <c r="J26" s="109" t="s">
        <v>400</v>
      </c>
      <c r="K26" s="109" t="s">
        <v>561</v>
      </c>
      <c r="L26" s="109" t="s">
        <v>26</v>
      </c>
      <c r="N26" s="108">
        <v>2022772.68</v>
      </c>
      <c r="P26" s="108">
        <v>2354996.64</v>
      </c>
      <c r="Q26" s="108">
        <v>2179095.14</v>
      </c>
      <c r="R26" s="108">
        <v>2198674.1800000002</v>
      </c>
    </row>
    <row r="27" spans="4:18" x14ac:dyDescent="0.2">
      <c r="D27" s="109" t="s">
        <v>384</v>
      </c>
      <c r="F27" s="109">
        <v>138901</v>
      </c>
      <c r="I27" s="109">
        <v>500512</v>
      </c>
      <c r="J27" s="109" t="s">
        <v>400</v>
      </c>
      <c r="K27" s="109" t="s">
        <v>562</v>
      </c>
      <c r="L27" s="109" t="s">
        <v>26</v>
      </c>
      <c r="N27" s="108">
        <v>43351481.799999997</v>
      </c>
      <c r="P27" s="108">
        <v>544137.18000000005</v>
      </c>
      <c r="Q27" s="109">
        <v>0</v>
      </c>
      <c r="R27" s="108">
        <v>43895618.979999997</v>
      </c>
    </row>
    <row r="28" spans="4:18" x14ac:dyDescent="0.2">
      <c r="D28" s="109" t="s">
        <v>384</v>
      </c>
      <c r="F28" s="109">
        <v>138901</v>
      </c>
      <c r="I28" s="109">
        <v>500515</v>
      </c>
      <c r="J28" s="109" t="s">
        <v>401</v>
      </c>
      <c r="K28" s="109" t="s">
        <v>561</v>
      </c>
      <c r="L28" s="109" t="s">
        <v>26</v>
      </c>
      <c r="N28" s="108">
        <v>-135359.57</v>
      </c>
      <c r="P28" s="108">
        <v>208343.41</v>
      </c>
      <c r="Q28" s="108">
        <v>200301.17</v>
      </c>
      <c r="R28" s="108">
        <v>-127317.33</v>
      </c>
    </row>
    <row r="29" spans="4:18" x14ac:dyDescent="0.2">
      <c r="D29" s="109" t="s">
        <v>384</v>
      </c>
      <c r="F29" s="109">
        <v>138901</v>
      </c>
      <c r="I29" s="109">
        <v>500515</v>
      </c>
      <c r="J29" s="109" t="s">
        <v>401</v>
      </c>
      <c r="K29" s="109" t="s">
        <v>562</v>
      </c>
      <c r="L29" s="109" t="s">
        <v>26</v>
      </c>
      <c r="N29" s="108">
        <v>7364451.46</v>
      </c>
      <c r="P29" s="108">
        <v>145062.07999999999</v>
      </c>
      <c r="Q29" s="109">
        <v>0</v>
      </c>
      <c r="R29" s="108">
        <v>7509513.54</v>
      </c>
    </row>
    <row r="30" spans="4:18" x14ac:dyDescent="0.2">
      <c r="D30" s="109" t="s">
        <v>384</v>
      </c>
      <c r="F30" s="109">
        <v>138901</v>
      </c>
      <c r="I30" s="109">
        <v>500546</v>
      </c>
      <c r="J30" s="109" t="s">
        <v>404</v>
      </c>
      <c r="K30" s="109" t="s">
        <v>562</v>
      </c>
      <c r="L30" s="109" t="s">
        <v>26</v>
      </c>
      <c r="N30" s="108">
        <v>1331.38</v>
      </c>
      <c r="P30" s="108">
        <v>1107.83</v>
      </c>
      <c r="Q30" s="108">
        <v>1417.33</v>
      </c>
      <c r="R30" s="108">
        <v>1021.88</v>
      </c>
    </row>
    <row r="31" spans="4:18" x14ac:dyDescent="0.2">
      <c r="D31" s="109" t="s">
        <v>384</v>
      </c>
      <c r="F31" s="109">
        <v>138901</v>
      </c>
      <c r="I31" s="109">
        <v>500555</v>
      </c>
      <c r="J31" s="109" t="s">
        <v>405</v>
      </c>
      <c r="K31" s="109" t="s">
        <v>562</v>
      </c>
      <c r="L31" s="109" t="s">
        <v>26</v>
      </c>
      <c r="N31" s="108">
        <v>10559.77</v>
      </c>
      <c r="P31" s="108">
        <v>8794.91</v>
      </c>
      <c r="Q31" s="109">
        <v>0</v>
      </c>
      <c r="R31" s="108">
        <v>19354.68</v>
      </c>
    </row>
    <row r="32" spans="4:18" x14ac:dyDescent="0.2">
      <c r="D32" s="109" t="s">
        <v>384</v>
      </c>
      <c r="F32" s="109">
        <v>138901</v>
      </c>
      <c r="I32" s="109">
        <v>500557</v>
      </c>
      <c r="J32" s="109" t="s">
        <v>406</v>
      </c>
      <c r="K32" s="109" t="s">
        <v>561</v>
      </c>
      <c r="L32" s="109" t="s">
        <v>26</v>
      </c>
      <c r="N32" s="108">
        <v>-363362.77</v>
      </c>
      <c r="P32" s="108">
        <v>4046241.96</v>
      </c>
      <c r="Q32" s="108">
        <v>3974308.09</v>
      </c>
      <c r="R32" s="108">
        <v>-291428.90000000002</v>
      </c>
    </row>
    <row r="33" spans="4:18" x14ac:dyDescent="0.2">
      <c r="D33" s="109" t="s">
        <v>384</v>
      </c>
      <c r="F33" s="109">
        <v>138901</v>
      </c>
      <c r="I33" s="109">
        <v>500557</v>
      </c>
      <c r="J33" s="109" t="s">
        <v>406</v>
      </c>
      <c r="K33" s="109" t="s">
        <v>562</v>
      </c>
      <c r="L33" s="109" t="s">
        <v>26</v>
      </c>
      <c r="N33" s="108">
        <v>65023933.32</v>
      </c>
      <c r="P33" s="108">
        <v>809740.82</v>
      </c>
      <c r="Q33" s="109">
        <v>0</v>
      </c>
      <c r="R33" s="108">
        <v>65833674.140000001</v>
      </c>
    </row>
    <row r="34" spans="4:18" x14ac:dyDescent="0.2">
      <c r="D34" s="109" t="s">
        <v>384</v>
      </c>
      <c r="F34" s="109">
        <v>138901</v>
      </c>
      <c r="I34" s="109">
        <v>500558</v>
      </c>
      <c r="J34" s="109" t="s">
        <v>406</v>
      </c>
      <c r="K34" s="109" t="s">
        <v>561</v>
      </c>
      <c r="L34" s="109" t="s">
        <v>26</v>
      </c>
      <c r="N34" s="108">
        <v>-71670.31</v>
      </c>
      <c r="P34" s="108">
        <v>5007812.58</v>
      </c>
      <c r="Q34" s="108">
        <v>4907596.4400000004</v>
      </c>
      <c r="R34" s="108">
        <v>28545.83</v>
      </c>
    </row>
    <row r="35" spans="4:18" x14ac:dyDescent="0.2">
      <c r="D35" s="109" t="s">
        <v>384</v>
      </c>
      <c r="F35" s="109">
        <v>138901</v>
      </c>
      <c r="I35" s="109">
        <v>500558</v>
      </c>
      <c r="J35" s="109" t="s">
        <v>406</v>
      </c>
      <c r="K35" s="109" t="s">
        <v>562</v>
      </c>
      <c r="L35" s="109" t="s">
        <v>26</v>
      </c>
      <c r="N35" s="108">
        <v>90154839.810000002</v>
      </c>
      <c r="P35" s="108">
        <v>924760.79</v>
      </c>
      <c r="Q35" s="109">
        <v>0</v>
      </c>
      <c r="R35" s="108">
        <v>91079600.599999994</v>
      </c>
    </row>
    <row r="36" spans="4:18" x14ac:dyDescent="0.2">
      <c r="D36" s="109" t="s">
        <v>384</v>
      </c>
      <c r="F36" s="109">
        <v>138901</v>
      </c>
      <c r="I36" s="109">
        <v>500560</v>
      </c>
      <c r="J36" s="109" t="s">
        <v>407</v>
      </c>
      <c r="K36" s="109" t="s">
        <v>562</v>
      </c>
      <c r="L36" s="109" t="s">
        <v>26</v>
      </c>
      <c r="N36" s="108">
        <v>255482.17</v>
      </c>
      <c r="P36" s="108">
        <v>2304.09</v>
      </c>
      <c r="Q36" s="109">
        <v>0</v>
      </c>
      <c r="R36" s="108">
        <v>257786.26</v>
      </c>
    </row>
    <row r="37" spans="4:18" x14ac:dyDescent="0.2">
      <c r="D37" s="109" t="s">
        <v>384</v>
      </c>
      <c r="F37" s="109">
        <v>138901</v>
      </c>
      <c r="I37" s="109">
        <v>500576</v>
      </c>
      <c r="J37" s="109" t="s">
        <v>408</v>
      </c>
      <c r="K37" s="109" t="s">
        <v>561</v>
      </c>
      <c r="L37" s="109" t="s">
        <v>26</v>
      </c>
      <c r="N37" s="108">
        <v>-3481.61</v>
      </c>
      <c r="P37" s="108">
        <v>150873.71</v>
      </c>
      <c r="Q37" s="108">
        <v>118522.53</v>
      </c>
      <c r="R37" s="108">
        <v>28869.57</v>
      </c>
    </row>
    <row r="38" spans="4:18" x14ac:dyDescent="0.2">
      <c r="D38" s="109" t="s">
        <v>384</v>
      </c>
      <c r="F38" s="109">
        <v>138901</v>
      </c>
      <c r="I38" s="109">
        <v>500576</v>
      </c>
      <c r="J38" s="109" t="s">
        <v>408</v>
      </c>
      <c r="K38" s="109" t="s">
        <v>562</v>
      </c>
      <c r="L38" s="109" t="s">
        <v>26</v>
      </c>
      <c r="N38" s="108">
        <v>1641092.86</v>
      </c>
      <c r="P38" s="108">
        <v>17852.66</v>
      </c>
      <c r="Q38" s="109">
        <v>0</v>
      </c>
      <c r="R38" s="108">
        <v>1658945.52</v>
      </c>
    </row>
    <row r="39" spans="4:18" x14ac:dyDescent="0.2">
      <c r="D39" s="109" t="s">
        <v>384</v>
      </c>
      <c r="F39" s="109">
        <v>138901</v>
      </c>
      <c r="I39" s="109">
        <v>500577</v>
      </c>
      <c r="J39" s="109" t="s">
        <v>409</v>
      </c>
      <c r="K39" s="109" t="s">
        <v>562</v>
      </c>
      <c r="L39" s="109" t="s">
        <v>26</v>
      </c>
      <c r="N39" s="108">
        <v>101203.98</v>
      </c>
      <c r="P39" s="108">
        <v>2366.4299999999998</v>
      </c>
      <c r="Q39" s="109">
        <v>0</v>
      </c>
      <c r="R39" s="108">
        <v>103570.41</v>
      </c>
    </row>
    <row r="40" spans="4:18" x14ac:dyDescent="0.2">
      <c r="D40" s="109" t="s">
        <v>384</v>
      </c>
      <c r="F40" s="109">
        <v>138901</v>
      </c>
      <c r="I40" s="109">
        <v>500613</v>
      </c>
      <c r="J40" s="109" t="s">
        <v>411</v>
      </c>
      <c r="K40" s="109" t="s">
        <v>562</v>
      </c>
      <c r="L40" s="109" t="s">
        <v>26</v>
      </c>
      <c r="N40" s="108">
        <v>1790163.49</v>
      </c>
      <c r="P40" s="108">
        <v>24294.93</v>
      </c>
      <c r="Q40" s="109">
        <v>0</v>
      </c>
      <c r="R40" s="108">
        <v>1814458.42</v>
      </c>
    </row>
    <row r="41" spans="4:18" x14ac:dyDescent="0.2">
      <c r="D41" s="109" t="s">
        <v>384</v>
      </c>
      <c r="F41" s="109">
        <v>138901</v>
      </c>
      <c r="I41" s="109">
        <v>500631</v>
      </c>
      <c r="J41" s="109" t="s">
        <v>413</v>
      </c>
      <c r="K41" s="109" t="s">
        <v>561</v>
      </c>
      <c r="L41" s="109" t="s">
        <v>26</v>
      </c>
      <c r="N41" s="108">
        <v>9194.24</v>
      </c>
      <c r="P41" s="108">
        <v>26060.39</v>
      </c>
      <c r="Q41" s="108">
        <v>20011.98</v>
      </c>
      <c r="R41" s="108">
        <v>15242.65</v>
      </c>
    </row>
    <row r="42" spans="4:18" x14ac:dyDescent="0.2">
      <c r="D42" s="109" t="s">
        <v>384</v>
      </c>
      <c r="F42" s="109">
        <v>138901</v>
      </c>
      <c r="I42" s="109">
        <v>500631</v>
      </c>
      <c r="J42" s="109" t="s">
        <v>413</v>
      </c>
      <c r="K42" s="109" t="s">
        <v>562</v>
      </c>
      <c r="L42" s="109" t="s">
        <v>26</v>
      </c>
      <c r="N42" s="108">
        <v>235689.31</v>
      </c>
      <c r="P42" s="108">
        <v>2824.39</v>
      </c>
      <c r="Q42" s="109">
        <v>0</v>
      </c>
      <c r="R42" s="108">
        <v>238513.7</v>
      </c>
    </row>
    <row r="43" spans="4:18" x14ac:dyDescent="0.2">
      <c r="D43" s="109" t="s">
        <v>384</v>
      </c>
      <c r="F43" s="109">
        <v>138901</v>
      </c>
      <c r="I43" s="109">
        <v>500644</v>
      </c>
      <c r="J43" s="109" t="s">
        <v>415</v>
      </c>
      <c r="K43" s="109" t="s">
        <v>562</v>
      </c>
      <c r="L43" s="109" t="s">
        <v>26</v>
      </c>
      <c r="N43" s="108">
        <v>173017.26</v>
      </c>
      <c r="P43" s="108">
        <v>3372.96</v>
      </c>
      <c r="Q43" s="109">
        <v>0</v>
      </c>
      <c r="R43" s="108">
        <v>176390.22</v>
      </c>
    </row>
    <row r="44" spans="4:18" x14ac:dyDescent="0.2">
      <c r="D44" s="109" t="s">
        <v>384</v>
      </c>
      <c r="F44" s="109">
        <v>138901</v>
      </c>
      <c r="I44" s="109">
        <v>500758</v>
      </c>
      <c r="J44" s="109" t="s">
        <v>422</v>
      </c>
      <c r="K44" s="109" t="s">
        <v>562</v>
      </c>
      <c r="L44" s="109" t="s">
        <v>26</v>
      </c>
      <c r="N44" s="108">
        <v>110149.47</v>
      </c>
      <c r="P44" s="108">
        <v>3166.64</v>
      </c>
      <c r="Q44" s="108">
        <v>20080.16</v>
      </c>
      <c r="R44" s="108">
        <v>93235.95</v>
      </c>
    </row>
    <row r="45" spans="4:18" x14ac:dyDescent="0.2">
      <c r="D45" s="109" t="s">
        <v>384</v>
      </c>
      <c r="F45" s="109">
        <v>138901</v>
      </c>
      <c r="I45" s="109">
        <v>500776</v>
      </c>
      <c r="J45" s="109" t="s">
        <v>424</v>
      </c>
      <c r="K45" s="109" t="s">
        <v>561</v>
      </c>
      <c r="L45" s="109" t="s">
        <v>26</v>
      </c>
      <c r="N45" s="108">
        <v>-355403.97</v>
      </c>
      <c r="P45" s="108">
        <v>368249.76</v>
      </c>
      <c r="Q45" s="108">
        <v>355639.81</v>
      </c>
      <c r="R45" s="108">
        <v>-342794.02</v>
      </c>
    </row>
    <row r="46" spans="4:18" x14ac:dyDescent="0.2">
      <c r="D46" s="109" t="s">
        <v>384</v>
      </c>
      <c r="F46" s="109">
        <v>138901</v>
      </c>
      <c r="I46" s="109">
        <v>500776</v>
      </c>
      <c r="J46" s="109" t="s">
        <v>424</v>
      </c>
      <c r="K46" s="109" t="s">
        <v>562</v>
      </c>
      <c r="L46" s="109" t="s">
        <v>26</v>
      </c>
      <c r="N46" s="108">
        <v>11690377.970000001</v>
      </c>
      <c r="P46" s="108">
        <v>503601.08</v>
      </c>
      <c r="Q46" s="109">
        <v>0</v>
      </c>
      <c r="R46" s="108">
        <v>12193979.050000001</v>
      </c>
    </row>
    <row r="47" spans="4:18" x14ac:dyDescent="0.2">
      <c r="D47" s="109" t="s">
        <v>384</v>
      </c>
      <c r="F47" s="109">
        <v>138901</v>
      </c>
      <c r="I47" s="109">
        <v>500781</v>
      </c>
      <c r="J47" s="109" t="s">
        <v>424</v>
      </c>
      <c r="K47" s="109" t="s">
        <v>561</v>
      </c>
      <c r="L47" s="109" t="s">
        <v>26</v>
      </c>
      <c r="N47" s="108">
        <v>-72051.8</v>
      </c>
      <c r="P47" s="108">
        <v>75817.94</v>
      </c>
      <c r="Q47" s="108">
        <v>73134.42</v>
      </c>
      <c r="R47" s="108">
        <v>-69368.28</v>
      </c>
    </row>
    <row r="48" spans="4:18" x14ac:dyDescent="0.2">
      <c r="D48" s="109" t="s">
        <v>384</v>
      </c>
      <c r="F48" s="109">
        <v>138901</v>
      </c>
      <c r="I48" s="109">
        <v>500781</v>
      </c>
      <c r="J48" s="109" t="s">
        <v>424</v>
      </c>
      <c r="K48" s="109" t="s">
        <v>562</v>
      </c>
      <c r="L48" s="109" t="s">
        <v>26</v>
      </c>
      <c r="N48" s="108">
        <v>2484192.44</v>
      </c>
      <c r="P48" s="108">
        <v>104839.57</v>
      </c>
      <c r="Q48" s="109">
        <v>0</v>
      </c>
      <c r="R48" s="108">
        <v>2589032.0099999998</v>
      </c>
    </row>
    <row r="49" spans="4:18" x14ac:dyDescent="0.2">
      <c r="D49" s="109" t="s">
        <v>384</v>
      </c>
      <c r="F49" s="109">
        <v>138901</v>
      </c>
      <c r="I49" s="109">
        <v>500806</v>
      </c>
      <c r="J49" s="109" t="s">
        <v>426</v>
      </c>
      <c r="K49" s="109" t="s">
        <v>562</v>
      </c>
      <c r="L49" s="109" t="s">
        <v>26</v>
      </c>
      <c r="N49" s="108">
        <v>158410.51999999999</v>
      </c>
      <c r="P49" s="108">
        <v>3126.27</v>
      </c>
      <c r="Q49" s="109">
        <v>0</v>
      </c>
      <c r="R49" s="108">
        <v>161536.79</v>
      </c>
    </row>
    <row r="50" spans="4:18" x14ac:dyDescent="0.2">
      <c r="D50" s="109" t="s">
        <v>384</v>
      </c>
      <c r="F50" s="109">
        <v>138901</v>
      </c>
      <c r="I50" s="109">
        <v>500839</v>
      </c>
      <c r="J50" s="109" t="s">
        <v>586</v>
      </c>
      <c r="K50" s="109" t="s">
        <v>561</v>
      </c>
      <c r="L50" s="109" t="s">
        <v>26</v>
      </c>
      <c r="N50" s="109">
        <v>0</v>
      </c>
      <c r="P50" s="108">
        <v>77196.100000000006</v>
      </c>
      <c r="Q50" s="108">
        <v>77196.100000000006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500852</v>
      </c>
      <c r="J51" s="109" t="s">
        <v>429</v>
      </c>
      <c r="K51" s="109" t="s">
        <v>562</v>
      </c>
      <c r="L51" s="109" t="s">
        <v>26</v>
      </c>
      <c r="N51" s="108">
        <v>56549.84</v>
      </c>
      <c r="P51" s="108">
        <v>1691.6</v>
      </c>
      <c r="Q51" s="109">
        <v>0</v>
      </c>
      <c r="R51" s="108">
        <v>58241.440000000002</v>
      </c>
    </row>
    <row r="52" spans="4:18" x14ac:dyDescent="0.2">
      <c r="D52" s="109" t="s">
        <v>384</v>
      </c>
      <c r="F52" s="109">
        <v>138901</v>
      </c>
      <c r="I52" s="109">
        <v>500866</v>
      </c>
      <c r="J52" s="109" t="s">
        <v>429</v>
      </c>
      <c r="K52" s="109" t="s">
        <v>562</v>
      </c>
      <c r="L52" s="109" t="s">
        <v>26</v>
      </c>
      <c r="N52" s="108">
        <v>8663.14</v>
      </c>
      <c r="P52" s="109">
        <v>362.95</v>
      </c>
      <c r="Q52" s="109">
        <v>0</v>
      </c>
      <c r="R52" s="108">
        <v>9026.09</v>
      </c>
    </row>
    <row r="53" spans="4:18" x14ac:dyDescent="0.2">
      <c r="D53" s="109" t="s">
        <v>384</v>
      </c>
      <c r="F53" s="109">
        <v>138901</v>
      </c>
      <c r="I53" s="109">
        <v>500883</v>
      </c>
      <c r="J53" s="109" t="s">
        <v>431</v>
      </c>
      <c r="K53" s="109" t="s">
        <v>561</v>
      </c>
      <c r="L53" s="109" t="s">
        <v>26</v>
      </c>
      <c r="N53" s="108">
        <v>-106499.36</v>
      </c>
      <c r="P53" s="108">
        <v>81843.78</v>
      </c>
      <c r="Q53" s="108">
        <v>79701.45</v>
      </c>
      <c r="R53" s="108">
        <v>-104357.03</v>
      </c>
    </row>
    <row r="54" spans="4:18" x14ac:dyDescent="0.2">
      <c r="D54" s="109" t="s">
        <v>384</v>
      </c>
      <c r="F54" s="109">
        <v>138901</v>
      </c>
      <c r="I54" s="109">
        <v>500883</v>
      </c>
      <c r="J54" s="109" t="s">
        <v>431</v>
      </c>
      <c r="K54" s="109" t="s">
        <v>562</v>
      </c>
      <c r="L54" s="109" t="s">
        <v>26</v>
      </c>
      <c r="N54" s="108">
        <v>2006591.75</v>
      </c>
      <c r="P54" s="108">
        <v>55224.53</v>
      </c>
      <c r="Q54" s="109">
        <v>0</v>
      </c>
      <c r="R54" s="108">
        <v>2061816.28</v>
      </c>
    </row>
    <row r="55" spans="4:18" x14ac:dyDescent="0.2">
      <c r="D55" s="109" t="s">
        <v>384</v>
      </c>
      <c r="F55" s="109">
        <v>138901</v>
      </c>
      <c r="I55" s="109">
        <v>500884</v>
      </c>
      <c r="J55" s="109" t="s">
        <v>431</v>
      </c>
      <c r="K55" s="109" t="s">
        <v>561</v>
      </c>
      <c r="L55" s="109" t="s">
        <v>26</v>
      </c>
      <c r="N55" s="108">
        <v>-168499.64</v>
      </c>
      <c r="P55" s="108">
        <v>187049.94</v>
      </c>
      <c r="Q55" s="108">
        <v>183280.1</v>
      </c>
      <c r="R55" s="108">
        <v>-164729.79999999999</v>
      </c>
    </row>
    <row r="56" spans="4:18" x14ac:dyDescent="0.2">
      <c r="D56" s="109" t="s">
        <v>384</v>
      </c>
      <c r="F56" s="109">
        <v>138901</v>
      </c>
      <c r="I56" s="109">
        <v>500884</v>
      </c>
      <c r="J56" s="109" t="s">
        <v>431</v>
      </c>
      <c r="K56" s="109" t="s">
        <v>562</v>
      </c>
      <c r="L56" s="109" t="s">
        <v>26</v>
      </c>
      <c r="N56" s="108">
        <v>3521365.17</v>
      </c>
      <c r="P56" s="108">
        <v>97344.35</v>
      </c>
      <c r="Q56" s="109">
        <v>0</v>
      </c>
      <c r="R56" s="108">
        <v>3618709.52</v>
      </c>
    </row>
    <row r="57" spans="4:18" x14ac:dyDescent="0.2">
      <c r="D57" s="109" t="s">
        <v>384</v>
      </c>
      <c r="F57" s="109">
        <v>138901</v>
      </c>
      <c r="I57" s="109">
        <v>500913</v>
      </c>
      <c r="J57" s="109" t="s">
        <v>434</v>
      </c>
      <c r="K57" s="109" t="s">
        <v>561</v>
      </c>
      <c r="L57" s="109" t="s">
        <v>26</v>
      </c>
      <c r="N57" s="108">
        <v>-1210087.46</v>
      </c>
      <c r="P57" s="108">
        <v>1967866.04</v>
      </c>
      <c r="Q57" s="108">
        <v>1910379.39</v>
      </c>
      <c r="R57" s="108">
        <v>-1152600.81</v>
      </c>
    </row>
    <row r="58" spans="4:18" x14ac:dyDescent="0.2">
      <c r="D58" s="109" t="s">
        <v>384</v>
      </c>
      <c r="F58" s="109">
        <v>138901</v>
      </c>
      <c r="I58" s="109">
        <v>500913</v>
      </c>
      <c r="J58" s="109" t="s">
        <v>434</v>
      </c>
      <c r="K58" s="109" t="s">
        <v>562</v>
      </c>
      <c r="L58" s="109" t="s">
        <v>26</v>
      </c>
      <c r="N58" s="108">
        <v>52986025.060000002</v>
      </c>
      <c r="P58" s="108">
        <v>625299.93999999994</v>
      </c>
      <c r="Q58" s="108">
        <v>80875</v>
      </c>
      <c r="R58" s="108">
        <v>53530450</v>
      </c>
    </row>
    <row r="59" spans="4:18" x14ac:dyDescent="0.2">
      <c r="D59" s="109" t="s">
        <v>384</v>
      </c>
      <c r="F59" s="109">
        <v>138901</v>
      </c>
      <c r="I59" s="109">
        <v>500914</v>
      </c>
      <c r="J59" s="109" t="s">
        <v>435</v>
      </c>
      <c r="K59" s="109" t="s">
        <v>561</v>
      </c>
      <c r="L59" s="109" t="s">
        <v>26</v>
      </c>
      <c r="N59" s="109">
        <v>0</v>
      </c>
      <c r="P59" s="108">
        <v>438843.85</v>
      </c>
      <c r="Q59" s="108">
        <v>438843.85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500918</v>
      </c>
      <c r="J60" s="109" t="s">
        <v>434</v>
      </c>
      <c r="K60" s="109" t="s">
        <v>561</v>
      </c>
      <c r="L60" s="109" t="s">
        <v>26</v>
      </c>
      <c r="N60" s="108">
        <v>-46054.28</v>
      </c>
      <c r="P60" s="108">
        <v>57675.98</v>
      </c>
      <c r="Q60" s="108">
        <v>56293.85</v>
      </c>
      <c r="R60" s="108">
        <v>-44672.15</v>
      </c>
    </row>
    <row r="61" spans="4:18" x14ac:dyDescent="0.2">
      <c r="D61" s="109" t="s">
        <v>384</v>
      </c>
      <c r="F61" s="109">
        <v>138901</v>
      </c>
      <c r="I61" s="109">
        <v>500918</v>
      </c>
      <c r="J61" s="109" t="s">
        <v>434</v>
      </c>
      <c r="K61" s="109" t="s">
        <v>562</v>
      </c>
      <c r="L61" s="109" t="s">
        <v>26</v>
      </c>
      <c r="N61" s="108">
        <v>1288408.23</v>
      </c>
      <c r="P61" s="109">
        <v>0</v>
      </c>
      <c r="Q61" s="109">
        <v>0</v>
      </c>
      <c r="R61" s="108">
        <v>1288408.23</v>
      </c>
    </row>
    <row r="62" spans="4:18" x14ac:dyDescent="0.2">
      <c r="D62" s="109" t="s">
        <v>384</v>
      </c>
      <c r="F62" s="109">
        <v>138901</v>
      </c>
      <c r="I62" s="109">
        <v>500962</v>
      </c>
      <c r="J62" s="109" t="s">
        <v>438</v>
      </c>
      <c r="K62" s="109" t="s">
        <v>561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500962</v>
      </c>
      <c r="J63" s="109" t="s">
        <v>438</v>
      </c>
      <c r="K63" s="109" t="s">
        <v>562</v>
      </c>
      <c r="L63" s="109" t="s">
        <v>26</v>
      </c>
      <c r="N63" s="108">
        <v>6449143.1600000001</v>
      </c>
      <c r="P63" s="108">
        <v>196034.64</v>
      </c>
      <c r="Q63" s="109">
        <v>0</v>
      </c>
      <c r="R63" s="108">
        <v>6645177.7999999998</v>
      </c>
    </row>
    <row r="64" spans="4:18" x14ac:dyDescent="0.2">
      <c r="D64" s="109" t="s">
        <v>384</v>
      </c>
      <c r="F64" s="109">
        <v>138901</v>
      </c>
      <c r="I64" s="109">
        <v>500980</v>
      </c>
      <c r="J64" s="109" t="s">
        <v>439</v>
      </c>
      <c r="K64" s="109" t="s">
        <v>561</v>
      </c>
      <c r="L64" s="109" t="s">
        <v>26</v>
      </c>
      <c r="N64" s="109">
        <v>202.27</v>
      </c>
      <c r="P64" s="108">
        <v>23069.69</v>
      </c>
      <c r="Q64" s="108">
        <v>23044.22</v>
      </c>
      <c r="R64" s="109">
        <v>227.74</v>
      </c>
    </row>
    <row r="65" spans="1:18" x14ac:dyDescent="0.2">
      <c r="D65" s="109" t="s">
        <v>384</v>
      </c>
      <c r="F65" s="109">
        <v>138901</v>
      </c>
      <c r="I65" s="109">
        <v>500980</v>
      </c>
      <c r="J65" s="109" t="s">
        <v>439</v>
      </c>
      <c r="K65" s="109" t="s">
        <v>562</v>
      </c>
      <c r="L65" s="109" t="s">
        <v>26</v>
      </c>
      <c r="N65" s="108">
        <v>22726.26</v>
      </c>
      <c r="P65" s="108">
        <v>12918.11</v>
      </c>
      <c r="Q65" s="109">
        <v>0</v>
      </c>
      <c r="R65" s="108">
        <v>35644.370000000003</v>
      </c>
    </row>
    <row r="66" spans="1:18" x14ac:dyDescent="0.2">
      <c r="D66" s="109" t="s">
        <v>384</v>
      </c>
      <c r="F66" s="109">
        <v>138901</v>
      </c>
      <c r="I66" s="109">
        <v>501000</v>
      </c>
      <c r="J66" s="109" t="s">
        <v>440</v>
      </c>
      <c r="K66" s="109" t="s">
        <v>562</v>
      </c>
      <c r="L66" s="109" t="s">
        <v>26</v>
      </c>
      <c r="N66" s="108">
        <v>1879113.33</v>
      </c>
      <c r="P66" s="108">
        <v>69033.11</v>
      </c>
      <c r="Q66" s="109">
        <v>0</v>
      </c>
      <c r="R66" s="108">
        <v>1948146.44</v>
      </c>
    </row>
    <row r="68" spans="1:18" x14ac:dyDescent="0.2">
      <c r="B68" s="109" t="s">
        <v>442</v>
      </c>
      <c r="D68" s="109" t="s">
        <v>384</v>
      </c>
      <c r="F68" s="109">
        <v>138901</v>
      </c>
      <c r="L68" s="109" t="s">
        <v>26</v>
      </c>
      <c r="N68" s="108">
        <v>372746507.27999997</v>
      </c>
      <c r="P68" s="108">
        <v>37008447.149999999</v>
      </c>
      <c r="Q68" s="108">
        <v>31710209.280000001</v>
      </c>
      <c r="R68" s="108">
        <v>378044745.14999998</v>
      </c>
    </row>
    <row r="70" spans="1:18" x14ac:dyDescent="0.2">
      <c r="B70" s="109" t="s">
        <v>443</v>
      </c>
      <c r="D70" s="109" t="s">
        <v>384</v>
      </c>
      <c r="L70" s="109" t="s">
        <v>26</v>
      </c>
      <c r="N70" s="108">
        <v>372746507.27999997</v>
      </c>
      <c r="P70" s="108">
        <v>37008447.149999999</v>
      </c>
      <c r="Q70" s="108">
        <v>31710209.280000001</v>
      </c>
      <c r="R70" s="108">
        <v>378044745.14999998</v>
      </c>
    </row>
    <row r="72" spans="1:18" x14ac:dyDescent="0.2">
      <c r="B72" s="109" t="s">
        <v>444</v>
      </c>
      <c r="L72" s="109" t="s">
        <v>26</v>
      </c>
      <c r="N72" s="108">
        <v>372746507.27999997</v>
      </c>
      <c r="P72" s="108">
        <v>37008447.149999999</v>
      </c>
      <c r="Q72" s="108">
        <v>31710209.280000001</v>
      </c>
      <c r="R72" s="108">
        <v>378044745.14999998</v>
      </c>
    </row>
    <row r="74" spans="1:18" x14ac:dyDescent="0.2">
      <c r="A74" s="109" t="s">
        <v>592</v>
      </c>
    </row>
    <row r="75" spans="1:18" x14ac:dyDescent="0.2">
      <c r="A75" s="109" t="s">
        <v>446</v>
      </c>
    </row>
    <row r="76" spans="1:18" x14ac:dyDescent="0.2">
      <c r="A76" s="109" t="s">
        <v>547</v>
      </c>
    </row>
    <row r="77" spans="1:18" x14ac:dyDescent="0.2">
      <c r="A77" s="109" t="s">
        <v>447</v>
      </c>
    </row>
    <row r="79" spans="1:18" x14ac:dyDescent="0.2">
      <c r="C79" s="109" t="s">
        <v>379</v>
      </c>
      <c r="E79" s="109" t="s">
        <v>374</v>
      </c>
      <c r="G79" s="109" t="s">
        <v>448</v>
      </c>
      <c r="H79" s="109" t="s">
        <v>380</v>
      </c>
      <c r="J79" s="109" t="s">
        <v>381</v>
      </c>
      <c r="M79" s="109" t="s">
        <v>382</v>
      </c>
      <c r="O79" s="109" t="s">
        <v>383</v>
      </c>
    </row>
    <row r="81" spans="2:15" x14ac:dyDescent="0.2">
      <c r="C81" s="109" t="s">
        <v>26</v>
      </c>
      <c r="E81" s="109" t="s">
        <v>384</v>
      </c>
      <c r="G81" s="109" t="s">
        <v>561</v>
      </c>
      <c r="H81" s="108">
        <v>5950521.0499999998</v>
      </c>
      <c r="J81" s="108">
        <v>32165252.969999999</v>
      </c>
      <c r="M81" s="108">
        <v>31607836.789999999</v>
      </c>
      <c r="O81" s="108">
        <v>6507937.2300000004</v>
      </c>
    </row>
    <row r="82" spans="2:15" x14ac:dyDescent="0.2">
      <c r="C82" s="109" t="s">
        <v>26</v>
      </c>
      <c r="E82" s="109" t="s">
        <v>384</v>
      </c>
      <c r="G82" s="109" t="s">
        <v>562</v>
      </c>
      <c r="H82" s="108">
        <v>366795986.23000002</v>
      </c>
      <c r="J82" s="108">
        <v>4843194.18</v>
      </c>
      <c r="M82" s="108">
        <v>102372.49</v>
      </c>
      <c r="O82" s="108">
        <v>371536807.92000002</v>
      </c>
    </row>
    <row r="84" spans="2:15" x14ac:dyDescent="0.2">
      <c r="B84" s="109" t="s">
        <v>442</v>
      </c>
      <c r="C84" s="109" t="s">
        <v>26</v>
      </c>
      <c r="H84" s="108">
        <v>372746507.27999997</v>
      </c>
      <c r="J84" s="108">
        <v>37008447.149999999</v>
      </c>
      <c r="M84" s="108">
        <v>31710209.280000001</v>
      </c>
      <c r="O84" s="108">
        <v>378044745.14999998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D581-EE6D-4823-81DB-DE57E15A1443}">
  <dimension ref="A1:R45"/>
  <sheetViews>
    <sheetView workbookViewId="0">
      <pane ySplit="5" topLeftCell="A6" activePane="bottomLeft" state="frozen"/>
      <selection pane="bottomLeft" activeCell="I22" sqref="I22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1319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44410.74</v>
      </c>
      <c r="Q7" s="691">
        <v>44410.74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298342.38</v>
      </c>
      <c r="P8" s="691">
        <v>22341.16</v>
      </c>
      <c r="Q8" s="691">
        <v>13273.89</v>
      </c>
      <c r="R8" s="691">
        <v>307409.65000000002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1085629.74</v>
      </c>
      <c r="P9" s="691">
        <v>1042417.73</v>
      </c>
      <c r="Q9" s="691">
        <v>1366446.28</v>
      </c>
      <c r="R9" s="691">
        <v>761601.19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12913.82</v>
      </c>
      <c r="Q10" s="691">
        <v>12913.82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969261.86</v>
      </c>
      <c r="P11" s="691">
        <v>56561.2</v>
      </c>
      <c r="Q11" s="690">
        <v>0</v>
      </c>
      <c r="R11" s="691">
        <v>1025823.06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8524.35</v>
      </c>
      <c r="Q12" s="691">
        <v>8524.35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0</v>
      </c>
      <c r="P13" s="691">
        <v>176035.07</v>
      </c>
      <c r="Q13" s="691">
        <v>176035.07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410895.59</v>
      </c>
      <c r="P14" s="691">
        <v>910968.54</v>
      </c>
      <c r="Q14" s="691">
        <v>898480.71</v>
      </c>
      <c r="R14" s="691">
        <v>423383.42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1090324.3400000001</v>
      </c>
      <c r="P15" s="691">
        <v>149652.35999999999</v>
      </c>
      <c r="Q15" s="691">
        <v>116515.05</v>
      </c>
      <c r="R15" s="691">
        <v>1123461.6499999999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16567.2</v>
      </c>
      <c r="Q16" s="691">
        <v>16567.2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</v>
      </c>
      <c r="P17" s="691">
        <v>1670594.06</v>
      </c>
      <c r="Q17" s="691">
        <v>1670594.06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0">
        <v>0</v>
      </c>
      <c r="P18" s="691">
        <v>569077.68000000005</v>
      </c>
      <c r="Q18" s="691">
        <v>569077.68000000005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1534873.5</v>
      </c>
      <c r="P19" s="691">
        <v>399269.25</v>
      </c>
      <c r="Q19" s="691">
        <v>352621.18</v>
      </c>
      <c r="R19" s="691">
        <v>1581521.57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3057867.33</v>
      </c>
      <c r="P20" s="691">
        <v>450218.18</v>
      </c>
      <c r="Q20" s="691">
        <v>238925.85</v>
      </c>
      <c r="R20" s="691">
        <v>3269159.66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395622.35</v>
      </c>
      <c r="P21" s="691">
        <v>54198.14</v>
      </c>
      <c r="Q21" s="691">
        <v>26876.07</v>
      </c>
      <c r="R21" s="691">
        <v>422944.42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103563.78</v>
      </c>
      <c r="Q22" s="691">
        <v>103563.78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95.09</v>
      </c>
      <c r="Q23" s="690">
        <v>95.09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</v>
      </c>
      <c r="P24" s="691">
        <v>90846.91</v>
      </c>
      <c r="Q24" s="691">
        <v>90846.91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12629696.859999999</v>
      </c>
      <c r="P25" s="691">
        <v>1645679.21</v>
      </c>
      <c r="Q25" s="691">
        <v>378248.49</v>
      </c>
      <c r="R25" s="691">
        <v>13897127.58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0</v>
      </c>
      <c r="P26" s="691">
        <v>31883.08</v>
      </c>
      <c r="Q26" s="691">
        <v>31883.08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</v>
      </c>
      <c r="P27" s="691">
        <v>4044.63</v>
      </c>
      <c r="Q27" s="691">
        <v>4044.63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2058442.81</v>
      </c>
      <c r="P28" s="691">
        <v>445971.73</v>
      </c>
      <c r="Q28" s="691">
        <v>438132.54</v>
      </c>
      <c r="R28" s="691">
        <v>2066282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23530956.760000002</v>
      </c>
      <c r="P30" s="691">
        <v>7905833.9100000001</v>
      </c>
      <c r="Q30" s="691">
        <v>6558076.4699999997</v>
      </c>
      <c r="R30" s="691">
        <v>24878714.199999999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23530956.760000002</v>
      </c>
      <c r="P32" s="691">
        <v>7905833.9100000001</v>
      </c>
      <c r="Q32" s="691">
        <v>6558076.4699999997</v>
      </c>
      <c r="R32" s="691">
        <v>24878714.199999999</v>
      </c>
    </row>
    <row r="34" spans="1:18" x14ac:dyDescent="0.2">
      <c r="B34" s="690" t="s">
        <v>444</v>
      </c>
      <c r="L34" s="690" t="s">
        <v>26</v>
      </c>
      <c r="N34" s="691">
        <v>23530956.760000002</v>
      </c>
      <c r="P34" s="691">
        <v>7905833.9100000001</v>
      </c>
      <c r="Q34" s="691">
        <v>6558076.4699999997</v>
      </c>
      <c r="R34" s="691">
        <v>24878714.199999999</v>
      </c>
    </row>
    <row r="36" spans="1:18" x14ac:dyDescent="0.2">
      <c r="A36" s="690" t="s">
        <v>1320</v>
      </c>
    </row>
    <row r="37" spans="1:18" x14ac:dyDescent="0.2">
      <c r="A37" s="690" t="s">
        <v>446</v>
      </c>
    </row>
    <row r="38" spans="1:18" x14ac:dyDescent="0.2">
      <c r="A38" s="690" t="s">
        <v>1301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23530956.760000002</v>
      </c>
      <c r="J43" s="691">
        <v>7905833.9100000001</v>
      </c>
      <c r="M43" s="691">
        <v>6558076.4699999997</v>
      </c>
      <c r="O43" s="691">
        <v>24878714.199999999</v>
      </c>
    </row>
    <row r="45" spans="1:18" x14ac:dyDescent="0.2">
      <c r="B45" s="690" t="s">
        <v>442</v>
      </c>
      <c r="C45" s="690" t="s">
        <v>26</v>
      </c>
      <c r="H45" s="691">
        <v>23530956.760000002</v>
      </c>
      <c r="J45" s="691">
        <v>7905833.9100000001</v>
      </c>
      <c r="M45" s="691">
        <v>6558076.4699999997</v>
      </c>
      <c r="O45" s="691">
        <v>24878714.199999999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0B9E-84EA-4AE1-AC28-B42A83E7EFC0}">
  <dimension ref="A1:R45"/>
  <sheetViews>
    <sheetView workbookViewId="0">
      <pane ySplit="5" topLeftCell="A9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1337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55494.48</v>
      </c>
      <c r="Q7" s="691">
        <v>55494.48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307409.65000000002</v>
      </c>
      <c r="P8" s="691">
        <v>24839.83</v>
      </c>
      <c r="Q8" s="691">
        <v>23344.87</v>
      </c>
      <c r="R8" s="691">
        <v>308904.61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761601.19</v>
      </c>
      <c r="P9" s="691">
        <v>601996.48</v>
      </c>
      <c r="Q9" s="691">
        <v>470704.68</v>
      </c>
      <c r="R9" s="691">
        <v>892892.99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17236.16</v>
      </c>
      <c r="Q10" s="691">
        <v>17236.16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1025823.06</v>
      </c>
      <c r="P11" s="691">
        <v>52695.63</v>
      </c>
      <c r="Q11" s="690">
        <v>0</v>
      </c>
      <c r="R11" s="691">
        <v>1078518.69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10374.91</v>
      </c>
      <c r="Q12" s="691">
        <v>10374.91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-0.01</v>
      </c>
      <c r="P13" s="691">
        <v>200225.93</v>
      </c>
      <c r="Q13" s="691">
        <v>200225.92000000001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423383.42</v>
      </c>
      <c r="P14" s="691">
        <v>1042797.36</v>
      </c>
      <c r="Q14" s="691">
        <v>1040738.39</v>
      </c>
      <c r="R14" s="691">
        <v>425442.39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1123461.6499999999</v>
      </c>
      <c r="P15" s="691">
        <v>155115.85999999999</v>
      </c>
      <c r="Q15" s="691">
        <v>149652.35999999999</v>
      </c>
      <c r="R15" s="691">
        <v>1128925.1499999999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20245.68</v>
      </c>
      <c r="Q16" s="691">
        <v>20245.68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0.05</v>
      </c>
      <c r="P17" s="691">
        <v>1931458.65</v>
      </c>
      <c r="Q17" s="691">
        <v>1931458.7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1">
        <v>-32953.360000000001</v>
      </c>
      <c r="P18" s="691">
        <v>659206.14</v>
      </c>
      <c r="Q18" s="691">
        <v>626252.78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1581521.57</v>
      </c>
      <c r="P19" s="691">
        <v>435158.7</v>
      </c>
      <c r="Q19" s="691">
        <v>427467.57</v>
      </c>
      <c r="R19" s="691">
        <v>1589212.7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3269159.66</v>
      </c>
      <c r="P20" s="691">
        <v>462958.94</v>
      </c>
      <c r="Q20" s="691">
        <v>335801.04</v>
      </c>
      <c r="R20" s="691">
        <v>3396317.56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422944.42</v>
      </c>
      <c r="P21" s="691">
        <v>55276.639999999999</v>
      </c>
      <c r="Q21" s="691">
        <v>38838.97</v>
      </c>
      <c r="R21" s="691">
        <v>439382.09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121591.75</v>
      </c>
      <c r="Q22" s="691">
        <v>121591.75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132</v>
      </c>
      <c r="Q23" s="690">
        <v>132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0.01</v>
      </c>
      <c r="P24" s="691">
        <v>106964.9</v>
      </c>
      <c r="Q24" s="691">
        <v>106964.91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13897127.58</v>
      </c>
      <c r="P25" s="691">
        <v>1614130.36</v>
      </c>
      <c r="Q25" s="691">
        <v>715946.26</v>
      </c>
      <c r="R25" s="691">
        <v>14795311.68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-0.14000000000000001</v>
      </c>
      <c r="P26" s="691">
        <v>41250.36</v>
      </c>
      <c r="Q26" s="691">
        <v>41250.22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0.09</v>
      </c>
      <c r="P27" s="691">
        <v>4939.7299999999996</v>
      </c>
      <c r="Q27" s="691">
        <v>4939.82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2066282</v>
      </c>
      <c r="P28" s="691">
        <v>473864.58</v>
      </c>
      <c r="Q28" s="691">
        <v>523452.28</v>
      </c>
      <c r="R28" s="691">
        <v>2016694.3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24845760.84</v>
      </c>
      <c r="P30" s="691">
        <v>8087955.0700000003</v>
      </c>
      <c r="Q30" s="691">
        <v>6862113.75</v>
      </c>
      <c r="R30" s="691">
        <v>26071602.16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24845760.84</v>
      </c>
      <c r="P32" s="691">
        <v>8087955.0700000003</v>
      </c>
      <c r="Q32" s="691">
        <v>6862113.75</v>
      </c>
      <c r="R32" s="691">
        <v>26071602.16</v>
      </c>
    </row>
    <row r="34" spans="1:18" x14ac:dyDescent="0.2">
      <c r="B34" s="690" t="s">
        <v>444</v>
      </c>
      <c r="L34" s="690" t="s">
        <v>26</v>
      </c>
      <c r="N34" s="691">
        <v>24845760.84</v>
      </c>
      <c r="P34" s="691">
        <v>8087955.0700000003</v>
      </c>
      <c r="Q34" s="691">
        <v>6862113.75</v>
      </c>
      <c r="R34" s="691">
        <v>26071602.16</v>
      </c>
    </row>
    <row r="36" spans="1:18" x14ac:dyDescent="0.2">
      <c r="A36" s="690" t="s">
        <v>1338</v>
      </c>
    </row>
    <row r="37" spans="1:18" x14ac:dyDescent="0.2">
      <c r="A37" s="690" t="s">
        <v>446</v>
      </c>
    </row>
    <row r="38" spans="1:18" x14ac:dyDescent="0.2">
      <c r="A38" s="690" t="s">
        <v>1327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24845760.84</v>
      </c>
      <c r="J43" s="691">
        <v>8087955.0700000003</v>
      </c>
      <c r="M43" s="691">
        <v>6862113.75</v>
      </c>
      <c r="O43" s="691">
        <v>26071602.16</v>
      </c>
    </row>
    <row r="45" spans="1:18" x14ac:dyDescent="0.2">
      <c r="B45" s="690" t="s">
        <v>442</v>
      </c>
      <c r="C45" s="690" t="s">
        <v>26</v>
      </c>
      <c r="H45" s="691">
        <v>24845760.84</v>
      </c>
      <c r="J45" s="691">
        <v>8087955.0700000003</v>
      </c>
      <c r="M45" s="691">
        <v>6862113.75</v>
      </c>
      <c r="O45" s="691">
        <v>26071602.16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8279-0AC3-423B-9000-06A5FC4477B2}">
  <dimension ref="A1"/>
  <sheetViews>
    <sheetView zoomScale="67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C77B-AAB2-49D4-9270-42CE5CBED2B9}">
  <dimension ref="B2:I16"/>
  <sheetViews>
    <sheetView workbookViewId="0">
      <selection activeCell="J20" sqref="J20"/>
    </sheetView>
  </sheetViews>
  <sheetFormatPr defaultRowHeight="14.4" x14ac:dyDescent="0.3"/>
  <cols>
    <col min="2" max="2" width="16.77734375" bestFit="1" customWidth="1"/>
    <col min="3" max="4" width="9" bestFit="1" customWidth="1"/>
    <col min="6" max="6" width="10" bestFit="1" customWidth="1"/>
    <col min="9" max="9" width="11.109375" style="819" bestFit="1" customWidth="1"/>
  </cols>
  <sheetData>
    <row r="2" spans="2:9" x14ac:dyDescent="0.3">
      <c r="C2" t="s">
        <v>272</v>
      </c>
      <c r="D2" t="s">
        <v>1385</v>
      </c>
    </row>
    <row r="3" spans="2:9" x14ac:dyDescent="0.3">
      <c r="B3" t="s">
        <v>1386</v>
      </c>
      <c r="C3">
        <v>537837.4</v>
      </c>
      <c r="D3">
        <v>20525.060000000001</v>
      </c>
      <c r="F3">
        <f>C3-D3</f>
        <v>517312.34</v>
      </c>
    </row>
    <row r="5" spans="2:9" x14ac:dyDescent="0.3">
      <c r="B5" t="s">
        <v>1387</v>
      </c>
      <c r="C5">
        <v>12886.17</v>
      </c>
      <c r="D5">
        <v>39.909999999999997</v>
      </c>
      <c r="F5">
        <f>C5-D5</f>
        <v>12846.26</v>
      </c>
    </row>
    <row r="10" spans="2:9" x14ac:dyDescent="0.3">
      <c r="F10" t="s">
        <v>1388</v>
      </c>
      <c r="G10">
        <v>500555</v>
      </c>
      <c r="I10" s="819">
        <v>517312.34</v>
      </c>
    </row>
    <row r="11" spans="2:9" x14ac:dyDescent="0.3">
      <c r="F11" t="s">
        <v>1389</v>
      </c>
      <c r="I11" s="819">
        <v>517312.34</v>
      </c>
    </row>
    <row r="12" spans="2:9" x14ac:dyDescent="0.3">
      <c r="F12" t="s">
        <v>1390</v>
      </c>
      <c r="I12" s="819">
        <v>517312.34</v>
      </c>
    </row>
    <row r="13" spans="2:9" x14ac:dyDescent="0.3">
      <c r="F13" t="s">
        <v>1391</v>
      </c>
      <c r="G13">
        <v>4420700</v>
      </c>
      <c r="I13" s="819">
        <v>517312.34</v>
      </c>
    </row>
    <row r="15" spans="2:9" x14ac:dyDescent="0.3">
      <c r="F15" t="s">
        <v>1392</v>
      </c>
      <c r="G15">
        <v>500555</v>
      </c>
      <c r="I15" s="819">
        <v>12846.26</v>
      </c>
    </row>
    <row r="16" spans="2:9" x14ac:dyDescent="0.3">
      <c r="F16" t="s">
        <v>1393</v>
      </c>
      <c r="I16" s="819">
        <v>12846.26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8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635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-341.24</v>
      </c>
      <c r="P7" s="108">
        <v>2123.71</v>
      </c>
      <c r="Q7" s="108">
        <v>6195.12</v>
      </c>
      <c r="R7" s="108">
        <v>-4412.6499999999996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-138.68</v>
      </c>
      <c r="P9" s="108">
        <v>2052.3200000000002</v>
      </c>
      <c r="Q9" s="108">
        <v>6125.69</v>
      </c>
      <c r="R9" s="108">
        <v>-4212.05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-2785.72</v>
      </c>
      <c r="P11" s="108">
        <v>25643.58</v>
      </c>
      <c r="Q11" s="108">
        <v>44916.17</v>
      </c>
      <c r="R11" s="108">
        <v>-22058.31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9">
        <v>0</v>
      </c>
      <c r="Q13" s="109">
        <v>0</v>
      </c>
      <c r="R13" s="108">
        <v>2074170.58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343159.6</v>
      </c>
      <c r="P17" s="108">
        <v>317115.40000000002</v>
      </c>
      <c r="Q17" s="108">
        <v>348311.2</v>
      </c>
      <c r="R17" s="108">
        <v>311963.8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-186.18</v>
      </c>
      <c r="P19" s="109">
        <v>738.34</v>
      </c>
      <c r="Q19" s="109">
        <v>297.08999999999997</v>
      </c>
      <c r="R19" s="109">
        <v>255.07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68297.55</v>
      </c>
      <c r="P20" s="108">
        <v>124317.94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9528.1299999999992</v>
      </c>
      <c r="Q23" s="108">
        <v>9528.1299999999992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296584.76</v>
      </c>
      <c r="Q24" s="108">
        <v>296584.76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5929.55</v>
      </c>
      <c r="Q25" s="108">
        <v>5929.55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8">
        <v>1068.0999999999999</v>
      </c>
      <c r="Q28" s="108">
        <v>1068.0999999999999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6531.27</v>
      </c>
      <c r="Q30" s="108">
        <v>6531.27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108115.43</v>
      </c>
      <c r="P34" s="108">
        <v>78331.7</v>
      </c>
      <c r="Q34" s="108">
        <v>108640.43</v>
      </c>
      <c r="R34" s="108">
        <v>77806.7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1504270.59</v>
      </c>
      <c r="P35" s="109">
        <v>0</v>
      </c>
      <c r="Q35" s="109">
        <v>0</v>
      </c>
      <c r="R35" s="108">
        <v>1504270.59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8">
        <v>-1429.1</v>
      </c>
      <c r="P36" s="108">
        <v>1429.1</v>
      </c>
      <c r="Q36" s="108">
        <v>5346.96</v>
      </c>
      <c r="R36" s="108">
        <v>-5346.96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335391.35999999999</v>
      </c>
      <c r="P37" s="109">
        <v>0</v>
      </c>
      <c r="Q37" s="109">
        <v>0</v>
      </c>
      <c r="R37" s="108">
        <v>335391.35999999999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110447.11</v>
      </c>
      <c r="Q38" s="108">
        <v>110447.11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83098.850000000006</v>
      </c>
      <c r="Q39" s="108">
        <v>83098.850000000006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4189.32</v>
      </c>
      <c r="Q40" s="108">
        <v>4189.32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2226.16</v>
      </c>
      <c r="Q42" s="108">
        <v>2226.16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500555</v>
      </c>
      <c r="J43" s="109" t="s">
        <v>405</v>
      </c>
      <c r="K43" s="109" t="s">
        <v>580</v>
      </c>
      <c r="L43" s="109" t="s">
        <v>26</v>
      </c>
      <c r="N43" s="108">
        <v>5360</v>
      </c>
      <c r="P43" s="109">
        <v>0</v>
      </c>
      <c r="Q43" s="109">
        <v>0</v>
      </c>
      <c r="R43" s="108">
        <v>5360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579</v>
      </c>
      <c r="L44" s="109" t="s">
        <v>26</v>
      </c>
      <c r="N44" s="108">
        <v>-84993.54</v>
      </c>
      <c r="P44" s="108">
        <v>2074860.16</v>
      </c>
      <c r="Q44" s="108">
        <v>2127643.31</v>
      </c>
      <c r="R44" s="108">
        <v>-137776.69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580</v>
      </c>
      <c r="L45" s="109" t="s">
        <v>26</v>
      </c>
      <c r="N45" s="108">
        <v>22050006.739999998</v>
      </c>
      <c r="P45" s="108">
        <v>32825.17</v>
      </c>
      <c r="Q45" s="109">
        <v>0</v>
      </c>
      <c r="R45" s="108">
        <v>22082831.91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580</v>
      </c>
      <c r="L46" s="109" t="s">
        <v>26</v>
      </c>
      <c r="N46" s="108">
        <v>30381.3</v>
      </c>
      <c r="P46" s="108">
        <v>5532</v>
      </c>
      <c r="Q46" s="109">
        <v>0</v>
      </c>
      <c r="R46" s="108">
        <v>35913.300000000003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580</v>
      </c>
      <c r="L47" s="109" t="s">
        <v>26</v>
      </c>
      <c r="N47" s="108">
        <v>352569.62</v>
      </c>
      <c r="P47" s="109">
        <v>0</v>
      </c>
      <c r="Q47" s="109">
        <v>0</v>
      </c>
      <c r="R47" s="108">
        <v>352569.62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K48" s="109" t="s">
        <v>580</v>
      </c>
      <c r="L48" s="109" t="s">
        <v>26</v>
      </c>
      <c r="N48" s="108">
        <v>15691.8</v>
      </c>
      <c r="P48" s="109">
        <v>0</v>
      </c>
      <c r="Q48" s="109">
        <v>0</v>
      </c>
      <c r="R48" s="108">
        <v>15691.8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579</v>
      </c>
      <c r="L49" s="109" t="s">
        <v>26</v>
      </c>
      <c r="N49" s="108">
        <v>-14141.56</v>
      </c>
      <c r="P49" s="108">
        <v>19256.55</v>
      </c>
      <c r="Q49" s="108">
        <v>10247.629999999999</v>
      </c>
      <c r="R49" s="108">
        <v>-5132.6400000000003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580</v>
      </c>
      <c r="L50" s="109" t="s">
        <v>26</v>
      </c>
      <c r="N50" s="108">
        <v>343228.85</v>
      </c>
      <c r="P50" s="109">
        <v>0</v>
      </c>
      <c r="Q50" s="109">
        <v>0</v>
      </c>
      <c r="R50" s="108">
        <v>343228.85</v>
      </c>
    </row>
    <row r="51" spans="4:18" x14ac:dyDescent="0.2">
      <c r="D51" s="109" t="s">
        <v>384</v>
      </c>
      <c r="F51" s="109">
        <v>138901</v>
      </c>
      <c r="I51" s="109">
        <v>500644</v>
      </c>
      <c r="J51" s="109" t="s">
        <v>415</v>
      </c>
      <c r="K51" s="109" t="s">
        <v>580</v>
      </c>
      <c r="L51" s="109" t="s">
        <v>26</v>
      </c>
      <c r="N51" s="108">
        <v>85105.08</v>
      </c>
      <c r="P51" s="109">
        <v>0</v>
      </c>
      <c r="Q51" s="109">
        <v>229</v>
      </c>
      <c r="R51" s="108">
        <v>84876.08</v>
      </c>
    </row>
    <row r="52" spans="4:18" x14ac:dyDescent="0.2">
      <c r="D52" s="109" t="s">
        <v>384</v>
      </c>
      <c r="F52" s="109">
        <v>138901</v>
      </c>
      <c r="I52" s="109">
        <v>500683</v>
      </c>
      <c r="J52" s="109" t="s">
        <v>646</v>
      </c>
      <c r="K52" s="109" t="s">
        <v>579</v>
      </c>
      <c r="L52" s="109" t="s">
        <v>26</v>
      </c>
      <c r="N52" s="109">
        <v>0</v>
      </c>
      <c r="P52" s="109">
        <v>20.56</v>
      </c>
      <c r="Q52" s="109">
        <v>20.56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500693</v>
      </c>
      <c r="J53" s="109" t="s">
        <v>417</v>
      </c>
      <c r="K53" s="109" t="s">
        <v>580</v>
      </c>
      <c r="L53" s="109" t="s">
        <v>26</v>
      </c>
      <c r="N53" s="109">
        <v>0</v>
      </c>
      <c r="P53" s="109">
        <v>7</v>
      </c>
      <c r="Q53" s="109">
        <v>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500716</v>
      </c>
      <c r="J54" s="109" t="s">
        <v>419</v>
      </c>
      <c r="K54" s="109" t="s">
        <v>579</v>
      </c>
      <c r="L54" s="109" t="s">
        <v>26</v>
      </c>
      <c r="N54" s="109">
        <v>-104.52</v>
      </c>
      <c r="P54" s="109">
        <v>223.99</v>
      </c>
      <c r="Q54" s="109">
        <v>215.94</v>
      </c>
      <c r="R54" s="109">
        <v>-96.47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580</v>
      </c>
      <c r="L55" s="109" t="s">
        <v>26</v>
      </c>
      <c r="N55" s="108">
        <v>39684.21</v>
      </c>
      <c r="P55" s="109">
        <v>0</v>
      </c>
      <c r="Q55" s="109">
        <v>0</v>
      </c>
      <c r="R55" s="108">
        <v>39684.21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579</v>
      </c>
      <c r="L56" s="109" t="s">
        <v>26</v>
      </c>
      <c r="N56" s="109">
        <v>0</v>
      </c>
      <c r="P56" s="109">
        <v>4.72</v>
      </c>
      <c r="Q56" s="109">
        <v>4.72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579</v>
      </c>
      <c r="L57" s="109" t="s">
        <v>26</v>
      </c>
      <c r="N57" s="109">
        <v>0</v>
      </c>
      <c r="P57" s="108">
        <v>2484.9899999999998</v>
      </c>
      <c r="Q57" s="108">
        <v>2484.9899999999998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580</v>
      </c>
      <c r="L58" s="109" t="s">
        <v>26</v>
      </c>
      <c r="N58" s="109">
        <v>0</v>
      </c>
      <c r="P58" s="108">
        <v>4909.96</v>
      </c>
      <c r="Q58" s="108">
        <v>4909.96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579</v>
      </c>
      <c r="L59" s="109" t="s">
        <v>26</v>
      </c>
      <c r="N59" s="109">
        <v>0</v>
      </c>
      <c r="P59" s="109">
        <v>697.54</v>
      </c>
      <c r="Q59" s="109">
        <v>697.54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580</v>
      </c>
      <c r="L60" s="109" t="s">
        <v>26</v>
      </c>
      <c r="N60" s="109">
        <v>0</v>
      </c>
      <c r="P60" s="109">
        <v>37.26</v>
      </c>
      <c r="Q60" s="109">
        <v>37.26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500743</v>
      </c>
      <c r="J61" s="109" t="s">
        <v>649</v>
      </c>
      <c r="K61" s="109" t="s">
        <v>579</v>
      </c>
      <c r="L61" s="109" t="s">
        <v>26</v>
      </c>
      <c r="N61" s="109">
        <v>0</v>
      </c>
      <c r="P61" s="109">
        <v>65.67</v>
      </c>
      <c r="Q61" s="109">
        <v>65.67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580</v>
      </c>
      <c r="L62" s="109" t="s">
        <v>26</v>
      </c>
      <c r="N62" s="109">
        <v>0</v>
      </c>
      <c r="P62" s="109">
        <v>226.35</v>
      </c>
      <c r="Q62" s="109">
        <v>226.35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579</v>
      </c>
      <c r="L63" s="109" t="s">
        <v>26</v>
      </c>
      <c r="N63" s="109">
        <v>0</v>
      </c>
      <c r="P63" s="109">
        <v>520.25</v>
      </c>
      <c r="Q63" s="109">
        <v>520.25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580</v>
      </c>
      <c r="L64" s="109" t="s">
        <v>26</v>
      </c>
      <c r="N64" s="109">
        <v>0</v>
      </c>
      <c r="P64" s="108">
        <v>5358.83</v>
      </c>
      <c r="Q64" s="108">
        <v>5358.83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500776</v>
      </c>
      <c r="J65" s="109" t="s">
        <v>424</v>
      </c>
      <c r="K65" s="109" t="s">
        <v>579</v>
      </c>
      <c r="L65" s="109" t="s">
        <v>26</v>
      </c>
      <c r="N65" s="108">
        <v>-6125.19</v>
      </c>
      <c r="P65" s="108">
        <v>9585.99</v>
      </c>
      <c r="Q65" s="108">
        <v>10185.86</v>
      </c>
      <c r="R65" s="108">
        <v>-6725.06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580</v>
      </c>
      <c r="L66" s="109" t="s">
        <v>26</v>
      </c>
      <c r="N66" s="108">
        <v>253251.48</v>
      </c>
      <c r="P66" s="109">
        <v>0</v>
      </c>
      <c r="Q66" s="109">
        <v>0</v>
      </c>
      <c r="R66" s="108">
        <v>253251.48</v>
      </c>
    </row>
    <row r="67" spans="4:18" x14ac:dyDescent="0.2">
      <c r="D67" s="109" t="s">
        <v>384</v>
      </c>
      <c r="F67" s="109">
        <v>138901</v>
      </c>
      <c r="I67" s="109">
        <v>500781</v>
      </c>
      <c r="J67" s="109" t="s">
        <v>424</v>
      </c>
      <c r="K67" s="109" t="s">
        <v>579</v>
      </c>
      <c r="L67" s="109" t="s">
        <v>26</v>
      </c>
      <c r="N67" s="109">
        <v>-174.52</v>
      </c>
      <c r="P67" s="109">
        <v>174.52</v>
      </c>
      <c r="Q67" s="108">
        <v>9424.35</v>
      </c>
      <c r="R67" s="108">
        <v>-9424.35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580</v>
      </c>
      <c r="L68" s="109" t="s">
        <v>26</v>
      </c>
      <c r="N68" s="108">
        <v>483550.6</v>
      </c>
      <c r="P68" s="109">
        <v>0</v>
      </c>
      <c r="Q68" s="109">
        <v>0</v>
      </c>
      <c r="R68" s="108">
        <v>483550.6</v>
      </c>
    </row>
    <row r="69" spans="4:18" x14ac:dyDescent="0.2">
      <c r="D69" s="109" t="s">
        <v>384</v>
      </c>
      <c r="F69" s="109">
        <v>138901</v>
      </c>
      <c r="I69" s="109">
        <v>500806</v>
      </c>
      <c r="J69" s="109" t="s">
        <v>426</v>
      </c>
      <c r="K69" s="109" t="s">
        <v>580</v>
      </c>
      <c r="L69" s="109" t="s">
        <v>26</v>
      </c>
      <c r="N69" s="108">
        <v>41770.019999999997</v>
      </c>
      <c r="P69" s="108">
        <v>12310</v>
      </c>
      <c r="Q69" s="109">
        <v>0</v>
      </c>
      <c r="R69" s="108">
        <v>54080.02</v>
      </c>
    </row>
    <row r="70" spans="4:18" x14ac:dyDescent="0.2">
      <c r="D70" s="109" t="s">
        <v>384</v>
      </c>
      <c r="F70" s="109">
        <v>138901</v>
      </c>
      <c r="I70" s="109">
        <v>500839</v>
      </c>
      <c r="J70" s="109" t="s">
        <v>586</v>
      </c>
      <c r="K70" s="109" t="s">
        <v>579</v>
      </c>
      <c r="L70" s="109" t="s">
        <v>26</v>
      </c>
      <c r="N70" s="109">
        <v>0</v>
      </c>
      <c r="P70" s="109">
        <v>223.66</v>
      </c>
      <c r="Q70" s="109">
        <v>223.66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580</v>
      </c>
      <c r="L71" s="109" t="s">
        <v>26</v>
      </c>
      <c r="N71" s="109">
        <v>0</v>
      </c>
      <c r="P71" s="108">
        <v>3142.62</v>
      </c>
      <c r="Q71" s="108">
        <v>3142.62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500840</v>
      </c>
      <c r="J72" s="109" t="s">
        <v>428</v>
      </c>
      <c r="K72" s="109" t="s">
        <v>579</v>
      </c>
      <c r="L72" s="109" t="s">
        <v>26</v>
      </c>
      <c r="N72" s="109">
        <v>0</v>
      </c>
      <c r="P72" s="109">
        <v>456.5</v>
      </c>
      <c r="Q72" s="109">
        <v>456.5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500852</v>
      </c>
      <c r="J73" s="109" t="s">
        <v>429</v>
      </c>
      <c r="K73" s="109" t="s">
        <v>580</v>
      </c>
      <c r="L73" s="109" t="s">
        <v>26</v>
      </c>
      <c r="N73" s="108">
        <v>16423.099999999999</v>
      </c>
      <c r="P73" s="109">
        <v>557</v>
      </c>
      <c r="Q73" s="109">
        <v>0</v>
      </c>
      <c r="R73" s="108">
        <v>16980.099999999999</v>
      </c>
    </row>
    <row r="74" spans="4:18" x14ac:dyDescent="0.2">
      <c r="D74" s="109" t="s">
        <v>384</v>
      </c>
      <c r="F74" s="109">
        <v>138901</v>
      </c>
      <c r="I74" s="109">
        <v>500883</v>
      </c>
      <c r="J74" s="109" t="s">
        <v>431</v>
      </c>
      <c r="K74" s="109" t="s">
        <v>579</v>
      </c>
      <c r="L74" s="109" t="s">
        <v>26</v>
      </c>
      <c r="N74" s="109">
        <v>813.79</v>
      </c>
      <c r="P74" s="108">
        <v>10305.31</v>
      </c>
      <c r="Q74" s="108">
        <v>14588.31</v>
      </c>
      <c r="R74" s="108">
        <v>-3469.21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580</v>
      </c>
      <c r="L75" s="109" t="s">
        <v>26</v>
      </c>
      <c r="N75" s="108">
        <v>716721.33</v>
      </c>
      <c r="P75" s="108">
        <v>415626.85</v>
      </c>
      <c r="Q75" s="108">
        <v>921582.85</v>
      </c>
      <c r="R75" s="108">
        <v>210765.33</v>
      </c>
    </row>
    <row r="76" spans="4:18" x14ac:dyDescent="0.2">
      <c r="D76" s="109" t="s">
        <v>384</v>
      </c>
      <c r="F76" s="109">
        <v>138901</v>
      </c>
      <c r="I76" s="109">
        <v>500885</v>
      </c>
      <c r="J76" s="109" t="s">
        <v>432</v>
      </c>
      <c r="K76" s="109" t="s">
        <v>579</v>
      </c>
      <c r="L76" s="109" t="s">
        <v>26</v>
      </c>
      <c r="N76" s="109">
        <v>-291.18</v>
      </c>
      <c r="P76" s="109">
        <v>291.18</v>
      </c>
      <c r="Q76" s="109">
        <v>270.27</v>
      </c>
      <c r="R76" s="109">
        <v>-270.27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580</v>
      </c>
      <c r="L77" s="109" t="s">
        <v>26</v>
      </c>
      <c r="N77" s="108">
        <v>37400</v>
      </c>
      <c r="P77" s="109">
        <v>0</v>
      </c>
      <c r="Q77" s="109">
        <v>0</v>
      </c>
      <c r="R77" s="108">
        <v>37400</v>
      </c>
    </row>
    <row r="78" spans="4:18" x14ac:dyDescent="0.2">
      <c r="D78" s="109" t="s">
        <v>384</v>
      </c>
      <c r="F78" s="109">
        <v>138901</v>
      </c>
      <c r="I78" s="109">
        <v>500913</v>
      </c>
      <c r="J78" s="109" t="s">
        <v>434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500914</v>
      </c>
      <c r="J79" s="109" t="s">
        <v>435</v>
      </c>
      <c r="K79" s="109" t="s">
        <v>580</v>
      </c>
      <c r="L79" s="109" t="s">
        <v>26</v>
      </c>
      <c r="N79" s="108">
        <v>219966.5</v>
      </c>
      <c r="P79" s="108">
        <v>19433.330000000002</v>
      </c>
      <c r="Q79" s="109">
        <v>0</v>
      </c>
      <c r="R79" s="108">
        <v>239399.83</v>
      </c>
    </row>
    <row r="80" spans="4:18" x14ac:dyDescent="0.2">
      <c r="D80" s="109" t="s">
        <v>384</v>
      </c>
      <c r="F80" s="109">
        <v>138901</v>
      </c>
      <c r="I80" s="109">
        <v>500927</v>
      </c>
      <c r="J80" s="109" t="s">
        <v>436</v>
      </c>
      <c r="K80" s="109" t="s">
        <v>580</v>
      </c>
      <c r="L80" s="109" t="s">
        <v>26</v>
      </c>
      <c r="N80" s="108">
        <v>32548.33</v>
      </c>
      <c r="P80" s="109">
        <v>0</v>
      </c>
      <c r="Q80" s="109">
        <v>0</v>
      </c>
      <c r="R80" s="108">
        <v>32548.33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32009695.039999999</v>
      </c>
      <c r="P82" s="108">
        <v>3700097.84</v>
      </c>
      <c r="Q82" s="108">
        <v>4161583.88</v>
      </c>
      <c r="R82" s="108">
        <v>31548209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32009695.039999999</v>
      </c>
      <c r="P84" s="108">
        <v>3700097.84</v>
      </c>
      <c r="Q84" s="108">
        <v>4161583.88</v>
      </c>
      <c r="R84" s="108">
        <v>31548209</v>
      </c>
    </row>
    <row r="86" spans="1:18" x14ac:dyDescent="0.2">
      <c r="B86" s="109" t="s">
        <v>444</v>
      </c>
      <c r="L86" s="109" t="s">
        <v>26</v>
      </c>
      <c r="N86" s="108">
        <v>32009695.039999999</v>
      </c>
      <c r="P86" s="108">
        <v>3700097.84</v>
      </c>
      <c r="Q86" s="108">
        <v>4161583.88</v>
      </c>
      <c r="R86" s="108">
        <v>31548209</v>
      </c>
    </row>
    <row r="88" spans="1:18" x14ac:dyDescent="0.2">
      <c r="A88" s="109" t="s">
        <v>650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579</v>
      </c>
      <c r="H95" s="108">
        <v>341377.39</v>
      </c>
      <c r="J95" s="108">
        <v>2984699.7</v>
      </c>
      <c r="M95" s="108">
        <v>3134976.18</v>
      </c>
      <c r="O95" s="108">
        <v>191100.91</v>
      </c>
    </row>
    <row r="96" spans="1:18" x14ac:dyDescent="0.2">
      <c r="C96" s="109" t="s">
        <v>26</v>
      </c>
      <c r="E96" s="109" t="s">
        <v>384</v>
      </c>
      <c r="G96" s="109" t="s">
        <v>580</v>
      </c>
      <c r="H96" s="108">
        <v>31668317.649999999</v>
      </c>
      <c r="J96" s="108">
        <v>715398.14</v>
      </c>
      <c r="M96" s="108">
        <v>1026607.7</v>
      </c>
      <c r="O96" s="108">
        <v>31357108.09</v>
      </c>
    </row>
    <row r="98" spans="2:15" x14ac:dyDescent="0.2">
      <c r="B98" s="109" t="s">
        <v>442</v>
      </c>
      <c r="C98" s="109" t="s">
        <v>26</v>
      </c>
      <c r="H98" s="108">
        <v>32009695.039999999</v>
      </c>
      <c r="J98" s="108">
        <v>3700097.84</v>
      </c>
      <c r="M98" s="108">
        <v>4161583.88</v>
      </c>
      <c r="O98" s="108">
        <v>31548209</v>
      </c>
    </row>
  </sheetData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25BC-5A70-4C49-BBFB-CC9168D2F7C7}">
  <dimension ref="A1:R9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-4412.6499999999996</v>
      </c>
      <c r="P7" s="108">
        <v>5172</v>
      </c>
      <c r="Q7" s="108">
        <v>8142.33</v>
      </c>
      <c r="R7" s="108">
        <v>-7382.98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-4212.05</v>
      </c>
      <c r="P9" s="108">
        <v>4971.3999999999996</v>
      </c>
      <c r="Q9" s="108">
        <v>7943.16</v>
      </c>
      <c r="R9" s="108">
        <v>-7183.81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-22058.31</v>
      </c>
      <c r="P11" s="108">
        <v>33868.879999999997</v>
      </c>
      <c r="Q11" s="108">
        <v>47929.39</v>
      </c>
      <c r="R11" s="108">
        <v>-36118.82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8">
        <v>48302.22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311963.8</v>
      </c>
      <c r="P17" s="108">
        <v>300186.2</v>
      </c>
      <c r="Q17" s="108">
        <v>322945.40000000002</v>
      </c>
      <c r="R17" s="108">
        <v>289204.59999999998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255.07</v>
      </c>
      <c r="P19" s="109">
        <v>744.76</v>
      </c>
      <c r="Q19" s="109">
        <v>548.66999999999996</v>
      </c>
      <c r="R19" s="109">
        <v>451.16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10442.07</v>
      </c>
      <c r="Q23" s="108">
        <v>10442.07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276214.18</v>
      </c>
      <c r="Q24" s="108">
        <v>276214.18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5507.12</v>
      </c>
      <c r="Q25" s="108">
        <v>5507.12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952.85</v>
      </c>
      <c r="Q28" s="109">
        <v>952.85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6083.51</v>
      </c>
      <c r="Q30" s="108">
        <v>6083.51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580</v>
      </c>
      <c r="L34" s="109" t="s">
        <v>26</v>
      </c>
      <c r="N34" s="109">
        <v>0</v>
      </c>
      <c r="P34" s="108">
        <v>11460.56</v>
      </c>
      <c r="Q34" s="108">
        <v>11460.56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77806.7</v>
      </c>
      <c r="P35" s="108">
        <v>55944.68</v>
      </c>
      <c r="Q35" s="108">
        <v>78056.7</v>
      </c>
      <c r="R35" s="108">
        <v>55694.68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1504270.59</v>
      </c>
      <c r="P36" s="109">
        <v>0</v>
      </c>
      <c r="Q36" s="109">
        <v>0</v>
      </c>
      <c r="R36" s="108">
        <v>1504270.59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8">
        <v>-5346.96</v>
      </c>
      <c r="P37" s="108">
        <v>5346.96</v>
      </c>
      <c r="Q37" s="108">
        <v>8205.26</v>
      </c>
      <c r="R37" s="108">
        <v>-8205.26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335391.35999999999</v>
      </c>
      <c r="P38" s="109">
        <v>0</v>
      </c>
      <c r="Q38" s="109">
        <v>0</v>
      </c>
      <c r="R38" s="108">
        <v>335391.35999999999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101287.29</v>
      </c>
      <c r="Q39" s="108">
        <v>101287.29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4062.68</v>
      </c>
      <c r="Q41" s="108">
        <v>4062.68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2083.5300000000002</v>
      </c>
      <c r="Q43" s="108">
        <v>2083.5300000000002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580</v>
      </c>
      <c r="L44" s="109" t="s">
        <v>26</v>
      </c>
      <c r="N44" s="108">
        <v>5360</v>
      </c>
      <c r="P44" s="109">
        <v>0</v>
      </c>
      <c r="Q44" s="109">
        <v>0</v>
      </c>
      <c r="R44" s="108">
        <v>5360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579</v>
      </c>
      <c r="L45" s="109" t="s">
        <v>26</v>
      </c>
      <c r="N45" s="108">
        <v>-137776.69</v>
      </c>
      <c r="P45" s="108">
        <v>1969483.16</v>
      </c>
      <c r="Q45" s="108">
        <v>2006310.58</v>
      </c>
      <c r="R45" s="108">
        <v>-174604.11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580</v>
      </c>
      <c r="L46" s="109" t="s">
        <v>26</v>
      </c>
      <c r="N46" s="108">
        <v>22082831.91</v>
      </c>
      <c r="P46" s="108">
        <v>46882</v>
      </c>
      <c r="Q46" s="108">
        <v>32825.17</v>
      </c>
      <c r="R46" s="108">
        <v>22096888.739999998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580</v>
      </c>
      <c r="L47" s="109" t="s">
        <v>26</v>
      </c>
      <c r="N47" s="108">
        <v>35913.300000000003</v>
      </c>
      <c r="P47" s="109">
        <v>0</v>
      </c>
      <c r="Q47" s="109">
        <v>0</v>
      </c>
      <c r="R47" s="108">
        <v>35913.300000000003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580</v>
      </c>
      <c r="L48" s="109" t="s">
        <v>26</v>
      </c>
      <c r="N48" s="108">
        <v>352569.62</v>
      </c>
      <c r="P48" s="108">
        <v>2500</v>
      </c>
      <c r="Q48" s="109">
        <v>0</v>
      </c>
      <c r="R48" s="108">
        <v>355069.62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580</v>
      </c>
      <c r="L49" s="109" t="s">
        <v>26</v>
      </c>
      <c r="N49" s="108">
        <v>15691.8</v>
      </c>
      <c r="P49" s="109">
        <v>0</v>
      </c>
      <c r="Q49" s="109">
        <v>0</v>
      </c>
      <c r="R49" s="108">
        <v>15691.8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579</v>
      </c>
      <c r="L50" s="109" t="s">
        <v>26</v>
      </c>
      <c r="N50" s="108">
        <v>-5132.6400000000003</v>
      </c>
      <c r="P50" s="108">
        <v>18237.599999999999</v>
      </c>
      <c r="Q50" s="108">
        <v>8924.69</v>
      </c>
      <c r="R50" s="108">
        <v>4180.2700000000004</v>
      </c>
    </row>
    <row r="51" spans="4:18" x14ac:dyDescent="0.2">
      <c r="D51" s="109" t="s">
        <v>384</v>
      </c>
      <c r="F51" s="109">
        <v>138901</v>
      </c>
      <c r="I51" s="109">
        <v>500631</v>
      </c>
      <c r="J51" s="109" t="s">
        <v>413</v>
      </c>
      <c r="K51" s="109" t="s">
        <v>580</v>
      </c>
      <c r="L51" s="109" t="s">
        <v>26</v>
      </c>
      <c r="N51" s="108">
        <v>343228.85</v>
      </c>
      <c r="P51" s="108">
        <v>9104.0499999999993</v>
      </c>
      <c r="Q51" s="109">
        <v>0</v>
      </c>
      <c r="R51" s="108">
        <v>352332.9</v>
      </c>
    </row>
    <row r="52" spans="4:18" x14ac:dyDescent="0.2">
      <c r="D52" s="109" t="s">
        <v>384</v>
      </c>
      <c r="F52" s="109">
        <v>138901</v>
      </c>
      <c r="I52" s="109">
        <v>500644</v>
      </c>
      <c r="J52" s="109" t="s">
        <v>415</v>
      </c>
      <c r="K52" s="109" t="s">
        <v>580</v>
      </c>
      <c r="L52" s="109" t="s">
        <v>26</v>
      </c>
      <c r="N52" s="108">
        <v>84876.08</v>
      </c>
      <c r="P52" s="109">
        <v>0</v>
      </c>
      <c r="Q52" s="109">
        <v>0</v>
      </c>
      <c r="R52" s="108">
        <v>84876.08</v>
      </c>
    </row>
    <row r="53" spans="4:18" x14ac:dyDescent="0.2">
      <c r="D53" s="109" t="s">
        <v>384</v>
      </c>
      <c r="F53" s="109">
        <v>138901</v>
      </c>
      <c r="I53" s="109">
        <v>500683</v>
      </c>
      <c r="J53" s="109" t="s">
        <v>646</v>
      </c>
      <c r="K53" s="109" t="s">
        <v>579</v>
      </c>
      <c r="L53" s="109" t="s">
        <v>26</v>
      </c>
      <c r="N53" s="109">
        <v>0</v>
      </c>
      <c r="P53" s="109">
        <v>23.11</v>
      </c>
      <c r="Q53" s="109">
        <v>23.11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580</v>
      </c>
      <c r="L54" s="109" t="s">
        <v>26</v>
      </c>
      <c r="N54" s="109">
        <v>0</v>
      </c>
      <c r="P54" s="109">
        <v>7</v>
      </c>
      <c r="Q54" s="109">
        <v>7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579</v>
      </c>
      <c r="L55" s="109" t="s">
        <v>26</v>
      </c>
      <c r="N55" s="109">
        <v>-96.47</v>
      </c>
      <c r="P55" s="109">
        <v>153.36000000000001</v>
      </c>
      <c r="Q55" s="109">
        <v>56.89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580</v>
      </c>
      <c r="L56" s="109" t="s">
        <v>26</v>
      </c>
      <c r="N56" s="108">
        <v>39684.21</v>
      </c>
      <c r="P56" s="108">
        <v>40315.79</v>
      </c>
      <c r="Q56" s="108">
        <v>80000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579</v>
      </c>
      <c r="L57" s="109" t="s">
        <v>26</v>
      </c>
      <c r="N57" s="109">
        <v>0</v>
      </c>
      <c r="P57" s="109">
        <v>9.32</v>
      </c>
      <c r="Q57" s="109">
        <v>9.32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579</v>
      </c>
      <c r="L58" s="109" t="s">
        <v>26</v>
      </c>
      <c r="N58" s="109">
        <v>0</v>
      </c>
      <c r="P58" s="108">
        <v>2165.98</v>
      </c>
      <c r="Q58" s="108">
        <v>2165.98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580</v>
      </c>
      <c r="L59" s="109" t="s">
        <v>26</v>
      </c>
      <c r="N59" s="109">
        <v>0</v>
      </c>
      <c r="P59" s="108">
        <v>4909.96</v>
      </c>
      <c r="Q59" s="108">
        <v>4909.96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579</v>
      </c>
      <c r="L60" s="109" t="s">
        <v>26</v>
      </c>
      <c r="N60" s="109">
        <v>0</v>
      </c>
      <c r="P60" s="109">
        <v>642.82000000000005</v>
      </c>
      <c r="Q60" s="109">
        <v>642.82000000000005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580</v>
      </c>
      <c r="L61" s="109" t="s">
        <v>26</v>
      </c>
      <c r="N61" s="109">
        <v>0</v>
      </c>
      <c r="P61" s="109">
        <v>37.26</v>
      </c>
      <c r="Q61" s="109">
        <v>37.26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579</v>
      </c>
      <c r="L62" s="109" t="s">
        <v>26</v>
      </c>
      <c r="N62" s="109">
        <v>0</v>
      </c>
      <c r="P62" s="109">
        <v>57.01</v>
      </c>
      <c r="Q62" s="109">
        <v>57.01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500743</v>
      </c>
      <c r="J63" s="109" t="s">
        <v>649</v>
      </c>
      <c r="K63" s="109" t="s">
        <v>580</v>
      </c>
      <c r="L63" s="109" t="s">
        <v>26</v>
      </c>
      <c r="N63" s="109">
        <v>0</v>
      </c>
      <c r="P63" s="109">
        <v>226.35</v>
      </c>
      <c r="Q63" s="109">
        <v>226.35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579</v>
      </c>
      <c r="L64" s="109" t="s">
        <v>26</v>
      </c>
      <c r="N64" s="109">
        <v>0</v>
      </c>
      <c r="P64" s="109">
        <v>216.51</v>
      </c>
      <c r="Q64" s="109">
        <v>216.51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500768</v>
      </c>
      <c r="J65" s="109" t="s">
        <v>423</v>
      </c>
      <c r="K65" s="109" t="s">
        <v>580</v>
      </c>
      <c r="L65" s="109" t="s">
        <v>26</v>
      </c>
      <c r="N65" s="109">
        <v>0</v>
      </c>
      <c r="P65" s="108">
        <v>10637.66</v>
      </c>
      <c r="Q65" s="108">
        <v>10637.66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579</v>
      </c>
      <c r="L66" s="109" t="s">
        <v>26</v>
      </c>
      <c r="N66" s="108">
        <v>-6725.06</v>
      </c>
      <c r="P66" s="108">
        <v>7235.58</v>
      </c>
      <c r="Q66" s="108">
        <v>8014.17</v>
      </c>
      <c r="R66" s="108">
        <v>-7503.65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K67" s="109" t="s">
        <v>580</v>
      </c>
      <c r="L67" s="109" t="s">
        <v>26</v>
      </c>
      <c r="N67" s="108">
        <v>253251.48</v>
      </c>
      <c r="P67" s="109">
        <v>0</v>
      </c>
      <c r="Q67" s="109">
        <v>0</v>
      </c>
      <c r="R67" s="108">
        <v>253251.48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579</v>
      </c>
      <c r="L68" s="109" t="s">
        <v>26</v>
      </c>
      <c r="N68" s="108">
        <v>-9424.35</v>
      </c>
      <c r="P68" s="108">
        <v>9424.35</v>
      </c>
      <c r="Q68" s="108">
        <v>17700.099999999999</v>
      </c>
      <c r="R68" s="108">
        <v>-17700.099999999999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K69" s="109" t="s">
        <v>580</v>
      </c>
      <c r="L69" s="109" t="s">
        <v>26</v>
      </c>
      <c r="N69" s="108">
        <v>483550.6</v>
      </c>
      <c r="P69" s="108">
        <v>181991.18</v>
      </c>
      <c r="Q69" s="109">
        <v>0</v>
      </c>
      <c r="R69" s="108">
        <v>665541.78</v>
      </c>
    </row>
    <row r="70" spans="4:18" x14ac:dyDescent="0.2">
      <c r="D70" s="109" t="s">
        <v>384</v>
      </c>
      <c r="F70" s="109">
        <v>138901</v>
      </c>
      <c r="I70" s="109">
        <v>500806</v>
      </c>
      <c r="J70" s="109" t="s">
        <v>426</v>
      </c>
      <c r="K70" s="109" t="s">
        <v>580</v>
      </c>
      <c r="L70" s="109" t="s">
        <v>26</v>
      </c>
      <c r="N70" s="108">
        <v>54080.02</v>
      </c>
      <c r="P70" s="108">
        <v>8159</v>
      </c>
      <c r="Q70" s="109">
        <v>0</v>
      </c>
      <c r="R70" s="108">
        <v>62239.02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579</v>
      </c>
      <c r="L71" s="109" t="s">
        <v>26</v>
      </c>
      <c r="N71" s="109">
        <v>0</v>
      </c>
      <c r="P71" s="109">
        <v>116.21</v>
      </c>
      <c r="Q71" s="109">
        <v>116.21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500839</v>
      </c>
      <c r="J72" s="109" t="s">
        <v>586</v>
      </c>
      <c r="K72" s="109" t="s">
        <v>580</v>
      </c>
      <c r="L72" s="109" t="s">
        <v>26</v>
      </c>
      <c r="N72" s="109">
        <v>0</v>
      </c>
      <c r="P72" s="108">
        <v>3142.62</v>
      </c>
      <c r="Q72" s="108">
        <v>3142.62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500840</v>
      </c>
      <c r="J73" s="109" t="s">
        <v>428</v>
      </c>
      <c r="K73" s="109" t="s">
        <v>579</v>
      </c>
      <c r="L73" s="109" t="s">
        <v>26</v>
      </c>
      <c r="N73" s="109">
        <v>0</v>
      </c>
      <c r="P73" s="108">
        <v>1068.8599999999999</v>
      </c>
      <c r="Q73" s="108">
        <v>1068.8599999999999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500852</v>
      </c>
      <c r="J74" s="109" t="s">
        <v>429</v>
      </c>
      <c r="K74" s="109" t="s">
        <v>580</v>
      </c>
      <c r="L74" s="109" t="s">
        <v>26</v>
      </c>
      <c r="N74" s="108">
        <v>16980.099999999999</v>
      </c>
      <c r="P74" s="108">
        <v>1219</v>
      </c>
      <c r="Q74" s="109">
        <v>0</v>
      </c>
      <c r="R74" s="108">
        <v>18199.099999999999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579</v>
      </c>
      <c r="L75" s="109" t="s">
        <v>26</v>
      </c>
      <c r="N75" s="108">
        <v>-3469.21</v>
      </c>
      <c r="P75" s="108">
        <v>28638.06</v>
      </c>
      <c r="Q75" s="108">
        <v>31588.53</v>
      </c>
      <c r="R75" s="108">
        <v>-6419.68</v>
      </c>
    </row>
    <row r="76" spans="4:18" x14ac:dyDescent="0.2">
      <c r="D76" s="109" t="s">
        <v>384</v>
      </c>
      <c r="F76" s="109">
        <v>138901</v>
      </c>
      <c r="I76" s="109">
        <v>500883</v>
      </c>
      <c r="J76" s="109" t="s">
        <v>431</v>
      </c>
      <c r="K76" s="109" t="s">
        <v>580</v>
      </c>
      <c r="L76" s="109" t="s">
        <v>26</v>
      </c>
      <c r="N76" s="108">
        <v>210765.33</v>
      </c>
      <c r="P76" s="109">
        <v>0</v>
      </c>
      <c r="Q76" s="109">
        <v>0</v>
      </c>
      <c r="R76" s="108">
        <v>210765.33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579</v>
      </c>
      <c r="L77" s="109" t="s">
        <v>26</v>
      </c>
      <c r="N77" s="109">
        <v>-270.27</v>
      </c>
      <c r="P77" s="109">
        <v>270.27</v>
      </c>
      <c r="Q77" s="109">
        <v>310.52</v>
      </c>
      <c r="R77" s="109">
        <v>-310.52</v>
      </c>
    </row>
    <row r="78" spans="4:18" x14ac:dyDescent="0.2">
      <c r="D78" s="109" t="s">
        <v>384</v>
      </c>
      <c r="F78" s="109">
        <v>138901</v>
      </c>
      <c r="I78" s="109">
        <v>500885</v>
      </c>
      <c r="J78" s="109" t="s">
        <v>432</v>
      </c>
      <c r="K78" s="109" t="s">
        <v>580</v>
      </c>
      <c r="L78" s="109" t="s">
        <v>26</v>
      </c>
      <c r="N78" s="108">
        <v>37400</v>
      </c>
      <c r="P78" s="109">
        <v>0</v>
      </c>
      <c r="Q78" s="109">
        <v>0</v>
      </c>
      <c r="R78" s="108">
        <v>37400</v>
      </c>
    </row>
    <row r="79" spans="4:18" x14ac:dyDescent="0.2">
      <c r="D79" s="109" t="s">
        <v>384</v>
      </c>
      <c r="F79" s="109">
        <v>138901</v>
      </c>
      <c r="I79" s="109">
        <v>500913</v>
      </c>
      <c r="J79" s="109" t="s">
        <v>434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239399.83</v>
      </c>
      <c r="P80" s="109">
        <v>0</v>
      </c>
      <c r="Q80" s="109">
        <v>0</v>
      </c>
      <c r="R80" s="108">
        <v>239399.83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32548.33</v>
      </c>
      <c r="P81" s="109">
        <v>0</v>
      </c>
      <c r="Q81" s="109">
        <v>0</v>
      </c>
      <c r="R81" s="108">
        <v>32548.33</v>
      </c>
    </row>
    <row r="83" spans="1:18" x14ac:dyDescent="0.2">
      <c r="B83" s="109" t="s">
        <v>442</v>
      </c>
      <c r="D83" s="109" t="s">
        <v>384</v>
      </c>
      <c r="F83" s="109">
        <v>138901</v>
      </c>
      <c r="L83" s="109" t="s">
        <v>26</v>
      </c>
      <c r="N83" s="108">
        <v>31548209</v>
      </c>
      <c r="P83" s="108">
        <v>3312208.35</v>
      </c>
      <c r="Q83" s="108">
        <v>3193559.41</v>
      </c>
      <c r="R83" s="108">
        <v>31666857.940000001</v>
      </c>
    </row>
    <row r="85" spans="1:18" x14ac:dyDescent="0.2">
      <c r="B85" s="109" t="s">
        <v>443</v>
      </c>
      <c r="D85" s="109" t="s">
        <v>384</v>
      </c>
      <c r="L85" s="109" t="s">
        <v>26</v>
      </c>
      <c r="N85" s="108">
        <v>31548209</v>
      </c>
      <c r="P85" s="108">
        <v>3312208.35</v>
      </c>
      <c r="Q85" s="108">
        <v>3193559.41</v>
      </c>
      <c r="R85" s="108">
        <v>31666857.940000001</v>
      </c>
    </row>
    <row r="87" spans="1:18" x14ac:dyDescent="0.2">
      <c r="B87" s="109" t="s">
        <v>444</v>
      </c>
      <c r="L87" s="109" t="s">
        <v>26</v>
      </c>
      <c r="N87" s="108">
        <v>31548209</v>
      </c>
      <c r="P87" s="108">
        <v>3312208.35</v>
      </c>
      <c r="Q87" s="108">
        <v>3193559.41</v>
      </c>
      <c r="R87" s="108">
        <v>31666857.940000001</v>
      </c>
    </row>
    <row r="89" spans="1:18" x14ac:dyDescent="0.2">
      <c r="A89" s="109" t="s">
        <v>652</v>
      </c>
    </row>
    <row r="90" spans="1:18" x14ac:dyDescent="0.2">
      <c r="A90" s="109" t="s">
        <v>446</v>
      </c>
    </row>
    <row r="91" spans="1:18" x14ac:dyDescent="0.2">
      <c r="A91" s="109" t="s">
        <v>540</v>
      </c>
    </row>
    <row r="92" spans="1:18" x14ac:dyDescent="0.2">
      <c r="A92" s="109" t="s">
        <v>447</v>
      </c>
    </row>
    <row r="94" spans="1:18" x14ac:dyDescent="0.2">
      <c r="C94" s="109" t="s">
        <v>379</v>
      </c>
      <c r="E94" s="109" t="s">
        <v>374</v>
      </c>
      <c r="G94" s="109" t="s">
        <v>448</v>
      </c>
      <c r="H94" s="109" t="s">
        <v>380</v>
      </c>
      <c r="J94" s="109" t="s">
        <v>381</v>
      </c>
      <c r="M94" s="109" t="s">
        <v>382</v>
      </c>
      <c r="O94" s="109" t="s">
        <v>383</v>
      </c>
    </row>
    <row r="96" spans="1:18" x14ac:dyDescent="0.2">
      <c r="C96" s="109" t="s">
        <v>26</v>
      </c>
      <c r="E96" s="109" t="s">
        <v>384</v>
      </c>
      <c r="G96" s="109" t="s">
        <v>579</v>
      </c>
      <c r="H96" s="108">
        <v>191100.91</v>
      </c>
      <c r="J96" s="108">
        <v>2852199.87</v>
      </c>
      <c r="M96" s="108">
        <v>2959199</v>
      </c>
      <c r="O96" s="108">
        <v>84101.78</v>
      </c>
    </row>
    <row r="97" spans="2:15" x14ac:dyDescent="0.2">
      <c r="C97" s="109" t="s">
        <v>26</v>
      </c>
      <c r="E97" s="109" t="s">
        <v>384</v>
      </c>
      <c r="G97" s="109" t="s">
        <v>580</v>
      </c>
      <c r="H97" s="108">
        <v>31357108.09</v>
      </c>
      <c r="J97" s="108">
        <v>460008.48</v>
      </c>
      <c r="M97" s="108">
        <v>234360.41</v>
      </c>
      <c r="O97" s="108">
        <v>31582756.16</v>
      </c>
    </row>
    <row r="99" spans="2:15" x14ac:dyDescent="0.2">
      <c r="B99" s="109" t="s">
        <v>442</v>
      </c>
      <c r="C99" s="109" t="s">
        <v>26</v>
      </c>
      <c r="H99" s="108">
        <v>31548209</v>
      </c>
      <c r="J99" s="108">
        <v>3312208.35</v>
      </c>
      <c r="M99" s="108">
        <v>3193559.41</v>
      </c>
      <c r="O99" s="108">
        <v>31666857.940000001</v>
      </c>
    </row>
  </sheetData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08D5-1A7F-4DB5-B2C8-B546EA8C07E5}">
  <dimension ref="A1:R90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653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-5949.02</v>
      </c>
      <c r="P7" s="108">
        <v>6701.94</v>
      </c>
      <c r="Q7" s="108">
        <v>6471.48</v>
      </c>
      <c r="R7" s="108">
        <v>-5718.56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-5749.17</v>
      </c>
      <c r="P9" s="108">
        <v>6502.09</v>
      </c>
      <c r="Q9" s="108">
        <v>6271.52</v>
      </c>
      <c r="R9" s="108">
        <v>-5518.6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-29330.99</v>
      </c>
      <c r="P11" s="108">
        <v>41342.42</v>
      </c>
      <c r="Q11" s="108">
        <v>40251.51</v>
      </c>
      <c r="R11" s="108">
        <v>-28240.080000000002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2122472.7999999998</v>
      </c>
      <c r="P13" s="109">
        <v>0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300191.8</v>
      </c>
      <c r="P17" s="108">
        <v>312833.2</v>
      </c>
      <c r="Q17" s="108">
        <v>311067.40000000002</v>
      </c>
      <c r="R17" s="108">
        <v>301957.59999999998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337.2</v>
      </c>
      <c r="P19" s="109">
        <v>708.37</v>
      </c>
      <c r="Q19" s="109">
        <v>606.62</v>
      </c>
      <c r="R19" s="109">
        <v>438.95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10429.36</v>
      </c>
      <c r="Q23" s="108">
        <v>10429.36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276589.55</v>
      </c>
      <c r="Q24" s="108">
        <v>276589.55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5514.82</v>
      </c>
      <c r="Q25" s="108">
        <v>5514.82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954.95</v>
      </c>
      <c r="Q28" s="109">
        <v>954.95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6091.66</v>
      </c>
      <c r="Q30" s="108">
        <v>6091.66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579</v>
      </c>
      <c r="L33" s="109" t="s">
        <v>26</v>
      </c>
      <c r="N33" s="108">
        <v>66369.45</v>
      </c>
      <c r="P33" s="108">
        <v>68340.039999999994</v>
      </c>
      <c r="Q33" s="108">
        <v>66624.45</v>
      </c>
      <c r="R33" s="108">
        <v>68085.039999999994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580</v>
      </c>
      <c r="L34" s="109" t="s">
        <v>26</v>
      </c>
      <c r="N34" s="108">
        <v>1504270.59</v>
      </c>
      <c r="P34" s="109">
        <v>0</v>
      </c>
      <c r="Q34" s="109">
        <v>0</v>
      </c>
      <c r="R34" s="108">
        <v>1504270.59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K35" s="109" t="s">
        <v>579</v>
      </c>
      <c r="L35" s="109" t="s">
        <v>26</v>
      </c>
      <c r="N35" s="108">
        <v>-6825.39</v>
      </c>
      <c r="P35" s="108">
        <v>6858.09</v>
      </c>
      <c r="Q35" s="108">
        <v>6603.63</v>
      </c>
      <c r="R35" s="108">
        <v>-6570.93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580</v>
      </c>
      <c r="L36" s="109" t="s">
        <v>26</v>
      </c>
      <c r="N36" s="108">
        <v>335391.35999999999</v>
      </c>
      <c r="P36" s="108">
        <v>18883.77</v>
      </c>
      <c r="Q36" s="109">
        <v>0</v>
      </c>
      <c r="R36" s="108">
        <v>354275.13</v>
      </c>
    </row>
    <row r="37" spans="4:18" x14ac:dyDescent="0.2">
      <c r="D37" s="109" t="s">
        <v>384</v>
      </c>
      <c r="F37" s="109">
        <v>138901</v>
      </c>
      <c r="I37" s="109">
        <v>500523</v>
      </c>
      <c r="J37" s="109" t="s">
        <v>644</v>
      </c>
      <c r="K37" s="109" t="s">
        <v>579</v>
      </c>
      <c r="L37" s="109" t="s">
        <v>26</v>
      </c>
      <c r="N37" s="109">
        <v>0</v>
      </c>
      <c r="P37" s="108">
        <v>101419.95</v>
      </c>
      <c r="Q37" s="108">
        <v>101419.95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580</v>
      </c>
      <c r="L38" s="109" t="s">
        <v>26</v>
      </c>
      <c r="N38" s="109">
        <v>0</v>
      </c>
      <c r="P38" s="108">
        <v>83098.850000000006</v>
      </c>
      <c r="Q38" s="108">
        <v>83098.850000000006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K39" s="109" t="s">
        <v>579</v>
      </c>
      <c r="L39" s="109" t="s">
        <v>26</v>
      </c>
      <c r="N39" s="109">
        <v>0</v>
      </c>
      <c r="P39" s="108">
        <v>4065</v>
      </c>
      <c r="Q39" s="108">
        <v>4065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580</v>
      </c>
      <c r="L40" s="109" t="s">
        <v>26</v>
      </c>
      <c r="N40" s="109">
        <v>0</v>
      </c>
      <c r="P40" s="109">
        <v>689.67</v>
      </c>
      <c r="Q40" s="109">
        <v>689.67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500539</v>
      </c>
      <c r="J41" s="109" t="s">
        <v>645</v>
      </c>
      <c r="K41" s="109" t="s">
        <v>579</v>
      </c>
      <c r="L41" s="109" t="s">
        <v>26</v>
      </c>
      <c r="N41" s="109">
        <v>0</v>
      </c>
      <c r="P41" s="108">
        <v>2086.09</v>
      </c>
      <c r="Q41" s="108">
        <v>2086.09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580</v>
      </c>
      <c r="L42" s="109" t="s">
        <v>26</v>
      </c>
      <c r="N42" s="108">
        <v>5360</v>
      </c>
      <c r="P42" s="109">
        <v>0</v>
      </c>
      <c r="Q42" s="109">
        <v>0</v>
      </c>
      <c r="R42" s="108">
        <v>5360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579</v>
      </c>
      <c r="L43" s="109" t="s">
        <v>26</v>
      </c>
      <c r="N43" s="108">
        <v>-155980.51</v>
      </c>
      <c r="P43" s="108">
        <v>1994807.49</v>
      </c>
      <c r="Q43" s="108">
        <v>1989291.74</v>
      </c>
      <c r="R43" s="108">
        <v>-150464.76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580</v>
      </c>
      <c r="L44" s="109" t="s">
        <v>26</v>
      </c>
      <c r="N44" s="108">
        <v>22096888.739999998</v>
      </c>
      <c r="P44" s="108">
        <v>2799.8</v>
      </c>
      <c r="Q44" s="109">
        <v>0</v>
      </c>
      <c r="R44" s="108">
        <v>22099688.539999999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K45" s="109" t="s">
        <v>580</v>
      </c>
      <c r="L45" s="109" t="s">
        <v>26</v>
      </c>
      <c r="N45" s="108">
        <v>35913.300000000003</v>
      </c>
      <c r="P45" s="109">
        <v>0</v>
      </c>
      <c r="Q45" s="109">
        <v>0</v>
      </c>
      <c r="R45" s="108">
        <v>35913.300000000003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K46" s="109" t="s">
        <v>580</v>
      </c>
      <c r="L46" s="109" t="s">
        <v>26</v>
      </c>
      <c r="N46" s="108">
        <v>355069.62</v>
      </c>
      <c r="P46" s="109">
        <v>0</v>
      </c>
      <c r="Q46" s="109">
        <v>0</v>
      </c>
      <c r="R46" s="108">
        <v>355069.62</v>
      </c>
    </row>
    <row r="47" spans="4:18" x14ac:dyDescent="0.2">
      <c r="D47" s="109" t="s">
        <v>384</v>
      </c>
      <c r="F47" s="109">
        <v>138901</v>
      </c>
      <c r="I47" s="109">
        <v>500577</v>
      </c>
      <c r="J47" s="109" t="s">
        <v>409</v>
      </c>
      <c r="K47" s="109" t="s">
        <v>580</v>
      </c>
      <c r="L47" s="109" t="s">
        <v>26</v>
      </c>
      <c r="N47" s="108">
        <v>15691.8</v>
      </c>
      <c r="P47" s="109">
        <v>0</v>
      </c>
      <c r="Q47" s="109">
        <v>0</v>
      </c>
      <c r="R47" s="108">
        <v>15691.8</v>
      </c>
    </row>
    <row r="48" spans="4:18" x14ac:dyDescent="0.2">
      <c r="D48" s="109" t="s">
        <v>384</v>
      </c>
      <c r="F48" s="109">
        <v>138901</v>
      </c>
      <c r="I48" s="109">
        <v>500631</v>
      </c>
      <c r="J48" s="109" t="s">
        <v>413</v>
      </c>
      <c r="K48" s="109" t="s">
        <v>579</v>
      </c>
      <c r="L48" s="109" t="s">
        <v>26</v>
      </c>
      <c r="N48" s="108">
        <v>4268.8999999999996</v>
      </c>
      <c r="P48" s="108">
        <v>19856.88</v>
      </c>
      <c r="Q48" s="108">
        <v>11381.7</v>
      </c>
      <c r="R48" s="108">
        <v>12744.08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580</v>
      </c>
      <c r="L49" s="109" t="s">
        <v>26</v>
      </c>
      <c r="N49" s="108">
        <v>352332.9</v>
      </c>
      <c r="P49" s="108">
        <v>9498.73</v>
      </c>
      <c r="Q49" s="109">
        <v>0</v>
      </c>
      <c r="R49" s="108">
        <v>361831.63</v>
      </c>
    </row>
    <row r="50" spans="4:18" x14ac:dyDescent="0.2">
      <c r="D50" s="109" t="s">
        <v>384</v>
      </c>
      <c r="F50" s="109">
        <v>138901</v>
      </c>
      <c r="I50" s="109">
        <v>500644</v>
      </c>
      <c r="J50" s="109" t="s">
        <v>415</v>
      </c>
      <c r="K50" s="109" t="s">
        <v>580</v>
      </c>
      <c r="L50" s="109" t="s">
        <v>26</v>
      </c>
      <c r="N50" s="108">
        <v>84876.08</v>
      </c>
      <c r="P50" s="109">
        <v>0</v>
      </c>
      <c r="Q50" s="109">
        <v>0</v>
      </c>
      <c r="R50" s="108">
        <v>84876.08</v>
      </c>
    </row>
    <row r="51" spans="4:18" x14ac:dyDescent="0.2">
      <c r="D51" s="109" t="s">
        <v>384</v>
      </c>
      <c r="F51" s="109">
        <v>138901</v>
      </c>
      <c r="I51" s="109">
        <v>500683</v>
      </c>
      <c r="J51" s="109" t="s">
        <v>646</v>
      </c>
      <c r="K51" s="109" t="s">
        <v>579</v>
      </c>
      <c r="L51" s="109" t="s">
        <v>26</v>
      </c>
      <c r="N51" s="109">
        <v>0</v>
      </c>
      <c r="P51" s="109">
        <v>23.07</v>
      </c>
      <c r="Q51" s="109">
        <v>23.07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500732</v>
      </c>
      <c r="J52" s="109" t="s">
        <v>647</v>
      </c>
      <c r="K52" s="109" t="s">
        <v>579</v>
      </c>
      <c r="L52" s="109" t="s">
        <v>26</v>
      </c>
      <c r="N52" s="109">
        <v>0</v>
      </c>
      <c r="P52" s="108">
        <v>2171.79</v>
      </c>
      <c r="Q52" s="108">
        <v>2171.79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500732</v>
      </c>
      <c r="J53" s="109" t="s">
        <v>647</v>
      </c>
      <c r="K53" s="109" t="s">
        <v>580</v>
      </c>
      <c r="L53" s="109" t="s">
        <v>26</v>
      </c>
      <c r="N53" s="109">
        <v>0</v>
      </c>
      <c r="P53" s="108">
        <v>4909.96</v>
      </c>
      <c r="Q53" s="108">
        <v>4909.96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500734</v>
      </c>
      <c r="J54" s="109" t="s">
        <v>648</v>
      </c>
      <c r="K54" s="109" t="s">
        <v>579</v>
      </c>
      <c r="L54" s="109" t="s">
        <v>26</v>
      </c>
      <c r="N54" s="109">
        <v>0</v>
      </c>
      <c r="P54" s="109">
        <v>643.79999999999995</v>
      </c>
      <c r="Q54" s="109">
        <v>643.79999999999995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500734</v>
      </c>
      <c r="J55" s="109" t="s">
        <v>648</v>
      </c>
      <c r="K55" s="109" t="s">
        <v>580</v>
      </c>
      <c r="L55" s="109" t="s">
        <v>26</v>
      </c>
      <c r="N55" s="109">
        <v>0</v>
      </c>
      <c r="P55" s="109">
        <v>37.26</v>
      </c>
      <c r="Q55" s="109">
        <v>37.26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500743</v>
      </c>
      <c r="J56" s="109" t="s">
        <v>649</v>
      </c>
      <c r="K56" s="109" t="s">
        <v>579</v>
      </c>
      <c r="L56" s="109" t="s">
        <v>26</v>
      </c>
      <c r="N56" s="109">
        <v>0</v>
      </c>
      <c r="P56" s="109">
        <v>57.17</v>
      </c>
      <c r="Q56" s="109">
        <v>57.17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500743</v>
      </c>
      <c r="J57" s="109" t="s">
        <v>649</v>
      </c>
      <c r="K57" s="109" t="s">
        <v>580</v>
      </c>
      <c r="L57" s="109" t="s">
        <v>26</v>
      </c>
      <c r="N57" s="109">
        <v>0</v>
      </c>
      <c r="P57" s="109">
        <v>226.35</v>
      </c>
      <c r="Q57" s="109">
        <v>226.35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500776</v>
      </c>
      <c r="J58" s="109" t="s">
        <v>424</v>
      </c>
      <c r="K58" s="109" t="s">
        <v>579</v>
      </c>
      <c r="L58" s="109" t="s">
        <v>26</v>
      </c>
      <c r="N58" s="108">
        <v>-7179.71</v>
      </c>
      <c r="P58" s="108">
        <v>7911.78</v>
      </c>
      <c r="Q58" s="108">
        <v>7536.62</v>
      </c>
      <c r="R58" s="108">
        <v>-6804.55</v>
      </c>
    </row>
    <row r="59" spans="4:18" x14ac:dyDescent="0.2">
      <c r="D59" s="109" t="s">
        <v>384</v>
      </c>
      <c r="F59" s="109">
        <v>138901</v>
      </c>
      <c r="I59" s="109">
        <v>500776</v>
      </c>
      <c r="J59" s="109" t="s">
        <v>424</v>
      </c>
      <c r="K59" s="109" t="s">
        <v>580</v>
      </c>
      <c r="L59" s="109" t="s">
        <v>26</v>
      </c>
      <c r="N59" s="108">
        <v>253251.48</v>
      </c>
      <c r="P59" s="108">
        <v>1336894.28</v>
      </c>
      <c r="Q59" s="109">
        <v>0</v>
      </c>
      <c r="R59" s="108">
        <v>1590145.76</v>
      </c>
    </row>
    <row r="60" spans="4:18" x14ac:dyDescent="0.2">
      <c r="D60" s="109" t="s">
        <v>384</v>
      </c>
      <c r="F60" s="109">
        <v>138901</v>
      </c>
      <c r="I60" s="109">
        <v>500781</v>
      </c>
      <c r="J60" s="109" t="s">
        <v>424</v>
      </c>
      <c r="K60" s="109" t="s">
        <v>579</v>
      </c>
      <c r="L60" s="109" t="s">
        <v>26</v>
      </c>
      <c r="N60" s="108">
        <v>-13184.4</v>
      </c>
      <c r="P60" s="108">
        <v>13184.4</v>
      </c>
      <c r="Q60" s="108">
        <v>12458.66</v>
      </c>
      <c r="R60" s="108">
        <v>-12458.66</v>
      </c>
    </row>
    <row r="61" spans="4:18" x14ac:dyDescent="0.2">
      <c r="D61" s="109" t="s">
        <v>384</v>
      </c>
      <c r="F61" s="109">
        <v>138901</v>
      </c>
      <c r="I61" s="109">
        <v>500781</v>
      </c>
      <c r="J61" s="109" t="s">
        <v>424</v>
      </c>
      <c r="K61" s="109" t="s">
        <v>580</v>
      </c>
      <c r="L61" s="109" t="s">
        <v>26</v>
      </c>
      <c r="N61" s="108">
        <v>665541.78</v>
      </c>
      <c r="P61" s="109">
        <v>0</v>
      </c>
      <c r="Q61" s="109">
        <v>0</v>
      </c>
      <c r="R61" s="108">
        <v>665541.78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580</v>
      </c>
      <c r="L62" s="109" t="s">
        <v>26</v>
      </c>
      <c r="N62" s="108">
        <v>62239.02</v>
      </c>
      <c r="P62" s="109">
        <v>0</v>
      </c>
      <c r="Q62" s="109">
        <v>0</v>
      </c>
      <c r="R62" s="108">
        <v>62239.02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579</v>
      </c>
      <c r="L63" s="109" t="s">
        <v>26</v>
      </c>
      <c r="N63" s="109">
        <v>0</v>
      </c>
      <c r="P63" s="109">
        <v>116.87</v>
      </c>
      <c r="Q63" s="109">
        <v>116.87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580</v>
      </c>
      <c r="L64" s="109" t="s">
        <v>26</v>
      </c>
      <c r="N64" s="109">
        <v>0</v>
      </c>
      <c r="P64" s="108">
        <v>3142.62</v>
      </c>
      <c r="Q64" s="108">
        <v>3142.62</v>
      </c>
      <c r="R64" s="109">
        <v>0</v>
      </c>
    </row>
    <row r="65" spans="1:18" x14ac:dyDescent="0.2">
      <c r="D65" s="109" t="s">
        <v>384</v>
      </c>
      <c r="F65" s="109">
        <v>138901</v>
      </c>
      <c r="I65" s="109">
        <v>500840</v>
      </c>
      <c r="J65" s="109" t="s">
        <v>428</v>
      </c>
      <c r="K65" s="109" t="s">
        <v>579</v>
      </c>
      <c r="L65" s="109" t="s">
        <v>26</v>
      </c>
      <c r="N65" s="109">
        <v>0</v>
      </c>
      <c r="P65" s="108">
        <v>1057.72</v>
      </c>
      <c r="Q65" s="108">
        <v>1057.72</v>
      </c>
      <c r="R65" s="109">
        <v>0</v>
      </c>
    </row>
    <row r="66" spans="1:18" x14ac:dyDescent="0.2">
      <c r="D66" s="109" t="s">
        <v>384</v>
      </c>
      <c r="F66" s="109">
        <v>138901</v>
      </c>
      <c r="I66" s="109">
        <v>500852</v>
      </c>
      <c r="J66" s="109" t="s">
        <v>429</v>
      </c>
      <c r="K66" s="109" t="s">
        <v>580</v>
      </c>
      <c r="L66" s="109" t="s">
        <v>26</v>
      </c>
      <c r="N66" s="108">
        <v>18199.099999999999</v>
      </c>
      <c r="P66" s="109">
        <v>0</v>
      </c>
      <c r="Q66" s="109">
        <v>0</v>
      </c>
      <c r="R66" s="108">
        <v>18199.099999999999</v>
      </c>
    </row>
    <row r="67" spans="1:18" x14ac:dyDescent="0.2">
      <c r="D67" s="109" t="s">
        <v>384</v>
      </c>
      <c r="F67" s="109">
        <v>138901</v>
      </c>
      <c r="I67" s="109">
        <v>500883</v>
      </c>
      <c r="J67" s="109" t="s">
        <v>431</v>
      </c>
      <c r="K67" s="109" t="s">
        <v>579</v>
      </c>
      <c r="L67" s="109" t="s">
        <v>26</v>
      </c>
      <c r="N67" s="108">
        <v>-4995.3500000000004</v>
      </c>
      <c r="P67" s="108">
        <v>29378.35</v>
      </c>
      <c r="Q67" s="108">
        <v>29149.39</v>
      </c>
      <c r="R67" s="108">
        <v>-4766.3900000000003</v>
      </c>
    </row>
    <row r="68" spans="1:18" x14ac:dyDescent="0.2">
      <c r="D68" s="109" t="s">
        <v>384</v>
      </c>
      <c r="F68" s="109">
        <v>138901</v>
      </c>
      <c r="I68" s="109">
        <v>500883</v>
      </c>
      <c r="J68" s="109" t="s">
        <v>431</v>
      </c>
      <c r="K68" s="109" t="s">
        <v>580</v>
      </c>
      <c r="L68" s="109" t="s">
        <v>26</v>
      </c>
      <c r="N68" s="108">
        <v>210765.33</v>
      </c>
      <c r="P68" s="109">
        <v>0</v>
      </c>
      <c r="Q68" s="109">
        <v>0</v>
      </c>
      <c r="R68" s="108">
        <v>210765.33</v>
      </c>
    </row>
    <row r="69" spans="1:18" x14ac:dyDescent="0.2">
      <c r="D69" s="109" t="s">
        <v>384</v>
      </c>
      <c r="F69" s="109">
        <v>138901</v>
      </c>
      <c r="I69" s="109">
        <v>500885</v>
      </c>
      <c r="J69" s="109" t="s">
        <v>432</v>
      </c>
      <c r="K69" s="109" t="s">
        <v>579</v>
      </c>
      <c r="L69" s="109" t="s">
        <v>26</v>
      </c>
      <c r="N69" s="109">
        <v>-299.54000000000002</v>
      </c>
      <c r="P69" s="109">
        <v>299.54000000000002</v>
      </c>
      <c r="Q69" s="109">
        <v>245.18</v>
      </c>
      <c r="R69" s="109">
        <v>-245.18</v>
      </c>
    </row>
    <row r="70" spans="1:18" x14ac:dyDescent="0.2">
      <c r="D70" s="109" t="s">
        <v>384</v>
      </c>
      <c r="F70" s="109">
        <v>138901</v>
      </c>
      <c r="I70" s="109">
        <v>500885</v>
      </c>
      <c r="J70" s="109" t="s">
        <v>432</v>
      </c>
      <c r="K70" s="109" t="s">
        <v>580</v>
      </c>
      <c r="L70" s="109" t="s">
        <v>26</v>
      </c>
      <c r="N70" s="108">
        <v>37400</v>
      </c>
      <c r="P70" s="109">
        <v>0</v>
      </c>
      <c r="Q70" s="109">
        <v>0</v>
      </c>
      <c r="R70" s="108">
        <v>37400</v>
      </c>
    </row>
    <row r="71" spans="1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580</v>
      </c>
      <c r="L71" s="109" t="s">
        <v>26</v>
      </c>
      <c r="N71" s="108">
        <v>239399.83</v>
      </c>
      <c r="P71" s="109">
        <v>0</v>
      </c>
      <c r="Q71" s="109">
        <v>0</v>
      </c>
      <c r="R71" s="108">
        <v>239399.83</v>
      </c>
    </row>
    <row r="72" spans="1:18" x14ac:dyDescent="0.2">
      <c r="D72" s="109" t="s">
        <v>384</v>
      </c>
      <c r="F72" s="109">
        <v>138901</v>
      </c>
      <c r="I72" s="109">
        <v>500927</v>
      </c>
      <c r="J72" s="109" t="s">
        <v>436</v>
      </c>
      <c r="K72" s="109" t="s">
        <v>580</v>
      </c>
      <c r="L72" s="109" t="s">
        <v>26</v>
      </c>
      <c r="N72" s="108">
        <v>32548.33</v>
      </c>
      <c r="P72" s="109">
        <v>0</v>
      </c>
      <c r="Q72" s="109">
        <v>0</v>
      </c>
      <c r="R72" s="108">
        <v>32548.33</v>
      </c>
    </row>
    <row r="74" spans="1:18" x14ac:dyDescent="0.2">
      <c r="B74" s="109" t="s">
        <v>442</v>
      </c>
      <c r="D74" s="109" t="s">
        <v>384</v>
      </c>
      <c r="F74" s="109">
        <v>138901</v>
      </c>
      <c r="L74" s="109" t="s">
        <v>26</v>
      </c>
      <c r="N74" s="108">
        <v>31724429.43</v>
      </c>
      <c r="P74" s="108">
        <v>4388549.1100000003</v>
      </c>
      <c r="Q74" s="108">
        <v>2999707.84</v>
      </c>
      <c r="R74" s="108">
        <v>33113270.699999999</v>
      </c>
    </row>
    <row r="76" spans="1:18" x14ac:dyDescent="0.2">
      <c r="B76" s="109" t="s">
        <v>443</v>
      </c>
      <c r="D76" s="109" t="s">
        <v>384</v>
      </c>
      <c r="L76" s="109" t="s">
        <v>26</v>
      </c>
      <c r="N76" s="108">
        <v>31724429.43</v>
      </c>
      <c r="P76" s="108">
        <v>4388549.1100000003</v>
      </c>
      <c r="Q76" s="108">
        <v>2999707.84</v>
      </c>
      <c r="R76" s="108">
        <v>33113270.699999999</v>
      </c>
    </row>
    <row r="78" spans="1:18" x14ac:dyDescent="0.2">
      <c r="B78" s="109" t="s">
        <v>444</v>
      </c>
      <c r="L78" s="109" t="s">
        <v>26</v>
      </c>
      <c r="N78" s="108">
        <v>31724429.43</v>
      </c>
      <c r="P78" s="108">
        <v>4388549.1100000003</v>
      </c>
      <c r="Q78" s="108">
        <v>2999707.84</v>
      </c>
      <c r="R78" s="108">
        <v>33113270.699999999</v>
      </c>
    </row>
    <row r="80" spans="1:18" x14ac:dyDescent="0.2">
      <c r="A80" s="109" t="s">
        <v>654</v>
      </c>
    </row>
    <row r="81" spans="1:15" x14ac:dyDescent="0.2">
      <c r="A81" s="109" t="s">
        <v>446</v>
      </c>
    </row>
    <row r="82" spans="1:15" x14ac:dyDescent="0.2">
      <c r="A82" s="109" t="s">
        <v>547</v>
      </c>
    </row>
    <row r="83" spans="1:15" x14ac:dyDescent="0.2">
      <c r="A83" s="109" t="s">
        <v>447</v>
      </c>
    </row>
    <row r="85" spans="1:15" x14ac:dyDescent="0.2">
      <c r="C85" s="109" t="s">
        <v>379</v>
      </c>
      <c r="E85" s="109" t="s">
        <v>374</v>
      </c>
      <c r="G85" s="109" t="s">
        <v>448</v>
      </c>
      <c r="H85" s="109" t="s">
        <v>380</v>
      </c>
      <c r="J85" s="109" t="s">
        <v>381</v>
      </c>
      <c r="M85" s="109" t="s">
        <v>382</v>
      </c>
      <c r="O85" s="109" t="s">
        <v>383</v>
      </c>
    </row>
    <row r="87" spans="1:15" x14ac:dyDescent="0.2">
      <c r="C87" s="109" t="s">
        <v>26</v>
      </c>
      <c r="E87" s="109" t="s">
        <v>384</v>
      </c>
      <c r="G87" s="109" t="s">
        <v>579</v>
      </c>
      <c r="H87" s="108">
        <v>141673.26999999999</v>
      </c>
      <c r="J87" s="108">
        <v>2921042.51</v>
      </c>
      <c r="M87" s="108">
        <v>2900277.82</v>
      </c>
      <c r="O87" s="108">
        <v>162437.96</v>
      </c>
    </row>
    <row r="88" spans="1:15" x14ac:dyDescent="0.2">
      <c r="C88" s="109" t="s">
        <v>26</v>
      </c>
      <c r="E88" s="109" t="s">
        <v>384</v>
      </c>
      <c r="G88" s="109" t="s">
        <v>580</v>
      </c>
      <c r="H88" s="108">
        <v>31582756.16</v>
      </c>
      <c r="J88" s="108">
        <v>1467506.6</v>
      </c>
      <c r="M88" s="108">
        <v>99430.02</v>
      </c>
      <c r="O88" s="108">
        <v>32950832.739999998</v>
      </c>
    </row>
    <row r="90" spans="1:15" x14ac:dyDescent="0.2">
      <c r="B90" s="109" t="s">
        <v>442</v>
      </c>
      <c r="C90" s="109" t="s">
        <v>26</v>
      </c>
      <c r="H90" s="108">
        <v>31724429.43</v>
      </c>
      <c r="J90" s="108">
        <v>4388549.1100000003</v>
      </c>
      <c r="M90" s="108">
        <v>2999707.84</v>
      </c>
      <c r="O90" s="108">
        <v>33113270.699999999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ECFF"/>
  </sheetPr>
  <dimension ref="A1:R96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1166</v>
      </c>
      <c r="Q8" s="108">
        <v>1166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10.24</v>
      </c>
      <c r="P11" s="109">
        <v>22.09</v>
      </c>
      <c r="Q11" s="109">
        <v>17.11</v>
      </c>
      <c r="R11" s="109">
        <v>15.22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910</v>
      </c>
      <c r="P12" s="109">
        <v>70</v>
      </c>
      <c r="Q12" s="109">
        <v>140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-113.52</v>
      </c>
      <c r="P15" s="109">
        <v>218.09</v>
      </c>
      <c r="Q15" s="109">
        <v>201.95</v>
      </c>
      <c r="R15" s="109">
        <v>-97.38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-7314.05</v>
      </c>
      <c r="P17" s="108">
        <v>7587.92</v>
      </c>
      <c r="Q17" s="108">
        <v>23535.66</v>
      </c>
      <c r="R17" s="108">
        <v>-23261.79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9">
        <v>0</v>
      </c>
      <c r="Q18" s="109">
        <v>0</v>
      </c>
      <c r="R18" s="108">
        <v>5130107.97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933.32</v>
      </c>
      <c r="Q19" s="109">
        <v>933.32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77</v>
      </c>
      <c r="Q24" s="109">
        <v>77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9">
        <v>0</v>
      </c>
      <c r="P25" s="109">
        <v>0</v>
      </c>
      <c r="Q25" s="108">
        <v>1265.48</v>
      </c>
      <c r="R25" s="108">
        <v>-1265.48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8">
        <v>44918.400000000001</v>
      </c>
      <c r="Q26" s="108">
        <v>44918.400000000001</v>
      </c>
      <c r="R26" s="108">
        <v>44918.400000000001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78571.55</v>
      </c>
      <c r="P27" s="108">
        <v>126798.3</v>
      </c>
      <c r="Q27" s="108">
        <v>146980.97</v>
      </c>
      <c r="R27" s="108">
        <v>58388.88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545736.9</v>
      </c>
      <c r="P29" s="108">
        <v>1445.42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44.92</v>
      </c>
      <c r="Q30" s="109">
        <v>44.92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1093.99</v>
      </c>
      <c r="Q34" s="108">
        <v>1093.99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3124.38</v>
      </c>
      <c r="Q35" s="108">
        <v>3124.38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20</v>
      </c>
      <c r="Q36" s="109">
        <v>20</v>
      </c>
      <c r="R36" s="109">
        <v>20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20</v>
      </c>
      <c r="P38" s="109">
        <v>10</v>
      </c>
      <c r="Q38" s="109">
        <v>20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0</v>
      </c>
      <c r="R39" s="109">
        <v>339.2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7.2</v>
      </c>
      <c r="P43" s="108">
        <v>4027.47</v>
      </c>
      <c r="Q43" s="108">
        <v>4059.27</v>
      </c>
      <c r="R43" s="109">
        <v>-24.6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10947.2</v>
      </c>
      <c r="P44" s="108">
        <v>13331.36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9">
        <v>0</v>
      </c>
      <c r="P45" s="108">
        <v>22942.82</v>
      </c>
      <c r="Q45" s="109">
        <v>0</v>
      </c>
      <c r="R45" s="108">
        <v>22942.82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6336.17</v>
      </c>
      <c r="P46" s="108">
        <v>9860.73</v>
      </c>
      <c r="Q46" s="108">
        <v>8855.09</v>
      </c>
      <c r="R46" s="108">
        <v>7341.81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101.28</v>
      </c>
      <c r="P48" s="109">
        <v>276.39999999999998</v>
      </c>
      <c r="Q48" s="109">
        <v>228.86</v>
      </c>
      <c r="R48" s="109">
        <v>148.82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8">
        <v>1617.11</v>
      </c>
      <c r="P49" s="109">
        <v>70</v>
      </c>
      <c r="Q49" s="109">
        <v>140</v>
      </c>
      <c r="R49" s="108">
        <v>1547.11</v>
      </c>
    </row>
    <row r="50" spans="4:18" x14ac:dyDescent="0.2">
      <c r="D50" s="109" t="s">
        <v>593</v>
      </c>
      <c r="F50" s="109">
        <v>1130510</v>
      </c>
      <c r="I50" s="109">
        <v>500857</v>
      </c>
      <c r="J50" s="109" t="s">
        <v>667</v>
      </c>
      <c r="K50" s="109" t="s">
        <v>580</v>
      </c>
      <c r="L50" s="109" t="s">
        <v>26</v>
      </c>
      <c r="N50" s="109">
        <v>627.6</v>
      </c>
      <c r="P50" s="109">
        <v>0</v>
      </c>
      <c r="Q50" s="109">
        <v>0</v>
      </c>
      <c r="R50" s="109">
        <v>627.6</v>
      </c>
    </row>
    <row r="51" spans="4:18" x14ac:dyDescent="0.2">
      <c r="D51" s="109" t="s">
        <v>593</v>
      </c>
      <c r="F51" s="109">
        <v>1130510</v>
      </c>
      <c r="I51" s="109">
        <v>500865</v>
      </c>
      <c r="J51" s="109" t="s">
        <v>668</v>
      </c>
      <c r="K51" s="109" t="s">
        <v>580</v>
      </c>
      <c r="L51" s="109" t="s">
        <v>26</v>
      </c>
      <c r="N51" s="109">
        <v>410</v>
      </c>
      <c r="P51" s="109">
        <v>0</v>
      </c>
      <c r="Q51" s="109">
        <v>0</v>
      </c>
      <c r="R51" s="109">
        <v>410</v>
      </c>
    </row>
    <row r="52" spans="4:18" x14ac:dyDescent="0.2">
      <c r="D52" s="109" t="s">
        <v>593</v>
      </c>
      <c r="F52" s="109">
        <v>1130510</v>
      </c>
      <c r="I52" s="109">
        <v>500870</v>
      </c>
      <c r="J52" s="109" t="s">
        <v>633</v>
      </c>
      <c r="K52" s="109" t="s">
        <v>580</v>
      </c>
      <c r="L52" s="109" t="s">
        <v>26</v>
      </c>
      <c r="N52" s="109">
        <v>0</v>
      </c>
      <c r="P52" s="109">
        <v>0</v>
      </c>
      <c r="Q52" s="109">
        <v>0</v>
      </c>
      <c r="R52" s="109">
        <v>0</v>
      </c>
    </row>
    <row r="53" spans="4:18" x14ac:dyDescent="0.2">
      <c r="D53" s="109" t="s">
        <v>593</v>
      </c>
      <c r="F53" s="109">
        <v>1130510</v>
      </c>
      <c r="I53" s="109">
        <v>500879</v>
      </c>
      <c r="J53" s="109" t="s">
        <v>607</v>
      </c>
      <c r="K53" s="109" t="s">
        <v>579</v>
      </c>
      <c r="L53" s="109" t="s">
        <v>26</v>
      </c>
      <c r="N53" s="109">
        <v>-228</v>
      </c>
      <c r="P53" s="109">
        <v>228</v>
      </c>
      <c r="Q53" s="109">
        <v>387</v>
      </c>
      <c r="R53" s="109">
        <v>-387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580</v>
      </c>
      <c r="L54" s="109" t="s">
        <v>26</v>
      </c>
      <c r="N54" s="108">
        <v>68537</v>
      </c>
      <c r="P54" s="109">
        <v>0</v>
      </c>
      <c r="Q54" s="109">
        <v>0</v>
      </c>
      <c r="R54" s="108">
        <v>68537</v>
      </c>
    </row>
    <row r="55" spans="4:18" x14ac:dyDescent="0.2">
      <c r="D55" s="109" t="s">
        <v>593</v>
      </c>
      <c r="F55" s="109">
        <v>1130510</v>
      </c>
      <c r="I55" s="109">
        <v>500887</v>
      </c>
      <c r="J55" s="109" t="s">
        <v>608</v>
      </c>
      <c r="K55" s="109" t="s">
        <v>579</v>
      </c>
      <c r="L55" s="109" t="s">
        <v>26</v>
      </c>
      <c r="N55" s="109">
        <v>5.86</v>
      </c>
      <c r="P55" s="109">
        <v>66.44</v>
      </c>
      <c r="Q55" s="109">
        <v>70.97</v>
      </c>
      <c r="R55" s="109">
        <v>1.33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580</v>
      </c>
      <c r="L56" s="109" t="s">
        <v>26</v>
      </c>
      <c r="N56" s="108">
        <v>1890.36</v>
      </c>
      <c r="P56" s="109">
        <v>210</v>
      </c>
      <c r="Q56" s="109">
        <v>560</v>
      </c>
      <c r="R56" s="108">
        <v>1540.36</v>
      </c>
    </row>
    <row r="57" spans="4:18" x14ac:dyDescent="0.2">
      <c r="D57" s="109" t="s">
        <v>593</v>
      </c>
      <c r="F57" s="109">
        <v>1130510</v>
      </c>
      <c r="I57" s="109">
        <v>500888</v>
      </c>
      <c r="J57" s="109" t="s">
        <v>631</v>
      </c>
      <c r="K57" s="109" t="s">
        <v>579</v>
      </c>
      <c r="L57" s="109" t="s">
        <v>26</v>
      </c>
      <c r="N57" s="108">
        <v>1353.39</v>
      </c>
      <c r="P57" s="108">
        <v>2228.6</v>
      </c>
      <c r="Q57" s="108">
        <v>1813.15</v>
      </c>
      <c r="R57" s="108">
        <v>1768.84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580</v>
      </c>
      <c r="L58" s="109" t="s">
        <v>26</v>
      </c>
      <c r="N58" s="108">
        <v>217354.2</v>
      </c>
      <c r="P58" s="109">
        <v>103.48</v>
      </c>
      <c r="Q58" s="109">
        <v>0</v>
      </c>
      <c r="R58" s="108">
        <v>217457.68</v>
      </c>
    </row>
    <row r="59" spans="4:18" x14ac:dyDescent="0.2">
      <c r="D59" s="109" t="s">
        <v>593</v>
      </c>
      <c r="F59" s="109">
        <v>1130510</v>
      </c>
      <c r="I59" s="109">
        <v>500892</v>
      </c>
      <c r="J59" s="109" t="s">
        <v>609</v>
      </c>
      <c r="K59" s="109" t="s">
        <v>579</v>
      </c>
      <c r="L59" s="109" t="s">
        <v>26</v>
      </c>
      <c r="N59" s="109">
        <v>9.06</v>
      </c>
      <c r="P59" s="109">
        <v>0</v>
      </c>
      <c r="Q59" s="109">
        <v>57.63</v>
      </c>
      <c r="R59" s="109">
        <v>-48.57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580</v>
      </c>
      <c r="L60" s="109" t="s">
        <v>26</v>
      </c>
      <c r="N60" s="108">
        <v>101421.79</v>
      </c>
      <c r="P60" s="108">
        <v>1102.71</v>
      </c>
      <c r="Q60" s="109">
        <v>0</v>
      </c>
      <c r="R60" s="108">
        <v>102524.5</v>
      </c>
    </row>
    <row r="61" spans="4:18" x14ac:dyDescent="0.2">
      <c r="D61" s="109" t="s">
        <v>593</v>
      </c>
      <c r="F61" s="109">
        <v>1130510</v>
      </c>
      <c r="I61" s="109">
        <v>500895</v>
      </c>
      <c r="J61" s="109" t="s">
        <v>669</v>
      </c>
      <c r="K61" s="109" t="s">
        <v>580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593</v>
      </c>
      <c r="F62" s="109">
        <v>1130510</v>
      </c>
      <c r="I62" s="109">
        <v>500897</v>
      </c>
      <c r="J62" s="109" t="s">
        <v>632</v>
      </c>
      <c r="K62" s="109" t="s">
        <v>580</v>
      </c>
      <c r="L62" s="109" t="s">
        <v>26</v>
      </c>
      <c r="N62" s="109">
        <v>636</v>
      </c>
      <c r="P62" s="109">
        <v>0</v>
      </c>
      <c r="Q62" s="109">
        <v>0</v>
      </c>
      <c r="R62" s="109">
        <v>636</v>
      </c>
    </row>
    <row r="63" spans="4:18" x14ac:dyDescent="0.2">
      <c r="D63" s="109" t="s">
        <v>593</v>
      </c>
      <c r="F63" s="109">
        <v>1130510</v>
      </c>
      <c r="I63" s="109">
        <v>500899</v>
      </c>
      <c r="J63" s="109" t="s">
        <v>670</v>
      </c>
      <c r="K63" s="109" t="s">
        <v>580</v>
      </c>
      <c r="L63" s="109" t="s">
        <v>26</v>
      </c>
      <c r="N63" s="108">
        <v>94800</v>
      </c>
      <c r="P63" s="108">
        <v>15800</v>
      </c>
      <c r="Q63" s="108">
        <v>15800</v>
      </c>
      <c r="R63" s="108">
        <v>94800</v>
      </c>
    </row>
    <row r="64" spans="4:18" x14ac:dyDescent="0.2">
      <c r="D64" s="109" t="s">
        <v>593</v>
      </c>
      <c r="F64" s="109">
        <v>1130510</v>
      </c>
      <c r="I64" s="109">
        <v>500900</v>
      </c>
      <c r="J64" s="109" t="s">
        <v>671</v>
      </c>
      <c r="K64" s="109" t="s">
        <v>580</v>
      </c>
      <c r="L64" s="109" t="s">
        <v>26</v>
      </c>
      <c r="N64" s="108">
        <v>8235.6</v>
      </c>
      <c r="P64" s="108">
        <v>12991.65</v>
      </c>
      <c r="Q64" s="109">
        <v>0</v>
      </c>
      <c r="R64" s="108">
        <v>21227.25</v>
      </c>
    </row>
    <row r="65" spans="2:18" x14ac:dyDescent="0.2">
      <c r="D65" s="109" t="s">
        <v>593</v>
      </c>
      <c r="F65" s="109">
        <v>1130510</v>
      </c>
      <c r="I65" s="109">
        <v>500910</v>
      </c>
      <c r="J65" s="109" t="s">
        <v>610</v>
      </c>
      <c r="K65" s="109" t="s">
        <v>580</v>
      </c>
      <c r="L65" s="109" t="s">
        <v>26</v>
      </c>
      <c r="N65" s="109">
        <v>0</v>
      </c>
      <c r="P65" s="109">
        <v>53</v>
      </c>
      <c r="Q65" s="109">
        <v>0</v>
      </c>
      <c r="R65" s="109">
        <v>53</v>
      </c>
    </row>
    <row r="66" spans="2:18" x14ac:dyDescent="0.2">
      <c r="D66" s="109" t="s">
        <v>593</v>
      </c>
      <c r="F66" s="109">
        <v>1130510</v>
      </c>
      <c r="I66" s="109">
        <v>500922</v>
      </c>
      <c r="J66" s="109" t="s">
        <v>611</v>
      </c>
      <c r="K66" s="109" t="s">
        <v>580</v>
      </c>
      <c r="L66" s="109" t="s">
        <v>26</v>
      </c>
      <c r="N66" s="108">
        <v>13727</v>
      </c>
      <c r="P66" s="109">
        <v>0</v>
      </c>
      <c r="Q66" s="109">
        <v>0</v>
      </c>
      <c r="R66" s="108">
        <v>13727</v>
      </c>
    </row>
    <row r="67" spans="2:18" x14ac:dyDescent="0.2">
      <c r="D67" s="109" t="s">
        <v>593</v>
      </c>
      <c r="F67" s="109">
        <v>1130510</v>
      </c>
      <c r="I67" s="109">
        <v>500926</v>
      </c>
      <c r="J67" s="109" t="s">
        <v>672</v>
      </c>
      <c r="K67" s="109" t="s">
        <v>580</v>
      </c>
      <c r="L67" s="109" t="s">
        <v>26</v>
      </c>
      <c r="N67" s="108">
        <v>78885.2</v>
      </c>
      <c r="P67" s="109">
        <v>0</v>
      </c>
      <c r="Q67" s="109">
        <v>0</v>
      </c>
      <c r="R67" s="108">
        <v>78885.2</v>
      </c>
    </row>
    <row r="68" spans="2:18" x14ac:dyDescent="0.2">
      <c r="D68" s="109" t="s">
        <v>593</v>
      </c>
      <c r="F68" s="109">
        <v>1130510</v>
      </c>
      <c r="I68" s="109">
        <v>500935</v>
      </c>
      <c r="J68" s="109" t="s">
        <v>673</v>
      </c>
      <c r="K68" s="109" t="s">
        <v>580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593</v>
      </c>
      <c r="F69" s="109">
        <v>1130510</v>
      </c>
      <c r="I69" s="109">
        <v>500940</v>
      </c>
      <c r="J69" s="109" t="s">
        <v>674</v>
      </c>
      <c r="K69" s="109" t="s">
        <v>580</v>
      </c>
      <c r="L69" s="109" t="s">
        <v>26</v>
      </c>
      <c r="N69" s="109">
        <v>212</v>
      </c>
      <c r="P69" s="109">
        <v>0</v>
      </c>
      <c r="Q69" s="109">
        <v>0</v>
      </c>
      <c r="R69" s="109">
        <v>212</v>
      </c>
    </row>
    <row r="70" spans="2:18" x14ac:dyDescent="0.2">
      <c r="D70" s="109" t="s">
        <v>593</v>
      </c>
      <c r="F70" s="109">
        <v>1130510</v>
      </c>
      <c r="I70" s="109">
        <v>500965</v>
      </c>
      <c r="J70" s="109" t="s">
        <v>675</v>
      </c>
      <c r="K70" s="109" t="s">
        <v>580</v>
      </c>
      <c r="L70" s="109" t="s">
        <v>26</v>
      </c>
      <c r="N70" s="108">
        <v>1600</v>
      </c>
      <c r="P70" s="109">
        <v>0</v>
      </c>
      <c r="Q70" s="109">
        <v>0</v>
      </c>
      <c r="R70" s="108">
        <v>1600</v>
      </c>
    </row>
    <row r="71" spans="2:18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579</v>
      </c>
      <c r="L71" s="109" t="s">
        <v>26</v>
      </c>
      <c r="N71" s="109">
        <v>-0.51</v>
      </c>
      <c r="P71" s="109">
        <v>9.0299999999999994</v>
      </c>
      <c r="Q71" s="109">
        <v>7.87</v>
      </c>
      <c r="R71" s="109">
        <v>0.65</v>
      </c>
    </row>
    <row r="72" spans="2:18" x14ac:dyDescent="0.2">
      <c r="D72" s="109" t="s">
        <v>593</v>
      </c>
      <c r="F72" s="109">
        <v>1130510</v>
      </c>
      <c r="I72" s="109">
        <v>500986</v>
      </c>
      <c r="J72" s="109" t="s">
        <v>614</v>
      </c>
      <c r="K72" s="109" t="s">
        <v>580</v>
      </c>
      <c r="L72" s="109" t="s">
        <v>26</v>
      </c>
      <c r="N72" s="109">
        <v>351.59</v>
      </c>
      <c r="P72" s="109">
        <v>140</v>
      </c>
      <c r="Q72" s="109">
        <v>70</v>
      </c>
      <c r="R72" s="109">
        <v>421.59</v>
      </c>
    </row>
    <row r="73" spans="2:18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579</v>
      </c>
      <c r="L73" s="109" t="s">
        <v>26</v>
      </c>
      <c r="N73" s="109">
        <v>5.87</v>
      </c>
      <c r="P73" s="109">
        <v>19.52</v>
      </c>
      <c r="Q73" s="109">
        <v>17.61</v>
      </c>
      <c r="R73" s="109">
        <v>7.78</v>
      </c>
    </row>
    <row r="74" spans="2:18" x14ac:dyDescent="0.2">
      <c r="D74" s="109" t="s">
        <v>593</v>
      </c>
      <c r="F74" s="109">
        <v>1130510</v>
      </c>
      <c r="I74" s="109">
        <v>501015</v>
      </c>
      <c r="J74" s="109" t="s">
        <v>614</v>
      </c>
      <c r="K74" s="109" t="s">
        <v>580</v>
      </c>
      <c r="L74" s="109" t="s">
        <v>26</v>
      </c>
      <c r="N74" s="109">
        <v>280.24</v>
      </c>
      <c r="P74" s="109">
        <v>0</v>
      </c>
      <c r="Q74" s="109">
        <v>70</v>
      </c>
      <c r="R74" s="109">
        <v>210.24</v>
      </c>
    </row>
    <row r="75" spans="2:18" x14ac:dyDescent="0.2">
      <c r="D75" s="109" t="s">
        <v>593</v>
      </c>
      <c r="F75" s="109">
        <v>1130510</v>
      </c>
      <c r="I75" s="109">
        <v>501016</v>
      </c>
      <c r="J75" s="109" t="s">
        <v>676</v>
      </c>
      <c r="K75" s="109" t="s">
        <v>580</v>
      </c>
      <c r="L75" s="109" t="s">
        <v>26</v>
      </c>
      <c r="N75" s="108">
        <v>160555.48000000001</v>
      </c>
      <c r="P75" s="108">
        <v>29680</v>
      </c>
      <c r="Q75" s="109">
        <v>0</v>
      </c>
      <c r="R75" s="108">
        <v>190235.48</v>
      </c>
    </row>
    <row r="76" spans="2:18" x14ac:dyDescent="0.2">
      <c r="D76" s="109" t="s">
        <v>593</v>
      </c>
      <c r="F76" s="109">
        <v>1130510</v>
      </c>
      <c r="I76" s="109">
        <v>501020</v>
      </c>
      <c r="J76" s="109" t="s">
        <v>617</v>
      </c>
      <c r="K76" s="109" t="s">
        <v>579</v>
      </c>
      <c r="L76" s="109" t="s">
        <v>26</v>
      </c>
      <c r="N76" s="109">
        <v>0</v>
      </c>
      <c r="P76" s="109">
        <v>5.07</v>
      </c>
      <c r="Q76" s="109">
        <v>5.07</v>
      </c>
      <c r="R76" s="109">
        <v>0</v>
      </c>
    </row>
    <row r="77" spans="2:18" x14ac:dyDescent="0.2">
      <c r="D77" s="109" t="s">
        <v>593</v>
      </c>
      <c r="F77" s="109">
        <v>1130510</v>
      </c>
      <c r="I77" s="109">
        <v>501025</v>
      </c>
      <c r="J77" s="109" t="s">
        <v>618</v>
      </c>
      <c r="K77" s="109" t="s">
        <v>579</v>
      </c>
      <c r="L77" s="109" t="s">
        <v>26</v>
      </c>
      <c r="N77" s="109">
        <v>0</v>
      </c>
      <c r="P77" s="109">
        <v>12.91</v>
      </c>
      <c r="Q77" s="109">
        <v>12.91</v>
      </c>
      <c r="R77" s="109">
        <v>0</v>
      </c>
    </row>
    <row r="78" spans="2:18" x14ac:dyDescent="0.2">
      <c r="D78" s="109" t="s">
        <v>593</v>
      </c>
      <c r="F78" s="109">
        <v>1130510</v>
      </c>
      <c r="I78" s="109">
        <v>501025</v>
      </c>
      <c r="J78" s="109" t="s">
        <v>618</v>
      </c>
      <c r="K78" s="109" t="s">
        <v>580</v>
      </c>
      <c r="L78" s="109" t="s">
        <v>26</v>
      </c>
      <c r="N78" s="109">
        <v>70</v>
      </c>
      <c r="P78" s="109">
        <v>380</v>
      </c>
      <c r="Q78" s="109">
        <v>380</v>
      </c>
      <c r="R78" s="109">
        <v>70</v>
      </c>
    </row>
    <row r="80" spans="2:18" x14ac:dyDescent="0.2">
      <c r="B80" s="109" t="s">
        <v>442</v>
      </c>
      <c r="D80" s="109" t="s">
        <v>593</v>
      </c>
      <c r="F80" s="109">
        <v>1130510</v>
      </c>
      <c r="L80" s="109" t="s">
        <v>26</v>
      </c>
      <c r="N80" s="108">
        <v>9101023.6799999997</v>
      </c>
      <c r="P80" s="108">
        <v>318610.11</v>
      </c>
      <c r="Q80" s="108">
        <v>273615.7</v>
      </c>
      <c r="R80" s="108">
        <v>9146018.0899999999</v>
      </c>
    </row>
    <row r="82" spans="1:18" x14ac:dyDescent="0.2">
      <c r="B82" s="109" t="s">
        <v>443</v>
      </c>
      <c r="D82" s="109" t="s">
        <v>593</v>
      </c>
      <c r="L82" s="109" t="s">
        <v>26</v>
      </c>
      <c r="N82" s="108">
        <v>9101023.6799999997</v>
      </c>
      <c r="P82" s="108">
        <v>318610.11</v>
      </c>
      <c r="Q82" s="108">
        <v>273615.7</v>
      </c>
      <c r="R82" s="108">
        <v>9146018.0899999999</v>
      </c>
    </row>
    <row r="84" spans="1:18" x14ac:dyDescent="0.2">
      <c r="B84" s="109" t="s">
        <v>444</v>
      </c>
      <c r="L84" s="109" t="s">
        <v>26</v>
      </c>
      <c r="N84" s="108">
        <v>9101023.6799999997</v>
      </c>
      <c r="P84" s="108">
        <v>318610.11</v>
      </c>
      <c r="Q84" s="108">
        <v>273615.7</v>
      </c>
      <c r="R84" s="108">
        <v>9146018.0899999999</v>
      </c>
    </row>
    <row r="86" spans="1:18" x14ac:dyDescent="0.2">
      <c r="A86" s="109" t="s">
        <v>677</v>
      </c>
    </row>
    <row r="87" spans="1:18" x14ac:dyDescent="0.2">
      <c r="A87" s="109" t="s">
        <v>446</v>
      </c>
    </row>
    <row r="88" spans="1:18" x14ac:dyDescent="0.2">
      <c r="A88" s="109" t="s">
        <v>373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593</v>
      </c>
      <c r="G93" s="109" t="s">
        <v>580</v>
      </c>
      <c r="H93" s="108">
        <v>9022279.1400000006</v>
      </c>
      <c r="J93" s="108">
        <v>164011.31</v>
      </c>
      <c r="M93" s="108">
        <v>82860.87</v>
      </c>
      <c r="O93" s="108">
        <v>9103429.5800000001</v>
      </c>
    </row>
    <row r="94" spans="1:18" x14ac:dyDescent="0.2">
      <c r="C94" s="109" t="s">
        <v>26</v>
      </c>
      <c r="E94" s="109" t="s">
        <v>593</v>
      </c>
      <c r="G94" s="109" t="s">
        <v>579</v>
      </c>
      <c r="H94" s="108">
        <v>78744.539999999994</v>
      </c>
      <c r="J94" s="108">
        <v>154598.79999999999</v>
      </c>
      <c r="M94" s="108">
        <v>190754.83</v>
      </c>
      <c r="O94" s="108">
        <v>42588.51</v>
      </c>
    </row>
    <row r="96" spans="1:18" x14ac:dyDescent="0.2">
      <c r="B96" s="109" t="s">
        <v>442</v>
      </c>
      <c r="C96" s="109" t="s">
        <v>26</v>
      </c>
      <c r="H96" s="108">
        <v>9101023.6799999997</v>
      </c>
      <c r="J96" s="108">
        <v>318610.11</v>
      </c>
      <c r="M96" s="108">
        <v>273615.7</v>
      </c>
      <c r="O96" s="108">
        <v>9146018.0899999999</v>
      </c>
    </row>
  </sheetData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92F6-5102-4147-A7FC-26BDEADCEEDC}">
  <sheetPr>
    <tabColor rgb="FFCCECFF"/>
  </sheetPr>
  <dimension ref="A1:R98"/>
  <sheetViews>
    <sheetView workbookViewId="0">
      <pane ySplit="5" topLeftCell="A61" activePane="bottomLeft" state="frozen"/>
      <selection pane="bottomLeft" activeCell="H71" sqref="H7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678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1068.99</v>
      </c>
      <c r="Q8" s="108">
        <v>1068.99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15.22</v>
      </c>
      <c r="P11" s="109">
        <v>42.16</v>
      </c>
      <c r="Q11" s="109">
        <v>33.119999999999997</v>
      </c>
      <c r="R11" s="109">
        <v>24.26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572</v>
      </c>
      <c r="Q12" s="109">
        <v>572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-97.38</v>
      </c>
      <c r="P15" s="109">
        <v>187.88</v>
      </c>
      <c r="Q15" s="109">
        <v>176.08</v>
      </c>
      <c r="R15" s="109">
        <v>-85.58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-23261.79</v>
      </c>
      <c r="P17" s="108">
        <v>23261.79</v>
      </c>
      <c r="Q17" s="108">
        <v>34896.639999999999</v>
      </c>
      <c r="R17" s="108">
        <v>-34896.639999999999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8">
        <v>185050</v>
      </c>
      <c r="Q18" s="109">
        <v>0</v>
      </c>
      <c r="R18" s="108">
        <v>5315157.97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762.99</v>
      </c>
      <c r="Q19" s="109">
        <v>762.99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70</v>
      </c>
      <c r="Q24" s="109">
        <v>70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8">
        <v>-1265.48</v>
      </c>
      <c r="P25" s="108">
        <v>1265.48</v>
      </c>
      <c r="Q25" s="109">
        <v>0</v>
      </c>
      <c r="R25" s="109">
        <v>0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9">
        <v>0</v>
      </c>
      <c r="Q26" s="108">
        <v>44918.400000000001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58388.88</v>
      </c>
      <c r="P27" s="108">
        <v>120763.92</v>
      </c>
      <c r="Q27" s="108">
        <v>135488.38</v>
      </c>
      <c r="R27" s="108">
        <v>43664.42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547182.31999999995</v>
      </c>
      <c r="P29" s="109">
        <v>0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37.409999999999997</v>
      </c>
      <c r="Q30" s="109">
        <v>37.409999999999997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1654.2</v>
      </c>
      <c r="Q34" s="108">
        <v>1654.2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3194.38</v>
      </c>
      <c r="Q35" s="108">
        <v>3194.38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40</v>
      </c>
      <c r="Q36" s="109">
        <v>20</v>
      </c>
      <c r="R36" s="109">
        <v>40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10</v>
      </c>
      <c r="P38" s="109">
        <v>10</v>
      </c>
      <c r="Q38" s="109">
        <v>10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339.2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-24.6</v>
      </c>
      <c r="P43" s="108">
        <v>8107.86</v>
      </c>
      <c r="Q43" s="108">
        <v>8131.06</v>
      </c>
      <c r="R43" s="109">
        <v>-47.8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24278.560000000001</v>
      </c>
      <c r="P44" s="109">
        <v>0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8">
        <v>22942.82</v>
      </c>
      <c r="P45" s="108">
        <v>2334</v>
      </c>
      <c r="Q45" s="109">
        <v>0</v>
      </c>
      <c r="R45" s="108">
        <v>25276.82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7341.81</v>
      </c>
      <c r="P46" s="108">
        <v>8328.68</v>
      </c>
      <c r="Q46" s="108">
        <v>9872.0400000000009</v>
      </c>
      <c r="R46" s="108">
        <v>5798.45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500851</v>
      </c>
      <c r="J48" s="109" t="s">
        <v>605</v>
      </c>
      <c r="K48" s="109" t="s">
        <v>580</v>
      </c>
      <c r="L48" s="109" t="s">
        <v>26</v>
      </c>
      <c r="N48" s="109">
        <v>0</v>
      </c>
      <c r="P48" s="109">
        <v>70</v>
      </c>
      <c r="Q48" s="109">
        <v>0</v>
      </c>
      <c r="R48" s="109">
        <v>70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579</v>
      </c>
      <c r="L49" s="109" t="s">
        <v>26</v>
      </c>
      <c r="N49" s="109">
        <v>148.82</v>
      </c>
      <c r="P49" s="109">
        <v>435</v>
      </c>
      <c r="Q49" s="109">
        <v>396.24</v>
      </c>
      <c r="R49" s="109">
        <v>187.58</v>
      </c>
    </row>
    <row r="50" spans="4:18" x14ac:dyDescent="0.2">
      <c r="D50" s="109" t="s">
        <v>593</v>
      </c>
      <c r="F50" s="109">
        <v>1130510</v>
      </c>
      <c r="I50" s="109">
        <v>500854</v>
      </c>
      <c r="J50" s="109" t="s">
        <v>606</v>
      </c>
      <c r="K50" s="109" t="s">
        <v>580</v>
      </c>
      <c r="L50" s="109" t="s">
        <v>26</v>
      </c>
      <c r="N50" s="108">
        <v>1547.11</v>
      </c>
      <c r="P50" s="109">
        <v>809.98</v>
      </c>
      <c r="Q50" s="109">
        <v>879.98</v>
      </c>
      <c r="R50" s="108">
        <v>1477.11</v>
      </c>
    </row>
    <row r="51" spans="4:18" x14ac:dyDescent="0.2">
      <c r="D51" s="109" t="s">
        <v>593</v>
      </c>
      <c r="F51" s="109">
        <v>1130510</v>
      </c>
      <c r="I51" s="109">
        <v>500857</v>
      </c>
      <c r="J51" s="109" t="s">
        <v>667</v>
      </c>
      <c r="K51" s="109" t="s">
        <v>580</v>
      </c>
      <c r="L51" s="109" t="s">
        <v>26</v>
      </c>
      <c r="N51" s="109">
        <v>627.6</v>
      </c>
      <c r="P51" s="109">
        <v>0</v>
      </c>
      <c r="Q51" s="109">
        <v>0</v>
      </c>
      <c r="R51" s="109">
        <v>627.6</v>
      </c>
    </row>
    <row r="52" spans="4:18" x14ac:dyDescent="0.2">
      <c r="D52" s="109" t="s">
        <v>593</v>
      </c>
      <c r="F52" s="109">
        <v>1130510</v>
      </c>
      <c r="I52" s="109">
        <v>500865</v>
      </c>
      <c r="J52" s="109" t="s">
        <v>668</v>
      </c>
      <c r="K52" s="109" t="s">
        <v>580</v>
      </c>
      <c r="L52" s="109" t="s">
        <v>26</v>
      </c>
      <c r="N52" s="109">
        <v>410</v>
      </c>
      <c r="P52" s="109">
        <v>110</v>
      </c>
      <c r="Q52" s="109">
        <v>30</v>
      </c>
      <c r="R52" s="109">
        <v>490</v>
      </c>
    </row>
    <row r="53" spans="4:18" x14ac:dyDescent="0.2">
      <c r="D53" s="109" t="s">
        <v>593</v>
      </c>
      <c r="F53" s="109">
        <v>1130510</v>
      </c>
      <c r="I53" s="109">
        <v>500870</v>
      </c>
      <c r="J53" s="109" t="s">
        <v>633</v>
      </c>
      <c r="K53" s="109" t="s">
        <v>580</v>
      </c>
      <c r="L53" s="109" t="s">
        <v>26</v>
      </c>
      <c r="N53" s="109">
        <v>0</v>
      </c>
      <c r="P53" s="109">
        <v>0</v>
      </c>
      <c r="Q53" s="109">
        <v>0</v>
      </c>
      <c r="R53" s="109">
        <v>0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579</v>
      </c>
      <c r="L54" s="109" t="s">
        <v>26</v>
      </c>
      <c r="N54" s="109">
        <v>-387</v>
      </c>
      <c r="P54" s="109">
        <v>387</v>
      </c>
      <c r="Q54" s="109">
        <v>503</v>
      </c>
      <c r="R54" s="109">
        <v>-503</v>
      </c>
    </row>
    <row r="55" spans="4:18" x14ac:dyDescent="0.2">
      <c r="D55" s="109" t="s">
        <v>593</v>
      </c>
      <c r="F55" s="109">
        <v>1130510</v>
      </c>
      <c r="I55" s="109">
        <v>500879</v>
      </c>
      <c r="J55" s="109" t="s">
        <v>607</v>
      </c>
      <c r="K55" s="109" t="s">
        <v>580</v>
      </c>
      <c r="L55" s="109" t="s">
        <v>26</v>
      </c>
      <c r="N55" s="108">
        <v>68537</v>
      </c>
      <c r="P55" s="109">
        <v>0</v>
      </c>
      <c r="Q55" s="109">
        <v>0</v>
      </c>
      <c r="R55" s="108">
        <v>68537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579</v>
      </c>
      <c r="L56" s="109" t="s">
        <v>26</v>
      </c>
      <c r="N56" s="109">
        <v>1.33</v>
      </c>
      <c r="P56" s="109">
        <v>142.46</v>
      </c>
      <c r="Q56" s="109">
        <v>139.87</v>
      </c>
      <c r="R56" s="109">
        <v>3.92</v>
      </c>
    </row>
    <row r="57" spans="4:18" x14ac:dyDescent="0.2">
      <c r="D57" s="109" t="s">
        <v>593</v>
      </c>
      <c r="F57" s="109">
        <v>1130510</v>
      </c>
      <c r="I57" s="109">
        <v>500887</v>
      </c>
      <c r="J57" s="109" t="s">
        <v>608</v>
      </c>
      <c r="K57" s="109" t="s">
        <v>580</v>
      </c>
      <c r="L57" s="109" t="s">
        <v>26</v>
      </c>
      <c r="N57" s="108">
        <v>1540.36</v>
      </c>
      <c r="P57" s="108">
        <v>12730</v>
      </c>
      <c r="Q57" s="109">
        <v>287</v>
      </c>
      <c r="R57" s="108">
        <v>13983.36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579</v>
      </c>
      <c r="L58" s="109" t="s">
        <v>26</v>
      </c>
      <c r="N58" s="108">
        <v>1768.84</v>
      </c>
      <c r="P58" s="108">
        <v>2214.08</v>
      </c>
      <c r="Q58" s="108">
        <v>2265.23</v>
      </c>
      <c r="R58" s="108">
        <v>1717.69</v>
      </c>
    </row>
    <row r="59" spans="4:18" x14ac:dyDescent="0.2">
      <c r="D59" s="109" t="s">
        <v>593</v>
      </c>
      <c r="F59" s="109">
        <v>1130510</v>
      </c>
      <c r="I59" s="109">
        <v>500888</v>
      </c>
      <c r="J59" s="109" t="s">
        <v>631</v>
      </c>
      <c r="K59" s="109" t="s">
        <v>580</v>
      </c>
      <c r="L59" s="109" t="s">
        <v>26</v>
      </c>
      <c r="N59" s="108">
        <v>217457.68</v>
      </c>
      <c r="P59" s="109">
        <v>0</v>
      </c>
      <c r="Q59" s="109">
        <v>0</v>
      </c>
      <c r="R59" s="108">
        <v>217457.68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579</v>
      </c>
      <c r="L60" s="109" t="s">
        <v>26</v>
      </c>
      <c r="N60" s="109">
        <v>-48.57</v>
      </c>
      <c r="P60" s="109">
        <v>48.57</v>
      </c>
      <c r="Q60" s="109">
        <v>671.87</v>
      </c>
      <c r="R60" s="109">
        <v>-671.87</v>
      </c>
    </row>
    <row r="61" spans="4:18" x14ac:dyDescent="0.2">
      <c r="D61" s="109" t="s">
        <v>593</v>
      </c>
      <c r="F61" s="109">
        <v>1130510</v>
      </c>
      <c r="I61" s="109">
        <v>500892</v>
      </c>
      <c r="J61" s="109" t="s">
        <v>609</v>
      </c>
      <c r="K61" s="109" t="s">
        <v>580</v>
      </c>
      <c r="L61" s="109" t="s">
        <v>26</v>
      </c>
      <c r="N61" s="108">
        <v>102524.5</v>
      </c>
      <c r="P61" s="108">
        <v>60836.25</v>
      </c>
      <c r="Q61" s="109">
        <v>0</v>
      </c>
      <c r="R61" s="108">
        <v>163360.75</v>
      </c>
    </row>
    <row r="62" spans="4:18" x14ac:dyDescent="0.2">
      <c r="D62" s="109" t="s">
        <v>593</v>
      </c>
      <c r="F62" s="109">
        <v>1130510</v>
      </c>
      <c r="I62" s="109">
        <v>500895</v>
      </c>
      <c r="J62" s="109" t="s">
        <v>669</v>
      </c>
      <c r="K62" s="109" t="s">
        <v>580</v>
      </c>
      <c r="L62" s="109" t="s">
        <v>26</v>
      </c>
      <c r="N62" s="109">
        <v>0</v>
      </c>
      <c r="P62" s="108">
        <v>10500.23</v>
      </c>
      <c r="Q62" s="109">
        <v>0</v>
      </c>
      <c r="R62" s="108">
        <v>10500.23</v>
      </c>
    </row>
    <row r="63" spans="4:18" x14ac:dyDescent="0.2">
      <c r="D63" s="109" t="s">
        <v>593</v>
      </c>
      <c r="F63" s="109">
        <v>1130510</v>
      </c>
      <c r="I63" s="109">
        <v>500897</v>
      </c>
      <c r="J63" s="109" t="s">
        <v>632</v>
      </c>
      <c r="K63" s="109" t="s">
        <v>580</v>
      </c>
      <c r="L63" s="109" t="s">
        <v>26</v>
      </c>
      <c r="N63" s="109">
        <v>636</v>
      </c>
      <c r="P63" s="109">
        <v>0</v>
      </c>
      <c r="Q63" s="109">
        <v>0</v>
      </c>
      <c r="R63" s="109">
        <v>636</v>
      </c>
    </row>
    <row r="64" spans="4:18" x14ac:dyDescent="0.2">
      <c r="D64" s="109" t="s">
        <v>593</v>
      </c>
      <c r="F64" s="109">
        <v>1130510</v>
      </c>
      <c r="I64" s="109">
        <v>500899</v>
      </c>
      <c r="J64" s="109" t="s">
        <v>670</v>
      </c>
      <c r="K64" s="109" t="s">
        <v>580</v>
      </c>
      <c r="L64" s="109" t="s">
        <v>26</v>
      </c>
      <c r="N64" s="108">
        <v>94800</v>
      </c>
      <c r="P64" s="109">
        <v>0</v>
      </c>
      <c r="Q64" s="108">
        <v>47400</v>
      </c>
      <c r="R64" s="108">
        <v>47400</v>
      </c>
    </row>
    <row r="65" spans="4:18" x14ac:dyDescent="0.2">
      <c r="D65" s="109" t="s">
        <v>593</v>
      </c>
      <c r="F65" s="109">
        <v>1130510</v>
      </c>
      <c r="I65" s="109">
        <v>500900</v>
      </c>
      <c r="J65" s="109" t="s">
        <v>671</v>
      </c>
      <c r="K65" s="109" t="s">
        <v>580</v>
      </c>
      <c r="L65" s="109" t="s">
        <v>26</v>
      </c>
      <c r="N65" s="108">
        <v>21227.25</v>
      </c>
      <c r="P65" s="109">
        <v>0</v>
      </c>
      <c r="Q65" s="108">
        <v>21227.25</v>
      </c>
      <c r="R65" s="109">
        <v>0</v>
      </c>
    </row>
    <row r="66" spans="4:18" x14ac:dyDescent="0.2">
      <c r="D66" s="109" t="s">
        <v>593</v>
      </c>
      <c r="F66" s="109">
        <v>1130510</v>
      </c>
      <c r="I66" s="109">
        <v>500910</v>
      </c>
      <c r="J66" s="109" t="s">
        <v>610</v>
      </c>
      <c r="K66" s="109" t="s">
        <v>580</v>
      </c>
      <c r="L66" s="109" t="s">
        <v>26</v>
      </c>
      <c r="N66" s="109">
        <v>53</v>
      </c>
      <c r="P66" s="109">
        <v>0</v>
      </c>
      <c r="Q66" s="109">
        <v>0</v>
      </c>
      <c r="R66" s="109">
        <v>53</v>
      </c>
    </row>
    <row r="67" spans="4:18" x14ac:dyDescent="0.2">
      <c r="D67" s="109" t="s">
        <v>593</v>
      </c>
      <c r="F67" s="109">
        <v>1130510</v>
      </c>
      <c r="I67" s="109">
        <v>500922</v>
      </c>
      <c r="J67" s="109" t="s">
        <v>611</v>
      </c>
      <c r="K67" s="109" t="s">
        <v>580</v>
      </c>
      <c r="L67" s="109" t="s">
        <v>26</v>
      </c>
      <c r="N67" s="108">
        <v>13727</v>
      </c>
      <c r="P67" s="109">
        <v>0</v>
      </c>
      <c r="Q67" s="109">
        <v>0</v>
      </c>
      <c r="R67" s="108">
        <v>13727</v>
      </c>
    </row>
    <row r="68" spans="4:18" x14ac:dyDescent="0.2">
      <c r="D68" s="109" t="s">
        <v>593</v>
      </c>
      <c r="F68" s="109">
        <v>1130510</v>
      </c>
      <c r="I68" s="109">
        <v>500926</v>
      </c>
      <c r="J68" s="109" t="s">
        <v>672</v>
      </c>
      <c r="K68" s="109" t="s">
        <v>580</v>
      </c>
      <c r="L68" s="109" t="s">
        <v>26</v>
      </c>
      <c r="N68" s="108">
        <v>78885.2</v>
      </c>
      <c r="P68" s="109">
        <v>0</v>
      </c>
      <c r="Q68" s="109">
        <v>0</v>
      </c>
      <c r="R68" s="108">
        <v>78885.2</v>
      </c>
    </row>
    <row r="69" spans="4:18" x14ac:dyDescent="0.2">
      <c r="D69" s="109" t="s">
        <v>593</v>
      </c>
      <c r="F69" s="109">
        <v>1130510</v>
      </c>
      <c r="I69" s="109">
        <v>500935</v>
      </c>
      <c r="J69" s="109" t="s">
        <v>673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593</v>
      </c>
      <c r="F70" s="109">
        <v>1130510</v>
      </c>
      <c r="I70" s="109">
        <v>500940</v>
      </c>
      <c r="J70" s="109" t="s">
        <v>674</v>
      </c>
      <c r="K70" s="109" t="s">
        <v>580</v>
      </c>
      <c r="L70" s="109" t="s">
        <v>26</v>
      </c>
      <c r="N70" s="109">
        <v>212</v>
      </c>
      <c r="P70" s="109">
        <v>0</v>
      </c>
      <c r="Q70" s="109">
        <v>0</v>
      </c>
      <c r="R70" s="109">
        <v>212</v>
      </c>
    </row>
    <row r="71" spans="4:18" x14ac:dyDescent="0.2">
      <c r="D71" s="109" t="s">
        <v>593</v>
      </c>
      <c r="F71" s="109">
        <v>1130510</v>
      </c>
      <c r="I71" s="109">
        <v>500965</v>
      </c>
      <c r="J71" s="109" t="s">
        <v>675</v>
      </c>
      <c r="K71" s="109" t="s">
        <v>580</v>
      </c>
      <c r="L71" s="109" t="s">
        <v>26</v>
      </c>
      <c r="N71" s="108">
        <v>1600</v>
      </c>
      <c r="P71" s="109">
        <v>0</v>
      </c>
      <c r="Q71" s="109">
        <v>0</v>
      </c>
      <c r="R71" s="108">
        <v>1600</v>
      </c>
    </row>
    <row r="72" spans="4:18" x14ac:dyDescent="0.2">
      <c r="D72" s="109" t="s">
        <v>593</v>
      </c>
      <c r="F72" s="109">
        <v>1130510</v>
      </c>
      <c r="I72" s="109">
        <v>500985</v>
      </c>
      <c r="J72" s="109" t="s">
        <v>620</v>
      </c>
      <c r="K72" s="109" t="s">
        <v>580</v>
      </c>
      <c r="L72" s="109" t="s">
        <v>26</v>
      </c>
      <c r="N72" s="109">
        <v>0</v>
      </c>
      <c r="P72" s="108">
        <v>28000</v>
      </c>
      <c r="Q72" s="109">
        <v>0</v>
      </c>
      <c r="R72" s="108">
        <v>28000</v>
      </c>
    </row>
    <row r="73" spans="4:18" x14ac:dyDescent="0.2">
      <c r="D73" s="109" t="s">
        <v>593</v>
      </c>
      <c r="F73" s="109">
        <v>1130510</v>
      </c>
      <c r="I73" s="109">
        <v>500986</v>
      </c>
      <c r="J73" s="109" t="s">
        <v>614</v>
      </c>
      <c r="K73" s="109" t="s">
        <v>579</v>
      </c>
      <c r="L73" s="109" t="s">
        <v>26</v>
      </c>
      <c r="N73" s="109">
        <v>0.65</v>
      </c>
      <c r="P73" s="109">
        <v>18.399999999999999</v>
      </c>
      <c r="Q73" s="109">
        <v>12.54</v>
      </c>
      <c r="R73" s="109">
        <v>6.51</v>
      </c>
    </row>
    <row r="74" spans="4:18" x14ac:dyDescent="0.2">
      <c r="D74" s="109" t="s">
        <v>593</v>
      </c>
      <c r="F74" s="109">
        <v>1130510</v>
      </c>
      <c r="I74" s="109">
        <v>500986</v>
      </c>
      <c r="J74" s="109" t="s">
        <v>614</v>
      </c>
      <c r="K74" s="109" t="s">
        <v>580</v>
      </c>
      <c r="L74" s="109" t="s">
        <v>26</v>
      </c>
      <c r="N74" s="109">
        <v>421.59</v>
      </c>
      <c r="P74" s="108">
        <v>35350</v>
      </c>
      <c r="Q74" s="109">
        <v>140</v>
      </c>
      <c r="R74" s="108">
        <v>35631.589999999997</v>
      </c>
    </row>
    <row r="75" spans="4:18" x14ac:dyDescent="0.2">
      <c r="D75" s="109" t="s">
        <v>593</v>
      </c>
      <c r="F75" s="109">
        <v>1130510</v>
      </c>
      <c r="I75" s="109">
        <v>501015</v>
      </c>
      <c r="J75" s="109" t="s">
        <v>614</v>
      </c>
      <c r="K75" s="109" t="s">
        <v>579</v>
      </c>
      <c r="L75" s="109" t="s">
        <v>26</v>
      </c>
      <c r="N75" s="109">
        <v>7.78</v>
      </c>
      <c r="P75" s="109">
        <v>37.21</v>
      </c>
      <c r="Q75" s="109">
        <v>36.32</v>
      </c>
      <c r="R75" s="109">
        <v>8.67</v>
      </c>
    </row>
    <row r="76" spans="4:18" x14ac:dyDescent="0.2">
      <c r="D76" s="109" t="s">
        <v>593</v>
      </c>
      <c r="F76" s="109">
        <v>1130510</v>
      </c>
      <c r="I76" s="109">
        <v>501015</v>
      </c>
      <c r="J76" s="109" t="s">
        <v>614</v>
      </c>
      <c r="K76" s="109" t="s">
        <v>580</v>
      </c>
      <c r="L76" s="109" t="s">
        <v>26</v>
      </c>
      <c r="N76" s="109">
        <v>210.24</v>
      </c>
      <c r="P76" s="109">
        <v>0</v>
      </c>
      <c r="Q76" s="109">
        <v>0</v>
      </c>
      <c r="R76" s="109">
        <v>210.24</v>
      </c>
    </row>
    <row r="77" spans="4:18" x14ac:dyDescent="0.2">
      <c r="D77" s="109" t="s">
        <v>593</v>
      </c>
      <c r="F77" s="109">
        <v>1130510</v>
      </c>
      <c r="I77" s="109">
        <v>501016</v>
      </c>
      <c r="J77" s="109" t="s">
        <v>676</v>
      </c>
      <c r="K77" s="109" t="s">
        <v>580</v>
      </c>
      <c r="L77" s="109" t="s">
        <v>26</v>
      </c>
      <c r="N77" s="108">
        <v>190235.48</v>
      </c>
      <c r="P77" s="109">
        <v>0</v>
      </c>
      <c r="Q77" s="108">
        <v>186600.21</v>
      </c>
      <c r="R77" s="108">
        <v>3635.27</v>
      </c>
    </row>
    <row r="78" spans="4:18" x14ac:dyDescent="0.2">
      <c r="D78" s="109" t="s">
        <v>593</v>
      </c>
      <c r="F78" s="109">
        <v>1130510</v>
      </c>
      <c r="I78" s="109">
        <v>501020</v>
      </c>
      <c r="J78" s="109" t="s">
        <v>617</v>
      </c>
      <c r="K78" s="109" t="s">
        <v>579</v>
      </c>
      <c r="L78" s="109" t="s">
        <v>26</v>
      </c>
      <c r="N78" s="109">
        <v>0</v>
      </c>
      <c r="P78" s="109">
        <v>7.13</v>
      </c>
      <c r="Q78" s="109">
        <v>7.13</v>
      </c>
      <c r="R78" s="109">
        <v>0</v>
      </c>
    </row>
    <row r="79" spans="4:18" x14ac:dyDescent="0.2">
      <c r="D79" s="109" t="s">
        <v>593</v>
      </c>
      <c r="F79" s="109">
        <v>1130510</v>
      </c>
      <c r="I79" s="109">
        <v>501025</v>
      </c>
      <c r="J79" s="109" t="s">
        <v>618</v>
      </c>
      <c r="K79" s="109" t="s">
        <v>579</v>
      </c>
      <c r="L79" s="109" t="s">
        <v>26</v>
      </c>
      <c r="N79" s="109">
        <v>0</v>
      </c>
      <c r="P79" s="109">
        <v>27.64</v>
      </c>
      <c r="Q79" s="109">
        <v>27.64</v>
      </c>
      <c r="R79" s="109">
        <v>0</v>
      </c>
    </row>
    <row r="80" spans="4:18" x14ac:dyDescent="0.2">
      <c r="D80" s="109" t="s">
        <v>593</v>
      </c>
      <c r="F80" s="109">
        <v>1130510</v>
      </c>
      <c r="I80" s="109">
        <v>501025</v>
      </c>
      <c r="J80" s="109" t="s">
        <v>618</v>
      </c>
      <c r="K80" s="109" t="s">
        <v>580</v>
      </c>
      <c r="L80" s="109" t="s">
        <v>26</v>
      </c>
      <c r="N80" s="109">
        <v>70</v>
      </c>
      <c r="P80" s="108">
        <v>1070</v>
      </c>
      <c r="Q80" s="109">
        <v>760</v>
      </c>
      <c r="R80" s="109">
        <v>380</v>
      </c>
    </row>
    <row r="82" spans="1:18" x14ac:dyDescent="0.2">
      <c r="B82" s="109" t="s">
        <v>442</v>
      </c>
      <c r="D82" s="109" t="s">
        <v>593</v>
      </c>
      <c r="F82" s="109">
        <v>1130510</v>
      </c>
      <c r="L82" s="109" t="s">
        <v>26</v>
      </c>
      <c r="N82" s="108">
        <v>9146018.0899999999</v>
      </c>
      <c r="P82" s="108">
        <v>527086.78</v>
      </c>
      <c r="Q82" s="108">
        <v>520170.26</v>
      </c>
      <c r="R82" s="108">
        <v>9152934.6099999994</v>
      </c>
    </row>
    <row r="84" spans="1:18" x14ac:dyDescent="0.2">
      <c r="B84" s="109" t="s">
        <v>443</v>
      </c>
      <c r="D84" s="109" t="s">
        <v>593</v>
      </c>
      <c r="L84" s="109" t="s">
        <v>26</v>
      </c>
      <c r="N84" s="108">
        <v>9146018.0899999999</v>
      </c>
      <c r="P84" s="108">
        <v>527086.78</v>
      </c>
      <c r="Q84" s="108">
        <v>520170.26</v>
      </c>
      <c r="R84" s="108">
        <v>9152934.6099999994</v>
      </c>
    </row>
    <row r="86" spans="1:18" x14ac:dyDescent="0.2">
      <c r="B86" s="109" t="s">
        <v>444</v>
      </c>
      <c r="L86" s="109" t="s">
        <v>26</v>
      </c>
      <c r="N86" s="108">
        <v>9146018.0899999999</v>
      </c>
      <c r="P86" s="108">
        <v>527086.78</v>
      </c>
      <c r="Q86" s="108">
        <v>520170.26</v>
      </c>
      <c r="R86" s="108">
        <v>9152934.6099999994</v>
      </c>
    </row>
    <row r="88" spans="1:18" x14ac:dyDescent="0.2">
      <c r="A88" s="109" t="s">
        <v>679</v>
      </c>
    </row>
    <row r="89" spans="1:18" x14ac:dyDescent="0.2">
      <c r="A89" s="109" t="s">
        <v>446</v>
      </c>
    </row>
    <row r="90" spans="1:18" x14ac:dyDescent="0.2">
      <c r="A90" s="109" t="s">
        <v>540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593</v>
      </c>
      <c r="G95" s="109" t="s">
        <v>580</v>
      </c>
      <c r="H95" s="108">
        <v>9103429.5800000001</v>
      </c>
      <c r="J95" s="108">
        <v>358287.93</v>
      </c>
      <c r="M95" s="108">
        <v>323989.51</v>
      </c>
      <c r="O95" s="108">
        <v>9137728</v>
      </c>
    </row>
    <row r="96" spans="1:18" x14ac:dyDescent="0.2">
      <c r="C96" s="109" t="s">
        <v>26</v>
      </c>
      <c r="E96" s="109" t="s">
        <v>593</v>
      </c>
      <c r="G96" s="109" t="s">
        <v>579</v>
      </c>
      <c r="H96" s="108">
        <v>42588.51</v>
      </c>
      <c r="J96" s="108">
        <v>168798.85</v>
      </c>
      <c r="M96" s="108">
        <v>196180.75</v>
      </c>
      <c r="O96" s="108">
        <v>15206.61</v>
      </c>
    </row>
    <row r="98" spans="2:15" x14ac:dyDescent="0.2">
      <c r="B98" s="109" t="s">
        <v>442</v>
      </c>
      <c r="C98" s="109" t="s">
        <v>26</v>
      </c>
      <c r="H98" s="108">
        <v>9146018.0899999999</v>
      </c>
      <c r="J98" s="108">
        <v>527086.78</v>
      </c>
      <c r="M98" s="108">
        <v>520170.26</v>
      </c>
      <c r="O98" s="108">
        <v>9152934.6099999994</v>
      </c>
    </row>
  </sheetData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C9A1-4B8D-4F2F-9F01-85109022A5A0}">
  <sheetPr>
    <tabColor rgb="FFCCECFF"/>
  </sheetPr>
  <dimension ref="A1:R94"/>
  <sheetViews>
    <sheetView topLeftCell="C1"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680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1070.75</v>
      </c>
      <c r="Q8" s="108">
        <v>1070.75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29.22</v>
      </c>
      <c r="P11" s="109">
        <v>49.6</v>
      </c>
      <c r="Q11" s="109">
        <v>47.04</v>
      </c>
      <c r="R11" s="109">
        <v>31.78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350</v>
      </c>
      <c r="Q12" s="109">
        <v>208.2</v>
      </c>
      <c r="R12" s="109">
        <v>981.8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-91.28</v>
      </c>
      <c r="P15" s="109">
        <v>182.03</v>
      </c>
      <c r="Q15" s="109">
        <v>182.93</v>
      </c>
      <c r="R15" s="109">
        <v>-92.18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-29279.82</v>
      </c>
      <c r="P17" s="108">
        <v>29279.82</v>
      </c>
      <c r="Q17" s="108">
        <v>28377.11</v>
      </c>
      <c r="R17" s="108">
        <v>-28377.11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5365157.97</v>
      </c>
      <c r="P18" s="109">
        <v>0</v>
      </c>
      <c r="Q18" s="109">
        <v>0</v>
      </c>
      <c r="R18" s="108">
        <v>5365157.97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761.34</v>
      </c>
      <c r="Q19" s="109">
        <v>761.34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500705</v>
      </c>
      <c r="J23" s="109" t="s">
        <v>112</v>
      </c>
      <c r="K23" s="109" t="s">
        <v>579</v>
      </c>
      <c r="L23" s="109" t="s">
        <v>26</v>
      </c>
      <c r="N23" s="108">
        <v>50772.78</v>
      </c>
      <c r="P23" s="108">
        <v>128849.62</v>
      </c>
      <c r="Q23" s="108">
        <v>127707.14</v>
      </c>
      <c r="R23" s="108">
        <v>51915.26</v>
      </c>
    </row>
    <row r="24" spans="4:18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580</v>
      </c>
      <c r="L24" s="109" t="s">
        <v>26</v>
      </c>
      <c r="N24" s="108">
        <v>1193965.8999999999</v>
      </c>
      <c r="P24" s="109">
        <v>0</v>
      </c>
      <c r="Q24" s="109">
        <v>0</v>
      </c>
      <c r="R24" s="108">
        <v>1193965.8999999999</v>
      </c>
    </row>
    <row r="25" spans="4:18" x14ac:dyDescent="0.2">
      <c r="D25" s="109" t="s">
        <v>593</v>
      </c>
      <c r="F25" s="109">
        <v>1130510</v>
      </c>
      <c r="I25" s="109">
        <v>500707</v>
      </c>
      <c r="J25" s="109" t="s">
        <v>626</v>
      </c>
      <c r="K25" s="109" t="s">
        <v>580</v>
      </c>
      <c r="L25" s="109" t="s">
        <v>26</v>
      </c>
      <c r="N25" s="108">
        <v>547182.31999999995</v>
      </c>
      <c r="P25" s="109">
        <v>0</v>
      </c>
      <c r="Q25" s="109">
        <v>0</v>
      </c>
      <c r="R25" s="108">
        <v>547182.31999999995</v>
      </c>
    </row>
    <row r="26" spans="4:18" x14ac:dyDescent="0.2">
      <c r="D26" s="109" t="s">
        <v>593</v>
      </c>
      <c r="F26" s="109">
        <v>1130510</v>
      </c>
      <c r="I26" s="109">
        <v>500720</v>
      </c>
      <c r="J26" s="109" t="s">
        <v>662</v>
      </c>
      <c r="K26" s="109" t="s">
        <v>579</v>
      </c>
      <c r="L26" s="109" t="s">
        <v>26</v>
      </c>
      <c r="N26" s="109">
        <v>0</v>
      </c>
      <c r="P26" s="109">
        <v>37.54</v>
      </c>
      <c r="Q26" s="109">
        <v>37.54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580</v>
      </c>
      <c r="L27" s="109" t="s">
        <v>26</v>
      </c>
      <c r="N27" s="109">
        <v>0</v>
      </c>
      <c r="P27" s="109">
        <v>877.83</v>
      </c>
      <c r="Q27" s="109">
        <v>877.83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500722</v>
      </c>
      <c r="J28" s="109" t="s">
        <v>627</v>
      </c>
      <c r="K28" s="109" t="s">
        <v>580</v>
      </c>
      <c r="L28" s="109" t="s">
        <v>26</v>
      </c>
      <c r="N28" s="108">
        <v>88225.2</v>
      </c>
      <c r="P28" s="109">
        <v>0</v>
      </c>
      <c r="Q28" s="109">
        <v>0</v>
      </c>
      <c r="R28" s="108">
        <v>88225.2</v>
      </c>
    </row>
    <row r="29" spans="4:18" x14ac:dyDescent="0.2">
      <c r="D29" s="109" t="s">
        <v>593</v>
      </c>
      <c r="F29" s="109">
        <v>1130510</v>
      </c>
      <c r="I29" s="109">
        <v>500729</v>
      </c>
      <c r="J29" s="109" t="s">
        <v>681</v>
      </c>
      <c r="K29" s="109" t="s">
        <v>580</v>
      </c>
      <c r="L29" s="109" t="s">
        <v>26</v>
      </c>
      <c r="N29" s="109">
        <v>0</v>
      </c>
      <c r="P29" s="109">
        <v>115</v>
      </c>
      <c r="Q29" s="109">
        <v>115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8">
        <v>12835.6</v>
      </c>
      <c r="P30" s="109">
        <v>0</v>
      </c>
      <c r="Q30" s="108">
        <v>6174</v>
      </c>
      <c r="R30" s="108">
        <v>6661.6</v>
      </c>
    </row>
    <row r="31" spans="4:18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8">
        <v>1066.95</v>
      </c>
      <c r="Q31" s="108">
        <v>1066.95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2984.38</v>
      </c>
      <c r="Q32" s="108">
        <v>2984.38</v>
      </c>
      <c r="R32" s="109">
        <v>0</v>
      </c>
    </row>
    <row r="33" spans="4:18" x14ac:dyDescent="0.2">
      <c r="D33" s="109" t="s">
        <v>593</v>
      </c>
      <c r="F33" s="109">
        <v>1130510</v>
      </c>
      <c r="I33" s="109">
        <v>500783</v>
      </c>
      <c r="J33" s="109" t="s">
        <v>599</v>
      </c>
      <c r="K33" s="109" t="s">
        <v>580</v>
      </c>
      <c r="L33" s="109" t="s">
        <v>26</v>
      </c>
      <c r="N33" s="109">
        <v>7</v>
      </c>
      <c r="P33" s="109">
        <v>7</v>
      </c>
      <c r="Q33" s="109">
        <v>7</v>
      </c>
      <c r="R33" s="109">
        <v>7</v>
      </c>
    </row>
    <row r="34" spans="4:18" x14ac:dyDescent="0.2">
      <c r="D34" s="109" t="s">
        <v>593</v>
      </c>
      <c r="F34" s="109">
        <v>1130510</v>
      </c>
      <c r="I34" s="109">
        <v>500790</v>
      </c>
      <c r="J34" s="109" t="s">
        <v>601</v>
      </c>
      <c r="K34" s="109" t="s">
        <v>580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500802</v>
      </c>
      <c r="J35" s="109" t="s">
        <v>664</v>
      </c>
      <c r="K35" s="109" t="s">
        <v>580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</row>
    <row r="37" spans="4:18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-36.6</v>
      </c>
      <c r="P38" s="108">
        <v>4126.2700000000004</v>
      </c>
      <c r="Q38" s="108">
        <v>4089.67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24278.560000000001</v>
      </c>
      <c r="P39" s="109">
        <v>0</v>
      </c>
      <c r="Q39" s="108">
        <v>24278.560000000001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25276.82</v>
      </c>
      <c r="P40" s="108">
        <v>35754.199999999997</v>
      </c>
      <c r="Q40" s="109">
        <v>0</v>
      </c>
      <c r="R40" s="108">
        <v>61031.02</v>
      </c>
    </row>
    <row r="41" spans="4:18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6196.69</v>
      </c>
      <c r="P41" s="108">
        <v>10561.83</v>
      </c>
      <c r="Q41" s="108">
        <v>8339.93</v>
      </c>
      <c r="R41" s="108">
        <v>8418.59</v>
      </c>
    </row>
    <row r="42" spans="4:18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698550.76</v>
      </c>
      <c r="P42" s="109">
        <v>0</v>
      </c>
      <c r="Q42" s="109">
        <v>0</v>
      </c>
      <c r="R42" s="108">
        <v>698550.76</v>
      </c>
    </row>
    <row r="43" spans="4:18" x14ac:dyDescent="0.2">
      <c r="D43" s="109" t="s">
        <v>593</v>
      </c>
      <c r="F43" s="109">
        <v>1130510</v>
      </c>
      <c r="I43" s="109">
        <v>500851</v>
      </c>
      <c r="J43" s="109" t="s">
        <v>605</v>
      </c>
      <c r="K43" s="109" t="s">
        <v>580</v>
      </c>
      <c r="L43" s="109" t="s">
        <v>26</v>
      </c>
      <c r="N43" s="109">
        <v>140</v>
      </c>
      <c r="P43" s="109">
        <v>0</v>
      </c>
      <c r="Q43" s="109">
        <v>0</v>
      </c>
      <c r="R43" s="109">
        <v>140</v>
      </c>
    </row>
    <row r="44" spans="4:18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579</v>
      </c>
      <c r="L44" s="109" t="s">
        <v>26</v>
      </c>
      <c r="N44" s="109">
        <v>172.91</v>
      </c>
      <c r="P44" s="109">
        <v>413.55</v>
      </c>
      <c r="Q44" s="109">
        <v>416.51</v>
      </c>
      <c r="R44" s="109">
        <v>169.95</v>
      </c>
    </row>
    <row r="45" spans="4:18" x14ac:dyDescent="0.2">
      <c r="D45" s="109" t="s">
        <v>593</v>
      </c>
      <c r="F45" s="109">
        <v>1130510</v>
      </c>
      <c r="I45" s="109">
        <v>500854</v>
      </c>
      <c r="J45" s="109" t="s">
        <v>606</v>
      </c>
      <c r="K45" s="109" t="s">
        <v>580</v>
      </c>
      <c r="L45" s="109" t="s">
        <v>26</v>
      </c>
      <c r="N45" s="108">
        <v>1617.11</v>
      </c>
      <c r="P45" s="108">
        <v>2900.72</v>
      </c>
      <c r="Q45" s="108">
        <v>2270.7199999999998</v>
      </c>
      <c r="R45" s="108">
        <v>2247.11</v>
      </c>
    </row>
    <row r="46" spans="4:18" x14ac:dyDescent="0.2">
      <c r="D46" s="109" t="s">
        <v>593</v>
      </c>
      <c r="F46" s="109">
        <v>1130510</v>
      </c>
      <c r="I46" s="109">
        <v>500857</v>
      </c>
      <c r="J46" s="109" t="s">
        <v>667</v>
      </c>
      <c r="K46" s="109" t="s">
        <v>580</v>
      </c>
      <c r="L46" s="109" t="s">
        <v>26</v>
      </c>
      <c r="N46" s="109">
        <v>627.6</v>
      </c>
      <c r="P46" s="108">
        <v>6174</v>
      </c>
      <c r="Q46" s="109">
        <v>0</v>
      </c>
      <c r="R46" s="108">
        <v>6801.6</v>
      </c>
    </row>
    <row r="47" spans="4:18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350</v>
      </c>
      <c r="P47" s="109">
        <v>127</v>
      </c>
      <c r="Q47" s="109">
        <v>197</v>
      </c>
      <c r="R47" s="109">
        <v>280</v>
      </c>
    </row>
    <row r="48" spans="4:18" x14ac:dyDescent="0.2">
      <c r="D48" s="109" t="s">
        <v>593</v>
      </c>
      <c r="F48" s="109">
        <v>1130510</v>
      </c>
      <c r="I48" s="109">
        <v>500879</v>
      </c>
      <c r="J48" s="109" t="s">
        <v>607</v>
      </c>
      <c r="K48" s="109" t="s">
        <v>579</v>
      </c>
      <c r="L48" s="109" t="s">
        <v>26</v>
      </c>
      <c r="N48" s="109">
        <v>-447</v>
      </c>
      <c r="P48" s="109">
        <v>447</v>
      </c>
      <c r="Q48" s="109">
        <v>477.8</v>
      </c>
      <c r="R48" s="109">
        <v>-477.8</v>
      </c>
    </row>
    <row r="49" spans="4:18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8">
        <v>68537</v>
      </c>
      <c r="P49" s="108">
        <v>7713.6</v>
      </c>
      <c r="Q49" s="109">
        <v>0</v>
      </c>
      <c r="R49" s="108">
        <v>76250.600000000006</v>
      </c>
    </row>
    <row r="50" spans="4:18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8.99</v>
      </c>
      <c r="P50" s="109">
        <v>153.59</v>
      </c>
      <c r="Q50" s="109">
        <v>145.57</v>
      </c>
      <c r="R50" s="109">
        <v>17.010000000000002</v>
      </c>
    </row>
    <row r="51" spans="4:18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13843.36</v>
      </c>
      <c r="P51" s="109">
        <v>357</v>
      </c>
      <c r="Q51" s="109">
        <v>147</v>
      </c>
      <c r="R51" s="108">
        <v>14053.36</v>
      </c>
    </row>
    <row r="52" spans="4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1807.98</v>
      </c>
      <c r="P52" s="108">
        <v>2899.07</v>
      </c>
      <c r="Q52" s="108">
        <v>2236.2199999999998</v>
      </c>
      <c r="R52" s="108">
        <v>2470.83</v>
      </c>
    </row>
    <row r="53" spans="4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217457.68</v>
      </c>
      <c r="P53" s="109">
        <v>0</v>
      </c>
      <c r="Q53" s="109">
        <v>0</v>
      </c>
      <c r="R53" s="108">
        <v>217457.68</v>
      </c>
    </row>
    <row r="54" spans="4:18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579</v>
      </c>
      <c r="L54" s="109" t="s">
        <v>26</v>
      </c>
      <c r="N54" s="109">
        <v>-343.92</v>
      </c>
      <c r="P54" s="109">
        <v>343.92</v>
      </c>
      <c r="Q54" s="109">
        <v>566.04999999999995</v>
      </c>
      <c r="R54" s="109">
        <v>-566.04999999999995</v>
      </c>
    </row>
    <row r="55" spans="4:18" x14ac:dyDescent="0.2">
      <c r="D55" s="109" t="s">
        <v>593</v>
      </c>
      <c r="F55" s="109">
        <v>1130510</v>
      </c>
      <c r="I55" s="109">
        <v>500892</v>
      </c>
      <c r="J55" s="109" t="s">
        <v>609</v>
      </c>
      <c r="K55" s="109" t="s">
        <v>580</v>
      </c>
      <c r="L55" s="109" t="s">
        <v>26</v>
      </c>
      <c r="N55" s="108">
        <v>133176.04999999999</v>
      </c>
      <c r="P55" s="108">
        <v>50238.11</v>
      </c>
      <c r="Q55" s="109">
        <v>0</v>
      </c>
      <c r="R55" s="108">
        <v>183414.16</v>
      </c>
    </row>
    <row r="56" spans="4:18" x14ac:dyDescent="0.2">
      <c r="D56" s="109" t="s">
        <v>593</v>
      </c>
      <c r="F56" s="109">
        <v>1130510</v>
      </c>
      <c r="I56" s="109">
        <v>500895</v>
      </c>
      <c r="J56" s="109" t="s">
        <v>669</v>
      </c>
      <c r="K56" s="109" t="s">
        <v>580</v>
      </c>
      <c r="L56" s="109" t="s">
        <v>26</v>
      </c>
      <c r="N56" s="109">
        <v>0</v>
      </c>
      <c r="P56" s="109">
        <v>0</v>
      </c>
      <c r="Q56" s="109">
        <v>0</v>
      </c>
      <c r="R56" s="109">
        <v>0</v>
      </c>
    </row>
    <row r="57" spans="4:18" x14ac:dyDescent="0.2">
      <c r="D57" s="109" t="s">
        <v>593</v>
      </c>
      <c r="F57" s="109">
        <v>1130510</v>
      </c>
      <c r="I57" s="109">
        <v>500897</v>
      </c>
      <c r="J57" s="109" t="s">
        <v>632</v>
      </c>
      <c r="K57" s="109" t="s">
        <v>580</v>
      </c>
      <c r="L57" s="109" t="s">
        <v>26</v>
      </c>
      <c r="N57" s="109">
        <v>636</v>
      </c>
      <c r="P57" s="109">
        <v>0</v>
      </c>
      <c r="Q57" s="109">
        <v>0</v>
      </c>
      <c r="R57" s="109">
        <v>636</v>
      </c>
    </row>
    <row r="58" spans="4:18" x14ac:dyDescent="0.2">
      <c r="D58" s="109" t="s">
        <v>593</v>
      </c>
      <c r="F58" s="109">
        <v>1130510</v>
      </c>
      <c r="I58" s="109">
        <v>500899</v>
      </c>
      <c r="J58" s="109" t="s">
        <v>670</v>
      </c>
      <c r="K58" s="109" t="s">
        <v>580</v>
      </c>
      <c r="L58" s="109" t="s">
        <v>26</v>
      </c>
      <c r="N58" s="108">
        <v>63200</v>
      </c>
      <c r="P58" s="109">
        <v>0</v>
      </c>
      <c r="Q58" s="109">
        <v>0</v>
      </c>
      <c r="R58" s="108">
        <v>63200</v>
      </c>
    </row>
    <row r="59" spans="4:18" x14ac:dyDescent="0.2">
      <c r="D59" s="109" t="s">
        <v>593</v>
      </c>
      <c r="F59" s="109">
        <v>1130510</v>
      </c>
      <c r="I59" s="109">
        <v>500910</v>
      </c>
      <c r="J59" s="109" t="s">
        <v>610</v>
      </c>
      <c r="K59" s="109" t="s">
        <v>580</v>
      </c>
      <c r="L59" s="109" t="s">
        <v>26</v>
      </c>
      <c r="N59" s="109">
        <v>53</v>
      </c>
      <c r="P59" s="109">
        <v>0</v>
      </c>
      <c r="Q59" s="109">
        <v>0</v>
      </c>
      <c r="R59" s="109">
        <v>53</v>
      </c>
    </row>
    <row r="60" spans="4:18" x14ac:dyDescent="0.2">
      <c r="D60" s="109" t="s">
        <v>593</v>
      </c>
      <c r="F60" s="109">
        <v>1130510</v>
      </c>
      <c r="I60" s="109">
        <v>500922</v>
      </c>
      <c r="J60" s="109" t="s">
        <v>611</v>
      </c>
      <c r="K60" s="109" t="s">
        <v>580</v>
      </c>
      <c r="L60" s="109" t="s">
        <v>26</v>
      </c>
      <c r="N60" s="108">
        <v>13727</v>
      </c>
      <c r="P60" s="109">
        <v>0</v>
      </c>
      <c r="Q60" s="109">
        <v>0</v>
      </c>
      <c r="R60" s="108">
        <v>13727</v>
      </c>
    </row>
    <row r="61" spans="4:18" x14ac:dyDescent="0.2">
      <c r="D61" s="109" t="s">
        <v>593</v>
      </c>
      <c r="F61" s="109">
        <v>1130510</v>
      </c>
      <c r="I61" s="109">
        <v>500926</v>
      </c>
      <c r="J61" s="109" t="s">
        <v>672</v>
      </c>
      <c r="K61" s="109" t="s">
        <v>580</v>
      </c>
      <c r="L61" s="109" t="s">
        <v>26</v>
      </c>
      <c r="N61" s="108">
        <v>78885.2</v>
      </c>
      <c r="P61" s="109">
        <v>0</v>
      </c>
      <c r="Q61" s="109">
        <v>0</v>
      </c>
      <c r="R61" s="108">
        <v>78885.2</v>
      </c>
    </row>
    <row r="62" spans="4:18" x14ac:dyDescent="0.2">
      <c r="D62" s="109" t="s">
        <v>593</v>
      </c>
      <c r="F62" s="109">
        <v>1130510</v>
      </c>
      <c r="I62" s="109">
        <v>500940</v>
      </c>
      <c r="J62" s="109" t="s">
        <v>674</v>
      </c>
      <c r="K62" s="109" t="s">
        <v>580</v>
      </c>
      <c r="L62" s="109" t="s">
        <v>26</v>
      </c>
      <c r="N62" s="108">
        <v>3712</v>
      </c>
      <c r="P62" s="109">
        <v>0</v>
      </c>
      <c r="Q62" s="109">
        <v>0</v>
      </c>
      <c r="R62" s="108">
        <v>3712</v>
      </c>
    </row>
    <row r="63" spans="4:18" x14ac:dyDescent="0.2">
      <c r="D63" s="109" t="s">
        <v>593</v>
      </c>
      <c r="F63" s="109">
        <v>1130510</v>
      </c>
      <c r="I63" s="109">
        <v>500965</v>
      </c>
      <c r="J63" s="109" t="s">
        <v>675</v>
      </c>
      <c r="K63" s="109" t="s">
        <v>580</v>
      </c>
      <c r="L63" s="109" t="s">
        <v>26</v>
      </c>
      <c r="N63" s="108">
        <v>1600</v>
      </c>
      <c r="P63" s="109">
        <v>0</v>
      </c>
      <c r="Q63" s="109">
        <v>0</v>
      </c>
      <c r="R63" s="108">
        <v>1600</v>
      </c>
    </row>
    <row r="64" spans="4:18" x14ac:dyDescent="0.2">
      <c r="D64" s="109" t="s">
        <v>593</v>
      </c>
      <c r="F64" s="109">
        <v>1130510</v>
      </c>
      <c r="I64" s="109">
        <v>500968</v>
      </c>
      <c r="J64" s="109" t="s">
        <v>682</v>
      </c>
      <c r="K64" s="109" t="s">
        <v>579</v>
      </c>
      <c r="L64" s="109" t="s">
        <v>26</v>
      </c>
      <c r="N64" s="109">
        <v>0</v>
      </c>
      <c r="P64" s="109">
        <v>0.01</v>
      </c>
      <c r="Q64" s="109">
        <v>0.01</v>
      </c>
      <c r="R64" s="109">
        <v>0</v>
      </c>
    </row>
    <row r="65" spans="2:18" x14ac:dyDescent="0.2">
      <c r="D65" s="109" t="s">
        <v>593</v>
      </c>
      <c r="F65" s="109">
        <v>1130510</v>
      </c>
      <c r="I65" s="109">
        <v>500968</v>
      </c>
      <c r="J65" s="109" t="s">
        <v>682</v>
      </c>
      <c r="K65" s="109" t="s">
        <v>580</v>
      </c>
      <c r="L65" s="109" t="s">
        <v>26</v>
      </c>
      <c r="N65" s="109">
        <v>0</v>
      </c>
      <c r="P65" s="109">
        <v>150</v>
      </c>
      <c r="Q65" s="109">
        <v>150</v>
      </c>
      <c r="R65" s="109">
        <v>0</v>
      </c>
    </row>
    <row r="66" spans="2:18" x14ac:dyDescent="0.2">
      <c r="D66" s="109" t="s">
        <v>593</v>
      </c>
      <c r="F66" s="109">
        <v>1130510</v>
      </c>
      <c r="I66" s="109">
        <v>500985</v>
      </c>
      <c r="J66" s="109" t="s">
        <v>620</v>
      </c>
      <c r="K66" s="109" t="s">
        <v>580</v>
      </c>
      <c r="L66" s="109" t="s">
        <v>26</v>
      </c>
      <c r="N66" s="108">
        <v>28000</v>
      </c>
      <c r="P66" s="109">
        <v>0</v>
      </c>
      <c r="Q66" s="109">
        <v>0</v>
      </c>
      <c r="R66" s="108">
        <v>28000</v>
      </c>
    </row>
    <row r="67" spans="2:18" x14ac:dyDescent="0.2">
      <c r="D67" s="109" t="s">
        <v>593</v>
      </c>
      <c r="F67" s="109">
        <v>1130510</v>
      </c>
      <c r="I67" s="109">
        <v>500986</v>
      </c>
      <c r="J67" s="109" t="s">
        <v>614</v>
      </c>
      <c r="K67" s="109" t="s">
        <v>579</v>
      </c>
      <c r="L67" s="109" t="s">
        <v>26</v>
      </c>
      <c r="N67" s="109">
        <v>7.02</v>
      </c>
      <c r="P67" s="109">
        <v>19.29</v>
      </c>
      <c r="Q67" s="109">
        <v>17.93</v>
      </c>
      <c r="R67" s="109">
        <v>8.3800000000000008</v>
      </c>
    </row>
    <row r="68" spans="2:18" x14ac:dyDescent="0.2">
      <c r="D68" s="109" t="s">
        <v>593</v>
      </c>
      <c r="F68" s="109">
        <v>1130510</v>
      </c>
      <c r="I68" s="109">
        <v>500986</v>
      </c>
      <c r="J68" s="109" t="s">
        <v>614</v>
      </c>
      <c r="K68" s="109" t="s">
        <v>580</v>
      </c>
      <c r="L68" s="109" t="s">
        <v>26</v>
      </c>
      <c r="N68" s="108">
        <v>35561.589999999997</v>
      </c>
      <c r="P68" s="109">
        <v>210</v>
      </c>
      <c r="Q68" s="109">
        <v>70</v>
      </c>
      <c r="R68" s="108">
        <v>35701.589999999997</v>
      </c>
    </row>
    <row r="69" spans="2:18" x14ac:dyDescent="0.2">
      <c r="D69" s="109" t="s">
        <v>593</v>
      </c>
      <c r="F69" s="109">
        <v>1130510</v>
      </c>
      <c r="I69" s="109">
        <v>501015</v>
      </c>
      <c r="J69" s="109" t="s">
        <v>614</v>
      </c>
      <c r="K69" s="109" t="s">
        <v>579</v>
      </c>
      <c r="L69" s="109" t="s">
        <v>26</v>
      </c>
      <c r="N69" s="109">
        <v>10.07</v>
      </c>
      <c r="P69" s="109">
        <v>39.5</v>
      </c>
      <c r="Q69" s="109">
        <v>38.28</v>
      </c>
      <c r="R69" s="109">
        <v>11.29</v>
      </c>
    </row>
    <row r="70" spans="2:18" x14ac:dyDescent="0.2">
      <c r="D70" s="109" t="s">
        <v>593</v>
      </c>
      <c r="F70" s="109">
        <v>1130510</v>
      </c>
      <c r="I70" s="109">
        <v>501015</v>
      </c>
      <c r="J70" s="109" t="s">
        <v>614</v>
      </c>
      <c r="K70" s="109" t="s">
        <v>580</v>
      </c>
      <c r="L70" s="109" t="s">
        <v>26</v>
      </c>
      <c r="N70" s="109">
        <v>140.24</v>
      </c>
      <c r="P70" s="109">
        <v>140</v>
      </c>
      <c r="Q70" s="109">
        <v>70</v>
      </c>
      <c r="R70" s="109">
        <v>210.24</v>
      </c>
    </row>
    <row r="71" spans="2:18" x14ac:dyDescent="0.2">
      <c r="D71" s="109" t="s">
        <v>593</v>
      </c>
      <c r="F71" s="109">
        <v>1130510</v>
      </c>
      <c r="I71" s="109">
        <v>501016</v>
      </c>
      <c r="J71" s="109" t="s">
        <v>676</v>
      </c>
      <c r="K71" s="109" t="s">
        <v>580</v>
      </c>
      <c r="L71" s="109" t="s">
        <v>26</v>
      </c>
      <c r="N71" s="108">
        <v>29075.27</v>
      </c>
      <c r="P71" s="109">
        <v>0</v>
      </c>
      <c r="Q71" s="108">
        <v>25440</v>
      </c>
      <c r="R71" s="108">
        <v>3635.27</v>
      </c>
    </row>
    <row r="72" spans="2:18" x14ac:dyDescent="0.2">
      <c r="D72" s="109" t="s">
        <v>593</v>
      </c>
      <c r="F72" s="109">
        <v>1130510</v>
      </c>
      <c r="I72" s="109">
        <v>501020</v>
      </c>
      <c r="J72" s="109" t="s">
        <v>617</v>
      </c>
      <c r="K72" s="109" t="s">
        <v>579</v>
      </c>
      <c r="L72" s="109" t="s">
        <v>26</v>
      </c>
      <c r="N72" s="109">
        <v>0</v>
      </c>
      <c r="P72" s="109">
        <v>7.1</v>
      </c>
      <c r="Q72" s="109">
        <v>7.1</v>
      </c>
      <c r="R72" s="109">
        <v>0</v>
      </c>
    </row>
    <row r="73" spans="2:18" x14ac:dyDescent="0.2">
      <c r="D73" s="109" t="s">
        <v>593</v>
      </c>
      <c r="F73" s="109">
        <v>1130510</v>
      </c>
      <c r="I73" s="109">
        <v>501025</v>
      </c>
      <c r="J73" s="109" t="s">
        <v>618</v>
      </c>
      <c r="K73" s="109" t="s">
        <v>579</v>
      </c>
      <c r="L73" s="109" t="s">
        <v>26</v>
      </c>
      <c r="N73" s="109">
        <v>0</v>
      </c>
      <c r="P73" s="109">
        <v>28.21</v>
      </c>
      <c r="Q73" s="109">
        <v>28.21</v>
      </c>
      <c r="R73" s="109">
        <v>0</v>
      </c>
    </row>
    <row r="74" spans="2:18" x14ac:dyDescent="0.2">
      <c r="D74" s="109" t="s">
        <v>593</v>
      </c>
      <c r="F74" s="109">
        <v>1130510</v>
      </c>
      <c r="I74" s="109">
        <v>501025</v>
      </c>
      <c r="J74" s="109" t="s">
        <v>618</v>
      </c>
      <c r="K74" s="109" t="s">
        <v>580</v>
      </c>
      <c r="L74" s="109" t="s">
        <v>26</v>
      </c>
      <c r="N74" s="109">
        <v>380</v>
      </c>
      <c r="P74" s="109">
        <v>0</v>
      </c>
      <c r="Q74" s="109">
        <v>0</v>
      </c>
      <c r="R74" s="109">
        <v>380</v>
      </c>
    </row>
    <row r="75" spans="2:18" x14ac:dyDescent="0.2">
      <c r="D75" s="109" t="s">
        <v>593</v>
      </c>
      <c r="F75" s="109">
        <v>1130510</v>
      </c>
      <c r="I75" s="109">
        <v>501035</v>
      </c>
      <c r="J75" s="109" t="s">
        <v>621</v>
      </c>
      <c r="K75" s="109" t="s">
        <v>580</v>
      </c>
      <c r="L75" s="109" t="s">
        <v>26</v>
      </c>
      <c r="N75" s="109">
        <v>0</v>
      </c>
      <c r="P75" s="109">
        <v>355</v>
      </c>
      <c r="Q75" s="109">
        <v>355</v>
      </c>
      <c r="R75" s="109">
        <v>0</v>
      </c>
    </row>
    <row r="76" spans="2:18" x14ac:dyDescent="0.2">
      <c r="D76" s="109" t="s">
        <v>593</v>
      </c>
      <c r="F76" s="109">
        <v>1130510</v>
      </c>
      <c r="I76" s="109">
        <v>501040</v>
      </c>
      <c r="J76" s="109" t="s">
        <v>622</v>
      </c>
      <c r="K76" s="109" t="s">
        <v>580</v>
      </c>
      <c r="L76" s="109" t="s">
        <v>26</v>
      </c>
      <c r="N76" s="109">
        <v>0</v>
      </c>
      <c r="P76" s="109">
        <v>210</v>
      </c>
      <c r="Q76" s="109">
        <v>0</v>
      </c>
      <c r="R76" s="109">
        <v>210</v>
      </c>
    </row>
    <row r="78" spans="2:18" x14ac:dyDescent="0.2">
      <c r="B78" s="109" t="s">
        <v>442</v>
      </c>
      <c r="D78" s="109" t="s">
        <v>593</v>
      </c>
      <c r="F78" s="109">
        <v>1130510</v>
      </c>
      <c r="L78" s="109" t="s">
        <v>26</v>
      </c>
      <c r="N78" s="108">
        <v>9219913.1099999994</v>
      </c>
      <c r="P78" s="108">
        <v>305664.09000000003</v>
      </c>
      <c r="Q78" s="108">
        <v>255622.03</v>
      </c>
      <c r="R78" s="108">
        <v>9269955.1699999999</v>
      </c>
    </row>
    <row r="80" spans="2:18" x14ac:dyDescent="0.2">
      <c r="B80" s="109" t="s">
        <v>443</v>
      </c>
      <c r="D80" s="109" t="s">
        <v>593</v>
      </c>
      <c r="L80" s="109" t="s">
        <v>26</v>
      </c>
      <c r="N80" s="108">
        <v>9219913.1099999994</v>
      </c>
      <c r="P80" s="108">
        <v>305664.09000000003</v>
      </c>
      <c r="Q80" s="108">
        <v>255622.03</v>
      </c>
      <c r="R80" s="108">
        <v>9269955.1699999999</v>
      </c>
    </row>
    <row r="82" spans="1:18" x14ac:dyDescent="0.2">
      <c r="B82" s="109" t="s">
        <v>444</v>
      </c>
      <c r="L82" s="109" t="s">
        <v>26</v>
      </c>
      <c r="N82" s="108">
        <v>9219913.1099999994</v>
      </c>
      <c r="P82" s="108">
        <v>305664.09000000003</v>
      </c>
      <c r="Q82" s="108">
        <v>255622.03</v>
      </c>
      <c r="R82" s="108">
        <v>9269955.1699999999</v>
      </c>
    </row>
    <row r="84" spans="1:18" x14ac:dyDescent="0.2">
      <c r="A84" s="109" t="s">
        <v>683</v>
      </c>
    </row>
    <row r="85" spans="1:18" x14ac:dyDescent="0.2">
      <c r="A85" s="109" t="s">
        <v>446</v>
      </c>
    </row>
    <row r="86" spans="1:18" x14ac:dyDescent="0.2">
      <c r="A86" s="109" t="s">
        <v>547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593</v>
      </c>
      <c r="G91" s="109" t="s">
        <v>580</v>
      </c>
      <c r="H91" s="108">
        <v>9191106.0700000003</v>
      </c>
      <c r="J91" s="108">
        <v>125327.1</v>
      </c>
      <c r="M91" s="108">
        <v>80007.95</v>
      </c>
      <c r="O91" s="108">
        <v>9236425.2200000007</v>
      </c>
    </row>
    <row r="92" spans="1:18" x14ac:dyDescent="0.2">
      <c r="C92" s="109" t="s">
        <v>26</v>
      </c>
      <c r="E92" s="109" t="s">
        <v>593</v>
      </c>
      <c r="G92" s="109" t="s">
        <v>579</v>
      </c>
      <c r="H92" s="108">
        <v>28807.040000000001</v>
      </c>
      <c r="J92" s="108">
        <v>180336.99</v>
      </c>
      <c r="M92" s="108">
        <v>175614.07999999999</v>
      </c>
      <c r="O92" s="108">
        <v>33529.949999999997</v>
      </c>
    </row>
    <row r="94" spans="1:18" x14ac:dyDescent="0.2">
      <c r="B94" s="109" t="s">
        <v>442</v>
      </c>
      <c r="C94" s="109" t="s">
        <v>26</v>
      </c>
      <c r="H94" s="108">
        <v>9219913.1099999994</v>
      </c>
      <c r="J94" s="108">
        <v>305664.09000000003</v>
      </c>
      <c r="M94" s="108">
        <v>255622.03</v>
      </c>
      <c r="O94" s="108">
        <v>9269955.1699999999</v>
      </c>
    </row>
  </sheetData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7447-AE11-4118-849A-59884140D834}">
  <dimension ref="A1:R54"/>
  <sheetViews>
    <sheetView workbookViewId="0">
      <pane ySplit="5" topLeftCell="A6" activePane="bottomLeft" state="frozen"/>
      <selection pane="bottomLeft" activeCell="P34" sqref="P34"/>
    </sheetView>
  </sheetViews>
  <sheetFormatPr defaultColWidth="8.88671875" defaultRowHeight="11.4" x14ac:dyDescent="0.2"/>
  <cols>
    <col min="1" max="1" width="4.5546875" style="109" customWidth="1"/>
    <col min="2" max="2" width="3.44140625" style="109" bestFit="1" customWidth="1"/>
    <col min="3" max="3" width="4.33203125" style="109" bestFit="1" customWidth="1"/>
    <col min="4" max="5" width="4.554687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684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3937722.6</v>
      </c>
      <c r="P13" s="108">
        <v>150437.54999999999</v>
      </c>
      <c r="Q13" s="109">
        <v>0</v>
      </c>
      <c r="R13" s="108">
        <v>4088160.15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3167399.14</v>
      </c>
      <c r="P16" s="109">
        <v>0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70" t="s">
        <v>593</v>
      </c>
      <c r="E19" s="170"/>
      <c r="F19" s="170">
        <v>1130510</v>
      </c>
      <c r="G19" s="170"/>
      <c r="H19" s="170"/>
      <c r="I19" s="170">
        <v>500870</v>
      </c>
      <c r="J19" s="170" t="s">
        <v>633</v>
      </c>
      <c r="K19" s="170" t="s">
        <v>562</v>
      </c>
      <c r="L19" s="170" t="s">
        <v>26</v>
      </c>
      <c r="M19" s="170"/>
      <c r="N19" s="171">
        <v>67987.17</v>
      </c>
      <c r="O19" s="170"/>
      <c r="P19" s="170">
        <v>0</v>
      </c>
      <c r="Q19" s="306">
        <v>32090.89</v>
      </c>
      <c r="R19" s="170">
        <v>0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500890</v>
      </c>
      <c r="J22" s="109" t="s">
        <v>617</v>
      </c>
      <c r="K22" s="109" t="s">
        <v>562</v>
      </c>
      <c r="L22" s="109" t="s">
        <v>26</v>
      </c>
      <c r="N22" s="108">
        <v>26522.32</v>
      </c>
      <c r="P22" s="108">
        <v>73645.100000000006</v>
      </c>
      <c r="Q22" s="108">
        <v>75923.63</v>
      </c>
      <c r="R22" s="108">
        <v>24243.79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1411424.31</v>
      </c>
      <c r="P23" s="108">
        <v>12886.19</v>
      </c>
      <c r="Q23" s="109">
        <v>0</v>
      </c>
      <c r="R23" s="108">
        <v>1424310.5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22993.74</v>
      </c>
      <c r="P24" s="109">
        <v>0</v>
      </c>
      <c r="Q24" s="109">
        <v>0</v>
      </c>
      <c r="R24" s="108">
        <v>22993.74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8">
        <v>15179.72</v>
      </c>
      <c r="R25" s="108">
        <v>16225.63</v>
      </c>
    </row>
    <row r="26" spans="4:18" x14ac:dyDescent="0.2">
      <c r="D26" s="109" t="s">
        <v>593</v>
      </c>
      <c r="F26" s="109">
        <v>1130510</v>
      </c>
      <c r="I26" s="109">
        <v>500917</v>
      </c>
      <c r="J26" s="109" t="s">
        <v>685</v>
      </c>
      <c r="K26" s="109" t="s">
        <v>562</v>
      </c>
      <c r="L26" s="109" t="s">
        <v>26</v>
      </c>
      <c r="N26" s="108">
        <v>760675.79</v>
      </c>
      <c r="P26" s="108">
        <v>149477.20000000001</v>
      </c>
      <c r="Q26" s="109">
        <v>0</v>
      </c>
      <c r="R26" s="108">
        <v>910152.99</v>
      </c>
    </row>
    <row r="27" spans="4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80265.679999999993</v>
      </c>
      <c r="P27" s="109">
        <v>0</v>
      </c>
      <c r="Q27" s="109">
        <v>0</v>
      </c>
      <c r="R27" s="108">
        <v>80265.679999999993</v>
      </c>
    </row>
    <row r="28" spans="4:18" x14ac:dyDescent="0.2">
      <c r="D28" s="109" t="s">
        <v>593</v>
      </c>
      <c r="F28" s="109">
        <v>1130510</v>
      </c>
      <c r="I28" s="109">
        <v>500926</v>
      </c>
      <c r="J28" s="109" t="s">
        <v>672</v>
      </c>
      <c r="K28" s="109" t="s">
        <v>562</v>
      </c>
      <c r="L28" s="109" t="s">
        <v>26</v>
      </c>
      <c r="N28" s="108">
        <v>696137.19</v>
      </c>
      <c r="P28" s="108">
        <v>77247.509999999995</v>
      </c>
      <c r="Q28" s="108">
        <v>78484.070000000007</v>
      </c>
      <c r="R28" s="108">
        <v>694900.63</v>
      </c>
    </row>
    <row r="29" spans="4:18" x14ac:dyDescent="0.2">
      <c r="D29" s="109" t="s">
        <v>593</v>
      </c>
      <c r="F29" s="109">
        <v>1130510</v>
      </c>
      <c r="I29" s="109">
        <v>500960</v>
      </c>
      <c r="J29" s="109" t="s">
        <v>686</v>
      </c>
      <c r="K29" s="109" t="s">
        <v>562</v>
      </c>
      <c r="L29" s="109" t="s">
        <v>26</v>
      </c>
      <c r="N29" s="108">
        <v>73317.95</v>
      </c>
      <c r="P29" s="109">
        <v>102.8</v>
      </c>
      <c r="Q29" s="108">
        <v>73420.75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8">
        <v>34541.919999999998</v>
      </c>
      <c r="P30" s="109">
        <v>0</v>
      </c>
      <c r="Q30" s="109">
        <v>0</v>
      </c>
      <c r="R30" s="108">
        <v>34541.919999999998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8">
        <v>40376.519999999997</v>
      </c>
      <c r="P31" s="109">
        <v>0</v>
      </c>
      <c r="Q31" s="109">
        <v>0</v>
      </c>
      <c r="R31" s="108">
        <v>40376.519999999997</v>
      </c>
    </row>
    <row r="32" spans="4:18" x14ac:dyDescent="0.2">
      <c r="D32" s="170" t="s">
        <v>593</v>
      </c>
      <c r="E32" s="170"/>
      <c r="F32" s="170">
        <v>1130510</v>
      </c>
      <c r="G32" s="170"/>
      <c r="H32" s="170"/>
      <c r="I32" s="170">
        <v>500972</v>
      </c>
      <c r="J32" s="170" t="s">
        <v>633</v>
      </c>
      <c r="K32" s="170" t="s">
        <v>562</v>
      </c>
      <c r="L32" s="170" t="s">
        <v>26</v>
      </c>
      <c r="M32" s="170"/>
      <c r="N32" s="171">
        <v>296960.88</v>
      </c>
      <c r="O32" s="170"/>
      <c r="P32" s="170">
        <v>0</v>
      </c>
      <c r="Q32" s="306">
        <v>296960.88</v>
      </c>
      <c r="R32" s="170">
        <v>0</v>
      </c>
    </row>
    <row r="33" spans="1:18" x14ac:dyDescent="0.2">
      <c r="D33" s="170" t="s">
        <v>593</v>
      </c>
      <c r="E33" s="170"/>
      <c r="F33" s="170">
        <v>1130510</v>
      </c>
      <c r="G33" s="170"/>
      <c r="H33" s="170"/>
      <c r="I33" s="170"/>
      <c r="J33" s="170" t="s">
        <v>633</v>
      </c>
      <c r="K33" s="170" t="s">
        <v>562</v>
      </c>
      <c r="L33" s="170" t="s">
        <v>26</v>
      </c>
      <c r="M33" s="170"/>
      <c r="N33" s="170">
        <v>0</v>
      </c>
      <c r="O33" s="170"/>
      <c r="P33" s="306">
        <f>100078.06+296960.88</f>
        <v>397038.94</v>
      </c>
      <c r="Q33" s="170"/>
      <c r="R33" s="171">
        <v>397038.94</v>
      </c>
    </row>
    <row r="34" spans="1:18" x14ac:dyDescent="0.2">
      <c r="D34" s="109" t="s">
        <v>593</v>
      </c>
      <c r="F34" s="109">
        <v>1130510</v>
      </c>
      <c r="I34" s="109">
        <v>500991</v>
      </c>
      <c r="J34" s="109" t="s">
        <v>617</v>
      </c>
      <c r="K34" s="109" t="s">
        <v>562</v>
      </c>
      <c r="L34" s="109" t="s">
        <v>26</v>
      </c>
      <c r="N34" s="108">
        <v>3311.74</v>
      </c>
      <c r="P34" s="108">
        <v>9077.85</v>
      </c>
      <c r="Q34" s="108">
        <v>9486.6</v>
      </c>
      <c r="R34" s="108">
        <v>2902.99</v>
      </c>
    </row>
    <row r="35" spans="1:18" x14ac:dyDescent="0.2">
      <c r="D35" s="109" t="s">
        <v>593</v>
      </c>
      <c r="F35" s="109">
        <v>1130510</v>
      </c>
      <c r="I35" s="109">
        <v>501020</v>
      </c>
      <c r="J35" s="109" t="s">
        <v>617</v>
      </c>
      <c r="K35" s="109" t="s">
        <v>562</v>
      </c>
      <c r="L35" s="109" t="s">
        <v>26</v>
      </c>
      <c r="N35" s="108">
        <v>137845.15</v>
      </c>
      <c r="P35" s="109">
        <v>88.4</v>
      </c>
      <c r="Q35" s="109">
        <v>0</v>
      </c>
      <c r="R35" s="108">
        <v>137933.54999999999</v>
      </c>
    </row>
    <row r="36" spans="1:18" x14ac:dyDescent="0.2">
      <c r="D36" s="109" t="s">
        <v>593</v>
      </c>
      <c r="F36" s="109">
        <v>1130510</v>
      </c>
      <c r="I36" s="109">
        <v>501025</v>
      </c>
      <c r="J36" s="109" t="s">
        <v>618</v>
      </c>
      <c r="K36" s="109" t="s">
        <v>562</v>
      </c>
      <c r="L36" s="109" t="s">
        <v>26</v>
      </c>
      <c r="N36" s="108">
        <v>1333.04</v>
      </c>
      <c r="P36" s="109">
        <v>0</v>
      </c>
      <c r="Q36" s="109">
        <v>0</v>
      </c>
      <c r="R36" s="108">
        <v>1333.04</v>
      </c>
    </row>
    <row r="37" spans="1:18" x14ac:dyDescent="0.2">
      <c r="D37" s="109" t="s">
        <v>593</v>
      </c>
      <c r="F37" s="109">
        <v>1130510</v>
      </c>
      <c r="I37" s="109">
        <v>501027</v>
      </c>
      <c r="J37" s="109" t="s">
        <v>619</v>
      </c>
      <c r="K37" s="109" t="s">
        <v>562</v>
      </c>
      <c r="L37" s="109" t="s">
        <v>26</v>
      </c>
      <c r="N37" s="108">
        <v>5558.59</v>
      </c>
      <c r="P37" s="108">
        <v>2341.67</v>
      </c>
      <c r="Q37" s="108">
        <v>1268.33</v>
      </c>
      <c r="R37" s="108">
        <v>6631.93</v>
      </c>
    </row>
    <row r="39" spans="1:18" x14ac:dyDescent="0.2">
      <c r="B39" s="109" t="s">
        <v>442</v>
      </c>
      <c r="D39" s="109" t="s">
        <v>593</v>
      </c>
      <c r="F39" s="109">
        <v>1130510</v>
      </c>
      <c r="L39" s="109" t="s">
        <v>26</v>
      </c>
      <c r="N39" s="108">
        <f>SUM(N7:N38)</f>
        <v>32498656.18</v>
      </c>
      <c r="P39" s="108">
        <f>SUM(P7:P38)</f>
        <v>872343.21000000008</v>
      </c>
      <c r="Q39" s="108">
        <f>SUM(Q7:Q38)</f>
        <v>582814.86999999988</v>
      </c>
      <c r="R39" s="108">
        <f>SUM(R7:R38)</f>
        <v>32752288.239999995</v>
      </c>
    </row>
    <row r="41" spans="1:18" x14ac:dyDescent="0.2">
      <c r="B41" s="109" t="s">
        <v>443</v>
      </c>
      <c r="D41" s="109" t="s">
        <v>593</v>
      </c>
      <c r="L41" s="109" t="s">
        <v>26</v>
      </c>
      <c r="N41" s="108">
        <v>32498656.18</v>
      </c>
      <c r="P41" s="108"/>
      <c r="Q41" s="108"/>
      <c r="R41" s="108">
        <v>32752288.239999998</v>
      </c>
    </row>
    <row r="43" spans="1:18" x14ac:dyDescent="0.2">
      <c r="B43" s="109" t="s">
        <v>444</v>
      </c>
      <c r="L43" s="109" t="s">
        <v>26</v>
      </c>
      <c r="N43" s="108">
        <v>32498656.18</v>
      </c>
      <c r="P43" s="108"/>
      <c r="Q43" s="108"/>
      <c r="R43" s="108">
        <v>32752288.239999998</v>
      </c>
    </row>
    <row r="45" spans="1:18" x14ac:dyDescent="0.2">
      <c r="A45" s="109" t="s">
        <v>688</v>
      </c>
    </row>
    <row r="46" spans="1:18" x14ac:dyDescent="0.2">
      <c r="A46" s="109" t="s">
        <v>446</v>
      </c>
    </row>
    <row r="47" spans="1:18" x14ac:dyDescent="0.2">
      <c r="A47" s="109" t="s">
        <v>553</v>
      </c>
    </row>
    <row r="48" spans="1:18" x14ac:dyDescent="0.2">
      <c r="A48" s="109" t="s">
        <v>447</v>
      </c>
    </row>
    <row r="50" spans="2:15" x14ac:dyDescent="0.2">
      <c r="C50" s="109" t="s">
        <v>379</v>
      </c>
      <c r="E50" s="109" t="s">
        <v>374</v>
      </c>
      <c r="G50" s="109" t="s">
        <v>448</v>
      </c>
      <c r="H50" s="109" t="s">
        <v>380</v>
      </c>
      <c r="J50" s="109" t="s">
        <v>381</v>
      </c>
      <c r="M50" s="109" t="s">
        <v>382</v>
      </c>
      <c r="O50" s="109" t="s">
        <v>383</v>
      </c>
    </row>
    <row r="52" spans="2:15" x14ac:dyDescent="0.2">
      <c r="C52" s="109" t="s">
        <v>26</v>
      </c>
      <c r="E52" s="109" t="s">
        <v>593</v>
      </c>
      <c r="G52" s="109" t="s">
        <v>562</v>
      </c>
      <c r="H52" s="108">
        <v>32498656.18</v>
      </c>
      <c r="J52" s="108">
        <v>507395.16</v>
      </c>
      <c r="M52" s="108">
        <v>253763.1</v>
      </c>
      <c r="O52" s="108">
        <v>32752288.239999998</v>
      </c>
    </row>
    <row r="54" spans="2:15" x14ac:dyDescent="0.2">
      <c r="B54" s="109" t="s">
        <v>442</v>
      </c>
      <c r="C54" s="109" t="s">
        <v>26</v>
      </c>
      <c r="H54" s="108">
        <v>32498656.18</v>
      </c>
      <c r="J54" s="108">
        <v>507395.16</v>
      </c>
      <c r="M54" s="108">
        <v>253763.1</v>
      </c>
      <c r="O54" s="108">
        <v>32752288.239999998</v>
      </c>
    </row>
  </sheetData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1711-7D1C-43CA-9CA6-8A67DF661F0B}">
  <dimension ref="A1"/>
  <sheetViews>
    <sheetView zoomScale="79" zoomScaleNormal="79"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ECFF"/>
  </sheetPr>
  <dimension ref="A1:R47"/>
  <sheetViews>
    <sheetView workbookViewId="0">
      <pane ySplit="5" topLeftCell="A6" activePane="bottomLeft" state="frozen"/>
      <selection pane="bottomLeft" activeCell="A6" sqref="A6"/>
    </sheetView>
  </sheetViews>
  <sheetFormatPr defaultColWidth="9.4414062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44140625" style="109"/>
  </cols>
  <sheetData>
    <row r="1" spans="1:18" x14ac:dyDescent="0.2">
      <c r="A1" s="109" t="s">
        <v>689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3839823.44</v>
      </c>
      <c r="P13" s="108">
        <v>155856.34</v>
      </c>
      <c r="Q13" s="109">
        <v>0</v>
      </c>
      <c r="R13" s="108">
        <v>3995679.78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500797</v>
      </c>
      <c r="J15" s="109" t="s">
        <v>630</v>
      </c>
      <c r="K15" s="109" t="s">
        <v>562</v>
      </c>
      <c r="L15" s="109" t="s">
        <v>26</v>
      </c>
      <c r="N15" s="108">
        <v>200992.11</v>
      </c>
      <c r="P15" s="109">
        <v>0</v>
      </c>
      <c r="Q15" s="109">
        <v>0</v>
      </c>
      <c r="R15" s="108">
        <v>200992.11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60392.68</v>
      </c>
      <c r="P16" s="108">
        <v>2689.49</v>
      </c>
      <c r="Q16" s="108">
        <v>10421.799999999999</v>
      </c>
      <c r="R16" s="108">
        <v>52660.37</v>
      </c>
    </row>
    <row r="17" spans="2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3074402.2</v>
      </c>
      <c r="P17" s="108">
        <v>28971.21</v>
      </c>
      <c r="Q17" s="109">
        <v>0</v>
      </c>
      <c r="R17" s="108">
        <v>3103373.41</v>
      </c>
    </row>
    <row r="18" spans="2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2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2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2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1292927.81</v>
      </c>
      <c r="P23" s="108">
        <v>19869.939999999999</v>
      </c>
      <c r="Q23" s="109">
        <v>0</v>
      </c>
      <c r="R23" s="108">
        <v>1312797.75</v>
      </c>
    </row>
    <row r="24" spans="2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2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2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9">
        <v>0</v>
      </c>
      <c r="R26" s="108">
        <v>1897.59</v>
      </c>
    </row>
    <row r="27" spans="2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4499580.5599999996</v>
      </c>
      <c r="P27" s="108">
        <v>224896.95</v>
      </c>
      <c r="Q27" s="109">
        <v>0</v>
      </c>
      <c r="R27" s="108">
        <v>4724477.51</v>
      </c>
    </row>
    <row r="28" spans="2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9">
        <v>0</v>
      </c>
      <c r="R28" s="108">
        <v>90265.68</v>
      </c>
    </row>
    <row r="29" spans="2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691395.84</v>
      </c>
      <c r="P29" s="108">
        <v>89925.52</v>
      </c>
      <c r="Q29" s="108">
        <v>88739.9</v>
      </c>
      <c r="R29" s="108">
        <v>692581.46</v>
      </c>
    </row>
    <row r="30" spans="2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297609.34000000003</v>
      </c>
      <c r="P30" s="108">
        <v>22827.78</v>
      </c>
      <c r="Q30" s="109">
        <v>0</v>
      </c>
      <c r="R30" s="108">
        <v>320437.12</v>
      </c>
    </row>
    <row r="32" spans="2:18" x14ac:dyDescent="0.2">
      <c r="B32" s="109" t="s">
        <v>442</v>
      </c>
      <c r="D32" s="109" t="s">
        <v>593</v>
      </c>
      <c r="F32" s="109">
        <v>1130510</v>
      </c>
      <c r="L32" s="109" t="s">
        <v>26</v>
      </c>
      <c r="N32" s="108">
        <v>44199960.939999998</v>
      </c>
      <c r="P32" s="108">
        <v>545037.23</v>
      </c>
      <c r="Q32" s="108">
        <v>99161.7</v>
      </c>
      <c r="R32" s="108">
        <v>44645836.469999999</v>
      </c>
    </row>
    <row r="34" spans="1:18" x14ac:dyDescent="0.2">
      <c r="B34" s="109" t="s">
        <v>443</v>
      </c>
      <c r="D34" s="109" t="s">
        <v>593</v>
      </c>
      <c r="L34" s="109" t="s">
        <v>26</v>
      </c>
      <c r="N34" s="108">
        <v>44199960.939999998</v>
      </c>
      <c r="P34" s="108">
        <v>545037.23</v>
      </c>
      <c r="Q34" s="108">
        <v>99161.7</v>
      </c>
      <c r="R34" s="108">
        <v>44645836.469999999</v>
      </c>
    </row>
    <row r="36" spans="1:18" x14ac:dyDescent="0.2">
      <c r="B36" s="109" t="s">
        <v>444</v>
      </c>
      <c r="L36" s="109" t="s">
        <v>26</v>
      </c>
      <c r="N36" s="108">
        <v>44199960.939999998</v>
      </c>
      <c r="P36" s="108">
        <v>545037.23</v>
      </c>
      <c r="Q36" s="108">
        <v>99161.7</v>
      </c>
      <c r="R36" s="108">
        <v>44645836.469999999</v>
      </c>
    </row>
    <row r="38" spans="1:18" x14ac:dyDescent="0.2">
      <c r="A38" s="109" t="s">
        <v>690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593</v>
      </c>
      <c r="G45" s="109" t="s">
        <v>562</v>
      </c>
      <c r="H45" s="108">
        <v>44199960.939999998</v>
      </c>
      <c r="J45" s="108">
        <v>545037.23</v>
      </c>
      <c r="M45" s="108">
        <v>99161.7</v>
      </c>
      <c r="O45" s="108">
        <v>44645836.469999999</v>
      </c>
    </row>
    <row r="47" spans="1:18" x14ac:dyDescent="0.2">
      <c r="B47" s="109" t="s">
        <v>442</v>
      </c>
      <c r="C47" s="109" t="s">
        <v>26</v>
      </c>
      <c r="H47" s="108">
        <v>44199960.939999998</v>
      </c>
      <c r="J47" s="108">
        <v>545037.23</v>
      </c>
      <c r="M47" s="108">
        <v>99161.7</v>
      </c>
      <c r="O47" s="108">
        <v>44645836.469999999</v>
      </c>
    </row>
  </sheetData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3BDD-D645-41DD-8719-DF09EF3C6E13}">
  <sheetPr>
    <tabColor rgb="FFCCECFF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1093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3995679.78</v>
      </c>
      <c r="P13" s="108">
        <v>161051.54999999999</v>
      </c>
      <c r="Q13" s="109">
        <v>0</v>
      </c>
      <c r="R13" s="108">
        <v>4156731.33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88" t="s">
        <v>593</v>
      </c>
      <c r="E15" s="188"/>
      <c r="F15" s="188">
        <v>1130510</v>
      </c>
      <c r="G15" s="188"/>
      <c r="H15" s="188"/>
      <c r="I15" s="188">
        <v>500797</v>
      </c>
      <c r="J15" s="188" t="s">
        <v>630</v>
      </c>
      <c r="K15" s="188" t="s">
        <v>562</v>
      </c>
      <c r="L15" s="188" t="s">
        <v>26</v>
      </c>
      <c r="M15" s="188"/>
      <c r="N15" s="187">
        <v>200992.11</v>
      </c>
      <c r="O15" s="188"/>
      <c r="P15" s="187">
        <v>433751.58</v>
      </c>
      <c r="Q15" s="187">
        <v>634743.68999999994</v>
      </c>
      <c r="R15" s="188">
        <v>0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52660.37</v>
      </c>
      <c r="P16" s="108">
        <v>3142.1</v>
      </c>
      <c r="Q16" s="109">
        <v>0</v>
      </c>
      <c r="R16" s="108">
        <v>55802.47</v>
      </c>
    </row>
    <row r="17" spans="4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3103373.41</v>
      </c>
      <c r="P17" s="108">
        <v>29510.85</v>
      </c>
      <c r="Q17" s="109">
        <v>0</v>
      </c>
      <c r="R17" s="108">
        <v>3132884.26</v>
      </c>
    </row>
    <row r="18" spans="4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4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4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4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4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1312797.75</v>
      </c>
      <c r="P23" s="108">
        <v>19210.099999999999</v>
      </c>
      <c r="Q23" s="109">
        <v>0</v>
      </c>
      <c r="R23" s="108">
        <v>1332007.8500000001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4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8">
        <v>1897.59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4724477.51</v>
      </c>
      <c r="P27" s="108">
        <v>232393.52</v>
      </c>
      <c r="Q27" s="108">
        <v>4956871.03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8">
        <v>10000</v>
      </c>
      <c r="R28" s="108">
        <v>80265.679999999993</v>
      </c>
    </row>
    <row r="29" spans="4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692581.46</v>
      </c>
      <c r="P29" s="108">
        <v>89925.52</v>
      </c>
      <c r="Q29" s="108">
        <v>89925.52</v>
      </c>
      <c r="R29" s="108">
        <v>692581.46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9">
        <v>0</v>
      </c>
      <c r="P30" s="108">
        <v>36618.129999999997</v>
      </c>
      <c r="Q30" s="109">
        <v>0</v>
      </c>
      <c r="R30" s="108">
        <v>36618.129999999997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9">
        <v>0</v>
      </c>
      <c r="P31" s="108">
        <v>42566.95</v>
      </c>
      <c r="Q31" s="109">
        <v>0</v>
      </c>
      <c r="R31" s="108">
        <v>42566.95</v>
      </c>
    </row>
    <row r="32" spans="4:18" x14ac:dyDescent="0.2">
      <c r="D32" s="109" t="s">
        <v>593</v>
      </c>
      <c r="F32" s="109">
        <v>1130510</v>
      </c>
      <c r="I32" s="109">
        <v>500972</v>
      </c>
      <c r="J32" s="109" t="s">
        <v>633</v>
      </c>
      <c r="K32" s="109" t="s">
        <v>562</v>
      </c>
      <c r="L32" s="109" t="s">
        <v>26</v>
      </c>
      <c r="N32" s="108">
        <v>320437.12</v>
      </c>
      <c r="P32" s="108">
        <v>21341.8</v>
      </c>
      <c r="Q32" s="109">
        <v>0</v>
      </c>
      <c r="R32" s="108">
        <v>341778.92</v>
      </c>
    </row>
    <row r="33" spans="1:18" x14ac:dyDescent="0.2">
      <c r="D33" s="109" t="s">
        <v>593</v>
      </c>
      <c r="F33" s="109">
        <v>1130510</v>
      </c>
      <c r="I33" s="109">
        <v>501027</v>
      </c>
      <c r="J33" s="109" t="s">
        <v>619</v>
      </c>
      <c r="K33" s="109" t="s">
        <v>562</v>
      </c>
      <c r="L33" s="109" t="s">
        <v>26</v>
      </c>
      <c r="N33" s="109">
        <v>0</v>
      </c>
      <c r="P33" s="108">
        <v>1189.04</v>
      </c>
      <c r="Q33" s="109">
        <v>0</v>
      </c>
      <c r="R33" s="108">
        <v>1189.04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44645836.469999999</v>
      </c>
      <c r="P35" s="108">
        <v>1070701.1399999999</v>
      </c>
      <c r="Q35" s="108">
        <v>5693437.8300000001</v>
      </c>
      <c r="R35" s="108">
        <v>40023099.780000001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44645836.469999999</v>
      </c>
      <c r="P37" s="108">
        <v>1070701.1399999999</v>
      </c>
      <c r="Q37" s="108">
        <v>5693437.8300000001</v>
      </c>
      <c r="R37" s="108">
        <v>40023099.780000001</v>
      </c>
    </row>
    <row r="39" spans="1:18" x14ac:dyDescent="0.2">
      <c r="B39" s="109" t="s">
        <v>444</v>
      </c>
      <c r="L39" s="109" t="s">
        <v>26</v>
      </c>
      <c r="N39" s="108">
        <v>44645836.469999999</v>
      </c>
      <c r="P39" s="108">
        <v>1070701.1399999999</v>
      </c>
      <c r="Q39" s="108">
        <v>5693437.8300000001</v>
      </c>
      <c r="R39" s="108">
        <v>40023099.780000001</v>
      </c>
    </row>
    <row r="41" spans="1:18" x14ac:dyDescent="0.2">
      <c r="A41" s="109" t="s">
        <v>692</v>
      </c>
    </row>
    <row r="42" spans="1:18" x14ac:dyDescent="0.2">
      <c r="A42" s="109" t="s">
        <v>446</v>
      </c>
    </row>
    <row r="43" spans="1:18" x14ac:dyDescent="0.2">
      <c r="A43" s="109" t="s">
        <v>540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44645836.469999999</v>
      </c>
      <c r="J48" s="108">
        <v>1070701.1399999999</v>
      </c>
      <c r="M48" s="108">
        <v>5693437.8300000001</v>
      </c>
      <c r="O48" s="108">
        <v>40023099.780000001</v>
      </c>
    </row>
    <row r="50" spans="2:15" x14ac:dyDescent="0.2">
      <c r="B50" s="109" t="s">
        <v>442</v>
      </c>
      <c r="C50" s="109" t="s">
        <v>26</v>
      </c>
      <c r="H50" s="108">
        <v>44645836.469999999</v>
      </c>
      <c r="J50" s="108">
        <v>1070701.1399999999</v>
      </c>
      <c r="M50" s="108">
        <v>5693437.8300000001</v>
      </c>
      <c r="O50" s="108">
        <v>40023099.780000001</v>
      </c>
    </row>
  </sheetData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314E-0E08-4FA0-834A-6D1242F65410}">
  <sheetPr>
    <tabColor rgb="FFCCECFF"/>
  </sheetPr>
  <dimension ref="A1:R48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4057362.31</v>
      </c>
      <c r="P13" s="108">
        <v>141199.95000000001</v>
      </c>
      <c r="Q13" s="108">
        <v>255679.43</v>
      </c>
      <c r="R13" s="108">
        <v>3942882.83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3162600.81</v>
      </c>
      <c r="P16" s="108">
        <v>4798.33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09" t="s">
        <v>593</v>
      </c>
      <c r="F19" s="109">
        <v>1130510</v>
      </c>
      <c r="I19" s="109">
        <v>500870</v>
      </c>
      <c r="J19" s="109" t="s">
        <v>633</v>
      </c>
      <c r="K19" s="109" t="s">
        <v>562</v>
      </c>
      <c r="L19" s="109" t="s">
        <v>26</v>
      </c>
      <c r="N19" s="108">
        <v>75923.58</v>
      </c>
      <c r="P19" s="108">
        <v>15494.08</v>
      </c>
      <c r="Q19" s="109">
        <v>0</v>
      </c>
      <c r="R19" s="108">
        <v>91417.66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500892</v>
      </c>
      <c r="J22" s="109" t="s">
        <v>609</v>
      </c>
      <c r="K22" s="109" t="s">
        <v>562</v>
      </c>
      <c r="L22" s="109" t="s">
        <v>26</v>
      </c>
      <c r="N22" s="108">
        <v>1350304.19</v>
      </c>
      <c r="P22" s="108">
        <v>15523.27</v>
      </c>
      <c r="Q22" s="109">
        <v>0</v>
      </c>
      <c r="R22" s="108">
        <v>1365827.46</v>
      </c>
    </row>
    <row r="23" spans="4:18" x14ac:dyDescent="0.2">
      <c r="D23" s="109" t="s">
        <v>593</v>
      </c>
      <c r="F23" s="109">
        <v>1130510</v>
      </c>
      <c r="I23" s="109">
        <v>500895</v>
      </c>
      <c r="J23" s="109" t="s">
        <v>669</v>
      </c>
      <c r="K23" s="109" t="s">
        <v>562</v>
      </c>
      <c r="L23" s="109" t="s">
        <v>26</v>
      </c>
      <c r="N23" s="108">
        <v>22993.74</v>
      </c>
      <c r="P23" s="109">
        <v>0</v>
      </c>
      <c r="Q23" s="109">
        <v>0</v>
      </c>
      <c r="R23" s="108">
        <v>22993.74</v>
      </c>
    </row>
    <row r="24" spans="4:18" x14ac:dyDescent="0.2">
      <c r="D24" s="109" t="s">
        <v>593</v>
      </c>
      <c r="F24" s="109">
        <v>1130510</v>
      </c>
      <c r="I24" s="109">
        <v>500897</v>
      </c>
      <c r="J24" s="109" t="s">
        <v>632</v>
      </c>
      <c r="K24" s="109" t="s">
        <v>562</v>
      </c>
      <c r="L24" s="109" t="s">
        <v>26</v>
      </c>
      <c r="N24" s="108">
        <v>31405.35</v>
      </c>
      <c r="P24" s="109">
        <v>0</v>
      </c>
      <c r="Q24" s="109">
        <v>0</v>
      </c>
      <c r="R24" s="108">
        <v>31405.35</v>
      </c>
    </row>
    <row r="25" spans="4:18" x14ac:dyDescent="0.2">
      <c r="D25" s="109" t="s">
        <v>593</v>
      </c>
      <c r="F25" s="109">
        <v>1130510</v>
      </c>
      <c r="I25" s="109">
        <v>500917</v>
      </c>
      <c r="J25" s="109" t="s">
        <v>685</v>
      </c>
      <c r="K25" s="109" t="s">
        <v>562</v>
      </c>
      <c r="L25" s="109" t="s">
        <v>26</v>
      </c>
      <c r="N25" s="108">
        <v>162239.82</v>
      </c>
      <c r="P25" s="108">
        <v>139750.13</v>
      </c>
      <c r="Q25" s="109">
        <v>0</v>
      </c>
      <c r="R25" s="108">
        <v>301989.95</v>
      </c>
    </row>
    <row r="26" spans="4:18" x14ac:dyDescent="0.2">
      <c r="D26" s="109" t="s">
        <v>593</v>
      </c>
      <c r="F26" s="109">
        <v>1130510</v>
      </c>
      <c r="I26" s="109">
        <v>500922</v>
      </c>
      <c r="J26" s="109" t="s">
        <v>611</v>
      </c>
      <c r="K26" s="109" t="s">
        <v>562</v>
      </c>
      <c r="L26" s="109" t="s">
        <v>26</v>
      </c>
      <c r="N26" s="108">
        <v>80265.679999999993</v>
      </c>
      <c r="P26" s="109">
        <v>0</v>
      </c>
      <c r="Q26" s="109">
        <v>0</v>
      </c>
      <c r="R26" s="108">
        <v>80265.679999999993</v>
      </c>
    </row>
    <row r="27" spans="4:18" x14ac:dyDescent="0.2">
      <c r="D27" s="109" t="s">
        <v>593</v>
      </c>
      <c r="F27" s="109">
        <v>1130510</v>
      </c>
      <c r="I27" s="109">
        <v>500926</v>
      </c>
      <c r="J27" s="109" t="s">
        <v>672</v>
      </c>
      <c r="K27" s="109" t="s">
        <v>562</v>
      </c>
      <c r="L27" s="109" t="s">
        <v>26</v>
      </c>
      <c r="N27" s="108">
        <v>690937.19</v>
      </c>
      <c r="P27" s="108">
        <v>76489.509999999995</v>
      </c>
      <c r="Q27" s="108">
        <v>71248.08</v>
      </c>
      <c r="R27" s="108">
        <v>696178.62</v>
      </c>
    </row>
    <row r="28" spans="4:18" x14ac:dyDescent="0.2">
      <c r="D28" s="109" t="s">
        <v>593</v>
      </c>
      <c r="F28" s="109">
        <v>1130510</v>
      </c>
      <c r="I28" s="109">
        <v>500965</v>
      </c>
      <c r="J28" s="109" t="s">
        <v>675</v>
      </c>
      <c r="K28" s="109" t="s">
        <v>562</v>
      </c>
      <c r="L28" s="109" t="s">
        <v>26</v>
      </c>
      <c r="N28" s="108">
        <v>34541.919999999998</v>
      </c>
      <c r="P28" s="108">
        <v>1073.97</v>
      </c>
      <c r="Q28" s="109">
        <v>0</v>
      </c>
      <c r="R28" s="108">
        <v>35615.89</v>
      </c>
    </row>
    <row r="29" spans="4:18" x14ac:dyDescent="0.2">
      <c r="D29" s="109" t="s">
        <v>593</v>
      </c>
      <c r="F29" s="109">
        <v>1130510</v>
      </c>
      <c r="I29" s="109">
        <v>500966</v>
      </c>
      <c r="J29" s="109" t="s">
        <v>687</v>
      </c>
      <c r="K29" s="109" t="s">
        <v>562</v>
      </c>
      <c r="L29" s="109" t="s">
        <v>26</v>
      </c>
      <c r="N29" s="108">
        <v>40376.519999999997</v>
      </c>
      <c r="P29" s="109">
        <v>0</v>
      </c>
      <c r="Q29" s="109">
        <v>0</v>
      </c>
      <c r="R29" s="108">
        <v>40376.519999999997</v>
      </c>
    </row>
    <row r="30" spans="4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341778.92</v>
      </c>
      <c r="P30" s="109">
        <v>0</v>
      </c>
      <c r="Q30" s="109">
        <v>0</v>
      </c>
      <c r="R30" s="108">
        <v>341778.92</v>
      </c>
    </row>
    <row r="31" spans="4:18" x14ac:dyDescent="0.2">
      <c r="D31" s="109" t="s">
        <v>593</v>
      </c>
      <c r="F31" s="109">
        <v>1130510</v>
      </c>
      <c r="I31" s="109">
        <v>501027</v>
      </c>
      <c r="J31" s="109" t="s">
        <v>619</v>
      </c>
      <c r="K31" s="109" t="s">
        <v>562</v>
      </c>
      <c r="L31" s="109" t="s">
        <v>26</v>
      </c>
      <c r="N31" s="108">
        <v>4832.88</v>
      </c>
      <c r="P31" s="109">
        <v>0</v>
      </c>
      <c r="Q31" s="109">
        <v>0</v>
      </c>
      <c r="R31" s="108">
        <v>4832.88</v>
      </c>
    </row>
    <row r="33" spans="1:18" x14ac:dyDescent="0.2">
      <c r="B33" s="109" t="s">
        <v>442</v>
      </c>
      <c r="D33" s="109" t="s">
        <v>593</v>
      </c>
      <c r="F33" s="109">
        <v>1130510</v>
      </c>
      <c r="L33" s="109" t="s">
        <v>26</v>
      </c>
      <c r="N33" s="108">
        <v>40136567.619999997</v>
      </c>
      <c r="P33" s="108">
        <v>394329.24</v>
      </c>
      <c r="Q33" s="108">
        <v>326927.51</v>
      </c>
      <c r="R33" s="108">
        <v>40203969.350000001</v>
      </c>
    </row>
    <row r="35" spans="1:18" x14ac:dyDescent="0.2">
      <c r="B35" s="109" t="s">
        <v>443</v>
      </c>
      <c r="D35" s="109" t="s">
        <v>593</v>
      </c>
      <c r="L35" s="109" t="s">
        <v>26</v>
      </c>
      <c r="N35" s="108">
        <v>40136567.619999997</v>
      </c>
      <c r="P35" s="108">
        <v>394329.24</v>
      </c>
      <c r="Q35" s="108">
        <v>326927.51</v>
      </c>
      <c r="R35" s="108">
        <v>40203969.350000001</v>
      </c>
    </row>
    <row r="37" spans="1:18" x14ac:dyDescent="0.2">
      <c r="B37" s="109" t="s">
        <v>444</v>
      </c>
      <c r="L37" s="109" t="s">
        <v>26</v>
      </c>
      <c r="N37" s="108">
        <v>40136567.619999997</v>
      </c>
      <c r="P37" s="108">
        <v>394329.24</v>
      </c>
      <c r="Q37" s="108">
        <v>326927.51</v>
      </c>
      <c r="R37" s="108">
        <v>40203969.350000001</v>
      </c>
    </row>
    <row r="39" spans="1:18" x14ac:dyDescent="0.2">
      <c r="A39" s="109" t="s">
        <v>694</v>
      </c>
    </row>
    <row r="40" spans="1:18" x14ac:dyDescent="0.2">
      <c r="A40" s="109" t="s">
        <v>446</v>
      </c>
    </row>
    <row r="41" spans="1:18" x14ac:dyDescent="0.2">
      <c r="A41" s="109" t="s">
        <v>547</v>
      </c>
    </row>
    <row r="42" spans="1:18" x14ac:dyDescent="0.2">
      <c r="A42" s="109" t="s">
        <v>447</v>
      </c>
    </row>
    <row r="44" spans="1:18" x14ac:dyDescent="0.2">
      <c r="C44" s="109" t="s">
        <v>379</v>
      </c>
      <c r="E44" s="109" t="s">
        <v>374</v>
      </c>
      <c r="G44" s="109" t="s">
        <v>448</v>
      </c>
      <c r="H44" s="109" t="s">
        <v>380</v>
      </c>
      <c r="J44" s="109" t="s">
        <v>381</v>
      </c>
      <c r="M44" s="109" t="s">
        <v>382</v>
      </c>
      <c r="O44" s="109" t="s">
        <v>383</v>
      </c>
    </row>
    <row r="46" spans="1:18" x14ac:dyDescent="0.2">
      <c r="C46" s="109" t="s">
        <v>26</v>
      </c>
      <c r="E46" s="109" t="s">
        <v>593</v>
      </c>
      <c r="G46" s="109" t="s">
        <v>562</v>
      </c>
      <c r="H46" s="108">
        <v>40136567.619999997</v>
      </c>
      <c r="J46" s="108">
        <v>394329.24</v>
      </c>
      <c r="M46" s="108">
        <v>326927.51</v>
      </c>
      <c r="O46" s="108">
        <v>40203969.350000001</v>
      </c>
    </row>
    <row r="48" spans="1:18" x14ac:dyDescent="0.2">
      <c r="B48" s="109" t="s">
        <v>442</v>
      </c>
      <c r="C48" s="109" t="s">
        <v>26</v>
      </c>
      <c r="H48" s="108">
        <v>40136567.619999997</v>
      </c>
      <c r="J48" s="108">
        <v>394329.24</v>
      </c>
      <c r="M48" s="108">
        <v>326927.51</v>
      </c>
      <c r="O48" s="108">
        <v>40203969.350000001</v>
      </c>
    </row>
  </sheetData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T92"/>
  <sheetViews>
    <sheetView topLeftCell="G1" workbookViewId="0">
      <pane ySplit="5" topLeftCell="A51" activePane="bottomLeft" state="frozen"/>
      <selection pane="bottomLeft" activeCell="S71" sqref="S7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1.6640625" style="109" customWidth="1"/>
    <col min="20" max="16384" width="9.109375" style="109"/>
  </cols>
  <sheetData>
    <row r="1" spans="1:20" x14ac:dyDescent="0.2">
      <c r="A1" s="109" t="s">
        <v>695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x14ac:dyDescent="0.2">
      <c r="D7" s="109" t="s">
        <v>593</v>
      </c>
      <c r="F7" s="109">
        <v>1130510</v>
      </c>
      <c r="I7" s="109">
        <v>500527</v>
      </c>
      <c r="J7" s="109" t="s">
        <v>696</v>
      </c>
      <c r="K7" s="109" t="s">
        <v>580</v>
      </c>
      <c r="L7" s="109" t="s">
        <v>26</v>
      </c>
      <c r="N7" s="109">
        <v>0</v>
      </c>
      <c r="P7" s="109">
        <v>107</v>
      </c>
      <c r="Q7" s="109">
        <v>107</v>
      </c>
      <c r="R7" s="109">
        <v>0</v>
      </c>
      <c r="S7" s="109">
        <v>0</v>
      </c>
      <c r="T7" s="109">
        <f>R7-S7</f>
        <v>0</v>
      </c>
    </row>
    <row r="8" spans="1:20" x14ac:dyDescent="0.2">
      <c r="D8" s="109" t="s">
        <v>593</v>
      </c>
      <c r="F8" s="109">
        <v>1130510</v>
      </c>
      <c r="I8" s="109">
        <v>500529</v>
      </c>
      <c r="J8" s="109" t="s">
        <v>594</v>
      </c>
      <c r="K8" s="109" t="s">
        <v>580</v>
      </c>
      <c r="L8" s="109" t="s">
        <v>26</v>
      </c>
      <c r="N8" s="108">
        <v>531920.73</v>
      </c>
      <c r="P8" s="108">
        <v>1638.49</v>
      </c>
      <c r="Q8" s="109">
        <v>0</v>
      </c>
      <c r="R8" s="108">
        <v>533559.22</v>
      </c>
      <c r="S8" s="108">
        <v>533559.22</v>
      </c>
      <c r="T8" s="109">
        <f t="shared" ref="T8:T71" si="0">R8-S8</f>
        <v>0</v>
      </c>
    </row>
    <row r="9" spans="1:20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579</v>
      </c>
      <c r="L9" s="109" t="s">
        <v>26</v>
      </c>
      <c r="N9" s="109">
        <v>0</v>
      </c>
      <c r="P9" s="108">
        <v>1223.1300000000001</v>
      </c>
      <c r="Q9" s="108">
        <v>1223.1300000000001</v>
      </c>
      <c r="R9" s="109">
        <v>0</v>
      </c>
      <c r="S9" s="109">
        <v>0</v>
      </c>
      <c r="T9" s="109">
        <f t="shared" si="0"/>
        <v>0</v>
      </c>
    </row>
    <row r="10" spans="1:20" x14ac:dyDescent="0.2">
      <c r="D10" s="109" t="s">
        <v>593</v>
      </c>
      <c r="F10" s="109">
        <v>1130510</v>
      </c>
      <c r="I10" s="109">
        <v>500535</v>
      </c>
      <c r="J10" s="109" t="s">
        <v>656</v>
      </c>
      <c r="K10" s="109" t="s">
        <v>580</v>
      </c>
      <c r="L10" s="109" t="s">
        <v>26</v>
      </c>
      <c r="N10" s="109">
        <v>0</v>
      </c>
      <c r="P10" s="108">
        <v>2319.96</v>
      </c>
      <c r="Q10" s="108">
        <v>2319.96</v>
      </c>
      <c r="R10" s="109">
        <v>0</v>
      </c>
      <c r="S10" s="109">
        <v>0</v>
      </c>
      <c r="T10" s="109">
        <f t="shared" si="0"/>
        <v>0</v>
      </c>
    </row>
    <row r="11" spans="1:20" x14ac:dyDescent="0.2">
      <c r="D11" s="109" t="s">
        <v>593</v>
      </c>
      <c r="F11" s="109">
        <v>1130510</v>
      </c>
      <c r="I11" s="109">
        <v>500545</v>
      </c>
      <c r="J11" s="109" t="s">
        <v>657</v>
      </c>
      <c r="K11" s="109" t="s">
        <v>580</v>
      </c>
      <c r="L11" s="109" t="s">
        <v>26</v>
      </c>
      <c r="N11" s="109">
        <v>0</v>
      </c>
      <c r="P11" s="109">
        <v>587.22</v>
      </c>
      <c r="Q11" s="109">
        <v>587.22</v>
      </c>
      <c r="R11" s="109">
        <v>0</v>
      </c>
      <c r="S11" s="109">
        <v>0</v>
      </c>
      <c r="T11" s="109">
        <f t="shared" si="0"/>
        <v>0</v>
      </c>
    </row>
    <row r="12" spans="1:20" x14ac:dyDescent="0.2">
      <c r="D12" s="109" t="s">
        <v>593</v>
      </c>
      <c r="F12" s="109">
        <v>1130510</v>
      </c>
      <c r="I12" s="109">
        <v>500633</v>
      </c>
      <c r="J12" s="109" t="s">
        <v>596</v>
      </c>
      <c r="K12" s="109" t="s">
        <v>580</v>
      </c>
      <c r="L12" s="109" t="s">
        <v>26</v>
      </c>
      <c r="N12" s="108">
        <v>7266.3</v>
      </c>
      <c r="P12" s="109">
        <v>0</v>
      </c>
      <c r="Q12" s="109">
        <v>0</v>
      </c>
      <c r="R12" s="108">
        <v>7266.3</v>
      </c>
      <c r="S12" s="108">
        <v>7266.3</v>
      </c>
      <c r="T12" s="109">
        <f t="shared" si="0"/>
        <v>0</v>
      </c>
    </row>
    <row r="13" spans="1:20" x14ac:dyDescent="0.2">
      <c r="D13" s="109" t="s">
        <v>593</v>
      </c>
      <c r="F13" s="109">
        <v>1130510</v>
      </c>
      <c r="I13" s="109">
        <v>500636</v>
      </c>
      <c r="J13" s="109" t="s">
        <v>597</v>
      </c>
      <c r="K13" s="109" t="s">
        <v>580</v>
      </c>
      <c r="L13" s="109" t="s">
        <v>26</v>
      </c>
      <c r="N13" s="109">
        <v>0</v>
      </c>
      <c r="P13" s="108">
        <v>5473.41</v>
      </c>
      <c r="Q13" s="108">
        <v>5473.41</v>
      </c>
      <c r="R13" s="109">
        <v>0</v>
      </c>
      <c r="S13" s="109">
        <v>0</v>
      </c>
      <c r="T13" s="109">
        <f t="shared" si="0"/>
        <v>0</v>
      </c>
    </row>
    <row r="14" spans="1:20" x14ac:dyDescent="0.2">
      <c r="D14" s="109" t="s">
        <v>593</v>
      </c>
      <c r="F14" s="109">
        <v>1130510</v>
      </c>
      <c r="I14" s="109">
        <v>500663</v>
      </c>
      <c r="J14" s="109" t="s">
        <v>598</v>
      </c>
      <c r="K14" s="109" t="s">
        <v>579</v>
      </c>
      <c r="L14" s="109" t="s">
        <v>26</v>
      </c>
      <c r="N14" s="109">
        <v>0</v>
      </c>
      <c r="P14" s="109">
        <v>340.23</v>
      </c>
      <c r="Q14" s="109">
        <v>340.23</v>
      </c>
      <c r="R14" s="109">
        <v>0</v>
      </c>
      <c r="S14" s="109">
        <v>0</v>
      </c>
      <c r="T14" s="109">
        <f t="shared" si="0"/>
        <v>0</v>
      </c>
    </row>
    <row r="15" spans="1:20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580</v>
      </c>
      <c r="L15" s="109" t="s">
        <v>26</v>
      </c>
      <c r="N15" s="109">
        <v>0</v>
      </c>
      <c r="P15" s="108">
        <v>1235.72</v>
      </c>
      <c r="Q15" s="108">
        <v>1235.72</v>
      </c>
      <c r="R15" s="109">
        <v>0</v>
      </c>
      <c r="S15" s="109">
        <v>0</v>
      </c>
      <c r="T15" s="109">
        <f t="shared" si="0"/>
        <v>0</v>
      </c>
    </row>
    <row r="16" spans="1:20" x14ac:dyDescent="0.2">
      <c r="D16" s="109" t="s">
        <v>593</v>
      </c>
      <c r="F16" s="109">
        <v>1130510</v>
      </c>
      <c r="I16" s="109">
        <v>500665</v>
      </c>
      <c r="J16" s="109" t="s">
        <v>658</v>
      </c>
      <c r="K16" s="109" t="s">
        <v>579</v>
      </c>
      <c r="L16" s="109" t="s">
        <v>26</v>
      </c>
      <c r="N16" s="108">
        <v>-13123.69</v>
      </c>
      <c r="P16" s="108">
        <v>21514.49</v>
      </c>
      <c r="Q16" s="109">
        <v>0</v>
      </c>
      <c r="R16" s="108">
        <v>8390.7999999999993</v>
      </c>
      <c r="S16" s="108">
        <v>8390.7999999999993</v>
      </c>
      <c r="T16" s="109">
        <f t="shared" si="0"/>
        <v>0</v>
      </c>
    </row>
    <row r="17" spans="4:20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580</v>
      </c>
      <c r="L17" s="109" t="s">
        <v>26</v>
      </c>
      <c r="N17" s="108">
        <v>2723750.74</v>
      </c>
      <c r="P17" s="108">
        <v>991667.95</v>
      </c>
      <c r="Q17" s="109">
        <v>0</v>
      </c>
      <c r="R17" s="108">
        <v>3715418.69</v>
      </c>
      <c r="S17" s="108">
        <v>3715418.69</v>
      </c>
      <c r="T17" s="109">
        <f t="shared" si="0"/>
        <v>0</v>
      </c>
    </row>
    <row r="18" spans="4:20" x14ac:dyDescent="0.2">
      <c r="D18" s="109" t="s">
        <v>593</v>
      </c>
      <c r="F18" s="109">
        <v>1130510</v>
      </c>
      <c r="I18" s="109">
        <v>500670</v>
      </c>
      <c r="J18" s="109" t="s">
        <v>659</v>
      </c>
      <c r="K18" s="109" t="s">
        <v>579</v>
      </c>
      <c r="L18" s="109" t="s">
        <v>26</v>
      </c>
      <c r="N18" s="109">
        <v>0</v>
      </c>
      <c r="P18" s="108">
        <v>1041.25</v>
      </c>
      <c r="Q18" s="108">
        <v>1041.25</v>
      </c>
      <c r="R18" s="109">
        <v>0</v>
      </c>
      <c r="S18" s="109">
        <v>0</v>
      </c>
      <c r="T18" s="109">
        <f t="shared" si="0"/>
        <v>0</v>
      </c>
    </row>
    <row r="19" spans="4:20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580</v>
      </c>
      <c r="L19" s="109" t="s">
        <v>26</v>
      </c>
      <c r="N19" s="109">
        <v>0</v>
      </c>
      <c r="P19" s="108">
        <v>8099.67</v>
      </c>
      <c r="Q19" s="108">
        <v>8099.67</v>
      </c>
      <c r="R19" s="109">
        <v>0</v>
      </c>
      <c r="S19" s="109">
        <v>0</v>
      </c>
      <c r="T19" s="109">
        <f t="shared" si="0"/>
        <v>0</v>
      </c>
    </row>
    <row r="20" spans="4:20" x14ac:dyDescent="0.2">
      <c r="D20" s="109" t="s">
        <v>593</v>
      </c>
      <c r="F20" s="109">
        <v>1130510</v>
      </c>
      <c r="I20" s="109">
        <v>500676</v>
      </c>
      <c r="J20" s="109" t="s">
        <v>625</v>
      </c>
      <c r="K20" s="109" t="s">
        <v>580</v>
      </c>
      <c r="L20" s="109" t="s">
        <v>26</v>
      </c>
      <c r="N20" s="109">
        <v>0</v>
      </c>
      <c r="P20" s="108">
        <v>8218.16</v>
      </c>
      <c r="Q20" s="108">
        <v>8218.16</v>
      </c>
      <c r="R20" s="109">
        <v>0</v>
      </c>
      <c r="S20" s="109">
        <v>0</v>
      </c>
      <c r="T20" s="109">
        <f t="shared" si="0"/>
        <v>0</v>
      </c>
    </row>
    <row r="21" spans="4:20" x14ac:dyDescent="0.2">
      <c r="D21" s="109" t="s">
        <v>593</v>
      </c>
      <c r="F21" s="109">
        <v>1130510</v>
      </c>
      <c r="I21" s="109">
        <v>500685</v>
      </c>
      <c r="J21" s="109" t="s">
        <v>660</v>
      </c>
      <c r="K21" s="109" t="s">
        <v>580</v>
      </c>
      <c r="L21" s="109" t="s">
        <v>26</v>
      </c>
      <c r="N21" s="109">
        <v>0</v>
      </c>
      <c r="P21" s="109">
        <v>360</v>
      </c>
      <c r="Q21" s="109">
        <v>360</v>
      </c>
      <c r="R21" s="109">
        <v>0</v>
      </c>
      <c r="S21" s="109">
        <v>0</v>
      </c>
      <c r="T21" s="109">
        <f t="shared" si="0"/>
        <v>0</v>
      </c>
    </row>
    <row r="22" spans="4:20" x14ac:dyDescent="0.2">
      <c r="D22" s="109" t="s">
        <v>593</v>
      </c>
      <c r="F22" s="109">
        <v>1130510</v>
      </c>
      <c r="I22" s="109">
        <v>500688</v>
      </c>
      <c r="J22" s="109" t="s">
        <v>610</v>
      </c>
      <c r="K22" s="109" t="s">
        <v>580</v>
      </c>
      <c r="L22" s="109" t="s">
        <v>26</v>
      </c>
      <c r="N22" s="108">
        <v>80373.61</v>
      </c>
      <c r="P22" s="109">
        <v>0</v>
      </c>
      <c r="Q22" s="109">
        <v>0</v>
      </c>
      <c r="R22" s="108">
        <v>80373.61</v>
      </c>
      <c r="S22" s="108">
        <v>80373.61</v>
      </c>
      <c r="T22" s="109">
        <f t="shared" si="0"/>
        <v>0</v>
      </c>
    </row>
    <row r="23" spans="4:20" x14ac:dyDescent="0.2">
      <c r="D23" s="109" t="s">
        <v>593</v>
      </c>
      <c r="F23" s="109">
        <v>1130510</v>
      </c>
      <c r="I23" s="109">
        <v>500702</v>
      </c>
      <c r="J23" s="109" t="s">
        <v>661</v>
      </c>
      <c r="K23" s="109" t="s">
        <v>580</v>
      </c>
      <c r="L23" s="109" t="s">
        <v>26</v>
      </c>
      <c r="N23" s="108">
        <v>29908.799999999999</v>
      </c>
      <c r="P23" s="108">
        <v>15009.6</v>
      </c>
      <c r="Q23" s="109">
        <v>0</v>
      </c>
      <c r="R23" s="108">
        <v>44918.400000000001</v>
      </c>
      <c r="S23" s="108">
        <v>44918.400000000001</v>
      </c>
      <c r="T23" s="109">
        <f t="shared" si="0"/>
        <v>0</v>
      </c>
    </row>
    <row r="24" spans="4:20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579</v>
      </c>
      <c r="L24" s="109" t="s">
        <v>26</v>
      </c>
      <c r="N24" s="108">
        <v>56123.47</v>
      </c>
      <c r="P24" s="108">
        <v>161644.9</v>
      </c>
      <c r="Q24" s="108">
        <v>119913.06</v>
      </c>
      <c r="R24" s="108">
        <v>97855.31</v>
      </c>
      <c r="S24" s="108">
        <v>97855.31</v>
      </c>
      <c r="T24" s="109">
        <f t="shared" si="0"/>
        <v>0</v>
      </c>
    </row>
    <row r="25" spans="4:20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580</v>
      </c>
      <c r="L25" s="109" t="s">
        <v>26</v>
      </c>
      <c r="N25" s="108">
        <v>1532248.24</v>
      </c>
      <c r="P25" s="108">
        <v>19518.53</v>
      </c>
      <c r="Q25" s="109">
        <v>0</v>
      </c>
      <c r="R25" s="108">
        <v>1551766.77</v>
      </c>
      <c r="S25" s="108">
        <v>1551766.77</v>
      </c>
      <c r="T25" s="109">
        <f t="shared" si="0"/>
        <v>0</v>
      </c>
    </row>
    <row r="26" spans="4:20" x14ac:dyDescent="0.2">
      <c r="D26" s="109" t="s">
        <v>593</v>
      </c>
      <c r="F26" s="109">
        <v>1130510</v>
      </c>
      <c r="I26" s="109">
        <v>500707</v>
      </c>
      <c r="J26" s="109" t="s">
        <v>626</v>
      </c>
      <c r="K26" s="109" t="s">
        <v>580</v>
      </c>
      <c r="L26" s="109" t="s">
        <v>26</v>
      </c>
      <c r="N26" s="108">
        <v>458731.29</v>
      </c>
      <c r="P26" s="108">
        <v>21006.47</v>
      </c>
      <c r="Q26" s="109">
        <v>0</v>
      </c>
      <c r="R26" s="108">
        <v>479737.76</v>
      </c>
      <c r="S26" s="108">
        <v>479737.76</v>
      </c>
      <c r="T26" s="109">
        <f t="shared" si="0"/>
        <v>0</v>
      </c>
    </row>
    <row r="27" spans="4:20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579</v>
      </c>
      <c r="L27" s="109" t="s">
        <v>26</v>
      </c>
      <c r="N27" s="109">
        <v>0</v>
      </c>
      <c r="P27" s="109">
        <v>49.34</v>
      </c>
      <c r="Q27" s="109">
        <v>49.34</v>
      </c>
      <c r="R27" s="109">
        <v>0</v>
      </c>
      <c r="S27" s="109">
        <v>0</v>
      </c>
      <c r="T27" s="109">
        <f t="shared" si="0"/>
        <v>0</v>
      </c>
    </row>
    <row r="28" spans="4:20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580</v>
      </c>
      <c r="L28" s="109" t="s">
        <v>26</v>
      </c>
      <c r="N28" s="109">
        <v>0</v>
      </c>
      <c r="P28" s="109">
        <v>877.83</v>
      </c>
      <c r="Q28" s="109">
        <v>877.83</v>
      </c>
      <c r="R28" s="109">
        <v>0</v>
      </c>
      <c r="S28" s="109">
        <v>0</v>
      </c>
      <c r="T28" s="109">
        <f t="shared" si="0"/>
        <v>0</v>
      </c>
    </row>
    <row r="29" spans="4:20" x14ac:dyDescent="0.2">
      <c r="D29" s="109" t="s">
        <v>593</v>
      </c>
      <c r="F29" s="109">
        <v>1130510</v>
      </c>
      <c r="I29" s="109">
        <v>500722</v>
      </c>
      <c r="J29" s="109" t="s">
        <v>627</v>
      </c>
      <c r="K29" s="109" t="s">
        <v>580</v>
      </c>
      <c r="L29" s="109" t="s">
        <v>26</v>
      </c>
      <c r="N29" s="108">
        <v>38448</v>
      </c>
      <c r="P29" s="109">
        <v>0</v>
      </c>
      <c r="Q29" s="109">
        <v>0</v>
      </c>
      <c r="R29" s="108">
        <v>38448</v>
      </c>
      <c r="S29" s="108">
        <v>38448</v>
      </c>
      <c r="T29" s="109">
        <f t="shared" si="0"/>
        <v>0</v>
      </c>
    </row>
    <row r="30" spans="4:20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9">
        <v>487.6</v>
      </c>
      <c r="P30" s="109">
        <v>0</v>
      </c>
      <c r="Q30" s="109">
        <v>0</v>
      </c>
      <c r="R30" s="109">
        <v>487.6</v>
      </c>
      <c r="S30" s="109">
        <v>487.6</v>
      </c>
      <c r="T30" s="109">
        <f t="shared" si="0"/>
        <v>0</v>
      </c>
    </row>
    <row r="31" spans="4:20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9">
        <v>737.84</v>
      </c>
      <c r="Q31" s="109">
        <v>737.84</v>
      </c>
      <c r="R31" s="109">
        <v>0</v>
      </c>
      <c r="S31" s="109">
        <v>0</v>
      </c>
      <c r="T31" s="109">
        <f t="shared" si="0"/>
        <v>0</v>
      </c>
    </row>
    <row r="32" spans="4:20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8493.91</v>
      </c>
      <c r="Q32" s="108">
        <v>8493.91</v>
      </c>
      <c r="R32" s="109">
        <v>0</v>
      </c>
      <c r="S32" s="109">
        <v>210</v>
      </c>
      <c r="T32" s="109">
        <f t="shared" si="0"/>
        <v>-210</v>
      </c>
    </row>
    <row r="33" spans="4:20" x14ac:dyDescent="0.2">
      <c r="D33" s="109" t="s">
        <v>593</v>
      </c>
      <c r="F33" s="109">
        <v>1130510</v>
      </c>
      <c r="I33" s="109">
        <v>500784</v>
      </c>
      <c r="J33" s="109" t="s">
        <v>600</v>
      </c>
      <c r="K33" s="109" t="s">
        <v>580</v>
      </c>
      <c r="L33" s="109" t="s">
        <v>26</v>
      </c>
      <c r="N33" s="109">
        <v>40</v>
      </c>
      <c r="P33" s="109">
        <v>100</v>
      </c>
      <c r="Q33" s="109">
        <v>100</v>
      </c>
      <c r="R33" s="109">
        <v>40</v>
      </c>
      <c r="S33" s="109">
        <v>40</v>
      </c>
      <c r="T33" s="109">
        <f t="shared" si="0"/>
        <v>0</v>
      </c>
    </row>
    <row r="34" spans="4:20" x14ac:dyDescent="0.2">
      <c r="D34" s="109" t="s">
        <v>593</v>
      </c>
      <c r="F34" s="109">
        <v>1130510</v>
      </c>
      <c r="I34" s="109">
        <v>500785</v>
      </c>
      <c r="J34" s="109" t="s">
        <v>697</v>
      </c>
      <c r="K34" s="109" t="s">
        <v>580</v>
      </c>
      <c r="L34" s="109" t="s">
        <v>26</v>
      </c>
      <c r="N34" s="109">
        <v>0</v>
      </c>
      <c r="P34" s="109">
        <v>470</v>
      </c>
      <c r="Q34" s="109">
        <v>470</v>
      </c>
      <c r="R34" s="109">
        <v>0</v>
      </c>
      <c r="S34" s="109">
        <v>0</v>
      </c>
      <c r="T34" s="109">
        <f t="shared" si="0"/>
        <v>0</v>
      </c>
    </row>
    <row r="35" spans="4:20" x14ac:dyDescent="0.2">
      <c r="D35" s="109" t="s">
        <v>593</v>
      </c>
      <c r="F35" s="109">
        <v>1130510</v>
      </c>
      <c r="I35" s="109">
        <v>500797</v>
      </c>
      <c r="J35" s="109" t="s">
        <v>630</v>
      </c>
      <c r="K35" s="109" t="s">
        <v>580</v>
      </c>
      <c r="L35" s="109" t="s">
        <v>26</v>
      </c>
      <c r="N35" s="109">
        <v>339.2</v>
      </c>
      <c r="P35" s="109">
        <v>0</v>
      </c>
      <c r="Q35" s="109">
        <v>0</v>
      </c>
      <c r="R35" s="109">
        <v>339.2</v>
      </c>
      <c r="S35" s="109">
        <v>339.2</v>
      </c>
      <c r="T35" s="109">
        <f t="shared" si="0"/>
        <v>0</v>
      </c>
    </row>
    <row r="36" spans="4:20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  <c r="S36" s="109">
        <v>402.8</v>
      </c>
      <c r="T36" s="109">
        <f t="shared" si="0"/>
        <v>0</v>
      </c>
    </row>
    <row r="37" spans="4:20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  <c r="S37" s="109">
        <v>402.8</v>
      </c>
      <c r="T37" s="109">
        <f t="shared" si="0"/>
        <v>0</v>
      </c>
    </row>
    <row r="38" spans="4:20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-17.2</v>
      </c>
      <c r="P38" s="108">
        <v>5982.04</v>
      </c>
      <c r="Q38" s="108">
        <v>5932.64</v>
      </c>
      <c r="R38" s="109">
        <v>32.200000000000003</v>
      </c>
      <c r="S38" s="109">
        <v>32.200000000000003</v>
      </c>
      <c r="T38" s="109">
        <f t="shared" si="0"/>
        <v>0</v>
      </c>
    </row>
    <row r="39" spans="4:20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3315.2</v>
      </c>
      <c r="P39" s="108">
        <v>7632</v>
      </c>
      <c r="Q39" s="109">
        <v>0</v>
      </c>
      <c r="R39" s="108">
        <v>10947.2</v>
      </c>
      <c r="S39" s="108">
        <v>10947.2</v>
      </c>
      <c r="T39" s="109">
        <f t="shared" si="0"/>
        <v>0</v>
      </c>
    </row>
    <row r="40" spans="4:20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58114</v>
      </c>
      <c r="P40" s="109">
        <v>0</v>
      </c>
      <c r="Q40" s="109">
        <v>0</v>
      </c>
      <c r="R40" s="108">
        <v>58114</v>
      </c>
      <c r="S40" s="108">
        <v>58114</v>
      </c>
      <c r="T40" s="109">
        <f t="shared" si="0"/>
        <v>0</v>
      </c>
    </row>
    <row r="41" spans="4:20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-1154.3</v>
      </c>
      <c r="P41" s="108">
        <v>10560.25</v>
      </c>
      <c r="Q41" s="108">
        <v>6735.29</v>
      </c>
      <c r="R41" s="108">
        <v>2670.66</v>
      </c>
      <c r="S41" s="108">
        <v>2670.66</v>
      </c>
      <c r="T41" s="109">
        <f t="shared" si="0"/>
        <v>0</v>
      </c>
    </row>
    <row r="42" spans="4:20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638541.65</v>
      </c>
      <c r="P42" s="109">
        <v>0</v>
      </c>
      <c r="Q42" s="109">
        <v>0</v>
      </c>
      <c r="R42" s="108">
        <v>638541.65</v>
      </c>
      <c r="S42" s="108">
        <v>638541.65</v>
      </c>
      <c r="T42" s="109">
        <f t="shared" si="0"/>
        <v>0</v>
      </c>
    </row>
    <row r="43" spans="4:20" x14ac:dyDescent="0.2">
      <c r="D43" s="109" t="s">
        <v>593</v>
      </c>
      <c r="F43" s="109">
        <v>1130510</v>
      </c>
      <c r="I43" s="109">
        <v>500854</v>
      </c>
      <c r="J43" s="109" t="s">
        <v>606</v>
      </c>
      <c r="K43" s="109" t="s">
        <v>579</v>
      </c>
      <c r="L43" s="109" t="s">
        <v>26</v>
      </c>
      <c r="N43" s="109">
        <v>-46.17</v>
      </c>
      <c r="P43" s="109">
        <v>120.06</v>
      </c>
      <c r="Q43" s="109">
        <v>30.98</v>
      </c>
      <c r="R43" s="109">
        <v>42.91</v>
      </c>
      <c r="S43" s="109">
        <v>42.91</v>
      </c>
      <c r="T43" s="109">
        <f t="shared" si="0"/>
        <v>0</v>
      </c>
    </row>
    <row r="44" spans="4:20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580</v>
      </c>
      <c r="L44" s="109" t="s">
        <v>26</v>
      </c>
      <c r="N44" s="108">
        <v>4130</v>
      </c>
      <c r="P44" s="108">
        <v>4132.8500000000004</v>
      </c>
      <c r="Q44" s="108">
        <v>4972.3999999999996</v>
      </c>
      <c r="R44" s="108">
        <v>3290.45</v>
      </c>
      <c r="S44" s="108">
        <v>3990.45</v>
      </c>
      <c r="T44" s="109">
        <f t="shared" si="0"/>
        <v>-700</v>
      </c>
    </row>
    <row r="45" spans="4:20" x14ac:dyDescent="0.2">
      <c r="D45" s="109" t="s">
        <v>593</v>
      </c>
      <c r="F45" s="109">
        <v>1130510</v>
      </c>
      <c r="I45" s="109">
        <v>500857</v>
      </c>
      <c r="J45" s="109" t="s">
        <v>667</v>
      </c>
      <c r="K45" s="109" t="s">
        <v>580</v>
      </c>
      <c r="L45" s="109" t="s">
        <v>26</v>
      </c>
      <c r="N45" s="109">
        <v>627.6</v>
      </c>
      <c r="P45" s="109">
        <v>0</v>
      </c>
      <c r="Q45" s="109">
        <v>0</v>
      </c>
      <c r="R45" s="109">
        <v>627.6</v>
      </c>
      <c r="S45" s="109">
        <v>627.6</v>
      </c>
      <c r="T45" s="109">
        <f t="shared" si="0"/>
        <v>0</v>
      </c>
    </row>
    <row r="46" spans="4:20" x14ac:dyDescent="0.2">
      <c r="D46" s="109" t="s">
        <v>593</v>
      </c>
      <c r="F46" s="109">
        <v>1130510</v>
      </c>
      <c r="I46" s="109">
        <v>500859</v>
      </c>
      <c r="J46" s="109" t="s">
        <v>698</v>
      </c>
      <c r="K46" s="109" t="s">
        <v>580</v>
      </c>
      <c r="L46" s="109" t="s">
        <v>26</v>
      </c>
      <c r="N46" s="109">
        <v>0</v>
      </c>
      <c r="P46" s="109">
        <v>315</v>
      </c>
      <c r="Q46" s="109">
        <v>315</v>
      </c>
      <c r="R46" s="109">
        <v>0</v>
      </c>
      <c r="S46" s="109">
        <v>0</v>
      </c>
      <c r="T46" s="109">
        <f t="shared" si="0"/>
        <v>0</v>
      </c>
    </row>
    <row r="47" spans="4:20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60</v>
      </c>
      <c r="P47" s="109">
        <v>0</v>
      </c>
      <c r="Q47" s="109">
        <v>0</v>
      </c>
      <c r="R47" s="109">
        <v>60</v>
      </c>
      <c r="S47" s="109">
        <v>140</v>
      </c>
      <c r="T47" s="109">
        <f t="shared" si="0"/>
        <v>-80</v>
      </c>
    </row>
    <row r="48" spans="4:20" x14ac:dyDescent="0.2">
      <c r="D48" s="109" t="s">
        <v>593</v>
      </c>
      <c r="F48" s="109">
        <v>1130510</v>
      </c>
      <c r="I48" s="109">
        <v>500870</v>
      </c>
      <c r="J48" s="109" t="s">
        <v>633</v>
      </c>
      <c r="K48" s="109" t="s">
        <v>580</v>
      </c>
      <c r="L48" s="109" t="s">
        <v>26</v>
      </c>
      <c r="N48" s="109">
        <v>120</v>
      </c>
      <c r="P48" s="109">
        <v>70</v>
      </c>
      <c r="Q48" s="109">
        <v>70</v>
      </c>
      <c r="R48" s="109">
        <v>120</v>
      </c>
      <c r="S48" s="109">
        <v>120</v>
      </c>
      <c r="T48" s="109">
        <f t="shared" si="0"/>
        <v>0</v>
      </c>
    </row>
    <row r="49" spans="4:20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9">
        <v>0</v>
      </c>
      <c r="P49" s="108">
        <v>60000</v>
      </c>
      <c r="Q49" s="109">
        <v>0</v>
      </c>
      <c r="R49" s="108">
        <v>60000</v>
      </c>
      <c r="S49" s="108">
        <v>60000</v>
      </c>
      <c r="T49" s="109">
        <f t="shared" si="0"/>
        <v>0</v>
      </c>
    </row>
    <row r="50" spans="4:20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-32.54</v>
      </c>
      <c r="P50" s="109">
        <v>64</v>
      </c>
      <c r="Q50" s="109">
        <v>8.1300000000000008</v>
      </c>
      <c r="R50" s="109">
        <v>23.33</v>
      </c>
      <c r="S50" s="109">
        <v>23.33</v>
      </c>
      <c r="T50" s="109">
        <f t="shared" si="0"/>
        <v>0</v>
      </c>
    </row>
    <row r="51" spans="4:20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2450</v>
      </c>
      <c r="P51" s="108">
        <v>3587.94</v>
      </c>
      <c r="Q51" s="108">
        <v>4154.9399999999996</v>
      </c>
      <c r="R51" s="108">
        <v>1883</v>
      </c>
      <c r="S51" s="108">
        <v>2170</v>
      </c>
      <c r="T51" s="109">
        <f t="shared" si="0"/>
        <v>-287</v>
      </c>
    </row>
    <row r="52" spans="4:20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9">
        <v>-858.27</v>
      </c>
      <c r="P52" s="108">
        <v>1526.29</v>
      </c>
      <c r="Q52" s="109">
        <v>629.9</v>
      </c>
      <c r="R52" s="109">
        <v>38.119999999999997</v>
      </c>
      <c r="S52" s="109">
        <v>38.119999999999997</v>
      </c>
      <c r="T52" s="109">
        <f t="shared" si="0"/>
        <v>0</v>
      </c>
    </row>
    <row r="53" spans="4:20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151508.20000000001</v>
      </c>
      <c r="P53" s="109">
        <v>0</v>
      </c>
      <c r="Q53" s="109">
        <v>0</v>
      </c>
      <c r="R53" s="108">
        <v>151508.20000000001</v>
      </c>
      <c r="S53" s="108">
        <v>151508.20000000001</v>
      </c>
      <c r="T53" s="109">
        <f t="shared" si="0"/>
        <v>0</v>
      </c>
    </row>
    <row r="54" spans="4:20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580</v>
      </c>
      <c r="L54" s="109" t="s">
        <v>26</v>
      </c>
      <c r="N54" s="108">
        <v>98418.84</v>
      </c>
      <c r="P54" s="109">
        <v>0</v>
      </c>
      <c r="Q54" s="109">
        <v>0</v>
      </c>
      <c r="R54" s="108">
        <v>98418.84</v>
      </c>
      <c r="S54" s="108">
        <v>98418.84</v>
      </c>
      <c r="T54" s="109">
        <f t="shared" si="0"/>
        <v>0</v>
      </c>
    </row>
    <row r="55" spans="4:20" x14ac:dyDescent="0.2">
      <c r="D55" s="109" t="s">
        <v>593</v>
      </c>
      <c r="F55" s="109">
        <v>1130510</v>
      </c>
      <c r="I55" s="109">
        <v>500895</v>
      </c>
      <c r="J55" s="109" t="s">
        <v>669</v>
      </c>
      <c r="K55" s="109" t="s">
        <v>580</v>
      </c>
      <c r="L55" s="109" t="s">
        <v>26</v>
      </c>
      <c r="N55" s="109">
        <v>477</v>
      </c>
      <c r="P55" s="109">
        <v>0</v>
      </c>
      <c r="Q55" s="109">
        <v>0</v>
      </c>
      <c r="R55" s="109">
        <v>477</v>
      </c>
      <c r="S55" s="109">
        <v>477</v>
      </c>
      <c r="T55" s="109">
        <f t="shared" si="0"/>
        <v>0</v>
      </c>
    </row>
    <row r="56" spans="4:20" x14ac:dyDescent="0.2">
      <c r="D56" s="109" t="s">
        <v>593</v>
      </c>
      <c r="F56" s="109">
        <v>1130510</v>
      </c>
      <c r="I56" s="109">
        <v>500900</v>
      </c>
      <c r="J56" s="109" t="s">
        <v>671</v>
      </c>
      <c r="K56" s="109" t="s">
        <v>580</v>
      </c>
      <c r="L56" s="109" t="s">
        <v>26</v>
      </c>
      <c r="N56" s="108">
        <v>8235.6</v>
      </c>
      <c r="P56" s="109">
        <v>0</v>
      </c>
      <c r="Q56" s="109">
        <v>0</v>
      </c>
      <c r="R56" s="108">
        <v>8235.6</v>
      </c>
      <c r="S56" s="108">
        <v>8235.6</v>
      </c>
      <c r="T56" s="109">
        <f t="shared" si="0"/>
        <v>0</v>
      </c>
    </row>
    <row r="57" spans="4:20" x14ac:dyDescent="0.2">
      <c r="D57" s="109" t="s">
        <v>593</v>
      </c>
      <c r="F57" s="109">
        <v>1130510</v>
      </c>
      <c r="I57" s="109">
        <v>500910</v>
      </c>
      <c r="J57" s="109" t="s">
        <v>610</v>
      </c>
      <c r="K57" s="109" t="s">
        <v>580</v>
      </c>
      <c r="L57" s="109" t="s">
        <v>26</v>
      </c>
      <c r="N57" s="108">
        <v>18898.14</v>
      </c>
      <c r="P57" s="109">
        <v>0</v>
      </c>
      <c r="Q57" s="109">
        <v>0</v>
      </c>
      <c r="R57" s="108">
        <v>18898.14</v>
      </c>
      <c r="S57" s="108">
        <v>18898.14</v>
      </c>
      <c r="T57" s="109">
        <f t="shared" si="0"/>
        <v>0</v>
      </c>
    </row>
    <row r="58" spans="4:20" x14ac:dyDescent="0.2">
      <c r="D58" s="109" t="s">
        <v>593</v>
      </c>
      <c r="F58" s="109">
        <v>1130510</v>
      </c>
      <c r="I58" s="109">
        <v>500922</v>
      </c>
      <c r="J58" s="109" t="s">
        <v>611</v>
      </c>
      <c r="K58" s="109" t="s">
        <v>580</v>
      </c>
      <c r="L58" s="109" t="s">
        <v>26</v>
      </c>
      <c r="N58" s="109">
        <v>0</v>
      </c>
      <c r="P58" s="108">
        <v>13727</v>
      </c>
      <c r="Q58" s="109">
        <v>0</v>
      </c>
      <c r="R58" s="108">
        <v>13727</v>
      </c>
      <c r="S58" s="108">
        <v>13727</v>
      </c>
      <c r="T58" s="109">
        <f t="shared" si="0"/>
        <v>0</v>
      </c>
    </row>
    <row r="59" spans="4:20" x14ac:dyDescent="0.2">
      <c r="D59" s="109" t="s">
        <v>593</v>
      </c>
      <c r="F59" s="109">
        <v>1130510</v>
      </c>
      <c r="I59" s="109">
        <v>500926</v>
      </c>
      <c r="J59" s="109" t="s">
        <v>672</v>
      </c>
      <c r="K59" s="109" t="s">
        <v>580</v>
      </c>
      <c r="L59" s="109" t="s">
        <v>26</v>
      </c>
      <c r="N59" s="108">
        <v>78885.2</v>
      </c>
      <c r="P59" s="109">
        <v>0</v>
      </c>
      <c r="Q59" s="109">
        <v>0</v>
      </c>
      <c r="R59" s="108">
        <v>78885.2</v>
      </c>
      <c r="S59" s="108">
        <v>78885.2</v>
      </c>
      <c r="T59" s="109">
        <f t="shared" si="0"/>
        <v>0</v>
      </c>
    </row>
    <row r="60" spans="4:20" x14ac:dyDescent="0.2">
      <c r="D60" s="109" t="s">
        <v>593</v>
      </c>
      <c r="F60" s="109">
        <v>1130510</v>
      </c>
      <c r="I60" s="109">
        <v>500928</v>
      </c>
      <c r="J60" s="109" t="s">
        <v>699</v>
      </c>
      <c r="K60" s="109" t="s">
        <v>579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  <c r="S60" s="109">
        <v>0</v>
      </c>
      <c r="T60" s="109">
        <f t="shared" si="0"/>
        <v>0</v>
      </c>
    </row>
    <row r="61" spans="4:20" x14ac:dyDescent="0.2">
      <c r="D61" s="109" t="s">
        <v>593</v>
      </c>
      <c r="F61" s="109">
        <v>1130510</v>
      </c>
      <c r="I61" s="109">
        <v>500928</v>
      </c>
      <c r="J61" s="109" t="s">
        <v>699</v>
      </c>
      <c r="K61" s="109" t="s">
        <v>580</v>
      </c>
      <c r="L61" s="109" t="s">
        <v>26</v>
      </c>
      <c r="N61" s="109">
        <v>0</v>
      </c>
      <c r="P61" s="108">
        <v>46158</v>
      </c>
      <c r="Q61" s="108">
        <v>46158</v>
      </c>
      <c r="R61" s="109">
        <v>0</v>
      </c>
      <c r="S61" s="109">
        <v>0</v>
      </c>
      <c r="T61" s="109">
        <f t="shared" si="0"/>
        <v>0</v>
      </c>
    </row>
    <row r="62" spans="4:20" x14ac:dyDescent="0.2">
      <c r="D62" s="109" t="s">
        <v>593</v>
      </c>
      <c r="F62" s="109">
        <v>1130510</v>
      </c>
      <c r="I62" s="109">
        <v>500935</v>
      </c>
      <c r="J62" s="109" t="s">
        <v>673</v>
      </c>
      <c r="K62" s="109" t="s">
        <v>579</v>
      </c>
      <c r="L62" s="109" t="s">
        <v>26</v>
      </c>
      <c r="N62" s="109">
        <v>0</v>
      </c>
      <c r="P62" s="109">
        <v>2.0699999999999998</v>
      </c>
      <c r="Q62" s="109">
        <v>2.0699999999999998</v>
      </c>
      <c r="R62" s="109">
        <v>0</v>
      </c>
      <c r="S62" s="109">
        <v>0</v>
      </c>
      <c r="T62" s="109">
        <f t="shared" si="0"/>
        <v>0</v>
      </c>
    </row>
    <row r="63" spans="4:20" x14ac:dyDescent="0.2">
      <c r="D63" s="109" t="s">
        <v>593</v>
      </c>
      <c r="F63" s="109">
        <v>1130510</v>
      </c>
      <c r="I63" s="109">
        <v>500935</v>
      </c>
      <c r="J63" s="109" t="s">
        <v>673</v>
      </c>
      <c r="K63" s="109" t="s">
        <v>580</v>
      </c>
      <c r="L63" s="109" t="s">
        <v>26</v>
      </c>
      <c r="N63" s="109">
        <v>70</v>
      </c>
      <c r="P63" s="109">
        <v>0</v>
      </c>
      <c r="Q63" s="109">
        <v>0</v>
      </c>
      <c r="R63" s="109">
        <v>70</v>
      </c>
      <c r="S63" s="109">
        <v>70</v>
      </c>
      <c r="T63" s="109">
        <f t="shared" si="0"/>
        <v>0</v>
      </c>
    </row>
    <row r="64" spans="4:20" x14ac:dyDescent="0.2">
      <c r="D64" s="109" t="s">
        <v>593</v>
      </c>
      <c r="F64" s="109">
        <v>1130510</v>
      </c>
      <c r="I64" s="109">
        <v>500940</v>
      </c>
      <c r="J64" s="109" t="s">
        <v>674</v>
      </c>
      <c r="K64" s="109" t="s">
        <v>580</v>
      </c>
      <c r="L64" s="109" t="s">
        <v>26</v>
      </c>
      <c r="N64" s="109">
        <v>212</v>
      </c>
      <c r="P64" s="109">
        <v>0</v>
      </c>
      <c r="Q64" s="109">
        <v>0</v>
      </c>
      <c r="R64" s="109">
        <v>212</v>
      </c>
      <c r="S64" s="109">
        <v>212</v>
      </c>
      <c r="T64" s="109">
        <f t="shared" si="0"/>
        <v>0</v>
      </c>
    </row>
    <row r="65" spans="2:20" x14ac:dyDescent="0.2">
      <c r="D65" s="109" t="s">
        <v>593</v>
      </c>
      <c r="F65" s="109">
        <v>1130510</v>
      </c>
      <c r="I65" s="109">
        <v>500949</v>
      </c>
      <c r="J65" s="109" t="s">
        <v>700</v>
      </c>
      <c r="K65" s="109" t="s">
        <v>580</v>
      </c>
      <c r="L65" s="109" t="s">
        <v>26</v>
      </c>
      <c r="N65" s="109">
        <v>0</v>
      </c>
      <c r="P65" s="109">
        <v>120</v>
      </c>
      <c r="Q65" s="109">
        <v>120</v>
      </c>
      <c r="R65" s="109">
        <v>0</v>
      </c>
      <c r="S65" s="109">
        <v>0</v>
      </c>
      <c r="T65" s="109">
        <f t="shared" si="0"/>
        <v>0</v>
      </c>
    </row>
    <row r="66" spans="2:20" x14ac:dyDescent="0.2">
      <c r="D66" s="109" t="s">
        <v>593</v>
      </c>
      <c r="F66" s="109">
        <v>1130510</v>
      </c>
      <c r="I66" s="109">
        <v>500952</v>
      </c>
      <c r="J66" s="109" t="s">
        <v>613</v>
      </c>
      <c r="K66" s="109" t="s">
        <v>580</v>
      </c>
      <c r="L66" s="109" t="s">
        <v>26</v>
      </c>
      <c r="N66" s="109">
        <v>0</v>
      </c>
      <c r="P66" s="108">
        <v>1451.08</v>
      </c>
      <c r="Q66" s="108">
        <v>1451.08</v>
      </c>
      <c r="R66" s="109">
        <v>0</v>
      </c>
      <c r="S66" s="109">
        <v>0</v>
      </c>
      <c r="T66" s="109">
        <f t="shared" si="0"/>
        <v>0</v>
      </c>
    </row>
    <row r="67" spans="2:20" x14ac:dyDescent="0.2">
      <c r="D67" s="109" t="s">
        <v>593</v>
      </c>
      <c r="F67" s="109">
        <v>1130510</v>
      </c>
      <c r="I67" s="109">
        <v>500960</v>
      </c>
      <c r="J67" s="109" t="s">
        <v>686</v>
      </c>
      <c r="K67" s="109" t="s">
        <v>580</v>
      </c>
      <c r="L67" s="109" t="s">
        <v>26</v>
      </c>
      <c r="N67" s="109">
        <v>0</v>
      </c>
      <c r="P67" s="108">
        <v>1175.42</v>
      </c>
      <c r="Q67" s="108">
        <v>1175.42</v>
      </c>
      <c r="R67" s="109">
        <v>0</v>
      </c>
      <c r="S67" s="109">
        <v>0</v>
      </c>
      <c r="T67" s="109">
        <f t="shared" si="0"/>
        <v>0</v>
      </c>
    </row>
    <row r="68" spans="2:20" x14ac:dyDescent="0.2">
      <c r="D68" s="109" t="s">
        <v>593</v>
      </c>
      <c r="F68" s="109">
        <v>1130510</v>
      </c>
      <c r="I68" s="109">
        <v>500965</v>
      </c>
      <c r="J68" s="109" t="s">
        <v>675</v>
      </c>
      <c r="K68" s="109" t="s">
        <v>580</v>
      </c>
      <c r="L68" s="109" t="s">
        <v>26</v>
      </c>
      <c r="N68" s="109">
        <v>0</v>
      </c>
      <c r="P68" s="109">
        <v>800</v>
      </c>
      <c r="Q68" s="109">
        <v>800</v>
      </c>
      <c r="R68" s="109">
        <v>0</v>
      </c>
      <c r="S68" s="109">
        <v>0</v>
      </c>
      <c r="T68" s="109">
        <f t="shared" si="0"/>
        <v>0</v>
      </c>
    </row>
    <row r="69" spans="2:20" x14ac:dyDescent="0.2">
      <c r="D69" s="109" t="s">
        <v>593</v>
      </c>
      <c r="F69" s="109">
        <v>1130510</v>
      </c>
      <c r="I69" s="109">
        <v>500985</v>
      </c>
      <c r="J69" s="109" t="s">
        <v>620</v>
      </c>
      <c r="K69" s="109" t="s">
        <v>580</v>
      </c>
      <c r="L69" s="109" t="s">
        <v>26</v>
      </c>
      <c r="N69" s="108">
        <v>28000</v>
      </c>
      <c r="P69" s="109">
        <v>0</v>
      </c>
      <c r="Q69" s="109">
        <v>0</v>
      </c>
      <c r="R69" s="108">
        <v>28000</v>
      </c>
      <c r="S69" s="108">
        <v>28000</v>
      </c>
      <c r="T69" s="109">
        <f t="shared" si="0"/>
        <v>0</v>
      </c>
    </row>
    <row r="70" spans="2:20" x14ac:dyDescent="0.2">
      <c r="D70" s="109" t="s">
        <v>593</v>
      </c>
      <c r="F70" s="109">
        <v>1130510</v>
      </c>
      <c r="I70" s="109">
        <v>500986</v>
      </c>
      <c r="J70" s="109" t="s">
        <v>614</v>
      </c>
      <c r="K70" s="109" t="s">
        <v>579</v>
      </c>
      <c r="L70" s="109" t="s">
        <v>26</v>
      </c>
      <c r="N70" s="109">
        <v>0</v>
      </c>
      <c r="P70" s="109">
        <v>7.91</v>
      </c>
      <c r="Q70" s="109">
        <v>7.91</v>
      </c>
      <c r="R70" s="109">
        <v>0</v>
      </c>
      <c r="S70" s="109">
        <v>0</v>
      </c>
      <c r="T70" s="109">
        <f t="shared" si="0"/>
        <v>0</v>
      </c>
    </row>
    <row r="71" spans="2:20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580</v>
      </c>
      <c r="L71" s="109" t="s">
        <v>26</v>
      </c>
      <c r="N71" s="108">
        <v>35281.589999999997</v>
      </c>
      <c r="P71" s="108">
        <v>2473.9899999999998</v>
      </c>
      <c r="Q71" s="108">
        <v>2473.9899999999998</v>
      </c>
      <c r="R71" s="108">
        <v>35281.589999999997</v>
      </c>
      <c r="S71" s="108">
        <v>35351.589999999997</v>
      </c>
      <c r="T71" s="109">
        <f t="shared" si="0"/>
        <v>-70</v>
      </c>
    </row>
    <row r="72" spans="2:20" x14ac:dyDescent="0.2">
      <c r="D72" s="109" t="s">
        <v>593</v>
      </c>
      <c r="F72" s="109">
        <v>1130510</v>
      </c>
      <c r="I72" s="109">
        <v>501015</v>
      </c>
      <c r="J72" s="109" t="s">
        <v>614</v>
      </c>
      <c r="K72" s="109" t="s">
        <v>579</v>
      </c>
      <c r="L72" s="109" t="s">
        <v>26</v>
      </c>
      <c r="N72" s="109">
        <v>0</v>
      </c>
      <c r="P72" s="109">
        <v>10.4</v>
      </c>
      <c r="Q72" s="109">
        <v>10.4</v>
      </c>
      <c r="R72" s="109">
        <v>0</v>
      </c>
      <c r="S72" s="109">
        <v>0</v>
      </c>
      <c r="T72" s="109">
        <f>R72-S72</f>
        <v>0</v>
      </c>
    </row>
    <row r="73" spans="2:20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580</v>
      </c>
      <c r="L73" s="109" t="s">
        <v>26</v>
      </c>
      <c r="N73" s="109">
        <v>350</v>
      </c>
      <c r="P73" s="109">
        <v>0</v>
      </c>
      <c r="Q73" s="109">
        <v>70</v>
      </c>
      <c r="R73" s="109">
        <v>280</v>
      </c>
      <c r="S73" s="109">
        <v>280</v>
      </c>
      <c r="T73" s="109">
        <f>R73-S73</f>
        <v>0</v>
      </c>
    </row>
    <row r="74" spans="2:20" x14ac:dyDescent="0.2">
      <c r="D74" s="109" t="s">
        <v>593</v>
      </c>
      <c r="F74" s="109">
        <v>1130510</v>
      </c>
      <c r="I74" s="109">
        <v>501016</v>
      </c>
      <c r="J74" s="109" t="s">
        <v>676</v>
      </c>
      <c r="K74" s="109" t="s">
        <v>580</v>
      </c>
      <c r="L74" s="109" t="s">
        <v>26</v>
      </c>
      <c r="N74" s="108">
        <v>23850</v>
      </c>
      <c r="P74" s="108">
        <v>67022.87</v>
      </c>
      <c r="Q74" s="109">
        <v>0</v>
      </c>
      <c r="R74" s="108">
        <v>90872.87</v>
      </c>
      <c r="S74" s="108">
        <v>90872.87</v>
      </c>
      <c r="T74" s="109">
        <f>R74-S74</f>
        <v>0</v>
      </c>
    </row>
    <row r="75" spans="2:20" x14ac:dyDescent="0.2">
      <c r="T75" s="109">
        <f>R75-S75</f>
        <v>0</v>
      </c>
    </row>
    <row r="76" spans="2:20" x14ac:dyDescent="0.2">
      <c r="B76" s="109" t="s">
        <v>442</v>
      </c>
      <c r="D76" s="109" t="s">
        <v>593</v>
      </c>
      <c r="F76" s="109">
        <v>1130510</v>
      </c>
      <c r="L76" s="109" t="s">
        <v>26</v>
      </c>
      <c r="N76" s="108">
        <v>6596756.4299999997</v>
      </c>
      <c r="P76" s="108">
        <v>1498674.27</v>
      </c>
      <c r="Q76" s="108">
        <v>234765.88</v>
      </c>
      <c r="R76" s="108">
        <v>7860664.8200000003</v>
      </c>
      <c r="T76" s="109">
        <f>SUM(T1:T75)</f>
        <v>-1347</v>
      </c>
    </row>
    <row r="78" spans="2:20" x14ac:dyDescent="0.2">
      <c r="B78" s="109" t="s">
        <v>443</v>
      </c>
      <c r="D78" s="109" t="s">
        <v>593</v>
      </c>
      <c r="L78" s="109" t="s">
        <v>26</v>
      </c>
      <c r="N78" s="108">
        <v>6596756.4299999997</v>
      </c>
      <c r="P78" s="108">
        <v>1498674.27</v>
      </c>
      <c r="Q78" s="108">
        <v>234765.88</v>
      </c>
      <c r="R78" s="108">
        <v>7860664.8200000003</v>
      </c>
    </row>
    <row r="80" spans="2:20" x14ac:dyDescent="0.2">
      <c r="B80" s="109" t="s">
        <v>444</v>
      </c>
      <c r="L80" s="109" t="s">
        <v>26</v>
      </c>
      <c r="N80" s="108">
        <v>6596756.4299999997</v>
      </c>
      <c r="P80" s="108">
        <v>1498674.27</v>
      </c>
      <c r="Q80" s="108">
        <v>234765.88</v>
      </c>
      <c r="R80" s="108">
        <v>7860664.8200000003</v>
      </c>
    </row>
    <row r="82" spans="1:15" x14ac:dyDescent="0.2">
      <c r="A82" s="109" t="s">
        <v>701</v>
      </c>
    </row>
    <row r="83" spans="1:15" x14ac:dyDescent="0.2">
      <c r="A83" s="109" t="s">
        <v>446</v>
      </c>
    </row>
    <row r="84" spans="1:15" x14ac:dyDescent="0.2">
      <c r="A84" s="109" t="s">
        <v>564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593</v>
      </c>
      <c r="G89" s="109" t="s">
        <v>580</v>
      </c>
      <c r="H89" s="108">
        <v>6555865.1299999999</v>
      </c>
      <c r="J89" s="108">
        <v>1293850.07</v>
      </c>
      <c r="M89" s="108">
        <v>98103.71</v>
      </c>
      <c r="O89" s="108">
        <v>7751611.4900000002</v>
      </c>
    </row>
    <row r="90" spans="1:15" x14ac:dyDescent="0.2">
      <c r="C90" s="109" t="s">
        <v>26</v>
      </c>
      <c r="E90" s="109" t="s">
        <v>593</v>
      </c>
      <c r="G90" s="109" t="s">
        <v>579</v>
      </c>
      <c r="H90" s="108">
        <v>40891.300000000003</v>
      </c>
      <c r="J90" s="108">
        <v>204824.2</v>
      </c>
      <c r="M90" s="108">
        <v>136662.17000000001</v>
      </c>
      <c r="O90" s="108">
        <v>109053.33</v>
      </c>
    </row>
    <row r="92" spans="1:15" x14ac:dyDescent="0.2">
      <c r="B92" s="109" t="s">
        <v>442</v>
      </c>
      <c r="C92" s="109" t="s">
        <v>26</v>
      </c>
      <c r="H92" s="108">
        <v>6596756.4299999997</v>
      </c>
      <c r="J92" s="108">
        <v>1498674.27</v>
      </c>
      <c r="M92" s="108">
        <v>234765.88</v>
      </c>
      <c r="O92" s="108">
        <v>7860664.8200000003</v>
      </c>
    </row>
  </sheetData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M142"/>
  <sheetViews>
    <sheetView workbookViewId="0">
      <pane ySplit="3" topLeftCell="A4" activePane="bottomLeft" state="frozen"/>
      <selection pane="bottomLeft" activeCell="C34" sqref="C34"/>
    </sheetView>
  </sheetViews>
  <sheetFormatPr defaultColWidth="9.109375" defaultRowHeight="11.4" x14ac:dyDescent="0.2"/>
  <cols>
    <col min="1" max="1" width="9.88671875" style="132" customWidth="1"/>
    <col min="2" max="2" width="39.33203125" style="134" customWidth="1"/>
    <col min="3" max="3" width="36.109375" style="134" customWidth="1"/>
    <col min="4" max="4" width="8.6640625" style="142" customWidth="1"/>
    <col min="5" max="5" width="19.109375" style="134" customWidth="1"/>
    <col min="6" max="6" width="13.6640625" style="134" customWidth="1"/>
    <col min="7" max="7" width="12.88671875" style="134" customWidth="1"/>
    <col min="8" max="8" width="12.6640625" style="134" customWidth="1"/>
    <col min="9" max="9" width="13.44140625" style="134" customWidth="1"/>
    <col min="10" max="10" width="12.88671875" style="134" customWidth="1"/>
    <col min="11" max="11" width="9.5546875" style="134" customWidth="1"/>
    <col min="12" max="12" width="18.109375" style="134" customWidth="1"/>
    <col min="13" max="13" width="13.44140625" style="132" customWidth="1"/>
    <col min="14" max="16384" width="9.109375" style="134"/>
  </cols>
  <sheetData>
    <row r="1" spans="1:13" ht="13.2" x14ac:dyDescent="0.25">
      <c r="A1" s="160" t="s">
        <v>702</v>
      </c>
      <c r="B1" s="161"/>
    </row>
    <row r="3" spans="1:13" s="152" customFormat="1" ht="34.200000000000003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2" t="s">
        <v>703</v>
      </c>
      <c r="F3" s="152" t="s">
        <v>281</v>
      </c>
      <c r="G3" s="153" t="s">
        <v>704</v>
      </c>
      <c r="H3" s="152" t="s">
        <v>705</v>
      </c>
      <c r="I3" s="152" t="s">
        <v>502</v>
      </c>
      <c r="J3" s="153" t="s">
        <v>704</v>
      </c>
      <c r="K3" s="152" t="s">
        <v>503</v>
      </c>
      <c r="L3" s="152" t="s">
        <v>706</v>
      </c>
      <c r="M3" s="152" t="s">
        <v>451</v>
      </c>
    </row>
    <row r="5" spans="1:13" x14ac:dyDescent="0.2">
      <c r="A5" s="132">
        <v>500470</v>
      </c>
      <c r="C5" s="134" t="s">
        <v>287</v>
      </c>
      <c r="D5" s="142" t="s">
        <v>0</v>
      </c>
      <c r="E5" s="133">
        <v>142778999.91</v>
      </c>
      <c r="F5" s="134">
        <v>0</v>
      </c>
      <c r="G5" s="134">
        <v>0</v>
      </c>
      <c r="H5" s="133">
        <v>136500.01</v>
      </c>
      <c r="I5" s="134">
        <v>0</v>
      </c>
      <c r="J5" s="134">
        <v>0</v>
      </c>
      <c r="K5" s="134">
        <v>0</v>
      </c>
      <c r="L5" s="133">
        <v>142915499.91999999</v>
      </c>
      <c r="M5" s="154">
        <v>45287</v>
      </c>
    </row>
    <row r="6" spans="1:13" x14ac:dyDescent="0.2">
      <c r="A6" s="132">
        <v>500937</v>
      </c>
      <c r="C6" s="134" t="s">
        <v>452</v>
      </c>
      <c r="D6" s="142" t="s">
        <v>0</v>
      </c>
      <c r="E6" s="133">
        <v>73220000</v>
      </c>
      <c r="F6" s="134">
        <v>0</v>
      </c>
      <c r="G6" s="134">
        <v>0</v>
      </c>
      <c r="H6" s="133">
        <v>70000</v>
      </c>
      <c r="I6" s="134">
        <v>0</v>
      </c>
      <c r="J6" s="134">
        <v>0</v>
      </c>
      <c r="K6" s="134">
        <v>0</v>
      </c>
      <c r="L6" s="133">
        <v>73290000</v>
      </c>
    </row>
    <row r="7" spans="1:13" x14ac:dyDescent="0.2">
      <c r="A7" s="155"/>
      <c r="B7" s="156" t="s">
        <v>289</v>
      </c>
      <c r="C7" s="156"/>
      <c r="D7" s="157"/>
      <c r="E7" s="158">
        <v>215998999.91</v>
      </c>
      <c r="F7" s="156">
        <v>0</v>
      </c>
      <c r="G7" s="156">
        <v>0</v>
      </c>
      <c r="H7" s="158">
        <v>206500.01</v>
      </c>
      <c r="I7" s="156">
        <v>0</v>
      </c>
      <c r="J7" s="156">
        <v>0</v>
      </c>
      <c r="K7" s="156">
        <v>0</v>
      </c>
      <c r="L7" s="158">
        <v>216205499.91999999</v>
      </c>
      <c r="M7" s="155"/>
    </row>
    <row r="8" spans="1:13" x14ac:dyDescent="0.2">
      <c r="E8" s="133"/>
      <c r="H8" s="133"/>
      <c r="L8" s="133"/>
    </row>
    <row r="9" spans="1:13" x14ac:dyDescent="0.2">
      <c r="A9" s="132">
        <v>500878</v>
      </c>
      <c r="C9" s="134" t="s">
        <v>290</v>
      </c>
      <c r="D9" s="142" t="s">
        <v>26</v>
      </c>
      <c r="E9" s="133">
        <v>2390097.7000000002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2323706.1</v>
      </c>
    </row>
    <row r="10" spans="1:13" x14ac:dyDescent="0.2">
      <c r="A10" s="155"/>
      <c r="B10" s="156" t="s">
        <v>291</v>
      </c>
      <c r="C10" s="156"/>
      <c r="D10" s="157"/>
      <c r="E10" s="158">
        <v>2390097.7000000002</v>
      </c>
      <c r="F10" s="156">
        <v>0</v>
      </c>
      <c r="G10" s="156">
        <v>0</v>
      </c>
      <c r="H10" s="156">
        <v>0</v>
      </c>
      <c r="I10" s="158">
        <v>-66391.600000000006</v>
      </c>
      <c r="J10" s="156">
        <v>0</v>
      </c>
      <c r="K10" s="156">
        <v>0</v>
      </c>
      <c r="L10" s="158">
        <v>2323706.1</v>
      </c>
      <c r="M10" s="155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42" t="s">
        <v>0</v>
      </c>
      <c r="E12" s="133">
        <v>8834091.0399999991</v>
      </c>
      <c r="F12" s="134">
        <v>0</v>
      </c>
      <c r="G12" s="134">
        <v>0</v>
      </c>
      <c r="H12" s="133">
        <v>8445.59</v>
      </c>
      <c r="I12" s="134">
        <v>0</v>
      </c>
      <c r="J12" s="134">
        <v>0</v>
      </c>
      <c r="K12" s="134">
        <v>0</v>
      </c>
      <c r="L12" s="133">
        <v>8842536.6300000008</v>
      </c>
    </row>
    <row r="13" spans="1:13" x14ac:dyDescent="0.2">
      <c r="A13" s="155"/>
      <c r="B13" s="156" t="s">
        <v>708</v>
      </c>
      <c r="C13" s="156"/>
      <c r="D13" s="157"/>
      <c r="E13" s="158">
        <v>8834091.0399999991</v>
      </c>
      <c r="F13" s="156">
        <v>0</v>
      </c>
      <c r="G13" s="156">
        <v>0</v>
      </c>
      <c r="H13" s="158">
        <v>8445.59</v>
      </c>
      <c r="I13" s="156">
        <v>0</v>
      </c>
      <c r="J13" s="156">
        <v>0</v>
      </c>
      <c r="K13" s="156">
        <v>0</v>
      </c>
      <c r="L13" s="158">
        <v>8842536.6300000008</v>
      </c>
      <c r="M13" s="155"/>
    </row>
    <row r="14" spans="1:13" x14ac:dyDescent="0.2">
      <c r="E14" s="133"/>
      <c r="H14" s="133"/>
      <c r="L14" s="133"/>
    </row>
    <row r="15" spans="1:13" x14ac:dyDescent="0.2">
      <c r="A15" s="132">
        <v>500679</v>
      </c>
      <c r="C15" s="134" t="s">
        <v>294</v>
      </c>
      <c r="D15" s="142" t="s">
        <v>0</v>
      </c>
      <c r="E15" s="133">
        <v>238488000</v>
      </c>
      <c r="F15" s="134">
        <v>0</v>
      </c>
      <c r="G15" s="134">
        <v>0</v>
      </c>
      <c r="H15" s="133">
        <v>228000</v>
      </c>
      <c r="I15" s="134">
        <v>0</v>
      </c>
      <c r="J15" s="134">
        <v>0</v>
      </c>
      <c r="K15" s="134">
        <v>0</v>
      </c>
      <c r="L15" s="133">
        <v>238716000</v>
      </c>
      <c r="M15" s="154">
        <v>43397</v>
      </c>
    </row>
    <row r="16" spans="1:13" x14ac:dyDescent="0.2">
      <c r="A16" s="132">
        <v>500708</v>
      </c>
      <c r="C16" s="134" t="s">
        <v>295</v>
      </c>
      <c r="D16" s="142" t="s">
        <v>0</v>
      </c>
      <c r="E16" s="133">
        <v>70315843.439999998</v>
      </c>
      <c r="F16" s="134">
        <v>0</v>
      </c>
      <c r="G16" s="134">
        <v>0</v>
      </c>
      <c r="H16" s="133">
        <v>67223.55</v>
      </c>
      <c r="I16" s="134">
        <v>0</v>
      </c>
      <c r="J16" s="134">
        <v>0</v>
      </c>
      <c r="K16" s="134">
        <v>0</v>
      </c>
      <c r="L16" s="133">
        <v>70383066.989999995</v>
      </c>
      <c r="M16" s="154">
        <v>44282</v>
      </c>
    </row>
    <row r="17" spans="1:13" x14ac:dyDescent="0.2">
      <c r="A17" s="132">
        <v>500709</v>
      </c>
      <c r="C17" s="134" t="s">
        <v>296</v>
      </c>
      <c r="D17" s="142" t="s">
        <v>0</v>
      </c>
      <c r="E17" s="133">
        <v>284511218.75999999</v>
      </c>
      <c r="F17" s="134">
        <v>0</v>
      </c>
      <c r="G17" s="134">
        <v>0</v>
      </c>
      <c r="H17" s="133">
        <v>271999.26</v>
      </c>
      <c r="I17" s="134">
        <v>0</v>
      </c>
      <c r="J17" s="134">
        <v>0</v>
      </c>
      <c r="K17" s="134">
        <v>0</v>
      </c>
      <c r="L17" s="133">
        <v>284783218.01999998</v>
      </c>
      <c r="M17" s="154">
        <v>44282</v>
      </c>
    </row>
    <row r="18" spans="1:13" x14ac:dyDescent="0.2">
      <c r="A18" s="132">
        <v>500749</v>
      </c>
      <c r="C18" s="134" t="s">
        <v>297</v>
      </c>
      <c r="D18" s="142" t="s">
        <v>1</v>
      </c>
      <c r="E18" s="133">
        <v>216138650</v>
      </c>
      <c r="F18" s="134">
        <v>0</v>
      </c>
      <c r="G18" s="134">
        <v>0</v>
      </c>
      <c r="H18" s="133">
        <v>846300</v>
      </c>
      <c r="I18" s="134">
        <v>0</v>
      </c>
      <c r="J18" s="134">
        <v>0</v>
      </c>
      <c r="K18" s="134">
        <v>0</v>
      </c>
      <c r="L18" s="133">
        <v>216984950</v>
      </c>
    </row>
    <row r="19" spans="1:13" x14ac:dyDescent="0.2">
      <c r="A19" s="132">
        <v>500776</v>
      </c>
      <c r="C19" s="134" t="s">
        <v>340</v>
      </c>
      <c r="D19" s="142" t="s">
        <v>0</v>
      </c>
      <c r="E19" s="133">
        <v>81065000</v>
      </c>
      <c r="F19" s="134">
        <v>0</v>
      </c>
      <c r="G19" s="134">
        <v>0</v>
      </c>
      <c r="H19" s="133">
        <v>76850.009999999995</v>
      </c>
      <c r="I19" s="133">
        <v>-5443750.0099999998</v>
      </c>
      <c r="J19" s="134">
        <v>0</v>
      </c>
      <c r="K19" s="134">
        <v>0</v>
      </c>
      <c r="L19" s="133">
        <v>75698100</v>
      </c>
      <c r="M19" s="132" t="s">
        <v>453</v>
      </c>
    </row>
    <row r="20" spans="1:13" x14ac:dyDescent="0.2">
      <c r="A20" s="155"/>
      <c r="B20" s="156" t="s">
        <v>298</v>
      </c>
      <c r="C20" s="156"/>
      <c r="D20" s="157"/>
      <c r="E20" s="158">
        <v>890518712.20000005</v>
      </c>
      <c r="F20" s="156">
        <v>0</v>
      </c>
      <c r="G20" s="156">
        <v>0</v>
      </c>
      <c r="H20" s="158">
        <v>1490372.82</v>
      </c>
      <c r="I20" s="158">
        <v>-5443750.0099999998</v>
      </c>
      <c r="J20" s="156">
        <v>0</v>
      </c>
      <c r="K20" s="156">
        <v>0</v>
      </c>
      <c r="L20" s="158">
        <v>886565335.00999999</v>
      </c>
      <c r="M20" s="155"/>
    </row>
    <row r="21" spans="1:13" x14ac:dyDescent="0.2">
      <c r="E21" s="133"/>
      <c r="H21" s="133"/>
      <c r="I21" s="133"/>
      <c r="L21" s="133"/>
    </row>
    <row r="22" spans="1:13" x14ac:dyDescent="0.2">
      <c r="A22" s="132">
        <v>500271</v>
      </c>
      <c r="C22" s="134" t="s">
        <v>299</v>
      </c>
      <c r="D22" s="142" t="s">
        <v>1</v>
      </c>
      <c r="E22" s="133">
        <v>22023335.100000001</v>
      </c>
      <c r="F22" s="134">
        <v>0</v>
      </c>
      <c r="G22" s="134">
        <v>0</v>
      </c>
      <c r="H22" s="133">
        <v>86233.31</v>
      </c>
      <c r="I22" s="134">
        <v>0</v>
      </c>
      <c r="J22" s="134">
        <v>0</v>
      </c>
      <c r="K22" s="134">
        <v>0</v>
      </c>
      <c r="L22" s="133">
        <v>22109568.41</v>
      </c>
      <c r="M22" s="154">
        <v>44176</v>
      </c>
    </row>
    <row r="23" spans="1:13" x14ac:dyDescent="0.2">
      <c r="A23" s="132">
        <v>500590</v>
      </c>
      <c r="C23" s="134" t="s">
        <v>300</v>
      </c>
      <c r="D23" s="142" t="s">
        <v>1</v>
      </c>
      <c r="E23" s="133">
        <v>5695029.4400000004</v>
      </c>
      <c r="F23" s="134">
        <v>0</v>
      </c>
      <c r="G23" s="134">
        <v>0</v>
      </c>
      <c r="H23" s="133">
        <v>22299.13</v>
      </c>
      <c r="I23" s="134">
        <v>0</v>
      </c>
      <c r="J23" s="134">
        <v>0</v>
      </c>
      <c r="K23" s="134">
        <v>0</v>
      </c>
      <c r="L23" s="133">
        <v>5717328.5700000003</v>
      </c>
      <c r="M23" s="154">
        <v>44176</v>
      </c>
    </row>
    <row r="24" spans="1:13" x14ac:dyDescent="0.2">
      <c r="A24" s="132">
        <v>500640</v>
      </c>
      <c r="C24" s="134" t="s">
        <v>301</v>
      </c>
      <c r="D24" s="142" t="s">
        <v>0</v>
      </c>
      <c r="E24" s="133">
        <v>146064784.59</v>
      </c>
      <c r="F24" s="134">
        <v>0</v>
      </c>
      <c r="G24" s="134">
        <v>0</v>
      </c>
      <c r="H24" s="133">
        <v>139641.26</v>
      </c>
      <c r="I24" s="134">
        <v>0</v>
      </c>
      <c r="J24" s="134">
        <v>0</v>
      </c>
      <c r="K24" s="134">
        <v>0</v>
      </c>
      <c r="L24" s="133">
        <v>146204425.84999999</v>
      </c>
      <c r="M24" s="154">
        <v>44102</v>
      </c>
    </row>
    <row r="25" spans="1:13" x14ac:dyDescent="0.2">
      <c r="A25" s="132">
        <v>500642</v>
      </c>
      <c r="C25" s="134" t="s">
        <v>302</v>
      </c>
      <c r="D25" s="142" t="s">
        <v>0</v>
      </c>
      <c r="E25" s="133">
        <v>197087357.81999999</v>
      </c>
      <c r="F25" s="134">
        <v>0</v>
      </c>
      <c r="G25" s="134">
        <v>0</v>
      </c>
      <c r="H25" s="133">
        <v>188420.04</v>
      </c>
      <c r="I25" s="134">
        <v>0</v>
      </c>
      <c r="J25" s="134">
        <v>0</v>
      </c>
      <c r="K25" s="134">
        <v>0</v>
      </c>
      <c r="L25" s="133">
        <v>197275777.86000001</v>
      </c>
      <c r="M25" s="154">
        <v>45013</v>
      </c>
    </row>
    <row r="26" spans="1:13" x14ac:dyDescent="0.2">
      <c r="A26" s="132">
        <v>500677</v>
      </c>
      <c r="C26" s="134" t="s">
        <v>709</v>
      </c>
      <c r="D26" s="142" t="s">
        <v>0</v>
      </c>
      <c r="E26" s="133">
        <v>769856000.00999999</v>
      </c>
      <c r="F26" s="134">
        <v>0</v>
      </c>
      <c r="G26" s="134">
        <v>0</v>
      </c>
      <c r="H26" s="133">
        <v>735999.99</v>
      </c>
      <c r="I26" s="134">
        <v>0</v>
      </c>
      <c r="J26" s="134">
        <v>0</v>
      </c>
      <c r="K26" s="134">
        <v>0</v>
      </c>
      <c r="L26" s="133">
        <v>770592000</v>
      </c>
      <c r="M26" s="154">
        <v>11139</v>
      </c>
    </row>
    <row r="27" spans="1:13" x14ac:dyDescent="0.2">
      <c r="A27" s="132">
        <v>500686</v>
      </c>
      <c r="C27" s="134" t="s">
        <v>710</v>
      </c>
      <c r="D27" s="142" t="s">
        <v>0</v>
      </c>
      <c r="E27" s="133">
        <v>2399582.65</v>
      </c>
      <c r="F27" s="134">
        <v>0</v>
      </c>
      <c r="G27" s="134">
        <v>0</v>
      </c>
      <c r="H27" s="133">
        <v>2139.6799999999998</v>
      </c>
      <c r="I27" s="133">
        <v>-61432.19</v>
      </c>
      <c r="J27" s="134">
        <v>0</v>
      </c>
      <c r="K27" s="134">
        <v>0</v>
      </c>
      <c r="L27" s="133">
        <v>2340290.14</v>
      </c>
      <c r="M27" s="154">
        <v>44212</v>
      </c>
    </row>
    <row r="28" spans="1:13" x14ac:dyDescent="0.2">
      <c r="A28" s="132">
        <v>500746</v>
      </c>
      <c r="C28" s="134" t="s">
        <v>349</v>
      </c>
      <c r="D28" s="142" t="s">
        <v>2</v>
      </c>
      <c r="E28" s="133">
        <v>362496000</v>
      </c>
      <c r="F28" s="134">
        <v>0</v>
      </c>
      <c r="G28" s="134">
        <v>0</v>
      </c>
      <c r="H28" s="133">
        <v>4272000</v>
      </c>
      <c r="I28" s="134">
        <v>0</v>
      </c>
      <c r="J28" s="134">
        <v>0</v>
      </c>
      <c r="K28" s="134">
        <v>0</v>
      </c>
      <c r="L28" s="133">
        <v>366768000</v>
      </c>
    </row>
    <row r="29" spans="1:13" x14ac:dyDescent="0.2">
      <c r="A29" s="132">
        <v>500781</v>
      </c>
      <c r="C29" s="134" t="s">
        <v>350</v>
      </c>
      <c r="D29" s="142" t="s">
        <v>0</v>
      </c>
      <c r="E29" s="133">
        <v>17991200</v>
      </c>
      <c r="F29" s="134">
        <v>0</v>
      </c>
      <c r="G29" s="134">
        <v>0</v>
      </c>
      <c r="H29" s="133">
        <v>17050</v>
      </c>
      <c r="I29" s="133">
        <v>-1256250</v>
      </c>
      <c r="J29" s="134">
        <v>0</v>
      </c>
      <c r="K29" s="134">
        <v>0</v>
      </c>
      <c r="L29" s="133">
        <v>16752000</v>
      </c>
    </row>
    <row r="30" spans="1:13" x14ac:dyDescent="0.2">
      <c r="A30" s="132">
        <v>500805</v>
      </c>
      <c r="C30" s="134" t="s">
        <v>303</v>
      </c>
      <c r="D30" s="142" t="s">
        <v>0</v>
      </c>
      <c r="E30" s="133">
        <v>208331342.24000001</v>
      </c>
      <c r="F30" s="134">
        <v>0</v>
      </c>
      <c r="G30" s="134">
        <v>0</v>
      </c>
      <c r="H30" s="133">
        <v>199169.52</v>
      </c>
      <c r="I30" s="134">
        <v>0</v>
      </c>
      <c r="J30" s="134">
        <v>0</v>
      </c>
      <c r="K30" s="134">
        <v>0</v>
      </c>
      <c r="L30" s="133">
        <v>208530511.75999999</v>
      </c>
    </row>
    <row r="31" spans="1:13" x14ac:dyDescent="0.2">
      <c r="A31" s="132">
        <v>500807</v>
      </c>
      <c r="C31" s="134" t="s">
        <v>304</v>
      </c>
      <c r="D31" s="142" t="s">
        <v>0</v>
      </c>
      <c r="E31" s="133">
        <v>85100274.790000007</v>
      </c>
      <c r="F31" s="134">
        <v>0</v>
      </c>
      <c r="G31" s="134">
        <v>0</v>
      </c>
      <c r="H31" s="133">
        <v>81357.81</v>
      </c>
      <c r="I31" s="134">
        <v>0</v>
      </c>
      <c r="J31" s="134">
        <v>0</v>
      </c>
      <c r="K31" s="134">
        <v>0</v>
      </c>
      <c r="L31" s="133">
        <v>85181632.599999994</v>
      </c>
    </row>
    <row r="32" spans="1:13" x14ac:dyDescent="0.2">
      <c r="A32" s="132">
        <v>500808</v>
      </c>
      <c r="C32" s="134" t="s">
        <v>305</v>
      </c>
      <c r="D32" s="142" t="s">
        <v>0</v>
      </c>
      <c r="E32" s="133">
        <v>71755600</v>
      </c>
      <c r="F32" s="134">
        <v>0</v>
      </c>
      <c r="G32" s="134">
        <v>0</v>
      </c>
      <c r="H32" s="133">
        <v>68600</v>
      </c>
      <c r="I32" s="134">
        <v>0</v>
      </c>
      <c r="J32" s="134">
        <v>0</v>
      </c>
      <c r="K32" s="134">
        <v>0</v>
      </c>
      <c r="L32" s="133">
        <v>71824200</v>
      </c>
    </row>
    <row r="33" spans="1:13" x14ac:dyDescent="0.2">
      <c r="A33" s="132">
        <v>500827</v>
      </c>
      <c r="C33" s="134" t="s">
        <v>306</v>
      </c>
      <c r="D33" s="142" t="s">
        <v>0</v>
      </c>
      <c r="E33" s="133">
        <v>115208725.20999999</v>
      </c>
      <c r="F33" s="134">
        <v>0</v>
      </c>
      <c r="G33" s="134">
        <v>0</v>
      </c>
      <c r="H33" s="133">
        <v>110142.19</v>
      </c>
      <c r="I33" s="134">
        <v>0</v>
      </c>
      <c r="J33" s="134">
        <v>0</v>
      </c>
      <c r="K33" s="134">
        <v>0</v>
      </c>
      <c r="L33" s="133">
        <v>115318867.40000001</v>
      </c>
    </row>
    <row r="34" spans="1:13" x14ac:dyDescent="0.2">
      <c r="A34" s="132">
        <v>500845</v>
      </c>
      <c r="C34" s="134" t="s">
        <v>711</v>
      </c>
      <c r="D34" s="142" t="s">
        <v>0</v>
      </c>
      <c r="E34" s="133">
        <v>263675680.22</v>
      </c>
      <c r="F34" s="134">
        <v>0</v>
      </c>
      <c r="G34" s="134">
        <v>0</v>
      </c>
      <c r="H34" s="133">
        <v>234830</v>
      </c>
      <c r="I34" s="133">
        <v>-5762189.5800000001</v>
      </c>
      <c r="J34" s="134">
        <v>0</v>
      </c>
      <c r="K34" s="134">
        <v>0</v>
      </c>
      <c r="L34" s="133">
        <v>258148320.63999999</v>
      </c>
    </row>
    <row r="35" spans="1:13" x14ac:dyDescent="0.2">
      <c r="A35" s="132">
        <v>500846</v>
      </c>
      <c r="C35" s="134" t="s">
        <v>712</v>
      </c>
      <c r="D35" s="142" t="s">
        <v>0</v>
      </c>
      <c r="E35" s="133">
        <v>12283028.59</v>
      </c>
      <c r="F35" s="134">
        <v>0</v>
      </c>
      <c r="G35" s="134">
        <v>0</v>
      </c>
      <c r="H35" s="133">
        <v>10939.29</v>
      </c>
      <c r="I35" s="133">
        <v>-268424.98</v>
      </c>
      <c r="J35" s="134">
        <v>0</v>
      </c>
      <c r="K35" s="134">
        <v>0</v>
      </c>
      <c r="L35" s="133">
        <v>12025542.9</v>
      </c>
    </row>
    <row r="36" spans="1:13" x14ac:dyDescent="0.2">
      <c r="A36" s="132">
        <v>500877</v>
      </c>
      <c r="C36" s="134" t="s">
        <v>713</v>
      </c>
      <c r="D36" s="142" t="s">
        <v>0</v>
      </c>
      <c r="E36" s="133">
        <v>213384000</v>
      </c>
      <c r="F36" s="134">
        <v>0</v>
      </c>
      <c r="G36" s="134">
        <v>0</v>
      </c>
      <c r="H36" s="133">
        <v>204000</v>
      </c>
      <c r="I36" s="134">
        <v>0</v>
      </c>
      <c r="J36" s="134">
        <v>0</v>
      </c>
      <c r="K36" s="134">
        <v>0</v>
      </c>
      <c r="L36" s="133">
        <v>213588000</v>
      </c>
    </row>
    <row r="37" spans="1:13" x14ac:dyDescent="0.2">
      <c r="A37" s="132">
        <v>500885</v>
      </c>
      <c r="C37" s="134" t="s">
        <v>307</v>
      </c>
      <c r="D37" s="142" t="s">
        <v>0</v>
      </c>
      <c r="E37" s="133">
        <v>79148534.280000001</v>
      </c>
      <c r="F37" s="133">
        <v>4536880.95</v>
      </c>
      <c r="G37" s="134">
        <v>0</v>
      </c>
      <c r="H37" s="133">
        <v>74584.759999999995</v>
      </c>
      <c r="I37" s="134">
        <v>0</v>
      </c>
      <c r="J37" s="134">
        <v>0</v>
      </c>
      <c r="K37" s="134">
        <v>0</v>
      </c>
      <c r="L37" s="133">
        <v>83759999.989999995</v>
      </c>
    </row>
    <row r="38" spans="1:13" x14ac:dyDescent="0.2">
      <c r="A38" s="132">
        <v>500896</v>
      </c>
      <c r="C38" s="134" t="s">
        <v>714</v>
      </c>
      <c r="D38" s="142" t="s">
        <v>0</v>
      </c>
      <c r="E38" s="133">
        <v>9745230.5399999991</v>
      </c>
      <c r="F38" s="134">
        <v>0</v>
      </c>
      <c r="G38" s="134">
        <v>0</v>
      </c>
      <c r="H38" s="133">
        <v>9316.67</v>
      </c>
      <c r="I38" s="134">
        <v>0</v>
      </c>
      <c r="J38" s="134">
        <v>0</v>
      </c>
      <c r="K38" s="134">
        <v>0</v>
      </c>
      <c r="L38" s="133">
        <v>9754547.2100000009</v>
      </c>
      <c r="M38" s="154">
        <v>43731</v>
      </c>
    </row>
    <row r="39" spans="1:13" x14ac:dyDescent="0.2">
      <c r="A39" s="132">
        <v>500905</v>
      </c>
      <c r="C39" s="134" t="s">
        <v>308</v>
      </c>
      <c r="D39" s="142" t="s">
        <v>2</v>
      </c>
      <c r="E39" s="133">
        <v>3842317.82</v>
      </c>
      <c r="F39" s="133">
        <v>390626.9</v>
      </c>
      <c r="G39" s="134">
        <v>0</v>
      </c>
      <c r="H39" s="133">
        <v>46431.39</v>
      </c>
      <c r="I39" s="133">
        <v>-41154.21</v>
      </c>
      <c r="J39" s="134">
        <v>0</v>
      </c>
      <c r="K39" s="134">
        <v>0</v>
      </c>
      <c r="L39" s="133">
        <v>4238221.9000000004</v>
      </c>
    </row>
    <row r="40" spans="1:13" x14ac:dyDescent="0.2">
      <c r="A40" s="132">
        <v>500914</v>
      </c>
      <c r="C40" s="134" t="s">
        <v>309</v>
      </c>
      <c r="D40" s="142" t="s">
        <v>0</v>
      </c>
      <c r="E40" s="133">
        <v>45842532.18</v>
      </c>
      <c r="F40" s="133">
        <v>8037502.5199999996</v>
      </c>
      <c r="G40" s="134">
        <v>0</v>
      </c>
      <c r="H40" s="133">
        <v>40450.519999999997</v>
      </c>
      <c r="I40" s="134">
        <v>0</v>
      </c>
      <c r="J40" s="134">
        <v>0</v>
      </c>
      <c r="K40" s="134">
        <v>0</v>
      </c>
      <c r="L40" s="133">
        <v>53920485.219999999</v>
      </c>
    </row>
    <row r="41" spans="1:13" x14ac:dyDescent="0.2">
      <c r="A41" s="132">
        <v>500927</v>
      </c>
      <c r="C41" s="134" t="s">
        <v>310</v>
      </c>
      <c r="D41" s="142" t="s">
        <v>0</v>
      </c>
      <c r="E41" s="133">
        <v>68558410.819999993</v>
      </c>
      <c r="F41" s="134">
        <v>0</v>
      </c>
      <c r="G41" s="134">
        <v>0</v>
      </c>
      <c r="H41" s="133">
        <v>65543.44</v>
      </c>
      <c r="I41" s="134">
        <v>0</v>
      </c>
      <c r="J41" s="134">
        <v>0</v>
      </c>
      <c r="K41" s="134">
        <v>0</v>
      </c>
      <c r="L41" s="133">
        <v>68623954.260000005</v>
      </c>
    </row>
    <row r="42" spans="1:13" x14ac:dyDescent="0.2">
      <c r="A42" s="132">
        <v>500936</v>
      </c>
      <c r="C42" s="134" t="s">
        <v>715</v>
      </c>
      <c r="D42" s="142" t="s">
        <v>2</v>
      </c>
      <c r="E42" s="133">
        <v>43718896.590000004</v>
      </c>
      <c r="F42" s="133">
        <v>9306650.1500000004</v>
      </c>
      <c r="G42" s="134">
        <v>0</v>
      </c>
      <c r="H42" s="133">
        <v>586099.84</v>
      </c>
      <c r="I42" s="134">
        <v>0</v>
      </c>
      <c r="J42" s="134">
        <v>0</v>
      </c>
      <c r="K42" s="134">
        <v>0</v>
      </c>
      <c r="L42" s="133">
        <v>53611646.579999998</v>
      </c>
    </row>
    <row r="43" spans="1:13" x14ac:dyDescent="0.2">
      <c r="A43" s="155"/>
      <c r="B43" s="156" t="s">
        <v>312</v>
      </c>
      <c r="C43" s="156"/>
      <c r="D43" s="157"/>
      <c r="E43" s="158">
        <v>2744207862.8899999</v>
      </c>
      <c r="F43" s="158">
        <v>22271660.52</v>
      </c>
      <c r="G43" s="156">
        <v>0</v>
      </c>
      <c r="H43" s="158">
        <v>7195248.8399999999</v>
      </c>
      <c r="I43" s="158">
        <v>-7389450.96</v>
      </c>
      <c r="J43" s="156">
        <v>0</v>
      </c>
      <c r="K43" s="156">
        <v>0</v>
      </c>
      <c r="L43" s="158">
        <v>2766285321.29</v>
      </c>
      <c r="M43" s="155"/>
    </row>
    <row r="44" spans="1:13" x14ac:dyDescent="0.2">
      <c r="E44" s="133"/>
      <c r="F44" s="133"/>
      <c r="H44" s="133"/>
      <c r="I44" s="133"/>
      <c r="L44" s="133"/>
    </row>
    <row r="45" spans="1:13" x14ac:dyDescent="0.2">
      <c r="A45" s="132">
        <v>500901</v>
      </c>
      <c r="C45" s="134" t="s">
        <v>716</v>
      </c>
      <c r="D45" s="142" t="s">
        <v>26</v>
      </c>
      <c r="E45" s="133">
        <v>1738940</v>
      </c>
      <c r="F45" s="134">
        <v>0</v>
      </c>
      <c r="G45" s="134">
        <v>0</v>
      </c>
      <c r="H45" s="134">
        <v>0</v>
      </c>
      <c r="I45" s="133">
        <v>-200000</v>
      </c>
      <c r="J45" s="133">
        <v>-1538940</v>
      </c>
      <c r="K45" s="134">
        <v>0</v>
      </c>
      <c r="L45" s="134">
        <v>0</v>
      </c>
    </row>
    <row r="46" spans="1:13" x14ac:dyDescent="0.2">
      <c r="A46" s="155"/>
      <c r="B46" s="156" t="s">
        <v>717</v>
      </c>
      <c r="C46" s="156"/>
      <c r="D46" s="157"/>
      <c r="E46" s="158">
        <v>1738940</v>
      </c>
      <c r="F46" s="156">
        <v>0</v>
      </c>
      <c r="G46" s="156">
        <v>0</v>
      </c>
      <c r="H46" s="156">
        <v>0</v>
      </c>
      <c r="I46" s="158">
        <v>-200000</v>
      </c>
      <c r="J46" s="158">
        <v>-1538940</v>
      </c>
      <c r="K46" s="156">
        <v>0</v>
      </c>
      <c r="L46" s="156">
        <v>0</v>
      </c>
      <c r="M46" s="155"/>
    </row>
    <row r="47" spans="1:13" x14ac:dyDescent="0.2">
      <c r="E47" s="133"/>
      <c r="I47" s="133"/>
      <c r="J47" s="133"/>
    </row>
    <row r="48" spans="1:13" x14ac:dyDescent="0.2">
      <c r="A48" s="132">
        <v>500626</v>
      </c>
      <c r="C48" s="134" t="s">
        <v>718</v>
      </c>
      <c r="D48" s="142" t="s">
        <v>0</v>
      </c>
      <c r="E48" s="133">
        <v>13555216.800000001</v>
      </c>
      <c r="F48" s="134">
        <v>0</v>
      </c>
      <c r="G48" s="134">
        <v>0</v>
      </c>
      <c r="H48" s="133">
        <v>4206876.2699999996</v>
      </c>
      <c r="I48" s="133">
        <v>-13571415.68</v>
      </c>
      <c r="J48" s="133">
        <v>-4190677.39</v>
      </c>
      <c r="K48" s="134">
        <v>0</v>
      </c>
      <c r="L48" s="134">
        <v>0</v>
      </c>
      <c r="M48" s="154">
        <v>42049</v>
      </c>
    </row>
    <row r="49" spans="1:13" x14ac:dyDescent="0.2">
      <c r="A49" s="155"/>
      <c r="B49" s="156" t="s">
        <v>719</v>
      </c>
      <c r="C49" s="156"/>
      <c r="D49" s="157"/>
      <c r="E49" s="158">
        <v>13555216.800000001</v>
      </c>
      <c r="F49" s="156">
        <v>0</v>
      </c>
      <c r="G49" s="156">
        <v>0</v>
      </c>
      <c r="H49" s="158">
        <v>4206876.2699999996</v>
      </c>
      <c r="I49" s="158">
        <v>-13571415.68</v>
      </c>
      <c r="J49" s="158">
        <v>-4190677.39</v>
      </c>
      <c r="K49" s="156">
        <v>0</v>
      </c>
      <c r="L49" s="156">
        <v>0</v>
      </c>
      <c r="M49" s="155"/>
    </row>
    <row r="50" spans="1:13" x14ac:dyDescent="0.2">
      <c r="E50" s="133"/>
      <c r="H50" s="133"/>
      <c r="I50" s="133"/>
      <c r="J50" s="133"/>
    </row>
    <row r="51" spans="1:13" x14ac:dyDescent="0.2">
      <c r="A51" s="132">
        <v>500323</v>
      </c>
      <c r="C51" s="134" t="s">
        <v>720</v>
      </c>
      <c r="D51" s="142" t="s">
        <v>26</v>
      </c>
      <c r="E51" s="133">
        <v>7999000</v>
      </c>
      <c r="F51" s="133">
        <v>1500000</v>
      </c>
      <c r="G51" s="134">
        <v>0</v>
      </c>
      <c r="H51" s="134">
        <v>0</v>
      </c>
      <c r="I51" s="133">
        <v>-1500000</v>
      </c>
      <c r="J51" s="134">
        <v>0</v>
      </c>
      <c r="K51" s="134">
        <v>0</v>
      </c>
      <c r="L51" s="133">
        <v>7999000</v>
      </c>
      <c r="M51" s="154">
        <v>42000</v>
      </c>
    </row>
    <row r="52" spans="1:13" x14ac:dyDescent="0.2">
      <c r="A52" s="155"/>
      <c r="B52" s="156" t="s">
        <v>721</v>
      </c>
      <c r="C52" s="156"/>
      <c r="D52" s="157"/>
      <c r="E52" s="158">
        <v>7999000</v>
      </c>
      <c r="F52" s="158">
        <v>1500000</v>
      </c>
      <c r="G52" s="156">
        <v>0</v>
      </c>
      <c r="H52" s="156">
        <v>0</v>
      </c>
      <c r="I52" s="158">
        <v>-1500000</v>
      </c>
      <c r="J52" s="156">
        <v>0</v>
      </c>
      <c r="K52" s="156">
        <v>0</v>
      </c>
      <c r="L52" s="158">
        <v>7999000</v>
      </c>
      <c r="M52" s="155"/>
    </row>
    <row r="53" spans="1:13" x14ac:dyDescent="0.2">
      <c r="E53" s="133"/>
      <c r="F53" s="133"/>
      <c r="I53" s="133"/>
      <c r="L53" s="133"/>
    </row>
    <row r="54" spans="1:13" x14ac:dyDescent="0.2">
      <c r="A54" s="132">
        <v>500187</v>
      </c>
      <c r="C54" s="134" t="s">
        <v>354</v>
      </c>
      <c r="D54" s="142" t="s">
        <v>26</v>
      </c>
      <c r="E54" s="133">
        <v>26832.06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26832.06</v>
      </c>
      <c r="M54" s="154">
        <v>39812</v>
      </c>
    </row>
    <row r="55" spans="1:13" x14ac:dyDescent="0.2">
      <c r="A55" s="132">
        <v>500507</v>
      </c>
      <c r="C55" s="134" t="s">
        <v>716</v>
      </c>
      <c r="D55" s="142" t="s">
        <v>26</v>
      </c>
      <c r="E55" s="133">
        <v>3193440.01</v>
      </c>
      <c r="F55" s="134">
        <v>0</v>
      </c>
      <c r="G55" s="134">
        <v>0</v>
      </c>
      <c r="H55" s="134">
        <v>0</v>
      </c>
      <c r="I55" s="134">
        <v>0</v>
      </c>
      <c r="J55" s="133">
        <v>-3193440.01</v>
      </c>
      <c r="K55" s="134">
        <v>0</v>
      </c>
      <c r="L55" s="134">
        <v>0</v>
      </c>
      <c r="M55" s="154">
        <v>42235</v>
      </c>
    </row>
    <row r="56" spans="1:13" x14ac:dyDescent="0.2">
      <c r="A56" s="132">
        <v>500523</v>
      </c>
      <c r="C56" s="134" t="s">
        <v>722</v>
      </c>
      <c r="D56" s="142" t="s">
        <v>0</v>
      </c>
      <c r="E56" s="133">
        <v>7246688.04</v>
      </c>
      <c r="F56" s="133">
        <v>10244308.5</v>
      </c>
      <c r="G56" s="134">
        <v>0</v>
      </c>
      <c r="H56" s="133">
        <v>16740.62</v>
      </c>
      <c r="I56" s="133">
        <v>-8545417</v>
      </c>
      <c r="J56" s="134">
        <v>0</v>
      </c>
      <c r="K56" s="134">
        <v>0</v>
      </c>
      <c r="L56" s="133">
        <v>8962320.1600000001</v>
      </c>
      <c r="M56" s="154">
        <v>42277</v>
      </c>
    </row>
    <row r="57" spans="1:13" x14ac:dyDescent="0.2">
      <c r="A57" s="132">
        <v>500538</v>
      </c>
      <c r="C57" s="134" t="s">
        <v>313</v>
      </c>
      <c r="D57" s="142" t="s">
        <v>0</v>
      </c>
      <c r="E57" s="133">
        <v>6347709.8799999999</v>
      </c>
      <c r="F57" s="133">
        <v>3485489.85</v>
      </c>
      <c r="G57" s="134">
        <v>0</v>
      </c>
      <c r="H57" s="133">
        <v>7780.8</v>
      </c>
      <c r="I57" s="133">
        <v>-1660189.37</v>
      </c>
      <c r="J57" s="134">
        <v>0</v>
      </c>
      <c r="K57" s="134">
        <v>0</v>
      </c>
      <c r="L57" s="133">
        <v>8180791.1600000001</v>
      </c>
      <c r="M57" s="154">
        <v>42115</v>
      </c>
    </row>
    <row r="58" spans="1:13" x14ac:dyDescent="0.2">
      <c r="A58" s="132">
        <v>500693</v>
      </c>
      <c r="C58" s="134" t="s">
        <v>314</v>
      </c>
      <c r="D58" s="142" t="s">
        <v>26</v>
      </c>
      <c r="E58" s="133">
        <v>8202299.5999999996</v>
      </c>
      <c r="F58" s="133">
        <v>4396828.42</v>
      </c>
      <c r="G58" s="134">
        <v>0</v>
      </c>
      <c r="H58" s="134">
        <v>0</v>
      </c>
      <c r="I58" s="133">
        <v>-912342.04</v>
      </c>
      <c r="J58" s="134">
        <v>0</v>
      </c>
      <c r="K58" s="134">
        <v>0</v>
      </c>
      <c r="L58" s="133">
        <v>11686785.98</v>
      </c>
      <c r="M58" s="154">
        <v>42004</v>
      </c>
    </row>
    <row r="59" spans="1:13" x14ac:dyDescent="0.2">
      <c r="A59" s="132">
        <v>500724</v>
      </c>
      <c r="C59" s="134" t="s">
        <v>315</v>
      </c>
      <c r="D59" s="142" t="s">
        <v>0</v>
      </c>
      <c r="E59" s="133">
        <v>53576749.520000003</v>
      </c>
      <c r="F59" s="133">
        <v>18008113.879999999</v>
      </c>
      <c r="G59" s="134">
        <v>0</v>
      </c>
      <c r="H59" s="133">
        <v>11688.7</v>
      </c>
      <c r="I59" s="133">
        <v>-21055311.34</v>
      </c>
      <c r="J59" s="134">
        <v>0</v>
      </c>
      <c r="K59" s="134">
        <v>0</v>
      </c>
      <c r="L59" s="133">
        <v>50541240.759999998</v>
      </c>
      <c r="M59" s="154">
        <v>42165</v>
      </c>
    </row>
    <row r="60" spans="1:13" x14ac:dyDescent="0.2">
      <c r="A60" s="132">
        <v>500732</v>
      </c>
      <c r="C60" s="134" t="s">
        <v>723</v>
      </c>
      <c r="D60" s="142" t="s">
        <v>0</v>
      </c>
      <c r="E60" s="133">
        <v>3057256.3</v>
      </c>
      <c r="F60" s="133">
        <v>1352241.59</v>
      </c>
      <c r="G60" s="134">
        <v>0</v>
      </c>
      <c r="H60" s="133">
        <v>11712.89</v>
      </c>
      <c r="I60" s="133">
        <v>-1709496.17</v>
      </c>
      <c r="J60" s="134">
        <v>0</v>
      </c>
      <c r="K60" s="134">
        <v>0</v>
      </c>
      <c r="L60" s="133">
        <v>2711714.61</v>
      </c>
      <c r="M60" s="154">
        <v>42150</v>
      </c>
    </row>
    <row r="61" spans="1:13" x14ac:dyDescent="0.2">
      <c r="A61" s="132">
        <v>500796</v>
      </c>
      <c r="C61" s="134" t="s">
        <v>724</v>
      </c>
      <c r="D61" s="142" t="s">
        <v>26</v>
      </c>
      <c r="E61" s="134">
        <v>0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4">
        <v>0</v>
      </c>
    </row>
    <row r="62" spans="1:13" x14ac:dyDescent="0.2">
      <c r="A62" s="132">
        <v>500840</v>
      </c>
      <c r="C62" s="134" t="s">
        <v>316</v>
      </c>
      <c r="D62" s="142" t="s">
        <v>0</v>
      </c>
      <c r="E62" s="133">
        <v>41453297.979999997</v>
      </c>
      <c r="F62" s="134">
        <v>0</v>
      </c>
      <c r="G62" s="134">
        <v>0</v>
      </c>
      <c r="H62" s="133">
        <v>76752.28</v>
      </c>
      <c r="I62" s="133">
        <v>-16402050.26</v>
      </c>
      <c r="J62" s="134">
        <v>0</v>
      </c>
      <c r="K62" s="134">
        <v>0</v>
      </c>
      <c r="L62" s="133">
        <v>25128000</v>
      </c>
    </row>
    <row r="63" spans="1:13" x14ac:dyDescent="0.2">
      <c r="A63" s="155"/>
      <c r="B63" s="156" t="s">
        <v>317</v>
      </c>
      <c r="C63" s="156"/>
      <c r="D63" s="157"/>
      <c r="E63" s="158">
        <f>SUM(E54:E62)</f>
        <v>123104273.38999999</v>
      </c>
      <c r="F63" s="158">
        <v>37486982.240000002</v>
      </c>
      <c r="G63" s="156">
        <v>0</v>
      </c>
      <c r="H63" s="158">
        <v>124675.29</v>
      </c>
      <c r="I63" s="158">
        <v>-50284806.18</v>
      </c>
      <c r="J63" s="158">
        <v>-3193440.01</v>
      </c>
      <c r="K63" s="156">
        <v>0</v>
      </c>
      <c r="L63" s="158">
        <f>SUM(L54:L62)</f>
        <v>107237684.73</v>
      </c>
      <c r="M63" s="155"/>
    </row>
    <row r="64" spans="1:13" x14ac:dyDescent="0.2">
      <c r="E64" s="133"/>
      <c r="F64" s="133"/>
      <c r="H64" s="133"/>
      <c r="I64" s="133"/>
      <c r="J64" s="133"/>
      <c r="L64" s="133"/>
    </row>
    <row r="65" spans="1:13" x14ac:dyDescent="0.2">
      <c r="A65" s="132">
        <v>500010</v>
      </c>
      <c r="C65" s="134" t="s">
        <v>320</v>
      </c>
      <c r="D65" s="142" t="s">
        <v>0</v>
      </c>
      <c r="E65" s="133">
        <v>11752606.85</v>
      </c>
      <c r="F65" s="134">
        <v>0</v>
      </c>
      <c r="G65" s="134">
        <v>0</v>
      </c>
      <c r="H65" s="133">
        <v>11235.76</v>
      </c>
      <c r="I65" s="134">
        <v>0</v>
      </c>
      <c r="J65" s="134">
        <v>0</v>
      </c>
      <c r="K65" s="134">
        <v>0</v>
      </c>
      <c r="L65" s="133">
        <v>11763842.609999999</v>
      </c>
      <c r="M65" s="154">
        <v>40522</v>
      </c>
    </row>
    <row r="66" spans="1:13" x14ac:dyDescent="0.2">
      <c r="A66" s="132">
        <v>500011</v>
      </c>
      <c r="C66" s="134" t="s">
        <v>321</v>
      </c>
      <c r="D66" s="142" t="s">
        <v>0</v>
      </c>
      <c r="E66" s="133">
        <v>11931341.060000001</v>
      </c>
      <c r="F66" s="134">
        <v>0</v>
      </c>
      <c r="G66" s="134">
        <v>0</v>
      </c>
      <c r="H66" s="133">
        <v>11406.61</v>
      </c>
      <c r="I66" s="134">
        <v>0</v>
      </c>
      <c r="J66" s="134">
        <v>0</v>
      </c>
      <c r="K66" s="134">
        <v>0</v>
      </c>
      <c r="L66" s="133">
        <v>11942747.67</v>
      </c>
      <c r="M66" s="154">
        <v>40522</v>
      </c>
    </row>
    <row r="67" spans="1:13" x14ac:dyDescent="0.2">
      <c r="A67" s="132">
        <v>500042</v>
      </c>
      <c r="C67" s="134" t="s">
        <v>322</v>
      </c>
      <c r="D67" s="142" t="s">
        <v>0</v>
      </c>
      <c r="E67" s="133">
        <v>12718744.279999999</v>
      </c>
      <c r="F67" s="134">
        <v>0</v>
      </c>
      <c r="G67" s="134">
        <v>0</v>
      </c>
      <c r="H67" s="133">
        <v>12159.4</v>
      </c>
      <c r="I67" s="134">
        <v>0</v>
      </c>
      <c r="J67" s="134">
        <v>0</v>
      </c>
      <c r="K67" s="134">
        <v>0</v>
      </c>
      <c r="L67" s="133">
        <v>12730903.68</v>
      </c>
      <c r="M67" s="154">
        <v>39685</v>
      </c>
    </row>
    <row r="68" spans="1:13" x14ac:dyDescent="0.2">
      <c r="A68" s="132">
        <v>500265</v>
      </c>
      <c r="C68" s="134" t="s">
        <v>323</v>
      </c>
      <c r="D68" s="142" t="s">
        <v>0</v>
      </c>
      <c r="E68" s="133">
        <v>74812474.450000003</v>
      </c>
      <c r="F68" s="134">
        <v>0</v>
      </c>
      <c r="G68" s="134">
        <v>0</v>
      </c>
      <c r="H68" s="133">
        <v>71522.460000000006</v>
      </c>
      <c r="I68" s="134">
        <v>0</v>
      </c>
      <c r="J68" s="134">
        <v>0</v>
      </c>
      <c r="K68" s="134">
        <v>0</v>
      </c>
      <c r="L68" s="133">
        <v>74883996.909999996</v>
      </c>
      <c r="M68" s="154">
        <v>41029</v>
      </c>
    </row>
    <row r="69" spans="1:13" x14ac:dyDescent="0.2">
      <c r="A69" s="132">
        <v>500274</v>
      </c>
      <c r="C69" s="134" t="s">
        <v>324</v>
      </c>
      <c r="D69" s="142" t="s">
        <v>0</v>
      </c>
      <c r="E69" s="133">
        <v>37212415.799999997</v>
      </c>
      <c r="F69" s="134">
        <v>0</v>
      </c>
      <c r="G69" s="134">
        <v>0</v>
      </c>
      <c r="H69" s="133">
        <v>35575.94</v>
      </c>
      <c r="I69" s="134">
        <v>0</v>
      </c>
      <c r="J69" s="134">
        <v>0</v>
      </c>
      <c r="K69" s="134">
        <v>0</v>
      </c>
      <c r="L69" s="133">
        <v>37247991.740000002</v>
      </c>
      <c r="M69" s="154">
        <v>42946</v>
      </c>
    </row>
    <row r="70" spans="1:13" x14ac:dyDescent="0.2">
      <c r="A70" s="132">
        <v>500913</v>
      </c>
      <c r="C70" s="134" t="s">
        <v>325</v>
      </c>
      <c r="D70" s="142" t="s">
        <v>0</v>
      </c>
      <c r="E70" s="133">
        <v>343816672.88999999</v>
      </c>
      <c r="F70" s="134">
        <v>0</v>
      </c>
      <c r="G70" s="134">
        <v>0</v>
      </c>
      <c r="H70" s="133">
        <v>328696.62</v>
      </c>
      <c r="I70" s="134">
        <v>0</v>
      </c>
      <c r="J70" s="134">
        <v>0</v>
      </c>
      <c r="K70" s="134">
        <v>0</v>
      </c>
      <c r="L70" s="133">
        <v>344145369.50999999</v>
      </c>
    </row>
    <row r="71" spans="1:13" x14ac:dyDescent="0.2">
      <c r="A71" s="132">
        <v>500918</v>
      </c>
      <c r="C71" s="134" t="s">
        <v>325</v>
      </c>
      <c r="D71" s="142" t="s">
        <v>0</v>
      </c>
      <c r="E71" s="133">
        <v>8682138.9000000004</v>
      </c>
      <c r="F71" s="134">
        <v>0</v>
      </c>
      <c r="G71" s="134">
        <v>0</v>
      </c>
      <c r="H71" s="133">
        <v>8300.33</v>
      </c>
      <c r="I71" s="134">
        <v>0</v>
      </c>
      <c r="J71" s="134">
        <v>0</v>
      </c>
      <c r="K71" s="134">
        <v>0</v>
      </c>
      <c r="L71" s="133">
        <v>8690439.2300000004</v>
      </c>
    </row>
    <row r="72" spans="1:13" x14ac:dyDescent="0.2">
      <c r="A72" s="155"/>
      <c r="B72" s="156" t="s">
        <v>326</v>
      </c>
      <c r="C72" s="156"/>
      <c r="D72" s="157"/>
      <c r="E72" s="158">
        <v>500926394.23000002</v>
      </c>
      <c r="F72" s="156">
        <v>0</v>
      </c>
      <c r="G72" s="156">
        <v>0</v>
      </c>
      <c r="H72" s="158">
        <v>478897.12</v>
      </c>
      <c r="I72" s="156">
        <v>0</v>
      </c>
      <c r="J72" s="156">
        <v>0</v>
      </c>
      <c r="K72" s="156">
        <v>0</v>
      </c>
      <c r="L72" s="158">
        <v>501405291.35000002</v>
      </c>
      <c r="M72" s="155"/>
    </row>
    <row r="73" spans="1:13" x14ac:dyDescent="0.2">
      <c r="E73" s="133"/>
      <c r="H73" s="133"/>
      <c r="L73" s="133"/>
    </row>
    <row r="74" spans="1:13" x14ac:dyDescent="0.2">
      <c r="A74" s="132">
        <v>500317</v>
      </c>
      <c r="C74" s="134" t="s">
        <v>725</v>
      </c>
      <c r="D74" s="142" t="s">
        <v>26</v>
      </c>
      <c r="E74" s="133">
        <v>515296.24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4">
        <v>0</v>
      </c>
      <c r="L74" s="133">
        <v>515296.24</v>
      </c>
      <c r="M74" s="154">
        <v>40573</v>
      </c>
    </row>
    <row r="75" spans="1:13" x14ac:dyDescent="0.2">
      <c r="A75" s="132">
        <v>500508</v>
      </c>
      <c r="C75" s="134" t="s">
        <v>726</v>
      </c>
      <c r="D75" s="142" t="s">
        <v>26</v>
      </c>
      <c r="E75" s="133">
        <v>681058.39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681058.39</v>
      </c>
      <c r="M75" s="154">
        <v>42615</v>
      </c>
    </row>
    <row r="76" spans="1:13" x14ac:dyDescent="0.2">
      <c r="A76" s="132">
        <v>500546</v>
      </c>
      <c r="C76" s="134" t="s">
        <v>329</v>
      </c>
      <c r="D76" s="142" t="s">
        <v>26</v>
      </c>
      <c r="E76" s="133">
        <v>437725.24</v>
      </c>
      <c r="F76" s="134">
        <v>0</v>
      </c>
      <c r="G76" s="134">
        <v>0</v>
      </c>
      <c r="H76" s="134">
        <v>0</v>
      </c>
      <c r="I76" s="133">
        <v>-7188.29</v>
      </c>
      <c r="J76" s="134">
        <v>0</v>
      </c>
      <c r="K76" s="134">
        <v>0</v>
      </c>
      <c r="L76" s="133">
        <v>430536.95</v>
      </c>
      <c r="M76" s="154">
        <v>42994</v>
      </c>
    </row>
    <row r="77" spans="1:13" x14ac:dyDescent="0.2">
      <c r="A77" s="132">
        <v>500560</v>
      </c>
      <c r="C77" s="134" t="s">
        <v>330</v>
      </c>
      <c r="D77" s="142" t="s">
        <v>26</v>
      </c>
      <c r="E77" s="133">
        <v>760800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760800</v>
      </c>
      <c r="M77" s="154">
        <v>42803</v>
      </c>
    </row>
    <row r="78" spans="1:13" x14ac:dyDescent="0.2">
      <c r="A78" s="132">
        <v>500577</v>
      </c>
      <c r="C78" s="134" t="s">
        <v>331</v>
      </c>
      <c r="D78" s="142" t="s">
        <v>26</v>
      </c>
      <c r="E78" s="133">
        <v>747562.14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747562.14</v>
      </c>
      <c r="M78" s="154">
        <v>42914</v>
      </c>
    </row>
    <row r="79" spans="1:13" x14ac:dyDescent="0.2">
      <c r="A79" s="132">
        <v>500617</v>
      </c>
      <c r="C79" s="134" t="s">
        <v>727</v>
      </c>
      <c r="D79" s="142" t="s">
        <v>26</v>
      </c>
      <c r="E79" s="133">
        <v>123096.44</v>
      </c>
      <c r="F79" s="134">
        <v>0</v>
      </c>
      <c r="G79" s="134">
        <v>0</v>
      </c>
      <c r="H79" s="134">
        <v>0</v>
      </c>
      <c r="I79" s="133">
        <v>-28864.21</v>
      </c>
      <c r="J79" s="134">
        <v>0</v>
      </c>
      <c r="K79" s="134">
        <v>0</v>
      </c>
      <c r="L79" s="133">
        <v>94232.23</v>
      </c>
      <c r="M79" s="154">
        <v>43163</v>
      </c>
    </row>
    <row r="80" spans="1:13" x14ac:dyDescent="0.2">
      <c r="A80" s="132">
        <v>500644</v>
      </c>
      <c r="C80" s="134" t="s">
        <v>332</v>
      </c>
      <c r="D80" s="142" t="s">
        <v>26</v>
      </c>
      <c r="E80" s="133">
        <v>1067187.55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1067187.55</v>
      </c>
      <c r="M80" s="154">
        <v>43305</v>
      </c>
    </row>
    <row r="81" spans="1:13" x14ac:dyDescent="0.2">
      <c r="A81" s="132">
        <v>500742</v>
      </c>
      <c r="C81" s="134" t="s">
        <v>728</v>
      </c>
      <c r="D81" s="142" t="s">
        <v>26</v>
      </c>
      <c r="E81" s="133">
        <v>209667.35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209667.35</v>
      </c>
    </row>
    <row r="82" spans="1:13" x14ac:dyDescent="0.2">
      <c r="A82" s="132">
        <v>500758</v>
      </c>
      <c r="C82" s="134" t="s">
        <v>333</v>
      </c>
      <c r="D82" s="142" t="s">
        <v>26</v>
      </c>
      <c r="E82" s="133">
        <v>975206.98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975206.98</v>
      </c>
    </row>
    <row r="83" spans="1:13" x14ac:dyDescent="0.2">
      <c r="A83" s="132">
        <v>500806</v>
      </c>
      <c r="C83" s="134" t="s">
        <v>334</v>
      </c>
      <c r="D83" s="142" t="s">
        <v>26</v>
      </c>
      <c r="E83" s="133">
        <v>988584.59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988584.59</v>
      </c>
    </row>
    <row r="84" spans="1:13" x14ac:dyDescent="0.2">
      <c r="A84" s="132">
        <v>500852</v>
      </c>
      <c r="C84" s="134" t="s">
        <v>335</v>
      </c>
      <c r="D84" s="142" t="s">
        <v>26</v>
      </c>
      <c r="E84" s="133">
        <v>539751.12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539751.12</v>
      </c>
    </row>
    <row r="85" spans="1:13" x14ac:dyDescent="0.2">
      <c r="A85" s="132">
        <v>500866</v>
      </c>
      <c r="C85" s="134" t="s">
        <v>336</v>
      </c>
      <c r="D85" s="142" t="s">
        <v>26</v>
      </c>
      <c r="E85" s="133">
        <v>116666.69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116666.69</v>
      </c>
    </row>
    <row r="86" spans="1:13" x14ac:dyDescent="0.2">
      <c r="A86" s="155"/>
      <c r="B86" s="156" t="s">
        <v>337</v>
      </c>
      <c r="C86" s="156"/>
      <c r="D86" s="157"/>
      <c r="E86" s="158">
        <v>7162602.7300000004</v>
      </c>
      <c r="F86" s="156">
        <v>0</v>
      </c>
      <c r="G86" s="156">
        <v>0</v>
      </c>
      <c r="H86" s="156">
        <v>0</v>
      </c>
      <c r="I86" s="158">
        <v>-36052.5</v>
      </c>
      <c r="J86" s="156">
        <v>0</v>
      </c>
      <c r="K86" s="156">
        <v>0</v>
      </c>
      <c r="L86" s="158">
        <v>7126550.2300000004</v>
      </c>
      <c r="M86" s="155"/>
    </row>
    <row r="87" spans="1:13" x14ac:dyDescent="0.2">
      <c r="E87" s="133"/>
      <c r="I87" s="133"/>
      <c r="L87" s="133"/>
    </row>
    <row r="88" spans="1:13" x14ac:dyDescent="0.2">
      <c r="A88" s="132">
        <v>500515</v>
      </c>
      <c r="C88" s="134" t="s">
        <v>338</v>
      </c>
      <c r="D88" s="142" t="s">
        <v>0</v>
      </c>
      <c r="E88" s="133">
        <v>34280239.75</v>
      </c>
      <c r="F88" s="134">
        <v>0</v>
      </c>
      <c r="G88" s="134">
        <v>0</v>
      </c>
      <c r="H88" s="133">
        <v>32772.75</v>
      </c>
      <c r="I88" s="134">
        <v>0</v>
      </c>
      <c r="J88" s="134">
        <v>0</v>
      </c>
      <c r="K88" s="134">
        <v>0</v>
      </c>
      <c r="L88" s="133">
        <v>34313012.5</v>
      </c>
      <c r="M88" s="154">
        <v>42324</v>
      </c>
    </row>
    <row r="89" spans="1:13" x14ac:dyDescent="0.2">
      <c r="A89" s="155"/>
      <c r="B89" s="156" t="s">
        <v>339</v>
      </c>
      <c r="C89" s="156"/>
      <c r="D89" s="157"/>
      <c r="E89" s="158">
        <v>34280239.75</v>
      </c>
      <c r="F89" s="156">
        <v>0</v>
      </c>
      <c r="G89" s="156">
        <v>0</v>
      </c>
      <c r="H89" s="158">
        <v>32772.75</v>
      </c>
      <c r="I89" s="156">
        <v>0</v>
      </c>
      <c r="J89" s="156">
        <v>0</v>
      </c>
      <c r="K89" s="156">
        <v>0</v>
      </c>
      <c r="L89" s="158">
        <v>34313012.5</v>
      </c>
      <c r="M89" s="155"/>
    </row>
    <row r="90" spans="1:13" x14ac:dyDescent="0.2">
      <c r="E90" s="133"/>
      <c r="H90" s="133"/>
      <c r="L90" s="133"/>
    </row>
    <row r="91" spans="1:13" x14ac:dyDescent="0.2">
      <c r="A91" s="132">
        <v>500856</v>
      </c>
      <c r="C91" s="134" t="s">
        <v>729</v>
      </c>
      <c r="D91" s="142" t="s">
        <v>0</v>
      </c>
      <c r="E91" s="133">
        <v>65194811.689999998</v>
      </c>
      <c r="F91" s="134">
        <v>0</v>
      </c>
      <c r="G91" s="134">
        <v>0</v>
      </c>
      <c r="H91" s="133">
        <v>62327.74</v>
      </c>
      <c r="I91" s="134">
        <v>0</v>
      </c>
      <c r="J91" s="134">
        <v>0</v>
      </c>
      <c r="K91" s="134">
        <v>0</v>
      </c>
      <c r="L91" s="133">
        <v>65257139.43</v>
      </c>
    </row>
    <row r="92" spans="1:13" x14ac:dyDescent="0.2">
      <c r="A92" s="155"/>
      <c r="B92" s="156" t="s">
        <v>342</v>
      </c>
      <c r="C92" s="156"/>
      <c r="D92" s="157"/>
      <c r="E92" s="158">
        <v>65194811.689999998</v>
      </c>
      <c r="F92" s="156">
        <v>0</v>
      </c>
      <c r="G92" s="156">
        <v>0</v>
      </c>
      <c r="H92" s="158">
        <v>62327.74</v>
      </c>
      <c r="I92" s="156">
        <v>0</v>
      </c>
      <c r="J92" s="156">
        <v>0</v>
      </c>
      <c r="K92" s="156">
        <v>0</v>
      </c>
      <c r="L92" s="158">
        <v>65257139.43</v>
      </c>
      <c r="M92" s="155"/>
    </row>
    <row r="93" spans="1:13" x14ac:dyDescent="0.2">
      <c r="E93" s="133"/>
      <c r="H93" s="133"/>
      <c r="L93" s="133"/>
    </row>
    <row r="94" spans="1:13" x14ac:dyDescent="0.2">
      <c r="A94" s="132">
        <v>500051</v>
      </c>
      <c r="C94" s="134" t="s">
        <v>730</v>
      </c>
      <c r="D94" s="142" t="s">
        <v>0</v>
      </c>
      <c r="E94" s="133">
        <v>3799221.08</v>
      </c>
      <c r="F94" s="134">
        <v>0</v>
      </c>
      <c r="G94" s="134">
        <v>0</v>
      </c>
      <c r="H94" s="133">
        <v>3632.15</v>
      </c>
      <c r="I94" s="134">
        <v>0</v>
      </c>
      <c r="J94" s="134">
        <v>0</v>
      </c>
      <c r="K94" s="134">
        <v>0</v>
      </c>
      <c r="L94" s="133">
        <v>3802853.23</v>
      </c>
      <c r="M94" s="154">
        <v>41674</v>
      </c>
    </row>
    <row r="95" spans="1:13" x14ac:dyDescent="0.2">
      <c r="A95" s="132">
        <v>500297</v>
      </c>
      <c r="C95" s="134" t="s">
        <v>343</v>
      </c>
      <c r="D95" s="142" t="s">
        <v>0</v>
      </c>
      <c r="E95" s="133">
        <v>3948682.78</v>
      </c>
      <c r="F95" s="134">
        <v>0</v>
      </c>
      <c r="G95" s="134">
        <v>0</v>
      </c>
      <c r="H95" s="133">
        <v>3775.89</v>
      </c>
      <c r="I95" s="134">
        <v>0</v>
      </c>
      <c r="J95" s="134">
        <v>0</v>
      </c>
      <c r="K95" s="134">
        <v>0</v>
      </c>
      <c r="L95" s="133">
        <v>3952458.67</v>
      </c>
      <c r="M95" s="154">
        <v>43018</v>
      </c>
    </row>
    <row r="96" spans="1:13" x14ac:dyDescent="0.2">
      <c r="A96" s="132">
        <v>500522</v>
      </c>
      <c r="C96" s="134" t="s">
        <v>344</v>
      </c>
      <c r="D96" s="142" t="s">
        <v>0</v>
      </c>
      <c r="E96" s="133">
        <v>6814568.6600000001</v>
      </c>
      <c r="F96" s="134">
        <v>0</v>
      </c>
      <c r="G96" s="134">
        <v>0</v>
      </c>
      <c r="H96" s="133">
        <v>6514.89</v>
      </c>
      <c r="I96" s="134">
        <v>0</v>
      </c>
      <c r="J96" s="134">
        <v>0</v>
      </c>
      <c r="K96" s="134">
        <v>0</v>
      </c>
      <c r="L96" s="133">
        <v>6821083.5499999998</v>
      </c>
      <c r="M96" s="154">
        <v>44167</v>
      </c>
    </row>
    <row r="97" spans="1:13" x14ac:dyDescent="0.2">
      <c r="A97" s="132">
        <v>500540</v>
      </c>
      <c r="C97" s="134" t="s">
        <v>731</v>
      </c>
      <c r="D97" s="142" t="s">
        <v>3</v>
      </c>
      <c r="E97" s="133">
        <v>66609763.950000003</v>
      </c>
      <c r="F97" s="134">
        <v>0</v>
      </c>
      <c r="G97" s="134">
        <v>0</v>
      </c>
      <c r="H97" s="133">
        <v>354699.21</v>
      </c>
      <c r="I97" s="134">
        <v>0</v>
      </c>
      <c r="J97" s="134">
        <v>0</v>
      </c>
      <c r="K97" s="134">
        <v>0</v>
      </c>
      <c r="L97" s="133">
        <v>66964463.159999996</v>
      </c>
      <c r="M97" s="154">
        <v>46407</v>
      </c>
    </row>
    <row r="98" spans="1:13" x14ac:dyDescent="0.2">
      <c r="A98" s="132">
        <v>500557</v>
      </c>
      <c r="C98" s="134" t="s">
        <v>345</v>
      </c>
      <c r="D98" s="142" t="s">
        <v>0</v>
      </c>
      <c r="E98" s="133">
        <v>146517256.5</v>
      </c>
      <c r="F98" s="134">
        <v>0</v>
      </c>
      <c r="G98" s="134">
        <v>0</v>
      </c>
      <c r="H98" s="133">
        <v>140073.89000000001</v>
      </c>
      <c r="I98" s="134">
        <v>0</v>
      </c>
      <c r="J98" s="134">
        <v>0</v>
      </c>
      <c r="K98" s="134">
        <v>0</v>
      </c>
      <c r="L98" s="133">
        <v>146657330.38999999</v>
      </c>
      <c r="M98" s="154">
        <v>42842</v>
      </c>
    </row>
    <row r="99" spans="1:13" x14ac:dyDescent="0.2">
      <c r="A99" s="132">
        <v>500558</v>
      </c>
      <c r="C99" s="134" t="s">
        <v>346</v>
      </c>
      <c r="D99" s="142" t="s">
        <v>0</v>
      </c>
      <c r="E99" s="133">
        <v>166977931.75999999</v>
      </c>
      <c r="F99" s="134">
        <v>0</v>
      </c>
      <c r="G99" s="134">
        <v>0</v>
      </c>
      <c r="H99" s="133">
        <v>159634.74</v>
      </c>
      <c r="I99" s="134">
        <v>0</v>
      </c>
      <c r="J99" s="134">
        <v>0</v>
      </c>
      <c r="K99" s="134">
        <v>0</v>
      </c>
      <c r="L99" s="133">
        <v>167137566.5</v>
      </c>
      <c r="M99" s="154">
        <v>42842</v>
      </c>
    </row>
    <row r="100" spans="1:13" x14ac:dyDescent="0.2">
      <c r="A100" s="132">
        <v>500576</v>
      </c>
      <c r="C100" s="134" t="s">
        <v>347</v>
      </c>
      <c r="D100" s="142" t="s">
        <v>3</v>
      </c>
      <c r="E100" s="133">
        <v>3132955.5</v>
      </c>
      <c r="F100" s="134">
        <v>0</v>
      </c>
      <c r="G100" s="134">
        <v>0</v>
      </c>
      <c r="H100" s="133">
        <v>16683.11</v>
      </c>
      <c r="I100" s="134">
        <v>0</v>
      </c>
      <c r="J100" s="134">
        <v>0</v>
      </c>
      <c r="K100" s="134">
        <v>0</v>
      </c>
      <c r="L100" s="133">
        <v>3149638.61</v>
      </c>
    </row>
    <row r="101" spans="1:13" x14ac:dyDescent="0.2">
      <c r="A101" s="132">
        <v>500631</v>
      </c>
      <c r="C101" s="134" t="s">
        <v>348</v>
      </c>
      <c r="D101" s="142" t="s">
        <v>4</v>
      </c>
      <c r="E101" s="133">
        <v>582814.91</v>
      </c>
      <c r="F101" s="134">
        <v>0</v>
      </c>
      <c r="G101" s="134">
        <v>0</v>
      </c>
      <c r="H101" s="133">
        <v>19040.71</v>
      </c>
      <c r="I101" s="134">
        <v>0</v>
      </c>
      <c r="J101" s="134">
        <v>0</v>
      </c>
      <c r="K101" s="134">
        <v>0</v>
      </c>
      <c r="L101" s="133">
        <v>601855.62</v>
      </c>
      <c r="M101" s="154">
        <v>43309</v>
      </c>
    </row>
    <row r="102" spans="1:13" x14ac:dyDescent="0.2">
      <c r="A102" s="132">
        <v>500883</v>
      </c>
      <c r="C102" s="134" t="s">
        <v>351</v>
      </c>
      <c r="D102" s="142" t="s">
        <v>0</v>
      </c>
      <c r="E102" s="133">
        <v>8933956.6899999995</v>
      </c>
      <c r="F102" s="134">
        <v>0</v>
      </c>
      <c r="G102" s="134">
        <v>0</v>
      </c>
      <c r="H102" s="133">
        <v>8541.08</v>
      </c>
      <c r="I102" s="134">
        <v>0</v>
      </c>
      <c r="J102" s="134">
        <v>0</v>
      </c>
      <c r="K102" s="134">
        <v>0</v>
      </c>
      <c r="L102" s="133">
        <v>8942497.7699999996</v>
      </c>
    </row>
    <row r="103" spans="1:13" x14ac:dyDescent="0.2">
      <c r="A103" s="132">
        <v>500884</v>
      </c>
      <c r="C103" s="134" t="s">
        <v>352</v>
      </c>
      <c r="D103" s="142" t="s">
        <v>0</v>
      </c>
      <c r="E103" s="133">
        <v>15748284.890000001</v>
      </c>
      <c r="F103" s="134">
        <v>0</v>
      </c>
      <c r="G103" s="134">
        <v>0</v>
      </c>
      <c r="H103" s="133">
        <v>15055.71</v>
      </c>
      <c r="I103" s="134">
        <v>0</v>
      </c>
      <c r="J103" s="134">
        <v>0</v>
      </c>
      <c r="K103" s="134">
        <v>0</v>
      </c>
      <c r="L103" s="133">
        <v>15763340.6</v>
      </c>
    </row>
    <row r="104" spans="1:13" x14ac:dyDescent="0.2">
      <c r="A104" s="155"/>
      <c r="B104" s="156" t="s">
        <v>353</v>
      </c>
      <c r="C104" s="156"/>
      <c r="D104" s="157"/>
      <c r="E104" s="158">
        <v>423065436.72000003</v>
      </c>
      <c r="F104" s="156">
        <v>0</v>
      </c>
      <c r="G104" s="156">
        <v>0</v>
      </c>
      <c r="H104" s="158">
        <v>727651.38</v>
      </c>
      <c r="I104" s="156">
        <v>0</v>
      </c>
      <c r="J104" s="156">
        <v>0</v>
      </c>
      <c r="K104" s="156">
        <v>0</v>
      </c>
      <c r="L104" s="158">
        <v>423793088.10000002</v>
      </c>
      <c r="M104" s="155"/>
    </row>
    <row r="105" spans="1:13" x14ac:dyDescent="0.2">
      <c r="E105" s="133"/>
      <c r="H105" s="133"/>
      <c r="L105" s="133"/>
    </row>
    <row r="106" spans="1:13" x14ac:dyDescent="0.2">
      <c r="A106" s="132">
        <v>500186</v>
      </c>
      <c r="C106" s="134" t="s">
        <v>732</v>
      </c>
      <c r="D106" s="142" t="s">
        <v>0</v>
      </c>
      <c r="E106" s="133">
        <v>22784250.32</v>
      </c>
      <c r="F106" s="134">
        <v>0</v>
      </c>
      <c r="G106" s="134">
        <v>0</v>
      </c>
      <c r="H106" s="133">
        <v>21782.25</v>
      </c>
      <c r="I106" s="134">
        <v>0</v>
      </c>
      <c r="J106" s="134">
        <v>0</v>
      </c>
      <c r="K106" s="134">
        <v>0</v>
      </c>
      <c r="L106" s="133">
        <v>22806032.57</v>
      </c>
      <c r="M106" s="154">
        <v>40046</v>
      </c>
    </row>
    <row r="107" spans="1:13" x14ac:dyDescent="0.2">
      <c r="A107" s="132">
        <v>500197</v>
      </c>
      <c r="C107" s="134" t="s">
        <v>355</v>
      </c>
      <c r="D107" s="142" t="s">
        <v>26</v>
      </c>
      <c r="E107" s="133">
        <v>8200000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8200000</v>
      </c>
      <c r="M107" s="154">
        <v>40117</v>
      </c>
    </row>
    <row r="108" spans="1:13" x14ac:dyDescent="0.2">
      <c r="A108" s="132">
        <v>500716</v>
      </c>
      <c r="C108" s="134" t="s">
        <v>356</v>
      </c>
      <c r="D108" s="142" t="s">
        <v>0</v>
      </c>
      <c r="E108" s="133">
        <v>894653.18</v>
      </c>
      <c r="F108" s="134">
        <v>0</v>
      </c>
      <c r="G108" s="134">
        <v>0</v>
      </c>
      <c r="H108" s="134">
        <v>855.3</v>
      </c>
      <c r="I108" s="134">
        <v>0</v>
      </c>
      <c r="J108" s="134">
        <v>0</v>
      </c>
      <c r="K108" s="134">
        <v>0</v>
      </c>
      <c r="L108" s="133">
        <v>895508.47999999998</v>
      </c>
      <c r="M108" s="154">
        <v>42026</v>
      </c>
    </row>
    <row r="109" spans="1:13" x14ac:dyDescent="0.2">
      <c r="A109" s="132">
        <v>500768</v>
      </c>
      <c r="C109" s="134" t="s">
        <v>357</v>
      </c>
      <c r="D109" s="142" t="s">
        <v>0</v>
      </c>
      <c r="E109" s="133">
        <v>125603865.48999999</v>
      </c>
      <c r="F109" s="134">
        <v>0</v>
      </c>
      <c r="G109" s="134">
        <v>0</v>
      </c>
      <c r="H109" s="133">
        <v>120080.13</v>
      </c>
      <c r="I109" s="134">
        <v>0</v>
      </c>
      <c r="J109" s="134">
        <v>0</v>
      </c>
      <c r="K109" s="134">
        <v>0</v>
      </c>
      <c r="L109" s="133">
        <v>125723945.62</v>
      </c>
    </row>
    <row r="110" spans="1:13" x14ac:dyDescent="0.2">
      <c r="A110" s="132">
        <v>500839</v>
      </c>
      <c r="C110" s="134" t="s">
        <v>733</v>
      </c>
      <c r="D110" s="142" t="s">
        <v>0</v>
      </c>
      <c r="E110" s="133">
        <v>16615153.83</v>
      </c>
      <c r="F110" s="134">
        <v>0</v>
      </c>
      <c r="G110" s="134">
        <v>0</v>
      </c>
      <c r="H110" s="133">
        <v>15944.17</v>
      </c>
      <c r="I110" s="133">
        <v>-395939.84000000003</v>
      </c>
      <c r="J110" s="134">
        <v>0</v>
      </c>
      <c r="K110" s="134">
        <v>0</v>
      </c>
      <c r="L110" s="133">
        <v>16235158.16</v>
      </c>
    </row>
    <row r="111" spans="1:13" x14ac:dyDescent="0.2">
      <c r="A111" s="155"/>
      <c r="B111" s="156" t="s">
        <v>358</v>
      </c>
      <c r="C111" s="156"/>
      <c r="D111" s="157"/>
      <c r="E111" s="158">
        <v>174097922.81999999</v>
      </c>
      <c r="F111" s="156">
        <v>0</v>
      </c>
      <c r="G111" s="156">
        <v>0</v>
      </c>
      <c r="H111" s="158">
        <v>158661.85</v>
      </c>
      <c r="I111" s="158">
        <v>-395939.84000000003</v>
      </c>
      <c r="J111" s="156">
        <v>0</v>
      </c>
      <c r="K111" s="156">
        <v>0</v>
      </c>
      <c r="L111" s="158">
        <v>173860644.83000001</v>
      </c>
      <c r="M111" s="155"/>
    </row>
    <row r="112" spans="1:13" x14ac:dyDescent="0.2">
      <c r="E112" s="133"/>
      <c r="H112" s="133"/>
      <c r="I112" s="133"/>
      <c r="L112" s="133"/>
    </row>
    <row r="113" spans="1:13" x14ac:dyDescent="0.2">
      <c r="A113" s="132">
        <v>500748</v>
      </c>
      <c r="C113" s="134" t="s">
        <v>734</v>
      </c>
      <c r="D113" s="142" t="s">
        <v>26</v>
      </c>
      <c r="E113" s="133">
        <v>568071.32999999996</v>
      </c>
      <c r="F113" s="134">
        <v>0</v>
      </c>
      <c r="G113" s="134">
        <v>0</v>
      </c>
      <c r="H113" s="134">
        <v>0</v>
      </c>
      <c r="I113" s="133">
        <v>-138237.67000000001</v>
      </c>
      <c r="J113" s="134">
        <v>0</v>
      </c>
      <c r="K113" s="134">
        <v>0</v>
      </c>
      <c r="L113" s="133">
        <v>429833.66</v>
      </c>
    </row>
    <row r="114" spans="1:13" x14ac:dyDescent="0.2">
      <c r="A114" s="132">
        <v>500962</v>
      </c>
      <c r="C114" s="134" t="s">
        <v>359</v>
      </c>
      <c r="E114" s="133">
        <v>40515000</v>
      </c>
      <c r="F114" s="134">
        <v>0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40515000</v>
      </c>
    </row>
    <row r="115" spans="1:13" x14ac:dyDescent="0.2">
      <c r="A115" s="155"/>
      <c r="B115" s="156" t="s">
        <v>360</v>
      </c>
      <c r="C115" s="156"/>
      <c r="D115" s="157"/>
      <c r="E115" s="158">
        <v>41083071.329999998</v>
      </c>
      <c r="F115" s="156">
        <v>0</v>
      </c>
      <c r="G115" s="156">
        <v>0</v>
      </c>
      <c r="H115" s="156">
        <v>0</v>
      </c>
      <c r="I115" s="158">
        <v>-138237.67000000001</v>
      </c>
      <c r="J115" s="156">
        <v>0</v>
      </c>
      <c r="K115" s="156">
        <v>0</v>
      </c>
      <c r="L115" s="158">
        <v>40944833.659999996</v>
      </c>
      <c r="M115" s="155"/>
    </row>
    <row r="116" spans="1:13" x14ac:dyDescent="0.2">
      <c r="E116" s="133"/>
      <c r="I116" s="133"/>
      <c r="L116" s="133"/>
    </row>
    <row r="117" spans="1:13" x14ac:dyDescent="0.2">
      <c r="A117" s="132">
        <v>500039</v>
      </c>
      <c r="C117" s="134" t="s">
        <v>361</v>
      </c>
      <c r="D117" s="142" t="s">
        <v>0</v>
      </c>
      <c r="E117" s="133">
        <v>10890952</v>
      </c>
      <c r="F117" s="134">
        <v>0</v>
      </c>
      <c r="G117" s="134">
        <v>0</v>
      </c>
      <c r="H117" s="133">
        <v>10412</v>
      </c>
      <c r="I117" s="134">
        <v>0</v>
      </c>
      <c r="J117" s="134">
        <v>0</v>
      </c>
      <c r="K117" s="134">
        <v>0</v>
      </c>
      <c r="L117" s="133">
        <v>10901364</v>
      </c>
      <c r="M117" s="154">
        <v>41435</v>
      </c>
    </row>
    <row r="118" spans="1:13" x14ac:dyDescent="0.2">
      <c r="A118" s="132">
        <v>500613</v>
      </c>
      <c r="C118" s="134" t="s">
        <v>362</v>
      </c>
      <c r="D118" s="142" t="s">
        <v>26</v>
      </c>
      <c r="E118" s="133">
        <v>7458382.4800000004</v>
      </c>
      <c r="F118" s="134">
        <v>0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7458382.4800000004</v>
      </c>
      <c r="M118" s="154">
        <v>42396</v>
      </c>
    </row>
    <row r="119" spans="1:13" x14ac:dyDescent="0.2">
      <c r="A119" s="155"/>
      <c r="B119" s="156" t="s">
        <v>363</v>
      </c>
      <c r="C119" s="156"/>
      <c r="D119" s="157"/>
      <c r="E119" s="158">
        <v>18349334.48</v>
      </c>
      <c r="F119" s="156">
        <v>0</v>
      </c>
      <c r="G119" s="156">
        <v>0</v>
      </c>
      <c r="H119" s="158">
        <v>10412</v>
      </c>
      <c r="I119" s="156">
        <v>0</v>
      </c>
      <c r="J119" s="156">
        <v>0</v>
      </c>
      <c r="K119" s="156">
        <v>0</v>
      </c>
      <c r="L119" s="158">
        <v>18359746.48</v>
      </c>
      <c r="M119" s="155"/>
    </row>
    <row r="120" spans="1:13" x14ac:dyDescent="0.2">
      <c r="E120" s="133"/>
      <c r="H120" s="133"/>
      <c r="L120" s="133"/>
    </row>
    <row r="121" spans="1:13" x14ac:dyDescent="0.2">
      <c r="A121" s="132">
        <v>500286</v>
      </c>
      <c r="C121" s="134" t="s">
        <v>735</v>
      </c>
      <c r="D121" s="142" t="s">
        <v>0</v>
      </c>
      <c r="E121" s="133">
        <v>12029060.33</v>
      </c>
      <c r="F121" s="134">
        <v>0</v>
      </c>
      <c r="G121" s="134">
        <v>0</v>
      </c>
      <c r="H121" s="133">
        <v>11500.07</v>
      </c>
      <c r="I121" s="134">
        <v>0</v>
      </c>
      <c r="J121" s="134">
        <v>0</v>
      </c>
      <c r="K121" s="134">
        <v>0</v>
      </c>
      <c r="L121" s="133">
        <v>12040560.4</v>
      </c>
      <c r="M121" s="154">
        <v>42626</v>
      </c>
    </row>
    <row r="122" spans="1:13" x14ac:dyDescent="0.2">
      <c r="A122" s="132">
        <v>500512</v>
      </c>
      <c r="C122" s="134" t="s">
        <v>364</v>
      </c>
      <c r="D122" s="142" t="s">
        <v>1</v>
      </c>
      <c r="E122" s="133">
        <v>106355729.45999999</v>
      </c>
      <c r="F122" s="134">
        <v>0</v>
      </c>
      <c r="G122" s="134">
        <v>0</v>
      </c>
      <c r="H122" s="133">
        <v>416440.35</v>
      </c>
      <c r="I122" s="134">
        <v>0</v>
      </c>
      <c r="J122" s="134">
        <v>0</v>
      </c>
      <c r="K122" s="134">
        <v>0</v>
      </c>
      <c r="L122" s="133">
        <v>106772169.81</v>
      </c>
      <c r="M122" s="154">
        <v>44165</v>
      </c>
    </row>
    <row r="123" spans="1:13" x14ac:dyDescent="0.2">
      <c r="A123" s="155"/>
      <c r="B123" s="156" t="s">
        <v>365</v>
      </c>
      <c r="C123" s="156"/>
      <c r="D123" s="157"/>
      <c r="E123" s="158">
        <v>118384789.79000001</v>
      </c>
      <c r="F123" s="156">
        <v>0</v>
      </c>
      <c r="G123" s="156">
        <v>0</v>
      </c>
      <c r="H123" s="158">
        <v>427940.42</v>
      </c>
      <c r="I123" s="156">
        <v>0</v>
      </c>
      <c r="J123" s="156">
        <v>0</v>
      </c>
      <c r="K123" s="156">
        <v>0</v>
      </c>
      <c r="L123" s="158">
        <v>118812730.20999999</v>
      </c>
      <c r="M123" s="155"/>
    </row>
    <row r="124" spans="1:13" x14ac:dyDescent="0.2">
      <c r="E124" s="133"/>
      <c r="H124" s="133"/>
      <c r="L124" s="133"/>
    </row>
    <row r="125" spans="1:13" x14ac:dyDescent="0.2">
      <c r="A125" s="132">
        <v>500629</v>
      </c>
      <c r="C125" s="134" t="s">
        <v>292</v>
      </c>
      <c r="D125" s="142" t="s">
        <v>26</v>
      </c>
      <c r="E125" s="133">
        <v>2876610.92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2876610.92</v>
      </c>
      <c r="M125" s="154">
        <v>41916</v>
      </c>
    </row>
    <row r="126" spans="1:13" x14ac:dyDescent="0.2">
      <c r="A126" s="155"/>
      <c r="B126" s="156" t="s">
        <v>736</v>
      </c>
      <c r="C126" s="156"/>
      <c r="D126" s="157"/>
      <c r="E126" s="158">
        <v>2876610.92</v>
      </c>
      <c r="F126" s="156">
        <v>0</v>
      </c>
      <c r="G126" s="156">
        <v>0</v>
      </c>
      <c r="H126" s="156">
        <v>0</v>
      </c>
      <c r="I126" s="156">
        <v>0</v>
      </c>
      <c r="J126" s="156">
        <v>0</v>
      </c>
      <c r="K126" s="156">
        <v>0</v>
      </c>
      <c r="L126" s="158">
        <v>2876610.92</v>
      </c>
      <c r="M126" s="155"/>
    </row>
    <row r="127" spans="1:13" x14ac:dyDescent="0.2">
      <c r="E127" s="133"/>
      <c r="L127" s="133"/>
    </row>
    <row r="128" spans="1:13" x14ac:dyDescent="0.2">
      <c r="A128" s="132">
        <v>500555</v>
      </c>
      <c r="C128" s="134" t="s">
        <v>366</v>
      </c>
      <c r="D128" s="142" t="s">
        <v>26</v>
      </c>
      <c r="E128" s="133">
        <v>918177.38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4">
        <v>0</v>
      </c>
      <c r="L128" s="133">
        <v>918177.38</v>
      </c>
      <c r="M128" s="154">
        <v>41313</v>
      </c>
    </row>
    <row r="129" spans="1:13" x14ac:dyDescent="0.2">
      <c r="A129" s="155"/>
      <c r="B129" s="156" t="s">
        <v>367</v>
      </c>
      <c r="C129" s="156"/>
      <c r="D129" s="157"/>
      <c r="E129" s="158">
        <v>918177.38</v>
      </c>
      <c r="F129" s="156">
        <v>0</v>
      </c>
      <c r="G129" s="156">
        <v>0</v>
      </c>
      <c r="H129" s="156">
        <v>0</v>
      </c>
      <c r="I129" s="156">
        <v>0</v>
      </c>
      <c r="J129" s="156">
        <v>0</v>
      </c>
      <c r="K129" s="156">
        <v>0</v>
      </c>
      <c r="L129" s="158">
        <v>918177.38</v>
      </c>
      <c r="M129" s="155"/>
    </row>
    <row r="130" spans="1:13" x14ac:dyDescent="0.2">
      <c r="E130" s="133"/>
      <c r="L130" s="133"/>
    </row>
    <row r="131" spans="1:13" x14ac:dyDescent="0.2">
      <c r="A131" s="132">
        <v>500400</v>
      </c>
      <c r="C131" s="134" t="s">
        <v>368</v>
      </c>
      <c r="D131" s="142" t="s">
        <v>0</v>
      </c>
      <c r="E131" s="133">
        <v>3045640.81</v>
      </c>
      <c r="F131" s="134">
        <v>0</v>
      </c>
      <c r="G131" s="134">
        <v>0</v>
      </c>
      <c r="H131" s="133">
        <v>2911.74</v>
      </c>
      <c r="I131" s="134">
        <v>0</v>
      </c>
      <c r="J131" s="134">
        <v>0</v>
      </c>
      <c r="K131" s="134">
        <v>0</v>
      </c>
      <c r="L131" s="133">
        <v>3048552.55</v>
      </c>
      <c r="M131" s="154">
        <v>46813</v>
      </c>
    </row>
    <row r="132" spans="1:13" x14ac:dyDescent="0.2">
      <c r="A132" s="132">
        <v>500401</v>
      </c>
      <c r="C132" s="134" t="s">
        <v>369</v>
      </c>
      <c r="D132" s="142" t="s">
        <v>0</v>
      </c>
      <c r="E132" s="133">
        <v>23219343.890000001</v>
      </c>
      <c r="F132" s="134">
        <v>0</v>
      </c>
      <c r="G132" s="134">
        <v>0</v>
      </c>
      <c r="H132" s="133">
        <v>22198.23</v>
      </c>
      <c r="I132" s="134">
        <v>0</v>
      </c>
      <c r="J132" s="134">
        <v>0</v>
      </c>
      <c r="K132" s="134">
        <v>0</v>
      </c>
      <c r="L132" s="133">
        <v>23241542.120000001</v>
      </c>
      <c r="M132" s="154">
        <v>46583</v>
      </c>
    </row>
    <row r="133" spans="1:13" x14ac:dyDescent="0.2">
      <c r="A133" s="155"/>
      <c r="B133" s="156" t="s">
        <v>370</v>
      </c>
      <c r="C133" s="156"/>
      <c r="D133" s="157"/>
      <c r="E133" s="158">
        <v>26264984.699999999</v>
      </c>
      <c r="F133" s="156">
        <v>0</v>
      </c>
      <c r="G133" s="156">
        <v>0</v>
      </c>
      <c r="H133" s="158">
        <v>25109.97</v>
      </c>
      <c r="I133" s="156">
        <v>0</v>
      </c>
      <c r="J133" s="156">
        <v>0</v>
      </c>
      <c r="K133" s="156">
        <v>0</v>
      </c>
      <c r="L133" s="158">
        <v>26290094.670000002</v>
      </c>
      <c r="M133" s="155"/>
    </row>
    <row r="134" spans="1:13" x14ac:dyDescent="0.2">
      <c r="E134" s="133"/>
      <c r="H134" s="133"/>
      <c r="L134" s="133"/>
    </row>
    <row r="135" spans="1:13" x14ac:dyDescent="0.2">
      <c r="A135" s="132">
        <v>500145</v>
      </c>
      <c r="C135" s="134" t="s">
        <v>737</v>
      </c>
      <c r="D135" s="142" t="s">
        <v>26</v>
      </c>
      <c r="E135" s="133">
        <v>943083.53</v>
      </c>
      <c r="F135" s="134">
        <v>0</v>
      </c>
      <c r="G135" s="134">
        <v>0</v>
      </c>
      <c r="H135" s="134">
        <v>0</v>
      </c>
      <c r="I135" s="134">
        <v>0</v>
      </c>
      <c r="J135" s="134">
        <v>0</v>
      </c>
      <c r="K135" s="134">
        <v>0</v>
      </c>
      <c r="L135" s="133">
        <v>943083.53</v>
      </c>
      <c r="M135" s="154">
        <v>38539</v>
      </c>
    </row>
    <row r="136" spans="1:13" x14ac:dyDescent="0.2">
      <c r="A136" s="132">
        <v>500206</v>
      </c>
      <c r="C136" s="134" t="s">
        <v>327</v>
      </c>
      <c r="D136" s="142" t="s">
        <v>0</v>
      </c>
      <c r="E136" s="133">
        <v>50974957.310000002</v>
      </c>
      <c r="F136" s="134">
        <v>0</v>
      </c>
      <c r="G136" s="134">
        <v>0</v>
      </c>
      <c r="H136" s="133">
        <v>49120.32</v>
      </c>
      <c r="I136" s="133">
        <v>-540802.37</v>
      </c>
      <c r="J136" s="134">
        <v>0</v>
      </c>
      <c r="K136" s="134">
        <v>0</v>
      </c>
      <c r="L136" s="133">
        <v>50483275.259999998</v>
      </c>
      <c r="M136" s="154">
        <v>43768</v>
      </c>
    </row>
    <row r="137" spans="1:13" x14ac:dyDescent="0.2">
      <c r="A137" s="155"/>
      <c r="B137" s="156" t="s">
        <v>738</v>
      </c>
      <c r="C137" s="156"/>
      <c r="D137" s="157"/>
      <c r="E137" s="158">
        <v>51918040.840000004</v>
      </c>
      <c r="F137" s="156">
        <v>0</v>
      </c>
      <c r="G137" s="156">
        <v>0</v>
      </c>
      <c r="H137" s="158">
        <v>49120.32</v>
      </c>
      <c r="I137" s="158">
        <v>-540802.37</v>
      </c>
      <c r="J137" s="156">
        <v>0</v>
      </c>
      <c r="K137" s="156">
        <v>0</v>
      </c>
      <c r="L137" s="158">
        <v>51426358.789999999</v>
      </c>
      <c r="M137" s="155"/>
    </row>
    <row r="138" spans="1:13" x14ac:dyDescent="0.2">
      <c r="E138" s="133"/>
      <c r="H138" s="133"/>
      <c r="I138" s="133"/>
      <c r="L138" s="133"/>
    </row>
    <row r="140" spans="1:13" x14ac:dyDescent="0.2">
      <c r="E140" s="159">
        <f t="shared" ref="E140:L140" si="0">E137+E133+E129+E126+E123+E119+E115+E111+E104+E92+E89+E86+E72+E63+E52+E49+E43+E20+E13+E10+E7+E46</f>
        <v>5472869611.3099995</v>
      </c>
      <c r="F140" s="159">
        <f t="shared" si="0"/>
        <v>61258642.760000005</v>
      </c>
      <c r="G140" s="159">
        <f t="shared" si="0"/>
        <v>0</v>
      </c>
      <c r="H140" s="159">
        <f t="shared" si="0"/>
        <v>15205012.369999999</v>
      </c>
      <c r="I140" s="159">
        <f t="shared" si="0"/>
        <v>-79566846.810000002</v>
      </c>
      <c r="J140" s="159">
        <f t="shared" si="0"/>
        <v>-8923057.4000000004</v>
      </c>
      <c r="K140" s="159">
        <f t="shared" si="0"/>
        <v>0</v>
      </c>
      <c r="L140" s="159">
        <f t="shared" si="0"/>
        <v>5460843362.2300005</v>
      </c>
    </row>
    <row r="142" spans="1:13" x14ac:dyDescent="0.2">
      <c r="L142" s="162"/>
    </row>
  </sheetData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M136"/>
  <sheetViews>
    <sheetView workbookViewId="0">
      <pane ySplit="3" topLeftCell="A34" activePane="bottomLeft" state="frozen"/>
      <selection pane="bottomLeft" activeCell="L50" sqref="L50"/>
    </sheetView>
  </sheetViews>
  <sheetFormatPr defaultColWidth="9.109375" defaultRowHeight="11.4" x14ac:dyDescent="0.2"/>
  <cols>
    <col min="1" max="1" width="14.554687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6.88671875" style="134" customWidth="1"/>
    <col min="6" max="6" width="14.109375" style="134" customWidth="1"/>
    <col min="7" max="7" width="12.88671875" style="134" customWidth="1"/>
    <col min="8" max="8" width="11.6640625" style="134" customWidth="1"/>
    <col min="9" max="9" width="14.6640625" style="134" customWidth="1"/>
    <col min="10" max="10" width="14" style="134" customWidth="1"/>
    <col min="11" max="11" width="13.44140625" style="134" customWidth="1"/>
    <col min="12" max="12" width="15.5546875" style="134" customWidth="1"/>
    <col min="13" max="13" width="11.5546875" style="134" customWidth="1"/>
    <col min="14" max="16384" width="9.109375" style="134"/>
  </cols>
  <sheetData>
    <row r="1" spans="1:13" x14ac:dyDescent="0.2">
      <c r="A1" s="167" t="s">
        <v>739</v>
      </c>
    </row>
    <row r="3" spans="1:13" s="153" customFormat="1" ht="45" customHeight="1" x14ac:dyDescent="0.3">
      <c r="A3" s="153" t="s">
        <v>276</v>
      </c>
      <c r="B3" s="153" t="s">
        <v>277</v>
      </c>
      <c r="C3" s="153" t="s">
        <v>278</v>
      </c>
      <c r="D3" s="153" t="s">
        <v>279</v>
      </c>
      <c r="E3" s="153" t="s">
        <v>280</v>
      </c>
      <c r="F3" s="153" t="s">
        <v>281</v>
      </c>
      <c r="G3" s="153" t="s">
        <v>282</v>
      </c>
      <c r="H3" s="153" t="s">
        <v>283</v>
      </c>
      <c r="I3" s="153" t="s">
        <v>284</v>
      </c>
      <c r="J3" s="153" t="s">
        <v>282</v>
      </c>
      <c r="K3" s="153" t="s">
        <v>450</v>
      </c>
      <c r="L3" s="153" t="s">
        <v>286</v>
      </c>
      <c r="M3" s="153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142915499.91999999</v>
      </c>
      <c r="F5" s="134">
        <v>0</v>
      </c>
      <c r="G5" s="134">
        <v>0</v>
      </c>
      <c r="H5" s="134">
        <v>0</v>
      </c>
      <c r="I5" s="133">
        <v>-6790875</v>
      </c>
      <c r="J5" s="134">
        <v>0</v>
      </c>
      <c r="K5" s="133">
        <v>-1704624.99</v>
      </c>
      <c r="L5" s="172">
        <v>134419999.93000001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73290000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-910000</v>
      </c>
      <c r="L6" s="172">
        <v>72380000</v>
      </c>
    </row>
    <row r="7" spans="1:13" x14ac:dyDescent="0.2">
      <c r="A7" s="163"/>
      <c r="B7" s="164" t="s">
        <v>289</v>
      </c>
      <c r="C7" s="164"/>
      <c r="D7" s="163"/>
      <c r="E7" s="159">
        <v>216205499.91999999</v>
      </c>
      <c r="F7" s="164">
        <v>0</v>
      </c>
      <c r="G7" s="164">
        <v>0</v>
      </c>
      <c r="H7" s="164">
        <v>0</v>
      </c>
      <c r="I7" s="159">
        <v>-6790875</v>
      </c>
      <c r="J7" s="164">
        <v>0</v>
      </c>
      <c r="K7" s="159">
        <v>-2614624.9900000002</v>
      </c>
      <c r="L7" s="159">
        <v>206799999.93000001</v>
      </c>
      <c r="M7" s="164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2323706.1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2257314.5</v>
      </c>
    </row>
    <row r="10" spans="1:13" x14ac:dyDescent="0.2">
      <c r="A10" s="163"/>
      <c r="B10" s="164" t="s">
        <v>291</v>
      </c>
      <c r="C10" s="164"/>
      <c r="D10" s="163"/>
      <c r="E10" s="159">
        <v>2323706.1</v>
      </c>
      <c r="F10" s="164">
        <v>0</v>
      </c>
      <c r="G10" s="164">
        <v>0</v>
      </c>
      <c r="H10" s="164">
        <v>0</v>
      </c>
      <c r="I10" s="159">
        <v>-66391.600000000006</v>
      </c>
      <c r="J10" s="164">
        <v>0</v>
      </c>
      <c r="K10" s="164">
        <v>0</v>
      </c>
      <c r="L10" s="173">
        <v>2257314.5</v>
      </c>
      <c r="M10" s="164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32" t="s">
        <v>0</v>
      </c>
      <c r="E12" s="133">
        <v>8842536.6300000008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3">
        <v>-109792.71</v>
      </c>
      <c r="L12" s="133">
        <v>8732743.9199999999</v>
      </c>
    </row>
    <row r="13" spans="1:13" x14ac:dyDescent="0.2">
      <c r="A13" s="163"/>
      <c r="B13" s="164" t="s">
        <v>708</v>
      </c>
      <c r="C13" s="164"/>
      <c r="D13" s="163"/>
      <c r="E13" s="159">
        <v>8842536.6300000008</v>
      </c>
      <c r="F13" s="164">
        <v>0</v>
      </c>
      <c r="G13" s="164">
        <v>0</v>
      </c>
      <c r="H13" s="164">
        <v>0</v>
      </c>
      <c r="I13" s="164">
        <v>0</v>
      </c>
      <c r="J13" s="164">
        <v>0</v>
      </c>
      <c r="K13" s="159">
        <v>-109792.71</v>
      </c>
      <c r="L13" s="173">
        <v>8732743.9199999999</v>
      </c>
      <c r="M13" s="164"/>
    </row>
    <row r="14" spans="1:13" x14ac:dyDescent="0.2">
      <c r="E14" s="133"/>
      <c r="K14" s="133"/>
      <c r="L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238716000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3">
        <v>-2964000</v>
      </c>
      <c r="L15" s="133">
        <v>235752000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70383066.989999995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-873906.3</v>
      </c>
      <c r="L16" s="133">
        <v>69509160.689999998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284783218.01999998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-3535990.29</v>
      </c>
      <c r="L17" s="133">
        <v>281247227.73000002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216984950</v>
      </c>
      <c r="F18" s="134">
        <v>0</v>
      </c>
      <c r="G18" s="134">
        <v>0</v>
      </c>
      <c r="H18" s="134">
        <v>0</v>
      </c>
      <c r="I18" s="133">
        <v>-7091850</v>
      </c>
      <c r="J18" s="134">
        <v>0</v>
      </c>
      <c r="K18" s="133">
        <v>-1865500</v>
      </c>
      <c r="L18" s="133">
        <v>208027600</v>
      </c>
    </row>
    <row r="19" spans="1:13" x14ac:dyDescent="0.2">
      <c r="A19" s="132">
        <v>500776</v>
      </c>
      <c r="C19" s="134" t="s">
        <v>340</v>
      </c>
      <c r="D19" s="132" t="s">
        <v>0</v>
      </c>
      <c r="E19" s="133">
        <v>75698100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-939900</v>
      </c>
      <c r="L19" s="133">
        <v>74758200</v>
      </c>
      <c r="M19" s="134" t="s">
        <v>453</v>
      </c>
    </row>
    <row r="20" spans="1:13" x14ac:dyDescent="0.2">
      <c r="A20" s="163"/>
      <c r="B20" s="164" t="s">
        <v>298</v>
      </c>
      <c r="C20" s="164"/>
      <c r="D20" s="163"/>
      <c r="E20" s="159">
        <v>886565335.00999999</v>
      </c>
      <c r="F20" s="164">
        <v>0</v>
      </c>
      <c r="G20" s="164">
        <v>0</v>
      </c>
      <c r="H20" s="164">
        <v>0</v>
      </c>
      <c r="I20" s="159">
        <v>-7091850</v>
      </c>
      <c r="J20" s="164">
        <v>0</v>
      </c>
      <c r="K20" s="159">
        <v>-10179296.59</v>
      </c>
      <c r="L20" s="173">
        <v>869294188.41999996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500271</v>
      </c>
      <c r="C22" s="134" t="s">
        <v>299</v>
      </c>
      <c r="D22" s="132" t="s">
        <v>1</v>
      </c>
      <c r="E22" s="133">
        <v>22109568.41</v>
      </c>
      <c r="F22" s="134">
        <v>0</v>
      </c>
      <c r="G22" s="134">
        <v>0</v>
      </c>
      <c r="H22" s="134">
        <v>0</v>
      </c>
      <c r="I22" s="133">
        <v>-2063384.36</v>
      </c>
      <c r="J22" s="134">
        <v>0</v>
      </c>
      <c r="K22" s="133">
        <v>-197837.94</v>
      </c>
      <c r="L22" s="133">
        <v>19848346.109999999</v>
      </c>
      <c r="M22" s="144">
        <v>44176</v>
      </c>
    </row>
    <row r="23" spans="1:13" x14ac:dyDescent="0.2">
      <c r="A23" s="132">
        <v>500590</v>
      </c>
      <c r="C23" s="134" t="s">
        <v>300</v>
      </c>
      <c r="D23" s="132" t="s">
        <v>1</v>
      </c>
      <c r="E23" s="133">
        <v>5717328.5700000003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-49153.98</v>
      </c>
      <c r="L23" s="133">
        <v>5668174.5899999999</v>
      </c>
      <c r="M23" s="144">
        <v>44176</v>
      </c>
    </row>
    <row r="24" spans="1:13" x14ac:dyDescent="0.2">
      <c r="A24" s="132">
        <v>500640</v>
      </c>
      <c r="C24" s="134" t="s">
        <v>301</v>
      </c>
      <c r="D24" s="132" t="s">
        <v>0</v>
      </c>
      <c r="E24" s="133">
        <v>146204425.84999999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-1815336.72</v>
      </c>
      <c r="L24" s="133">
        <v>144389089.13</v>
      </c>
      <c r="M24" s="144">
        <v>44102</v>
      </c>
    </row>
    <row r="25" spans="1:13" x14ac:dyDescent="0.2">
      <c r="A25" s="132">
        <v>500642</v>
      </c>
      <c r="C25" s="134" t="s">
        <v>302</v>
      </c>
      <c r="D25" s="132" t="s">
        <v>0</v>
      </c>
      <c r="E25" s="133">
        <v>197275777.86000001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-2449460.4700000002</v>
      </c>
      <c r="L25" s="133">
        <v>194826317.38999999</v>
      </c>
      <c r="M25" s="144">
        <v>45013</v>
      </c>
    </row>
    <row r="26" spans="1:13" x14ac:dyDescent="0.2">
      <c r="A26" s="132">
        <v>500677</v>
      </c>
      <c r="C26" s="134" t="s">
        <v>709</v>
      </c>
      <c r="D26" s="132" t="s">
        <v>0</v>
      </c>
      <c r="E26" s="133">
        <v>770592000</v>
      </c>
      <c r="F26" s="134">
        <v>0</v>
      </c>
      <c r="G26" s="134">
        <v>0</v>
      </c>
      <c r="H26" s="134">
        <v>0</v>
      </c>
      <c r="I26" s="133">
        <v>-33088000</v>
      </c>
      <c r="J26" s="134">
        <v>0</v>
      </c>
      <c r="K26" s="133">
        <v>-9568000.0099999998</v>
      </c>
      <c r="L26" s="133">
        <v>727935999.99000001</v>
      </c>
      <c r="M26" s="144">
        <v>11139</v>
      </c>
    </row>
    <row r="27" spans="1:13" x14ac:dyDescent="0.2">
      <c r="A27" s="132">
        <v>500686</v>
      </c>
      <c r="C27" s="134" t="s">
        <v>710</v>
      </c>
      <c r="D27" s="132" t="s">
        <v>0</v>
      </c>
      <c r="E27" s="133">
        <v>2340290.14</v>
      </c>
      <c r="F27" s="134">
        <v>0</v>
      </c>
      <c r="G27" s="134">
        <v>0</v>
      </c>
      <c r="H27" s="134">
        <v>0</v>
      </c>
      <c r="I27" s="133">
        <v>-61432.19</v>
      </c>
      <c r="J27" s="134">
        <v>0</v>
      </c>
      <c r="K27" s="133">
        <v>-28447.88</v>
      </c>
      <c r="L27" s="133">
        <v>2250410.0699999998</v>
      </c>
      <c r="M27" s="144">
        <v>44212</v>
      </c>
    </row>
    <row r="28" spans="1:13" x14ac:dyDescent="0.2">
      <c r="A28" s="132">
        <v>500746</v>
      </c>
      <c r="C28" s="134" t="s">
        <v>349</v>
      </c>
      <c r="D28" s="132" t="s">
        <v>2</v>
      </c>
      <c r="E28" s="133">
        <v>366768000</v>
      </c>
      <c r="F28" s="134">
        <v>0</v>
      </c>
      <c r="G28" s="134">
        <v>0</v>
      </c>
      <c r="H28" s="134">
        <v>0</v>
      </c>
      <c r="I28" s="133">
        <v>-30181542.850000001</v>
      </c>
      <c r="J28" s="134">
        <v>0</v>
      </c>
      <c r="K28" s="133">
        <v>-2508000</v>
      </c>
      <c r="L28" s="133">
        <v>334078457.14999998</v>
      </c>
    </row>
    <row r="29" spans="1:13" x14ac:dyDescent="0.2">
      <c r="A29" s="132">
        <v>500781</v>
      </c>
      <c r="C29" s="134" t="s">
        <v>350</v>
      </c>
      <c r="D29" s="132" t="s">
        <v>0</v>
      </c>
      <c r="E29" s="133">
        <v>16752000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-208000</v>
      </c>
      <c r="L29" s="133">
        <v>16544000</v>
      </c>
    </row>
    <row r="30" spans="1:13" x14ac:dyDescent="0.2">
      <c r="A30" s="132">
        <v>500805</v>
      </c>
      <c r="C30" s="134" t="s">
        <v>303</v>
      </c>
      <c r="D30" s="132" t="s">
        <v>0</v>
      </c>
      <c r="E30" s="133">
        <v>208530511.75999999</v>
      </c>
      <c r="F30" s="134">
        <v>0</v>
      </c>
      <c r="G30" s="134">
        <v>0</v>
      </c>
      <c r="H30" s="134">
        <v>0</v>
      </c>
      <c r="I30" s="133">
        <v>-8954170.4199999999</v>
      </c>
      <c r="J30" s="134">
        <v>0</v>
      </c>
      <c r="K30" s="133">
        <v>-2589204.06</v>
      </c>
      <c r="L30" s="133">
        <v>196987137.28</v>
      </c>
    </row>
    <row r="31" spans="1:13" x14ac:dyDescent="0.2">
      <c r="A31" s="132">
        <v>500807</v>
      </c>
      <c r="C31" s="134" t="s">
        <v>304</v>
      </c>
      <c r="D31" s="132" t="s">
        <v>0</v>
      </c>
      <c r="E31" s="133">
        <v>85181632.599999994</v>
      </c>
      <c r="F31" s="134">
        <v>0</v>
      </c>
      <c r="G31" s="134">
        <v>0</v>
      </c>
      <c r="H31" s="134">
        <v>0</v>
      </c>
      <c r="I31" s="133">
        <v>-2573137.39</v>
      </c>
      <c r="J31" s="134">
        <v>0</v>
      </c>
      <c r="K31" s="133">
        <v>-1032394.56</v>
      </c>
      <c r="L31" s="133">
        <v>81576100.650000006</v>
      </c>
    </row>
    <row r="32" spans="1:13" x14ac:dyDescent="0.2">
      <c r="A32" s="132">
        <v>500808</v>
      </c>
      <c r="C32" s="134" t="s">
        <v>305</v>
      </c>
      <c r="D32" s="132" t="s">
        <v>0</v>
      </c>
      <c r="E32" s="133">
        <v>71824200</v>
      </c>
      <c r="F32" s="134">
        <v>0</v>
      </c>
      <c r="G32" s="134">
        <v>0</v>
      </c>
      <c r="H32" s="134">
        <v>0</v>
      </c>
      <c r="I32" s="133">
        <v>-8354000</v>
      </c>
      <c r="J32" s="134">
        <v>0</v>
      </c>
      <c r="K32" s="133">
        <v>-809800</v>
      </c>
      <c r="L32" s="133">
        <v>62660400</v>
      </c>
    </row>
    <row r="33" spans="1:13" x14ac:dyDescent="0.2">
      <c r="A33" s="132">
        <v>500827</v>
      </c>
      <c r="C33" s="134" t="s">
        <v>306</v>
      </c>
      <c r="D33" s="132" t="s">
        <v>0</v>
      </c>
      <c r="E33" s="133">
        <v>115318867.40000001</v>
      </c>
      <c r="F33" s="134">
        <v>0</v>
      </c>
      <c r="G33" s="134">
        <v>0</v>
      </c>
      <c r="H33" s="134">
        <v>0</v>
      </c>
      <c r="I33" s="133">
        <v>-3483512.61</v>
      </c>
      <c r="J33" s="134">
        <v>0</v>
      </c>
      <c r="K33" s="133">
        <v>-1397655.43</v>
      </c>
      <c r="L33" s="133">
        <v>110437699.36</v>
      </c>
    </row>
    <row r="34" spans="1:13" x14ac:dyDescent="0.2">
      <c r="A34" s="132">
        <v>500845</v>
      </c>
      <c r="C34" s="134" t="s">
        <v>711</v>
      </c>
      <c r="D34" s="132" t="s">
        <v>0</v>
      </c>
      <c r="E34" s="133">
        <v>258148320.63999999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-3205280.03</v>
      </c>
      <c r="L34" s="133">
        <v>254943040.61000001</v>
      </c>
    </row>
    <row r="35" spans="1:13" x14ac:dyDescent="0.2">
      <c r="A35" s="132">
        <v>500846</v>
      </c>
      <c r="C35" s="134" t="s">
        <v>712</v>
      </c>
      <c r="D35" s="132" t="s">
        <v>0</v>
      </c>
      <c r="E35" s="133">
        <v>12025542.9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-149314.29999999999</v>
      </c>
      <c r="L35" s="133">
        <v>11876228.6</v>
      </c>
    </row>
    <row r="36" spans="1:13" x14ac:dyDescent="0.2">
      <c r="A36" s="132">
        <v>500877</v>
      </c>
      <c r="C36" s="134" t="s">
        <v>713</v>
      </c>
      <c r="D36" s="132" t="s">
        <v>0</v>
      </c>
      <c r="E36" s="133">
        <v>213588000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-2652000</v>
      </c>
      <c r="L36" s="133">
        <v>210936000</v>
      </c>
    </row>
    <row r="37" spans="1:13" x14ac:dyDescent="0.2">
      <c r="A37" s="132">
        <v>500885</v>
      </c>
      <c r="C37" s="134" t="s">
        <v>307</v>
      </c>
      <c r="D37" s="132" t="s">
        <v>0</v>
      </c>
      <c r="E37" s="133">
        <v>83759999.989999995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3">
        <v>-1040000</v>
      </c>
      <c r="L37" s="133">
        <v>82719999.989999995</v>
      </c>
    </row>
    <row r="38" spans="1:13" x14ac:dyDescent="0.2">
      <c r="A38" s="132">
        <v>500896</v>
      </c>
      <c r="C38" s="134" t="s">
        <v>714</v>
      </c>
      <c r="D38" s="132" t="s">
        <v>0</v>
      </c>
      <c r="E38" s="133">
        <v>9754547.2100000009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3">
        <v>-121116.63</v>
      </c>
      <c r="L38" s="133">
        <v>9633430.5800000001</v>
      </c>
      <c r="M38" s="144">
        <v>43731</v>
      </c>
    </row>
    <row r="39" spans="1:13" x14ac:dyDescent="0.2">
      <c r="A39" s="132">
        <v>500905</v>
      </c>
      <c r="C39" s="134" t="s">
        <v>308</v>
      </c>
      <c r="D39" s="132" t="s">
        <v>2</v>
      </c>
      <c r="E39" s="133">
        <v>4238221.9000000004</v>
      </c>
      <c r="F39" s="133">
        <v>99094.81</v>
      </c>
      <c r="G39" s="134">
        <v>0</v>
      </c>
      <c r="H39" s="134">
        <v>0</v>
      </c>
      <c r="I39" s="133">
        <v>-41113.660000000003</v>
      </c>
      <c r="J39" s="134">
        <v>0</v>
      </c>
      <c r="K39" s="133">
        <v>-29099.52</v>
      </c>
      <c r="L39" s="133">
        <v>4267103.53</v>
      </c>
    </row>
    <row r="40" spans="1:13" x14ac:dyDescent="0.2">
      <c r="A40" s="132">
        <v>500914</v>
      </c>
      <c r="C40" s="134" t="s">
        <v>309</v>
      </c>
      <c r="D40" s="132" t="s">
        <v>0</v>
      </c>
      <c r="E40" s="133">
        <v>53920485.219999999</v>
      </c>
      <c r="F40" s="133">
        <v>4733204.1500000004</v>
      </c>
      <c r="G40" s="134">
        <v>0</v>
      </c>
      <c r="H40" s="134">
        <v>0</v>
      </c>
      <c r="I40" s="134">
        <v>0</v>
      </c>
      <c r="J40" s="134">
        <v>0</v>
      </c>
      <c r="K40" s="133">
        <v>-720443.19</v>
      </c>
      <c r="L40" s="133">
        <v>57933246.18</v>
      </c>
    </row>
    <row r="41" spans="1:13" x14ac:dyDescent="0.2">
      <c r="A41" s="132">
        <v>500927</v>
      </c>
      <c r="C41" s="134" t="s">
        <v>310</v>
      </c>
      <c r="D41" s="132" t="s">
        <v>0</v>
      </c>
      <c r="E41" s="133">
        <v>68623954.260000005</v>
      </c>
      <c r="F41" s="133">
        <v>2353228.5099999998</v>
      </c>
      <c r="G41" s="134">
        <v>0</v>
      </c>
      <c r="H41" s="134">
        <v>0</v>
      </c>
      <c r="I41" s="134">
        <v>0</v>
      </c>
      <c r="J41" s="134">
        <v>0</v>
      </c>
      <c r="K41" s="133">
        <v>-871974.47</v>
      </c>
      <c r="L41" s="133">
        <v>70105208.299999997</v>
      </c>
    </row>
    <row r="42" spans="1:13" x14ac:dyDescent="0.2">
      <c r="A42" s="132">
        <v>500936</v>
      </c>
      <c r="C42" s="134" t="s">
        <v>715</v>
      </c>
      <c r="D42" s="132" t="s">
        <v>2</v>
      </c>
      <c r="E42" s="133">
        <v>53611646.579999998</v>
      </c>
      <c r="F42" s="133">
        <v>8809969.0099999998</v>
      </c>
      <c r="G42" s="134">
        <v>0</v>
      </c>
      <c r="H42" s="134">
        <v>0</v>
      </c>
      <c r="I42" s="134">
        <v>0</v>
      </c>
      <c r="J42" s="134">
        <v>0</v>
      </c>
      <c r="K42" s="133">
        <v>-400717</v>
      </c>
      <c r="L42" s="133">
        <v>62020898.590000004</v>
      </c>
    </row>
    <row r="43" spans="1:13" x14ac:dyDescent="0.2">
      <c r="A43" s="132">
        <v>500980</v>
      </c>
      <c r="C43" s="134" t="s">
        <v>341</v>
      </c>
      <c r="D43" s="132" t="s">
        <v>0</v>
      </c>
      <c r="E43" s="134">
        <v>0</v>
      </c>
      <c r="F43" s="133">
        <v>3189285</v>
      </c>
      <c r="G43" s="134">
        <v>0</v>
      </c>
      <c r="H43" s="134">
        <v>0</v>
      </c>
      <c r="I43" s="134">
        <v>0</v>
      </c>
      <c r="J43" s="134">
        <v>0</v>
      </c>
      <c r="K43" s="133">
        <v>-25245</v>
      </c>
      <c r="L43" s="133">
        <v>3164040</v>
      </c>
    </row>
    <row r="44" spans="1:13" x14ac:dyDescent="0.2">
      <c r="A44" s="163"/>
      <c r="B44" s="164" t="s">
        <v>312</v>
      </c>
      <c r="C44" s="164"/>
      <c r="D44" s="163"/>
      <c r="E44" s="159">
        <v>2766285321.29</v>
      </c>
      <c r="F44" s="159">
        <v>19184781.48</v>
      </c>
      <c r="G44" s="164">
        <v>0</v>
      </c>
      <c r="H44" s="164">
        <v>0</v>
      </c>
      <c r="I44" s="159">
        <v>-88800293.480000004</v>
      </c>
      <c r="J44" s="164">
        <v>0</v>
      </c>
      <c r="K44" s="159">
        <v>-31868481.190000001</v>
      </c>
      <c r="L44" s="173">
        <v>2664801328.0999999</v>
      </c>
      <c r="M44" s="164"/>
    </row>
    <row r="45" spans="1:13" x14ac:dyDescent="0.2">
      <c r="E45" s="133"/>
      <c r="F45" s="133"/>
      <c r="I45" s="133"/>
      <c r="K45" s="133"/>
      <c r="L45" s="133"/>
    </row>
    <row r="46" spans="1:13" x14ac:dyDescent="0.2">
      <c r="A46" s="132">
        <v>500323</v>
      </c>
      <c r="C46" s="134" t="s">
        <v>720</v>
      </c>
      <c r="D46" s="132" t="s">
        <v>26</v>
      </c>
      <c r="E46" s="133">
        <v>7999000</v>
      </c>
      <c r="F46" s="133">
        <v>1200000</v>
      </c>
      <c r="G46" s="134">
        <v>0</v>
      </c>
      <c r="H46" s="134">
        <v>0</v>
      </c>
      <c r="I46" s="133">
        <v>-1200000</v>
      </c>
      <c r="J46" s="134">
        <v>0</v>
      </c>
      <c r="K46" s="134">
        <v>0</v>
      </c>
      <c r="L46" s="133">
        <v>7999000</v>
      </c>
      <c r="M46" s="144">
        <v>42000</v>
      </c>
    </row>
    <row r="47" spans="1:13" x14ac:dyDescent="0.2">
      <c r="A47" s="163"/>
      <c r="B47" s="164" t="s">
        <v>721</v>
      </c>
      <c r="C47" s="164"/>
      <c r="D47" s="163"/>
      <c r="E47" s="159">
        <v>7999000</v>
      </c>
      <c r="F47" s="159">
        <v>1200000</v>
      </c>
      <c r="G47" s="164">
        <v>0</v>
      </c>
      <c r="H47" s="164">
        <v>0</v>
      </c>
      <c r="I47" s="159">
        <v>-1200000</v>
      </c>
      <c r="J47" s="164">
        <v>0</v>
      </c>
      <c r="K47" s="164">
        <v>0</v>
      </c>
      <c r="L47" s="173">
        <v>7999000</v>
      </c>
      <c r="M47" s="164"/>
    </row>
    <row r="48" spans="1:13" x14ac:dyDescent="0.2">
      <c r="E48" s="133"/>
      <c r="F48" s="133"/>
      <c r="I48" s="133"/>
      <c r="L48" s="133"/>
    </row>
    <row r="49" spans="1:13" x14ac:dyDescent="0.2">
      <c r="A49" s="132">
        <v>500187</v>
      </c>
      <c r="C49" s="134" t="s">
        <v>354</v>
      </c>
      <c r="D49" s="132" t="s">
        <v>26</v>
      </c>
      <c r="E49" s="133">
        <v>26832.06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26832.06</v>
      </c>
      <c r="M49" s="144">
        <v>39812</v>
      </c>
    </row>
    <row r="50" spans="1:13" x14ac:dyDescent="0.2">
      <c r="A50" s="132">
        <v>500523</v>
      </c>
      <c r="C50" s="134" t="s">
        <v>722</v>
      </c>
      <c r="D50" s="132" t="s">
        <v>0</v>
      </c>
      <c r="E50" s="133">
        <v>8962320.1600000001</v>
      </c>
      <c r="F50" s="133">
        <v>1380375</v>
      </c>
      <c r="G50" s="134">
        <v>0</v>
      </c>
      <c r="H50" s="134">
        <v>0</v>
      </c>
      <c r="I50" s="133">
        <v>-6341609.5</v>
      </c>
      <c r="J50" s="134">
        <v>0</v>
      </c>
      <c r="K50" s="133">
        <v>-67749.53</v>
      </c>
      <c r="L50" s="133">
        <v>3933336.13</v>
      </c>
      <c r="M50" s="144">
        <v>42277</v>
      </c>
    </row>
    <row r="51" spans="1:13" x14ac:dyDescent="0.2">
      <c r="A51" s="132">
        <v>500538</v>
      </c>
      <c r="C51" s="134" t="s">
        <v>313</v>
      </c>
      <c r="D51" s="132" t="s">
        <v>0</v>
      </c>
      <c r="E51" s="133">
        <v>8180791.1600000001</v>
      </c>
      <c r="F51" s="133">
        <v>1687300.88</v>
      </c>
      <c r="G51" s="134">
        <v>0</v>
      </c>
      <c r="H51" s="134">
        <v>0</v>
      </c>
      <c r="I51" s="133">
        <v>-2107754.15</v>
      </c>
      <c r="J51" s="134">
        <v>0</v>
      </c>
      <c r="K51" s="133">
        <v>-89573.64</v>
      </c>
      <c r="L51" s="133">
        <v>7670764.25</v>
      </c>
      <c r="M51" s="144">
        <v>42115</v>
      </c>
    </row>
    <row r="52" spans="1:13" x14ac:dyDescent="0.2">
      <c r="A52" s="132">
        <v>500693</v>
      </c>
      <c r="C52" s="134" t="s">
        <v>314</v>
      </c>
      <c r="D52" s="132" t="s">
        <v>26</v>
      </c>
      <c r="E52" s="133">
        <v>11686785.98</v>
      </c>
      <c r="F52" s="133">
        <v>2972820.39</v>
      </c>
      <c r="G52" s="134">
        <v>0</v>
      </c>
      <c r="H52" s="134">
        <v>0</v>
      </c>
      <c r="I52" s="166">
        <v>-3220059.66</v>
      </c>
      <c r="J52" s="166">
        <v>-1365536.12</v>
      </c>
      <c r="K52" s="134">
        <v>0</v>
      </c>
      <c r="L52" s="133">
        <f>SUM(E52:K52)</f>
        <v>10074010.59</v>
      </c>
      <c r="M52" s="144">
        <v>42004</v>
      </c>
    </row>
    <row r="53" spans="1:13" x14ac:dyDescent="0.2">
      <c r="A53" s="132">
        <v>500724</v>
      </c>
      <c r="C53" s="134" t="s">
        <v>315</v>
      </c>
      <c r="D53" s="132" t="s">
        <v>0</v>
      </c>
      <c r="E53" s="133">
        <v>50541240.759999998</v>
      </c>
      <c r="F53" s="133">
        <v>20514957.690000001</v>
      </c>
      <c r="G53" s="134">
        <v>0</v>
      </c>
      <c r="H53" s="134">
        <v>0</v>
      </c>
      <c r="I53" s="133">
        <v>-19223343.98</v>
      </c>
      <c r="J53" s="134">
        <v>0</v>
      </c>
      <c r="K53" s="133">
        <v>-625677.94999999995</v>
      </c>
      <c r="L53" s="133">
        <v>51207176.520000003</v>
      </c>
      <c r="M53" s="144">
        <v>42165</v>
      </c>
    </row>
    <row r="54" spans="1:13" x14ac:dyDescent="0.2">
      <c r="A54" s="132">
        <v>500732</v>
      </c>
      <c r="C54" s="134" t="s">
        <v>723</v>
      </c>
      <c r="D54" s="132" t="s">
        <v>0</v>
      </c>
      <c r="E54" s="133">
        <v>2711714.61</v>
      </c>
      <c r="F54" s="133">
        <v>928440.5</v>
      </c>
      <c r="G54" s="134">
        <v>0</v>
      </c>
      <c r="H54" s="134">
        <v>0</v>
      </c>
      <c r="I54" s="133">
        <v>-1552252.72</v>
      </c>
      <c r="J54" s="134">
        <v>0</v>
      </c>
      <c r="K54" s="133">
        <v>-27241.94</v>
      </c>
      <c r="L54" s="133">
        <v>2060660.45</v>
      </c>
      <c r="M54" s="144">
        <v>42150</v>
      </c>
    </row>
    <row r="55" spans="1:13" x14ac:dyDescent="0.2">
      <c r="A55" s="132">
        <v>500840</v>
      </c>
      <c r="C55" s="134" t="s">
        <v>316</v>
      </c>
      <c r="D55" s="132" t="s">
        <v>0</v>
      </c>
      <c r="E55" s="133">
        <v>25128000</v>
      </c>
      <c r="F55" s="133">
        <v>16305900</v>
      </c>
      <c r="G55" s="134">
        <v>0</v>
      </c>
      <c r="H55" s="134">
        <v>0</v>
      </c>
      <c r="I55" s="134">
        <v>0</v>
      </c>
      <c r="J55" s="134">
        <v>0</v>
      </c>
      <c r="K55" s="133">
        <v>-487500</v>
      </c>
      <c r="L55" s="133">
        <v>40946400</v>
      </c>
    </row>
    <row r="56" spans="1:13" x14ac:dyDescent="0.2">
      <c r="A56" s="163"/>
      <c r="B56" s="164" t="s">
        <v>317</v>
      </c>
      <c r="C56" s="164"/>
      <c r="D56" s="163"/>
      <c r="E56" s="159">
        <f>SUM(E49:E55)</f>
        <v>107237684.73</v>
      </c>
      <c r="F56" s="159">
        <v>43789794.460000001</v>
      </c>
      <c r="G56" s="164">
        <v>0</v>
      </c>
      <c r="H56" s="164">
        <v>0</v>
      </c>
      <c r="I56" s="165">
        <f>SUM(I49:I55)</f>
        <v>-32445020.009999998</v>
      </c>
      <c r="J56" s="165">
        <f>SUM(J49:J55)</f>
        <v>-1365536.12</v>
      </c>
      <c r="K56" s="159">
        <v>-1297743.06</v>
      </c>
      <c r="L56" s="159">
        <f>SUM(L49:L55)</f>
        <v>115919180.00000001</v>
      </c>
      <c r="M56" s="164"/>
    </row>
    <row r="57" spans="1:13" x14ac:dyDescent="0.2">
      <c r="E57" s="133"/>
      <c r="F57" s="133"/>
      <c r="I57" s="133"/>
      <c r="K57" s="133"/>
      <c r="L57" s="133"/>
    </row>
    <row r="58" spans="1:13" x14ac:dyDescent="0.2">
      <c r="A58" s="132">
        <v>500010</v>
      </c>
      <c r="C58" s="134" t="s">
        <v>320</v>
      </c>
      <c r="D58" s="132" t="s">
        <v>0</v>
      </c>
      <c r="E58" s="133">
        <v>11763842.609999999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3">
        <v>-146064.92000000001</v>
      </c>
      <c r="L58" s="133">
        <v>11617777.689999999</v>
      </c>
      <c r="M58" s="144">
        <v>40522</v>
      </c>
    </row>
    <row r="59" spans="1:13" x14ac:dyDescent="0.2">
      <c r="A59" s="132">
        <v>500011</v>
      </c>
      <c r="C59" s="134" t="s">
        <v>321</v>
      </c>
      <c r="D59" s="132" t="s">
        <v>0</v>
      </c>
      <c r="E59" s="133">
        <v>11942747.67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-148286.25</v>
      </c>
      <c r="L59" s="133">
        <v>11794461.42</v>
      </c>
      <c r="M59" s="144">
        <v>40522</v>
      </c>
    </row>
    <row r="60" spans="1:13" x14ac:dyDescent="0.2">
      <c r="A60" s="132">
        <v>500042</v>
      </c>
      <c r="C60" s="134" t="s">
        <v>322</v>
      </c>
      <c r="D60" s="132" t="s">
        <v>0</v>
      </c>
      <c r="E60" s="133">
        <v>12730903.68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3">
        <v>-158072.34</v>
      </c>
      <c r="L60" s="133">
        <v>12572831.34</v>
      </c>
      <c r="M60" s="144">
        <v>39685</v>
      </c>
    </row>
    <row r="61" spans="1:13" x14ac:dyDescent="0.2">
      <c r="A61" s="132">
        <v>500265</v>
      </c>
      <c r="C61" s="134" t="s">
        <v>323</v>
      </c>
      <c r="D61" s="132" t="s">
        <v>0</v>
      </c>
      <c r="E61" s="133">
        <v>74883996.909999996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3">
        <v>-929791.72</v>
      </c>
      <c r="L61" s="133">
        <v>73954205.189999998</v>
      </c>
      <c r="M61" s="144">
        <v>41029</v>
      </c>
    </row>
    <row r="62" spans="1:13" x14ac:dyDescent="0.2">
      <c r="A62" s="132">
        <v>500274</v>
      </c>
      <c r="C62" s="134" t="s">
        <v>324</v>
      </c>
      <c r="D62" s="132" t="s">
        <v>0</v>
      </c>
      <c r="E62" s="133">
        <v>37247991.740000002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-462487.02</v>
      </c>
      <c r="L62" s="133">
        <v>36785504.719999999</v>
      </c>
      <c r="M62" s="144">
        <v>42946</v>
      </c>
    </row>
    <row r="63" spans="1:13" x14ac:dyDescent="0.2">
      <c r="A63" s="132">
        <v>500913</v>
      </c>
      <c r="C63" s="134" t="s">
        <v>325</v>
      </c>
      <c r="D63" s="132" t="s">
        <v>0</v>
      </c>
      <c r="E63" s="133">
        <v>344145369.50999999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-4273056.16</v>
      </c>
      <c r="L63" s="133">
        <v>339872313.35000002</v>
      </c>
    </row>
    <row r="64" spans="1:13" x14ac:dyDescent="0.2">
      <c r="A64" s="132">
        <v>500918</v>
      </c>
      <c r="C64" s="134" t="s">
        <v>325</v>
      </c>
      <c r="D64" s="132" t="s">
        <v>0</v>
      </c>
      <c r="E64" s="133">
        <v>8690439.2300000004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-107904.21</v>
      </c>
      <c r="L64" s="133">
        <v>8582535.0199999996</v>
      </c>
    </row>
    <row r="65" spans="1:13" x14ac:dyDescent="0.2">
      <c r="A65" s="163"/>
      <c r="B65" s="164" t="s">
        <v>326</v>
      </c>
      <c r="C65" s="164"/>
      <c r="D65" s="163"/>
      <c r="E65" s="159">
        <v>501405291.35000002</v>
      </c>
      <c r="F65" s="164">
        <v>0</v>
      </c>
      <c r="G65" s="164">
        <v>0</v>
      </c>
      <c r="H65" s="164">
        <v>0</v>
      </c>
      <c r="I65" s="164">
        <v>0</v>
      </c>
      <c r="J65" s="164">
        <v>0</v>
      </c>
      <c r="K65" s="159">
        <v>-6225662.6200000001</v>
      </c>
      <c r="L65" s="159">
        <v>495179628.73000002</v>
      </c>
      <c r="M65" s="164"/>
    </row>
    <row r="66" spans="1:13" x14ac:dyDescent="0.2">
      <c r="E66" s="133"/>
      <c r="K66" s="133"/>
      <c r="L66" s="133"/>
    </row>
    <row r="67" spans="1:13" x14ac:dyDescent="0.2">
      <c r="A67" s="132">
        <v>500317</v>
      </c>
      <c r="C67" s="134" t="s">
        <v>725</v>
      </c>
      <c r="D67" s="132" t="s">
        <v>26</v>
      </c>
      <c r="E67" s="133">
        <v>515296.24</v>
      </c>
      <c r="F67" s="134">
        <v>0</v>
      </c>
      <c r="G67" s="134">
        <v>0</v>
      </c>
      <c r="H67" s="134">
        <v>0</v>
      </c>
      <c r="I67" s="134">
        <v>0</v>
      </c>
      <c r="J67" s="133">
        <v>-515296.24</v>
      </c>
      <c r="K67" s="134">
        <v>0</v>
      </c>
      <c r="L67" s="134">
        <v>0</v>
      </c>
      <c r="M67" s="144">
        <v>40573</v>
      </c>
    </row>
    <row r="68" spans="1:13" x14ac:dyDescent="0.2">
      <c r="A68" s="132">
        <v>500508</v>
      </c>
      <c r="C68" s="134" t="s">
        <v>726</v>
      </c>
      <c r="D68" s="132" t="s">
        <v>26</v>
      </c>
      <c r="E68" s="133">
        <v>681058.39</v>
      </c>
      <c r="F68" s="134">
        <v>0</v>
      </c>
      <c r="G68" s="134">
        <v>0</v>
      </c>
      <c r="H68" s="134">
        <v>0</v>
      </c>
      <c r="I68" s="134">
        <v>0</v>
      </c>
      <c r="J68" s="133">
        <v>-681058.39</v>
      </c>
      <c r="K68" s="134">
        <v>0</v>
      </c>
      <c r="L68" s="134">
        <v>0</v>
      </c>
      <c r="M68" s="144">
        <v>42615</v>
      </c>
    </row>
    <row r="69" spans="1:13" x14ac:dyDescent="0.2">
      <c r="A69" s="132">
        <v>500546</v>
      </c>
      <c r="C69" s="134" t="s">
        <v>329</v>
      </c>
      <c r="D69" s="132" t="s">
        <v>26</v>
      </c>
      <c r="E69" s="133">
        <v>430536.95</v>
      </c>
      <c r="F69" s="134">
        <v>0</v>
      </c>
      <c r="G69" s="134">
        <v>0</v>
      </c>
      <c r="H69" s="134">
        <v>0</v>
      </c>
      <c r="I69" s="133">
        <v>-3701.37</v>
      </c>
      <c r="J69" s="134">
        <v>0</v>
      </c>
      <c r="K69" s="134">
        <v>0</v>
      </c>
      <c r="L69" s="133">
        <v>426835.58</v>
      </c>
      <c r="M69" s="144">
        <v>42994</v>
      </c>
    </row>
    <row r="70" spans="1:13" x14ac:dyDescent="0.2">
      <c r="A70" s="132">
        <v>500560</v>
      </c>
      <c r="C70" s="134" t="s">
        <v>330</v>
      </c>
      <c r="D70" s="132" t="s">
        <v>26</v>
      </c>
      <c r="E70" s="133">
        <v>760800</v>
      </c>
      <c r="F70" s="134">
        <v>0</v>
      </c>
      <c r="G70" s="134">
        <v>0</v>
      </c>
      <c r="H70" s="134">
        <v>0</v>
      </c>
      <c r="I70" s="133">
        <v>-1000</v>
      </c>
      <c r="J70" s="134">
        <v>0</v>
      </c>
      <c r="K70" s="134">
        <v>0</v>
      </c>
      <c r="L70" s="133">
        <v>759800</v>
      </c>
      <c r="M70" s="144">
        <v>42803</v>
      </c>
    </row>
    <row r="71" spans="1:13" x14ac:dyDescent="0.2">
      <c r="A71" s="132">
        <v>500577</v>
      </c>
      <c r="C71" s="134" t="s">
        <v>331</v>
      </c>
      <c r="D71" s="132" t="s">
        <v>26</v>
      </c>
      <c r="E71" s="133">
        <v>747562.14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747562.14</v>
      </c>
      <c r="M71" s="144">
        <v>42914</v>
      </c>
    </row>
    <row r="72" spans="1:13" x14ac:dyDescent="0.2">
      <c r="A72" s="132">
        <v>500617</v>
      </c>
      <c r="C72" s="134" t="s">
        <v>727</v>
      </c>
      <c r="D72" s="132" t="s">
        <v>26</v>
      </c>
      <c r="E72" s="133">
        <v>94232.23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94232.23</v>
      </c>
      <c r="M72" s="144">
        <v>43163</v>
      </c>
    </row>
    <row r="73" spans="1:13" x14ac:dyDescent="0.2">
      <c r="A73" s="132">
        <v>500644</v>
      </c>
      <c r="C73" s="134" t="s">
        <v>332</v>
      </c>
      <c r="D73" s="132" t="s">
        <v>26</v>
      </c>
      <c r="E73" s="133">
        <v>1067187.55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1067187.55</v>
      </c>
      <c r="M73" s="144">
        <v>43305</v>
      </c>
    </row>
    <row r="74" spans="1:13" x14ac:dyDescent="0.2">
      <c r="A74" s="132">
        <v>500742</v>
      </c>
      <c r="C74" s="134" t="s">
        <v>728</v>
      </c>
      <c r="D74" s="132" t="s">
        <v>26</v>
      </c>
      <c r="E74" s="133">
        <v>209667.35</v>
      </c>
      <c r="F74" s="134">
        <v>0</v>
      </c>
      <c r="G74" s="134">
        <v>0</v>
      </c>
      <c r="H74" s="134">
        <v>0</v>
      </c>
      <c r="I74" s="134">
        <v>0</v>
      </c>
      <c r="J74" s="133">
        <v>-209667.35</v>
      </c>
      <c r="K74" s="134">
        <v>0</v>
      </c>
      <c r="L74" s="134">
        <v>0</v>
      </c>
    </row>
    <row r="75" spans="1:13" x14ac:dyDescent="0.2">
      <c r="A75" s="132">
        <v>500758</v>
      </c>
      <c r="C75" s="134" t="s">
        <v>333</v>
      </c>
      <c r="D75" s="132" t="s">
        <v>26</v>
      </c>
      <c r="E75" s="133">
        <v>975206.98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975206.98</v>
      </c>
    </row>
    <row r="76" spans="1:13" x14ac:dyDescent="0.2">
      <c r="A76" s="132">
        <v>500806</v>
      </c>
      <c r="C76" s="134" t="s">
        <v>334</v>
      </c>
      <c r="D76" s="132" t="s">
        <v>26</v>
      </c>
      <c r="E76" s="133">
        <v>988584.59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3">
        <v>988584.59</v>
      </c>
    </row>
    <row r="77" spans="1:13" x14ac:dyDescent="0.2">
      <c r="A77" s="132">
        <v>500852</v>
      </c>
      <c r="C77" s="134" t="s">
        <v>335</v>
      </c>
      <c r="D77" s="132" t="s">
        <v>26</v>
      </c>
      <c r="E77" s="133">
        <v>539751.12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539751.12</v>
      </c>
    </row>
    <row r="78" spans="1:13" x14ac:dyDescent="0.2">
      <c r="A78" s="132">
        <v>500866</v>
      </c>
      <c r="C78" s="134" t="s">
        <v>336</v>
      </c>
      <c r="D78" s="132" t="s">
        <v>26</v>
      </c>
      <c r="E78" s="133">
        <v>116666.69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116666.69</v>
      </c>
    </row>
    <row r="79" spans="1:13" x14ac:dyDescent="0.2">
      <c r="A79" s="163"/>
      <c r="B79" s="164" t="s">
        <v>337</v>
      </c>
      <c r="C79" s="164"/>
      <c r="D79" s="163"/>
      <c r="E79" s="159">
        <v>7126550.2300000004</v>
      </c>
      <c r="F79" s="164">
        <v>0</v>
      </c>
      <c r="G79" s="164">
        <v>0</v>
      </c>
      <c r="H79" s="164">
        <v>0</v>
      </c>
      <c r="I79" s="159">
        <v>-4701.37</v>
      </c>
      <c r="J79" s="159">
        <v>-1406021.98</v>
      </c>
      <c r="K79" s="164">
        <v>0</v>
      </c>
      <c r="L79" s="159">
        <v>5715826.8799999999</v>
      </c>
      <c r="M79" s="164"/>
    </row>
    <row r="80" spans="1:13" x14ac:dyDescent="0.2">
      <c r="E80" s="133"/>
      <c r="I80" s="133"/>
      <c r="J80" s="133"/>
      <c r="L80" s="133"/>
    </row>
    <row r="81" spans="1:13" x14ac:dyDescent="0.2">
      <c r="A81" s="132">
        <v>500515</v>
      </c>
      <c r="C81" s="134" t="s">
        <v>338</v>
      </c>
      <c r="D81" s="132" t="s">
        <v>0</v>
      </c>
      <c r="E81" s="133">
        <v>34313012.5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-426045.11</v>
      </c>
      <c r="L81" s="133">
        <v>33886967.390000001</v>
      </c>
      <c r="M81" s="144">
        <v>42324</v>
      </c>
    </row>
    <row r="82" spans="1:13" x14ac:dyDescent="0.2">
      <c r="A82" s="163"/>
      <c r="B82" s="164" t="s">
        <v>339</v>
      </c>
      <c r="C82" s="164"/>
      <c r="D82" s="163"/>
      <c r="E82" s="159">
        <v>34313012.5</v>
      </c>
      <c r="F82" s="164">
        <v>0</v>
      </c>
      <c r="G82" s="164">
        <v>0</v>
      </c>
      <c r="H82" s="164">
        <v>0</v>
      </c>
      <c r="I82" s="164">
        <v>0</v>
      </c>
      <c r="J82" s="164">
        <v>0</v>
      </c>
      <c r="K82" s="159">
        <v>-426045.11</v>
      </c>
      <c r="L82" s="159">
        <v>33886967.390000001</v>
      </c>
      <c r="M82" s="164"/>
    </row>
    <row r="83" spans="1:13" x14ac:dyDescent="0.2">
      <c r="E83" s="133"/>
      <c r="K83" s="133"/>
      <c r="L83" s="133"/>
    </row>
    <row r="84" spans="1:13" x14ac:dyDescent="0.2">
      <c r="A84" s="132">
        <v>500856</v>
      </c>
      <c r="C84" s="134" t="s">
        <v>729</v>
      </c>
      <c r="D84" s="132" t="s">
        <v>0</v>
      </c>
      <c r="E84" s="133">
        <v>65257139.43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3">
        <v>-810260.57</v>
      </c>
      <c r="L84" s="133">
        <v>64446878.859999999</v>
      </c>
    </row>
    <row r="85" spans="1:13" x14ac:dyDescent="0.2">
      <c r="A85" s="163"/>
      <c r="B85" s="164" t="s">
        <v>342</v>
      </c>
      <c r="C85" s="164"/>
      <c r="D85" s="163"/>
      <c r="E85" s="159">
        <v>65257139.43</v>
      </c>
      <c r="F85" s="164">
        <v>0</v>
      </c>
      <c r="G85" s="164">
        <v>0</v>
      </c>
      <c r="H85" s="164">
        <v>0</v>
      </c>
      <c r="I85" s="164">
        <v>0</v>
      </c>
      <c r="J85" s="164">
        <v>0</v>
      </c>
      <c r="K85" s="159">
        <v>-810260.57</v>
      </c>
      <c r="L85" s="159">
        <v>64446878.859999999</v>
      </c>
      <c r="M85" s="164"/>
    </row>
    <row r="86" spans="1:13" x14ac:dyDescent="0.2">
      <c r="E86" s="133"/>
      <c r="K86" s="133"/>
      <c r="L86" s="133"/>
    </row>
    <row r="87" spans="1:13" x14ac:dyDescent="0.2">
      <c r="A87" s="132">
        <v>500051</v>
      </c>
      <c r="C87" s="134" t="s">
        <v>730</v>
      </c>
      <c r="D87" s="132" t="s">
        <v>0</v>
      </c>
      <c r="E87" s="133">
        <v>3802853.23</v>
      </c>
      <c r="F87" s="134">
        <v>0</v>
      </c>
      <c r="G87" s="133">
        <v>751572.25</v>
      </c>
      <c r="H87" s="134">
        <v>0</v>
      </c>
      <c r="I87" s="134">
        <v>0</v>
      </c>
      <c r="J87" s="133">
        <v>-3794680.9</v>
      </c>
      <c r="K87" s="133">
        <v>-759744.58</v>
      </c>
      <c r="L87" s="134">
        <v>0</v>
      </c>
      <c r="M87" s="144">
        <v>41674</v>
      </c>
    </row>
    <row r="88" spans="1:13" x14ac:dyDescent="0.2">
      <c r="A88" s="132">
        <v>500297</v>
      </c>
      <c r="C88" s="134" t="s">
        <v>343</v>
      </c>
      <c r="D88" s="132" t="s">
        <v>0</v>
      </c>
      <c r="E88" s="133">
        <v>3952458.67</v>
      </c>
      <c r="F88" s="134">
        <v>0</v>
      </c>
      <c r="G88" s="134">
        <v>0</v>
      </c>
      <c r="H88" s="134">
        <v>0</v>
      </c>
      <c r="I88" s="134">
        <v>0</v>
      </c>
      <c r="J88" s="134">
        <v>0</v>
      </c>
      <c r="K88" s="133">
        <v>-49085.93</v>
      </c>
      <c r="L88" s="133">
        <v>3903372.74</v>
      </c>
      <c r="M88" s="144">
        <v>43018</v>
      </c>
    </row>
    <row r="89" spans="1:13" x14ac:dyDescent="0.2">
      <c r="A89" s="132">
        <v>500522</v>
      </c>
      <c r="C89" s="134" t="s">
        <v>344</v>
      </c>
      <c r="D89" s="132" t="s">
        <v>0</v>
      </c>
      <c r="E89" s="133">
        <v>6821083.5499999998</v>
      </c>
      <c r="F89" s="134">
        <v>0</v>
      </c>
      <c r="G89" s="134">
        <v>0</v>
      </c>
      <c r="H89" s="134">
        <v>0</v>
      </c>
      <c r="I89" s="134">
        <v>0</v>
      </c>
      <c r="J89" s="134">
        <v>0</v>
      </c>
      <c r="K89" s="133">
        <v>-84693.49</v>
      </c>
      <c r="L89" s="133">
        <v>6736390.0599999996</v>
      </c>
      <c r="M89" s="144">
        <v>44167</v>
      </c>
    </row>
    <row r="90" spans="1:13" x14ac:dyDescent="0.2">
      <c r="A90" s="132">
        <v>500540</v>
      </c>
      <c r="C90" s="134" t="s">
        <v>731</v>
      </c>
      <c r="D90" s="132" t="s">
        <v>3</v>
      </c>
      <c r="E90" s="133">
        <v>66964463.159999996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-1180249.1299999999</v>
      </c>
      <c r="L90" s="133">
        <v>65784214.030000001</v>
      </c>
      <c r="M90" s="144">
        <v>46407</v>
      </c>
    </row>
    <row r="91" spans="1:13" x14ac:dyDescent="0.2">
      <c r="A91" s="132">
        <v>500557</v>
      </c>
      <c r="C91" s="134" t="s">
        <v>345</v>
      </c>
      <c r="D91" s="132" t="s">
        <v>0</v>
      </c>
      <c r="E91" s="133">
        <v>146657330.38999999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3">
        <v>-1820960.19</v>
      </c>
      <c r="L91" s="133">
        <v>144836370.19999999</v>
      </c>
      <c r="M91" s="144">
        <v>42842</v>
      </c>
    </row>
    <row r="92" spans="1:13" x14ac:dyDescent="0.2">
      <c r="A92" s="132">
        <v>500558</v>
      </c>
      <c r="C92" s="134" t="s">
        <v>346</v>
      </c>
      <c r="D92" s="132" t="s">
        <v>0</v>
      </c>
      <c r="E92" s="133">
        <v>167137566.5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3">
        <v>-2075251.55</v>
      </c>
      <c r="L92" s="133">
        <v>165062314.94999999</v>
      </c>
      <c r="M92" s="144">
        <v>42842</v>
      </c>
    </row>
    <row r="93" spans="1:13" x14ac:dyDescent="0.2">
      <c r="A93" s="132">
        <v>500576</v>
      </c>
      <c r="C93" s="134" t="s">
        <v>347</v>
      </c>
      <c r="D93" s="132" t="s">
        <v>3</v>
      </c>
      <c r="E93" s="133">
        <v>3149638.61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-55512.41</v>
      </c>
      <c r="L93" s="133">
        <v>3094126.2</v>
      </c>
    </row>
    <row r="94" spans="1:13" x14ac:dyDescent="0.2">
      <c r="A94" s="132">
        <v>500631</v>
      </c>
      <c r="C94" s="134" t="s">
        <v>348</v>
      </c>
      <c r="D94" s="132" t="s">
        <v>4</v>
      </c>
      <c r="E94" s="133">
        <v>601855.62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-27549.1</v>
      </c>
      <c r="L94" s="133">
        <v>574306.52</v>
      </c>
      <c r="M94" s="144">
        <v>43309</v>
      </c>
    </row>
    <row r="95" spans="1:13" x14ac:dyDescent="0.2">
      <c r="A95" s="132">
        <v>500883</v>
      </c>
      <c r="C95" s="134" t="s">
        <v>351</v>
      </c>
      <c r="D95" s="132" t="s">
        <v>0</v>
      </c>
      <c r="E95" s="133">
        <v>8942497.7699999996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-111033.86</v>
      </c>
      <c r="L95" s="133">
        <v>8831463.9100000001</v>
      </c>
    </row>
    <row r="96" spans="1:13" x14ac:dyDescent="0.2">
      <c r="A96" s="132">
        <v>500884</v>
      </c>
      <c r="C96" s="134" t="s">
        <v>352</v>
      </c>
      <c r="D96" s="132" t="s">
        <v>0</v>
      </c>
      <c r="E96" s="133">
        <v>15763340.6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-195724.4</v>
      </c>
      <c r="L96" s="133">
        <v>15567616.199999999</v>
      </c>
    </row>
    <row r="97" spans="1:13" x14ac:dyDescent="0.2">
      <c r="A97" s="163"/>
      <c r="B97" s="164" t="s">
        <v>353</v>
      </c>
      <c r="C97" s="164"/>
      <c r="D97" s="163"/>
      <c r="E97" s="159">
        <v>423793088.10000002</v>
      </c>
      <c r="F97" s="164">
        <v>0</v>
      </c>
      <c r="G97" s="159">
        <v>751572.25</v>
      </c>
      <c r="H97" s="164">
        <v>0</v>
      </c>
      <c r="I97" s="164">
        <v>0</v>
      </c>
      <c r="J97" s="159">
        <v>-3794680.9</v>
      </c>
      <c r="K97" s="159">
        <v>-6359804.6399999997</v>
      </c>
      <c r="L97" s="159">
        <v>414390174.81</v>
      </c>
      <c r="M97" s="164"/>
    </row>
    <row r="98" spans="1:13" x14ac:dyDescent="0.2">
      <c r="E98" s="133"/>
      <c r="G98" s="133"/>
      <c r="J98" s="133"/>
      <c r="K98" s="133"/>
      <c r="L98" s="133"/>
    </row>
    <row r="99" spans="1:13" x14ac:dyDescent="0.2">
      <c r="A99" s="132">
        <v>500186</v>
      </c>
      <c r="C99" s="134" t="s">
        <v>732</v>
      </c>
      <c r="D99" s="132" t="s">
        <v>0</v>
      </c>
      <c r="E99" s="133">
        <v>22806032.57</v>
      </c>
      <c r="F99" s="134">
        <v>0</v>
      </c>
      <c r="G99" s="134">
        <v>0</v>
      </c>
      <c r="H99" s="133">
        <v>2164361.0299999998</v>
      </c>
      <c r="I99" s="134">
        <v>0</v>
      </c>
      <c r="J99" s="133">
        <v>-24970393.600000001</v>
      </c>
      <c r="K99" s="134">
        <v>0</v>
      </c>
      <c r="L99" s="134">
        <v>0</v>
      </c>
      <c r="M99" s="144">
        <v>40046</v>
      </c>
    </row>
    <row r="100" spans="1:13" x14ac:dyDescent="0.2">
      <c r="A100" s="132">
        <v>500197</v>
      </c>
      <c r="C100" s="134" t="s">
        <v>355</v>
      </c>
      <c r="D100" s="132" t="s">
        <v>26</v>
      </c>
      <c r="E100" s="133">
        <v>8200000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8200000</v>
      </c>
      <c r="M100" s="144">
        <v>40117</v>
      </c>
    </row>
    <row r="101" spans="1:13" x14ac:dyDescent="0.2">
      <c r="A101" s="132">
        <v>500716</v>
      </c>
      <c r="C101" s="134" t="s">
        <v>356</v>
      </c>
      <c r="D101" s="132" t="s">
        <v>0</v>
      </c>
      <c r="E101" s="133">
        <v>895508.47999999998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-11119.02</v>
      </c>
      <c r="L101" s="133">
        <v>884389.46</v>
      </c>
      <c r="M101" s="144">
        <v>42026</v>
      </c>
    </row>
    <row r="102" spans="1:13" x14ac:dyDescent="0.2">
      <c r="A102" s="132">
        <v>500768</v>
      </c>
      <c r="C102" s="134" t="s">
        <v>357</v>
      </c>
      <c r="D102" s="132" t="s">
        <v>0</v>
      </c>
      <c r="E102" s="133">
        <v>125723945.62</v>
      </c>
      <c r="F102" s="134">
        <v>0</v>
      </c>
      <c r="G102" s="134">
        <v>0</v>
      </c>
      <c r="H102" s="134">
        <v>0</v>
      </c>
      <c r="I102" s="133">
        <v>-5955129.96</v>
      </c>
      <c r="J102" s="134">
        <v>0</v>
      </c>
      <c r="K102" s="133">
        <v>-1521550.81</v>
      </c>
      <c r="L102" s="133">
        <v>118247264.84999999</v>
      </c>
    </row>
    <row r="103" spans="1:13" x14ac:dyDescent="0.2">
      <c r="A103" s="132">
        <v>500839</v>
      </c>
      <c r="C103" s="134" t="s">
        <v>733</v>
      </c>
      <c r="D103" s="132" t="s">
        <v>0</v>
      </c>
      <c r="E103" s="133">
        <v>16235158.16</v>
      </c>
      <c r="F103" s="134">
        <v>0</v>
      </c>
      <c r="G103" s="134">
        <v>0</v>
      </c>
      <c r="H103" s="134">
        <v>0</v>
      </c>
      <c r="I103" s="133">
        <v>-413112.23</v>
      </c>
      <c r="J103" s="134">
        <v>0</v>
      </c>
      <c r="K103" s="133">
        <v>-197136.33</v>
      </c>
      <c r="L103" s="133">
        <v>15624909.6</v>
      </c>
    </row>
    <row r="104" spans="1:13" x14ac:dyDescent="0.2">
      <c r="A104" s="163"/>
      <c r="B104" s="164" t="s">
        <v>358</v>
      </c>
      <c r="C104" s="164"/>
      <c r="D104" s="163"/>
      <c r="E104" s="159">
        <v>173860644.83000001</v>
      </c>
      <c r="F104" s="164">
        <v>0</v>
      </c>
      <c r="G104" s="164">
        <v>0</v>
      </c>
      <c r="H104" s="159">
        <v>2164361.0299999998</v>
      </c>
      <c r="I104" s="159">
        <v>-6368242.1900000004</v>
      </c>
      <c r="J104" s="159">
        <v>-24970393.600000001</v>
      </c>
      <c r="K104" s="159">
        <v>-1729806.16</v>
      </c>
      <c r="L104" s="159">
        <v>142956563.91</v>
      </c>
      <c r="M104" s="164"/>
    </row>
    <row r="105" spans="1:13" x14ac:dyDescent="0.2">
      <c r="E105" s="133"/>
      <c r="H105" s="133"/>
      <c r="I105" s="133"/>
      <c r="J105" s="133"/>
      <c r="K105" s="133"/>
      <c r="L105" s="133"/>
    </row>
    <row r="106" spans="1:13" x14ac:dyDescent="0.2">
      <c r="A106" s="132">
        <v>500748</v>
      </c>
      <c r="C106" s="134" t="s">
        <v>734</v>
      </c>
      <c r="D106" s="132" t="s">
        <v>26</v>
      </c>
      <c r="E106" s="133">
        <v>429833.66</v>
      </c>
      <c r="F106" s="134">
        <v>0</v>
      </c>
      <c r="G106" s="134">
        <v>0</v>
      </c>
      <c r="H106" s="134">
        <v>0</v>
      </c>
      <c r="I106" s="133">
        <v>-139578.45000000001</v>
      </c>
      <c r="J106" s="134">
        <v>0</v>
      </c>
      <c r="K106" s="134">
        <v>0</v>
      </c>
      <c r="L106" s="133">
        <v>290255.21000000002</v>
      </c>
    </row>
    <row r="107" spans="1:13" x14ac:dyDescent="0.2">
      <c r="A107" s="132">
        <v>500962</v>
      </c>
      <c r="C107" s="134" t="s">
        <v>359</v>
      </c>
      <c r="E107" s="133">
        <v>40515000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40515000</v>
      </c>
    </row>
    <row r="108" spans="1:13" x14ac:dyDescent="0.2">
      <c r="A108" s="163"/>
      <c r="B108" s="164" t="s">
        <v>360</v>
      </c>
      <c r="C108" s="164"/>
      <c r="D108" s="163"/>
      <c r="E108" s="159">
        <v>40944833.659999996</v>
      </c>
      <c r="F108" s="164">
        <v>0</v>
      </c>
      <c r="G108" s="164">
        <v>0</v>
      </c>
      <c r="H108" s="164">
        <v>0</v>
      </c>
      <c r="I108" s="159">
        <v>-139578.45000000001</v>
      </c>
      <c r="J108" s="164">
        <v>0</v>
      </c>
      <c r="K108" s="164">
        <v>0</v>
      </c>
      <c r="L108" s="159">
        <v>40805255.210000001</v>
      </c>
      <c r="M108" s="164"/>
    </row>
    <row r="109" spans="1:13" x14ac:dyDescent="0.2">
      <c r="E109" s="133"/>
      <c r="I109" s="133"/>
      <c r="L109" s="133"/>
    </row>
    <row r="110" spans="1:13" x14ac:dyDescent="0.2">
      <c r="A110" s="132">
        <v>500039</v>
      </c>
      <c r="C110" s="134" t="s">
        <v>361</v>
      </c>
      <c r="D110" s="132" t="s">
        <v>0</v>
      </c>
      <c r="E110" s="133">
        <v>10901364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-135356</v>
      </c>
      <c r="L110" s="133">
        <v>10766008</v>
      </c>
      <c r="M110" s="144">
        <v>41435</v>
      </c>
    </row>
    <row r="111" spans="1:13" x14ac:dyDescent="0.2">
      <c r="A111" s="132">
        <v>500613</v>
      </c>
      <c r="C111" s="134" t="s">
        <v>362</v>
      </c>
      <c r="D111" s="132" t="s">
        <v>26</v>
      </c>
      <c r="E111" s="133">
        <v>7458382.4800000004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3">
        <v>7458382.4800000004</v>
      </c>
      <c r="M111" s="144">
        <v>42396</v>
      </c>
    </row>
    <row r="112" spans="1:13" x14ac:dyDescent="0.2">
      <c r="A112" s="163"/>
      <c r="B112" s="164" t="s">
        <v>363</v>
      </c>
      <c r="C112" s="164"/>
      <c r="D112" s="163"/>
      <c r="E112" s="159">
        <v>18359746.48</v>
      </c>
      <c r="F112" s="164">
        <v>0</v>
      </c>
      <c r="G112" s="164">
        <v>0</v>
      </c>
      <c r="H112" s="164">
        <v>0</v>
      </c>
      <c r="I112" s="164">
        <v>0</v>
      </c>
      <c r="J112" s="164">
        <v>0</v>
      </c>
      <c r="K112" s="159">
        <v>-135356</v>
      </c>
      <c r="L112" s="159">
        <v>18224390.48</v>
      </c>
      <c r="M112" s="164"/>
    </row>
    <row r="113" spans="1:13" x14ac:dyDescent="0.2">
      <c r="E113" s="133"/>
      <c r="K113" s="133"/>
      <c r="L113" s="133"/>
    </row>
    <row r="114" spans="1:13" x14ac:dyDescent="0.2">
      <c r="A114" s="132">
        <v>500286</v>
      </c>
      <c r="C114" s="134" t="s">
        <v>735</v>
      </c>
      <c r="D114" s="132" t="s">
        <v>0</v>
      </c>
      <c r="E114" s="133">
        <v>12040560.4</v>
      </c>
      <c r="F114" s="134">
        <v>0</v>
      </c>
      <c r="G114" s="134">
        <v>0</v>
      </c>
      <c r="H114" s="134">
        <v>0</v>
      </c>
      <c r="I114" s="133">
        <v>-1506060</v>
      </c>
      <c r="J114" s="134">
        <v>0</v>
      </c>
      <c r="K114" s="133">
        <v>-132400.76</v>
      </c>
      <c r="L114" s="133">
        <v>10402099.640000001</v>
      </c>
      <c r="M114" s="144">
        <v>42626</v>
      </c>
    </row>
    <row r="115" spans="1:13" x14ac:dyDescent="0.2">
      <c r="A115" s="132">
        <v>500512</v>
      </c>
      <c r="C115" s="134" t="s">
        <v>364</v>
      </c>
      <c r="D115" s="132" t="s">
        <v>1</v>
      </c>
      <c r="E115" s="133">
        <v>106772169.81</v>
      </c>
      <c r="F115" s="134">
        <v>0</v>
      </c>
      <c r="G115" s="134">
        <v>0</v>
      </c>
      <c r="H115" s="134">
        <v>0</v>
      </c>
      <c r="I115" s="134">
        <v>0</v>
      </c>
      <c r="J115" s="134">
        <v>0</v>
      </c>
      <c r="K115" s="133">
        <v>-917959.9</v>
      </c>
      <c r="L115" s="133">
        <v>105854209.91</v>
      </c>
      <c r="M115" s="144">
        <v>44165</v>
      </c>
    </row>
    <row r="116" spans="1:13" x14ac:dyDescent="0.2">
      <c r="A116" s="163"/>
      <c r="B116" s="164" t="s">
        <v>365</v>
      </c>
      <c r="C116" s="164"/>
      <c r="D116" s="163"/>
      <c r="E116" s="159">
        <v>118812730.20999999</v>
      </c>
      <c r="F116" s="164">
        <v>0</v>
      </c>
      <c r="G116" s="164">
        <v>0</v>
      </c>
      <c r="H116" s="164">
        <v>0</v>
      </c>
      <c r="I116" s="159">
        <v>-1506060</v>
      </c>
      <c r="J116" s="164">
        <v>0</v>
      </c>
      <c r="K116" s="159">
        <v>-1050360.6599999999</v>
      </c>
      <c r="L116" s="159">
        <v>116256309.55</v>
      </c>
      <c r="M116" s="164"/>
    </row>
    <row r="117" spans="1:13" x14ac:dyDescent="0.2">
      <c r="E117" s="133"/>
      <c r="I117" s="133"/>
      <c r="K117" s="133"/>
      <c r="L117" s="133"/>
    </row>
    <row r="118" spans="1:13" x14ac:dyDescent="0.2">
      <c r="A118" s="132">
        <v>500629</v>
      </c>
      <c r="C118" s="134" t="s">
        <v>292</v>
      </c>
      <c r="D118" s="132" t="s">
        <v>26</v>
      </c>
      <c r="E118" s="133">
        <v>2876610.92</v>
      </c>
      <c r="F118" s="134">
        <v>0</v>
      </c>
      <c r="G118" s="134">
        <v>0</v>
      </c>
      <c r="H118" s="134">
        <v>0</v>
      </c>
      <c r="I118" s="133">
        <v>-170630.99</v>
      </c>
      <c r="J118" s="134">
        <v>0</v>
      </c>
      <c r="K118" s="134">
        <v>0</v>
      </c>
      <c r="L118" s="172">
        <v>2705979.93</v>
      </c>
      <c r="M118" s="144">
        <v>41916</v>
      </c>
    </row>
    <row r="119" spans="1:13" x14ac:dyDescent="0.2">
      <c r="A119" s="163"/>
      <c r="B119" s="164" t="s">
        <v>736</v>
      </c>
      <c r="C119" s="164"/>
      <c r="D119" s="163"/>
      <c r="E119" s="159">
        <v>2876610.92</v>
      </c>
      <c r="F119" s="164">
        <v>0</v>
      </c>
      <c r="G119" s="164">
        <v>0</v>
      </c>
      <c r="H119" s="164">
        <v>0</v>
      </c>
      <c r="I119" s="159">
        <v>-170630.99</v>
      </c>
      <c r="J119" s="164">
        <v>0</v>
      </c>
      <c r="K119" s="164">
        <v>0</v>
      </c>
      <c r="L119" s="159">
        <v>2705979.93</v>
      </c>
      <c r="M119" s="164"/>
    </row>
    <row r="120" spans="1:13" x14ac:dyDescent="0.2">
      <c r="E120" s="133"/>
      <c r="I120" s="133"/>
      <c r="L120" s="133"/>
    </row>
    <row r="121" spans="1:13" x14ac:dyDescent="0.2">
      <c r="A121" s="132">
        <v>500555</v>
      </c>
      <c r="C121" s="134" t="s">
        <v>366</v>
      </c>
      <c r="D121" s="132" t="s">
        <v>26</v>
      </c>
      <c r="E121" s="133">
        <v>918177.38</v>
      </c>
      <c r="F121" s="134">
        <v>0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3">
        <v>918177.38</v>
      </c>
      <c r="M121" s="144">
        <v>41313</v>
      </c>
    </row>
    <row r="122" spans="1:13" x14ac:dyDescent="0.2">
      <c r="A122" s="163"/>
      <c r="B122" s="164" t="s">
        <v>367</v>
      </c>
      <c r="C122" s="164"/>
      <c r="D122" s="163"/>
      <c r="E122" s="159">
        <v>918177.38</v>
      </c>
      <c r="F122" s="164">
        <v>0</v>
      </c>
      <c r="G122" s="164">
        <v>0</v>
      </c>
      <c r="H122" s="164">
        <v>0</v>
      </c>
      <c r="I122" s="164">
        <v>0</v>
      </c>
      <c r="J122" s="164">
        <v>0</v>
      </c>
      <c r="K122" s="164">
        <v>0</v>
      </c>
      <c r="L122" s="159">
        <v>918177.38</v>
      </c>
      <c r="M122" s="164"/>
    </row>
    <row r="123" spans="1:13" x14ac:dyDescent="0.2">
      <c r="E123" s="133"/>
      <c r="L123" s="133"/>
    </row>
    <row r="124" spans="1:13" x14ac:dyDescent="0.2">
      <c r="A124" s="132">
        <v>500400</v>
      </c>
      <c r="C124" s="134" t="s">
        <v>368</v>
      </c>
      <c r="D124" s="132" t="s">
        <v>0</v>
      </c>
      <c r="E124" s="133">
        <v>3048552.55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-37852.160000000003</v>
      </c>
      <c r="L124" s="133">
        <v>3010700.39</v>
      </c>
      <c r="M124" s="144">
        <v>46813</v>
      </c>
    </row>
    <row r="125" spans="1:13" x14ac:dyDescent="0.2">
      <c r="A125" s="132">
        <v>500401</v>
      </c>
      <c r="C125" s="134" t="s">
        <v>369</v>
      </c>
      <c r="D125" s="132" t="s">
        <v>0</v>
      </c>
      <c r="E125" s="133">
        <v>23241542.120000001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-288576.92</v>
      </c>
      <c r="L125" s="133">
        <v>22952965.199999999</v>
      </c>
      <c r="M125" s="144">
        <v>46583</v>
      </c>
    </row>
    <row r="126" spans="1:13" x14ac:dyDescent="0.2">
      <c r="A126" s="163"/>
      <c r="B126" s="164" t="s">
        <v>370</v>
      </c>
      <c r="C126" s="164"/>
      <c r="D126" s="163"/>
      <c r="E126" s="159">
        <v>26290094.670000002</v>
      </c>
      <c r="F126" s="164">
        <v>0</v>
      </c>
      <c r="G126" s="164">
        <v>0</v>
      </c>
      <c r="H126" s="164">
        <v>0</v>
      </c>
      <c r="I126" s="164">
        <v>0</v>
      </c>
      <c r="J126" s="164">
        <v>0</v>
      </c>
      <c r="K126" s="159">
        <v>-326429.08</v>
      </c>
      <c r="L126" s="159">
        <v>25963665.59</v>
      </c>
      <c r="M126" s="164"/>
    </row>
    <row r="127" spans="1:13" x14ac:dyDescent="0.2">
      <c r="E127" s="133"/>
      <c r="K127" s="133"/>
      <c r="L127" s="133"/>
    </row>
    <row r="128" spans="1:13" x14ac:dyDescent="0.2">
      <c r="A128" s="132">
        <v>500145</v>
      </c>
      <c r="C128" s="134" t="s">
        <v>737</v>
      </c>
      <c r="D128" s="132" t="s">
        <v>26</v>
      </c>
      <c r="E128" s="133">
        <v>943083.53</v>
      </c>
      <c r="F128" s="134">
        <v>0</v>
      </c>
      <c r="G128" s="134">
        <v>0</v>
      </c>
      <c r="H128" s="134">
        <v>0</v>
      </c>
      <c r="I128" s="134">
        <v>0</v>
      </c>
      <c r="J128" s="133">
        <v>-943083.53</v>
      </c>
      <c r="K128" s="134">
        <v>0</v>
      </c>
      <c r="L128" s="134">
        <v>0</v>
      </c>
      <c r="M128" s="144">
        <v>38539</v>
      </c>
    </row>
    <row r="129" spans="1:13" x14ac:dyDescent="0.2">
      <c r="A129" s="132">
        <v>500206</v>
      </c>
      <c r="C129" s="134" t="s">
        <v>327</v>
      </c>
      <c r="D129" s="132" t="s">
        <v>0</v>
      </c>
      <c r="E129" s="133">
        <v>50483275.259999998</v>
      </c>
      <c r="F129" s="134">
        <v>0</v>
      </c>
      <c r="G129" s="134">
        <v>0</v>
      </c>
      <c r="H129" s="134">
        <v>0</v>
      </c>
      <c r="I129" s="133">
        <v>-608542.92000000004</v>
      </c>
      <c r="J129" s="134">
        <v>0</v>
      </c>
      <c r="K129" s="133">
        <v>-620272.19999999995</v>
      </c>
      <c r="L129" s="133">
        <v>49254460.140000001</v>
      </c>
      <c r="M129" s="144">
        <v>43768</v>
      </c>
    </row>
    <row r="130" spans="1:13" x14ac:dyDescent="0.2">
      <c r="A130" s="163"/>
      <c r="B130" s="164" t="s">
        <v>738</v>
      </c>
      <c r="C130" s="164"/>
      <c r="D130" s="163"/>
      <c r="E130" s="159">
        <v>51426358.789999999</v>
      </c>
      <c r="F130" s="164">
        <v>0</v>
      </c>
      <c r="G130" s="164">
        <v>0</v>
      </c>
      <c r="H130" s="164">
        <v>0</v>
      </c>
      <c r="I130" s="159">
        <v>-608542.92000000004</v>
      </c>
      <c r="J130" s="159">
        <v>-943083.53</v>
      </c>
      <c r="K130" s="159">
        <v>-620272.19999999995</v>
      </c>
      <c r="L130" s="159">
        <v>49254460.140000001</v>
      </c>
      <c r="M130" s="164"/>
    </row>
    <row r="131" spans="1:13" x14ac:dyDescent="0.2">
      <c r="E131" s="133"/>
      <c r="I131" s="133"/>
      <c r="J131" s="133"/>
      <c r="K131" s="133"/>
      <c r="L131" s="133"/>
    </row>
    <row r="133" spans="1:13" x14ac:dyDescent="0.2">
      <c r="E133" s="159">
        <f>E130+E126+E122+E119+E116+E112+E108+E104+E97+E85+E82+E65+E56+E47+E44+E20+E13+E10+E7+E79</f>
        <v>5460843362.2300005</v>
      </c>
      <c r="F133" s="159">
        <f t="shared" ref="F133:K133" si="0">F130+F126+F122+F119+F116+F112+F108+F104+F97+F85+F82+F65+F56+F47+F44+F20+F13+F10+F7+F79</f>
        <v>64174575.939999998</v>
      </c>
      <c r="G133" s="159">
        <f t="shared" si="0"/>
        <v>751572.25</v>
      </c>
      <c r="H133" s="159">
        <f t="shared" si="0"/>
        <v>2164361.0299999998</v>
      </c>
      <c r="I133" s="159">
        <f t="shared" si="0"/>
        <v>-145192186.01000002</v>
      </c>
      <c r="J133" s="159">
        <f t="shared" si="0"/>
        <v>-32479716.130000003</v>
      </c>
      <c r="K133" s="159">
        <f t="shared" si="0"/>
        <v>-63753935.579999998</v>
      </c>
      <c r="L133" s="159">
        <f>L130+L126+L122+L119+L116+L112+L108+L104+L97+L85+L82+L65+L56+L47+L44+L20+L13+L10+L7+L79</f>
        <v>5286508033.7300005</v>
      </c>
    </row>
    <row r="135" spans="1:13" x14ac:dyDescent="0.2">
      <c r="E135" s="108"/>
    </row>
    <row r="136" spans="1:13" x14ac:dyDescent="0.2">
      <c r="L136" s="108"/>
    </row>
  </sheetData>
  <autoFilter ref="D1:D136" xr:uid="{00000000-0009-0000-0000-00000D000000}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M134"/>
  <sheetViews>
    <sheetView zoomScaleNormal="100" workbookViewId="0">
      <pane ySplit="3" topLeftCell="A109" activePane="bottomLeft" state="frozen"/>
      <selection pane="bottomLeft" activeCell="G134" sqref="G134"/>
    </sheetView>
  </sheetViews>
  <sheetFormatPr defaultColWidth="9.109375" defaultRowHeight="11.4" x14ac:dyDescent="0.2"/>
  <cols>
    <col min="1" max="1" width="13.33203125" style="132" customWidth="1"/>
    <col min="2" max="2" width="39.33203125" style="134" customWidth="1"/>
    <col min="3" max="3" width="39" style="134" customWidth="1"/>
    <col min="4" max="4" width="9.109375" style="132" customWidth="1"/>
    <col min="5" max="5" width="15.44140625" style="134" customWidth="1"/>
    <col min="6" max="6" width="13.5546875" style="134" customWidth="1"/>
    <col min="7" max="7" width="16" style="134" customWidth="1"/>
    <col min="8" max="8" width="11.6640625" style="134" customWidth="1"/>
    <col min="9" max="9" width="13.44140625" style="134" customWidth="1"/>
    <col min="10" max="10" width="16" style="134" customWidth="1"/>
    <col min="11" max="11" width="13.44140625" style="134" customWidth="1"/>
    <col min="12" max="12" width="16.6640625" style="134" customWidth="1"/>
    <col min="13" max="13" width="13.44140625" style="134" customWidth="1"/>
    <col min="14" max="16384" width="9.109375" style="134"/>
  </cols>
  <sheetData>
    <row r="1" spans="1:13" x14ac:dyDescent="0.2">
      <c r="A1" s="174" t="s">
        <v>740</v>
      </c>
    </row>
    <row r="3" spans="1:13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280</v>
      </c>
      <c r="F3" s="153" t="s">
        <v>281</v>
      </c>
      <c r="G3" s="153" t="s">
        <v>704</v>
      </c>
      <c r="H3" s="176" t="s">
        <v>283</v>
      </c>
      <c r="I3" s="153" t="s">
        <v>502</v>
      </c>
      <c r="J3" s="153" t="s">
        <v>282</v>
      </c>
      <c r="K3" s="176" t="s">
        <v>450</v>
      </c>
      <c r="L3" s="153" t="s">
        <v>286</v>
      </c>
      <c r="M3" s="176" t="s">
        <v>451</v>
      </c>
    </row>
    <row r="4" spans="1:13" s="175" customFormat="1" x14ac:dyDescent="0.2">
      <c r="A4" s="153"/>
      <c r="B4" s="152"/>
      <c r="C4" s="152"/>
      <c r="D4" s="153"/>
      <c r="E4" s="153"/>
      <c r="F4" s="153"/>
      <c r="G4" s="153"/>
      <c r="I4" s="153"/>
      <c r="J4" s="153"/>
      <c r="L4" s="153"/>
    </row>
    <row r="6" spans="1:13" x14ac:dyDescent="0.2">
      <c r="A6" s="132">
        <v>500286</v>
      </c>
      <c r="C6" s="134" t="s">
        <v>735</v>
      </c>
      <c r="D6" s="132" t="s">
        <v>0</v>
      </c>
      <c r="E6" s="133">
        <v>10402099.640000001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-114433.16</v>
      </c>
      <c r="L6" s="133">
        <v>10287666.48</v>
      </c>
      <c r="M6" s="144">
        <v>42626</v>
      </c>
    </row>
    <row r="7" spans="1:13" x14ac:dyDescent="0.2">
      <c r="A7" s="163"/>
      <c r="B7" s="164" t="s">
        <v>741</v>
      </c>
      <c r="C7" s="164"/>
      <c r="D7" s="163"/>
      <c r="E7" s="159">
        <v>10402099.640000001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59">
        <v>-114433.16</v>
      </c>
      <c r="L7" s="159">
        <v>10287666.48</v>
      </c>
      <c r="M7" s="164"/>
    </row>
    <row r="8" spans="1:13" x14ac:dyDescent="0.2">
      <c r="E8" s="133"/>
      <c r="K8" s="133"/>
      <c r="L8" s="133"/>
    </row>
    <row r="9" spans="1:13" x14ac:dyDescent="0.2">
      <c r="A9" s="132">
        <v>500470</v>
      </c>
      <c r="C9" s="134" t="s">
        <v>287</v>
      </c>
      <c r="D9" s="132" t="s">
        <v>0</v>
      </c>
      <c r="E9" s="133">
        <v>134419999.93000001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3">
        <v>-1478749.99</v>
      </c>
      <c r="L9" s="133">
        <v>132941249.94</v>
      </c>
      <c r="M9" s="144">
        <v>45287</v>
      </c>
    </row>
    <row r="10" spans="1:13" x14ac:dyDescent="0.2">
      <c r="A10" s="132">
        <v>500937</v>
      </c>
      <c r="C10" s="134" t="s">
        <v>452</v>
      </c>
      <c r="D10" s="132" t="s">
        <v>0</v>
      </c>
      <c r="E10" s="133">
        <v>72380000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3">
        <v>-796250</v>
      </c>
      <c r="L10" s="133">
        <v>71583750</v>
      </c>
    </row>
    <row r="11" spans="1:13" x14ac:dyDescent="0.2">
      <c r="A11" s="163"/>
      <c r="B11" s="164" t="s">
        <v>289</v>
      </c>
      <c r="C11" s="164"/>
      <c r="D11" s="163"/>
      <c r="E11" s="159">
        <v>206799999.93000001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59">
        <v>-2274999.9900000002</v>
      </c>
      <c r="L11" s="159">
        <v>204524999.94</v>
      </c>
      <c r="M11" s="164"/>
    </row>
    <row r="12" spans="1:13" x14ac:dyDescent="0.2">
      <c r="E12" s="133"/>
      <c r="K12" s="133"/>
      <c r="L12" s="133"/>
    </row>
    <row r="13" spans="1:13" x14ac:dyDescent="0.2">
      <c r="A13" s="132">
        <v>500206</v>
      </c>
      <c r="C13" s="134" t="s">
        <v>327</v>
      </c>
      <c r="D13" s="132" t="s">
        <v>0</v>
      </c>
      <c r="E13" s="133">
        <v>49254460.140000001</v>
      </c>
      <c r="F13" s="134">
        <v>0</v>
      </c>
      <c r="G13" s="134">
        <v>0</v>
      </c>
      <c r="H13" s="134">
        <v>0</v>
      </c>
      <c r="I13" s="133">
        <v>-724150.88</v>
      </c>
      <c r="J13" s="134">
        <v>0</v>
      </c>
      <c r="K13" s="133">
        <v>-533447.69999999995</v>
      </c>
      <c r="L13" s="133">
        <v>47996861.560000002</v>
      </c>
      <c r="M13" s="144">
        <v>43768</v>
      </c>
    </row>
    <row r="14" spans="1:13" x14ac:dyDescent="0.2">
      <c r="A14" s="163"/>
      <c r="B14" s="164" t="s">
        <v>742</v>
      </c>
      <c r="C14" s="164"/>
      <c r="D14" s="163"/>
      <c r="E14" s="159">
        <v>49254460.140000001</v>
      </c>
      <c r="F14" s="164">
        <v>0</v>
      </c>
      <c r="G14" s="164">
        <v>0</v>
      </c>
      <c r="H14" s="164">
        <v>0</v>
      </c>
      <c r="I14" s="159">
        <v>-724150.88</v>
      </c>
      <c r="J14" s="164">
        <v>0</v>
      </c>
      <c r="K14" s="159">
        <v>-533447.69999999995</v>
      </c>
      <c r="L14" s="159">
        <v>47996861.560000002</v>
      </c>
      <c r="M14" s="164"/>
    </row>
    <row r="15" spans="1:13" x14ac:dyDescent="0.2">
      <c r="E15" s="133"/>
      <c r="I15" s="133"/>
      <c r="K15" s="133"/>
      <c r="L15" s="133"/>
    </row>
    <row r="16" spans="1:13" x14ac:dyDescent="0.2">
      <c r="A16" s="132">
        <v>500878</v>
      </c>
      <c r="C16" s="134" t="s">
        <v>290</v>
      </c>
      <c r="D16" s="132" t="s">
        <v>26</v>
      </c>
      <c r="E16" s="133">
        <v>2257314.5</v>
      </c>
      <c r="F16" s="134">
        <v>0</v>
      </c>
      <c r="G16" s="134">
        <v>0</v>
      </c>
      <c r="H16" s="134">
        <v>0</v>
      </c>
      <c r="I16" s="133">
        <v>-66391.600000000006</v>
      </c>
      <c r="J16" s="134">
        <v>0</v>
      </c>
      <c r="K16" s="134">
        <v>0</v>
      </c>
      <c r="L16" s="133">
        <v>2190922.9</v>
      </c>
    </row>
    <row r="17" spans="1:13" x14ac:dyDescent="0.2">
      <c r="A17" s="163"/>
      <c r="B17" s="164" t="s">
        <v>291</v>
      </c>
      <c r="C17" s="164"/>
      <c r="D17" s="163"/>
      <c r="E17" s="159">
        <v>2257314.5</v>
      </c>
      <c r="F17" s="164">
        <v>0</v>
      </c>
      <c r="G17" s="164">
        <v>0</v>
      </c>
      <c r="H17" s="164">
        <v>0</v>
      </c>
      <c r="I17" s="159">
        <v>-66391.600000000006</v>
      </c>
      <c r="J17" s="164">
        <v>0</v>
      </c>
      <c r="K17" s="164">
        <v>0</v>
      </c>
      <c r="L17" s="159">
        <v>2190922.9</v>
      </c>
      <c r="M17" s="164"/>
    </row>
    <row r="18" spans="1:13" x14ac:dyDescent="0.2">
      <c r="E18" s="133"/>
      <c r="I18" s="133"/>
      <c r="L18" s="133"/>
    </row>
    <row r="19" spans="1:13" x14ac:dyDescent="0.2">
      <c r="A19" s="132">
        <v>500793</v>
      </c>
      <c r="C19" s="134" t="s">
        <v>707</v>
      </c>
      <c r="D19" s="132" t="s">
        <v>0</v>
      </c>
      <c r="E19" s="133">
        <v>8732743.9199999999</v>
      </c>
      <c r="F19" s="134">
        <v>0</v>
      </c>
      <c r="G19" s="134">
        <v>0</v>
      </c>
      <c r="H19" s="134">
        <v>0</v>
      </c>
      <c r="I19" s="133">
        <v>-532220</v>
      </c>
      <c r="J19" s="134">
        <v>0</v>
      </c>
      <c r="K19" s="133">
        <v>-95613.65</v>
      </c>
      <c r="L19" s="133">
        <v>8104910.2699999996</v>
      </c>
    </row>
    <row r="20" spans="1:13" x14ac:dyDescent="0.2">
      <c r="A20" s="163"/>
      <c r="B20" s="164" t="s">
        <v>708</v>
      </c>
      <c r="C20" s="164"/>
      <c r="D20" s="163"/>
      <c r="E20" s="159">
        <v>8732743.9199999999</v>
      </c>
      <c r="F20" s="164">
        <v>0</v>
      </c>
      <c r="G20" s="164">
        <v>0</v>
      </c>
      <c r="H20" s="164">
        <v>0</v>
      </c>
      <c r="I20" s="159">
        <v>-532220</v>
      </c>
      <c r="J20" s="164">
        <v>0</v>
      </c>
      <c r="K20" s="159">
        <v>-95613.65</v>
      </c>
      <c r="L20" s="159">
        <v>8104910.2699999996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500629</v>
      </c>
      <c r="C22" s="134" t="s">
        <v>292</v>
      </c>
      <c r="D22" s="132" t="s">
        <v>26</v>
      </c>
      <c r="E22" s="133">
        <v>2705979.93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3">
        <v>2705979.93</v>
      </c>
      <c r="M22" s="144">
        <v>41916</v>
      </c>
    </row>
    <row r="23" spans="1:13" x14ac:dyDescent="0.2">
      <c r="A23" s="163"/>
      <c r="B23" s="164" t="s">
        <v>293</v>
      </c>
      <c r="C23" s="164"/>
      <c r="D23" s="163"/>
      <c r="E23" s="159">
        <v>2705979.93</v>
      </c>
      <c r="F23" s="164">
        <v>0</v>
      </c>
      <c r="G23" s="164">
        <v>0</v>
      </c>
      <c r="H23" s="164">
        <v>0</v>
      </c>
      <c r="I23" s="164">
        <v>0</v>
      </c>
      <c r="J23" s="164">
        <v>0</v>
      </c>
      <c r="K23" s="164">
        <v>0</v>
      </c>
      <c r="L23" s="159">
        <v>2705979.93</v>
      </c>
      <c r="M23" s="164"/>
    </row>
    <row r="24" spans="1:13" x14ac:dyDescent="0.2">
      <c r="E24" s="133"/>
      <c r="L24" s="133"/>
    </row>
    <row r="25" spans="1:13" x14ac:dyDescent="0.2">
      <c r="A25" s="132">
        <v>500679</v>
      </c>
      <c r="C25" s="134" t="s">
        <v>294</v>
      </c>
      <c r="D25" s="132" t="s">
        <v>0</v>
      </c>
      <c r="E25" s="133">
        <v>235752000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-2593500</v>
      </c>
      <c r="L25" s="133">
        <v>233158500</v>
      </c>
      <c r="M25" s="144">
        <v>43397</v>
      </c>
    </row>
    <row r="26" spans="1:13" x14ac:dyDescent="0.2">
      <c r="A26" s="132">
        <v>500708</v>
      </c>
      <c r="C26" s="134" t="s">
        <v>295</v>
      </c>
      <c r="D26" s="132" t="s">
        <v>0</v>
      </c>
      <c r="E26" s="133">
        <v>69509160.689999998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-764667.98</v>
      </c>
      <c r="L26" s="133">
        <v>68744492.709999993</v>
      </c>
      <c r="M26" s="144">
        <v>44282</v>
      </c>
    </row>
    <row r="27" spans="1:13" x14ac:dyDescent="0.2">
      <c r="A27" s="132">
        <v>500709</v>
      </c>
      <c r="C27" s="134" t="s">
        <v>296</v>
      </c>
      <c r="D27" s="132" t="s">
        <v>0</v>
      </c>
      <c r="E27" s="133">
        <v>281247227.73000002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-3093991.51</v>
      </c>
      <c r="L27" s="133">
        <v>278153236.22000003</v>
      </c>
      <c r="M27" s="144">
        <v>44282</v>
      </c>
    </row>
    <row r="28" spans="1:13" x14ac:dyDescent="0.2">
      <c r="A28" s="132">
        <v>500749</v>
      </c>
      <c r="C28" s="134" t="s">
        <v>297</v>
      </c>
      <c r="D28" s="132" t="s">
        <v>1</v>
      </c>
      <c r="E28" s="133">
        <v>208027600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-1201200</v>
      </c>
      <c r="L28" s="133">
        <v>206826400</v>
      </c>
    </row>
    <row r="29" spans="1:13" x14ac:dyDescent="0.2">
      <c r="A29" s="132">
        <v>500776</v>
      </c>
      <c r="C29" s="134" t="s">
        <v>340</v>
      </c>
      <c r="D29" s="132" t="s">
        <v>0</v>
      </c>
      <c r="E29" s="133">
        <v>74758200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-822412.51</v>
      </c>
      <c r="L29" s="133">
        <v>73935787.489999995</v>
      </c>
      <c r="M29" s="134" t="s">
        <v>453</v>
      </c>
    </row>
    <row r="30" spans="1:13" x14ac:dyDescent="0.2">
      <c r="A30" s="163"/>
      <c r="B30" s="164" t="s">
        <v>298</v>
      </c>
      <c r="C30" s="164"/>
      <c r="D30" s="163"/>
      <c r="E30" s="159">
        <v>869294188.41999996</v>
      </c>
      <c r="F30" s="164">
        <v>0</v>
      </c>
      <c r="G30" s="164">
        <v>0</v>
      </c>
      <c r="H30" s="164">
        <v>0</v>
      </c>
      <c r="I30" s="164">
        <v>0</v>
      </c>
      <c r="J30" s="164">
        <v>0</v>
      </c>
      <c r="K30" s="159">
        <v>-8475772</v>
      </c>
      <c r="L30" s="159">
        <v>860818416.41999996</v>
      </c>
      <c r="M30" s="164"/>
    </row>
    <row r="31" spans="1:13" x14ac:dyDescent="0.2">
      <c r="E31" s="133"/>
      <c r="K31" s="133"/>
      <c r="L31" s="133"/>
    </row>
    <row r="32" spans="1:13" x14ac:dyDescent="0.2">
      <c r="A32" s="132">
        <v>500271</v>
      </c>
      <c r="C32" s="134" t="s">
        <v>299</v>
      </c>
      <c r="D32" s="132" t="s">
        <v>1</v>
      </c>
      <c r="E32" s="133">
        <v>19848346.109999999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-114608.99</v>
      </c>
      <c r="L32" s="133">
        <v>19733737.120000001</v>
      </c>
      <c r="M32" s="144">
        <v>44176</v>
      </c>
    </row>
    <row r="33" spans="1:13" x14ac:dyDescent="0.2">
      <c r="A33" s="132">
        <v>500590</v>
      </c>
      <c r="C33" s="134" t="s">
        <v>300</v>
      </c>
      <c r="D33" s="132" t="s">
        <v>1</v>
      </c>
      <c r="E33" s="133">
        <v>5668174.5899999999</v>
      </c>
      <c r="F33" s="134">
        <v>0</v>
      </c>
      <c r="G33" s="134">
        <v>0</v>
      </c>
      <c r="H33" s="134">
        <v>0</v>
      </c>
      <c r="I33" s="134">
        <v>0</v>
      </c>
      <c r="J33" s="134">
        <v>0</v>
      </c>
      <c r="K33" s="133">
        <v>-32729.37</v>
      </c>
      <c r="L33" s="133">
        <v>5635445.2199999997</v>
      </c>
      <c r="M33" s="144">
        <v>44176</v>
      </c>
    </row>
    <row r="34" spans="1:13" x14ac:dyDescent="0.2">
      <c r="A34" s="132">
        <v>500640</v>
      </c>
      <c r="C34" s="134" t="s">
        <v>301</v>
      </c>
      <c r="D34" s="132" t="s">
        <v>0</v>
      </c>
      <c r="E34" s="133">
        <v>144389089.13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-1588419.6</v>
      </c>
      <c r="L34" s="133">
        <v>142800669.53</v>
      </c>
      <c r="M34" s="144">
        <v>44102</v>
      </c>
    </row>
    <row r="35" spans="1:13" x14ac:dyDescent="0.2">
      <c r="A35" s="132">
        <v>500642</v>
      </c>
      <c r="C35" s="134" t="s">
        <v>302</v>
      </c>
      <c r="D35" s="132" t="s">
        <v>0</v>
      </c>
      <c r="E35" s="133">
        <v>194826317.38999999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-2143277.91</v>
      </c>
      <c r="L35" s="133">
        <v>192683039.47999999</v>
      </c>
      <c r="M35" s="144">
        <v>45013</v>
      </c>
    </row>
    <row r="36" spans="1:13" x14ac:dyDescent="0.2">
      <c r="A36" s="132">
        <v>500677</v>
      </c>
      <c r="C36" s="134" t="s">
        <v>709</v>
      </c>
      <c r="D36" s="132" t="s">
        <v>0</v>
      </c>
      <c r="E36" s="133">
        <v>727935999.99000001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-8007999.9900000002</v>
      </c>
      <c r="L36" s="133">
        <v>719928000</v>
      </c>
      <c r="M36" s="144">
        <v>11139</v>
      </c>
    </row>
    <row r="37" spans="1:13" x14ac:dyDescent="0.2">
      <c r="A37" s="132">
        <v>500686</v>
      </c>
      <c r="C37" s="134" t="s">
        <v>710</v>
      </c>
      <c r="D37" s="132" t="s">
        <v>0</v>
      </c>
      <c r="E37" s="133">
        <v>2250410.0699999998</v>
      </c>
      <c r="F37" s="134">
        <v>0</v>
      </c>
      <c r="G37" s="134">
        <v>0</v>
      </c>
      <c r="H37" s="134">
        <v>0</v>
      </c>
      <c r="I37" s="133">
        <v>-60439.56</v>
      </c>
      <c r="J37" s="134">
        <v>0</v>
      </c>
      <c r="K37" s="133">
        <v>-24469.91</v>
      </c>
      <c r="L37" s="133">
        <v>2165500.6</v>
      </c>
      <c r="M37" s="144">
        <v>44212</v>
      </c>
    </row>
    <row r="38" spans="1:13" x14ac:dyDescent="0.2">
      <c r="A38" s="132">
        <v>500746</v>
      </c>
      <c r="C38" s="134" t="s">
        <v>349</v>
      </c>
      <c r="D38" s="132" t="s">
        <v>2</v>
      </c>
      <c r="E38" s="133">
        <v>334078457.14999998</v>
      </c>
      <c r="F38" s="134">
        <v>0</v>
      </c>
      <c r="G38" s="134">
        <v>0</v>
      </c>
      <c r="H38" s="133">
        <v>308160</v>
      </c>
      <c r="I38" s="134">
        <v>0</v>
      </c>
      <c r="J38" s="134">
        <v>0</v>
      </c>
      <c r="K38" s="134">
        <v>0</v>
      </c>
      <c r="L38" s="133">
        <v>334386617.14999998</v>
      </c>
    </row>
    <row r="39" spans="1:13" x14ac:dyDescent="0.2">
      <c r="A39" s="132">
        <v>500781</v>
      </c>
      <c r="C39" s="134" t="s">
        <v>350</v>
      </c>
      <c r="D39" s="132" t="s">
        <v>0</v>
      </c>
      <c r="E39" s="133">
        <v>16544000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3">
        <v>-182000</v>
      </c>
      <c r="L39" s="133">
        <v>16362000</v>
      </c>
    </row>
    <row r="40" spans="1:13" x14ac:dyDescent="0.2">
      <c r="A40" s="132">
        <v>500805</v>
      </c>
      <c r="C40" s="134" t="s">
        <v>303</v>
      </c>
      <c r="D40" s="132" t="s">
        <v>0</v>
      </c>
      <c r="E40" s="133">
        <v>196987137.28</v>
      </c>
      <c r="F40" s="134">
        <v>0</v>
      </c>
      <c r="G40" s="134">
        <v>0</v>
      </c>
      <c r="H40" s="134">
        <v>0</v>
      </c>
      <c r="I40" s="134">
        <v>0</v>
      </c>
      <c r="J40" s="134">
        <v>0</v>
      </c>
      <c r="K40" s="133">
        <v>-2167049</v>
      </c>
      <c r="L40" s="133">
        <v>194820088.28</v>
      </c>
    </row>
    <row r="41" spans="1:13" x14ac:dyDescent="0.2">
      <c r="A41" s="132">
        <v>500807</v>
      </c>
      <c r="C41" s="134" t="s">
        <v>304</v>
      </c>
      <c r="D41" s="132" t="s">
        <v>0</v>
      </c>
      <c r="E41" s="133">
        <v>81576100.650000006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-897416</v>
      </c>
      <c r="L41" s="133">
        <v>80678684.650000006</v>
      </c>
    </row>
    <row r="42" spans="1:13" x14ac:dyDescent="0.2">
      <c r="A42" s="132">
        <v>500808</v>
      </c>
      <c r="C42" s="134" t="s">
        <v>305</v>
      </c>
      <c r="D42" s="132" t="s">
        <v>0</v>
      </c>
      <c r="E42" s="133">
        <v>62660400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-689324.99</v>
      </c>
      <c r="L42" s="133">
        <v>61971075.009999998</v>
      </c>
    </row>
    <row r="43" spans="1:13" x14ac:dyDescent="0.2">
      <c r="A43" s="132">
        <v>500827</v>
      </c>
      <c r="C43" s="134" t="s">
        <v>306</v>
      </c>
      <c r="D43" s="132" t="s">
        <v>0</v>
      </c>
      <c r="E43" s="133">
        <v>110437699.36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-1214921.53</v>
      </c>
      <c r="L43" s="133">
        <v>109222777.83</v>
      </c>
    </row>
    <row r="44" spans="1:13" x14ac:dyDescent="0.2">
      <c r="A44" s="132">
        <v>500845</v>
      </c>
      <c r="C44" s="134" t="s">
        <v>711</v>
      </c>
      <c r="D44" s="132" t="s">
        <v>0</v>
      </c>
      <c r="E44" s="133">
        <v>254943040.61000001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-2804619.97</v>
      </c>
      <c r="L44" s="133">
        <v>252138420.63999999</v>
      </c>
    </row>
    <row r="45" spans="1:13" x14ac:dyDescent="0.2">
      <c r="A45" s="132">
        <v>500846</v>
      </c>
      <c r="C45" s="134" t="s">
        <v>712</v>
      </c>
      <c r="D45" s="132" t="s">
        <v>0</v>
      </c>
      <c r="E45" s="133">
        <v>11876228.6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-130650</v>
      </c>
      <c r="L45" s="133">
        <v>11745578.6</v>
      </c>
    </row>
    <row r="46" spans="1:13" x14ac:dyDescent="0.2">
      <c r="A46" s="132">
        <v>500877</v>
      </c>
      <c r="C46" s="134" t="s">
        <v>713</v>
      </c>
      <c r="D46" s="132" t="s">
        <v>0</v>
      </c>
      <c r="E46" s="133">
        <v>210936000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-2320500</v>
      </c>
      <c r="L46" s="133">
        <v>208615500</v>
      </c>
    </row>
    <row r="47" spans="1:13" x14ac:dyDescent="0.2">
      <c r="A47" s="132">
        <v>500885</v>
      </c>
      <c r="C47" s="134" t="s">
        <v>307</v>
      </c>
      <c r="D47" s="132" t="s">
        <v>0</v>
      </c>
      <c r="E47" s="133">
        <v>82719999.989999995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-909999.99</v>
      </c>
      <c r="L47" s="133">
        <v>81810000</v>
      </c>
    </row>
    <row r="48" spans="1:13" x14ac:dyDescent="0.2">
      <c r="A48" s="132">
        <v>500896</v>
      </c>
      <c r="C48" s="134" t="s">
        <v>714</v>
      </c>
      <c r="D48" s="132" t="s">
        <v>0</v>
      </c>
      <c r="E48" s="133">
        <v>9633430.5800000001</v>
      </c>
      <c r="F48" s="134">
        <v>0</v>
      </c>
      <c r="G48" s="134">
        <v>0</v>
      </c>
      <c r="H48" s="134">
        <v>0</v>
      </c>
      <c r="I48" s="133">
        <v>-1907124.4</v>
      </c>
      <c r="J48" s="134">
        <v>0</v>
      </c>
      <c r="K48" s="133">
        <v>-104346.64</v>
      </c>
      <c r="L48" s="133">
        <v>7621959.54</v>
      </c>
      <c r="M48" s="144">
        <v>43731</v>
      </c>
    </row>
    <row r="49" spans="1:13" x14ac:dyDescent="0.2">
      <c r="A49" s="132">
        <v>500905</v>
      </c>
      <c r="C49" s="134" t="s">
        <v>308</v>
      </c>
      <c r="D49" s="132" t="s">
        <v>2</v>
      </c>
      <c r="E49" s="133">
        <v>4267103.53</v>
      </c>
      <c r="F49" s="134">
        <v>0</v>
      </c>
      <c r="G49" s="134">
        <v>0</v>
      </c>
      <c r="H49" s="133">
        <v>3900.8</v>
      </c>
      <c r="I49" s="133">
        <v>-41032.559999999998</v>
      </c>
      <c r="J49" s="134">
        <v>0</v>
      </c>
      <c r="K49" s="134">
        <v>0</v>
      </c>
      <c r="L49" s="133">
        <v>4229971.7699999996</v>
      </c>
    </row>
    <row r="50" spans="1:13" x14ac:dyDescent="0.2">
      <c r="A50" s="132">
        <v>500914</v>
      </c>
      <c r="C50" s="134" t="s">
        <v>309</v>
      </c>
      <c r="D50" s="132" t="s">
        <v>0</v>
      </c>
      <c r="E50" s="133">
        <v>57933246.18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-637321.69999999995</v>
      </c>
      <c r="L50" s="133">
        <v>57295924.479999997</v>
      </c>
    </row>
    <row r="51" spans="1:13" x14ac:dyDescent="0.2">
      <c r="A51" s="132">
        <v>500927</v>
      </c>
      <c r="C51" s="134" t="s">
        <v>310</v>
      </c>
      <c r="D51" s="132" t="s">
        <v>0</v>
      </c>
      <c r="E51" s="133">
        <v>70105208.299999997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3">
        <v>-771225.07</v>
      </c>
      <c r="L51" s="133">
        <v>69333983.230000004</v>
      </c>
    </row>
    <row r="52" spans="1:13" x14ac:dyDescent="0.2">
      <c r="A52" s="132">
        <v>500936</v>
      </c>
      <c r="C52" s="134" t="s">
        <v>715</v>
      </c>
      <c r="D52" s="132" t="s">
        <v>2</v>
      </c>
      <c r="E52" s="133">
        <v>62020898.590000004</v>
      </c>
      <c r="F52" s="133">
        <v>7974401.1600000001</v>
      </c>
      <c r="G52" s="134">
        <v>0</v>
      </c>
      <c r="H52" s="133">
        <v>55372.37</v>
      </c>
      <c r="I52" s="134">
        <v>0</v>
      </c>
      <c r="J52" s="134">
        <v>0</v>
      </c>
      <c r="K52" s="134">
        <v>0</v>
      </c>
      <c r="L52" s="133">
        <v>70050672.120000005</v>
      </c>
    </row>
    <row r="53" spans="1:13" x14ac:dyDescent="0.2">
      <c r="A53" s="132">
        <v>500980</v>
      </c>
      <c r="C53" s="134" t="s">
        <v>341</v>
      </c>
      <c r="D53" s="132" t="s">
        <v>0</v>
      </c>
      <c r="E53" s="133">
        <v>3164040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-34807.5</v>
      </c>
      <c r="L53" s="133">
        <v>3129232.5</v>
      </c>
    </row>
    <row r="54" spans="1:13" x14ac:dyDescent="0.2">
      <c r="A54" s="163"/>
      <c r="B54" s="164" t="s">
        <v>312</v>
      </c>
      <c r="C54" s="164"/>
      <c r="D54" s="163"/>
      <c r="E54" s="159">
        <v>2664801328.0999999</v>
      </c>
      <c r="F54" s="159">
        <v>7974401.1600000001</v>
      </c>
      <c r="G54" s="164">
        <v>0</v>
      </c>
      <c r="H54" s="159">
        <v>367433.17</v>
      </c>
      <c r="I54" s="159">
        <v>-2008596.52</v>
      </c>
      <c r="J54" s="164">
        <v>0</v>
      </c>
      <c r="K54" s="159">
        <v>-24775688.16</v>
      </c>
      <c r="L54" s="159">
        <v>2646358877.75</v>
      </c>
      <c r="M54" s="164"/>
    </row>
    <row r="55" spans="1:13" x14ac:dyDescent="0.2">
      <c r="E55" s="133"/>
      <c r="F55" s="133"/>
      <c r="H55" s="133"/>
      <c r="I55" s="133"/>
      <c r="K55" s="133"/>
      <c r="L55" s="133"/>
    </row>
    <row r="56" spans="1:13" x14ac:dyDescent="0.2">
      <c r="A56" s="132">
        <v>500323</v>
      </c>
      <c r="C56" s="134" t="s">
        <v>720</v>
      </c>
      <c r="D56" s="132" t="s">
        <v>26</v>
      </c>
      <c r="E56" s="133">
        <v>7999000</v>
      </c>
      <c r="F56" s="134">
        <v>0</v>
      </c>
      <c r="G56" s="134">
        <v>0</v>
      </c>
      <c r="H56" s="134">
        <v>0</v>
      </c>
      <c r="I56" s="133">
        <v>-811000</v>
      </c>
      <c r="J56" s="134">
        <v>0</v>
      </c>
      <c r="K56" s="134">
        <v>0</v>
      </c>
      <c r="L56" s="133">
        <v>7188000</v>
      </c>
      <c r="M56" s="144">
        <v>42000</v>
      </c>
    </row>
    <row r="57" spans="1:13" x14ac:dyDescent="0.2">
      <c r="A57" s="163"/>
      <c r="B57" s="164" t="s">
        <v>721</v>
      </c>
      <c r="C57" s="164"/>
      <c r="D57" s="163"/>
      <c r="E57" s="159">
        <v>7999000</v>
      </c>
      <c r="F57" s="164">
        <v>0</v>
      </c>
      <c r="G57" s="164">
        <v>0</v>
      </c>
      <c r="H57" s="164">
        <v>0</v>
      </c>
      <c r="I57" s="159">
        <v>-811000</v>
      </c>
      <c r="J57" s="164">
        <v>0</v>
      </c>
      <c r="K57" s="164">
        <v>0</v>
      </c>
      <c r="L57" s="159">
        <v>7188000</v>
      </c>
      <c r="M57" s="164"/>
    </row>
    <row r="58" spans="1:13" x14ac:dyDescent="0.2">
      <c r="E58" s="133"/>
      <c r="I58" s="133"/>
      <c r="L58" s="133"/>
    </row>
    <row r="59" spans="1:13" x14ac:dyDescent="0.2">
      <c r="A59" s="132">
        <v>500187</v>
      </c>
      <c r="C59" s="134" t="s">
        <v>354</v>
      </c>
      <c r="D59" s="132" t="s">
        <v>26</v>
      </c>
      <c r="E59" s="133">
        <v>26832.06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26832.06</v>
      </c>
      <c r="M59" s="144">
        <v>39812</v>
      </c>
    </row>
    <row r="60" spans="1:13" x14ac:dyDescent="0.2">
      <c r="A60" s="132">
        <v>500523</v>
      </c>
      <c r="C60" s="134" t="s">
        <v>722</v>
      </c>
      <c r="D60" s="132" t="s">
        <v>0</v>
      </c>
      <c r="E60" s="133">
        <v>3933336.13</v>
      </c>
      <c r="F60" s="133">
        <v>2983609.5</v>
      </c>
      <c r="G60" s="134">
        <v>0</v>
      </c>
      <c r="H60" s="134">
        <v>0</v>
      </c>
      <c r="I60" s="133">
        <v>-3714233.01</v>
      </c>
      <c r="J60" s="134">
        <v>0</v>
      </c>
      <c r="K60" s="133">
        <v>-48937.03</v>
      </c>
      <c r="L60" s="133">
        <v>3153775.59</v>
      </c>
      <c r="M60" s="144">
        <v>42277</v>
      </c>
    </row>
    <row r="61" spans="1:13" x14ac:dyDescent="0.2">
      <c r="A61" s="132">
        <v>500538</v>
      </c>
      <c r="C61" s="134" t="s">
        <v>313</v>
      </c>
      <c r="D61" s="132" t="s">
        <v>0</v>
      </c>
      <c r="E61" s="133">
        <v>7670764.25</v>
      </c>
      <c r="F61" s="133">
        <v>1396734.32</v>
      </c>
      <c r="G61" s="134">
        <v>0</v>
      </c>
      <c r="H61" s="134">
        <v>0</v>
      </c>
      <c r="I61" s="133">
        <v>-1547613.02</v>
      </c>
      <c r="J61" s="134">
        <v>0</v>
      </c>
      <c r="K61" s="133">
        <v>-78963.98</v>
      </c>
      <c r="L61" s="133">
        <v>7440921.5700000003</v>
      </c>
      <c r="M61" s="144">
        <v>42115</v>
      </c>
    </row>
    <row r="62" spans="1:13" x14ac:dyDescent="0.2">
      <c r="A62" s="132">
        <v>500693</v>
      </c>
      <c r="C62" s="134" t="s">
        <v>314</v>
      </c>
      <c r="D62" s="132" t="s">
        <v>26</v>
      </c>
      <c r="E62" s="133">
        <v>10074010.59</v>
      </c>
      <c r="F62" s="133">
        <v>3041738.59</v>
      </c>
      <c r="G62" s="134">
        <v>0</v>
      </c>
      <c r="H62" s="134">
        <v>0</v>
      </c>
      <c r="I62" s="133">
        <v>-2704361.78</v>
      </c>
      <c r="J62" s="134">
        <v>0</v>
      </c>
      <c r="K62" s="134">
        <v>0</v>
      </c>
      <c r="L62" s="133">
        <v>10411387.4</v>
      </c>
      <c r="M62" s="144">
        <v>42004</v>
      </c>
    </row>
    <row r="63" spans="1:13" x14ac:dyDescent="0.2">
      <c r="A63" s="132">
        <v>500724</v>
      </c>
      <c r="C63" s="134" t="s">
        <v>315</v>
      </c>
      <c r="D63" s="132" t="s">
        <v>0</v>
      </c>
      <c r="E63" s="133">
        <v>51207176.520000003</v>
      </c>
      <c r="F63" s="133">
        <v>11820398.029999999</v>
      </c>
      <c r="G63" s="134">
        <v>0</v>
      </c>
      <c r="H63" s="134">
        <v>0</v>
      </c>
      <c r="I63" s="133">
        <v>-9524235.2599999998</v>
      </c>
      <c r="J63" s="134">
        <v>0</v>
      </c>
      <c r="K63" s="133">
        <v>-623306.93999999994</v>
      </c>
      <c r="L63" s="133">
        <v>52880032.350000001</v>
      </c>
      <c r="M63" s="144">
        <v>42165</v>
      </c>
    </row>
    <row r="64" spans="1:13" x14ac:dyDescent="0.2">
      <c r="A64" s="132">
        <v>500732</v>
      </c>
      <c r="C64" s="134" t="s">
        <v>723</v>
      </c>
      <c r="D64" s="132" t="s">
        <v>0</v>
      </c>
      <c r="E64" s="133">
        <v>2060660.45</v>
      </c>
      <c r="F64" s="133">
        <v>566542.53</v>
      </c>
      <c r="G64" s="134">
        <v>0</v>
      </c>
      <c r="H64" s="134">
        <v>0</v>
      </c>
      <c r="I64" s="133">
        <v>-1283529.83</v>
      </c>
      <c r="J64" s="134">
        <v>0</v>
      </c>
      <c r="K64" s="133">
        <v>-20010.82</v>
      </c>
      <c r="L64" s="133">
        <v>1323662.33</v>
      </c>
      <c r="M64" s="144">
        <v>42150</v>
      </c>
    </row>
    <row r="65" spans="1:13" x14ac:dyDescent="0.2">
      <c r="A65" s="132">
        <v>500840</v>
      </c>
      <c r="C65" s="134" t="s">
        <v>316</v>
      </c>
      <c r="D65" s="132" t="s">
        <v>0</v>
      </c>
      <c r="E65" s="133">
        <v>40946400</v>
      </c>
      <c r="F65" s="134">
        <v>0</v>
      </c>
      <c r="G65" s="134">
        <v>0</v>
      </c>
      <c r="H65" s="134">
        <v>0</v>
      </c>
      <c r="I65" s="134">
        <v>0</v>
      </c>
      <c r="J65" s="134">
        <v>0</v>
      </c>
      <c r="K65" s="133">
        <v>-450449.99</v>
      </c>
      <c r="L65" s="133">
        <v>40495950.009999998</v>
      </c>
    </row>
    <row r="66" spans="1:13" x14ac:dyDescent="0.2">
      <c r="A66" s="163"/>
      <c r="B66" s="164" t="s">
        <v>317</v>
      </c>
      <c r="C66" s="164"/>
      <c r="D66" s="163"/>
      <c r="E66" s="159">
        <f>SUM(E59:E65)</f>
        <v>115919180.00000001</v>
      </c>
      <c r="F66" s="159">
        <v>19809022.969999999</v>
      </c>
      <c r="G66" s="164">
        <v>0</v>
      </c>
      <c r="H66" s="164">
        <v>0</v>
      </c>
      <c r="I66" s="159">
        <v>-18773972.899999999</v>
      </c>
      <c r="J66" s="164">
        <v>0</v>
      </c>
      <c r="K66" s="159">
        <v>-1221668.76</v>
      </c>
      <c r="L66" s="159">
        <f>SUM(L59:L65)</f>
        <v>115732561.31</v>
      </c>
      <c r="M66" s="164"/>
    </row>
    <row r="67" spans="1:13" x14ac:dyDescent="0.2">
      <c r="E67" s="133"/>
      <c r="F67" s="133"/>
      <c r="I67" s="133"/>
      <c r="K67" s="133"/>
      <c r="L67" s="133"/>
    </row>
    <row r="68" spans="1:13" x14ac:dyDescent="0.2">
      <c r="A68" s="132">
        <v>500010</v>
      </c>
      <c r="C68" s="134" t="s">
        <v>320</v>
      </c>
      <c r="D68" s="132" t="s">
        <v>0</v>
      </c>
      <c r="E68" s="133">
        <v>11617777.689999999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-127806.8</v>
      </c>
      <c r="L68" s="133">
        <v>11489970.890000001</v>
      </c>
      <c r="M68" s="144">
        <v>40522</v>
      </c>
    </row>
    <row r="69" spans="1:13" x14ac:dyDescent="0.2">
      <c r="A69" s="132">
        <v>500011</v>
      </c>
      <c r="C69" s="134" t="s">
        <v>321</v>
      </c>
      <c r="D69" s="132" t="s">
        <v>0</v>
      </c>
      <c r="E69" s="133">
        <v>11794461.42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-129750.51</v>
      </c>
      <c r="L69" s="133">
        <v>11664710.91</v>
      </c>
      <c r="M69" s="144">
        <v>40522</v>
      </c>
    </row>
    <row r="70" spans="1:13" x14ac:dyDescent="0.2">
      <c r="A70" s="132">
        <v>500042</v>
      </c>
      <c r="C70" s="134" t="s">
        <v>322</v>
      </c>
      <c r="D70" s="132" t="s">
        <v>0</v>
      </c>
      <c r="E70" s="133">
        <v>12572831.34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-138313.29999999999</v>
      </c>
      <c r="L70" s="133">
        <v>12434518.039999999</v>
      </c>
      <c r="M70" s="144">
        <v>39685</v>
      </c>
    </row>
    <row r="71" spans="1:13" x14ac:dyDescent="0.2">
      <c r="A71" s="132">
        <v>500265</v>
      </c>
      <c r="C71" s="134" t="s">
        <v>323</v>
      </c>
      <c r="D71" s="132" t="s">
        <v>0</v>
      </c>
      <c r="E71" s="133">
        <v>73954205.189999998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-813567.81</v>
      </c>
      <c r="L71" s="133">
        <v>73140637.379999995</v>
      </c>
      <c r="M71" s="144">
        <v>41029</v>
      </c>
    </row>
    <row r="72" spans="1:13" x14ac:dyDescent="0.2">
      <c r="A72" s="132">
        <v>500274</v>
      </c>
      <c r="C72" s="134" t="s">
        <v>324</v>
      </c>
      <c r="D72" s="132" t="s">
        <v>0</v>
      </c>
      <c r="E72" s="133">
        <v>36785504.719999999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3">
        <v>-404676.13</v>
      </c>
      <c r="L72" s="133">
        <v>36380828.590000004</v>
      </c>
      <c r="M72" s="144">
        <v>42946</v>
      </c>
    </row>
    <row r="73" spans="1:13" x14ac:dyDescent="0.2">
      <c r="A73" s="132">
        <v>500913</v>
      </c>
      <c r="C73" s="134" t="s">
        <v>325</v>
      </c>
      <c r="D73" s="132" t="s">
        <v>0</v>
      </c>
      <c r="E73" s="133">
        <v>339872313.35000002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-3738924.15</v>
      </c>
      <c r="L73" s="133">
        <v>336133389.19999999</v>
      </c>
    </row>
    <row r="74" spans="1:13" x14ac:dyDescent="0.2">
      <c r="A74" s="132">
        <v>500918</v>
      </c>
      <c r="C74" s="134" t="s">
        <v>325</v>
      </c>
      <c r="D74" s="132" t="s">
        <v>0</v>
      </c>
      <c r="E74" s="133">
        <v>8582535.0199999996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-94416.17</v>
      </c>
      <c r="L74" s="133">
        <v>8488118.8499999996</v>
      </c>
    </row>
    <row r="75" spans="1:13" x14ac:dyDescent="0.2">
      <c r="A75" s="163"/>
      <c r="B75" s="164" t="s">
        <v>326</v>
      </c>
      <c r="C75" s="164"/>
      <c r="D75" s="163"/>
      <c r="E75" s="159">
        <v>495179628.73000002</v>
      </c>
      <c r="F75" s="164">
        <v>0</v>
      </c>
      <c r="G75" s="164">
        <v>0</v>
      </c>
      <c r="H75" s="164">
        <v>0</v>
      </c>
      <c r="I75" s="164">
        <v>0</v>
      </c>
      <c r="J75" s="164">
        <v>0</v>
      </c>
      <c r="K75" s="159">
        <v>-5447454.8700000001</v>
      </c>
      <c r="L75" s="159">
        <v>489732173.86000001</v>
      </c>
      <c r="M75" s="164"/>
    </row>
    <row r="76" spans="1:13" x14ac:dyDescent="0.2">
      <c r="E76" s="133"/>
      <c r="K76" s="133"/>
      <c r="L76" s="133"/>
    </row>
    <row r="77" spans="1:13" x14ac:dyDescent="0.2">
      <c r="A77" s="132">
        <v>500317</v>
      </c>
      <c r="C77" s="134" t="s">
        <v>725</v>
      </c>
      <c r="D77" s="132" t="s">
        <v>26</v>
      </c>
      <c r="E77" s="134">
        <v>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4">
        <v>0</v>
      </c>
      <c r="M77" s="144">
        <v>40573</v>
      </c>
    </row>
    <row r="78" spans="1:13" x14ac:dyDescent="0.2">
      <c r="A78" s="132">
        <v>500508</v>
      </c>
      <c r="C78" s="134" t="s">
        <v>726</v>
      </c>
      <c r="D78" s="132" t="s">
        <v>26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44">
        <v>42615</v>
      </c>
    </row>
    <row r="79" spans="1:13" x14ac:dyDescent="0.2">
      <c r="A79" s="132">
        <v>500546</v>
      </c>
      <c r="C79" s="134" t="s">
        <v>329</v>
      </c>
      <c r="D79" s="132" t="s">
        <v>26</v>
      </c>
      <c r="E79" s="133">
        <v>426835.58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426835.58</v>
      </c>
      <c r="M79" s="144">
        <v>42994</v>
      </c>
    </row>
    <row r="80" spans="1:13" x14ac:dyDescent="0.2">
      <c r="A80" s="132">
        <v>500560</v>
      </c>
      <c r="C80" s="134" t="s">
        <v>330</v>
      </c>
      <c r="D80" s="132" t="s">
        <v>26</v>
      </c>
      <c r="E80" s="133">
        <v>759800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759800</v>
      </c>
      <c r="M80" s="144">
        <v>42803</v>
      </c>
    </row>
    <row r="81" spans="1:13" x14ac:dyDescent="0.2">
      <c r="A81" s="132">
        <v>500577</v>
      </c>
      <c r="C81" s="134" t="s">
        <v>331</v>
      </c>
      <c r="D81" s="132" t="s">
        <v>26</v>
      </c>
      <c r="E81" s="133">
        <v>747562.14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747562.14</v>
      </c>
      <c r="M81" s="144">
        <v>42914</v>
      </c>
    </row>
    <row r="82" spans="1:13" x14ac:dyDescent="0.2">
      <c r="A82" s="132">
        <v>500617</v>
      </c>
      <c r="C82" s="134" t="s">
        <v>727</v>
      </c>
      <c r="D82" s="132" t="s">
        <v>26</v>
      </c>
      <c r="E82" s="133">
        <v>94232.23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94232.23</v>
      </c>
      <c r="M82" s="144">
        <v>43163</v>
      </c>
    </row>
    <row r="83" spans="1:13" x14ac:dyDescent="0.2">
      <c r="A83" s="132">
        <v>500644</v>
      </c>
      <c r="C83" s="134" t="s">
        <v>332</v>
      </c>
      <c r="D83" s="132" t="s">
        <v>26</v>
      </c>
      <c r="E83" s="133">
        <v>1067187.55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1067187.55</v>
      </c>
      <c r="M83" s="144">
        <v>43305</v>
      </c>
    </row>
    <row r="84" spans="1:13" x14ac:dyDescent="0.2">
      <c r="A84" s="132">
        <v>500758</v>
      </c>
      <c r="C84" s="134" t="s">
        <v>333</v>
      </c>
      <c r="D84" s="132" t="s">
        <v>26</v>
      </c>
      <c r="E84" s="133">
        <v>975206.98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975206.98</v>
      </c>
    </row>
    <row r="85" spans="1:13" x14ac:dyDescent="0.2">
      <c r="A85" s="132">
        <v>500806</v>
      </c>
      <c r="C85" s="134" t="s">
        <v>334</v>
      </c>
      <c r="D85" s="132" t="s">
        <v>26</v>
      </c>
      <c r="E85" s="133">
        <v>988584.59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988584.59</v>
      </c>
    </row>
    <row r="86" spans="1:13" x14ac:dyDescent="0.2">
      <c r="A86" s="132">
        <v>500852</v>
      </c>
      <c r="C86" s="134" t="s">
        <v>335</v>
      </c>
      <c r="D86" s="132" t="s">
        <v>26</v>
      </c>
      <c r="E86" s="133">
        <v>539751.12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539751.12</v>
      </c>
    </row>
    <row r="87" spans="1:13" x14ac:dyDescent="0.2">
      <c r="A87" s="132">
        <v>500866</v>
      </c>
      <c r="C87" s="134" t="s">
        <v>336</v>
      </c>
      <c r="D87" s="132" t="s">
        <v>26</v>
      </c>
      <c r="E87" s="133">
        <v>116666.69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116666.69</v>
      </c>
    </row>
    <row r="88" spans="1:13" x14ac:dyDescent="0.2">
      <c r="A88" s="163"/>
      <c r="B88" s="164" t="s">
        <v>337</v>
      </c>
      <c r="C88" s="164"/>
      <c r="D88" s="163"/>
      <c r="E88" s="159">
        <v>5715826.8799999999</v>
      </c>
      <c r="F88" s="164">
        <v>0</v>
      </c>
      <c r="G88" s="164">
        <v>0</v>
      </c>
      <c r="H88" s="164">
        <v>0</v>
      </c>
      <c r="I88" s="164">
        <v>0</v>
      </c>
      <c r="J88" s="164">
        <v>0</v>
      </c>
      <c r="K88" s="164">
        <v>0</v>
      </c>
      <c r="L88" s="159">
        <v>5715826.8799999999</v>
      </c>
      <c r="M88" s="164"/>
    </row>
    <row r="89" spans="1:13" x14ac:dyDescent="0.2">
      <c r="E89" s="133"/>
      <c r="L89" s="133"/>
    </row>
    <row r="90" spans="1:13" x14ac:dyDescent="0.2">
      <c r="A90" s="132">
        <v>500515</v>
      </c>
      <c r="C90" s="134" t="s">
        <v>338</v>
      </c>
      <c r="D90" s="132" t="s">
        <v>0</v>
      </c>
      <c r="E90" s="133">
        <v>33886967.390000001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-372789.38</v>
      </c>
      <c r="L90" s="133">
        <v>33514178.010000002</v>
      </c>
      <c r="M90" s="144">
        <v>42324</v>
      </c>
    </row>
    <row r="91" spans="1:13" x14ac:dyDescent="0.2">
      <c r="A91" s="163"/>
      <c r="B91" s="164" t="s">
        <v>339</v>
      </c>
      <c r="C91" s="164"/>
      <c r="D91" s="163"/>
      <c r="E91" s="159">
        <v>33886967.390000001</v>
      </c>
      <c r="F91" s="164">
        <v>0</v>
      </c>
      <c r="G91" s="164">
        <v>0</v>
      </c>
      <c r="H91" s="164">
        <v>0</v>
      </c>
      <c r="I91" s="164">
        <v>0</v>
      </c>
      <c r="J91" s="164">
        <v>0</v>
      </c>
      <c r="K91" s="159">
        <v>-372789.38</v>
      </c>
      <c r="L91" s="159">
        <v>33514178.010000002</v>
      </c>
      <c r="M91" s="164"/>
    </row>
    <row r="92" spans="1:13" x14ac:dyDescent="0.2">
      <c r="E92" s="133"/>
      <c r="K92" s="133"/>
      <c r="L92" s="133"/>
    </row>
    <row r="93" spans="1:13" x14ac:dyDescent="0.2">
      <c r="A93" s="132">
        <v>500856</v>
      </c>
      <c r="C93" s="134" t="s">
        <v>729</v>
      </c>
      <c r="D93" s="132" t="s">
        <v>0</v>
      </c>
      <c r="E93" s="133">
        <v>64446878.859999999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-708978.01</v>
      </c>
      <c r="L93" s="133">
        <v>63737900.850000001</v>
      </c>
    </row>
    <row r="94" spans="1:13" x14ac:dyDescent="0.2">
      <c r="A94" s="163"/>
      <c r="B94" s="164" t="s">
        <v>342</v>
      </c>
      <c r="C94" s="164"/>
      <c r="D94" s="163"/>
      <c r="E94" s="159">
        <v>64446878.859999999</v>
      </c>
      <c r="F94" s="164">
        <v>0</v>
      </c>
      <c r="G94" s="164">
        <v>0</v>
      </c>
      <c r="H94" s="164">
        <v>0</v>
      </c>
      <c r="I94" s="164">
        <v>0</v>
      </c>
      <c r="J94" s="164">
        <v>0</v>
      </c>
      <c r="K94" s="159">
        <v>-708978.01</v>
      </c>
      <c r="L94" s="159">
        <v>63737900.850000001</v>
      </c>
      <c r="M94" s="164"/>
    </row>
    <row r="95" spans="1:13" x14ac:dyDescent="0.2">
      <c r="E95" s="133"/>
      <c r="K95" s="133"/>
      <c r="L95" s="133"/>
    </row>
    <row r="96" spans="1:13" x14ac:dyDescent="0.2">
      <c r="A96" s="132">
        <v>500051</v>
      </c>
      <c r="C96" s="134" t="s">
        <v>730</v>
      </c>
      <c r="D96" s="132" t="s">
        <v>0</v>
      </c>
      <c r="E96" s="134">
        <v>0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4">
        <v>0</v>
      </c>
      <c r="M96" s="144">
        <v>41674</v>
      </c>
    </row>
    <row r="97" spans="1:13" x14ac:dyDescent="0.2">
      <c r="A97" s="132">
        <v>500297</v>
      </c>
      <c r="C97" s="134" t="s">
        <v>343</v>
      </c>
      <c r="D97" s="132" t="s">
        <v>0</v>
      </c>
      <c r="E97" s="133">
        <v>3903372.74</v>
      </c>
      <c r="F97" s="134">
        <v>0</v>
      </c>
      <c r="G97" s="134">
        <v>0</v>
      </c>
      <c r="H97" s="134">
        <v>0</v>
      </c>
      <c r="I97" s="134">
        <v>0</v>
      </c>
      <c r="J97" s="134">
        <v>0</v>
      </c>
      <c r="K97" s="133">
        <v>-42950.26</v>
      </c>
      <c r="L97" s="133">
        <v>3860422.48</v>
      </c>
      <c r="M97" s="144">
        <v>43018</v>
      </c>
    </row>
    <row r="98" spans="1:13" x14ac:dyDescent="0.2">
      <c r="A98" s="132">
        <v>500522</v>
      </c>
      <c r="C98" s="134" t="s">
        <v>344</v>
      </c>
      <c r="D98" s="132" t="s">
        <v>0</v>
      </c>
      <c r="E98" s="133">
        <v>6736390.0599999996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-74106.81</v>
      </c>
      <c r="L98" s="133">
        <v>6662283.25</v>
      </c>
      <c r="M98" s="144">
        <v>44167</v>
      </c>
    </row>
    <row r="99" spans="1:13" x14ac:dyDescent="0.2">
      <c r="A99" s="132">
        <v>500540</v>
      </c>
      <c r="C99" s="134" t="s">
        <v>731</v>
      </c>
      <c r="D99" s="132" t="s">
        <v>3</v>
      </c>
      <c r="E99" s="133">
        <v>65784214.030000001</v>
      </c>
      <c r="F99" s="134">
        <v>0</v>
      </c>
      <c r="G99" s="134">
        <v>0</v>
      </c>
      <c r="H99" s="133">
        <v>1271421.82</v>
      </c>
      <c r="I99" s="134">
        <v>0</v>
      </c>
      <c r="J99" s="134">
        <v>0</v>
      </c>
      <c r="K99" s="134">
        <v>0</v>
      </c>
      <c r="L99" s="133">
        <v>67055635.850000001</v>
      </c>
      <c r="M99" s="144">
        <v>46407</v>
      </c>
    </row>
    <row r="100" spans="1:13" x14ac:dyDescent="0.2">
      <c r="A100" s="132">
        <v>500557</v>
      </c>
      <c r="C100" s="134" t="s">
        <v>345</v>
      </c>
      <c r="D100" s="132" t="s">
        <v>0</v>
      </c>
      <c r="E100" s="133">
        <v>144836370.19999999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3">
        <v>-1593340.14</v>
      </c>
      <c r="L100" s="133">
        <v>143243030.06</v>
      </c>
      <c r="M100" s="144">
        <v>42842</v>
      </c>
    </row>
    <row r="101" spans="1:13" x14ac:dyDescent="0.2">
      <c r="A101" s="132">
        <v>500558</v>
      </c>
      <c r="C101" s="134" t="s">
        <v>346</v>
      </c>
      <c r="D101" s="132" t="s">
        <v>0</v>
      </c>
      <c r="E101" s="133">
        <v>165062314.94999999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-1815845.1</v>
      </c>
      <c r="L101" s="133">
        <v>163246469.84999999</v>
      </c>
      <c r="M101" s="144">
        <v>42842</v>
      </c>
    </row>
    <row r="102" spans="1:13" x14ac:dyDescent="0.2">
      <c r="A102" s="132">
        <v>500576</v>
      </c>
      <c r="C102" s="134" t="s">
        <v>347</v>
      </c>
      <c r="D102" s="132" t="s">
        <v>3</v>
      </c>
      <c r="E102" s="133">
        <v>3094126.2</v>
      </c>
      <c r="F102" s="134">
        <v>0</v>
      </c>
      <c r="G102" s="134">
        <v>0</v>
      </c>
      <c r="H102" s="133">
        <v>59800.66</v>
      </c>
      <c r="I102" s="134">
        <v>0</v>
      </c>
      <c r="J102" s="134">
        <v>0</v>
      </c>
      <c r="K102" s="134">
        <v>0</v>
      </c>
      <c r="L102" s="133">
        <v>3153926.86</v>
      </c>
    </row>
    <row r="103" spans="1:13" x14ac:dyDescent="0.2">
      <c r="A103" s="132">
        <v>500631</v>
      </c>
      <c r="C103" s="134" t="s">
        <v>348</v>
      </c>
      <c r="D103" s="132" t="s">
        <v>4</v>
      </c>
      <c r="E103" s="133">
        <v>574306.52</v>
      </c>
      <c r="F103" s="134">
        <v>0</v>
      </c>
      <c r="G103" s="134">
        <v>0</v>
      </c>
      <c r="H103" s="133">
        <v>9726.68</v>
      </c>
      <c r="I103" s="134">
        <v>0</v>
      </c>
      <c r="J103" s="134">
        <v>0</v>
      </c>
      <c r="K103" s="134">
        <v>0</v>
      </c>
      <c r="L103" s="133">
        <v>584033.19999999995</v>
      </c>
      <c r="M103" s="144">
        <v>43309</v>
      </c>
    </row>
    <row r="104" spans="1:13" x14ac:dyDescent="0.2">
      <c r="A104" s="132">
        <v>500883</v>
      </c>
      <c r="C104" s="134" t="s">
        <v>351</v>
      </c>
      <c r="D104" s="132" t="s">
        <v>0</v>
      </c>
      <c r="E104" s="133">
        <v>8831463.9100000001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-97154.65</v>
      </c>
      <c r="L104" s="133">
        <v>8734309.2599999998</v>
      </c>
    </row>
    <row r="105" spans="1:13" x14ac:dyDescent="0.2">
      <c r="A105" s="132">
        <v>500884</v>
      </c>
      <c r="C105" s="134" t="s">
        <v>352</v>
      </c>
      <c r="D105" s="132" t="s">
        <v>0</v>
      </c>
      <c r="E105" s="133">
        <v>15567616.199999999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-171258.81</v>
      </c>
      <c r="L105" s="133">
        <v>15396357.390000001</v>
      </c>
    </row>
    <row r="106" spans="1:13" x14ac:dyDescent="0.2">
      <c r="A106" s="163"/>
      <c r="B106" s="164" t="s">
        <v>353</v>
      </c>
      <c r="C106" s="164"/>
      <c r="D106" s="163"/>
      <c r="E106" s="159">
        <v>414390174.81</v>
      </c>
      <c r="F106" s="164">
        <v>0</v>
      </c>
      <c r="G106" s="164">
        <v>0</v>
      </c>
      <c r="H106" s="159">
        <v>1340949.1599999999</v>
      </c>
      <c r="I106" s="164">
        <v>0</v>
      </c>
      <c r="J106" s="164">
        <v>0</v>
      </c>
      <c r="K106" s="159">
        <v>-3794655.77</v>
      </c>
      <c r="L106" s="159">
        <v>411936468.19999999</v>
      </c>
      <c r="M106" s="164"/>
    </row>
    <row r="107" spans="1:13" x14ac:dyDescent="0.2">
      <c r="E107" s="133"/>
      <c r="H107" s="133"/>
      <c r="K107" s="133"/>
      <c r="L107" s="133"/>
    </row>
    <row r="108" spans="1:13" x14ac:dyDescent="0.2">
      <c r="A108" s="132">
        <v>500186</v>
      </c>
      <c r="C108" s="134" t="s">
        <v>732</v>
      </c>
      <c r="D108" s="132" t="s">
        <v>0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4">
        <v>0</v>
      </c>
      <c r="L108" s="134">
        <v>0</v>
      </c>
      <c r="M108" s="144">
        <v>40046</v>
      </c>
    </row>
    <row r="109" spans="1:13" x14ac:dyDescent="0.2">
      <c r="A109" s="132">
        <v>500197</v>
      </c>
      <c r="C109" s="134" t="s">
        <v>355</v>
      </c>
      <c r="D109" s="132" t="s">
        <v>26</v>
      </c>
      <c r="E109" s="133">
        <v>8200000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4">
        <v>0</v>
      </c>
      <c r="L109" s="133">
        <v>8200000</v>
      </c>
      <c r="M109" s="144">
        <v>40117</v>
      </c>
    </row>
    <row r="110" spans="1:13" x14ac:dyDescent="0.2">
      <c r="A110" s="132">
        <v>500716</v>
      </c>
      <c r="C110" s="134" t="s">
        <v>356</v>
      </c>
      <c r="D110" s="132" t="s">
        <v>0</v>
      </c>
      <c r="E110" s="133">
        <v>884389.46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-9729.1299999999992</v>
      </c>
      <c r="L110" s="133">
        <v>874660.33</v>
      </c>
      <c r="M110" s="144">
        <v>42026</v>
      </c>
    </row>
    <row r="111" spans="1:13" x14ac:dyDescent="0.2">
      <c r="A111" s="132">
        <v>500768</v>
      </c>
      <c r="C111" s="134" t="s">
        <v>357</v>
      </c>
      <c r="D111" s="132" t="s">
        <v>0</v>
      </c>
      <c r="E111" s="133">
        <v>118247264.84999999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-1300834.44</v>
      </c>
      <c r="L111" s="133">
        <v>116946430.41</v>
      </c>
    </row>
    <row r="112" spans="1:13" x14ac:dyDescent="0.2">
      <c r="A112" s="132">
        <v>500839</v>
      </c>
      <c r="C112" s="134" t="s">
        <v>733</v>
      </c>
      <c r="D112" s="132" t="s">
        <v>0</v>
      </c>
      <c r="E112" s="133">
        <v>15624909.6</v>
      </c>
      <c r="F112" s="134">
        <v>0</v>
      </c>
      <c r="G112" s="134">
        <v>0</v>
      </c>
      <c r="H112" s="134">
        <v>0</v>
      </c>
      <c r="I112" s="133">
        <v>-818654.45</v>
      </c>
      <c r="J112" s="134">
        <v>0</v>
      </c>
      <c r="K112" s="133">
        <v>-166817.32999999999</v>
      </c>
      <c r="L112" s="133">
        <v>14639437.82</v>
      </c>
    </row>
    <row r="113" spans="1:13" x14ac:dyDescent="0.2">
      <c r="A113" s="163"/>
      <c r="B113" s="164" t="s">
        <v>358</v>
      </c>
      <c r="C113" s="164"/>
      <c r="D113" s="163"/>
      <c r="E113" s="159">
        <v>142956563.91</v>
      </c>
      <c r="F113" s="164">
        <v>0</v>
      </c>
      <c r="G113" s="164">
        <v>0</v>
      </c>
      <c r="H113" s="164">
        <v>0</v>
      </c>
      <c r="I113" s="159">
        <v>-818654.45</v>
      </c>
      <c r="J113" s="164">
        <v>0</v>
      </c>
      <c r="K113" s="159">
        <v>-1477380.9</v>
      </c>
      <c r="L113" s="159">
        <v>140660528.56</v>
      </c>
      <c r="M113" s="164"/>
    </row>
    <row r="114" spans="1:13" x14ac:dyDescent="0.2">
      <c r="E114" s="133"/>
      <c r="I114" s="133"/>
      <c r="K114" s="133"/>
      <c r="L114" s="133"/>
    </row>
    <row r="115" spans="1:13" x14ac:dyDescent="0.2">
      <c r="A115" s="132">
        <v>500748</v>
      </c>
      <c r="C115" s="134" t="s">
        <v>734</v>
      </c>
      <c r="D115" s="132" t="s">
        <v>26</v>
      </c>
      <c r="E115" s="133">
        <v>290255.21000000002</v>
      </c>
      <c r="F115" s="134">
        <v>0</v>
      </c>
      <c r="G115" s="134">
        <v>0</v>
      </c>
      <c r="H115" s="134">
        <v>0</v>
      </c>
      <c r="I115" s="133">
        <v>-139343.97</v>
      </c>
      <c r="J115" s="134">
        <v>0</v>
      </c>
      <c r="K115" s="134">
        <v>0</v>
      </c>
      <c r="L115" s="133">
        <v>150911.24</v>
      </c>
    </row>
    <row r="116" spans="1:13" x14ac:dyDescent="0.2">
      <c r="A116" s="132">
        <v>500962</v>
      </c>
      <c r="C116" s="134" t="s">
        <v>359</v>
      </c>
      <c r="D116" s="132" t="s">
        <v>0</v>
      </c>
      <c r="E116" s="133">
        <v>40515000</v>
      </c>
      <c r="F116" s="134">
        <v>0</v>
      </c>
      <c r="G116" s="134">
        <v>0</v>
      </c>
      <c r="H116" s="134">
        <v>0</v>
      </c>
      <c r="I116" s="134">
        <v>0</v>
      </c>
      <c r="J116" s="134">
        <v>0</v>
      </c>
      <c r="K116" s="134">
        <v>0</v>
      </c>
      <c r="L116" s="133">
        <v>40515000</v>
      </c>
    </row>
    <row r="117" spans="1:13" x14ac:dyDescent="0.2">
      <c r="A117" s="163"/>
      <c r="B117" s="164" t="s">
        <v>360</v>
      </c>
      <c r="C117" s="164"/>
      <c r="D117" s="163"/>
      <c r="E117" s="159">
        <v>40805255.210000001</v>
      </c>
      <c r="F117" s="164">
        <v>0</v>
      </c>
      <c r="G117" s="164">
        <v>0</v>
      </c>
      <c r="H117" s="164">
        <v>0</v>
      </c>
      <c r="I117" s="159">
        <v>-139343.97</v>
      </c>
      <c r="J117" s="164">
        <v>0</v>
      </c>
      <c r="K117" s="164">
        <v>0</v>
      </c>
      <c r="L117" s="159">
        <v>40665911.240000002</v>
      </c>
      <c r="M117" s="164"/>
    </row>
    <row r="118" spans="1:13" x14ac:dyDescent="0.2">
      <c r="E118" s="133"/>
      <c r="I118" s="133"/>
      <c r="L118" s="133"/>
    </row>
    <row r="119" spans="1:13" x14ac:dyDescent="0.2">
      <c r="A119" s="132">
        <v>500039</v>
      </c>
      <c r="C119" s="134" t="s">
        <v>361</v>
      </c>
      <c r="D119" s="132" t="s">
        <v>0</v>
      </c>
      <c r="E119" s="133">
        <v>10766008</v>
      </c>
      <c r="F119" s="134">
        <v>0</v>
      </c>
      <c r="G119" s="134">
        <v>0</v>
      </c>
      <c r="H119" s="134">
        <v>0</v>
      </c>
      <c r="I119" s="134">
        <v>0</v>
      </c>
      <c r="J119" s="134">
        <v>0</v>
      </c>
      <c r="K119" s="133">
        <v>-118436.5</v>
      </c>
      <c r="L119" s="133">
        <v>10647571.5</v>
      </c>
      <c r="M119" s="144">
        <v>41435</v>
      </c>
    </row>
    <row r="120" spans="1:13" x14ac:dyDescent="0.2">
      <c r="A120" s="132">
        <v>500613</v>
      </c>
      <c r="C120" s="134" t="s">
        <v>362</v>
      </c>
      <c r="D120" s="132" t="s">
        <v>26</v>
      </c>
      <c r="E120" s="133">
        <v>7458382.4800000004</v>
      </c>
      <c r="F120" s="134">
        <v>0</v>
      </c>
      <c r="G120" s="134">
        <v>0</v>
      </c>
      <c r="H120" s="134">
        <v>0</v>
      </c>
      <c r="I120" s="134">
        <v>0</v>
      </c>
      <c r="J120" s="134">
        <v>0</v>
      </c>
      <c r="K120" s="134">
        <v>0</v>
      </c>
      <c r="L120" s="133">
        <v>7458382.4800000004</v>
      </c>
      <c r="M120" s="144">
        <v>42396</v>
      </c>
    </row>
    <row r="121" spans="1:13" x14ac:dyDescent="0.2">
      <c r="A121" s="163"/>
      <c r="B121" s="164" t="s">
        <v>363</v>
      </c>
      <c r="C121" s="164"/>
      <c r="D121" s="163"/>
      <c r="E121" s="159">
        <v>18224390.48</v>
      </c>
      <c r="F121" s="164">
        <v>0</v>
      </c>
      <c r="G121" s="164">
        <v>0</v>
      </c>
      <c r="H121" s="164">
        <v>0</v>
      </c>
      <c r="I121" s="164">
        <v>0</v>
      </c>
      <c r="J121" s="164">
        <v>0</v>
      </c>
      <c r="K121" s="159">
        <v>-118436.5</v>
      </c>
      <c r="L121" s="159">
        <v>18105953.98</v>
      </c>
      <c r="M121" s="164"/>
    </row>
    <row r="122" spans="1:13" x14ac:dyDescent="0.2">
      <c r="E122" s="133"/>
      <c r="K122" s="133"/>
      <c r="L122" s="133"/>
    </row>
    <row r="123" spans="1:13" x14ac:dyDescent="0.2">
      <c r="A123" s="132">
        <v>500512</v>
      </c>
      <c r="C123" s="134" t="s">
        <v>364</v>
      </c>
      <c r="D123" s="132" t="s">
        <v>1</v>
      </c>
      <c r="E123" s="133">
        <v>105854209.91</v>
      </c>
      <c r="F123" s="134">
        <v>0</v>
      </c>
      <c r="G123" s="134">
        <v>0</v>
      </c>
      <c r="H123" s="134">
        <v>0</v>
      </c>
      <c r="I123" s="133">
        <v>-1058507.97</v>
      </c>
      <c r="J123" s="134">
        <v>0</v>
      </c>
      <c r="K123" s="133">
        <v>-614819.54</v>
      </c>
      <c r="L123" s="133">
        <v>104180882.40000001</v>
      </c>
      <c r="M123" s="144">
        <v>44165</v>
      </c>
    </row>
    <row r="124" spans="1:13" x14ac:dyDescent="0.2">
      <c r="A124" s="163"/>
      <c r="B124" s="164" t="s">
        <v>365</v>
      </c>
      <c r="C124" s="164"/>
      <c r="D124" s="163"/>
      <c r="E124" s="159">
        <v>105854209.91</v>
      </c>
      <c r="F124" s="164">
        <v>0</v>
      </c>
      <c r="G124" s="164">
        <v>0</v>
      </c>
      <c r="H124" s="164">
        <v>0</v>
      </c>
      <c r="I124" s="159">
        <v>-1058507.97</v>
      </c>
      <c r="J124" s="164">
        <v>0</v>
      </c>
      <c r="K124" s="159">
        <v>-614819.54</v>
      </c>
      <c r="L124" s="159">
        <v>104180882.40000001</v>
      </c>
      <c r="M124" s="164"/>
    </row>
    <row r="125" spans="1:13" x14ac:dyDescent="0.2">
      <c r="E125" s="133"/>
      <c r="I125" s="133"/>
      <c r="K125" s="133"/>
      <c r="L125" s="133"/>
    </row>
    <row r="126" spans="1:13" x14ac:dyDescent="0.2">
      <c r="A126" s="132">
        <v>500555</v>
      </c>
      <c r="C126" s="134" t="s">
        <v>366</v>
      </c>
      <c r="D126" s="132" t="s">
        <v>26</v>
      </c>
      <c r="E126" s="133">
        <v>918177.38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4">
        <v>0</v>
      </c>
      <c r="L126" s="133">
        <v>918177.38</v>
      </c>
      <c r="M126" s="144">
        <v>41313</v>
      </c>
    </row>
    <row r="127" spans="1:13" x14ac:dyDescent="0.2">
      <c r="A127" s="163"/>
      <c r="B127" s="164" t="s">
        <v>367</v>
      </c>
      <c r="C127" s="164"/>
      <c r="D127" s="163"/>
      <c r="E127" s="159">
        <v>918177.38</v>
      </c>
      <c r="F127" s="164">
        <v>0</v>
      </c>
      <c r="G127" s="164">
        <v>0</v>
      </c>
      <c r="H127" s="164">
        <v>0</v>
      </c>
      <c r="I127" s="164">
        <v>0</v>
      </c>
      <c r="J127" s="164">
        <v>0</v>
      </c>
      <c r="K127" s="164">
        <v>0</v>
      </c>
      <c r="L127" s="159">
        <v>918177.38</v>
      </c>
      <c r="M127" s="164"/>
    </row>
    <row r="128" spans="1:13" x14ac:dyDescent="0.2">
      <c r="E128" s="133"/>
      <c r="L128" s="133"/>
    </row>
    <row r="129" spans="1:13" x14ac:dyDescent="0.2">
      <c r="A129" s="132">
        <v>500400</v>
      </c>
      <c r="C129" s="134" t="s">
        <v>368</v>
      </c>
      <c r="D129" s="132" t="s">
        <v>0</v>
      </c>
      <c r="E129" s="133">
        <v>3010700.39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-33120.620000000003</v>
      </c>
      <c r="L129" s="133">
        <v>2977579.77</v>
      </c>
      <c r="M129" s="144">
        <v>46813</v>
      </c>
    </row>
    <row r="130" spans="1:13" x14ac:dyDescent="0.2">
      <c r="A130" s="132">
        <v>500401</v>
      </c>
      <c r="C130" s="134" t="s">
        <v>369</v>
      </c>
      <c r="D130" s="132" t="s">
        <v>0</v>
      </c>
      <c r="E130" s="133">
        <v>22952965.199999999</v>
      </c>
      <c r="F130" s="134">
        <v>0</v>
      </c>
      <c r="G130" s="134">
        <v>0</v>
      </c>
      <c r="H130" s="134">
        <v>0</v>
      </c>
      <c r="I130" s="133">
        <v>-675927.47</v>
      </c>
      <c r="J130" s="134">
        <v>0</v>
      </c>
      <c r="K130" s="133">
        <v>-251926.95</v>
      </c>
      <c r="L130" s="133">
        <v>22025110.780000001</v>
      </c>
      <c r="M130" s="144">
        <v>46583</v>
      </c>
    </row>
    <row r="131" spans="1:13" x14ac:dyDescent="0.2">
      <c r="A131" s="163"/>
      <c r="B131" s="164" t="s">
        <v>370</v>
      </c>
      <c r="C131" s="164"/>
      <c r="D131" s="163"/>
      <c r="E131" s="159">
        <v>25963665.59</v>
      </c>
      <c r="F131" s="164">
        <v>0</v>
      </c>
      <c r="G131" s="164">
        <v>0</v>
      </c>
      <c r="H131" s="164">
        <v>0</v>
      </c>
      <c r="I131" s="159">
        <v>-675927.47</v>
      </c>
      <c r="J131" s="164">
        <v>0</v>
      </c>
      <c r="K131" s="159">
        <v>-285047.57</v>
      </c>
      <c r="L131" s="159">
        <v>25002690.550000001</v>
      </c>
      <c r="M131" s="164"/>
    </row>
    <row r="132" spans="1:13" x14ac:dyDescent="0.2">
      <c r="E132" s="133"/>
      <c r="I132" s="133"/>
      <c r="K132" s="133"/>
      <c r="L132" s="133"/>
    </row>
    <row r="134" spans="1:13" x14ac:dyDescent="0.2">
      <c r="E134" s="177">
        <f t="shared" ref="E134:L134" si="0">E131+E127+E124+E121+E117+E113+E106+E94+E91+E88+E75+E66+E57+E54+E30+E23+E20+E14+E7+E11+E17</f>
        <v>5286508033.7300014</v>
      </c>
      <c r="F134" s="177">
        <f t="shared" si="0"/>
        <v>27783424.129999999</v>
      </c>
      <c r="G134" s="177">
        <f t="shared" si="0"/>
        <v>0</v>
      </c>
      <c r="H134" s="177">
        <f t="shared" si="0"/>
        <v>1708382.3299999998</v>
      </c>
      <c r="I134" s="177">
        <f t="shared" si="0"/>
        <v>-25608765.759999998</v>
      </c>
      <c r="J134" s="177">
        <f t="shared" si="0"/>
        <v>0</v>
      </c>
      <c r="K134" s="177">
        <f t="shared" si="0"/>
        <v>-50311185.960000001</v>
      </c>
      <c r="L134" s="177">
        <f t="shared" si="0"/>
        <v>5240079888.4699993</v>
      </c>
    </row>
  </sheetData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N128"/>
  <sheetViews>
    <sheetView workbookViewId="0">
      <pane ySplit="3" topLeftCell="A14" activePane="bottomLeft" state="frozen"/>
      <selection pane="bottomLeft" activeCell="M53" sqref="M53"/>
    </sheetView>
  </sheetViews>
  <sheetFormatPr defaultColWidth="9.109375" defaultRowHeight="11.4" x14ac:dyDescent="0.2"/>
  <cols>
    <col min="1" max="1" width="11.4414062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1.6640625" style="132" customWidth="1"/>
    <col min="6" max="6" width="16.33203125" style="134" customWidth="1"/>
    <col min="7" max="7" width="13.109375" style="134" customWidth="1"/>
    <col min="8" max="8" width="15.6640625" style="134" customWidth="1"/>
    <col min="9" max="9" width="11.44140625" style="134" customWidth="1"/>
    <col min="10" max="10" width="16" style="134" customWidth="1"/>
    <col min="11" max="11" width="12.88671875" style="134" customWidth="1"/>
    <col min="12" max="12" width="13.44140625" style="134" customWidth="1"/>
    <col min="13" max="13" width="15.44140625" style="134" customWidth="1"/>
    <col min="14" max="14" width="13.44140625" style="134" customWidth="1"/>
    <col min="15" max="16384" width="9.109375" style="134"/>
  </cols>
  <sheetData>
    <row r="1" spans="1:14" x14ac:dyDescent="0.2">
      <c r="A1" s="174" t="s">
        <v>743</v>
      </c>
    </row>
    <row r="3" spans="1:14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744</v>
      </c>
      <c r="F3" s="153" t="s">
        <v>280</v>
      </c>
      <c r="G3" s="153" t="s">
        <v>281</v>
      </c>
      <c r="H3" s="153" t="s">
        <v>704</v>
      </c>
      <c r="I3" s="176" t="s">
        <v>283</v>
      </c>
      <c r="J3" s="153" t="s">
        <v>502</v>
      </c>
      <c r="K3" s="153" t="s">
        <v>282</v>
      </c>
      <c r="L3" s="176" t="s">
        <v>450</v>
      </c>
      <c r="M3" s="153" t="s">
        <v>286</v>
      </c>
      <c r="N3" s="176" t="s">
        <v>451</v>
      </c>
    </row>
    <row r="5" spans="1:14" x14ac:dyDescent="0.2">
      <c r="A5" s="132">
        <v>500286</v>
      </c>
      <c r="C5" s="134" t="s">
        <v>735</v>
      </c>
      <c r="D5" s="132" t="s">
        <v>0</v>
      </c>
      <c r="F5" s="133">
        <v>10287666.48</v>
      </c>
      <c r="G5" s="134">
        <v>0</v>
      </c>
      <c r="H5" s="134">
        <v>43.04</v>
      </c>
      <c r="I5" s="134">
        <v>0</v>
      </c>
      <c r="J5" s="134">
        <v>0</v>
      </c>
      <c r="K5" s="134">
        <v>0</v>
      </c>
      <c r="L5" s="133">
        <v>-55330.31</v>
      </c>
      <c r="M5" s="133">
        <v>10232379.210000001</v>
      </c>
      <c r="N5" s="144">
        <v>42626</v>
      </c>
    </row>
    <row r="6" spans="1:14" x14ac:dyDescent="0.2">
      <c r="A6" s="178"/>
      <c r="B6" s="179" t="s">
        <v>741</v>
      </c>
      <c r="C6" s="179"/>
      <c r="D6" s="178"/>
      <c r="E6" s="178"/>
      <c r="F6" s="180">
        <v>10287666.48</v>
      </c>
      <c r="G6" s="179">
        <v>0</v>
      </c>
      <c r="H6" s="179">
        <v>43.04</v>
      </c>
      <c r="I6" s="179">
        <v>0</v>
      </c>
      <c r="J6" s="179">
        <v>0</v>
      </c>
      <c r="K6" s="179">
        <v>0</v>
      </c>
      <c r="L6" s="180">
        <v>-55330.31</v>
      </c>
      <c r="M6" s="180">
        <v>10232379.210000001</v>
      </c>
      <c r="N6" s="179"/>
    </row>
    <row r="7" spans="1:14" x14ac:dyDescent="0.2">
      <c r="F7" s="133"/>
      <c r="L7" s="133"/>
      <c r="M7" s="133"/>
    </row>
    <row r="8" spans="1:14" x14ac:dyDescent="0.2">
      <c r="A8" s="132">
        <v>500470</v>
      </c>
      <c r="C8" s="134" t="s">
        <v>287</v>
      </c>
      <c r="D8" s="132" t="s">
        <v>0</v>
      </c>
      <c r="F8" s="133">
        <v>132941249.94</v>
      </c>
      <c r="G8" s="134">
        <v>0</v>
      </c>
      <c r="H8" s="134">
        <v>0</v>
      </c>
      <c r="I8" s="134">
        <v>0</v>
      </c>
      <c r="J8" s="134">
        <v>0</v>
      </c>
      <c r="K8" s="134">
        <v>0</v>
      </c>
      <c r="L8" s="133">
        <v>-714999.99</v>
      </c>
      <c r="M8" s="133">
        <v>132226249.95</v>
      </c>
      <c r="N8" s="144">
        <v>45287</v>
      </c>
    </row>
    <row r="9" spans="1:14" x14ac:dyDescent="0.2">
      <c r="A9" s="132">
        <v>500937</v>
      </c>
      <c r="C9" s="134" t="s">
        <v>452</v>
      </c>
      <c r="D9" s="132" t="s">
        <v>0</v>
      </c>
      <c r="F9" s="133">
        <v>71583750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-385000</v>
      </c>
      <c r="M9" s="133">
        <v>71198750</v>
      </c>
    </row>
    <row r="10" spans="1:14" x14ac:dyDescent="0.2">
      <c r="A10" s="178"/>
      <c r="B10" s="179" t="s">
        <v>289</v>
      </c>
      <c r="C10" s="179"/>
      <c r="D10" s="178"/>
      <c r="E10" s="178"/>
      <c r="F10" s="180">
        <v>204524999.94</v>
      </c>
      <c r="G10" s="179">
        <v>0</v>
      </c>
      <c r="H10" s="179">
        <v>0</v>
      </c>
      <c r="I10" s="179">
        <v>0</v>
      </c>
      <c r="J10" s="179">
        <v>0</v>
      </c>
      <c r="K10" s="179">
        <v>0</v>
      </c>
      <c r="L10" s="180">
        <v>-1099999.99</v>
      </c>
      <c r="M10" s="180">
        <v>203424999.94999999</v>
      </c>
      <c r="N10" s="179"/>
    </row>
    <row r="11" spans="1:14" x14ac:dyDescent="0.2">
      <c r="F11" s="133"/>
      <c r="L11" s="133"/>
      <c r="M11" s="133"/>
    </row>
    <row r="12" spans="1:14" x14ac:dyDescent="0.2">
      <c r="A12" s="132">
        <v>500206</v>
      </c>
      <c r="C12" s="134" t="s">
        <v>327</v>
      </c>
      <c r="D12" s="132" t="s">
        <v>0</v>
      </c>
      <c r="F12" s="133">
        <v>47996861.560000002</v>
      </c>
      <c r="G12" s="134">
        <v>0</v>
      </c>
      <c r="H12" s="133">
        <v>35518.449999999997</v>
      </c>
      <c r="I12" s="134">
        <v>0</v>
      </c>
      <c r="J12" s="133">
        <v>-742584.62</v>
      </c>
      <c r="K12" s="134">
        <v>-582.49</v>
      </c>
      <c r="L12" s="133">
        <v>-256684.96</v>
      </c>
      <c r="M12" s="133">
        <v>47032527.939999998</v>
      </c>
      <c r="N12" s="144">
        <v>43768</v>
      </c>
    </row>
    <row r="13" spans="1:14" x14ac:dyDescent="0.2">
      <c r="A13" s="178"/>
      <c r="B13" s="179" t="s">
        <v>742</v>
      </c>
      <c r="C13" s="179"/>
      <c r="D13" s="178"/>
      <c r="E13" s="178"/>
      <c r="F13" s="180">
        <v>47996861.560000002</v>
      </c>
      <c r="G13" s="179">
        <v>0</v>
      </c>
      <c r="H13" s="180">
        <v>35518.449999999997</v>
      </c>
      <c r="I13" s="179">
        <v>0</v>
      </c>
      <c r="J13" s="180">
        <v>-742584.62</v>
      </c>
      <c r="K13" s="179">
        <v>-582.49</v>
      </c>
      <c r="L13" s="180">
        <v>-256684.96</v>
      </c>
      <c r="M13" s="180">
        <v>47032527.939999998</v>
      </c>
      <c r="N13" s="179"/>
    </row>
    <row r="14" spans="1:14" x14ac:dyDescent="0.2">
      <c r="F14" s="133"/>
      <c r="H14" s="133"/>
      <c r="J14" s="133"/>
      <c r="L14" s="133"/>
      <c r="M14" s="133"/>
    </row>
    <row r="15" spans="1:14" x14ac:dyDescent="0.2">
      <c r="A15" s="132">
        <v>500878</v>
      </c>
      <c r="C15" s="134" t="s">
        <v>290</v>
      </c>
      <c r="D15" s="132" t="s">
        <v>26</v>
      </c>
      <c r="F15" s="133">
        <v>2190922.9</v>
      </c>
      <c r="G15" s="134">
        <v>0</v>
      </c>
      <c r="H15" s="134">
        <v>0</v>
      </c>
      <c r="I15" s="134">
        <v>0</v>
      </c>
      <c r="J15" s="133">
        <v>-66391.600000000006</v>
      </c>
      <c r="K15" s="134">
        <v>0</v>
      </c>
      <c r="L15" s="134">
        <v>0</v>
      </c>
      <c r="M15" s="133">
        <v>2124531.2999999998</v>
      </c>
    </row>
    <row r="16" spans="1:14" x14ac:dyDescent="0.2">
      <c r="A16" s="178"/>
      <c r="B16" s="179" t="s">
        <v>291</v>
      </c>
      <c r="C16" s="179"/>
      <c r="D16" s="178"/>
      <c r="E16" s="178"/>
      <c r="F16" s="180">
        <v>2190922.9</v>
      </c>
      <c r="G16" s="179">
        <v>0</v>
      </c>
      <c r="H16" s="179">
        <v>0</v>
      </c>
      <c r="I16" s="179">
        <v>0</v>
      </c>
      <c r="J16" s="180">
        <v>-66391.600000000006</v>
      </c>
      <c r="K16" s="179">
        <v>0</v>
      </c>
      <c r="L16" s="179">
        <v>0</v>
      </c>
      <c r="M16" s="180">
        <v>2124531.2999999998</v>
      </c>
      <c r="N16" s="179"/>
    </row>
    <row r="17" spans="1:14" x14ac:dyDescent="0.2">
      <c r="F17" s="133"/>
      <c r="J17" s="133"/>
      <c r="M17" s="133"/>
    </row>
    <row r="18" spans="1:14" x14ac:dyDescent="0.2">
      <c r="A18" s="132">
        <v>500793</v>
      </c>
      <c r="C18" s="134" t="s">
        <v>707</v>
      </c>
      <c r="D18" s="132" t="s">
        <v>0</v>
      </c>
      <c r="F18" s="133">
        <v>8104910.2699999996</v>
      </c>
      <c r="G18" s="134">
        <v>0</v>
      </c>
      <c r="H18" s="134">
        <v>0</v>
      </c>
      <c r="I18" s="134">
        <v>0</v>
      </c>
      <c r="J18" s="133">
        <v>-530205</v>
      </c>
      <c r="K18" s="134">
        <v>0</v>
      </c>
      <c r="L18" s="133">
        <v>-42290.76</v>
      </c>
      <c r="M18" s="133">
        <v>7532414.5099999998</v>
      </c>
    </row>
    <row r="19" spans="1:14" x14ac:dyDescent="0.2">
      <c r="A19" s="178"/>
      <c r="B19" s="179" t="s">
        <v>708</v>
      </c>
      <c r="C19" s="179"/>
      <c r="D19" s="178"/>
      <c r="E19" s="178"/>
      <c r="F19" s="180">
        <v>8104910.2699999996</v>
      </c>
      <c r="G19" s="179">
        <v>0</v>
      </c>
      <c r="H19" s="179">
        <v>0</v>
      </c>
      <c r="I19" s="179">
        <v>0</v>
      </c>
      <c r="J19" s="180">
        <v>-530205</v>
      </c>
      <c r="K19" s="179">
        <v>0</v>
      </c>
      <c r="L19" s="180">
        <v>-42290.76</v>
      </c>
      <c r="M19" s="180">
        <v>7532414.5099999998</v>
      </c>
      <c r="N19" s="179"/>
    </row>
    <row r="20" spans="1:14" x14ac:dyDescent="0.2">
      <c r="F20" s="133"/>
      <c r="J20" s="133"/>
      <c r="L20" s="133"/>
      <c r="M20" s="133"/>
    </row>
    <row r="21" spans="1:14" x14ac:dyDescent="0.2">
      <c r="A21" s="132">
        <v>500629</v>
      </c>
      <c r="C21" s="134" t="s">
        <v>292</v>
      </c>
      <c r="D21" s="132" t="s">
        <v>26</v>
      </c>
      <c r="F21" s="133">
        <v>2705979.93</v>
      </c>
      <c r="G21" s="134">
        <v>0</v>
      </c>
      <c r="H21" s="134">
        <v>0</v>
      </c>
      <c r="I21" s="134">
        <v>0</v>
      </c>
      <c r="J21" s="133">
        <v>-89225.33</v>
      </c>
      <c r="K21" s="134">
        <v>0</v>
      </c>
      <c r="L21" s="134">
        <v>0</v>
      </c>
      <c r="M21" s="133">
        <v>2616754.6</v>
      </c>
      <c r="N21" s="144">
        <v>41916</v>
      </c>
    </row>
    <row r="22" spans="1:14" x14ac:dyDescent="0.2">
      <c r="A22" s="178"/>
      <c r="B22" s="179" t="s">
        <v>293</v>
      </c>
      <c r="C22" s="179"/>
      <c r="D22" s="178"/>
      <c r="E22" s="178"/>
      <c r="F22" s="180">
        <v>2705979.93</v>
      </c>
      <c r="G22" s="179">
        <v>0</v>
      </c>
      <c r="H22" s="179">
        <v>0</v>
      </c>
      <c r="I22" s="179">
        <v>0</v>
      </c>
      <c r="J22" s="180">
        <v>-89225.33</v>
      </c>
      <c r="K22" s="179">
        <v>0</v>
      </c>
      <c r="L22" s="179">
        <v>0</v>
      </c>
      <c r="M22" s="180">
        <v>2616754.6</v>
      </c>
      <c r="N22" s="179"/>
    </row>
    <row r="23" spans="1:14" x14ac:dyDescent="0.2">
      <c r="F23" s="133"/>
      <c r="J23" s="133"/>
      <c r="M23" s="133"/>
    </row>
    <row r="24" spans="1:14" x14ac:dyDescent="0.2">
      <c r="A24" s="132">
        <v>500679</v>
      </c>
      <c r="C24" s="134" t="s">
        <v>294</v>
      </c>
      <c r="D24" s="132" t="s">
        <v>0</v>
      </c>
      <c r="F24" s="133">
        <v>233158500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3">
        <v>-1254000</v>
      </c>
      <c r="M24" s="133">
        <v>231904500</v>
      </c>
      <c r="N24" s="144">
        <v>43397</v>
      </c>
    </row>
    <row r="25" spans="1:14" x14ac:dyDescent="0.2">
      <c r="A25" s="132">
        <v>500708</v>
      </c>
      <c r="C25" s="134" t="s">
        <v>295</v>
      </c>
      <c r="D25" s="132" t="s">
        <v>0</v>
      </c>
      <c r="F25" s="133">
        <v>68744492.709999993</v>
      </c>
      <c r="G25" s="134">
        <v>0</v>
      </c>
      <c r="H25" s="134">
        <v>0</v>
      </c>
      <c r="I25" s="134">
        <v>0</v>
      </c>
      <c r="J25" s="133">
        <v>-53498247.280000001</v>
      </c>
      <c r="K25" s="134">
        <v>0</v>
      </c>
      <c r="L25" s="133">
        <v>-317183.71000000002</v>
      </c>
      <c r="M25" s="133">
        <v>14929061.720000001</v>
      </c>
      <c r="N25" s="144">
        <v>44282</v>
      </c>
    </row>
    <row r="26" spans="1:14" x14ac:dyDescent="0.2">
      <c r="A26" s="132">
        <v>500709</v>
      </c>
      <c r="C26" s="134" t="s">
        <v>296</v>
      </c>
      <c r="D26" s="132" t="s">
        <v>0</v>
      </c>
      <c r="F26" s="133">
        <v>278153236.22000003</v>
      </c>
      <c r="G26" s="134">
        <v>0</v>
      </c>
      <c r="H26" s="134">
        <v>0</v>
      </c>
      <c r="I26" s="134">
        <v>0</v>
      </c>
      <c r="J26" s="133">
        <v>-216464039.97999999</v>
      </c>
      <c r="K26" s="134">
        <v>0</v>
      </c>
      <c r="L26" s="133">
        <v>-1283385.42</v>
      </c>
      <c r="M26" s="133">
        <v>60405810.82</v>
      </c>
      <c r="N26" s="144">
        <v>44282</v>
      </c>
    </row>
    <row r="27" spans="1:14" x14ac:dyDescent="0.2">
      <c r="A27" s="132">
        <v>500749</v>
      </c>
      <c r="C27" s="134" t="s">
        <v>297</v>
      </c>
      <c r="D27" s="132" t="s">
        <v>1</v>
      </c>
      <c r="F27" s="133">
        <v>206826400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3">
        <v>-3053600</v>
      </c>
      <c r="M27" s="133">
        <v>203772800</v>
      </c>
    </row>
    <row r="28" spans="1:14" x14ac:dyDescent="0.2">
      <c r="A28" s="132">
        <v>500776</v>
      </c>
      <c r="C28" s="134" t="s">
        <v>340</v>
      </c>
      <c r="D28" s="132" t="s">
        <v>0</v>
      </c>
      <c r="F28" s="133">
        <v>73935787.489999995</v>
      </c>
      <c r="G28" s="134">
        <v>0</v>
      </c>
      <c r="H28" s="134">
        <v>0</v>
      </c>
      <c r="I28" s="134">
        <v>0</v>
      </c>
      <c r="J28" s="134">
        <v>0</v>
      </c>
      <c r="K28" s="134">
        <v>0</v>
      </c>
      <c r="L28" s="133">
        <v>-397649.99</v>
      </c>
      <c r="M28" s="133">
        <v>73538137.5</v>
      </c>
      <c r="N28" s="134" t="s">
        <v>453</v>
      </c>
    </row>
    <row r="29" spans="1:14" x14ac:dyDescent="0.2">
      <c r="A29" s="178"/>
      <c r="B29" s="179" t="s">
        <v>298</v>
      </c>
      <c r="C29" s="179"/>
      <c r="D29" s="178"/>
      <c r="E29" s="178"/>
      <c r="F29" s="180">
        <v>860818416.41999996</v>
      </c>
      <c r="G29" s="179">
        <v>0</v>
      </c>
      <c r="H29" s="179">
        <v>0</v>
      </c>
      <c r="I29" s="179">
        <v>0</v>
      </c>
      <c r="J29" s="180">
        <v>-269962287.25999999</v>
      </c>
      <c r="K29" s="179">
        <v>0</v>
      </c>
      <c r="L29" s="180">
        <v>-6305819.1200000001</v>
      </c>
      <c r="M29" s="180">
        <v>584550310.03999996</v>
      </c>
      <c r="N29" s="179"/>
    </row>
    <row r="30" spans="1:14" x14ac:dyDescent="0.2">
      <c r="F30" s="133"/>
      <c r="J30" s="133"/>
      <c r="L30" s="133"/>
      <c r="M30" s="133"/>
    </row>
    <row r="31" spans="1:14" x14ac:dyDescent="0.2">
      <c r="A31" s="132">
        <v>500271</v>
      </c>
      <c r="C31" s="134" t="s">
        <v>299</v>
      </c>
      <c r="D31" s="132" t="s">
        <v>1</v>
      </c>
      <c r="F31" s="133">
        <v>19733737.120000001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3">
        <v>-291350.3</v>
      </c>
      <c r="M31" s="133">
        <v>19442386.82</v>
      </c>
      <c r="N31" s="144">
        <v>44176</v>
      </c>
    </row>
    <row r="32" spans="1:14" x14ac:dyDescent="0.2">
      <c r="A32" s="132">
        <v>500590</v>
      </c>
      <c r="C32" s="134" t="s">
        <v>300</v>
      </c>
      <c r="D32" s="132" t="s">
        <v>1</v>
      </c>
      <c r="F32" s="133">
        <v>5635445.2199999997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3">
        <v>-83202.13</v>
      </c>
      <c r="M32" s="133">
        <v>5552243.0899999999</v>
      </c>
      <c r="N32" s="144">
        <v>44176</v>
      </c>
    </row>
    <row r="33" spans="1:14" x14ac:dyDescent="0.2">
      <c r="A33" s="132">
        <v>500640</v>
      </c>
      <c r="C33" s="134" t="s">
        <v>301</v>
      </c>
      <c r="D33" s="132" t="s">
        <v>0</v>
      </c>
      <c r="F33" s="133">
        <v>142800669.53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-768027.1</v>
      </c>
      <c r="M33" s="133">
        <v>142032642.43000001</v>
      </c>
      <c r="N33" s="144">
        <v>44102</v>
      </c>
    </row>
    <row r="34" spans="1:14" x14ac:dyDescent="0.2">
      <c r="A34" s="132">
        <v>500642</v>
      </c>
      <c r="C34" s="134" t="s">
        <v>302</v>
      </c>
      <c r="D34" s="132" t="s">
        <v>0</v>
      </c>
      <c r="F34" s="133">
        <v>192683039.47999999</v>
      </c>
      <c r="G34" s="134">
        <v>0</v>
      </c>
      <c r="H34" s="134">
        <v>0</v>
      </c>
      <c r="I34" s="134">
        <v>0</v>
      </c>
      <c r="J34" s="134">
        <v>0</v>
      </c>
      <c r="K34" s="134">
        <v>0</v>
      </c>
      <c r="L34" s="133">
        <v>-1036310.2</v>
      </c>
      <c r="M34" s="133">
        <v>191646729.28</v>
      </c>
      <c r="N34" s="144">
        <v>45013</v>
      </c>
    </row>
    <row r="35" spans="1:14" x14ac:dyDescent="0.2">
      <c r="A35" s="132">
        <v>500677</v>
      </c>
      <c r="C35" s="134" t="s">
        <v>709</v>
      </c>
      <c r="D35" s="132" t="s">
        <v>0</v>
      </c>
      <c r="F35" s="133">
        <v>719928000</v>
      </c>
      <c r="G35" s="134">
        <v>0</v>
      </c>
      <c r="H35" s="133">
        <v>62196119.770000003</v>
      </c>
      <c r="I35" s="134">
        <v>0</v>
      </c>
      <c r="J35" s="133">
        <v>-715968000</v>
      </c>
      <c r="K35" s="134">
        <v>0</v>
      </c>
      <c r="L35" s="133">
        <v>-66156119.770000003</v>
      </c>
      <c r="M35" s="134">
        <v>0</v>
      </c>
      <c r="N35" s="144">
        <v>11139</v>
      </c>
    </row>
    <row r="36" spans="1:14" x14ac:dyDescent="0.2">
      <c r="A36" s="132">
        <v>500686</v>
      </c>
      <c r="C36" s="134" t="s">
        <v>710</v>
      </c>
      <c r="D36" s="132" t="s">
        <v>0</v>
      </c>
      <c r="F36" s="133">
        <v>2165500.6</v>
      </c>
      <c r="G36" s="134">
        <v>0</v>
      </c>
      <c r="H36" s="134">
        <v>0</v>
      </c>
      <c r="I36" s="134">
        <v>0</v>
      </c>
      <c r="J36" s="133">
        <v>-60160.160000000003</v>
      </c>
      <c r="K36" s="134">
        <v>0</v>
      </c>
      <c r="L36" s="133">
        <v>-11315.9</v>
      </c>
      <c r="M36" s="133">
        <v>2094024.54</v>
      </c>
      <c r="N36" s="144">
        <v>44212</v>
      </c>
    </row>
    <row r="37" spans="1:14" x14ac:dyDescent="0.2">
      <c r="A37" s="132">
        <v>500746</v>
      </c>
      <c r="C37" s="134" t="s">
        <v>349</v>
      </c>
      <c r="D37" s="132" t="s">
        <v>2</v>
      </c>
      <c r="F37" s="133">
        <v>334386617.14999998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3">
        <v>-2355222.86</v>
      </c>
      <c r="M37" s="133">
        <v>332031394.29000002</v>
      </c>
    </row>
    <row r="38" spans="1:14" x14ac:dyDescent="0.2">
      <c r="A38" s="132">
        <v>500781</v>
      </c>
      <c r="C38" s="134" t="s">
        <v>350</v>
      </c>
      <c r="D38" s="132" t="s">
        <v>0</v>
      </c>
      <c r="F38" s="133">
        <v>16362000</v>
      </c>
      <c r="G38" s="134">
        <v>0</v>
      </c>
      <c r="H38" s="134">
        <v>0</v>
      </c>
      <c r="I38" s="134">
        <v>0</v>
      </c>
      <c r="J38" s="133">
        <v>-1221450</v>
      </c>
      <c r="K38" s="134">
        <v>0</v>
      </c>
      <c r="L38" s="133">
        <v>-87100</v>
      </c>
      <c r="M38" s="133">
        <v>15053450</v>
      </c>
    </row>
    <row r="39" spans="1:14" x14ac:dyDescent="0.2">
      <c r="A39" s="132">
        <v>500805</v>
      </c>
      <c r="C39" s="134" t="s">
        <v>303</v>
      </c>
      <c r="D39" s="132" t="s">
        <v>0</v>
      </c>
      <c r="F39" s="133">
        <v>194820088.28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-1047803.94</v>
      </c>
      <c r="M39" s="133">
        <v>193772284.34</v>
      </c>
    </row>
    <row r="40" spans="1:14" x14ac:dyDescent="0.2">
      <c r="A40" s="132">
        <v>500807</v>
      </c>
      <c r="C40" s="134" t="s">
        <v>304</v>
      </c>
      <c r="D40" s="132" t="s">
        <v>0</v>
      </c>
      <c r="F40" s="133">
        <v>80678684.650000006</v>
      </c>
      <c r="G40" s="134">
        <v>0</v>
      </c>
      <c r="H40" s="134">
        <v>0</v>
      </c>
      <c r="I40" s="134">
        <v>0</v>
      </c>
      <c r="J40" s="134">
        <v>0</v>
      </c>
      <c r="K40" s="134">
        <v>0</v>
      </c>
      <c r="L40" s="133">
        <v>-433915.43</v>
      </c>
      <c r="M40" s="133">
        <v>80244769.219999999</v>
      </c>
    </row>
    <row r="41" spans="1:14" x14ac:dyDescent="0.2">
      <c r="A41" s="132">
        <v>500808</v>
      </c>
      <c r="C41" s="134" t="s">
        <v>305</v>
      </c>
      <c r="D41" s="132" t="s">
        <v>0</v>
      </c>
      <c r="F41" s="133">
        <v>61971075.009999998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3">
        <v>-333300.02</v>
      </c>
      <c r="M41" s="133">
        <v>61637774.990000002</v>
      </c>
    </row>
    <row r="42" spans="1:14" x14ac:dyDescent="0.2">
      <c r="A42" s="132">
        <v>500827</v>
      </c>
      <c r="C42" s="134" t="s">
        <v>306</v>
      </c>
      <c r="D42" s="132" t="s">
        <v>0</v>
      </c>
      <c r="F42" s="133">
        <v>109222777.83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-587434.55000000005</v>
      </c>
      <c r="M42" s="133">
        <v>108635343.28</v>
      </c>
    </row>
    <row r="43" spans="1:14" x14ac:dyDescent="0.2">
      <c r="A43" s="132">
        <v>500845</v>
      </c>
      <c r="C43" s="134" t="s">
        <v>711</v>
      </c>
      <c r="D43" s="132" t="s">
        <v>0</v>
      </c>
      <c r="F43" s="133">
        <v>252138420.63999999</v>
      </c>
      <c r="G43" s="134">
        <v>0</v>
      </c>
      <c r="H43" s="134">
        <v>0</v>
      </c>
      <c r="I43" s="134">
        <v>0</v>
      </c>
      <c r="J43" s="133">
        <v>-5621429.5899999999</v>
      </c>
      <c r="K43" s="134">
        <v>0</v>
      </c>
      <c r="L43" s="133">
        <v>-1349180.02</v>
      </c>
      <c r="M43" s="133">
        <v>245167811.03</v>
      </c>
    </row>
    <row r="44" spans="1:14" x14ac:dyDescent="0.2">
      <c r="A44" s="132">
        <v>500846</v>
      </c>
      <c r="C44" s="134" t="s">
        <v>712</v>
      </c>
      <c r="D44" s="132" t="s">
        <v>0</v>
      </c>
      <c r="F44" s="133">
        <v>11745578.6</v>
      </c>
      <c r="G44" s="134">
        <v>0</v>
      </c>
      <c r="H44" s="134">
        <v>0</v>
      </c>
      <c r="I44" s="134">
        <v>0</v>
      </c>
      <c r="J44" s="133">
        <v>-261867.84</v>
      </c>
      <c r="K44" s="134">
        <v>0</v>
      </c>
      <c r="L44" s="133">
        <v>-62849.99</v>
      </c>
      <c r="M44" s="133">
        <v>11420860.77</v>
      </c>
    </row>
    <row r="45" spans="1:14" x14ac:dyDescent="0.2">
      <c r="A45" s="132">
        <v>500877</v>
      </c>
      <c r="C45" s="134" t="s">
        <v>713</v>
      </c>
      <c r="D45" s="132" t="s">
        <v>0</v>
      </c>
      <c r="F45" s="133">
        <v>208615500</v>
      </c>
      <c r="G45" s="134">
        <v>0</v>
      </c>
      <c r="H45" s="134">
        <v>0</v>
      </c>
      <c r="I45" s="134">
        <v>0</v>
      </c>
      <c r="J45" s="134">
        <v>0</v>
      </c>
      <c r="K45" s="134">
        <v>0</v>
      </c>
      <c r="L45" s="133">
        <v>-1122000</v>
      </c>
      <c r="M45" s="133">
        <v>207493500</v>
      </c>
    </row>
    <row r="46" spans="1:14" x14ac:dyDescent="0.2">
      <c r="A46" s="132">
        <v>500885</v>
      </c>
      <c r="C46" s="134" t="s">
        <v>307</v>
      </c>
      <c r="D46" s="132" t="s">
        <v>0</v>
      </c>
      <c r="F46" s="133">
        <v>81810000</v>
      </c>
      <c r="G46" s="134">
        <v>0</v>
      </c>
      <c r="H46" s="134">
        <v>0</v>
      </c>
      <c r="I46" s="134">
        <v>0</v>
      </c>
      <c r="J46" s="134">
        <v>0</v>
      </c>
      <c r="K46" s="134">
        <v>0</v>
      </c>
      <c r="L46" s="133">
        <v>-440000.01</v>
      </c>
      <c r="M46" s="133">
        <v>81369999.989999995</v>
      </c>
    </row>
    <row r="47" spans="1:14" x14ac:dyDescent="0.2">
      <c r="A47" s="132">
        <v>500896</v>
      </c>
      <c r="C47" s="134" t="s">
        <v>714</v>
      </c>
      <c r="D47" s="132" t="s">
        <v>0</v>
      </c>
      <c r="F47" s="133">
        <v>7621959.54</v>
      </c>
      <c r="G47" s="134">
        <v>0</v>
      </c>
      <c r="H47" s="134">
        <v>0</v>
      </c>
      <c r="I47" s="134">
        <v>0</v>
      </c>
      <c r="J47" s="134">
        <v>0</v>
      </c>
      <c r="K47" s="134">
        <v>0</v>
      </c>
      <c r="L47" s="133">
        <v>-40993.300000000003</v>
      </c>
      <c r="M47" s="133">
        <v>7580966.2400000002</v>
      </c>
      <c r="N47" s="144">
        <v>43731</v>
      </c>
    </row>
    <row r="48" spans="1:14" x14ac:dyDescent="0.2">
      <c r="A48" s="132">
        <v>500905</v>
      </c>
      <c r="C48" s="134" t="s">
        <v>308</v>
      </c>
      <c r="D48" s="132" t="s">
        <v>2</v>
      </c>
      <c r="F48" s="133">
        <v>4229971.7699999996</v>
      </c>
      <c r="G48" s="134">
        <v>0</v>
      </c>
      <c r="H48" s="134">
        <v>0</v>
      </c>
      <c r="I48" s="134">
        <v>0</v>
      </c>
      <c r="J48" s="133">
        <v>-40727.08</v>
      </c>
      <c r="K48" s="134">
        <v>0</v>
      </c>
      <c r="L48" s="133">
        <v>-29844.75</v>
      </c>
      <c r="M48" s="133">
        <v>4159399.94</v>
      </c>
    </row>
    <row r="49" spans="1:14" x14ac:dyDescent="0.2">
      <c r="A49" s="132">
        <v>500914</v>
      </c>
      <c r="C49" s="134" t="s">
        <v>309</v>
      </c>
      <c r="D49" s="132" t="s">
        <v>0</v>
      </c>
      <c r="F49" s="133">
        <v>57295924.479999997</v>
      </c>
      <c r="G49" s="133">
        <v>3031804.25</v>
      </c>
      <c r="H49" s="134">
        <v>0</v>
      </c>
      <c r="I49" s="134">
        <v>0</v>
      </c>
      <c r="J49" s="134">
        <v>0</v>
      </c>
      <c r="K49" s="134">
        <v>0</v>
      </c>
      <c r="L49" s="133">
        <v>-331081.78000000003</v>
      </c>
      <c r="M49" s="133">
        <v>59996646.950000003</v>
      </c>
    </row>
    <row r="50" spans="1:14" x14ac:dyDescent="0.2">
      <c r="A50" s="132">
        <v>500927</v>
      </c>
      <c r="C50" s="134" t="s">
        <v>310</v>
      </c>
      <c r="D50" s="132" t="s">
        <v>0</v>
      </c>
      <c r="F50" s="133">
        <v>69333983.230000004</v>
      </c>
      <c r="G50" s="134">
        <v>0</v>
      </c>
      <c r="H50" s="134">
        <v>0</v>
      </c>
      <c r="I50" s="134">
        <v>0</v>
      </c>
      <c r="J50" s="134">
        <v>0</v>
      </c>
      <c r="K50" s="134">
        <v>0</v>
      </c>
      <c r="L50" s="133">
        <v>-372900.06</v>
      </c>
      <c r="M50" s="133">
        <v>68961083.170000002</v>
      </c>
    </row>
    <row r="51" spans="1:14" x14ac:dyDescent="0.2">
      <c r="A51" s="132">
        <v>500936</v>
      </c>
      <c r="C51" s="134" t="s">
        <v>715</v>
      </c>
      <c r="D51" s="132" t="s">
        <v>2</v>
      </c>
      <c r="F51" s="133">
        <v>70050672.120000005</v>
      </c>
      <c r="G51" s="133">
        <v>11208010.779999999</v>
      </c>
      <c r="H51" s="134">
        <v>0</v>
      </c>
      <c r="I51" s="134">
        <v>0</v>
      </c>
      <c r="J51" s="134">
        <v>0</v>
      </c>
      <c r="K51" s="134">
        <v>0</v>
      </c>
      <c r="L51" s="133">
        <v>-465836.62</v>
      </c>
      <c r="M51" s="133">
        <v>80792846.280000001</v>
      </c>
    </row>
    <row r="52" spans="1:14" x14ac:dyDescent="0.2">
      <c r="A52" s="132">
        <v>500980</v>
      </c>
      <c r="C52" s="134" t="s">
        <v>341</v>
      </c>
      <c r="D52" s="132" t="s">
        <v>0</v>
      </c>
      <c r="F52" s="133">
        <v>3129232.5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-16830</v>
      </c>
      <c r="M52" s="133">
        <v>3112402.5</v>
      </c>
    </row>
    <row r="53" spans="1:14" x14ac:dyDescent="0.2">
      <c r="A53" s="178"/>
      <c r="B53" s="179" t="s">
        <v>312</v>
      </c>
      <c r="C53" s="179"/>
      <c r="D53" s="178"/>
      <c r="E53" s="178"/>
      <c r="F53" s="180">
        <v>2646358877.75</v>
      </c>
      <c r="G53" s="180">
        <v>14239815.029999999</v>
      </c>
      <c r="H53" s="180">
        <v>62196119.770000003</v>
      </c>
      <c r="I53" s="179">
        <v>0</v>
      </c>
      <c r="J53" s="180">
        <v>-723173634.66999996</v>
      </c>
      <c r="K53" s="179">
        <v>0</v>
      </c>
      <c r="L53" s="180">
        <v>-77422618.730000004</v>
      </c>
      <c r="M53" s="180">
        <v>1922198559.1500001</v>
      </c>
      <c r="N53" s="179"/>
    </row>
    <row r="54" spans="1:14" x14ac:dyDescent="0.2">
      <c r="F54" s="133"/>
      <c r="G54" s="133"/>
      <c r="H54" s="133"/>
      <c r="J54" s="133"/>
      <c r="L54" s="133"/>
      <c r="M54" s="133"/>
    </row>
    <row r="55" spans="1:14" x14ac:dyDescent="0.2">
      <c r="A55" s="132">
        <v>500323</v>
      </c>
      <c r="C55" s="134" t="s">
        <v>720</v>
      </c>
      <c r="D55" s="132" t="s">
        <v>26</v>
      </c>
      <c r="F55" s="133">
        <v>7188000</v>
      </c>
      <c r="G55" s="133">
        <v>2911000</v>
      </c>
      <c r="H55" s="134">
        <v>0</v>
      </c>
      <c r="I55" s="134">
        <v>0</v>
      </c>
      <c r="J55" s="133">
        <v>-2100000</v>
      </c>
      <c r="K55" s="134">
        <v>0</v>
      </c>
      <c r="L55" s="134">
        <v>0</v>
      </c>
      <c r="M55" s="133">
        <v>7999000</v>
      </c>
      <c r="N55" s="144">
        <v>42000</v>
      </c>
    </row>
    <row r="56" spans="1:14" x14ac:dyDescent="0.2">
      <c r="A56" s="178"/>
      <c r="B56" s="179" t="s">
        <v>721</v>
      </c>
      <c r="C56" s="179"/>
      <c r="D56" s="178"/>
      <c r="E56" s="178"/>
      <c r="F56" s="180">
        <v>7188000</v>
      </c>
      <c r="G56" s="180">
        <v>2911000</v>
      </c>
      <c r="H56" s="179">
        <v>0</v>
      </c>
      <c r="I56" s="179">
        <v>0</v>
      </c>
      <c r="J56" s="180">
        <v>-2100000</v>
      </c>
      <c r="K56" s="179">
        <v>0</v>
      </c>
      <c r="L56" s="179">
        <v>0</v>
      </c>
      <c r="M56" s="180">
        <v>7999000</v>
      </c>
      <c r="N56" s="179"/>
    </row>
    <row r="57" spans="1:14" x14ac:dyDescent="0.2">
      <c r="F57" s="133"/>
      <c r="G57" s="133"/>
      <c r="J57" s="133"/>
      <c r="M57" s="133"/>
    </row>
    <row r="58" spans="1:14" x14ac:dyDescent="0.2">
      <c r="A58" s="132">
        <v>500187</v>
      </c>
      <c r="C58" s="134" t="s">
        <v>354</v>
      </c>
      <c r="D58" s="132" t="s">
        <v>26</v>
      </c>
      <c r="F58" s="133">
        <v>26832.06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4">
        <v>0</v>
      </c>
      <c r="M58" s="133">
        <v>26832.06</v>
      </c>
      <c r="N58" s="144">
        <v>39812</v>
      </c>
    </row>
    <row r="59" spans="1:14" x14ac:dyDescent="0.2">
      <c r="A59" s="132">
        <v>500523</v>
      </c>
      <c r="C59" s="134" t="s">
        <v>722</v>
      </c>
      <c r="D59" s="132" t="s">
        <v>0</v>
      </c>
      <c r="F59" s="133">
        <v>3153775.59</v>
      </c>
      <c r="G59" s="133">
        <v>4938459.5</v>
      </c>
      <c r="H59" s="134">
        <v>0</v>
      </c>
      <c r="I59" s="134">
        <v>0</v>
      </c>
      <c r="J59" s="134">
        <v>0</v>
      </c>
      <c r="K59" s="134">
        <v>0</v>
      </c>
      <c r="L59" s="133">
        <v>-24399.439999999999</v>
      </c>
      <c r="M59" s="133">
        <v>8067835.6500000004</v>
      </c>
      <c r="N59" s="144">
        <v>42277</v>
      </c>
    </row>
    <row r="60" spans="1:14" x14ac:dyDescent="0.2">
      <c r="A60" s="132">
        <v>500538</v>
      </c>
      <c r="C60" s="134" t="s">
        <v>313</v>
      </c>
      <c r="D60" s="132" t="s">
        <v>0</v>
      </c>
      <c r="F60" s="133">
        <v>7440921.5700000003</v>
      </c>
      <c r="G60" s="133">
        <v>263796.09000000003</v>
      </c>
      <c r="H60" s="134">
        <v>0</v>
      </c>
      <c r="I60" s="134">
        <v>0</v>
      </c>
      <c r="J60" s="133">
        <v>-990578.68</v>
      </c>
      <c r="K60" s="134">
        <v>0</v>
      </c>
      <c r="L60" s="133">
        <v>-39733.22</v>
      </c>
      <c r="M60" s="133">
        <v>6674405.7599999998</v>
      </c>
      <c r="N60" s="144">
        <v>42115</v>
      </c>
    </row>
    <row r="61" spans="1:14" x14ac:dyDescent="0.2">
      <c r="A61" s="132">
        <v>500693</v>
      </c>
      <c r="C61" s="134" t="s">
        <v>314</v>
      </c>
      <c r="D61" s="132" t="s">
        <v>26</v>
      </c>
      <c r="F61" s="133">
        <v>10411387.4</v>
      </c>
      <c r="G61" s="133">
        <v>1690726.37</v>
      </c>
      <c r="H61" s="134">
        <v>0</v>
      </c>
      <c r="I61" s="134">
        <v>0</v>
      </c>
      <c r="J61" s="133">
        <v>-4396828.42</v>
      </c>
      <c r="K61" s="134">
        <v>0</v>
      </c>
      <c r="L61" s="134">
        <v>0</v>
      </c>
      <c r="M61" s="108">
        <v>7705285.3499999996</v>
      </c>
      <c r="N61" s="144">
        <v>42004</v>
      </c>
    </row>
    <row r="62" spans="1:14" x14ac:dyDescent="0.2">
      <c r="A62" s="132">
        <v>500724</v>
      </c>
      <c r="C62" s="134" t="s">
        <v>315</v>
      </c>
      <c r="D62" s="132" t="s">
        <v>0</v>
      </c>
      <c r="F62" s="133">
        <v>52880032.350000001</v>
      </c>
      <c r="G62" s="133">
        <v>6501503.8200000003</v>
      </c>
      <c r="H62" s="134">
        <v>0</v>
      </c>
      <c r="I62" s="134">
        <v>0</v>
      </c>
      <c r="J62" s="133">
        <v>-10144177.890000001</v>
      </c>
      <c r="K62" s="134">
        <v>0</v>
      </c>
      <c r="L62" s="133">
        <v>-236509.71</v>
      </c>
      <c r="M62" s="133">
        <v>49000848.57</v>
      </c>
      <c r="N62" s="144">
        <v>42165</v>
      </c>
    </row>
    <row r="63" spans="1:14" x14ac:dyDescent="0.2">
      <c r="A63" s="132">
        <v>500732</v>
      </c>
      <c r="C63" s="134" t="s">
        <v>723</v>
      </c>
      <c r="D63" s="132" t="s">
        <v>0</v>
      </c>
      <c r="F63" s="133">
        <v>1323662.33</v>
      </c>
      <c r="G63" s="133">
        <v>708813.69</v>
      </c>
      <c r="H63" s="134">
        <v>0</v>
      </c>
      <c r="I63" s="134">
        <v>0</v>
      </c>
      <c r="J63" s="133">
        <v>-862408.64</v>
      </c>
      <c r="K63" s="134">
        <v>0</v>
      </c>
      <c r="L63" s="133">
        <v>-6023.46</v>
      </c>
      <c r="M63" s="133">
        <v>1164043.92</v>
      </c>
      <c r="N63" s="144">
        <v>42150</v>
      </c>
    </row>
    <row r="64" spans="1:14" x14ac:dyDescent="0.2">
      <c r="A64" s="132">
        <v>500840</v>
      </c>
      <c r="C64" s="134" t="s">
        <v>316</v>
      </c>
      <c r="D64" s="132" t="s">
        <v>0</v>
      </c>
      <c r="F64" s="133">
        <v>40495950.009999998</v>
      </c>
      <c r="G64" s="134">
        <v>0</v>
      </c>
      <c r="H64" s="134">
        <v>0</v>
      </c>
      <c r="I64" s="134">
        <v>0</v>
      </c>
      <c r="J64" s="133">
        <v>-24546000</v>
      </c>
      <c r="K64" s="134">
        <v>0</v>
      </c>
      <c r="L64" s="133">
        <v>-82800.009999999995</v>
      </c>
      <c r="M64" s="133">
        <v>15867150</v>
      </c>
    </row>
    <row r="65" spans="1:14" x14ac:dyDescent="0.2">
      <c r="A65" s="178"/>
      <c r="B65" s="179" t="s">
        <v>317</v>
      </c>
      <c r="C65" s="179"/>
      <c r="D65" s="178"/>
      <c r="E65" s="178"/>
      <c r="F65" s="180">
        <f>SUM(F58:F64)</f>
        <v>115732561.31</v>
      </c>
      <c r="G65" s="180">
        <v>14103299.470000001</v>
      </c>
      <c r="H65" s="179">
        <v>0</v>
      </c>
      <c r="I65" s="179">
        <v>0</v>
      </c>
      <c r="J65" s="180">
        <v>-40939993.630000003</v>
      </c>
      <c r="K65" s="179">
        <v>0</v>
      </c>
      <c r="L65" s="180">
        <v>-389465.84</v>
      </c>
      <c r="M65" s="180">
        <f>SUM(M58:M64)</f>
        <v>88506401.310000002</v>
      </c>
      <c r="N65" s="179"/>
    </row>
    <row r="66" spans="1:14" x14ac:dyDescent="0.2">
      <c r="F66" s="133"/>
      <c r="G66" s="133"/>
      <c r="J66" s="133"/>
      <c r="L66" s="133"/>
      <c r="M66" s="133"/>
    </row>
    <row r="67" spans="1:14" x14ac:dyDescent="0.2">
      <c r="A67" s="132">
        <v>500010</v>
      </c>
      <c r="C67" s="134" t="s">
        <v>320</v>
      </c>
      <c r="D67" s="132" t="s">
        <v>0</v>
      </c>
      <c r="F67" s="133">
        <v>11489970.890000001</v>
      </c>
      <c r="G67" s="134">
        <v>0</v>
      </c>
      <c r="H67" s="134">
        <v>0</v>
      </c>
      <c r="I67" s="134">
        <v>0</v>
      </c>
      <c r="J67" s="134">
        <v>0</v>
      </c>
      <c r="K67" s="134">
        <v>0</v>
      </c>
      <c r="L67" s="133">
        <v>-61796.69</v>
      </c>
      <c r="M67" s="133">
        <v>11428174.199999999</v>
      </c>
      <c r="N67" s="144">
        <v>40522</v>
      </c>
    </row>
    <row r="68" spans="1:14" x14ac:dyDescent="0.2">
      <c r="A68" s="132">
        <v>500011</v>
      </c>
      <c r="C68" s="134" t="s">
        <v>321</v>
      </c>
      <c r="D68" s="132" t="s">
        <v>0</v>
      </c>
      <c r="F68" s="133">
        <v>11664710.91</v>
      </c>
      <c r="G68" s="134">
        <v>0</v>
      </c>
      <c r="H68" s="134">
        <v>0</v>
      </c>
      <c r="I68" s="134">
        <v>0</v>
      </c>
      <c r="J68" s="134">
        <v>0</v>
      </c>
      <c r="K68" s="134">
        <v>0</v>
      </c>
      <c r="L68" s="133">
        <v>-62736.47</v>
      </c>
      <c r="M68" s="133">
        <v>11601974.439999999</v>
      </c>
      <c r="N68" s="144">
        <v>40522</v>
      </c>
    </row>
    <row r="69" spans="1:14" x14ac:dyDescent="0.2">
      <c r="A69" s="132">
        <v>500042</v>
      </c>
      <c r="C69" s="134" t="s">
        <v>322</v>
      </c>
      <c r="D69" s="132" t="s">
        <v>0</v>
      </c>
      <c r="F69" s="133">
        <v>12434518.039999999</v>
      </c>
      <c r="G69" s="134">
        <v>0</v>
      </c>
      <c r="H69" s="134">
        <v>0</v>
      </c>
      <c r="I69" s="134">
        <v>0</v>
      </c>
      <c r="J69" s="134">
        <v>0</v>
      </c>
      <c r="K69" s="134">
        <v>0</v>
      </c>
      <c r="L69" s="133">
        <v>-66876.759999999995</v>
      </c>
      <c r="M69" s="133">
        <v>12367641.279999999</v>
      </c>
      <c r="N69" s="144">
        <v>39685</v>
      </c>
    </row>
    <row r="70" spans="1:14" x14ac:dyDescent="0.2">
      <c r="A70" s="132">
        <v>500265</v>
      </c>
      <c r="C70" s="134" t="s">
        <v>323</v>
      </c>
      <c r="D70" s="132" t="s">
        <v>0</v>
      </c>
      <c r="F70" s="133">
        <v>73140637.379999995</v>
      </c>
      <c r="G70" s="134">
        <v>0</v>
      </c>
      <c r="H70" s="134">
        <v>0</v>
      </c>
      <c r="I70" s="134">
        <v>0</v>
      </c>
      <c r="J70" s="134">
        <v>0</v>
      </c>
      <c r="K70" s="134">
        <v>0</v>
      </c>
      <c r="L70" s="133">
        <v>-393373.41</v>
      </c>
      <c r="M70" s="133">
        <v>72747263.969999999</v>
      </c>
      <c r="N70" s="144">
        <v>41029</v>
      </c>
    </row>
    <row r="71" spans="1:14" x14ac:dyDescent="0.2">
      <c r="A71" s="132">
        <v>500274</v>
      </c>
      <c r="C71" s="134" t="s">
        <v>324</v>
      </c>
      <c r="D71" s="132" t="s">
        <v>0</v>
      </c>
      <c r="F71" s="133">
        <v>36380828.590000004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-195667.58</v>
      </c>
      <c r="M71" s="133">
        <v>36185161.009999998</v>
      </c>
      <c r="N71" s="144">
        <v>42946</v>
      </c>
    </row>
    <row r="72" spans="1:14" x14ac:dyDescent="0.2">
      <c r="A72" s="132">
        <v>500913</v>
      </c>
      <c r="C72" s="134" t="s">
        <v>325</v>
      </c>
      <c r="D72" s="132" t="s">
        <v>0</v>
      </c>
      <c r="F72" s="133">
        <v>336133389.19999999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-1807831.45</v>
      </c>
      <c r="M72" s="133">
        <v>334325557.75</v>
      </c>
    </row>
    <row r="73" spans="1:14" x14ac:dyDescent="0.2">
      <c r="A73" s="132">
        <v>500918</v>
      </c>
      <c r="C73" s="134" t="s">
        <v>325</v>
      </c>
      <c r="D73" s="132" t="s">
        <v>0</v>
      </c>
      <c r="F73" s="133">
        <v>8488118.8499999996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-45651.79</v>
      </c>
      <c r="M73" s="133">
        <v>8442467.0600000005</v>
      </c>
    </row>
    <row r="74" spans="1:14" x14ac:dyDescent="0.2">
      <c r="A74" s="178"/>
      <c r="B74" s="179" t="s">
        <v>326</v>
      </c>
      <c r="C74" s="179"/>
      <c r="D74" s="178"/>
      <c r="E74" s="178"/>
      <c r="F74" s="180">
        <v>489732173.86000001</v>
      </c>
      <c r="G74" s="179">
        <v>0</v>
      </c>
      <c r="H74" s="179">
        <v>0</v>
      </c>
      <c r="I74" s="179">
        <v>0</v>
      </c>
      <c r="J74" s="179">
        <v>0</v>
      </c>
      <c r="K74" s="179">
        <v>0</v>
      </c>
      <c r="L74" s="180">
        <v>-2633934.15</v>
      </c>
      <c r="M74" s="180">
        <v>487098239.70999998</v>
      </c>
      <c r="N74" s="179"/>
    </row>
    <row r="75" spans="1:14" x14ac:dyDescent="0.2">
      <c r="F75" s="133"/>
      <c r="L75" s="133"/>
      <c r="M75" s="133"/>
    </row>
    <row r="76" spans="1:14" x14ac:dyDescent="0.2">
      <c r="A76" s="132">
        <v>500546</v>
      </c>
      <c r="C76" s="134" t="s">
        <v>329</v>
      </c>
      <c r="D76" s="132" t="s">
        <v>26</v>
      </c>
      <c r="F76" s="133">
        <v>426835.58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4">
        <v>0</v>
      </c>
      <c r="M76" s="133">
        <v>426835.58</v>
      </c>
      <c r="N76" s="144">
        <v>42994</v>
      </c>
    </row>
    <row r="77" spans="1:14" x14ac:dyDescent="0.2">
      <c r="A77" s="132">
        <v>500560</v>
      </c>
      <c r="C77" s="134" t="s">
        <v>330</v>
      </c>
      <c r="D77" s="132" t="s">
        <v>26</v>
      </c>
      <c r="F77" s="133">
        <v>759800</v>
      </c>
      <c r="G77" s="134">
        <v>0</v>
      </c>
      <c r="H77" s="134">
        <v>0</v>
      </c>
      <c r="I77" s="134">
        <v>0</v>
      </c>
      <c r="J77" s="133">
        <v>-2000</v>
      </c>
      <c r="K77" s="134">
        <v>0</v>
      </c>
      <c r="L77" s="134">
        <v>0</v>
      </c>
      <c r="M77" s="133">
        <v>757800</v>
      </c>
      <c r="N77" s="144">
        <v>42803</v>
      </c>
    </row>
    <row r="78" spans="1:14" x14ac:dyDescent="0.2">
      <c r="A78" s="132">
        <v>500577</v>
      </c>
      <c r="C78" s="134" t="s">
        <v>331</v>
      </c>
      <c r="D78" s="132" t="s">
        <v>26</v>
      </c>
      <c r="F78" s="133">
        <v>747562.14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33">
        <v>747562.14</v>
      </c>
      <c r="N78" s="144">
        <v>42914</v>
      </c>
    </row>
    <row r="79" spans="1:14" x14ac:dyDescent="0.2">
      <c r="A79" s="132">
        <v>500617</v>
      </c>
      <c r="C79" s="134" t="s">
        <v>727</v>
      </c>
      <c r="D79" s="132" t="s">
        <v>26</v>
      </c>
      <c r="F79" s="133">
        <v>94232.23</v>
      </c>
      <c r="G79" s="134">
        <v>0</v>
      </c>
      <c r="H79" s="134">
        <v>0</v>
      </c>
      <c r="I79" s="134">
        <v>0</v>
      </c>
      <c r="J79" s="133">
        <v>-9409.9599999999991</v>
      </c>
      <c r="K79" s="134">
        <v>0</v>
      </c>
      <c r="L79" s="134">
        <v>0</v>
      </c>
      <c r="M79" s="133">
        <v>84822.27</v>
      </c>
      <c r="N79" s="144">
        <v>43163</v>
      </c>
    </row>
    <row r="80" spans="1:14" x14ac:dyDescent="0.2">
      <c r="A80" s="132">
        <v>500644</v>
      </c>
      <c r="C80" s="134" t="s">
        <v>332</v>
      </c>
      <c r="D80" s="132" t="s">
        <v>26</v>
      </c>
      <c r="F80" s="133">
        <v>1067187.55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4">
        <v>0</v>
      </c>
      <c r="M80" s="133">
        <v>1067187.55</v>
      </c>
      <c r="N80" s="144">
        <v>43305</v>
      </c>
    </row>
    <row r="81" spans="1:14" x14ac:dyDescent="0.2">
      <c r="A81" s="132">
        <v>500758</v>
      </c>
      <c r="C81" s="134" t="s">
        <v>333</v>
      </c>
      <c r="D81" s="132" t="s">
        <v>26</v>
      </c>
      <c r="F81" s="133">
        <v>975206.98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4">
        <v>0</v>
      </c>
      <c r="M81" s="133">
        <v>975206.98</v>
      </c>
    </row>
    <row r="82" spans="1:14" x14ac:dyDescent="0.2">
      <c r="A82" s="132">
        <v>500806</v>
      </c>
      <c r="C82" s="134" t="s">
        <v>334</v>
      </c>
      <c r="D82" s="132" t="s">
        <v>26</v>
      </c>
      <c r="F82" s="133">
        <v>988584.59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4">
        <v>0</v>
      </c>
      <c r="M82" s="133">
        <v>988584.59</v>
      </c>
    </row>
    <row r="83" spans="1:14" x14ac:dyDescent="0.2">
      <c r="A83" s="132">
        <v>500852</v>
      </c>
      <c r="C83" s="134" t="s">
        <v>335</v>
      </c>
      <c r="D83" s="132" t="s">
        <v>26</v>
      </c>
      <c r="F83" s="133">
        <v>539751.12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4">
        <v>0</v>
      </c>
      <c r="M83" s="133">
        <v>539751.12</v>
      </c>
    </row>
    <row r="84" spans="1:14" x14ac:dyDescent="0.2">
      <c r="A84" s="132">
        <v>500866</v>
      </c>
      <c r="C84" s="134" t="s">
        <v>336</v>
      </c>
      <c r="D84" s="132" t="s">
        <v>26</v>
      </c>
      <c r="F84" s="133">
        <v>116666.69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4">
        <v>0</v>
      </c>
      <c r="M84" s="133">
        <v>116666.69</v>
      </c>
    </row>
    <row r="85" spans="1:14" x14ac:dyDescent="0.2">
      <c r="A85" s="178"/>
      <c r="B85" s="179" t="s">
        <v>337</v>
      </c>
      <c r="C85" s="179"/>
      <c r="D85" s="178"/>
      <c r="E85" s="178"/>
      <c r="F85" s="180">
        <v>5715826.8799999999</v>
      </c>
      <c r="G85" s="179">
        <v>0</v>
      </c>
      <c r="H85" s="179">
        <v>0</v>
      </c>
      <c r="I85" s="179">
        <v>0</v>
      </c>
      <c r="J85" s="180">
        <v>-11409.96</v>
      </c>
      <c r="K85" s="179">
        <v>0</v>
      </c>
      <c r="L85" s="179">
        <v>0</v>
      </c>
      <c r="M85" s="180">
        <v>5704416.9199999999</v>
      </c>
      <c r="N85" s="179"/>
    </row>
    <row r="86" spans="1:14" x14ac:dyDescent="0.2">
      <c r="F86" s="133"/>
      <c r="J86" s="133"/>
      <c r="M86" s="133"/>
    </row>
    <row r="87" spans="1:14" x14ac:dyDescent="0.2">
      <c r="A87" s="132">
        <v>500515</v>
      </c>
      <c r="C87" s="134" t="s">
        <v>338</v>
      </c>
      <c r="D87" s="132" t="s">
        <v>0</v>
      </c>
      <c r="F87" s="133">
        <v>33514178.010000002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-180249.86</v>
      </c>
      <c r="M87" s="133">
        <v>33333928.149999999</v>
      </c>
      <c r="N87" s="144">
        <v>42324</v>
      </c>
    </row>
    <row r="88" spans="1:14" x14ac:dyDescent="0.2">
      <c r="A88" s="178"/>
      <c r="B88" s="179" t="s">
        <v>339</v>
      </c>
      <c r="C88" s="179"/>
      <c r="D88" s="178"/>
      <c r="E88" s="178"/>
      <c r="F88" s="180">
        <v>33514178.010000002</v>
      </c>
      <c r="G88" s="179">
        <v>0</v>
      </c>
      <c r="H88" s="179">
        <v>0</v>
      </c>
      <c r="I88" s="179">
        <v>0</v>
      </c>
      <c r="J88" s="179">
        <v>0</v>
      </c>
      <c r="K88" s="179">
        <v>0</v>
      </c>
      <c r="L88" s="180">
        <v>-180249.86</v>
      </c>
      <c r="M88" s="180">
        <v>33333928.149999999</v>
      </c>
      <c r="N88" s="179"/>
    </row>
    <row r="89" spans="1:14" x14ac:dyDescent="0.2">
      <c r="F89" s="133"/>
      <c r="L89" s="133"/>
      <c r="M89" s="133"/>
    </row>
    <row r="90" spans="1:14" x14ac:dyDescent="0.2">
      <c r="A90" s="132">
        <v>500856</v>
      </c>
      <c r="C90" s="134" t="s">
        <v>729</v>
      </c>
      <c r="D90" s="132" t="s">
        <v>0</v>
      </c>
      <c r="F90" s="133">
        <v>63737900.850000001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-342802.54</v>
      </c>
      <c r="M90" s="133">
        <v>63395098.310000002</v>
      </c>
    </row>
    <row r="91" spans="1:14" x14ac:dyDescent="0.2">
      <c r="A91" s="178"/>
      <c r="B91" s="179" t="s">
        <v>342</v>
      </c>
      <c r="C91" s="179"/>
      <c r="D91" s="178"/>
      <c r="E91" s="178"/>
      <c r="F91" s="180">
        <v>63737900.850000001</v>
      </c>
      <c r="G91" s="179">
        <v>0</v>
      </c>
      <c r="H91" s="179">
        <v>0</v>
      </c>
      <c r="I91" s="179">
        <v>0</v>
      </c>
      <c r="J91" s="179">
        <v>0</v>
      </c>
      <c r="K91" s="179">
        <v>0</v>
      </c>
      <c r="L91" s="180">
        <v>-342802.54</v>
      </c>
      <c r="M91" s="180">
        <v>63395098.310000002</v>
      </c>
      <c r="N91" s="179"/>
    </row>
    <row r="92" spans="1:14" x14ac:dyDescent="0.2">
      <c r="F92" s="133"/>
      <c r="L92" s="133"/>
      <c r="M92" s="133"/>
    </row>
    <row r="93" spans="1:14" x14ac:dyDescent="0.2">
      <c r="A93" s="132">
        <v>500297</v>
      </c>
      <c r="C93" s="134" t="s">
        <v>343</v>
      </c>
      <c r="D93" s="132" t="s">
        <v>0</v>
      </c>
      <c r="F93" s="133">
        <v>3860422.48</v>
      </c>
      <c r="G93" s="134">
        <v>0</v>
      </c>
      <c r="H93" s="134">
        <v>0</v>
      </c>
      <c r="I93" s="134">
        <v>0</v>
      </c>
      <c r="J93" s="134">
        <v>0</v>
      </c>
      <c r="K93" s="134">
        <v>0</v>
      </c>
      <c r="L93" s="133">
        <v>-20767.16</v>
      </c>
      <c r="M93" s="133">
        <v>3839655.32</v>
      </c>
      <c r="N93" s="144">
        <v>43018</v>
      </c>
    </row>
    <row r="94" spans="1:14" x14ac:dyDescent="0.2">
      <c r="A94" s="132">
        <v>500522</v>
      </c>
      <c r="C94" s="134" t="s">
        <v>344</v>
      </c>
      <c r="D94" s="132" t="s">
        <v>0</v>
      </c>
      <c r="F94" s="133">
        <v>6662283.25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-35831.86</v>
      </c>
      <c r="M94" s="133">
        <v>6626451.3899999997</v>
      </c>
      <c r="N94" s="144">
        <v>44167</v>
      </c>
    </row>
    <row r="95" spans="1:14" x14ac:dyDescent="0.2">
      <c r="A95" s="132">
        <v>500540</v>
      </c>
      <c r="C95" s="134" t="s">
        <v>731</v>
      </c>
      <c r="D95" s="132" t="s">
        <v>3</v>
      </c>
      <c r="F95" s="133">
        <v>67055635.850000001</v>
      </c>
      <c r="G95" s="134">
        <v>0</v>
      </c>
      <c r="H95" s="134">
        <v>0</v>
      </c>
      <c r="I95" s="133">
        <v>548285.04</v>
      </c>
      <c r="J95" s="134">
        <v>0</v>
      </c>
      <c r="K95" s="134">
        <v>0</v>
      </c>
      <c r="L95" s="134">
        <v>0</v>
      </c>
      <c r="M95" s="133">
        <v>67603920.890000001</v>
      </c>
      <c r="N95" s="144">
        <v>46407</v>
      </c>
    </row>
    <row r="96" spans="1:14" x14ac:dyDescent="0.2">
      <c r="A96" s="132">
        <v>500557</v>
      </c>
      <c r="C96" s="134" t="s">
        <v>345</v>
      </c>
      <c r="D96" s="132" t="s">
        <v>0</v>
      </c>
      <c r="F96" s="133">
        <v>143243030.06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3">
        <v>-770406.23</v>
      </c>
      <c r="M96" s="133">
        <v>142472623.83000001</v>
      </c>
      <c r="N96" s="144">
        <v>42842</v>
      </c>
    </row>
    <row r="97" spans="1:14" x14ac:dyDescent="0.2">
      <c r="A97" s="132">
        <v>500558</v>
      </c>
      <c r="C97" s="134" t="s">
        <v>346</v>
      </c>
      <c r="D97" s="132" t="s">
        <v>0</v>
      </c>
      <c r="F97" s="133">
        <v>163246469.84999999</v>
      </c>
      <c r="G97" s="134">
        <v>0</v>
      </c>
      <c r="H97" s="134">
        <v>0</v>
      </c>
      <c r="I97" s="134">
        <v>0</v>
      </c>
      <c r="J97" s="134">
        <v>0</v>
      </c>
      <c r="K97" s="134">
        <v>0</v>
      </c>
      <c r="L97" s="133">
        <v>-877991.03</v>
      </c>
      <c r="M97" s="133">
        <v>162368478.81999999</v>
      </c>
      <c r="N97" s="144">
        <v>42842</v>
      </c>
    </row>
    <row r="98" spans="1:14" x14ac:dyDescent="0.2">
      <c r="A98" s="132">
        <v>500576</v>
      </c>
      <c r="C98" s="134" t="s">
        <v>347</v>
      </c>
      <c r="D98" s="132" t="s">
        <v>3</v>
      </c>
      <c r="F98" s="133">
        <v>3153926.86</v>
      </c>
      <c r="G98" s="134">
        <v>0</v>
      </c>
      <c r="H98" s="134">
        <v>0</v>
      </c>
      <c r="I98" s="133">
        <v>25788.31</v>
      </c>
      <c r="J98" s="134">
        <v>0</v>
      </c>
      <c r="K98" s="134">
        <v>0</v>
      </c>
      <c r="L98" s="134">
        <v>0</v>
      </c>
      <c r="M98" s="133">
        <v>3179715.17</v>
      </c>
    </row>
    <row r="99" spans="1:14" x14ac:dyDescent="0.2">
      <c r="A99" s="132">
        <v>500631</v>
      </c>
      <c r="C99" s="134" t="s">
        <v>348</v>
      </c>
      <c r="D99" s="132" t="s">
        <v>4</v>
      </c>
      <c r="F99" s="133">
        <v>584033.19999999995</v>
      </c>
      <c r="G99" s="134">
        <v>0</v>
      </c>
      <c r="H99" s="134">
        <v>0</v>
      </c>
      <c r="I99" s="134">
        <v>0</v>
      </c>
      <c r="J99" s="134">
        <v>0</v>
      </c>
      <c r="K99" s="134">
        <v>0</v>
      </c>
      <c r="L99" s="133">
        <v>-13185.06</v>
      </c>
      <c r="M99" s="133">
        <v>570848.14</v>
      </c>
      <c r="N99" s="144">
        <v>43309</v>
      </c>
    </row>
    <row r="100" spans="1:14" x14ac:dyDescent="0.2">
      <c r="A100" s="132">
        <v>500883</v>
      </c>
      <c r="C100" s="134" t="s">
        <v>351</v>
      </c>
      <c r="D100" s="132" t="s">
        <v>0</v>
      </c>
      <c r="F100" s="133">
        <v>8734309.2599999998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-46975.87</v>
      </c>
      <c r="M100" s="133">
        <v>8687333.3900000006</v>
      </c>
    </row>
    <row r="101" spans="1:14" x14ac:dyDescent="0.2">
      <c r="A101" s="132">
        <v>500884</v>
      </c>
      <c r="C101" s="134" t="s">
        <v>352</v>
      </c>
      <c r="D101" s="132" t="s">
        <v>0</v>
      </c>
      <c r="F101" s="133">
        <v>15396357.390000001</v>
      </c>
      <c r="G101" s="134">
        <v>0</v>
      </c>
      <c r="H101" s="134">
        <v>0</v>
      </c>
      <c r="I101" s="134">
        <v>0</v>
      </c>
      <c r="J101" s="134">
        <v>0</v>
      </c>
      <c r="K101" s="134">
        <v>0</v>
      </c>
      <c r="L101" s="133">
        <v>-82806.47</v>
      </c>
      <c r="M101" s="133">
        <v>15313550.92</v>
      </c>
    </row>
    <row r="102" spans="1:14" x14ac:dyDescent="0.2">
      <c r="A102" s="178"/>
      <c r="B102" s="179" t="s">
        <v>353</v>
      </c>
      <c r="C102" s="179"/>
      <c r="D102" s="178"/>
      <c r="E102" s="178"/>
      <c r="F102" s="180">
        <v>411936468.19999999</v>
      </c>
      <c r="G102" s="179">
        <v>0</v>
      </c>
      <c r="H102" s="179">
        <v>0</v>
      </c>
      <c r="I102" s="180">
        <v>574073.35</v>
      </c>
      <c r="J102" s="179">
        <v>0</v>
      </c>
      <c r="K102" s="179">
        <v>0</v>
      </c>
      <c r="L102" s="180">
        <v>-1847963.68</v>
      </c>
      <c r="M102" s="180">
        <v>410662577.87</v>
      </c>
      <c r="N102" s="179"/>
    </row>
    <row r="103" spans="1:14" x14ac:dyDescent="0.2">
      <c r="F103" s="133"/>
      <c r="I103" s="133"/>
      <c r="L103" s="133"/>
      <c r="M103" s="133"/>
    </row>
    <row r="104" spans="1:14" x14ac:dyDescent="0.2">
      <c r="A104" s="132">
        <v>500197</v>
      </c>
      <c r="C104" s="134" t="s">
        <v>355</v>
      </c>
      <c r="D104" s="132" t="s">
        <v>26</v>
      </c>
      <c r="F104" s="133">
        <v>8200000</v>
      </c>
      <c r="G104" s="134">
        <v>0</v>
      </c>
      <c r="H104" s="134">
        <v>0</v>
      </c>
      <c r="I104" s="134">
        <v>0</v>
      </c>
      <c r="J104" s="134">
        <v>0</v>
      </c>
      <c r="K104" s="134">
        <v>0</v>
      </c>
      <c r="L104" s="134">
        <v>0</v>
      </c>
      <c r="M104" s="133">
        <v>8200000</v>
      </c>
      <c r="N104" s="144">
        <v>40117</v>
      </c>
    </row>
    <row r="105" spans="1:14" x14ac:dyDescent="0.2">
      <c r="A105" s="132">
        <v>500716</v>
      </c>
      <c r="C105" s="134" t="s">
        <v>356</v>
      </c>
      <c r="D105" s="132" t="s">
        <v>0</v>
      </c>
      <c r="F105" s="133">
        <v>874660.33</v>
      </c>
      <c r="G105" s="134">
        <v>0</v>
      </c>
      <c r="H105" s="134">
        <v>0</v>
      </c>
      <c r="I105" s="134">
        <v>0</v>
      </c>
      <c r="J105" s="134">
        <v>0</v>
      </c>
      <c r="K105" s="134">
        <v>0</v>
      </c>
      <c r="L105" s="133">
        <v>-4704.2</v>
      </c>
      <c r="M105" s="133">
        <v>869956.13</v>
      </c>
      <c r="N105" s="144">
        <v>42026</v>
      </c>
    </row>
    <row r="106" spans="1:14" x14ac:dyDescent="0.2">
      <c r="A106" s="132">
        <v>500768</v>
      </c>
      <c r="C106" s="134" t="s">
        <v>357</v>
      </c>
      <c r="D106" s="132" t="s">
        <v>0</v>
      </c>
      <c r="F106" s="133">
        <v>116946430.41</v>
      </c>
      <c r="G106" s="134">
        <v>0</v>
      </c>
      <c r="H106" s="134">
        <v>0</v>
      </c>
      <c r="I106" s="134">
        <v>0</v>
      </c>
      <c r="J106" s="133">
        <v>-4343097.01</v>
      </c>
      <c r="K106" s="134">
        <v>0</v>
      </c>
      <c r="L106" s="133">
        <v>-605616.29</v>
      </c>
      <c r="M106" s="133">
        <v>111997717.11</v>
      </c>
    </row>
    <row r="107" spans="1:14" x14ac:dyDescent="0.2">
      <c r="A107" s="132">
        <v>500839</v>
      </c>
      <c r="C107" s="134" t="s">
        <v>733</v>
      </c>
      <c r="D107" s="132" t="s">
        <v>0</v>
      </c>
      <c r="F107" s="133">
        <v>14639437.82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-78735.5</v>
      </c>
      <c r="M107" s="133">
        <v>14560702.32</v>
      </c>
    </row>
    <row r="108" spans="1:14" x14ac:dyDescent="0.2">
      <c r="A108" s="178"/>
      <c r="B108" s="179" t="s">
        <v>358</v>
      </c>
      <c r="C108" s="179"/>
      <c r="D108" s="178"/>
      <c r="E108" s="178"/>
      <c r="F108" s="180">
        <v>140660528.56</v>
      </c>
      <c r="G108" s="179">
        <v>0</v>
      </c>
      <c r="H108" s="179">
        <v>0</v>
      </c>
      <c r="I108" s="179">
        <v>0</v>
      </c>
      <c r="J108" s="180">
        <v>-4343097.01</v>
      </c>
      <c r="K108" s="179">
        <v>0</v>
      </c>
      <c r="L108" s="180">
        <v>-689055.99</v>
      </c>
      <c r="M108" s="180">
        <v>135628375.56</v>
      </c>
      <c r="N108" s="179"/>
    </row>
    <row r="109" spans="1:14" x14ac:dyDescent="0.2">
      <c r="F109" s="133"/>
      <c r="J109" s="133"/>
      <c r="L109" s="133"/>
      <c r="M109" s="133"/>
    </row>
    <row r="110" spans="1:14" x14ac:dyDescent="0.2">
      <c r="A110" s="132">
        <v>500748</v>
      </c>
      <c r="C110" s="134" t="s">
        <v>734</v>
      </c>
      <c r="D110" s="132" t="s">
        <v>26</v>
      </c>
      <c r="F110" s="133">
        <v>150911.24</v>
      </c>
      <c r="G110" s="134">
        <v>0</v>
      </c>
      <c r="H110" s="134">
        <v>0</v>
      </c>
      <c r="I110" s="134">
        <v>0</v>
      </c>
      <c r="J110" s="133">
        <v>-150911.24</v>
      </c>
      <c r="K110" s="134">
        <v>0</v>
      </c>
      <c r="L110" s="134">
        <v>0</v>
      </c>
      <c r="M110" s="134">
        <v>0</v>
      </c>
    </row>
    <row r="111" spans="1:14" x14ac:dyDescent="0.2">
      <c r="A111" s="132">
        <v>500962</v>
      </c>
      <c r="C111" s="134" t="s">
        <v>359</v>
      </c>
      <c r="F111" s="133">
        <v>40515000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4">
        <v>0</v>
      </c>
      <c r="M111" s="133">
        <v>40515000</v>
      </c>
    </row>
    <row r="112" spans="1:14" x14ac:dyDescent="0.2">
      <c r="A112" s="178"/>
      <c r="B112" s="179" t="s">
        <v>360</v>
      </c>
      <c r="C112" s="179"/>
      <c r="D112" s="178"/>
      <c r="E112" s="178"/>
      <c r="F112" s="180">
        <v>40665911.240000002</v>
      </c>
      <c r="G112" s="179">
        <v>0</v>
      </c>
      <c r="H112" s="179">
        <v>0</v>
      </c>
      <c r="I112" s="179">
        <v>0</v>
      </c>
      <c r="J112" s="180">
        <v>-150911.24</v>
      </c>
      <c r="K112" s="179">
        <v>0</v>
      </c>
      <c r="L112" s="179">
        <v>0</v>
      </c>
      <c r="M112" s="180">
        <v>40515000</v>
      </c>
      <c r="N112" s="179"/>
    </row>
    <row r="113" spans="1:14" x14ac:dyDescent="0.2">
      <c r="F113" s="133"/>
      <c r="J113" s="133"/>
      <c r="M113" s="133"/>
    </row>
    <row r="114" spans="1:14" x14ac:dyDescent="0.2">
      <c r="A114" s="132">
        <v>500039</v>
      </c>
      <c r="C114" s="134" t="s">
        <v>361</v>
      </c>
      <c r="D114" s="132" t="s">
        <v>0</v>
      </c>
      <c r="E114" s="181">
        <v>971144.09</v>
      </c>
      <c r="F114" s="133">
        <v>10647571.5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-57266</v>
      </c>
      <c r="M114" s="133">
        <f>SUM(E114:L114)</f>
        <v>11561449.59</v>
      </c>
      <c r="N114" s="144">
        <v>41435</v>
      </c>
    </row>
    <row r="115" spans="1:14" x14ac:dyDescent="0.2">
      <c r="A115" s="132">
        <v>500613</v>
      </c>
      <c r="C115" s="134" t="s">
        <v>362</v>
      </c>
      <c r="D115" s="132" t="s">
        <v>26</v>
      </c>
      <c r="F115" s="133">
        <v>7458382.4800000004</v>
      </c>
      <c r="G115" s="134">
        <v>0</v>
      </c>
      <c r="H115" s="134">
        <v>0</v>
      </c>
      <c r="I115" s="134">
        <v>0</v>
      </c>
      <c r="J115" s="134">
        <v>0</v>
      </c>
      <c r="K115" s="134">
        <v>0</v>
      </c>
      <c r="L115" s="134">
        <v>0</v>
      </c>
      <c r="M115" s="133">
        <v>7458382.4800000004</v>
      </c>
      <c r="N115" s="144">
        <v>42396</v>
      </c>
    </row>
    <row r="116" spans="1:14" x14ac:dyDescent="0.2">
      <c r="A116" s="178"/>
      <c r="B116" s="179" t="s">
        <v>363</v>
      </c>
      <c r="C116" s="179"/>
      <c r="D116" s="178"/>
      <c r="E116" s="178"/>
      <c r="F116" s="180">
        <v>18105953.98</v>
      </c>
      <c r="G116" s="179">
        <v>0</v>
      </c>
      <c r="H116" s="179">
        <v>0</v>
      </c>
      <c r="I116" s="179">
        <v>0</v>
      </c>
      <c r="J116" s="179">
        <v>0</v>
      </c>
      <c r="K116" s="179">
        <v>0</v>
      </c>
      <c r="L116" s="180">
        <v>-57266</v>
      </c>
      <c r="M116" s="180">
        <f>SUM(M114:M115)</f>
        <v>19019832.07</v>
      </c>
      <c r="N116" s="179"/>
    </row>
    <row r="117" spans="1:14" x14ac:dyDescent="0.2">
      <c r="F117" s="133"/>
      <c r="L117" s="133"/>
      <c r="M117" s="133"/>
    </row>
    <row r="118" spans="1:14" x14ac:dyDescent="0.2">
      <c r="A118" s="132">
        <v>500512</v>
      </c>
      <c r="C118" s="134" t="s">
        <v>364</v>
      </c>
      <c r="D118" s="132" t="s">
        <v>1</v>
      </c>
      <c r="F118" s="133">
        <v>104180882.40000001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-1538134.13</v>
      </c>
      <c r="M118" s="133">
        <v>102642748.27</v>
      </c>
      <c r="N118" s="144">
        <v>44165</v>
      </c>
    </row>
    <row r="119" spans="1:14" x14ac:dyDescent="0.2">
      <c r="A119" s="178"/>
      <c r="B119" s="179" t="s">
        <v>365</v>
      </c>
      <c r="C119" s="179"/>
      <c r="D119" s="178"/>
      <c r="E119" s="178"/>
      <c r="F119" s="180">
        <v>104180882.40000001</v>
      </c>
      <c r="G119" s="179">
        <v>0</v>
      </c>
      <c r="H119" s="179">
        <v>0</v>
      </c>
      <c r="I119" s="179">
        <v>0</v>
      </c>
      <c r="J119" s="179">
        <v>0</v>
      </c>
      <c r="K119" s="179">
        <v>0</v>
      </c>
      <c r="L119" s="180">
        <v>-1538134.13</v>
      </c>
      <c r="M119" s="180">
        <v>102642748.27</v>
      </c>
      <c r="N119" s="179"/>
    </row>
    <row r="120" spans="1:14" x14ac:dyDescent="0.2">
      <c r="F120" s="133"/>
      <c r="L120" s="133"/>
      <c r="M120" s="133"/>
    </row>
    <row r="121" spans="1:14" x14ac:dyDescent="0.2">
      <c r="A121" s="132">
        <v>500555</v>
      </c>
      <c r="C121" s="134" t="s">
        <v>366</v>
      </c>
      <c r="D121" s="132" t="s">
        <v>26</v>
      </c>
      <c r="F121" s="133">
        <v>918177.38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4">
        <v>0</v>
      </c>
      <c r="M121" s="133">
        <v>918177.38</v>
      </c>
      <c r="N121" s="144">
        <v>41313</v>
      </c>
    </row>
    <row r="122" spans="1:14" x14ac:dyDescent="0.2">
      <c r="A122" s="178"/>
      <c r="B122" s="179" t="s">
        <v>367</v>
      </c>
      <c r="C122" s="179"/>
      <c r="D122" s="178"/>
      <c r="E122" s="178"/>
      <c r="F122" s="180">
        <v>918177.38</v>
      </c>
      <c r="G122" s="179">
        <v>0</v>
      </c>
      <c r="H122" s="179">
        <v>0</v>
      </c>
      <c r="I122" s="179">
        <v>0</v>
      </c>
      <c r="J122" s="179">
        <v>0</v>
      </c>
      <c r="K122" s="179">
        <v>0</v>
      </c>
      <c r="L122" s="179">
        <v>0</v>
      </c>
      <c r="M122" s="180">
        <v>918177.38</v>
      </c>
      <c r="N122" s="179"/>
    </row>
    <row r="123" spans="1:14" x14ac:dyDescent="0.2">
      <c r="F123" s="133"/>
      <c r="M123" s="133"/>
    </row>
    <row r="124" spans="1:14" x14ac:dyDescent="0.2">
      <c r="A124" s="132">
        <v>500400</v>
      </c>
      <c r="C124" s="134" t="s">
        <v>368</v>
      </c>
      <c r="D124" s="132" t="s">
        <v>0</v>
      </c>
      <c r="F124" s="133">
        <v>2977579.77</v>
      </c>
      <c r="G124" s="134">
        <v>0</v>
      </c>
      <c r="H124" s="134">
        <v>0</v>
      </c>
      <c r="I124" s="134">
        <v>0</v>
      </c>
      <c r="J124" s="134">
        <v>0</v>
      </c>
      <c r="K124" s="134">
        <v>0</v>
      </c>
      <c r="L124" s="133">
        <v>-16014.39</v>
      </c>
      <c r="M124" s="133">
        <v>2961565.38</v>
      </c>
      <c r="N124" s="144">
        <v>46813</v>
      </c>
    </row>
    <row r="125" spans="1:14" x14ac:dyDescent="0.2">
      <c r="A125" s="132">
        <v>500401</v>
      </c>
      <c r="C125" s="134" t="s">
        <v>369</v>
      </c>
      <c r="D125" s="132" t="s">
        <v>0</v>
      </c>
      <c r="F125" s="133">
        <v>22025110.780000001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-118458</v>
      </c>
      <c r="M125" s="133">
        <v>21906652.780000001</v>
      </c>
      <c r="N125" s="144">
        <v>46583</v>
      </c>
    </row>
    <row r="126" spans="1:14" x14ac:dyDescent="0.2">
      <c r="A126" s="178"/>
      <c r="B126" s="179" t="s">
        <v>370</v>
      </c>
      <c r="C126" s="179"/>
      <c r="D126" s="178"/>
      <c r="E126" s="178"/>
      <c r="F126" s="180">
        <v>25002690.550000001</v>
      </c>
      <c r="G126" s="179">
        <v>0</v>
      </c>
      <c r="H126" s="179">
        <v>0</v>
      </c>
      <c r="I126" s="179">
        <v>0</v>
      </c>
      <c r="J126" s="179">
        <v>0</v>
      </c>
      <c r="K126" s="179">
        <v>0</v>
      </c>
      <c r="L126" s="180">
        <v>-134472.39000000001</v>
      </c>
      <c r="M126" s="180">
        <v>24868218.16</v>
      </c>
      <c r="N126" s="179"/>
    </row>
    <row r="128" spans="1:14" x14ac:dyDescent="0.2">
      <c r="F128" s="133">
        <f t="shared" ref="F128:L128" si="0">F126+F122+F119+F116+F112+F108+F102+F91+F88+F85+F74+F65+F56+F53+F29+F22+F19+F16+F13+F10+F6</f>
        <v>5240079888.4699993</v>
      </c>
      <c r="G128" s="133">
        <f t="shared" si="0"/>
        <v>31254114.5</v>
      </c>
      <c r="H128" s="133">
        <f t="shared" si="0"/>
        <v>62231681.260000005</v>
      </c>
      <c r="I128" s="133">
        <f t="shared" si="0"/>
        <v>574073.35</v>
      </c>
      <c r="J128" s="133">
        <f t="shared" si="0"/>
        <v>-1042109740.3200001</v>
      </c>
      <c r="K128" s="133">
        <f t="shared" si="0"/>
        <v>-582.49</v>
      </c>
      <c r="L128" s="133">
        <f t="shared" si="0"/>
        <v>-92996088.450000003</v>
      </c>
      <c r="M128" s="133">
        <f>M126+M122+M119+M116+M112+M108+M102+M91+M88+M85+M74+M65+M56+M53+M29+M22+M19+M16+M13+M10+M6</f>
        <v>4200004490.4099998</v>
      </c>
    </row>
  </sheetData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R167"/>
  <sheetViews>
    <sheetView workbookViewId="0">
      <pane ySplit="5" topLeftCell="A121" activePane="bottomLeft" state="frozen"/>
      <selection pane="bottomLeft" activeCell="R11" sqref="R1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745</v>
      </c>
    </row>
    <row r="2" spans="1:18" x14ac:dyDescent="0.2">
      <c r="A2" s="109" t="s">
        <v>372</v>
      </c>
    </row>
    <row r="3" spans="1:18" x14ac:dyDescent="0.2">
      <c r="A3" s="109" t="s">
        <v>746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1987564.19</v>
      </c>
      <c r="P8" s="108">
        <v>10284341.779999999</v>
      </c>
      <c r="Q8" s="108">
        <v>10346138.470000001</v>
      </c>
      <c r="R8" s="108">
        <v>1925767.5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1942658.29</v>
      </c>
      <c r="P10" s="108">
        <v>10377049.73</v>
      </c>
      <c r="Q10" s="108">
        <v>10439786.199999999</v>
      </c>
      <c r="R10" s="108">
        <v>1879921.82</v>
      </c>
    </row>
    <row r="11" spans="1:18" x14ac:dyDescent="0.2">
      <c r="D11" s="109" t="s">
        <v>384</v>
      </c>
      <c r="F11" s="109">
        <v>138901</v>
      </c>
      <c r="I11" s="156">
        <v>500039</v>
      </c>
      <c r="J11" s="156" t="s">
        <v>388</v>
      </c>
      <c r="K11" s="156"/>
      <c r="L11" s="156" t="s">
        <v>26</v>
      </c>
      <c r="M11" s="156"/>
      <c r="N11" s="158">
        <v>-11346186.4</v>
      </c>
      <c r="O11" s="156"/>
      <c r="P11" s="156">
        <v>0</v>
      </c>
      <c r="Q11" s="156">
        <v>0</v>
      </c>
      <c r="R11" s="158">
        <v>-11346186.4</v>
      </c>
    </row>
    <row r="12" spans="1:18" x14ac:dyDescent="0.2">
      <c r="D12" s="109" t="s">
        <v>384</v>
      </c>
      <c r="F12" s="109">
        <v>138901</v>
      </c>
      <c r="I12" s="156">
        <v>500039</v>
      </c>
      <c r="J12" s="156" t="s">
        <v>388</v>
      </c>
      <c r="K12" s="156" t="s">
        <v>386</v>
      </c>
      <c r="L12" s="156" t="s">
        <v>26</v>
      </c>
      <c r="M12" s="156"/>
      <c r="N12" s="158">
        <v>22964901.989999998</v>
      </c>
      <c r="O12" s="156"/>
      <c r="P12" s="158">
        <v>31881079.190000001</v>
      </c>
      <c r="Q12" s="158">
        <v>31938345.190000001</v>
      </c>
      <c r="R12" s="158">
        <v>22907635.989999998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2284750.41</v>
      </c>
      <c r="P14" s="108">
        <v>2212020.2999999998</v>
      </c>
      <c r="Q14" s="108">
        <v>2278897.06</v>
      </c>
      <c r="R14" s="108">
        <v>2217873.65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40573235.490000002</v>
      </c>
      <c r="P17" s="108">
        <v>35518.449999999997</v>
      </c>
      <c r="Q17" s="108">
        <v>743167.11</v>
      </c>
      <c r="R17" s="108">
        <v>39865586.829999998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7423626.0700000003</v>
      </c>
      <c r="P18" s="108">
        <v>10344333.359999999</v>
      </c>
      <c r="Q18" s="108">
        <v>10601018.32</v>
      </c>
      <c r="R18" s="108">
        <v>7166941.1100000003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11827704.23</v>
      </c>
      <c r="P20" s="108">
        <v>21602291.77</v>
      </c>
      <c r="Q20" s="108">
        <v>21995665.18</v>
      </c>
      <c r="R20" s="108">
        <v>11434330.82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20018553.109999999</v>
      </c>
      <c r="P21" s="109">
        <v>0</v>
      </c>
      <c r="Q21" s="109">
        <v>0</v>
      </c>
      <c r="R21" s="108">
        <v>20018553.109999999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-284815.99</v>
      </c>
      <c r="P22" s="108">
        <v>4038377.77</v>
      </c>
      <c r="Q22" s="108">
        <v>4329728.07</v>
      </c>
      <c r="R22" s="108">
        <v>-576166.29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8803342.0299999993</v>
      </c>
      <c r="P24" s="108">
        <v>8716975.8699999992</v>
      </c>
      <c r="Q24" s="108">
        <v>8912643.4499999993</v>
      </c>
      <c r="R24" s="108">
        <v>8607674.4499999993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4289435.07</v>
      </c>
      <c r="P25" s="109">
        <v>43.04</v>
      </c>
      <c r="Q25" s="109">
        <v>0</v>
      </c>
      <c r="R25" s="108">
        <v>4289478.1100000003</v>
      </c>
    </row>
    <row r="26" spans="4:18" x14ac:dyDescent="0.2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5998231.4100000001</v>
      </c>
      <c r="P26" s="108">
        <v>7653633.79</v>
      </c>
      <c r="Q26" s="108">
        <v>7708964.0999999996</v>
      </c>
      <c r="R26" s="108">
        <v>5942901.0999999996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</row>
    <row r="28" spans="4:18" x14ac:dyDescent="0.2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790970.16</v>
      </c>
      <c r="P28" s="108">
        <v>7998756.9299999997</v>
      </c>
      <c r="Q28" s="108">
        <v>8019524.0899999999</v>
      </c>
      <c r="R28" s="108">
        <v>770203</v>
      </c>
    </row>
    <row r="29" spans="4:18" x14ac:dyDescent="0.2">
      <c r="D29" s="109" t="s">
        <v>384</v>
      </c>
      <c r="F29" s="109">
        <v>138901</v>
      </c>
      <c r="I29" s="109">
        <v>500323</v>
      </c>
      <c r="J29" s="109" t="s">
        <v>747</v>
      </c>
      <c r="L29" s="109" t="s">
        <v>26</v>
      </c>
      <c r="N29" s="108">
        <v>7188000</v>
      </c>
      <c r="P29" s="108">
        <v>2911000</v>
      </c>
      <c r="Q29" s="108">
        <v>2100000</v>
      </c>
      <c r="R29" s="108">
        <v>7999000</v>
      </c>
    </row>
    <row r="30" spans="4:18" x14ac:dyDescent="0.2">
      <c r="D30" s="109" t="s">
        <v>384</v>
      </c>
      <c r="F30" s="109">
        <v>138901</v>
      </c>
      <c r="I30" s="109">
        <v>500400</v>
      </c>
      <c r="J30" s="109" t="s">
        <v>397</v>
      </c>
      <c r="L30" s="109" t="s">
        <v>26</v>
      </c>
      <c r="N30" s="108">
        <v>2327726.86</v>
      </c>
      <c r="P30" s="109">
        <v>0</v>
      </c>
      <c r="Q30" s="109">
        <v>0</v>
      </c>
      <c r="R30" s="108">
        <v>2327726.86</v>
      </c>
    </row>
    <row r="31" spans="4:18" x14ac:dyDescent="0.2">
      <c r="D31" s="109" t="s">
        <v>384</v>
      </c>
      <c r="F31" s="109">
        <v>138901</v>
      </c>
      <c r="I31" s="109">
        <v>500400</v>
      </c>
      <c r="J31" s="109" t="s">
        <v>397</v>
      </c>
      <c r="K31" s="109" t="s">
        <v>386</v>
      </c>
      <c r="L31" s="109" t="s">
        <v>26</v>
      </c>
      <c r="N31" s="108">
        <v>649852.91</v>
      </c>
      <c r="P31" s="108">
        <v>1188497.5</v>
      </c>
      <c r="Q31" s="108">
        <v>1204511.8899999999</v>
      </c>
      <c r="R31" s="108">
        <v>633838.52</v>
      </c>
    </row>
    <row r="32" spans="4:18" x14ac:dyDescent="0.2">
      <c r="D32" s="109" t="s">
        <v>384</v>
      </c>
      <c r="F32" s="109">
        <v>138901</v>
      </c>
      <c r="I32" s="109">
        <v>500401</v>
      </c>
      <c r="J32" s="109" t="s">
        <v>398</v>
      </c>
      <c r="L32" s="109" t="s">
        <v>26</v>
      </c>
      <c r="N32" s="108">
        <v>17544478.550000001</v>
      </c>
      <c r="P32" s="109">
        <v>0</v>
      </c>
      <c r="Q32" s="109">
        <v>0</v>
      </c>
      <c r="R32" s="108">
        <v>17544478.550000001</v>
      </c>
    </row>
    <row r="33" spans="4:18" x14ac:dyDescent="0.2">
      <c r="D33" s="109" t="s">
        <v>384</v>
      </c>
      <c r="F33" s="109">
        <v>138901</v>
      </c>
      <c r="I33" s="109">
        <v>500401</v>
      </c>
      <c r="J33" s="109" t="s">
        <v>398</v>
      </c>
      <c r="K33" s="109" t="s">
        <v>386</v>
      </c>
      <c r="L33" s="109" t="s">
        <v>26</v>
      </c>
      <c r="N33" s="108">
        <v>4480632.2300000004</v>
      </c>
      <c r="P33" s="108">
        <v>4820852.91</v>
      </c>
      <c r="Q33" s="108">
        <v>4939310.91</v>
      </c>
      <c r="R33" s="108">
        <v>4362174.2300000004</v>
      </c>
    </row>
    <row r="34" spans="4:18" x14ac:dyDescent="0.2">
      <c r="D34" s="109" t="s">
        <v>384</v>
      </c>
      <c r="F34" s="109">
        <v>138901</v>
      </c>
      <c r="I34" s="109">
        <v>500470</v>
      </c>
      <c r="J34" s="109" t="s">
        <v>399</v>
      </c>
      <c r="L34" s="109" t="s">
        <v>26</v>
      </c>
      <c r="N34" s="108">
        <v>72578454.780000001</v>
      </c>
      <c r="P34" s="109">
        <v>0</v>
      </c>
      <c r="Q34" s="109">
        <v>0</v>
      </c>
      <c r="R34" s="108">
        <v>72578454.780000001</v>
      </c>
    </row>
    <row r="35" spans="4:18" x14ac:dyDescent="0.2">
      <c r="D35" s="109" t="s">
        <v>384</v>
      </c>
      <c r="F35" s="109">
        <v>138901</v>
      </c>
      <c r="I35" s="109">
        <v>500470</v>
      </c>
      <c r="J35" s="109" t="s">
        <v>399</v>
      </c>
      <c r="K35" s="109" t="s">
        <v>386</v>
      </c>
      <c r="L35" s="109" t="s">
        <v>26</v>
      </c>
      <c r="N35" s="108">
        <v>60362795.159999996</v>
      </c>
      <c r="P35" s="108">
        <v>73069459.310000002</v>
      </c>
      <c r="Q35" s="108">
        <v>73784459.299999997</v>
      </c>
      <c r="R35" s="108">
        <v>59647795.170000002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L36" s="109" t="s">
        <v>26</v>
      </c>
      <c r="N36" s="108">
        <v>93939708.370000005</v>
      </c>
      <c r="P36" s="109">
        <v>0</v>
      </c>
      <c r="Q36" s="109">
        <v>0</v>
      </c>
      <c r="R36" s="108">
        <v>93939708.370000005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386</v>
      </c>
      <c r="L37" s="109" t="s">
        <v>26</v>
      </c>
      <c r="N37" s="108">
        <v>10241174.029999999</v>
      </c>
      <c r="P37" s="108">
        <v>8706632.5</v>
      </c>
      <c r="Q37" s="108">
        <v>10244766.630000001</v>
      </c>
      <c r="R37" s="108">
        <v>8703039.9000000004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L38" s="109" t="s">
        <v>26</v>
      </c>
      <c r="N38" s="108">
        <v>27628531.809999999</v>
      </c>
      <c r="P38" s="109">
        <v>0</v>
      </c>
      <c r="Q38" s="109">
        <v>0</v>
      </c>
      <c r="R38" s="108">
        <v>27628531.809999999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386</v>
      </c>
      <c r="L39" s="109" t="s">
        <v>26</v>
      </c>
      <c r="N39" s="108">
        <v>5885646.2000000002</v>
      </c>
      <c r="P39" s="108">
        <v>8891818.3100000005</v>
      </c>
      <c r="Q39" s="108">
        <v>9072068.1699999999</v>
      </c>
      <c r="R39" s="108">
        <v>5705396.3399999999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L40" s="109" t="s">
        <v>26</v>
      </c>
      <c r="N40" s="108">
        <v>-1055236.5900000001</v>
      </c>
      <c r="P40" s="109">
        <v>0</v>
      </c>
      <c r="Q40" s="109">
        <v>0</v>
      </c>
      <c r="R40" s="108">
        <v>-1055236.5900000001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386</v>
      </c>
      <c r="L41" s="109" t="s">
        <v>26</v>
      </c>
      <c r="N41" s="108">
        <v>7717519.8399999999</v>
      </c>
      <c r="P41" s="108">
        <v>7681687.9800000004</v>
      </c>
      <c r="Q41" s="108">
        <v>7717519.8399999999</v>
      </c>
      <c r="R41" s="108">
        <v>7681687.9800000004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L42" s="109" t="s">
        <v>26</v>
      </c>
      <c r="N42" s="108">
        <v>-834265.77</v>
      </c>
      <c r="P42" s="108">
        <v>4938459.5</v>
      </c>
      <c r="Q42" s="109">
        <v>0</v>
      </c>
      <c r="R42" s="108">
        <v>4104193.73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386</v>
      </c>
      <c r="L43" s="109" t="s">
        <v>26</v>
      </c>
      <c r="N43" s="108">
        <v>3988041.36</v>
      </c>
      <c r="P43" s="108">
        <v>259418436.05000001</v>
      </c>
      <c r="Q43" s="108">
        <v>259442835.49000001</v>
      </c>
      <c r="R43" s="108">
        <v>3963641.92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L44" s="109" t="s">
        <v>26</v>
      </c>
      <c r="N44" s="108">
        <v>5945047.6100000003</v>
      </c>
      <c r="P44" s="108">
        <v>263796.09000000003</v>
      </c>
      <c r="Q44" s="108">
        <v>990578.68</v>
      </c>
      <c r="R44" s="108">
        <v>5218265.0199999996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386</v>
      </c>
      <c r="L45" s="109" t="s">
        <v>26</v>
      </c>
      <c r="N45" s="108">
        <v>1495873.96</v>
      </c>
      <c r="P45" s="108">
        <v>20783506.25</v>
      </c>
      <c r="Q45" s="108">
        <v>20823239.469999999</v>
      </c>
      <c r="R45" s="108">
        <v>1456140.74</v>
      </c>
    </row>
    <row r="46" spans="4:18" x14ac:dyDescent="0.2">
      <c r="D46" s="109" t="s">
        <v>384</v>
      </c>
      <c r="F46" s="109">
        <v>138901</v>
      </c>
      <c r="I46" s="109">
        <v>500540</v>
      </c>
      <c r="J46" s="109" t="s">
        <v>748</v>
      </c>
      <c r="L46" s="109" t="s">
        <v>26</v>
      </c>
      <c r="N46" s="108">
        <v>55179910.130000003</v>
      </c>
      <c r="P46" s="109">
        <v>0</v>
      </c>
      <c r="Q46" s="109">
        <v>0</v>
      </c>
      <c r="R46" s="108">
        <v>55179910.130000003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386</v>
      </c>
      <c r="L47" s="109" t="s">
        <v>26</v>
      </c>
      <c r="N47" s="108">
        <v>11875725.720000001</v>
      </c>
      <c r="P47" s="108">
        <v>14824449.01</v>
      </c>
      <c r="Q47" s="108">
        <v>14276163.970000001</v>
      </c>
      <c r="R47" s="108">
        <v>12424010.76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L48" s="109" t="s">
        <v>26</v>
      </c>
      <c r="N48" s="108">
        <v>426835.58</v>
      </c>
      <c r="P48" s="109">
        <v>0</v>
      </c>
      <c r="Q48" s="109">
        <v>0</v>
      </c>
      <c r="R48" s="108">
        <v>426835.58</v>
      </c>
    </row>
    <row r="49" spans="4:18" x14ac:dyDescent="0.2">
      <c r="D49" s="109" t="s">
        <v>384</v>
      </c>
      <c r="F49" s="109">
        <v>138901</v>
      </c>
      <c r="I49" s="109">
        <v>500555</v>
      </c>
      <c r="J49" s="109" t="s">
        <v>405</v>
      </c>
      <c r="L49" s="109" t="s">
        <v>26</v>
      </c>
      <c r="N49" s="108">
        <v>918177.38</v>
      </c>
      <c r="P49" s="109">
        <v>0</v>
      </c>
      <c r="Q49" s="109">
        <v>0</v>
      </c>
      <c r="R49" s="108">
        <v>918177.38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L50" s="109" t="s">
        <v>26</v>
      </c>
      <c r="N50" s="108">
        <v>110751629.14</v>
      </c>
      <c r="P50" s="109">
        <v>0</v>
      </c>
      <c r="Q50" s="109">
        <v>0</v>
      </c>
      <c r="R50" s="108">
        <v>110751629.14</v>
      </c>
    </row>
    <row r="51" spans="4:18" x14ac:dyDescent="0.2">
      <c r="D51" s="109" t="s">
        <v>384</v>
      </c>
      <c r="F51" s="109">
        <v>138901</v>
      </c>
      <c r="I51" s="109">
        <v>500557</v>
      </c>
      <c r="J51" s="109" t="s">
        <v>406</v>
      </c>
      <c r="K51" s="109" t="s">
        <v>386</v>
      </c>
      <c r="L51" s="109" t="s">
        <v>26</v>
      </c>
      <c r="N51" s="108">
        <v>32491400.920000002</v>
      </c>
      <c r="P51" s="108">
        <v>34761538.090000004</v>
      </c>
      <c r="Q51" s="108">
        <v>35531944.32</v>
      </c>
      <c r="R51" s="108">
        <v>31720994.690000001</v>
      </c>
    </row>
    <row r="52" spans="4:18" x14ac:dyDescent="0.2">
      <c r="D52" s="109" t="s">
        <v>384</v>
      </c>
      <c r="F52" s="109">
        <v>138901</v>
      </c>
      <c r="I52" s="109">
        <v>500558</v>
      </c>
      <c r="J52" s="109" t="s">
        <v>406</v>
      </c>
      <c r="L52" s="109" t="s">
        <v>26</v>
      </c>
      <c r="N52" s="108">
        <v>121567989.73999999</v>
      </c>
      <c r="P52" s="109">
        <v>0</v>
      </c>
      <c r="Q52" s="109">
        <v>0</v>
      </c>
      <c r="R52" s="108">
        <v>121567989.73999999</v>
      </c>
    </row>
    <row r="53" spans="4:18" x14ac:dyDescent="0.2">
      <c r="D53" s="109" t="s">
        <v>384</v>
      </c>
      <c r="F53" s="109">
        <v>138901</v>
      </c>
      <c r="I53" s="109">
        <v>500558</v>
      </c>
      <c r="J53" s="109" t="s">
        <v>406</v>
      </c>
      <c r="K53" s="109" t="s">
        <v>386</v>
      </c>
      <c r="L53" s="109" t="s">
        <v>26</v>
      </c>
      <c r="N53" s="108">
        <v>41678480.109999999</v>
      </c>
      <c r="P53" s="108">
        <v>45439106.060000002</v>
      </c>
      <c r="Q53" s="108">
        <v>46317097.090000004</v>
      </c>
      <c r="R53" s="108">
        <v>40800489.079999998</v>
      </c>
    </row>
    <row r="54" spans="4:18" x14ac:dyDescent="0.2">
      <c r="D54" s="109" t="s">
        <v>384</v>
      </c>
      <c r="F54" s="109">
        <v>138901</v>
      </c>
      <c r="I54" s="109">
        <v>500560</v>
      </c>
      <c r="J54" s="109" t="s">
        <v>407</v>
      </c>
      <c r="L54" s="109" t="s">
        <v>26</v>
      </c>
      <c r="N54" s="108">
        <v>759800</v>
      </c>
      <c r="P54" s="109">
        <v>0</v>
      </c>
      <c r="Q54" s="108">
        <v>2000</v>
      </c>
      <c r="R54" s="108">
        <v>757800</v>
      </c>
    </row>
    <row r="55" spans="4:18" x14ac:dyDescent="0.2">
      <c r="D55" s="109" t="s">
        <v>384</v>
      </c>
      <c r="F55" s="109">
        <v>138901</v>
      </c>
      <c r="I55" s="109">
        <v>500576</v>
      </c>
      <c r="J55" s="109" t="s">
        <v>408</v>
      </c>
      <c r="L55" s="109" t="s">
        <v>26</v>
      </c>
      <c r="N55" s="108">
        <v>2799524</v>
      </c>
      <c r="P55" s="109">
        <v>0</v>
      </c>
      <c r="Q55" s="109">
        <v>0</v>
      </c>
      <c r="R55" s="108">
        <v>2799524</v>
      </c>
    </row>
    <row r="56" spans="4:18" x14ac:dyDescent="0.2">
      <c r="D56" s="109" t="s">
        <v>384</v>
      </c>
      <c r="F56" s="109">
        <v>138901</v>
      </c>
      <c r="I56" s="109">
        <v>500576</v>
      </c>
      <c r="J56" s="109" t="s">
        <v>408</v>
      </c>
      <c r="K56" s="109" t="s">
        <v>386</v>
      </c>
      <c r="L56" s="109" t="s">
        <v>26</v>
      </c>
      <c r="N56" s="108">
        <v>354402.86</v>
      </c>
      <c r="P56" s="108">
        <v>411776.69</v>
      </c>
      <c r="Q56" s="108">
        <v>385988.38</v>
      </c>
      <c r="R56" s="108">
        <v>380191.17</v>
      </c>
    </row>
    <row r="57" spans="4:18" x14ac:dyDescent="0.2">
      <c r="D57" s="109" t="s">
        <v>384</v>
      </c>
      <c r="F57" s="109">
        <v>138901</v>
      </c>
      <c r="I57" s="109">
        <v>500577</v>
      </c>
      <c r="J57" s="109" t="s">
        <v>409</v>
      </c>
      <c r="L57" s="109" t="s">
        <v>26</v>
      </c>
      <c r="N57" s="108">
        <v>747562.14</v>
      </c>
      <c r="P57" s="109">
        <v>0</v>
      </c>
      <c r="Q57" s="109">
        <v>0</v>
      </c>
      <c r="R57" s="108">
        <v>747562.14</v>
      </c>
    </row>
    <row r="58" spans="4:18" x14ac:dyDescent="0.2">
      <c r="D58" s="109" t="s">
        <v>384</v>
      </c>
      <c r="F58" s="109">
        <v>138901</v>
      </c>
      <c r="I58" s="109">
        <v>500590</v>
      </c>
      <c r="J58" s="109" t="s">
        <v>410</v>
      </c>
      <c r="L58" s="109" t="s">
        <v>26</v>
      </c>
      <c r="N58" s="108">
        <v>4765370.51</v>
      </c>
      <c r="P58" s="109">
        <v>0</v>
      </c>
      <c r="Q58" s="109">
        <v>0</v>
      </c>
      <c r="R58" s="108">
        <v>4765370.51</v>
      </c>
    </row>
    <row r="59" spans="4:18" x14ac:dyDescent="0.2">
      <c r="D59" s="109" t="s">
        <v>384</v>
      </c>
      <c r="F59" s="109">
        <v>138901</v>
      </c>
      <c r="I59" s="109">
        <v>500590</v>
      </c>
      <c r="J59" s="109" t="s">
        <v>410</v>
      </c>
      <c r="K59" s="109" t="s">
        <v>386</v>
      </c>
      <c r="L59" s="109" t="s">
        <v>26</v>
      </c>
      <c r="N59" s="108">
        <v>870074.71</v>
      </c>
      <c r="P59" s="108">
        <v>786872.58</v>
      </c>
      <c r="Q59" s="108">
        <v>870074.71</v>
      </c>
      <c r="R59" s="108">
        <v>786872.58</v>
      </c>
    </row>
    <row r="60" spans="4:18" x14ac:dyDescent="0.2">
      <c r="D60" s="109" t="s">
        <v>384</v>
      </c>
      <c r="F60" s="109">
        <v>138901</v>
      </c>
      <c r="I60" s="109">
        <v>500613</v>
      </c>
      <c r="J60" s="109" t="s">
        <v>411</v>
      </c>
      <c r="L60" s="109" t="s">
        <v>26</v>
      </c>
      <c r="N60" s="108">
        <v>7458382.4800000004</v>
      </c>
      <c r="P60" s="109">
        <v>0</v>
      </c>
      <c r="Q60" s="109">
        <v>0</v>
      </c>
      <c r="R60" s="108">
        <v>7458382.4800000004</v>
      </c>
    </row>
    <row r="61" spans="4:18" x14ac:dyDescent="0.2">
      <c r="D61" s="109" t="s">
        <v>384</v>
      </c>
      <c r="F61" s="109">
        <v>138901</v>
      </c>
      <c r="I61" s="109">
        <v>500617</v>
      </c>
      <c r="J61" s="109" t="s">
        <v>749</v>
      </c>
      <c r="L61" s="109" t="s">
        <v>26</v>
      </c>
      <c r="N61" s="108">
        <v>94232.23</v>
      </c>
      <c r="P61" s="109">
        <v>0</v>
      </c>
      <c r="Q61" s="108">
        <v>9409.9599999999991</v>
      </c>
      <c r="R61" s="108">
        <v>84822.27</v>
      </c>
    </row>
    <row r="62" spans="4:18" x14ac:dyDescent="0.2">
      <c r="D62" s="109" t="s">
        <v>384</v>
      </c>
      <c r="F62" s="109">
        <v>138901</v>
      </c>
      <c r="I62" s="109">
        <v>500629</v>
      </c>
      <c r="J62" s="109" t="s">
        <v>412</v>
      </c>
      <c r="L62" s="109" t="s">
        <v>26</v>
      </c>
      <c r="N62" s="108">
        <v>2705979.93</v>
      </c>
      <c r="P62" s="108">
        <v>230078.45</v>
      </c>
      <c r="Q62" s="108">
        <v>319303.78000000003</v>
      </c>
      <c r="R62" s="108">
        <v>2616754.6</v>
      </c>
    </row>
    <row r="63" spans="4:18" x14ac:dyDescent="0.2">
      <c r="D63" s="109" t="s">
        <v>384</v>
      </c>
      <c r="F63" s="109">
        <v>138901</v>
      </c>
      <c r="I63" s="109">
        <v>500631</v>
      </c>
      <c r="J63" s="109" t="s">
        <v>413</v>
      </c>
      <c r="L63" s="109" t="s">
        <v>26</v>
      </c>
      <c r="N63" s="108">
        <v>574171.62</v>
      </c>
      <c r="P63" s="109">
        <v>0</v>
      </c>
      <c r="Q63" s="109">
        <v>0</v>
      </c>
      <c r="R63" s="108">
        <v>574171.62</v>
      </c>
    </row>
    <row r="64" spans="4:18" x14ac:dyDescent="0.2">
      <c r="D64" s="109" t="s">
        <v>384</v>
      </c>
      <c r="F64" s="109">
        <v>138901</v>
      </c>
      <c r="I64" s="109">
        <v>500631</v>
      </c>
      <c r="J64" s="109" t="s">
        <v>413</v>
      </c>
      <c r="K64" s="109" t="s">
        <v>386</v>
      </c>
      <c r="L64" s="109" t="s">
        <v>26</v>
      </c>
      <c r="N64" s="108">
        <v>9861.58</v>
      </c>
      <c r="P64" s="109">
        <v>316.52</v>
      </c>
      <c r="Q64" s="108">
        <v>13501.58</v>
      </c>
      <c r="R64" s="108">
        <v>-3323.48</v>
      </c>
    </row>
    <row r="65" spans="4:18" x14ac:dyDescent="0.2">
      <c r="D65" s="109" t="s">
        <v>384</v>
      </c>
      <c r="F65" s="109">
        <v>138901</v>
      </c>
      <c r="I65" s="109">
        <v>500640</v>
      </c>
      <c r="J65" s="109" t="s">
        <v>414</v>
      </c>
      <c r="L65" s="109" t="s">
        <v>26</v>
      </c>
      <c r="N65" s="108">
        <v>112690468.15000001</v>
      </c>
      <c r="P65" s="109">
        <v>0</v>
      </c>
      <c r="Q65" s="109">
        <v>0</v>
      </c>
      <c r="R65" s="108">
        <v>112690468.15000001</v>
      </c>
    </row>
    <row r="66" spans="4:18" x14ac:dyDescent="0.2">
      <c r="D66" s="109" t="s">
        <v>384</v>
      </c>
      <c r="F66" s="109">
        <v>138901</v>
      </c>
      <c r="I66" s="109">
        <v>500640</v>
      </c>
      <c r="J66" s="109" t="s">
        <v>414</v>
      </c>
      <c r="K66" s="109" t="s">
        <v>386</v>
      </c>
      <c r="L66" s="109" t="s">
        <v>26</v>
      </c>
      <c r="N66" s="108">
        <v>30110201.379999999</v>
      </c>
      <c r="P66" s="108">
        <v>30946673.829999998</v>
      </c>
      <c r="Q66" s="108">
        <v>31714700.93</v>
      </c>
      <c r="R66" s="108">
        <v>29342174.280000001</v>
      </c>
    </row>
    <row r="67" spans="4:18" x14ac:dyDescent="0.2">
      <c r="D67" s="109" t="s">
        <v>384</v>
      </c>
      <c r="F67" s="109">
        <v>138901</v>
      </c>
      <c r="I67" s="109">
        <v>500642</v>
      </c>
      <c r="J67" s="109" t="s">
        <v>414</v>
      </c>
      <c r="L67" s="109" t="s">
        <v>26</v>
      </c>
      <c r="N67" s="108">
        <v>152893577.93000001</v>
      </c>
      <c r="P67" s="109">
        <v>0</v>
      </c>
      <c r="Q67" s="109">
        <v>0</v>
      </c>
      <c r="R67" s="108">
        <v>152893577.93000001</v>
      </c>
    </row>
    <row r="68" spans="4:18" x14ac:dyDescent="0.2">
      <c r="D68" s="109" t="s">
        <v>384</v>
      </c>
      <c r="F68" s="109">
        <v>138901</v>
      </c>
      <c r="I68" s="109">
        <v>500642</v>
      </c>
      <c r="J68" s="109" t="s">
        <v>414</v>
      </c>
      <c r="K68" s="109" t="s">
        <v>386</v>
      </c>
      <c r="L68" s="109" t="s">
        <v>26</v>
      </c>
      <c r="N68" s="108">
        <v>39789461.549999997</v>
      </c>
      <c r="P68" s="108">
        <v>39324651.350000001</v>
      </c>
      <c r="Q68" s="108">
        <v>40360961.549999997</v>
      </c>
      <c r="R68" s="108">
        <v>38753151.350000001</v>
      </c>
    </row>
    <row r="69" spans="4:18" x14ac:dyDescent="0.2">
      <c r="D69" s="109" t="s">
        <v>384</v>
      </c>
      <c r="F69" s="109">
        <v>138901</v>
      </c>
      <c r="I69" s="109">
        <v>500644</v>
      </c>
      <c r="J69" s="109" t="s">
        <v>415</v>
      </c>
      <c r="L69" s="109" t="s">
        <v>26</v>
      </c>
      <c r="N69" s="108">
        <v>1067187.55</v>
      </c>
      <c r="P69" s="109">
        <v>0</v>
      </c>
      <c r="Q69" s="109">
        <v>0</v>
      </c>
      <c r="R69" s="108">
        <v>1067187.55</v>
      </c>
    </row>
    <row r="70" spans="4:18" x14ac:dyDescent="0.2">
      <c r="D70" s="109" t="s">
        <v>384</v>
      </c>
      <c r="F70" s="109">
        <v>138901</v>
      </c>
      <c r="I70" s="109">
        <v>500677</v>
      </c>
      <c r="J70" s="109" t="s">
        <v>750</v>
      </c>
      <c r="L70" s="109" t="s">
        <v>26</v>
      </c>
      <c r="N70" s="108">
        <v>653771880.23000002</v>
      </c>
      <c r="P70" s="108">
        <v>62196119.770000003</v>
      </c>
      <c r="Q70" s="108">
        <v>715968000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500677</v>
      </c>
      <c r="J71" s="109" t="s">
        <v>750</v>
      </c>
      <c r="K71" s="109" t="s">
        <v>386</v>
      </c>
      <c r="L71" s="109" t="s">
        <v>26</v>
      </c>
      <c r="N71" s="108">
        <v>66156119.770000003</v>
      </c>
      <c r="P71" s="108">
        <v>14468526.08</v>
      </c>
      <c r="Q71" s="108">
        <v>80624645.849999994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500679</v>
      </c>
      <c r="J72" s="109" t="s">
        <v>416</v>
      </c>
      <c r="L72" s="109" t="s">
        <v>26</v>
      </c>
      <c r="N72" s="108">
        <v>172412006.03</v>
      </c>
      <c r="P72" s="109">
        <v>0</v>
      </c>
      <c r="Q72" s="109">
        <v>0</v>
      </c>
      <c r="R72" s="108">
        <v>172412006.03</v>
      </c>
    </row>
    <row r="73" spans="4:18" x14ac:dyDescent="0.2">
      <c r="D73" s="109" t="s">
        <v>384</v>
      </c>
      <c r="F73" s="109">
        <v>138901</v>
      </c>
      <c r="I73" s="109">
        <v>500679</v>
      </c>
      <c r="J73" s="109" t="s">
        <v>416</v>
      </c>
      <c r="K73" s="109" t="s">
        <v>386</v>
      </c>
      <c r="L73" s="109" t="s">
        <v>26</v>
      </c>
      <c r="N73" s="108">
        <v>60746493.969999999</v>
      </c>
      <c r="P73" s="108">
        <v>59492493.969999999</v>
      </c>
      <c r="Q73" s="108">
        <v>60746493.969999999</v>
      </c>
      <c r="R73" s="108">
        <v>59492493.969999999</v>
      </c>
    </row>
    <row r="74" spans="4:18" x14ac:dyDescent="0.2">
      <c r="D74" s="109" t="s">
        <v>384</v>
      </c>
      <c r="F74" s="109">
        <v>138901</v>
      </c>
      <c r="I74" s="109">
        <v>500686</v>
      </c>
      <c r="J74" s="109" t="s">
        <v>751</v>
      </c>
      <c r="L74" s="109" t="s">
        <v>26</v>
      </c>
      <c r="N74" s="108">
        <v>1431365.02</v>
      </c>
      <c r="P74" s="109">
        <v>0</v>
      </c>
      <c r="Q74" s="108">
        <v>60160.160000000003</v>
      </c>
      <c r="R74" s="108">
        <v>1371204.86</v>
      </c>
    </row>
    <row r="75" spans="4:18" x14ac:dyDescent="0.2">
      <c r="D75" s="109" t="s">
        <v>384</v>
      </c>
      <c r="F75" s="109">
        <v>138901</v>
      </c>
      <c r="I75" s="109">
        <v>500686</v>
      </c>
      <c r="J75" s="109" t="s">
        <v>751</v>
      </c>
      <c r="K75" s="109" t="s">
        <v>386</v>
      </c>
      <c r="L75" s="109" t="s">
        <v>26</v>
      </c>
      <c r="N75" s="108">
        <v>734135.58</v>
      </c>
      <c r="P75" s="108">
        <v>991979.4</v>
      </c>
      <c r="Q75" s="108">
        <v>1003295.3</v>
      </c>
      <c r="R75" s="108">
        <v>722819.68</v>
      </c>
    </row>
    <row r="76" spans="4:18" x14ac:dyDescent="0.2">
      <c r="D76" s="109" t="s">
        <v>384</v>
      </c>
      <c r="F76" s="109">
        <v>138901</v>
      </c>
      <c r="I76" s="109">
        <v>500693</v>
      </c>
      <c r="J76" s="109" t="s">
        <v>417</v>
      </c>
      <c r="L76" s="109" t="s">
        <v>26</v>
      </c>
      <c r="N76" s="108">
        <v>10411387.4</v>
      </c>
      <c r="P76" s="108">
        <v>4077476.79</v>
      </c>
      <c r="Q76" s="108">
        <v>6783578.8399999999</v>
      </c>
      <c r="R76" s="108">
        <v>7705285.3499999996</v>
      </c>
    </row>
    <row r="77" spans="4:18" x14ac:dyDescent="0.2">
      <c r="D77" s="109" t="s">
        <v>384</v>
      </c>
      <c r="F77" s="109">
        <v>138901</v>
      </c>
      <c r="I77" s="109">
        <v>500708</v>
      </c>
      <c r="J77" s="109" t="s">
        <v>418</v>
      </c>
      <c r="L77" s="109" t="s">
        <v>26</v>
      </c>
      <c r="N77" s="108">
        <v>30793113.690000001</v>
      </c>
      <c r="P77" s="109">
        <v>0</v>
      </c>
      <c r="Q77" s="108">
        <v>53498247.280000001</v>
      </c>
      <c r="R77" s="108">
        <v>-22705133.59</v>
      </c>
    </row>
    <row r="78" spans="4:18" x14ac:dyDescent="0.2">
      <c r="D78" s="109" t="s">
        <v>384</v>
      </c>
      <c r="F78" s="109">
        <v>138901</v>
      </c>
      <c r="I78" s="109">
        <v>500708</v>
      </c>
      <c r="J78" s="109" t="s">
        <v>418</v>
      </c>
      <c r="K78" s="109" t="s">
        <v>386</v>
      </c>
      <c r="L78" s="109" t="s">
        <v>26</v>
      </c>
      <c r="N78" s="108">
        <v>37951379.020000003</v>
      </c>
      <c r="P78" s="108">
        <v>38929043.25</v>
      </c>
      <c r="Q78" s="108">
        <v>39246226.960000001</v>
      </c>
      <c r="R78" s="108">
        <v>37634195.310000002</v>
      </c>
    </row>
    <row r="79" spans="4:18" x14ac:dyDescent="0.2">
      <c r="D79" s="109" t="s">
        <v>384</v>
      </c>
      <c r="F79" s="109">
        <v>138901</v>
      </c>
      <c r="I79" s="109">
        <v>500709</v>
      </c>
      <c r="J79" s="109" t="s">
        <v>418</v>
      </c>
      <c r="L79" s="109" t="s">
        <v>26</v>
      </c>
      <c r="N79" s="108">
        <v>127634769.66</v>
      </c>
      <c r="P79" s="109">
        <v>0</v>
      </c>
      <c r="Q79" s="108">
        <v>216464039.97999999</v>
      </c>
      <c r="R79" s="108">
        <v>-88829270.319999993</v>
      </c>
    </row>
    <row r="80" spans="4:18" x14ac:dyDescent="0.2">
      <c r="D80" s="109" t="s">
        <v>384</v>
      </c>
      <c r="F80" s="109">
        <v>138901</v>
      </c>
      <c r="I80" s="109">
        <v>500709</v>
      </c>
      <c r="J80" s="109" t="s">
        <v>418</v>
      </c>
      <c r="K80" s="109" t="s">
        <v>386</v>
      </c>
      <c r="L80" s="109" t="s">
        <v>26</v>
      </c>
      <c r="N80" s="108">
        <v>150518466.56</v>
      </c>
      <c r="P80" s="108">
        <v>154474281.13999999</v>
      </c>
      <c r="Q80" s="108">
        <v>155757666.56</v>
      </c>
      <c r="R80" s="108">
        <v>149235081.13999999</v>
      </c>
    </row>
    <row r="81" spans="4:18" x14ac:dyDescent="0.2">
      <c r="D81" s="109" t="s">
        <v>384</v>
      </c>
      <c r="F81" s="109">
        <v>138901</v>
      </c>
      <c r="I81" s="109">
        <v>500716</v>
      </c>
      <c r="J81" s="109" t="s">
        <v>419</v>
      </c>
      <c r="L81" s="109" t="s">
        <v>26</v>
      </c>
      <c r="N81" s="108">
        <v>639412.21</v>
      </c>
      <c r="P81" s="109">
        <v>0</v>
      </c>
      <c r="Q81" s="109">
        <v>0</v>
      </c>
      <c r="R81" s="108">
        <v>639412.21</v>
      </c>
    </row>
    <row r="82" spans="4:18" x14ac:dyDescent="0.2">
      <c r="D82" s="109" t="s">
        <v>384</v>
      </c>
      <c r="F82" s="109">
        <v>138901</v>
      </c>
      <c r="I82" s="109">
        <v>500716</v>
      </c>
      <c r="J82" s="109" t="s">
        <v>419</v>
      </c>
      <c r="K82" s="109" t="s">
        <v>386</v>
      </c>
      <c r="L82" s="109" t="s">
        <v>26</v>
      </c>
      <c r="N82" s="108">
        <v>235248.12</v>
      </c>
      <c r="P82" s="108">
        <v>338127.93</v>
      </c>
      <c r="Q82" s="108">
        <v>342832.13</v>
      </c>
      <c r="R82" s="108">
        <v>230543.92</v>
      </c>
    </row>
    <row r="83" spans="4:18" x14ac:dyDescent="0.2">
      <c r="D83" s="109" t="s">
        <v>384</v>
      </c>
      <c r="F83" s="109">
        <v>138901</v>
      </c>
      <c r="I83" s="109">
        <v>500724</v>
      </c>
      <c r="J83" s="109" t="s">
        <v>414</v>
      </c>
      <c r="L83" s="109" t="s">
        <v>26</v>
      </c>
      <c r="N83" s="108">
        <v>52407273.07</v>
      </c>
      <c r="P83" s="108">
        <v>6506402.5099999998</v>
      </c>
      <c r="Q83" s="108">
        <v>10149076.58</v>
      </c>
      <c r="R83" s="108">
        <v>48764599</v>
      </c>
    </row>
    <row r="84" spans="4:18" x14ac:dyDescent="0.2">
      <c r="D84" s="109" t="s">
        <v>384</v>
      </c>
      <c r="F84" s="109">
        <v>138901</v>
      </c>
      <c r="I84" s="109">
        <v>500724</v>
      </c>
      <c r="J84" s="109" t="s">
        <v>414</v>
      </c>
      <c r="K84" s="109" t="s">
        <v>386</v>
      </c>
      <c r="L84" s="109" t="s">
        <v>26</v>
      </c>
      <c r="N84" s="108">
        <v>472759.28</v>
      </c>
      <c r="P84" s="108">
        <v>45850013.82</v>
      </c>
      <c r="Q84" s="108">
        <v>46086523.530000001</v>
      </c>
      <c r="R84" s="108">
        <v>236249.57</v>
      </c>
    </row>
    <row r="85" spans="4:18" x14ac:dyDescent="0.2">
      <c r="D85" s="109" t="s">
        <v>384</v>
      </c>
      <c r="F85" s="109">
        <v>138901</v>
      </c>
      <c r="I85" s="109">
        <v>500732</v>
      </c>
      <c r="J85" s="109" t="s">
        <v>647</v>
      </c>
      <c r="L85" s="109" t="s">
        <v>26</v>
      </c>
      <c r="N85" s="108">
        <v>995263.79</v>
      </c>
      <c r="P85" s="108">
        <v>709314.93</v>
      </c>
      <c r="Q85" s="108">
        <v>862909.88</v>
      </c>
      <c r="R85" s="108">
        <v>841668.84</v>
      </c>
    </row>
    <row r="86" spans="4:18" x14ac:dyDescent="0.2">
      <c r="D86" s="109" t="s">
        <v>384</v>
      </c>
      <c r="F86" s="109">
        <v>138901</v>
      </c>
      <c r="I86" s="109">
        <v>500732</v>
      </c>
      <c r="J86" s="109" t="s">
        <v>647</v>
      </c>
      <c r="K86" s="109" t="s">
        <v>386</v>
      </c>
      <c r="L86" s="109" t="s">
        <v>26</v>
      </c>
      <c r="N86" s="108">
        <v>328398.53999999998</v>
      </c>
      <c r="P86" s="108">
        <v>4260153.22</v>
      </c>
      <c r="Q86" s="108">
        <v>4266176.68</v>
      </c>
      <c r="R86" s="108">
        <v>322375.08</v>
      </c>
    </row>
    <row r="87" spans="4:18" x14ac:dyDescent="0.2">
      <c r="D87" s="109" t="s">
        <v>384</v>
      </c>
      <c r="F87" s="109">
        <v>138901</v>
      </c>
      <c r="I87" s="109">
        <v>500746</v>
      </c>
      <c r="J87" s="109" t="s">
        <v>420</v>
      </c>
      <c r="L87" s="109" t="s">
        <v>26</v>
      </c>
      <c r="N87" s="108">
        <v>287002457.14999998</v>
      </c>
      <c r="P87" s="109">
        <v>0</v>
      </c>
      <c r="Q87" s="109">
        <v>0</v>
      </c>
      <c r="R87" s="108">
        <v>287002457.14999998</v>
      </c>
    </row>
    <row r="88" spans="4:18" x14ac:dyDescent="0.2">
      <c r="D88" s="109" t="s">
        <v>384</v>
      </c>
      <c r="F88" s="109">
        <v>138901</v>
      </c>
      <c r="I88" s="109">
        <v>500746</v>
      </c>
      <c r="J88" s="109" t="s">
        <v>420</v>
      </c>
      <c r="K88" s="109" t="s">
        <v>386</v>
      </c>
      <c r="L88" s="109" t="s">
        <v>26</v>
      </c>
      <c r="N88" s="108">
        <v>47384160</v>
      </c>
      <c r="P88" s="108">
        <v>45056777.140000001</v>
      </c>
      <c r="Q88" s="108">
        <v>47412000</v>
      </c>
      <c r="R88" s="108">
        <v>45028937.140000001</v>
      </c>
    </row>
    <row r="89" spans="4:18" x14ac:dyDescent="0.2">
      <c r="D89" s="109" t="s">
        <v>384</v>
      </c>
      <c r="F89" s="109">
        <v>138901</v>
      </c>
      <c r="I89" s="109">
        <v>500748</v>
      </c>
      <c r="J89" s="109" t="s">
        <v>752</v>
      </c>
      <c r="L89" s="109" t="s">
        <v>26</v>
      </c>
      <c r="N89" s="108">
        <v>150911.24</v>
      </c>
      <c r="P89" s="109">
        <v>0</v>
      </c>
      <c r="Q89" s="108">
        <v>150911.24</v>
      </c>
      <c r="R89" s="109">
        <v>0</v>
      </c>
    </row>
    <row r="90" spans="4:18" x14ac:dyDescent="0.2">
      <c r="D90" s="109" t="s">
        <v>384</v>
      </c>
      <c r="F90" s="109">
        <v>138901</v>
      </c>
      <c r="I90" s="109">
        <v>500749</v>
      </c>
      <c r="J90" s="109" t="s">
        <v>421</v>
      </c>
      <c r="L90" s="109" t="s">
        <v>26</v>
      </c>
      <c r="N90" s="108">
        <v>176871900</v>
      </c>
      <c r="P90" s="109">
        <v>0</v>
      </c>
      <c r="Q90" s="109">
        <v>0</v>
      </c>
      <c r="R90" s="108">
        <v>176871900</v>
      </c>
    </row>
    <row r="91" spans="4:18" x14ac:dyDescent="0.2">
      <c r="D91" s="109" t="s">
        <v>384</v>
      </c>
      <c r="F91" s="109">
        <v>138901</v>
      </c>
      <c r="I91" s="109">
        <v>500749</v>
      </c>
      <c r="J91" s="109" t="s">
        <v>421</v>
      </c>
      <c r="K91" s="109" t="s">
        <v>386</v>
      </c>
      <c r="L91" s="109" t="s">
        <v>26</v>
      </c>
      <c r="N91" s="108">
        <v>29954500</v>
      </c>
      <c r="P91" s="108">
        <v>114792800</v>
      </c>
      <c r="Q91" s="108">
        <v>117846400</v>
      </c>
      <c r="R91" s="108">
        <v>26900900</v>
      </c>
    </row>
    <row r="92" spans="4:18" x14ac:dyDescent="0.2">
      <c r="D92" s="109" t="s">
        <v>384</v>
      </c>
      <c r="F92" s="109">
        <v>138901</v>
      </c>
      <c r="I92" s="109">
        <v>500758</v>
      </c>
      <c r="J92" s="109" t="s">
        <v>422</v>
      </c>
      <c r="L92" s="109" t="s">
        <v>26</v>
      </c>
      <c r="N92" s="108">
        <v>975206.98</v>
      </c>
      <c r="P92" s="109">
        <v>0</v>
      </c>
      <c r="Q92" s="109">
        <v>0</v>
      </c>
      <c r="R92" s="108">
        <v>975206.98</v>
      </c>
    </row>
    <row r="93" spans="4:18" x14ac:dyDescent="0.2">
      <c r="D93" s="109" t="s">
        <v>384</v>
      </c>
      <c r="F93" s="109">
        <v>138901</v>
      </c>
      <c r="I93" s="109">
        <v>500768</v>
      </c>
      <c r="J93" s="109" t="s">
        <v>423</v>
      </c>
      <c r="L93" s="109" t="s">
        <v>26</v>
      </c>
      <c r="N93" s="108">
        <v>103836958.06</v>
      </c>
      <c r="P93" s="109">
        <v>0</v>
      </c>
      <c r="Q93" s="108">
        <v>4343097.01</v>
      </c>
      <c r="R93" s="108">
        <v>99493861.049999997</v>
      </c>
    </row>
    <row r="94" spans="4:18" x14ac:dyDescent="0.2">
      <c r="D94" s="109" t="s">
        <v>384</v>
      </c>
      <c r="F94" s="109">
        <v>138901</v>
      </c>
      <c r="I94" s="109">
        <v>500768</v>
      </c>
      <c r="J94" s="109" t="s">
        <v>423</v>
      </c>
      <c r="K94" s="109" t="s">
        <v>386</v>
      </c>
      <c r="L94" s="109" t="s">
        <v>26</v>
      </c>
      <c r="N94" s="108">
        <v>13109472.35</v>
      </c>
      <c r="P94" s="108">
        <v>121158488.73999999</v>
      </c>
      <c r="Q94" s="108">
        <v>121764105.03</v>
      </c>
      <c r="R94" s="108">
        <v>12503856.060000001</v>
      </c>
    </row>
    <row r="95" spans="4:18" x14ac:dyDescent="0.2">
      <c r="D95" s="109" t="s">
        <v>384</v>
      </c>
      <c r="F95" s="109">
        <v>138901</v>
      </c>
      <c r="I95" s="109">
        <v>500776</v>
      </c>
      <c r="J95" s="109" t="s">
        <v>424</v>
      </c>
      <c r="L95" s="109" t="s">
        <v>26</v>
      </c>
      <c r="N95" s="108">
        <v>51446703.890000001</v>
      </c>
      <c r="P95" s="109">
        <v>0</v>
      </c>
      <c r="Q95" s="109">
        <v>0</v>
      </c>
      <c r="R95" s="108">
        <v>51446703.890000001</v>
      </c>
    </row>
    <row r="96" spans="4:18" x14ac:dyDescent="0.2">
      <c r="D96" s="109" t="s">
        <v>384</v>
      </c>
      <c r="F96" s="109">
        <v>138901</v>
      </c>
      <c r="I96" s="109">
        <v>500776</v>
      </c>
      <c r="J96" s="109" t="s">
        <v>424</v>
      </c>
      <c r="K96" s="109" t="s">
        <v>386</v>
      </c>
      <c r="L96" s="109" t="s">
        <v>26</v>
      </c>
      <c r="N96" s="108">
        <v>22489083.600000001</v>
      </c>
      <c r="P96" s="108">
        <v>24125142.48</v>
      </c>
      <c r="Q96" s="108">
        <v>24522792.469999999</v>
      </c>
      <c r="R96" s="108">
        <v>22091433.609999999</v>
      </c>
    </row>
    <row r="97" spans="4:18" x14ac:dyDescent="0.2">
      <c r="D97" s="109" t="s">
        <v>384</v>
      </c>
      <c r="F97" s="109">
        <v>138901</v>
      </c>
      <c r="I97" s="109">
        <v>500781</v>
      </c>
      <c r="J97" s="109" t="s">
        <v>424</v>
      </c>
      <c r="L97" s="109" t="s">
        <v>26</v>
      </c>
      <c r="N97" s="108">
        <v>12155991.77</v>
      </c>
      <c r="P97" s="109">
        <v>0</v>
      </c>
      <c r="Q97" s="108">
        <v>1221450</v>
      </c>
      <c r="R97" s="108">
        <v>10934541.77</v>
      </c>
    </row>
    <row r="98" spans="4:18" x14ac:dyDescent="0.2">
      <c r="D98" s="109" t="s">
        <v>384</v>
      </c>
      <c r="F98" s="109">
        <v>138901</v>
      </c>
      <c r="I98" s="109">
        <v>500781</v>
      </c>
      <c r="J98" s="109" t="s">
        <v>424</v>
      </c>
      <c r="K98" s="109" t="s">
        <v>386</v>
      </c>
      <c r="L98" s="109" t="s">
        <v>26</v>
      </c>
      <c r="N98" s="108">
        <v>4206008.2300000004</v>
      </c>
      <c r="P98" s="108">
        <v>7726355.2199999997</v>
      </c>
      <c r="Q98" s="108">
        <v>7813455.2199999997</v>
      </c>
      <c r="R98" s="108">
        <v>4118908.23</v>
      </c>
    </row>
    <row r="99" spans="4:18" x14ac:dyDescent="0.2">
      <c r="D99" s="109" t="s">
        <v>384</v>
      </c>
      <c r="F99" s="109">
        <v>138901</v>
      </c>
      <c r="I99" s="109">
        <v>500793</v>
      </c>
      <c r="J99" s="109" t="s">
        <v>753</v>
      </c>
      <c r="L99" s="109" t="s">
        <v>26</v>
      </c>
      <c r="N99" s="108">
        <v>8532516.2799999993</v>
      </c>
      <c r="P99" s="109">
        <v>0</v>
      </c>
      <c r="Q99" s="108">
        <v>530205</v>
      </c>
      <c r="R99" s="108">
        <v>8002311.2800000003</v>
      </c>
    </row>
    <row r="100" spans="4:18" x14ac:dyDescent="0.2">
      <c r="D100" s="109" t="s">
        <v>384</v>
      </c>
      <c r="F100" s="109">
        <v>138901</v>
      </c>
      <c r="I100" s="109">
        <v>500793</v>
      </c>
      <c r="J100" s="109" t="s">
        <v>753</v>
      </c>
      <c r="K100" s="109" t="s">
        <v>386</v>
      </c>
      <c r="L100" s="109" t="s">
        <v>26</v>
      </c>
      <c r="N100" s="108">
        <v>-427606.01</v>
      </c>
      <c r="P100" s="108">
        <v>1860596.39</v>
      </c>
      <c r="Q100" s="108">
        <v>1902887.15</v>
      </c>
      <c r="R100" s="108">
        <v>-469896.77</v>
      </c>
    </row>
    <row r="101" spans="4:18" x14ac:dyDescent="0.2">
      <c r="D101" s="109" t="s">
        <v>384</v>
      </c>
      <c r="F101" s="109">
        <v>138901</v>
      </c>
      <c r="I101" s="109">
        <v>500805</v>
      </c>
      <c r="J101" s="109" t="s">
        <v>425</v>
      </c>
      <c r="L101" s="109" t="s">
        <v>26</v>
      </c>
      <c r="N101" s="108">
        <v>203420235.41999999</v>
      </c>
      <c r="P101" s="109">
        <v>0</v>
      </c>
      <c r="Q101" s="109">
        <v>0</v>
      </c>
      <c r="R101" s="108">
        <v>203420235.41999999</v>
      </c>
    </row>
    <row r="102" spans="4:18" x14ac:dyDescent="0.2">
      <c r="D102" s="109" t="s">
        <v>384</v>
      </c>
      <c r="F102" s="109">
        <v>138901</v>
      </c>
      <c r="I102" s="109">
        <v>500805</v>
      </c>
      <c r="J102" s="109" t="s">
        <v>425</v>
      </c>
      <c r="K102" s="109" t="s">
        <v>386</v>
      </c>
      <c r="L102" s="109" t="s">
        <v>26</v>
      </c>
      <c r="N102" s="108">
        <v>-8600147.1400000006</v>
      </c>
      <c r="P102" s="108">
        <v>11061950.01</v>
      </c>
      <c r="Q102" s="108">
        <v>12109753.949999999</v>
      </c>
      <c r="R102" s="108">
        <v>-9647951.0800000001</v>
      </c>
    </row>
    <row r="103" spans="4:18" x14ac:dyDescent="0.2">
      <c r="D103" s="109" t="s">
        <v>384</v>
      </c>
      <c r="F103" s="109">
        <v>138901</v>
      </c>
      <c r="I103" s="109">
        <v>500806</v>
      </c>
      <c r="J103" s="109" t="s">
        <v>426</v>
      </c>
      <c r="L103" s="109" t="s">
        <v>26</v>
      </c>
      <c r="N103" s="108">
        <v>988584.59</v>
      </c>
      <c r="P103" s="109">
        <v>0</v>
      </c>
      <c r="Q103" s="109">
        <v>0</v>
      </c>
      <c r="R103" s="108">
        <v>988584.59</v>
      </c>
    </row>
    <row r="104" spans="4:18" x14ac:dyDescent="0.2">
      <c r="D104" s="109" t="s">
        <v>384</v>
      </c>
      <c r="F104" s="109">
        <v>138901</v>
      </c>
      <c r="I104" s="109">
        <v>500807</v>
      </c>
      <c r="J104" s="109" t="s">
        <v>427</v>
      </c>
      <c r="L104" s="109" t="s">
        <v>26</v>
      </c>
      <c r="N104" s="108">
        <v>84981705.870000005</v>
      </c>
      <c r="P104" s="109">
        <v>0</v>
      </c>
      <c r="Q104" s="109">
        <v>0</v>
      </c>
      <c r="R104" s="108">
        <v>84981705.870000005</v>
      </c>
    </row>
    <row r="105" spans="4:18" x14ac:dyDescent="0.2">
      <c r="D105" s="109" t="s">
        <v>384</v>
      </c>
      <c r="F105" s="109">
        <v>138901</v>
      </c>
      <c r="I105" s="109">
        <v>500807</v>
      </c>
      <c r="J105" s="109" t="s">
        <v>427</v>
      </c>
      <c r="K105" s="109" t="s">
        <v>386</v>
      </c>
      <c r="L105" s="109" t="s">
        <v>26</v>
      </c>
      <c r="N105" s="108">
        <v>-4303021.22</v>
      </c>
      <c r="P105" s="108">
        <v>4423146.1500000004</v>
      </c>
      <c r="Q105" s="108">
        <v>4857061.58</v>
      </c>
      <c r="R105" s="108">
        <v>-4736936.6500000004</v>
      </c>
    </row>
    <row r="106" spans="4:18" x14ac:dyDescent="0.2">
      <c r="D106" s="109" t="s">
        <v>384</v>
      </c>
      <c r="F106" s="109">
        <v>138901</v>
      </c>
      <c r="I106" s="109">
        <v>500808</v>
      </c>
      <c r="J106" s="109" t="s">
        <v>427</v>
      </c>
      <c r="L106" s="109" t="s">
        <v>26</v>
      </c>
      <c r="N106" s="108">
        <v>65159819.219999999</v>
      </c>
      <c r="P106" s="109">
        <v>0</v>
      </c>
      <c r="Q106" s="109">
        <v>0</v>
      </c>
      <c r="R106" s="108">
        <v>65159819.219999999</v>
      </c>
    </row>
    <row r="107" spans="4:18" x14ac:dyDescent="0.2">
      <c r="D107" s="109" t="s">
        <v>384</v>
      </c>
      <c r="F107" s="109">
        <v>138901</v>
      </c>
      <c r="I107" s="109">
        <v>500808</v>
      </c>
      <c r="J107" s="109" t="s">
        <v>427</v>
      </c>
      <c r="K107" s="109" t="s">
        <v>386</v>
      </c>
      <c r="L107" s="109" t="s">
        <v>26</v>
      </c>
      <c r="N107" s="108">
        <v>-3188744.21</v>
      </c>
      <c r="P107" s="108">
        <v>3828902.03</v>
      </c>
      <c r="Q107" s="108">
        <v>4162202.05</v>
      </c>
      <c r="R107" s="108">
        <v>-3522044.23</v>
      </c>
    </row>
    <row r="108" spans="4:18" x14ac:dyDescent="0.2">
      <c r="D108" s="109" t="s">
        <v>384</v>
      </c>
      <c r="F108" s="109">
        <v>138901</v>
      </c>
      <c r="I108" s="109">
        <v>500827</v>
      </c>
      <c r="J108" s="109" t="s">
        <v>427</v>
      </c>
      <c r="L108" s="109" t="s">
        <v>26</v>
      </c>
      <c r="N108" s="108">
        <v>112949942.22</v>
      </c>
      <c r="P108" s="109">
        <v>0</v>
      </c>
      <c r="Q108" s="109">
        <v>0</v>
      </c>
      <c r="R108" s="108">
        <v>112949942.22</v>
      </c>
    </row>
    <row r="109" spans="4:18" x14ac:dyDescent="0.2">
      <c r="D109" s="109" t="s">
        <v>384</v>
      </c>
      <c r="F109" s="109">
        <v>138901</v>
      </c>
      <c r="I109" s="109">
        <v>500827</v>
      </c>
      <c r="J109" s="109" t="s">
        <v>427</v>
      </c>
      <c r="K109" s="109" t="s">
        <v>386</v>
      </c>
      <c r="L109" s="109" t="s">
        <v>26</v>
      </c>
      <c r="N109" s="108">
        <v>-3727164.39</v>
      </c>
      <c r="P109" s="108">
        <v>4515184.04</v>
      </c>
      <c r="Q109" s="108">
        <v>5102618.59</v>
      </c>
      <c r="R109" s="108">
        <v>-4314598.9400000004</v>
      </c>
    </row>
    <row r="110" spans="4:18" x14ac:dyDescent="0.2">
      <c r="D110" s="109" t="s">
        <v>384</v>
      </c>
      <c r="F110" s="109">
        <v>138901</v>
      </c>
      <c r="I110" s="109">
        <v>500839</v>
      </c>
      <c r="J110" s="109" t="s">
        <v>586</v>
      </c>
      <c r="L110" s="109" t="s">
        <v>26</v>
      </c>
      <c r="N110" s="108">
        <v>9620382.7400000002</v>
      </c>
      <c r="P110" s="109">
        <v>0</v>
      </c>
      <c r="Q110" s="109">
        <v>0</v>
      </c>
      <c r="R110" s="108">
        <v>9620382.7400000002</v>
      </c>
    </row>
    <row r="111" spans="4:18" x14ac:dyDescent="0.2">
      <c r="D111" s="109" t="s">
        <v>384</v>
      </c>
      <c r="F111" s="109">
        <v>138901</v>
      </c>
      <c r="I111" s="109">
        <v>500839</v>
      </c>
      <c r="J111" s="109" t="s">
        <v>586</v>
      </c>
      <c r="K111" s="109" t="s">
        <v>386</v>
      </c>
      <c r="L111" s="109" t="s">
        <v>26</v>
      </c>
      <c r="N111" s="108">
        <v>5019055.08</v>
      </c>
      <c r="P111" s="108">
        <v>26616603.23</v>
      </c>
      <c r="Q111" s="108">
        <v>26695338.73</v>
      </c>
      <c r="R111" s="108">
        <v>4940319.58</v>
      </c>
    </row>
    <row r="112" spans="4:18" x14ac:dyDescent="0.2">
      <c r="D112" s="109" t="s">
        <v>384</v>
      </c>
      <c r="F112" s="109">
        <v>138901</v>
      </c>
      <c r="I112" s="109">
        <v>500840</v>
      </c>
      <c r="J112" s="109" t="s">
        <v>428</v>
      </c>
      <c r="L112" s="109" t="s">
        <v>26</v>
      </c>
      <c r="N112" s="108">
        <v>41206741.020000003</v>
      </c>
      <c r="P112" s="109">
        <v>0</v>
      </c>
      <c r="Q112" s="108">
        <v>24546000</v>
      </c>
      <c r="R112" s="108">
        <v>16660741.02</v>
      </c>
    </row>
    <row r="113" spans="4:18" x14ac:dyDescent="0.2">
      <c r="D113" s="109" t="s">
        <v>384</v>
      </c>
      <c r="F113" s="109">
        <v>138901</v>
      </c>
      <c r="I113" s="109">
        <v>500840</v>
      </c>
      <c r="J113" s="109" t="s">
        <v>428</v>
      </c>
      <c r="K113" s="109" t="s">
        <v>386</v>
      </c>
      <c r="L113" s="109" t="s">
        <v>26</v>
      </c>
      <c r="N113" s="108">
        <v>-710791.01</v>
      </c>
      <c r="P113" s="108">
        <v>13043339.43</v>
      </c>
      <c r="Q113" s="108">
        <v>13126139.439999999</v>
      </c>
      <c r="R113" s="108">
        <v>-793591.02</v>
      </c>
    </row>
    <row r="114" spans="4:18" x14ac:dyDescent="0.2">
      <c r="D114" s="109" t="s">
        <v>384</v>
      </c>
      <c r="F114" s="109">
        <v>138901</v>
      </c>
      <c r="I114" s="109">
        <v>500845</v>
      </c>
      <c r="J114" s="109" t="s">
        <v>754</v>
      </c>
      <c r="L114" s="109" t="s">
        <v>26</v>
      </c>
      <c r="N114" s="108">
        <v>258498374.69999999</v>
      </c>
      <c r="P114" s="109">
        <v>0</v>
      </c>
      <c r="Q114" s="108">
        <v>5621429.5899999999</v>
      </c>
      <c r="R114" s="108">
        <v>252876945.11000001</v>
      </c>
    </row>
    <row r="115" spans="4:18" x14ac:dyDescent="0.2">
      <c r="D115" s="109" t="s">
        <v>384</v>
      </c>
      <c r="F115" s="109">
        <v>138901</v>
      </c>
      <c r="I115" s="109">
        <v>500845</v>
      </c>
      <c r="J115" s="109" t="s">
        <v>754</v>
      </c>
      <c r="K115" s="109" t="s">
        <v>386</v>
      </c>
      <c r="L115" s="109" t="s">
        <v>26</v>
      </c>
      <c r="N115" s="108">
        <v>-6359954.0599999996</v>
      </c>
      <c r="P115" s="108">
        <v>8670544.9600000009</v>
      </c>
      <c r="Q115" s="108">
        <v>10019724.98</v>
      </c>
      <c r="R115" s="108">
        <v>-7709134.0800000001</v>
      </c>
    </row>
    <row r="116" spans="4:18" x14ac:dyDescent="0.2">
      <c r="D116" s="109" t="s">
        <v>384</v>
      </c>
      <c r="F116" s="109">
        <v>138901</v>
      </c>
      <c r="I116" s="109">
        <v>500846</v>
      </c>
      <c r="J116" s="109" t="s">
        <v>754</v>
      </c>
      <c r="L116" s="109" t="s">
        <v>26</v>
      </c>
      <c r="N116" s="108">
        <v>11440821.470000001</v>
      </c>
      <c r="P116" s="109">
        <v>0</v>
      </c>
      <c r="Q116" s="108">
        <v>261867.84</v>
      </c>
      <c r="R116" s="108">
        <v>11178953.630000001</v>
      </c>
    </row>
    <row r="117" spans="4:18" x14ac:dyDescent="0.2">
      <c r="D117" s="109" t="s">
        <v>384</v>
      </c>
      <c r="F117" s="109">
        <v>138901</v>
      </c>
      <c r="I117" s="109">
        <v>500846</v>
      </c>
      <c r="J117" s="109" t="s">
        <v>754</v>
      </c>
      <c r="K117" s="109" t="s">
        <v>386</v>
      </c>
      <c r="L117" s="109" t="s">
        <v>26</v>
      </c>
      <c r="N117" s="108">
        <v>304757.13</v>
      </c>
      <c r="P117" s="108">
        <v>242614.29</v>
      </c>
      <c r="Q117" s="108">
        <v>305464.28000000003</v>
      </c>
      <c r="R117" s="108">
        <v>241907.14</v>
      </c>
    </row>
    <row r="118" spans="4:18" x14ac:dyDescent="0.2">
      <c r="D118" s="109" t="s">
        <v>384</v>
      </c>
      <c r="F118" s="109">
        <v>138901</v>
      </c>
      <c r="I118" s="109">
        <v>500852</v>
      </c>
      <c r="J118" s="109" t="s">
        <v>429</v>
      </c>
      <c r="L118" s="109" t="s">
        <v>26</v>
      </c>
      <c r="N118" s="108">
        <v>539751.12</v>
      </c>
      <c r="P118" s="109">
        <v>0</v>
      </c>
      <c r="Q118" s="109">
        <v>0</v>
      </c>
      <c r="R118" s="108">
        <v>539751.12</v>
      </c>
    </row>
    <row r="119" spans="4:18" x14ac:dyDescent="0.2">
      <c r="D119" s="109" t="s">
        <v>384</v>
      </c>
      <c r="F119" s="109">
        <v>138901</v>
      </c>
      <c r="I119" s="109">
        <v>500856</v>
      </c>
      <c r="J119" s="109" t="s">
        <v>755</v>
      </c>
      <c r="L119" s="109" t="s">
        <v>26</v>
      </c>
      <c r="N119" s="108">
        <v>62519209.950000003</v>
      </c>
      <c r="P119" s="109">
        <v>0</v>
      </c>
      <c r="Q119" s="109">
        <v>0</v>
      </c>
      <c r="R119" s="108">
        <v>62519209.950000003</v>
      </c>
    </row>
    <row r="120" spans="4:18" x14ac:dyDescent="0.2">
      <c r="D120" s="109" t="s">
        <v>384</v>
      </c>
      <c r="F120" s="109">
        <v>138901</v>
      </c>
      <c r="I120" s="109">
        <v>500856</v>
      </c>
      <c r="J120" s="109" t="s">
        <v>755</v>
      </c>
      <c r="K120" s="109" t="s">
        <v>386</v>
      </c>
      <c r="L120" s="109" t="s">
        <v>26</v>
      </c>
      <c r="N120" s="108">
        <v>1218690.8999999999</v>
      </c>
      <c r="P120" s="108">
        <v>980230.89</v>
      </c>
      <c r="Q120" s="108">
        <v>1323033.43</v>
      </c>
      <c r="R120" s="108">
        <v>875888.36</v>
      </c>
    </row>
    <row r="121" spans="4:18" x14ac:dyDescent="0.2">
      <c r="D121" s="109" t="s">
        <v>384</v>
      </c>
      <c r="F121" s="109">
        <v>138901</v>
      </c>
      <c r="I121" s="109">
        <v>500866</v>
      </c>
      <c r="J121" s="109" t="s">
        <v>429</v>
      </c>
      <c r="L121" s="109" t="s">
        <v>26</v>
      </c>
      <c r="N121" s="108">
        <v>116666.69</v>
      </c>
      <c r="P121" s="109">
        <v>0</v>
      </c>
      <c r="Q121" s="109">
        <v>0</v>
      </c>
      <c r="R121" s="108">
        <v>116666.69</v>
      </c>
    </row>
    <row r="122" spans="4:18" x14ac:dyDescent="0.2">
      <c r="D122" s="109" t="s">
        <v>384</v>
      </c>
      <c r="F122" s="109">
        <v>138901</v>
      </c>
      <c r="I122" s="109">
        <v>500877</v>
      </c>
      <c r="J122" s="109" t="s">
        <v>634</v>
      </c>
      <c r="L122" s="109" t="s">
        <v>26</v>
      </c>
      <c r="N122" s="108">
        <v>211968000</v>
      </c>
      <c r="P122" s="109">
        <v>0</v>
      </c>
      <c r="Q122" s="109">
        <v>0</v>
      </c>
      <c r="R122" s="108">
        <v>211968000</v>
      </c>
    </row>
    <row r="123" spans="4:18" x14ac:dyDescent="0.2">
      <c r="D123" s="109" t="s">
        <v>384</v>
      </c>
      <c r="F123" s="109">
        <v>138901</v>
      </c>
      <c r="I123" s="109">
        <v>500877</v>
      </c>
      <c r="J123" s="109" t="s">
        <v>634</v>
      </c>
      <c r="K123" s="109" t="s">
        <v>386</v>
      </c>
      <c r="L123" s="109" t="s">
        <v>26</v>
      </c>
      <c r="N123" s="108">
        <v>-3352500</v>
      </c>
      <c r="P123" s="108">
        <v>5485500</v>
      </c>
      <c r="Q123" s="108">
        <v>6607500</v>
      </c>
      <c r="R123" s="108">
        <v>-4474500</v>
      </c>
    </row>
    <row r="124" spans="4:18" x14ac:dyDescent="0.2">
      <c r="D124" s="109" t="s">
        <v>384</v>
      </c>
      <c r="F124" s="109">
        <v>138901</v>
      </c>
      <c r="I124" s="109">
        <v>500878</v>
      </c>
      <c r="J124" s="109" t="s">
        <v>430</v>
      </c>
      <c r="L124" s="109" t="s">
        <v>26</v>
      </c>
      <c r="N124" s="108">
        <v>2190922.9</v>
      </c>
      <c r="P124" s="109">
        <v>0</v>
      </c>
      <c r="Q124" s="108">
        <v>66391.600000000006</v>
      </c>
      <c r="R124" s="108">
        <v>2124531.2999999998</v>
      </c>
    </row>
    <row r="125" spans="4:18" x14ac:dyDescent="0.2">
      <c r="D125" s="109" t="s">
        <v>384</v>
      </c>
      <c r="F125" s="109">
        <v>138901</v>
      </c>
      <c r="I125" s="109">
        <v>500883</v>
      </c>
      <c r="J125" s="109" t="s">
        <v>431</v>
      </c>
      <c r="L125" s="109" t="s">
        <v>26</v>
      </c>
      <c r="N125" s="108">
        <v>9642456.4600000009</v>
      </c>
      <c r="P125" s="109">
        <v>0</v>
      </c>
      <c r="Q125" s="109">
        <v>0</v>
      </c>
      <c r="R125" s="108">
        <v>9642456.4600000009</v>
      </c>
    </row>
    <row r="126" spans="4:18" x14ac:dyDescent="0.2">
      <c r="D126" s="109" t="s">
        <v>384</v>
      </c>
      <c r="F126" s="109">
        <v>138901</v>
      </c>
      <c r="I126" s="109">
        <v>500883</v>
      </c>
      <c r="J126" s="109" t="s">
        <v>431</v>
      </c>
      <c r="K126" s="109" t="s">
        <v>386</v>
      </c>
      <c r="L126" s="109" t="s">
        <v>26</v>
      </c>
      <c r="N126" s="108">
        <v>-908147.19999999995</v>
      </c>
      <c r="P126" s="108">
        <v>932954.29</v>
      </c>
      <c r="Q126" s="108">
        <v>979930.16</v>
      </c>
      <c r="R126" s="108">
        <v>-955123.07</v>
      </c>
    </row>
    <row r="127" spans="4:18" x14ac:dyDescent="0.2">
      <c r="D127" s="109" t="s">
        <v>384</v>
      </c>
      <c r="F127" s="109">
        <v>138901</v>
      </c>
      <c r="I127" s="109">
        <v>500884</v>
      </c>
      <c r="J127" s="109" t="s">
        <v>431</v>
      </c>
      <c r="L127" s="109" t="s">
        <v>26</v>
      </c>
      <c r="N127" s="108">
        <v>17170952</v>
      </c>
      <c r="P127" s="109">
        <v>0</v>
      </c>
      <c r="Q127" s="109">
        <v>0</v>
      </c>
      <c r="R127" s="108">
        <v>17170952</v>
      </c>
    </row>
    <row r="128" spans="4:18" x14ac:dyDescent="0.2">
      <c r="D128" s="109" t="s">
        <v>384</v>
      </c>
      <c r="F128" s="109">
        <v>138901</v>
      </c>
      <c r="I128" s="109">
        <v>500884</v>
      </c>
      <c r="J128" s="109" t="s">
        <v>431</v>
      </c>
      <c r="K128" s="109" t="s">
        <v>386</v>
      </c>
      <c r="L128" s="109" t="s">
        <v>26</v>
      </c>
      <c r="N128" s="108">
        <v>-1774594.61</v>
      </c>
      <c r="P128" s="108">
        <v>1800038.6</v>
      </c>
      <c r="Q128" s="108">
        <v>1882845.07</v>
      </c>
      <c r="R128" s="108">
        <v>-1857401.08</v>
      </c>
    </row>
    <row r="129" spans="4:18" x14ac:dyDescent="0.2">
      <c r="D129" s="109" t="s">
        <v>384</v>
      </c>
      <c r="F129" s="109">
        <v>138901</v>
      </c>
      <c r="I129" s="109">
        <v>500885</v>
      </c>
      <c r="J129" s="109" t="s">
        <v>432</v>
      </c>
      <c r="L129" s="109" t="s">
        <v>26</v>
      </c>
      <c r="N129" s="108">
        <v>87483851.620000005</v>
      </c>
      <c r="P129" s="109">
        <v>0</v>
      </c>
      <c r="Q129" s="109">
        <v>0</v>
      </c>
      <c r="R129" s="108">
        <v>87483851.620000005</v>
      </c>
    </row>
    <row r="130" spans="4:18" x14ac:dyDescent="0.2">
      <c r="D130" s="109" t="s">
        <v>384</v>
      </c>
      <c r="F130" s="109">
        <v>138901</v>
      </c>
      <c r="I130" s="109">
        <v>500885</v>
      </c>
      <c r="J130" s="109" t="s">
        <v>432</v>
      </c>
      <c r="K130" s="109" t="s">
        <v>386</v>
      </c>
      <c r="L130" s="109" t="s">
        <v>26</v>
      </c>
      <c r="N130" s="108">
        <v>-5673851.6200000001</v>
      </c>
      <c r="P130" s="108">
        <v>6293935.9000000004</v>
      </c>
      <c r="Q130" s="108">
        <v>6733935.9100000001</v>
      </c>
      <c r="R130" s="108">
        <v>-6113851.6299999999</v>
      </c>
    </row>
    <row r="131" spans="4:18" x14ac:dyDescent="0.2">
      <c r="D131" s="109" t="s">
        <v>384</v>
      </c>
      <c r="F131" s="109">
        <v>138901</v>
      </c>
      <c r="I131" s="109">
        <v>500896</v>
      </c>
      <c r="J131" s="109" t="s">
        <v>756</v>
      </c>
      <c r="L131" s="109" t="s">
        <v>26</v>
      </c>
      <c r="N131" s="108">
        <v>8365917</v>
      </c>
      <c r="P131" s="109">
        <v>0</v>
      </c>
      <c r="Q131" s="109">
        <v>0</v>
      </c>
      <c r="R131" s="108">
        <v>8365917</v>
      </c>
    </row>
    <row r="132" spans="4:18" x14ac:dyDescent="0.2">
      <c r="D132" s="109" t="s">
        <v>384</v>
      </c>
      <c r="F132" s="109">
        <v>138901</v>
      </c>
      <c r="I132" s="109">
        <v>500896</v>
      </c>
      <c r="J132" s="109" t="s">
        <v>756</v>
      </c>
      <c r="K132" s="109" t="s">
        <v>386</v>
      </c>
      <c r="L132" s="109" t="s">
        <v>26</v>
      </c>
      <c r="N132" s="108">
        <v>-743957.46</v>
      </c>
      <c r="P132" s="108">
        <v>827341.74</v>
      </c>
      <c r="Q132" s="108">
        <v>868335.04</v>
      </c>
      <c r="R132" s="108">
        <v>-784950.76</v>
      </c>
    </row>
    <row r="133" spans="4:18" x14ac:dyDescent="0.2">
      <c r="D133" s="109" t="s">
        <v>384</v>
      </c>
      <c r="F133" s="109">
        <v>138901</v>
      </c>
      <c r="I133" s="109">
        <v>500905</v>
      </c>
      <c r="J133" s="109" t="s">
        <v>433</v>
      </c>
      <c r="L133" s="109" t="s">
        <v>26</v>
      </c>
      <c r="N133" s="108">
        <v>4263256.74</v>
      </c>
      <c r="P133" s="109">
        <v>0</v>
      </c>
      <c r="Q133" s="108">
        <v>40727.08</v>
      </c>
      <c r="R133" s="108">
        <v>4222529.66</v>
      </c>
    </row>
    <row r="134" spans="4:18" x14ac:dyDescent="0.2">
      <c r="D134" s="109" t="s">
        <v>384</v>
      </c>
      <c r="F134" s="109">
        <v>138901</v>
      </c>
      <c r="I134" s="109">
        <v>500905</v>
      </c>
      <c r="J134" s="109" t="s">
        <v>433</v>
      </c>
      <c r="K134" s="109" t="s">
        <v>386</v>
      </c>
      <c r="L134" s="109" t="s">
        <v>26</v>
      </c>
      <c r="N134" s="108">
        <v>-33284.97</v>
      </c>
      <c r="P134" s="108">
        <v>98731.72</v>
      </c>
      <c r="Q134" s="108">
        <v>128576.47</v>
      </c>
      <c r="R134" s="108">
        <v>-63129.72</v>
      </c>
    </row>
    <row r="135" spans="4:18" x14ac:dyDescent="0.2">
      <c r="D135" s="109" t="s">
        <v>384</v>
      </c>
      <c r="F135" s="109">
        <v>138901</v>
      </c>
      <c r="I135" s="109">
        <v>500913</v>
      </c>
      <c r="J135" s="109" t="s">
        <v>434</v>
      </c>
      <c r="L135" s="109" t="s">
        <v>26</v>
      </c>
      <c r="N135" s="108">
        <v>346218384.25999999</v>
      </c>
      <c r="P135" s="109">
        <v>0</v>
      </c>
      <c r="Q135" s="109">
        <v>0</v>
      </c>
      <c r="R135" s="108">
        <v>346218384.25999999</v>
      </c>
    </row>
    <row r="136" spans="4:18" x14ac:dyDescent="0.2">
      <c r="D136" s="109" t="s">
        <v>384</v>
      </c>
      <c r="F136" s="109">
        <v>138901</v>
      </c>
      <c r="I136" s="109">
        <v>500913</v>
      </c>
      <c r="J136" s="109" t="s">
        <v>434</v>
      </c>
      <c r="K136" s="109" t="s">
        <v>386</v>
      </c>
      <c r="L136" s="109" t="s">
        <v>26</v>
      </c>
      <c r="N136" s="108">
        <v>-10084995.060000001</v>
      </c>
      <c r="P136" s="108">
        <v>11323402.83</v>
      </c>
      <c r="Q136" s="108">
        <v>13131234.279999999</v>
      </c>
      <c r="R136" s="108">
        <v>-11892826.51</v>
      </c>
    </row>
    <row r="137" spans="4:18" x14ac:dyDescent="0.2">
      <c r="D137" s="109" t="s">
        <v>384</v>
      </c>
      <c r="F137" s="109">
        <v>138901</v>
      </c>
      <c r="I137" s="109">
        <v>500914</v>
      </c>
      <c r="J137" s="109" t="s">
        <v>435</v>
      </c>
      <c r="L137" s="109" t="s">
        <v>26</v>
      </c>
      <c r="N137" s="108">
        <v>58611950.149999999</v>
      </c>
      <c r="P137" s="108">
        <v>3031804.25</v>
      </c>
      <c r="Q137" s="109">
        <v>0</v>
      </c>
      <c r="R137" s="108">
        <v>61643754.399999999</v>
      </c>
    </row>
    <row r="138" spans="4:18" x14ac:dyDescent="0.2">
      <c r="D138" s="109" t="s">
        <v>384</v>
      </c>
      <c r="F138" s="109">
        <v>138901</v>
      </c>
      <c r="I138" s="109">
        <v>500914</v>
      </c>
      <c r="J138" s="109" t="s">
        <v>435</v>
      </c>
      <c r="K138" s="109" t="s">
        <v>386</v>
      </c>
      <c r="L138" s="109" t="s">
        <v>26</v>
      </c>
      <c r="N138" s="108">
        <v>-1316025.67</v>
      </c>
      <c r="P138" s="108">
        <v>2258164.94</v>
      </c>
      <c r="Q138" s="108">
        <v>2589246.7200000002</v>
      </c>
      <c r="R138" s="108">
        <v>-1647107.45</v>
      </c>
    </row>
    <row r="139" spans="4:18" x14ac:dyDescent="0.2">
      <c r="D139" s="109" t="s">
        <v>384</v>
      </c>
      <c r="F139" s="109">
        <v>138901</v>
      </c>
      <c r="I139" s="109">
        <v>500918</v>
      </c>
      <c r="J139" s="109" t="s">
        <v>434</v>
      </c>
      <c r="L139" s="109" t="s">
        <v>26</v>
      </c>
      <c r="N139" s="108">
        <v>9063775.5199999996</v>
      </c>
      <c r="P139" s="109">
        <v>0</v>
      </c>
      <c r="Q139" s="109">
        <v>0</v>
      </c>
      <c r="R139" s="108">
        <v>9063775.5199999996</v>
      </c>
    </row>
    <row r="140" spans="4:18" x14ac:dyDescent="0.2">
      <c r="D140" s="109" t="s">
        <v>384</v>
      </c>
      <c r="F140" s="109">
        <v>138901</v>
      </c>
      <c r="I140" s="109">
        <v>500918</v>
      </c>
      <c r="J140" s="109" t="s">
        <v>434</v>
      </c>
      <c r="K140" s="109" t="s">
        <v>386</v>
      </c>
      <c r="L140" s="109" t="s">
        <v>26</v>
      </c>
      <c r="N140" s="108">
        <v>-575656.67000000004</v>
      </c>
      <c r="P140" s="108">
        <v>575894.17000000004</v>
      </c>
      <c r="Q140" s="108">
        <v>621545.96</v>
      </c>
      <c r="R140" s="108">
        <v>-621308.46</v>
      </c>
    </row>
    <row r="141" spans="4:18" x14ac:dyDescent="0.2">
      <c r="D141" s="109" t="s">
        <v>384</v>
      </c>
      <c r="F141" s="109">
        <v>138901</v>
      </c>
      <c r="I141" s="109">
        <v>500927</v>
      </c>
      <c r="J141" s="109" t="s">
        <v>436</v>
      </c>
      <c r="L141" s="109" t="s">
        <v>26</v>
      </c>
      <c r="N141" s="108">
        <v>68907186.879999995</v>
      </c>
      <c r="P141" s="109">
        <v>0</v>
      </c>
      <c r="Q141" s="109">
        <v>0</v>
      </c>
      <c r="R141" s="108">
        <v>68907186.879999995</v>
      </c>
    </row>
    <row r="142" spans="4:18" x14ac:dyDescent="0.2">
      <c r="D142" s="109" t="s">
        <v>384</v>
      </c>
      <c r="F142" s="109">
        <v>138901</v>
      </c>
      <c r="I142" s="109">
        <v>500927</v>
      </c>
      <c r="J142" s="109" t="s">
        <v>436</v>
      </c>
      <c r="K142" s="109" t="s">
        <v>386</v>
      </c>
      <c r="L142" s="109" t="s">
        <v>26</v>
      </c>
      <c r="N142" s="108">
        <v>426796.35</v>
      </c>
      <c r="P142" s="108">
        <v>1539943.64</v>
      </c>
      <c r="Q142" s="108">
        <v>1912843.7</v>
      </c>
      <c r="R142" s="108">
        <v>53896.29</v>
      </c>
    </row>
    <row r="143" spans="4:18" x14ac:dyDescent="0.2">
      <c r="D143" s="109" t="s">
        <v>384</v>
      </c>
      <c r="F143" s="109">
        <v>138901</v>
      </c>
      <c r="I143" s="109">
        <v>500936</v>
      </c>
      <c r="J143" s="109" t="s">
        <v>757</v>
      </c>
      <c r="L143" s="109" t="s">
        <v>26</v>
      </c>
      <c r="N143" s="108">
        <v>69474594.329999998</v>
      </c>
      <c r="P143" s="108">
        <v>11208010.779999999</v>
      </c>
      <c r="Q143" s="109">
        <v>0</v>
      </c>
      <c r="R143" s="108">
        <v>80682605.109999999</v>
      </c>
    </row>
    <row r="144" spans="4:18" x14ac:dyDescent="0.2">
      <c r="D144" s="109" t="s">
        <v>384</v>
      </c>
      <c r="F144" s="109">
        <v>138901</v>
      </c>
      <c r="I144" s="109">
        <v>500936</v>
      </c>
      <c r="J144" s="109" t="s">
        <v>757</v>
      </c>
      <c r="K144" s="109" t="s">
        <v>386</v>
      </c>
      <c r="L144" s="109" t="s">
        <v>26</v>
      </c>
      <c r="N144" s="108">
        <v>576077.79</v>
      </c>
      <c r="P144" s="108">
        <v>478063</v>
      </c>
      <c r="Q144" s="108">
        <v>943899.62</v>
      </c>
      <c r="R144" s="108">
        <v>110241.17</v>
      </c>
    </row>
    <row r="145" spans="1:18" x14ac:dyDescent="0.2">
      <c r="D145" s="109" t="s">
        <v>384</v>
      </c>
      <c r="F145" s="109">
        <v>138901</v>
      </c>
      <c r="I145" s="109">
        <v>500937</v>
      </c>
      <c r="J145" s="109" t="s">
        <v>437</v>
      </c>
      <c r="L145" s="109" t="s">
        <v>26</v>
      </c>
      <c r="N145" s="108">
        <v>73342500</v>
      </c>
      <c r="P145" s="109">
        <v>0</v>
      </c>
      <c r="Q145" s="109">
        <v>0</v>
      </c>
      <c r="R145" s="108">
        <v>73342500</v>
      </c>
    </row>
    <row r="146" spans="1:18" x14ac:dyDescent="0.2">
      <c r="D146" s="109" t="s">
        <v>384</v>
      </c>
      <c r="F146" s="109">
        <v>138901</v>
      </c>
      <c r="I146" s="109">
        <v>500937</v>
      </c>
      <c r="J146" s="109" t="s">
        <v>437</v>
      </c>
      <c r="K146" s="109" t="s">
        <v>386</v>
      </c>
      <c r="L146" s="109" t="s">
        <v>26</v>
      </c>
      <c r="N146" s="108">
        <v>-1758750</v>
      </c>
      <c r="P146" s="108">
        <v>1758750</v>
      </c>
      <c r="Q146" s="108">
        <v>2143750</v>
      </c>
      <c r="R146" s="108">
        <v>-2143750</v>
      </c>
    </row>
    <row r="147" spans="1:18" x14ac:dyDescent="0.2">
      <c r="D147" s="109" t="s">
        <v>384</v>
      </c>
      <c r="F147" s="109">
        <v>138901</v>
      </c>
      <c r="I147" s="109">
        <v>500962</v>
      </c>
      <c r="J147" s="109" t="s">
        <v>438</v>
      </c>
      <c r="L147" s="109" t="s">
        <v>26</v>
      </c>
      <c r="N147" s="108">
        <v>40515000</v>
      </c>
      <c r="P147" s="109">
        <v>0</v>
      </c>
      <c r="Q147" s="109">
        <v>0</v>
      </c>
      <c r="R147" s="108">
        <v>40515000</v>
      </c>
    </row>
    <row r="148" spans="1:18" x14ac:dyDescent="0.2">
      <c r="D148" s="109" t="s">
        <v>384</v>
      </c>
      <c r="F148" s="109">
        <v>138901</v>
      </c>
      <c r="I148" s="109">
        <v>500980</v>
      </c>
      <c r="J148" s="109" t="s">
        <v>439</v>
      </c>
      <c r="L148" s="109" t="s">
        <v>26</v>
      </c>
      <c r="N148" s="108">
        <v>3189285</v>
      </c>
      <c r="P148" s="109">
        <v>0</v>
      </c>
      <c r="Q148" s="109">
        <v>0</v>
      </c>
      <c r="R148" s="108">
        <v>3189285</v>
      </c>
    </row>
    <row r="149" spans="1:18" x14ac:dyDescent="0.2">
      <c r="D149" s="109" t="s">
        <v>384</v>
      </c>
      <c r="F149" s="109">
        <v>138901</v>
      </c>
      <c r="I149" s="109">
        <v>500980</v>
      </c>
      <c r="J149" s="109" t="s">
        <v>439</v>
      </c>
      <c r="K149" s="109" t="s">
        <v>386</v>
      </c>
      <c r="L149" s="109" t="s">
        <v>26</v>
      </c>
      <c r="N149" s="108">
        <v>-60052.5</v>
      </c>
      <c r="P149" s="108">
        <v>60052.5</v>
      </c>
      <c r="Q149" s="108">
        <v>76882.5</v>
      </c>
      <c r="R149" s="108">
        <v>-76882.5</v>
      </c>
    </row>
    <row r="151" spans="1:18" x14ac:dyDescent="0.2">
      <c r="B151" s="109" t="s">
        <v>442</v>
      </c>
      <c r="D151" s="109" t="s">
        <v>384</v>
      </c>
      <c r="F151" s="109">
        <v>138901</v>
      </c>
      <c r="L151" s="109" t="s">
        <v>26</v>
      </c>
      <c r="N151" s="108">
        <v>5241051032.5600004</v>
      </c>
      <c r="P151" s="108">
        <v>1502613227.1300001</v>
      </c>
      <c r="Q151" s="108">
        <v>2543659769.2800002</v>
      </c>
      <c r="R151" s="108">
        <v>4200004490.4099998</v>
      </c>
    </row>
    <row r="153" spans="1:18" x14ac:dyDescent="0.2">
      <c r="B153" s="109" t="s">
        <v>443</v>
      </c>
      <c r="D153" s="109" t="s">
        <v>384</v>
      </c>
      <c r="L153" s="109" t="s">
        <v>26</v>
      </c>
      <c r="N153" s="108">
        <v>5241051032.5600004</v>
      </c>
      <c r="P153" s="108">
        <v>1502613227.1300001</v>
      </c>
      <c r="Q153" s="108">
        <v>2543659769.2800002</v>
      </c>
      <c r="R153" s="108">
        <v>4200004490.4099998</v>
      </c>
    </row>
    <row r="155" spans="1:18" x14ac:dyDescent="0.2">
      <c r="B155" s="109" t="s">
        <v>444</v>
      </c>
      <c r="L155" s="109" t="s">
        <v>26</v>
      </c>
      <c r="N155" s="108">
        <v>5241051032.5600004</v>
      </c>
      <c r="P155" s="108">
        <v>1502613227.1300001</v>
      </c>
      <c r="Q155" s="108">
        <v>2543659769.2800002</v>
      </c>
      <c r="R155" s="108">
        <v>4200004490.4099998</v>
      </c>
    </row>
    <row r="157" spans="1:18" x14ac:dyDescent="0.2">
      <c r="A157" s="109" t="s">
        <v>758</v>
      </c>
    </row>
    <row r="158" spans="1:18" x14ac:dyDescent="0.2">
      <c r="A158" s="109" t="s">
        <v>446</v>
      </c>
    </row>
    <row r="159" spans="1:18" x14ac:dyDescent="0.2">
      <c r="A159" s="109" t="s">
        <v>746</v>
      </c>
    </row>
    <row r="160" spans="1:18" x14ac:dyDescent="0.2">
      <c r="A160" s="109" t="s">
        <v>447</v>
      </c>
    </row>
    <row r="162" spans="2:15" x14ac:dyDescent="0.2">
      <c r="C162" s="109" t="s">
        <v>379</v>
      </c>
      <c r="E162" s="109" t="s">
        <v>374</v>
      </c>
      <c r="G162" s="109" t="s">
        <v>448</v>
      </c>
      <c r="H162" s="109" t="s">
        <v>380</v>
      </c>
      <c r="J162" s="109" t="s">
        <v>381</v>
      </c>
      <c r="M162" s="109" t="s">
        <v>382</v>
      </c>
      <c r="O162" s="109" t="s">
        <v>383</v>
      </c>
    </row>
    <row r="164" spans="2:15" x14ac:dyDescent="0.2">
      <c r="C164" s="109" t="s">
        <v>26</v>
      </c>
      <c r="E164" s="109" t="s">
        <v>384</v>
      </c>
      <c r="H164" s="108">
        <v>4537078596.7799997</v>
      </c>
      <c r="J164" s="108">
        <v>96108024.560000002</v>
      </c>
      <c r="M164" s="108">
        <v>1044732551.61</v>
      </c>
      <c r="O164" s="108">
        <v>3588454069.73</v>
      </c>
    </row>
    <row r="165" spans="2:15" x14ac:dyDescent="0.2">
      <c r="C165" s="109" t="s">
        <v>26</v>
      </c>
      <c r="E165" s="109" t="s">
        <v>384</v>
      </c>
      <c r="G165" s="109" t="s">
        <v>386</v>
      </c>
      <c r="H165" s="108">
        <v>703972435.77999997</v>
      </c>
      <c r="J165" s="108">
        <v>1406505202.5699999</v>
      </c>
      <c r="M165" s="108">
        <v>1498927217.6700001</v>
      </c>
      <c r="O165" s="108">
        <v>611550420.67999995</v>
      </c>
    </row>
    <row r="167" spans="2:15" x14ac:dyDescent="0.2">
      <c r="B167" s="109" t="s">
        <v>442</v>
      </c>
      <c r="C167" s="109" t="s">
        <v>26</v>
      </c>
      <c r="H167" s="108">
        <v>5241051032.5600004</v>
      </c>
      <c r="J167" s="108">
        <v>1502613227.1300001</v>
      </c>
      <c r="M167" s="108">
        <v>2543659769.2800002</v>
      </c>
      <c r="O167" s="108">
        <v>4200004490.4099998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R201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759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2261435.91</v>
      </c>
      <c r="P8" s="108">
        <v>11577852.99</v>
      </c>
      <c r="Q8" s="108">
        <v>11723917.91</v>
      </c>
      <c r="R8" s="108">
        <v>2115370.9900000002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2220695.0499999998</v>
      </c>
      <c r="P10" s="108">
        <v>11673444.449999999</v>
      </c>
      <c r="Q10" s="108">
        <v>11821730.699999999</v>
      </c>
      <c r="R10" s="108">
        <v>2072408.8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23218694.489999998</v>
      </c>
      <c r="P12" s="108">
        <v>32805519.129999999</v>
      </c>
      <c r="Q12" s="108">
        <v>32940875.129999999</v>
      </c>
      <c r="R12" s="108">
        <v>23083338.489999998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2581136.0499999998</v>
      </c>
      <c r="P14" s="108">
        <v>2527745.5099999998</v>
      </c>
      <c r="Q14" s="108">
        <v>2685817.85</v>
      </c>
      <c r="R14" s="108">
        <v>2423063.71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8">
        <v>751572.25</v>
      </c>
      <c r="Q15" s="108">
        <v>3794680.9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759744.58</v>
      </c>
      <c r="P16" s="108">
        <v>483246.61</v>
      </c>
      <c r="Q16" s="108">
        <v>1242991.19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8">
        <v>943083.53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500170</v>
      </c>
      <c r="J18" s="109" t="s">
        <v>763</v>
      </c>
      <c r="K18" s="109" t="s">
        <v>386</v>
      </c>
      <c r="L18" s="109" t="s">
        <v>26</v>
      </c>
      <c r="N18" s="109">
        <v>0</v>
      </c>
      <c r="P18" s="108">
        <v>7524.73</v>
      </c>
      <c r="Q18" s="108">
        <v>7524.73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L19" s="109" t="s">
        <v>26</v>
      </c>
      <c r="N19" s="108">
        <v>24970393.600000001</v>
      </c>
      <c r="P19" s="109">
        <v>0</v>
      </c>
      <c r="Q19" s="108">
        <v>24970393.600000001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500186</v>
      </c>
      <c r="J20" s="109" t="s">
        <v>764</v>
      </c>
      <c r="K20" s="109" t="s">
        <v>386</v>
      </c>
      <c r="L20" s="109" t="s">
        <v>26</v>
      </c>
      <c r="N20" s="108">
        <v>-2164361.0299999998</v>
      </c>
      <c r="P20" s="108">
        <v>90968177.299999997</v>
      </c>
      <c r="Q20" s="108">
        <v>88803816.269999996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500187</v>
      </c>
      <c r="J21" s="109" t="s">
        <v>390</v>
      </c>
      <c r="L21" s="109" t="s">
        <v>26</v>
      </c>
      <c r="N21" s="108">
        <v>26832.06</v>
      </c>
      <c r="P21" s="109">
        <v>0</v>
      </c>
      <c r="Q21" s="109">
        <v>0</v>
      </c>
      <c r="R21" s="108">
        <v>26832.06</v>
      </c>
    </row>
    <row r="22" spans="4:18" x14ac:dyDescent="0.2">
      <c r="D22" s="109" t="s">
        <v>384</v>
      </c>
      <c r="F22" s="109">
        <v>138901</v>
      </c>
      <c r="I22" s="109">
        <v>500197</v>
      </c>
      <c r="J22" s="109" t="s">
        <v>391</v>
      </c>
      <c r="L22" s="109" t="s">
        <v>26</v>
      </c>
      <c r="N22" s="108">
        <v>8200000</v>
      </c>
      <c r="P22" s="109">
        <v>0</v>
      </c>
      <c r="Q22" s="109">
        <v>0</v>
      </c>
      <c r="R22" s="108">
        <v>8200000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L23" s="109" t="s">
        <v>26</v>
      </c>
      <c r="N23" s="108">
        <v>41905929.289999999</v>
      </c>
      <c r="P23" s="109">
        <v>0</v>
      </c>
      <c r="Q23" s="108">
        <v>608542.92000000004</v>
      </c>
      <c r="R23" s="108">
        <v>41297386.369999997</v>
      </c>
    </row>
    <row r="24" spans="4:18" x14ac:dyDescent="0.2">
      <c r="D24" s="109" t="s">
        <v>384</v>
      </c>
      <c r="F24" s="109">
        <v>138901</v>
      </c>
      <c r="I24" s="109">
        <v>500206</v>
      </c>
      <c r="J24" s="109" t="s">
        <v>392</v>
      </c>
      <c r="K24" s="109" t="s">
        <v>386</v>
      </c>
      <c r="L24" s="109" t="s">
        <v>26</v>
      </c>
      <c r="N24" s="108">
        <v>8577345.9700000007</v>
      </c>
      <c r="P24" s="108">
        <v>11993903.58</v>
      </c>
      <c r="Q24" s="108">
        <v>12614175.779999999</v>
      </c>
      <c r="R24" s="108">
        <v>7957073.7699999996</v>
      </c>
    </row>
    <row r="25" spans="4:18" x14ac:dyDescent="0.2">
      <c r="D25" s="109" t="s">
        <v>384</v>
      </c>
      <c r="F25" s="109">
        <v>138901</v>
      </c>
      <c r="I25" s="109">
        <v>500222</v>
      </c>
      <c r="J25" s="109" t="s">
        <v>765</v>
      </c>
      <c r="K25" s="109" t="s">
        <v>386</v>
      </c>
      <c r="L25" s="109" t="s">
        <v>26</v>
      </c>
      <c r="N25" s="109">
        <v>0</v>
      </c>
      <c r="P25" s="108">
        <v>25619434.66</v>
      </c>
      <c r="Q25" s="108">
        <v>25619434.66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500265</v>
      </c>
      <c r="J26" s="109" t="s">
        <v>393</v>
      </c>
      <c r="L26" s="109" t="s">
        <v>26</v>
      </c>
      <c r="N26" s="108">
        <v>61312933.149999999</v>
      </c>
      <c r="P26" s="109">
        <v>0</v>
      </c>
      <c r="Q26" s="109">
        <v>0</v>
      </c>
      <c r="R26" s="108">
        <v>61312933.149999999</v>
      </c>
    </row>
    <row r="27" spans="4:18" x14ac:dyDescent="0.2">
      <c r="D27" s="109" t="s">
        <v>384</v>
      </c>
      <c r="F27" s="109">
        <v>138901</v>
      </c>
      <c r="I27" s="109">
        <v>500265</v>
      </c>
      <c r="J27" s="109" t="s">
        <v>393</v>
      </c>
      <c r="K27" s="109" t="s">
        <v>386</v>
      </c>
      <c r="L27" s="109" t="s">
        <v>26</v>
      </c>
      <c r="N27" s="108">
        <v>13571063.76</v>
      </c>
      <c r="P27" s="108">
        <v>23937837.640000001</v>
      </c>
      <c r="Q27" s="108">
        <v>24867629.359999999</v>
      </c>
      <c r="R27" s="108">
        <v>12641272.039999999</v>
      </c>
    </row>
    <row r="28" spans="4:18" x14ac:dyDescent="0.2">
      <c r="D28" s="109" t="s">
        <v>384</v>
      </c>
      <c r="F28" s="109">
        <v>138901</v>
      </c>
      <c r="I28" s="109">
        <v>500271</v>
      </c>
      <c r="J28" s="109" t="s">
        <v>394</v>
      </c>
      <c r="L28" s="109" t="s">
        <v>26</v>
      </c>
      <c r="N28" s="108">
        <v>22081937.469999999</v>
      </c>
      <c r="P28" s="109">
        <v>0</v>
      </c>
      <c r="Q28" s="108">
        <v>2063384.36</v>
      </c>
      <c r="R28" s="108">
        <v>20018553.109999999</v>
      </c>
    </row>
    <row r="29" spans="4:18" x14ac:dyDescent="0.2">
      <c r="D29" s="109" t="s">
        <v>384</v>
      </c>
      <c r="F29" s="109">
        <v>138901</v>
      </c>
      <c r="I29" s="109">
        <v>500271</v>
      </c>
      <c r="J29" s="109" t="s">
        <v>394</v>
      </c>
      <c r="K29" s="109" t="s">
        <v>386</v>
      </c>
      <c r="L29" s="109" t="s">
        <v>26</v>
      </c>
      <c r="N29" s="108">
        <v>27630.94</v>
      </c>
      <c r="P29" s="108">
        <v>3935678.21</v>
      </c>
      <c r="Q29" s="108">
        <v>4133516.15</v>
      </c>
      <c r="R29" s="108">
        <v>-170207</v>
      </c>
    </row>
    <row r="30" spans="4:18" x14ac:dyDescent="0.2">
      <c r="D30" s="109" t="s">
        <v>384</v>
      </c>
      <c r="F30" s="109">
        <v>138901</v>
      </c>
      <c r="I30" s="109">
        <v>500274</v>
      </c>
      <c r="J30" s="109" t="s">
        <v>395</v>
      </c>
      <c r="L30" s="109" t="s">
        <v>26</v>
      </c>
      <c r="N30" s="108">
        <v>27577486.559999999</v>
      </c>
      <c r="P30" s="109">
        <v>0</v>
      </c>
      <c r="Q30" s="109">
        <v>0</v>
      </c>
      <c r="R30" s="108">
        <v>27577486.559999999</v>
      </c>
    </row>
    <row r="31" spans="4:18" x14ac:dyDescent="0.2">
      <c r="D31" s="109" t="s">
        <v>384</v>
      </c>
      <c r="F31" s="109">
        <v>138901</v>
      </c>
      <c r="I31" s="109">
        <v>500274</v>
      </c>
      <c r="J31" s="109" t="s">
        <v>395</v>
      </c>
      <c r="K31" s="109" t="s">
        <v>386</v>
      </c>
      <c r="L31" s="109" t="s">
        <v>26</v>
      </c>
      <c r="N31" s="108">
        <v>9670505.1799999997</v>
      </c>
      <c r="P31" s="108">
        <v>9487664.0199999996</v>
      </c>
      <c r="Q31" s="108">
        <v>9950151.0399999991</v>
      </c>
      <c r="R31" s="108">
        <v>9208018.1600000001</v>
      </c>
    </row>
    <row r="32" spans="4:18" x14ac:dyDescent="0.2">
      <c r="D32" s="109" t="s">
        <v>384</v>
      </c>
      <c r="F32" s="109">
        <v>138901</v>
      </c>
      <c r="I32" s="109">
        <v>500286</v>
      </c>
      <c r="J32" s="109" t="s">
        <v>565</v>
      </c>
      <c r="L32" s="109" t="s">
        <v>26</v>
      </c>
      <c r="N32" s="108">
        <v>5795495.0700000003</v>
      </c>
      <c r="P32" s="109">
        <v>0</v>
      </c>
      <c r="Q32" s="108">
        <v>1506060</v>
      </c>
      <c r="R32" s="108">
        <v>4289435.07</v>
      </c>
    </row>
    <row r="33" spans="4:18" x14ac:dyDescent="0.2">
      <c r="D33" s="109" t="s">
        <v>384</v>
      </c>
      <c r="F33" s="109">
        <v>138901</v>
      </c>
      <c r="I33" s="109">
        <v>500286</v>
      </c>
      <c r="J33" s="109" t="s">
        <v>565</v>
      </c>
      <c r="K33" s="109" t="s">
        <v>386</v>
      </c>
      <c r="L33" s="109" t="s">
        <v>26</v>
      </c>
      <c r="N33" s="108">
        <v>6245065.3300000001</v>
      </c>
      <c r="P33" s="108">
        <v>8302655.5999999996</v>
      </c>
      <c r="Q33" s="108">
        <v>8435056.3599999994</v>
      </c>
      <c r="R33" s="108">
        <v>6112664.5700000003</v>
      </c>
    </row>
    <row r="34" spans="4:18" x14ac:dyDescent="0.2">
      <c r="D34" s="109" t="s">
        <v>384</v>
      </c>
      <c r="F34" s="109">
        <v>138901</v>
      </c>
      <c r="I34" s="109">
        <v>500297</v>
      </c>
      <c r="J34" s="109" t="s">
        <v>396</v>
      </c>
      <c r="L34" s="109" t="s">
        <v>26</v>
      </c>
      <c r="N34" s="108">
        <v>3069452.32</v>
      </c>
      <c r="P34" s="109">
        <v>0</v>
      </c>
      <c r="Q34" s="109">
        <v>0</v>
      </c>
      <c r="R34" s="108">
        <v>3069452.32</v>
      </c>
    </row>
    <row r="35" spans="4:18" x14ac:dyDescent="0.2">
      <c r="D35" s="109" t="s">
        <v>384</v>
      </c>
      <c r="F35" s="109">
        <v>138901</v>
      </c>
      <c r="I35" s="109">
        <v>500297</v>
      </c>
      <c r="J35" s="109" t="s">
        <v>396</v>
      </c>
      <c r="K35" s="109" t="s">
        <v>386</v>
      </c>
      <c r="L35" s="109" t="s">
        <v>26</v>
      </c>
      <c r="N35" s="108">
        <v>883006.35</v>
      </c>
      <c r="P35" s="108">
        <v>8801499.2400000002</v>
      </c>
      <c r="Q35" s="108">
        <v>8850585.1699999999</v>
      </c>
      <c r="R35" s="108">
        <v>833920.42</v>
      </c>
    </row>
    <row r="36" spans="4:18" x14ac:dyDescent="0.2">
      <c r="D36" s="109" t="s">
        <v>384</v>
      </c>
      <c r="F36" s="109">
        <v>138901</v>
      </c>
      <c r="I36" s="109">
        <v>500317</v>
      </c>
      <c r="J36" s="109" t="s">
        <v>766</v>
      </c>
      <c r="L36" s="109" t="s">
        <v>26</v>
      </c>
      <c r="N36" s="108">
        <v>515296.24</v>
      </c>
      <c r="P36" s="109">
        <v>0</v>
      </c>
      <c r="Q36" s="108">
        <v>515296.24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500323</v>
      </c>
      <c r="J37" s="109" t="s">
        <v>747</v>
      </c>
      <c r="L37" s="109" t="s">
        <v>26</v>
      </c>
      <c r="N37" s="108">
        <v>7999000</v>
      </c>
      <c r="P37" s="108">
        <v>1200000</v>
      </c>
      <c r="Q37" s="108">
        <v>1200000</v>
      </c>
      <c r="R37" s="108">
        <v>7999000</v>
      </c>
    </row>
    <row r="38" spans="4:18" x14ac:dyDescent="0.2">
      <c r="D38" s="109" t="s">
        <v>384</v>
      </c>
      <c r="F38" s="109">
        <v>138901</v>
      </c>
      <c r="I38" s="109">
        <v>500331</v>
      </c>
      <c r="J38" s="109" t="s">
        <v>767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500331</v>
      </c>
      <c r="J39" s="109" t="s">
        <v>767</v>
      </c>
      <c r="K39" s="109" t="s">
        <v>386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500360</v>
      </c>
      <c r="J40" s="109" t="s">
        <v>768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500400</v>
      </c>
      <c r="J41" s="109" t="s">
        <v>397</v>
      </c>
      <c r="L41" s="109" t="s">
        <v>26</v>
      </c>
      <c r="N41" s="108">
        <v>2327726.86</v>
      </c>
      <c r="P41" s="109">
        <v>0</v>
      </c>
      <c r="Q41" s="109">
        <v>0</v>
      </c>
      <c r="R41" s="108">
        <v>2327726.86</v>
      </c>
    </row>
    <row r="42" spans="4:18" x14ac:dyDescent="0.2">
      <c r="D42" s="109" t="s">
        <v>384</v>
      </c>
      <c r="F42" s="109">
        <v>138901</v>
      </c>
      <c r="I42" s="109">
        <v>500400</v>
      </c>
      <c r="J42" s="109" t="s">
        <v>397</v>
      </c>
      <c r="K42" s="109" t="s">
        <v>386</v>
      </c>
      <c r="L42" s="109" t="s">
        <v>26</v>
      </c>
      <c r="N42" s="108">
        <v>720825.69</v>
      </c>
      <c r="P42" s="108">
        <v>1303879.22</v>
      </c>
      <c r="Q42" s="108">
        <v>1341731.3799999999</v>
      </c>
      <c r="R42" s="108">
        <v>682973.53</v>
      </c>
    </row>
    <row r="43" spans="4:18" x14ac:dyDescent="0.2">
      <c r="D43" s="109" t="s">
        <v>384</v>
      </c>
      <c r="F43" s="109">
        <v>138901</v>
      </c>
      <c r="I43" s="109">
        <v>500401</v>
      </c>
      <c r="J43" s="109" t="s">
        <v>398</v>
      </c>
      <c r="L43" s="109" t="s">
        <v>26</v>
      </c>
      <c r="N43" s="108">
        <v>18220406.02</v>
      </c>
      <c r="P43" s="109">
        <v>0</v>
      </c>
      <c r="Q43" s="109">
        <v>0</v>
      </c>
      <c r="R43" s="108">
        <v>18220406.02</v>
      </c>
    </row>
    <row r="44" spans="4:18" x14ac:dyDescent="0.2">
      <c r="D44" s="109" t="s">
        <v>384</v>
      </c>
      <c r="F44" s="109">
        <v>138901</v>
      </c>
      <c r="I44" s="109">
        <v>500401</v>
      </c>
      <c r="J44" s="109" t="s">
        <v>398</v>
      </c>
      <c r="K44" s="109" t="s">
        <v>386</v>
      </c>
      <c r="L44" s="109" t="s">
        <v>26</v>
      </c>
      <c r="N44" s="108">
        <v>5021136.0999999996</v>
      </c>
      <c r="P44" s="108">
        <v>5314809.75</v>
      </c>
      <c r="Q44" s="108">
        <v>5603386.6699999999</v>
      </c>
      <c r="R44" s="108">
        <v>4732559.18</v>
      </c>
    </row>
    <row r="45" spans="4:18" x14ac:dyDescent="0.2">
      <c r="D45" s="109" t="s">
        <v>384</v>
      </c>
      <c r="F45" s="109">
        <v>138901</v>
      </c>
      <c r="I45" s="109">
        <v>500470</v>
      </c>
      <c r="J45" s="109" t="s">
        <v>399</v>
      </c>
      <c r="L45" s="109" t="s">
        <v>26</v>
      </c>
      <c r="N45" s="108">
        <v>79369329.780000001</v>
      </c>
      <c r="P45" s="109">
        <v>0</v>
      </c>
      <c r="Q45" s="108">
        <v>6790875</v>
      </c>
      <c r="R45" s="108">
        <v>72578454.780000001</v>
      </c>
    </row>
    <row r="46" spans="4:18" x14ac:dyDescent="0.2">
      <c r="D46" s="109" t="s">
        <v>384</v>
      </c>
      <c r="F46" s="109">
        <v>138901</v>
      </c>
      <c r="I46" s="109">
        <v>500470</v>
      </c>
      <c r="J46" s="109" t="s">
        <v>399</v>
      </c>
      <c r="K46" s="109" t="s">
        <v>386</v>
      </c>
      <c r="L46" s="109" t="s">
        <v>26</v>
      </c>
      <c r="N46" s="108">
        <v>63546170.140000001</v>
      </c>
      <c r="P46" s="108">
        <v>78318205.989999995</v>
      </c>
      <c r="Q46" s="108">
        <v>80022830.980000004</v>
      </c>
      <c r="R46" s="108">
        <v>61841545.149999999</v>
      </c>
    </row>
    <row r="47" spans="4:18" x14ac:dyDescent="0.2">
      <c r="D47" s="109" t="s">
        <v>384</v>
      </c>
      <c r="F47" s="109">
        <v>138901</v>
      </c>
      <c r="I47" s="109">
        <v>500507</v>
      </c>
      <c r="J47" s="109" t="s">
        <v>642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500508</v>
      </c>
      <c r="J48" s="109" t="s">
        <v>643</v>
      </c>
      <c r="L48" s="109" t="s">
        <v>26</v>
      </c>
      <c r="N48" s="108">
        <v>681058.39</v>
      </c>
      <c r="P48" s="109">
        <v>0</v>
      </c>
      <c r="Q48" s="108">
        <v>681058.39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500512</v>
      </c>
      <c r="J49" s="109" t="s">
        <v>400</v>
      </c>
      <c r="L49" s="109" t="s">
        <v>26</v>
      </c>
      <c r="N49" s="108">
        <v>94998216.340000004</v>
      </c>
      <c r="P49" s="109">
        <v>0</v>
      </c>
      <c r="Q49" s="109">
        <v>0</v>
      </c>
      <c r="R49" s="108">
        <v>94998216.340000004</v>
      </c>
    </row>
    <row r="50" spans="4:18" x14ac:dyDescent="0.2">
      <c r="D50" s="109" t="s">
        <v>384</v>
      </c>
      <c r="F50" s="109">
        <v>138901</v>
      </c>
      <c r="I50" s="109">
        <v>500512</v>
      </c>
      <c r="J50" s="109" t="s">
        <v>400</v>
      </c>
      <c r="K50" s="109" t="s">
        <v>386</v>
      </c>
      <c r="L50" s="109" t="s">
        <v>26</v>
      </c>
      <c r="N50" s="108">
        <v>11773953.470000001</v>
      </c>
      <c r="P50" s="108">
        <v>10864686.42</v>
      </c>
      <c r="Q50" s="108">
        <v>11782646.32</v>
      </c>
      <c r="R50" s="108">
        <v>10855993.57</v>
      </c>
    </row>
    <row r="51" spans="4:18" x14ac:dyDescent="0.2">
      <c r="D51" s="109" t="s">
        <v>384</v>
      </c>
      <c r="F51" s="109">
        <v>138901</v>
      </c>
      <c r="I51" s="109">
        <v>500515</v>
      </c>
      <c r="J51" s="109" t="s">
        <v>401</v>
      </c>
      <c r="L51" s="109" t="s">
        <v>26</v>
      </c>
      <c r="N51" s="108">
        <v>27628531.809999999</v>
      </c>
      <c r="P51" s="109">
        <v>0</v>
      </c>
      <c r="Q51" s="109">
        <v>0</v>
      </c>
      <c r="R51" s="108">
        <v>27628531.809999999</v>
      </c>
    </row>
    <row r="52" spans="4:18" x14ac:dyDescent="0.2">
      <c r="D52" s="109" t="s">
        <v>384</v>
      </c>
      <c r="F52" s="109">
        <v>138901</v>
      </c>
      <c r="I52" s="109">
        <v>500515</v>
      </c>
      <c r="J52" s="109" t="s">
        <v>401</v>
      </c>
      <c r="K52" s="109" t="s">
        <v>386</v>
      </c>
      <c r="L52" s="109" t="s">
        <v>26</v>
      </c>
      <c r="N52" s="108">
        <v>6684480.6900000004</v>
      </c>
      <c r="P52" s="108">
        <v>9709275.1799999997</v>
      </c>
      <c r="Q52" s="108">
        <v>10135320.289999999</v>
      </c>
      <c r="R52" s="108">
        <v>6258435.5800000001</v>
      </c>
    </row>
    <row r="53" spans="4:18" x14ac:dyDescent="0.2">
      <c r="D53" s="109" t="s">
        <v>384</v>
      </c>
      <c r="F53" s="109">
        <v>138901</v>
      </c>
      <c r="I53" s="109">
        <v>500522</v>
      </c>
      <c r="J53" s="109" t="s">
        <v>402</v>
      </c>
      <c r="L53" s="109" t="s">
        <v>26</v>
      </c>
      <c r="N53" s="108">
        <v>-1055236.5900000001</v>
      </c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F54" s="109">
        <v>138901</v>
      </c>
      <c r="I54" s="109">
        <v>500522</v>
      </c>
      <c r="J54" s="109" t="s">
        <v>402</v>
      </c>
      <c r="K54" s="109" t="s">
        <v>386</v>
      </c>
      <c r="L54" s="109" t="s">
        <v>26</v>
      </c>
      <c r="N54" s="108">
        <v>7876320.1399999997</v>
      </c>
      <c r="P54" s="108">
        <v>7791626.6500000004</v>
      </c>
      <c r="Q54" s="108">
        <v>7876320.1399999997</v>
      </c>
      <c r="R54" s="108">
        <v>7791626.6500000004</v>
      </c>
    </row>
    <row r="55" spans="4:18" x14ac:dyDescent="0.2">
      <c r="D55" s="109" t="s">
        <v>384</v>
      </c>
      <c r="F55" s="109">
        <v>138901</v>
      </c>
      <c r="I55" s="109">
        <v>500523</v>
      </c>
      <c r="J55" s="109" t="s">
        <v>644</v>
      </c>
      <c r="L55" s="109" t="s">
        <v>26</v>
      </c>
      <c r="N55" s="108">
        <v>4857592.24</v>
      </c>
      <c r="P55" s="108">
        <v>1510933.23</v>
      </c>
      <c r="Q55" s="108">
        <v>6472167.7300000004</v>
      </c>
      <c r="R55" s="108">
        <v>-103642.26</v>
      </c>
    </row>
    <row r="56" spans="4:18" x14ac:dyDescent="0.2">
      <c r="D56" s="109" t="s">
        <v>384</v>
      </c>
      <c r="F56" s="109">
        <v>138901</v>
      </c>
      <c r="I56" s="109">
        <v>500523</v>
      </c>
      <c r="J56" s="109" t="s">
        <v>644</v>
      </c>
      <c r="K56" s="109" t="s">
        <v>386</v>
      </c>
      <c r="L56" s="109" t="s">
        <v>26</v>
      </c>
      <c r="N56" s="108">
        <v>4104727.92</v>
      </c>
      <c r="P56" s="108">
        <v>280683960.23000002</v>
      </c>
      <c r="Q56" s="108">
        <v>280751709.75999999</v>
      </c>
      <c r="R56" s="108">
        <v>4036978.39</v>
      </c>
    </row>
    <row r="57" spans="4:18" x14ac:dyDescent="0.2">
      <c r="D57" s="109" t="s">
        <v>384</v>
      </c>
      <c r="F57" s="109">
        <v>138901</v>
      </c>
      <c r="I57" s="109">
        <v>500538</v>
      </c>
      <c r="J57" s="109" t="s">
        <v>403</v>
      </c>
      <c r="L57" s="109" t="s">
        <v>26</v>
      </c>
      <c r="N57" s="108">
        <v>6516379.5800000001</v>
      </c>
      <c r="P57" s="108">
        <v>1687300.88</v>
      </c>
      <c r="Q57" s="108">
        <v>2107754.15</v>
      </c>
      <c r="R57" s="108">
        <v>6095926.3099999996</v>
      </c>
    </row>
    <row r="58" spans="4:18" x14ac:dyDescent="0.2">
      <c r="D58" s="109" t="s">
        <v>384</v>
      </c>
      <c r="F58" s="109">
        <v>138901</v>
      </c>
      <c r="I58" s="109">
        <v>500538</v>
      </c>
      <c r="J58" s="109" t="s">
        <v>403</v>
      </c>
      <c r="K58" s="109" t="s">
        <v>386</v>
      </c>
      <c r="L58" s="109" t="s">
        <v>26</v>
      </c>
      <c r="N58" s="108">
        <v>1664411.58</v>
      </c>
      <c r="P58" s="108">
        <v>22295668.379999999</v>
      </c>
      <c r="Q58" s="108">
        <v>22385242.02</v>
      </c>
      <c r="R58" s="108">
        <v>1574837.94</v>
      </c>
    </row>
    <row r="59" spans="4:18" x14ac:dyDescent="0.2">
      <c r="D59" s="109" t="s">
        <v>384</v>
      </c>
      <c r="F59" s="109">
        <v>138901</v>
      </c>
      <c r="I59" s="109">
        <v>500540</v>
      </c>
      <c r="J59" s="109" t="s">
        <v>748</v>
      </c>
      <c r="L59" s="109" t="s">
        <v>26</v>
      </c>
      <c r="N59" s="108">
        <v>55179910.130000003</v>
      </c>
      <c r="P59" s="109">
        <v>0</v>
      </c>
      <c r="Q59" s="109">
        <v>0</v>
      </c>
      <c r="R59" s="108">
        <v>55179910.130000003</v>
      </c>
    </row>
    <row r="60" spans="4:18" x14ac:dyDescent="0.2">
      <c r="D60" s="109" t="s">
        <v>384</v>
      </c>
      <c r="F60" s="109">
        <v>138901</v>
      </c>
      <c r="I60" s="109">
        <v>500540</v>
      </c>
      <c r="J60" s="109" t="s">
        <v>748</v>
      </c>
      <c r="K60" s="109" t="s">
        <v>386</v>
      </c>
      <c r="L60" s="109" t="s">
        <v>26</v>
      </c>
      <c r="N60" s="108">
        <v>11784553.029999999</v>
      </c>
      <c r="P60" s="108">
        <v>12559688.52</v>
      </c>
      <c r="Q60" s="108">
        <v>13739937.65</v>
      </c>
      <c r="R60" s="108">
        <v>10604303.9</v>
      </c>
    </row>
    <row r="61" spans="4:18" x14ac:dyDescent="0.2">
      <c r="D61" s="109" t="s">
        <v>384</v>
      </c>
      <c r="F61" s="109">
        <v>138901</v>
      </c>
      <c r="I61" s="109">
        <v>500546</v>
      </c>
      <c r="J61" s="109" t="s">
        <v>404</v>
      </c>
      <c r="L61" s="109" t="s">
        <v>26</v>
      </c>
      <c r="N61" s="108">
        <v>430536.95</v>
      </c>
      <c r="P61" s="109">
        <v>0</v>
      </c>
      <c r="Q61" s="108">
        <v>3701.37</v>
      </c>
      <c r="R61" s="108">
        <v>426835.58</v>
      </c>
    </row>
    <row r="62" spans="4:18" x14ac:dyDescent="0.2">
      <c r="D62" s="109" t="s">
        <v>384</v>
      </c>
      <c r="F62" s="109">
        <v>138901</v>
      </c>
      <c r="I62" s="109">
        <v>500555</v>
      </c>
      <c r="J62" s="109" t="s">
        <v>405</v>
      </c>
      <c r="L62" s="109" t="s">
        <v>26</v>
      </c>
      <c r="N62" s="108">
        <v>918177.38</v>
      </c>
      <c r="P62" s="109">
        <v>0</v>
      </c>
      <c r="Q62" s="109">
        <v>0</v>
      </c>
      <c r="R62" s="108">
        <v>918177.38</v>
      </c>
    </row>
    <row r="63" spans="4:18" x14ac:dyDescent="0.2">
      <c r="D63" s="109" t="s">
        <v>384</v>
      </c>
      <c r="F63" s="109">
        <v>138901</v>
      </c>
      <c r="I63" s="109">
        <v>500557</v>
      </c>
      <c r="J63" s="109" t="s">
        <v>406</v>
      </c>
      <c r="L63" s="109" t="s">
        <v>26</v>
      </c>
      <c r="N63" s="108">
        <v>110751629.14</v>
      </c>
      <c r="P63" s="109">
        <v>0</v>
      </c>
      <c r="Q63" s="109">
        <v>0</v>
      </c>
      <c r="R63" s="108">
        <v>110751629.14</v>
      </c>
    </row>
    <row r="64" spans="4:18" x14ac:dyDescent="0.2">
      <c r="D64" s="109" t="s">
        <v>384</v>
      </c>
      <c r="F64" s="109">
        <v>138901</v>
      </c>
      <c r="I64" s="109">
        <v>500557</v>
      </c>
      <c r="J64" s="109" t="s">
        <v>406</v>
      </c>
      <c r="K64" s="109" t="s">
        <v>386</v>
      </c>
      <c r="L64" s="109" t="s">
        <v>26</v>
      </c>
      <c r="N64" s="108">
        <v>35905701.25</v>
      </c>
      <c r="P64" s="108">
        <v>37452237.780000001</v>
      </c>
      <c r="Q64" s="108">
        <v>39273197.969999999</v>
      </c>
      <c r="R64" s="108">
        <v>34084741.060000002</v>
      </c>
    </row>
    <row r="65" spans="4:18" x14ac:dyDescent="0.2">
      <c r="D65" s="109" t="s">
        <v>384</v>
      </c>
      <c r="F65" s="109">
        <v>138901</v>
      </c>
      <c r="I65" s="109">
        <v>500558</v>
      </c>
      <c r="J65" s="109" t="s">
        <v>406</v>
      </c>
      <c r="L65" s="109" t="s">
        <v>26</v>
      </c>
      <c r="N65" s="108">
        <v>121567989.73999999</v>
      </c>
      <c r="P65" s="109">
        <v>0</v>
      </c>
      <c r="Q65" s="109">
        <v>0</v>
      </c>
      <c r="R65" s="108">
        <v>121567989.73999999</v>
      </c>
    </row>
    <row r="66" spans="4:18" x14ac:dyDescent="0.2">
      <c r="D66" s="109" t="s">
        <v>384</v>
      </c>
      <c r="F66" s="109">
        <v>138901</v>
      </c>
      <c r="I66" s="109">
        <v>500558</v>
      </c>
      <c r="J66" s="109" t="s">
        <v>406</v>
      </c>
      <c r="K66" s="109" t="s">
        <v>386</v>
      </c>
      <c r="L66" s="109" t="s">
        <v>26</v>
      </c>
      <c r="N66" s="108">
        <v>45569576.759999998</v>
      </c>
      <c r="P66" s="108">
        <v>48639475.479999997</v>
      </c>
      <c r="Q66" s="108">
        <v>50714727.030000001</v>
      </c>
      <c r="R66" s="108">
        <v>43494325.210000001</v>
      </c>
    </row>
    <row r="67" spans="4:18" x14ac:dyDescent="0.2">
      <c r="D67" s="109" t="s">
        <v>384</v>
      </c>
      <c r="F67" s="109">
        <v>138901</v>
      </c>
      <c r="I67" s="109">
        <v>500560</v>
      </c>
      <c r="J67" s="109" t="s">
        <v>407</v>
      </c>
      <c r="L67" s="109" t="s">
        <v>26</v>
      </c>
      <c r="N67" s="108">
        <v>760800</v>
      </c>
      <c r="P67" s="109">
        <v>0</v>
      </c>
      <c r="Q67" s="108">
        <v>1000</v>
      </c>
      <c r="R67" s="108">
        <v>759800</v>
      </c>
    </row>
    <row r="68" spans="4:18" x14ac:dyDescent="0.2">
      <c r="D68" s="109" t="s">
        <v>384</v>
      </c>
      <c r="F68" s="109">
        <v>138901</v>
      </c>
      <c r="I68" s="109">
        <v>500576</v>
      </c>
      <c r="J68" s="109" t="s">
        <v>408</v>
      </c>
      <c r="L68" s="109" t="s">
        <v>26</v>
      </c>
      <c r="N68" s="108">
        <v>2799524</v>
      </c>
      <c r="P68" s="109">
        <v>0</v>
      </c>
      <c r="Q68" s="109">
        <v>0</v>
      </c>
      <c r="R68" s="108">
        <v>2799524</v>
      </c>
    </row>
    <row r="69" spans="4:18" x14ac:dyDescent="0.2">
      <c r="D69" s="109" t="s">
        <v>384</v>
      </c>
      <c r="F69" s="109">
        <v>138901</v>
      </c>
      <c r="I69" s="109">
        <v>500576</v>
      </c>
      <c r="J69" s="109" t="s">
        <v>408</v>
      </c>
      <c r="K69" s="109" t="s">
        <v>386</v>
      </c>
      <c r="L69" s="109" t="s">
        <v>26</v>
      </c>
      <c r="N69" s="108">
        <v>350114.61</v>
      </c>
      <c r="P69" s="108">
        <v>315288.13</v>
      </c>
      <c r="Q69" s="108">
        <v>370800.54</v>
      </c>
      <c r="R69" s="108">
        <v>294602.2</v>
      </c>
    </row>
    <row r="70" spans="4:18" x14ac:dyDescent="0.2">
      <c r="D70" s="109" t="s">
        <v>384</v>
      </c>
      <c r="F70" s="109">
        <v>138901</v>
      </c>
      <c r="I70" s="109">
        <v>500577</v>
      </c>
      <c r="J70" s="109" t="s">
        <v>409</v>
      </c>
      <c r="L70" s="109" t="s">
        <v>26</v>
      </c>
      <c r="N70" s="108">
        <v>747562.14</v>
      </c>
      <c r="P70" s="109">
        <v>0</v>
      </c>
      <c r="Q70" s="109">
        <v>0</v>
      </c>
      <c r="R70" s="108">
        <v>747562.14</v>
      </c>
    </row>
    <row r="71" spans="4:18" x14ac:dyDescent="0.2">
      <c r="D71" s="109" t="s">
        <v>384</v>
      </c>
      <c r="F71" s="109">
        <v>138901</v>
      </c>
      <c r="I71" s="109">
        <v>500590</v>
      </c>
      <c r="J71" s="109" t="s">
        <v>410</v>
      </c>
      <c r="L71" s="109" t="s">
        <v>26</v>
      </c>
      <c r="N71" s="108">
        <v>4765370.51</v>
      </c>
      <c r="P71" s="109">
        <v>0</v>
      </c>
      <c r="Q71" s="109">
        <v>0</v>
      </c>
      <c r="R71" s="108">
        <v>4765370.51</v>
      </c>
    </row>
    <row r="72" spans="4:18" x14ac:dyDescent="0.2">
      <c r="D72" s="109" t="s">
        <v>384</v>
      </c>
      <c r="F72" s="109">
        <v>138901</v>
      </c>
      <c r="I72" s="109">
        <v>500590</v>
      </c>
      <c r="J72" s="109" t="s">
        <v>410</v>
      </c>
      <c r="K72" s="109" t="s">
        <v>386</v>
      </c>
      <c r="L72" s="109" t="s">
        <v>26</v>
      </c>
      <c r="N72" s="108">
        <v>951958.06</v>
      </c>
      <c r="P72" s="108">
        <v>902804.08</v>
      </c>
      <c r="Q72" s="108">
        <v>951958.06</v>
      </c>
      <c r="R72" s="108">
        <v>902804.08</v>
      </c>
    </row>
    <row r="73" spans="4:18" x14ac:dyDescent="0.2">
      <c r="D73" s="109" t="s">
        <v>384</v>
      </c>
      <c r="F73" s="109">
        <v>138901</v>
      </c>
      <c r="I73" s="109">
        <v>500613</v>
      </c>
      <c r="J73" s="109" t="s">
        <v>411</v>
      </c>
      <c r="L73" s="109" t="s">
        <v>26</v>
      </c>
      <c r="N73" s="108">
        <v>7458382.4800000004</v>
      </c>
      <c r="P73" s="109">
        <v>0</v>
      </c>
      <c r="Q73" s="109">
        <v>0</v>
      </c>
      <c r="R73" s="108">
        <v>7458382.4800000004</v>
      </c>
    </row>
    <row r="74" spans="4:18" x14ac:dyDescent="0.2">
      <c r="D74" s="109" t="s">
        <v>384</v>
      </c>
      <c r="F74" s="109">
        <v>138901</v>
      </c>
      <c r="I74" s="109">
        <v>500617</v>
      </c>
      <c r="J74" s="109" t="s">
        <v>749</v>
      </c>
      <c r="L74" s="109" t="s">
        <v>26</v>
      </c>
      <c r="N74" s="108">
        <v>94232.23</v>
      </c>
      <c r="P74" s="109">
        <v>0</v>
      </c>
      <c r="Q74" s="109">
        <v>0</v>
      </c>
      <c r="R74" s="108">
        <v>94232.23</v>
      </c>
    </row>
    <row r="75" spans="4:18" x14ac:dyDescent="0.2">
      <c r="D75" s="109" t="s">
        <v>384</v>
      </c>
      <c r="F75" s="109">
        <v>138901</v>
      </c>
      <c r="I75" s="109">
        <v>500626</v>
      </c>
      <c r="J75" s="109" t="s">
        <v>769</v>
      </c>
      <c r="L75" s="109" t="s">
        <v>26</v>
      </c>
      <c r="N75" s="109">
        <v>0</v>
      </c>
      <c r="P75" s="109">
        <v>0</v>
      </c>
      <c r="Q75" s="109">
        <v>0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500626</v>
      </c>
      <c r="J76" s="109" t="s">
        <v>769</v>
      </c>
      <c r="K76" s="109" t="s">
        <v>386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500629</v>
      </c>
      <c r="J77" s="109" t="s">
        <v>412</v>
      </c>
      <c r="L77" s="109" t="s">
        <v>26</v>
      </c>
      <c r="N77" s="108">
        <v>2876610.92</v>
      </c>
      <c r="P77" s="109">
        <v>0</v>
      </c>
      <c r="Q77" s="108">
        <v>170630.99</v>
      </c>
      <c r="R77" s="108">
        <v>2705979.93</v>
      </c>
    </row>
    <row r="78" spans="4:18" x14ac:dyDescent="0.2">
      <c r="D78" s="109" t="s">
        <v>384</v>
      </c>
      <c r="F78" s="109">
        <v>138901</v>
      </c>
      <c r="I78" s="109">
        <v>500630</v>
      </c>
      <c r="J78" s="109" t="s">
        <v>770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500630</v>
      </c>
      <c r="J79" s="109" t="s">
        <v>770</v>
      </c>
      <c r="K79" s="109" t="s">
        <v>386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500631</v>
      </c>
      <c r="J80" s="109" t="s">
        <v>413</v>
      </c>
      <c r="L80" s="109" t="s">
        <v>26</v>
      </c>
      <c r="N80" s="108">
        <v>574171.62</v>
      </c>
      <c r="P80" s="109">
        <v>0</v>
      </c>
      <c r="Q80" s="109">
        <v>0</v>
      </c>
      <c r="R80" s="108">
        <v>574171.62</v>
      </c>
    </row>
    <row r="81" spans="4:18" x14ac:dyDescent="0.2">
      <c r="D81" s="109" t="s">
        <v>384</v>
      </c>
      <c r="F81" s="109">
        <v>138901</v>
      </c>
      <c r="I81" s="109">
        <v>500631</v>
      </c>
      <c r="J81" s="109" t="s">
        <v>413</v>
      </c>
      <c r="K81" s="109" t="s">
        <v>386</v>
      </c>
      <c r="L81" s="109" t="s">
        <v>26</v>
      </c>
      <c r="N81" s="108">
        <v>27684</v>
      </c>
      <c r="P81" s="109">
        <v>490.9</v>
      </c>
      <c r="Q81" s="108">
        <v>28040</v>
      </c>
      <c r="R81" s="109">
        <v>134.9</v>
      </c>
    </row>
    <row r="82" spans="4:18" x14ac:dyDescent="0.2">
      <c r="D82" s="109" t="s">
        <v>384</v>
      </c>
      <c r="F82" s="109">
        <v>138901</v>
      </c>
      <c r="I82" s="109">
        <v>500640</v>
      </c>
      <c r="J82" s="109" t="s">
        <v>414</v>
      </c>
      <c r="L82" s="109" t="s">
        <v>26</v>
      </c>
      <c r="N82" s="108">
        <v>112690468.15000001</v>
      </c>
      <c r="P82" s="109">
        <v>0</v>
      </c>
      <c r="Q82" s="109">
        <v>0</v>
      </c>
      <c r="R82" s="108">
        <v>112690468.15000001</v>
      </c>
    </row>
    <row r="83" spans="4:18" x14ac:dyDescent="0.2">
      <c r="D83" s="109" t="s">
        <v>384</v>
      </c>
      <c r="F83" s="109">
        <v>138901</v>
      </c>
      <c r="I83" s="109">
        <v>500640</v>
      </c>
      <c r="J83" s="109" t="s">
        <v>414</v>
      </c>
      <c r="K83" s="109" t="s">
        <v>386</v>
      </c>
      <c r="L83" s="109" t="s">
        <v>26</v>
      </c>
      <c r="N83" s="108">
        <v>33513957.699999999</v>
      </c>
      <c r="P83" s="108">
        <v>34049253.920000002</v>
      </c>
      <c r="Q83" s="108">
        <v>35864590.640000001</v>
      </c>
      <c r="R83" s="108">
        <v>31698620.98</v>
      </c>
    </row>
    <row r="84" spans="4:18" x14ac:dyDescent="0.2">
      <c r="D84" s="109" t="s">
        <v>384</v>
      </c>
      <c r="F84" s="109">
        <v>138901</v>
      </c>
      <c r="I84" s="109">
        <v>500642</v>
      </c>
      <c r="J84" s="109" t="s">
        <v>414</v>
      </c>
      <c r="L84" s="109" t="s">
        <v>26</v>
      </c>
      <c r="N84" s="108">
        <v>152893577.93000001</v>
      </c>
      <c r="P84" s="109">
        <v>0</v>
      </c>
      <c r="Q84" s="109">
        <v>0</v>
      </c>
      <c r="R84" s="108">
        <v>152893577.93000001</v>
      </c>
    </row>
    <row r="85" spans="4:18" x14ac:dyDescent="0.2">
      <c r="D85" s="109" t="s">
        <v>384</v>
      </c>
      <c r="F85" s="109">
        <v>138901</v>
      </c>
      <c r="I85" s="109">
        <v>500642</v>
      </c>
      <c r="J85" s="109" t="s">
        <v>414</v>
      </c>
      <c r="K85" s="109" t="s">
        <v>386</v>
      </c>
      <c r="L85" s="109" t="s">
        <v>26</v>
      </c>
      <c r="N85" s="108">
        <v>44382199.93</v>
      </c>
      <c r="P85" s="108">
        <v>42770699.030000001</v>
      </c>
      <c r="Q85" s="108">
        <v>45220159.5</v>
      </c>
      <c r="R85" s="108">
        <v>41932739.460000001</v>
      </c>
    </row>
    <row r="86" spans="4:18" x14ac:dyDescent="0.2">
      <c r="D86" s="109" t="s">
        <v>384</v>
      </c>
      <c r="F86" s="109">
        <v>138901</v>
      </c>
      <c r="I86" s="109">
        <v>500644</v>
      </c>
      <c r="J86" s="109" t="s">
        <v>415</v>
      </c>
      <c r="L86" s="109" t="s">
        <v>26</v>
      </c>
      <c r="N86" s="108">
        <v>1067187.55</v>
      </c>
      <c r="P86" s="109">
        <v>0</v>
      </c>
      <c r="Q86" s="109">
        <v>0</v>
      </c>
      <c r="R86" s="108">
        <v>1067187.55</v>
      </c>
    </row>
    <row r="87" spans="4:18" x14ac:dyDescent="0.2">
      <c r="D87" s="109" t="s">
        <v>384</v>
      </c>
      <c r="F87" s="109">
        <v>138901</v>
      </c>
      <c r="I87" s="109">
        <v>500677</v>
      </c>
      <c r="J87" s="109" t="s">
        <v>750</v>
      </c>
      <c r="L87" s="109" t="s">
        <v>26</v>
      </c>
      <c r="N87" s="108">
        <v>686859880.23000002</v>
      </c>
      <c r="P87" s="109">
        <v>0</v>
      </c>
      <c r="Q87" s="108">
        <v>33088000</v>
      </c>
      <c r="R87" s="108">
        <v>653771880.23000002</v>
      </c>
    </row>
    <row r="88" spans="4:18" x14ac:dyDescent="0.2">
      <c r="D88" s="109" t="s">
        <v>384</v>
      </c>
      <c r="F88" s="109">
        <v>138901</v>
      </c>
      <c r="I88" s="109">
        <v>500677</v>
      </c>
      <c r="J88" s="109" t="s">
        <v>750</v>
      </c>
      <c r="K88" s="109" t="s">
        <v>386</v>
      </c>
      <c r="L88" s="109" t="s">
        <v>26</v>
      </c>
      <c r="N88" s="108">
        <v>83732119.769999996</v>
      </c>
      <c r="P88" s="108">
        <v>95535697.790000007</v>
      </c>
      <c r="Q88" s="108">
        <v>105103697.8</v>
      </c>
      <c r="R88" s="108">
        <v>74164119.760000005</v>
      </c>
    </row>
    <row r="89" spans="4:18" x14ac:dyDescent="0.2">
      <c r="D89" s="109" t="s">
        <v>384</v>
      </c>
      <c r="F89" s="109">
        <v>138901</v>
      </c>
      <c r="I89" s="109">
        <v>500679</v>
      </c>
      <c r="J89" s="109" t="s">
        <v>416</v>
      </c>
      <c r="L89" s="109" t="s">
        <v>26</v>
      </c>
      <c r="N89" s="108">
        <v>172412006.03</v>
      </c>
      <c r="P89" s="109">
        <v>0</v>
      </c>
      <c r="Q89" s="109">
        <v>0</v>
      </c>
      <c r="R89" s="108">
        <v>172412006.03</v>
      </c>
    </row>
    <row r="90" spans="4:18" x14ac:dyDescent="0.2">
      <c r="D90" s="109" t="s">
        <v>384</v>
      </c>
      <c r="F90" s="109">
        <v>138901</v>
      </c>
      <c r="I90" s="109">
        <v>500679</v>
      </c>
      <c r="J90" s="109" t="s">
        <v>416</v>
      </c>
      <c r="K90" s="109" t="s">
        <v>386</v>
      </c>
      <c r="L90" s="109" t="s">
        <v>26</v>
      </c>
      <c r="N90" s="108">
        <v>66303993.969999999</v>
      </c>
      <c r="P90" s="108">
        <v>63771993.969999999</v>
      </c>
      <c r="Q90" s="108">
        <v>66735993.969999999</v>
      </c>
      <c r="R90" s="108">
        <v>63339993.969999999</v>
      </c>
    </row>
    <row r="91" spans="4:18" x14ac:dyDescent="0.2">
      <c r="D91" s="109" t="s">
        <v>384</v>
      </c>
      <c r="F91" s="109">
        <v>138901</v>
      </c>
      <c r="I91" s="109">
        <v>500682</v>
      </c>
      <c r="J91" s="109" t="s">
        <v>771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500682</v>
      </c>
      <c r="J92" s="109" t="s">
        <v>771</v>
      </c>
      <c r="K92" s="109" t="s">
        <v>386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500686</v>
      </c>
      <c r="J93" s="109" t="s">
        <v>751</v>
      </c>
      <c r="L93" s="109" t="s">
        <v>26</v>
      </c>
      <c r="N93" s="108">
        <v>1553236.77</v>
      </c>
      <c r="P93" s="109">
        <v>0</v>
      </c>
      <c r="Q93" s="108">
        <v>61432.19</v>
      </c>
      <c r="R93" s="108">
        <v>1491804.58</v>
      </c>
    </row>
    <row r="94" spans="4:18" x14ac:dyDescent="0.2">
      <c r="D94" s="109" t="s">
        <v>384</v>
      </c>
      <c r="F94" s="109">
        <v>138901</v>
      </c>
      <c r="I94" s="109">
        <v>500686</v>
      </c>
      <c r="J94" s="109" t="s">
        <v>751</v>
      </c>
      <c r="K94" s="109" t="s">
        <v>386</v>
      </c>
      <c r="L94" s="109" t="s">
        <v>26</v>
      </c>
      <c r="N94" s="108">
        <v>787053.37</v>
      </c>
      <c r="P94" s="108">
        <v>1099774.6399999999</v>
      </c>
      <c r="Q94" s="108">
        <v>1128222.52</v>
      </c>
      <c r="R94" s="108">
        <v>758605.49</v>
      </c>
    </row>
    <row r="95" spans="4:18" x14ac:dyDescent="0.2">
      <c r="D95" s="109" t="s">
        <v>384</v>
      </c>
      <c r="F95" s="109">
        <v>138901</v>
      </c>
      <c r="I95" s="109">
        <v>500693</v>
      </c>
      <c r="J95" s="109" t="s">
        <v>417</v>
      </c>
      <c r="L95" s="109" t="s">
        <v>26</v>
      </c>
      <c r="N95" s="108">
        <v>11686785.98</v>
      </c>
      <c r="P95" s="108">
        <v>5675220.4100000001</v>
      </c>
      <c r="Q95" s="108">
        <v>7287995.7999999998</v>
      </c>
      <c r="R95" s="108">
        <v>10074010.59</v>
      </c>
    </row>
    <row r="96" spans="4:18" x14ac:dyDescent="0.2">
      <c r="D96" s="109" t="s">
        <v>384</v>
      </c>
      <c r="F96" s="109">
        <v>138901</v>
      </c>
      <c r="I96" s="109">
        <v>500708</v>
      </c>
      <c r="J96" s="109" t="s">
        <v>418</v>
      </c>
      <c r="L96" s="109" t="s">
        <v>26</v>
      </c>
      <c r="N96" s="108">
        <v>30793113.690000001</v>
      </c>
      <c r="P96" s="109">
        <v>0</v>
      </c>
      <c r="Q96" s="109">
        <v>0</v>
      </c>
      <c r="R96" s="108">
        <v>30793113.690000001</v>
      </c>
    </row>
    <row r="97" spans="4:18" x14ac:dyDescent="0.2">
      <c r="D97" s="109" t="s">
        <v>384</v>
      </c>
      <c r="F97" s="109">
        <v>138901</v>
      </c>
      <c r="I97" s="109">
        <v>500708</v>
      </c>
      <c r="J97" s="109" t="s">
        <v>418</v>
      </c>
      <c r="K97" s="109" t="s">
        <v>386</v>
      </c>
      <c r="L97" s="109" t="s">
        <v>26</v>
      </c>
      <c r="N97" s="108">
        <v>39589953.299999997</v>
      </c>
      <c r="P97" s="108">
        <v>40826477.130000003</v>
      </c>
      <c r="Q97" s="108">
        <v>41700383.43</v>
      </c>
      <c r="R97" s="108">
        <v>38716047</v>
      </c>
    </row>
    <row r="98" spans="4:18" x14ac:dyDescent="0.2">
      <c r="D98" s="109" t="s">
        <v>384</v>
      </c>
      <c r="F98" s="109">
        <v>138901</v>
      </c>
      <c r="I98" s="109">
        <v>500709</v>
      </c>
      <c r="J98" s="109" t="s">
        <v>418</v>
      </c>
      <c r="L98" s="109" t="s">
        <v>26</v>
      </c>
      <c r="N98" s="108">
        <v>127634769.66</v>
      </c>
      <c r="P98" s="109">
        <v>0</v>
      </c>
      <c r="Q98" s="109">
        <v>0</v>
      </c>
      <c r="R98" s="108">
        <v>127634769.66</v>
      </c>
    </row>
    <row r="99" spans="4:18" x14ac:dyDescent="0.2">
      <c r="D99" s="109" t="s">
        <v>384</v>
      </c>
      <c r="F99" s="109">
        <v>138901</v>
      </c>
      <c r="I99" s="109">
        <v>500709</v>
      </c>
      <c r="J99" s="109" t="s">
        <v>418</v>
      </c>
      <c r="K99" s="109" t="s">
        <v>386</v>
      </c>
      <c r="L99" s="109" t="s">
        <v>26</v>
      </c>
      <c r="N99" s="108">
        <v>157148448.36000001</v>
      </c>
      <c r="P99" s="108">
        <v>162151658.06999999</v>
      </c>
      <c r="Q99" s="108">
        <v>165687648.36000001</v>
      </c>
      <c r="R99" s="108">
        <v>153612458.06999999</v>
      </c>
    </row>
    <row r="100" spans="4:18" x14ac:dyDescent="0.2">
      <c r="D100" s="109" t="s">
        <v>384</v>
      </c>
      <c r="F100" s="109">
        <v>138901</v>
      </c>
      <c r="I100" s="109">
        <v>500710</v>
      </c>
      <c r="J100" s="109" t="s">
        <v>772</v>
      </c>
      <c r="L100" s="109" t="s">
        <v>26</v>
      </c>
      <c r="N100" s="109">
        <v>0</v>
      </c>
      <c r="P100" s="109">
        <v>0</v>
      </c>
      <c r="Q100" s="109">
        <v>0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500716</v>
      </c>
      <c r="J101" s="109" t="s">
        <v>419</v>
      </c>
      <c r="L101" s="109" t="s">
        <v>26</v>
      </c>
      <c r="N101" s="108">
        <v>639412.21</v>
      </c>
      <c r="P101" s="109">
        <v>0</v>
      </c>
      <c r="Q101" s="109">
        <v>0</v>
      </c>
      <c r="R101" s="108">
        <v>639412.21</v>
      </c>
    </row>
    <row r="102" spans="4:18" x14ac:dyDescent="0.2">
      <c r="D102" s="109" t="s">
        <v>384</v>
      </c>
      <c r="F102" s="109">
        <v>138901</v>
      </c>
      <c r="I102" s="109">
        <v>500716</v>
      </c>
      <c r="J102" s="109" t="s">
        <v>419</v>
      </c>
      <c r="K102" s="109" t="s">
        <v>386</v>
      </c>
      <c r="L102" s="109" t="s">
        <v>26</v>
      </c>
      <c r="N102" s="108">
        <v>256096.27</v>
      </c>
      <c r="P102" s="108">
        <v>362447.5</v>
      </c>
      <c r="Q102" s="108">
        <v>373566.52</v>
      </c>
      <c r="R102" s="108">
        <v>244977.25</v>
      </c>
    </row>
    <row r="103" spans="4:18" x14ac:dyDescent="0.2">
      <c r="D103" s="109" t="s">
        <v>384</v>
      </c>
      <c r="F103" s="109">
        <v>138901</v>
      </c>
      <c r="I103" s="109">
        <v>500717</v>
      </c>
      <c r="J103" s="109" t="s">
        <v>682</v>
      </c>
      <c r="L103" s="109" t="s">
        <v>26</v>
      </c>
      <c r="N103" s="109">
        <v>0</v>
      </c>
      <c r="P103" s="109">
        <v>0</v>
      </c>
      <c r="Q103" s="109">
        <v>0</v>
      </c>
      <c r="R103" s="109">
        <v>0</v>
      </c>
    </row>
    <row r="104" spans="4:18" x14ac:dyDescent="0.2">
      <c r="D104" s="109" t="s">
        <v>384</v>
      </c>
      <c r="F104" s="109">
        <v>138901</v>
      </c>
      <c r="I104" s="109">
        <v>500717</v>
      </c>
      <c r="J104" s="109" t="s">
        <v>682</v>
      </c>
      <c r="K104" s="109" t="s">
        <v>386</v>
      </c>
      <c r="L104" s="109" t="s">
        <v>26</v>
      </c>
      <c r="N104" s="109">
        <v>0</v>
      </c>
      <c r="P104" s="109">
        <v>0</v>
      </c>
      <c r="Q104" s="109">
        <v>0</v>
      </c>
      <c r="R104" s="109">
        <v>0</v>
      </c>
    </row>
    <row r="105" spans="4:18" x14ac:dyDescent="0.2">
      <c r="D105" s="109" t="s">
        <v>384</v>
      </c>
      <c r="F105" s="109">
        <v>138901</v>
      </c>
      <c r="I105" s="109">
        <v>500724</v>
      </c>
      <c r="J105" s="109" t="s">
        <v>414</v>
      </c>
      <c r="L105" s="109" t="s">
        <v>26</v>
      </c>
      <c r="N105" s="108">
        <v>48819496.590000004</v>
      </c>
      <c r="P105" s="108">
        <v>20514957.690000001</v>
      </c>
      <c r="Q105" s="108">
        <v>19223343.98</v>
      </c>
      <c r="R105" s="108">
        <v>50111110.299999997</v>
      </c>
    </row>
    <row r="106" spans="4:18" x14ac:dyDescent="0.2">
      <c r="D106" s="109" t="s">
        <v>384</v>
      </c>
      <c r="F106" s="109">
        <v>138901</v>
      </c>
      <c r="I106" s="109">
        <v>500724</v>
      </c>
      <c r="J106" s="109" t="s">
        <v>414</v>
      </c>
      <c r="K106" s="109" t="s">
        <v>386</v>
      </c>
      <c r="L106" s="109" t="s">
        <v>26</v>
      </c>
      <c r="N106" s="108">
        <v>1721744.17</v>
      </c>
      <c r="P106" s="108">
        <v>42112809.829999998</v>
      </c>
      <c r="Q106" s="108">
        <v>42738487.780000001</v>
      </c>
      <c r="R106" s="108">
        <v>1096066.22</v>
      </c>
    </row>
    <row r="107" spans="4:18" x14ac:dyDescent="0.2">
      <c r="D107" s="109" t="s">
        <v>384</v>
      </c>
      <c r="F107" s="109">
        <v>138901</v>
      </c>
      <c r="I107" s="109">
        <v>500732</v>
      </c>
      <c r="J107" s="109" t="s">
        <v>647</v>
      </c>
      <c r="L107" s="109" t="s">
        <v>26</v>
      </c>
      <c r="N107" s="108">
        <v>2336063.31</v>
      </c>
      <c r="P107" s="108">
        <v>928440.5</v>
      </c>
      <c r="Q107" s="108">
        <v>1552252.72</v>
      </c>
      <c r="R107" s="108">
        <v>1712251.09</v>
      </c>
    </row>
    <row r="108" spans="4:18" x14ac:dyDescent="0.2">
      <c r="D108" s="109" t="s">
        <v>384</v>
      </c>
      <c r="F108" s="109">
        <v>138901</v>
      </c>
      <c r="I108" s="109">
        <v>500732</v>
      </c>
      <c r="J108" s="109" t="s">
        <v>647</v>
      </c>
      <c r="K108" s="109" t="s">
        <v>386</v>
      </c>
      <c r="L108" s="109" t="s">
        <v>26</v>
      </c>
      <c r="N108" s="108">
        <v>375651.3</v>
      </c>
      <c r="P108" s="108">
        <v>4119141.19</v>
      </c>
      <c r="Q108" s="108">
        <v>4146383.13</v>
      </c>
      <c r="R108" s="108">
        <v>348409.36</v>
      </c>
    </row>
    <row r="109" spans="4:18" x14ac:dyDescent="0.2">
      <c r="D109" s="109" t="s">
        <v>384</v>
      </c>
      <c r="F109" s="109">
        <v>138901</v>
      </c>
      <c r="I109" s="109">
        <v>500734</v>
      </c>
      <c r="J109" s="109" t="s">
        <v>648</v>
      </c>
      <c r="L109" s="109" t="s">
        <v>26</v>
      </c>
      <c r="N109" s="109">
        <v>0</v>
      </c>
      <c r="P109" s="109">
        <v>0</v>
      </c>
      <c r="Q109" s="109">
        <v>0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500734</v>
      </c>
      <c r="J110" s="109" t="s">
        <v>648</v>
      </c>
      <c r="K110" s="109" t="s">
        <v>386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500735</v>
      </c>
      <c r="J111" s="109" t="s">
        <v>773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500735</v>
      </c>
      <c r="J112" s="109" t="s">
        <v>773</v>
      </c>
      <c r="K112" s="109" t="s">
        <v>386</v>
      </c>
      <c r="L112" s="109" t="s">
        <v>26</v>
      </c>
      <c r="N112" s="109">
        <v>0</v>
      </c>
      <c r="P112" s="109">
        <v>0</v>
      </c>
      <c r="Q112" s="109">
        <v>0</v>
      </c>
      <c r="R112" s="109">
        <v>0</v>
      </c>
    </row>
    <row r="113" spans="4:18" x14ac:dyDescent="0.2">
      <c r="D113" s="109" t="s">
        <v>384</v>
      </c>
      <c r="F113" s="109">
        <v>138901</v>
      </c>
      <c r="I113" s="109">
        <v>500742</v>
      </c>
      <c r="J113" s="109" t="s">
        <v>774</v>
      </c>
      <c r="L113" s="109" t="s">
        <v>26</v>
      </c>
      <c r="N113" s="108">
        <v>209667.35</v>
      </c>
      <c r="P113" s="109">
        <v>0</v>
      </c>
      <c r="Q113" s="108">
        <v>209667.35</v>
      </c>
      <c r="R113" s="109">
        <v>0</v>
      </c>
    </row>
    <row r="114" spans="4:18" x14ac:dyDescent="0.2">
      <c r="D114" s="109" t="s">
        <v>384</v>
      </c>
      <c r="F114" s="109">
        <v>138901</v>
      </c>
      <c r="I114" s="109">
        <v>500746</v>
      </c>
      <c r="J114" s="109" t="s">
        <v>420</v>
      </c>
      <c r="L114" s="109" t="s">
        <v>26</v>
      </c>
      <c r="N114" s="108">
        <v>317184000</v>
      </c>
      <c r="P114" s="109">
        <v>0</v>
      </c>
      <c r="Q114" s="108">
        <v>30181542.850000001</v>
      </c>
      <c r="R114" s="108">
        <v>287002457.14999998</v>
      </c>
    </row>
    <row r="115" spans="4:18" x14ac:dyDescent="0.2">
      <c r="D115" s="109" t="s">
        <v>384</v>
      </c>
      <c r="F115" s="109">
        <v>138901</v>
      </c>
      <c r="I115" s="109">
        <v>500746</v>
      </c>
      <c r="J115" s="109" t="s">
        <v>420</v>
      </c>
      <c r="K115" s="109" t="s">
        <v>386</v>
      </c>
      <c r="L115" s="109" t="s">
        <v>26</v>
      </c>
      <c r="N115" s="108">
        <v>49584000</v>
      </c>
      <c r="P115" s="108">
        <v>47076000</v>
      </c>
      <c r="Q115" s="108">
        <v>49584000</v>
      </c>
      <c r="R115" s="108">
        <v>47076000</v>
      </c>
    </row>
    <row r="116" spans="4:18" x14ac:dyDescent="0.2">
      <c r="D116" s="109" t="s">
        <v>384</v>
      </c>
      <c r="F116" s="109">
        <v>138901</v>
      </c>
      <c r="I116" s="109">
        <v>500748</v>
      </c>
      <c r="J116" s="109" t="s">
        <v>752</v>
      </c>
      <c r="L116" s="109" t="s">
        <v>26</v>
      </c>
      <c r="N116" s="108">
        <v>429833.66</v>
      </c>
      <c r="P116" s="109">
        <v>0</v>
      </c>
      <c r="Q116" s="108">
        <v>139578.45000000001</v>
      </c>
      <c r="R116" s="108">
        <v>290255.21000000002</v>
      </c>
    </row>
    <row r="117" spans="4:18" x14ac:dyDescent="0.2">
      <c r="D117" s="109" t="s">
        <v>384</v>
      </c>
      <c r="F117" s="109">
        <v>138901</v>
      </c>
      <c r="I117" s="109">
        <v>500749</v>
      </c>
      <c r="J117" s="109" t="s">
        <v>421</v>
      </c>
      <c r="L117" s="109" t="s">
        <v>26</v>
      </c>
      <c r="N117" s="108">
        <v>183963750</v>
      </c>
      <c r="P117" s="108">
        <v>7091613.6100000003</v>
      </c>
      <c r="Q117" s="108">
        <v>14183463.609999999</v>
      </c>
      <c r="R117" s="108">
        <v>176871900</v>
      </c>
    </row>
    <row r="118" spans="4:18" x14ac:dyDescent="0.2">
      <c r="D118" s="109" t="s">
        <v>384</v>
      </c>
      <c r="F118" s="109">
        <v>138901</v>
      </c>
      <c r="I118" s="109">
        <v>500749</v>
      </c>
      <c r="J118" s="109" t="s">
        <v>421</v>
      </c>
      <c r="K118" s="109" t="s">
        <v>386</v>
      </c>
      <c r="L118" s="109" t="s">
        <v>26</v>
      </c>
      <c r="N118" s="108">
        <v>33021200</v>
      </c>
      <c r="P118" s="108">
        <v>130982300</v>
      </c>
      <c r="Q118" s="108">
        <v>132847800</v>
      </c>
      <c r="R118" s="108">
        <v>31155700</v>
      </c>
    </row>
    <row r="119" spans="4:18" x14ac:dyDescent="0.2">
      <c r="D119" s="109" t="s">
        <v>384</v>
      </c>
      <c r="F119" s="109">
        <v>138901</v>
      </c>
      <c r="I119" s="109">
        <v>500758</v>
      </c>
      <c r="J119" s="109" t="s">
        <v>422</v>
      </c>
      <c r="L119" s="109" t="s">
        <v>26</v>
      </c>
      <c r="N119" s="108">
        <v>975206.98</v>
      </c>
      <c r="P119" s="109">
        <v>0</v>
      </c>
      <c r="Q119" s="109">
        <v>0</v>
      </c>
      <c r="R119" s="108">
        <v>975206.98</v>
      </c>
    </row>
    <row r="120" spans="4:18" x14ac:dyDescent="0.2">
      <c r="D120" s="109" t="s">
        <v>384</v>
      </c>
      <c r="F120" s="109">
        <v>138901</v>
      </c>
      <c r="I120" s="109">
        <v>500768</v>
      </c>
      <c r="J120" s="109" t="s">
        <v>423</v>
      </c>
      <c r="L120" s="109" t="s">
        <v>26</v>
      </c>
      <c r="N120" s="108">
        <v>109792088.02</v>
      </c>
      <c r="P120" s="109">
        <v>0</v>
      </c>
      <c r="Q120" s="108">
        <v>5955129.96</v>
      </c>
      <c r="R120" s="108">
        <v>103836958.06</v>
      </c>
    </row>
    <row r="121" spans="4:18" x14ac:dyDescent="0.2">
      <c r="D121" s="109" t="s">
        <v>384</v>
      </c>
      <c r="F121" s="109">
        <v>138901</v>
      </c>
      <c r="I121" s="109">
        <v>500768</v>
      </c>
      <c r="J121" s="109" t="s">
        <v>423</v>
      </c>
      <c r="K121" s="109" t="s">
        <v>386</v>
      </c>
      <c r="L121" s="109" t="s">
        <v>26</v>
      </c>
      <c r="N121" s="108">
        <v>15931857.6</v>
      </c>
      <c r="P121" s="108">
        <v>120116468.11</v>
      </c>
      <c r="Q121" s="108">
        <v>121638018.92</v>
      </c>
      <c r="R121" s="108">
        <v>14410306.789999999</v>
      </c>
    </row>
    <row r="122" spans="4:18" x14ac:dyDescent="0.2">
      <c r="D122" s="109" t="s">
        <v>384</v>
      </c>
      <c r="F122" s="109">
        <v>138901</v>
      </c>
      <c r="I122" s="109">
        <v>500776</v>
      </c>
      <c r="J122" s="109" t="s">
        <v>424</v>
      </c>
      <c r="L122" s="109" t="s">
        <v>26</v>
      </c>
      <c r="N122" s="108">
        <v>51446703.890000001</v>
      </c>
      <c r="P122" s="109">
        <v>0</v>
      </c>
      <c r="Q122" s="109">
        <v>0</v>
      </c>
      <c r="R122" s="108">
        <v>51446703.890000001</v>
      </c>
    </row>
    <row r="123" spans="4:18" x14ac:dyDescent="0.2">
      <c r="D123" s="109" t="s">
        <v>384</v>
      </c>
      <c r="F123" s="109">
        <v>138901</v>
      </c>
      <c r="I123" s="109">
        <v>500776</v>
      </c>
      <c r="J123" s="109" t="s">
        <v>424</v>
      </c>
      <c r="K123" s="109" t="s">
        <v>386</v>
      </c>
      <c r="L123" s="109" t="s">
        <v>26</v>
      </c>
      <c r="N123" s="108">
        <v>24251396.109999999</v>
      </c>
      <c r="P123" s="108">
        <v>27338835.170000002</v>
      </c>
      <c r="Q123" s="108">
        <v>28278735.170000002</v>
      </c>
      <c r="R123" s="108">
        <v>23311496.109999999</v>
      </c>
    </row>
    <row r="124" spans="4:18" x14ac:dyDescent="0.2">
      <c r="D124" s="109" t="s">
        <v>384</v>
      </c>
      <c r="F124" s="109">
        <v>138901</v>
      </c>
      <c r="I124" s="109">
        <v>500781</v>
      </c>
      <c r="J124" s="109" t="s">
        <v>424</v>
      </c>
      <c r="L124" s="109" t="s">
        <v>26</v>
      </c>
      <c r="N124" s="108">
        <v>12155991.77</v>
      </c>
      <c r="P124" s="109">
        <v>0</v>
      </c>
      <c r="Q124" s="109">
        <v>0</v>
      </c>
      <c r="R124" s="108">
        <v>12155991.77</v>
      </c>
    </row>
    <row r="125" spans="4:18" x14ac:dyDescent="0.2">
      <c r="D125" s="109" t="s">
        <v>384</v>
      </c>
      <c r="F125" s="109">
        <v>138901</v>
      </c>
      <c r="I125" s="109">
        <v>500781</v>
      </c>
      <c r="J125" s="109" t="s">
        <v>424</v>
      </c>
      <c r="K125" s="109" t="s">
        <v>386</v>
      </c>
      <c r="L125" s="109" t="s">
        <v>26</v>
      </c>
      <c r="N125" s="108">
        <v>4596008.2300000004</v>
      </c>
      <c r="P125" s="108">
        <v>9158606.9299999997</v>
      </c>
      <c r="Q125" s="108">
        <v>9366606.9299999997</v>
      </c>
      <c r="R125" s="108">
        <v>4388008.2300000004</v>
      </c>
    </row>
    <row r="126" spans="4:18" x14ac:dyDescent="0.2">
      <c r="D126" s="109" t="s">
        <v>384</v>
      </c>
      <c r="F126" s="109">
        <v>138901</v>
      </c>
      <c r="I126" s="109">
        <v>500787</v>
      </c>
      <c r="J126" s="109" t="s">
        <v>775</v>
      </c>
      <c r="L126" s="109" t="s">
        <v>26</v>
      </c>
      <c r="N126" s="109">
        <v>0</v>
      </c>
      <c r="P126" s="109">
        <v>0</v>
      </c>
      <c r="Q126" s="109">
        <v>0</v>
      </c>
      <c r="R126" s="109">
        <v>0</v>
      </c>
    </row>
    <row r="127" spans="4:18" x14ac:dyDescent="0.2">
      <c r="D127" s="109" t="s">
        <v>384</v>
      </c>
      <c r="F127" s="109">
        <v>138901</v>
      </c>
      <c r="I127" s="109">
        <v>500787</v>
      </c>
      <c r="J127" s="109" t="s">
        <v>775</v>
      </c>
      <c r="K127" s="109" t="s">
        <v>386</v>
      </c>
      <c r="L127" s="109" t="s">
        <v>26</v>
      </c>
      <c r="N127" s="109">
        <v>0</v>
      </c>
      <c r="P127" s="109">
        <v>0</v>
      </c>
      <c r="Q127" s="109">
        <v>0</v>
      </c>
      <c r="R127" s="109">
        <v>0</v>
      </c>
    </row>
    <row r="128" spans="4:18" x14ac:dyDescent="0.2">
      <c r="D128" s="109" t="s">
        <v>384</v>
      </c>
      <c r="F128" s="109">
        <v>138901</v>
      </c>
      <c r="I128" s="109">
        <v>500793</v>
      </c>
      <c r="J128" s="109" t="s">
        <v>753</v>
      </c>
      <c r="L128" s="109" t="s">
        <v>26</v>
      </c>
      <c r="N128" s="108">
        <v>9064736.2799999993</v>
      </c>
      <c r="P128" s="109">
        <v>0</v>
      </c>
      <c r="Q128" s="109">
        <v>0</v>
      </c>
      <c r="R128" s="108">
        <v>9064736.2799999993</v>
      </c>
    </row>
    <row r="129" spans="4:18" x14ac:dyDescent="0.2">
      <c r="D129" s="109" t="s">
        <v>384</v>
      </c>
      <c r="F129" s="109">
        <v>138901</v>
      </c>
      <c r="I129" s="109">
        <v>500793</v>
      </c>
      <c r="J129" s="109" t="s">
        <v>753</v>
      </c>
      <c r="K129" s="109" t="s">
        <v>386</v>
      </c>
      <c r="L129" s="109" t="s">
        <v>26</v>
      </c>
      <c r="N129" s="108">
        <v>-222199.65</v>
      </c>
      <c r="P129" s="108">
        <v>1025588.22</v>
      </c>
      <c r="Q129" s="108">
        <v>1135380.93</v>
      </c>
      <c r="R129" s="108">
        <v>-331992.36</v>
      </c>
    </row>
    <row r="130" spans="4:18" x14ac:dyDescent="0.2">
      <c r="D130" s="109" t="s">
        <v>384</v>
      </c>
      <c r="F130" s="109">
        <v>138901</v>
      </c>
      <c r="I130" s="109">
        <v>500796</v>
      </c>
      <c r="J130" s="109" t="s">
        <v>776</v>
      </c>
      <c r="L130" s="109" t="s">
        <v>26</v>
      </c>
      <c r="N130" s="109">
        <v>0</v>
      </c>
      <c r="P130" s="109">
        <v>0</v>
      </c>
      <c r="Q130" s="109">
        <v>0</v>
      </c>
      <c r="R130" s="109">
        <v>0</v>
      </c>
    </row>
    <row r="131" spans="4:18" x14ac:dyDescent="0.2">
      <c r="D131" s="109" t="s">
        <v>384</v>
      </c>
      <c r="F131" s="109">
        <v>138901</v>
      </c>
      <c r="I131" s="109">
        <v>500805</v>
      </c>
      <c r="J131" s="109" t="s">
        <v>425</v>
      </c>
      <c r="L131" s="109" t="s">
        <v>26</v>
      </c>
      <c r="N131" s="108">
        <v>212374405.84</v>
      </c>
      <c r="P131" s="109">
        <v>0</v>
      </c>
      <c r="Q131" s="108">
        <v>8954170.4199999999</v>
      </c>
      <c r="R131" s="108">
        <v>203420235.41999999</v>
      </c>
    </row>
    <row r="132" spans="4:18" x14ac:dyDescent="0.2">
      <c r="D132" s="109" t="s">
        <v>384</v>
      </c>
      <c r="F132" s="109">
        <v>138901</v>
      </c>
      <c r="I132" s="109">
        <v>500805</v>
      </c>
      <c r="J132" s="109" t="s">
        <v>425</v>
      </c>
      <c r="K132" s="109" t="s">
        <v>386</v>
      </c>
      <c r="L132" s="109" t="s">
        <v>26</v>
      </c>
      <c r="N132" s="108">
        <v>-3843894.08</v>
      </c>
      <c r="P132" s="108">
        <v>7702156.4199999999</v>
      </c>
      <c r="Q132" s="108">
        <v>10291360.48</v>
      </c>
      <c r="R132" s="108">
        <v>-6433098.1399999997</v>
      </c>
    </row>
    <row r="133" spans="4:18" x14ac:dyDescent="0.2">
      <c r="D133" s="109" t="s">
        <v>384</v>
      </c>
      <c r="F133" s="109">
        <v>138901</v>
      </c>
      <c r="I133" s="109">
        <v>500806</v>
      </c>
      <c r="J133" s="109" t="s">
        <v>426</v>
      </c>
      <c r="L133" s="109" t="s">
        <v>26</v>
      </c>
      <c r="N133" s="108">
        <v>988584.59</v>
      </c>
      <c r="P133" s="109">
        <v>0</v>
      </c>
      <c r="Q133" s="109">
        <v>0</v>
      </c>
      <c r="R133" s="108">
        <v>988584.59</v>
      </c>
    </row>
    <row r="134" spans="4:18" x14ac:dyDescent="0.2">
      <c r="D134" s="109" t="s">
        <v>384</v>
      </c>
      <c r="F134" s="109">
        <v>138901</v>
      </c>
      <c r="I134" s="109">
        <v>500807</v>
      </c>
      <c r="J134" s="109" t="s">
        <v>427</v>
      </c>
      <c r="L134" s="109" t="s">
        <v>26</v>
      </c>
      <c r="N134" s="108">
        <v>87554843.260000005</v>
      </c>
      <c r="P134" s="109">
        <v>0</v>
      </c>
      <c r="Q134" s="108">
        <v>2573137.39</v>
      </c>
      <c r="R134" s="108">
        <v>84981705.870000005</v>
      </c>
    </row>
    <row r="135" spans="4:18" x14ac:dyDescent="0.2">
      <c r="D135" s="109" t="s">
        <v>384</v>
      </c>
      <c r="F135" s="109">
        <v>138901</v>
      </c>
      <c r="I135" s="109">
        <v>500807</v>
      </c>
      <c r="J135" s="109" t="s">
        <v>427</v>
      </c>
      <c r="K135" s="109" t="s">
        <v>386</v>
      </c>
      <c r="L135" s="109" t="s">
        <v>26</v>
      </c>
      <c r="N135" s="108">
        <v>-2373210.66</v>
      </c>
      <c r="P135" s="108">
        <v>2398467.7000000002</v>
      </c>
      <c r="Q135" s="108">
        <v>3430862.26</v>
      </c>
      <c r="R135" s="108">
        <v>-3405605.22</v>
      </c>
    </row>
    <row r="136" spans="4:18" x14ac:dyDescent="0.2">
      <c r="D136" s="109" t="s">
        <v>384</v>
      </c>
      <c r="F136" s="109">
        <v>138901</v>
      </c>
      <c r="I136" s="109">
        <v>500808</v>
      </c>
      <c r="J136" s="109" t="s">
        <v>427</v>
      </c>
      <c r="L136" s="109" t="s">
        <v>26</v>
      </c>
      <c r="N136" s="108">
        <v>73513819.219999999</v>
      </c>
      <c r="P136" s="109">
        <v>0</v>
      </c>
      <c r="Q136" s="108">
        <v>8354000</v>
      </c>
      <c r="R136" s="108">
        <v>65159819.219999999</v>
      </c>
    </row>
    <row r="137" spans="4:18" x14ac:dyDescent="0.2">
      <c r="D137" s="109" t="s">
        <v>384</v>
      </c>
      <c r="F137" s="109">
        <v>138901</v>
      </c>
      <c r="I137" s="109">
        <v>500808</v>
      </c>
      <c r="J137" s="109" t="s">
        <v>427</v>
      </c>
      <c r="K137" s="109" t="s">
        <v>386</v>
      </c>
      <c r="L137" s="109" t="s">
        <v>26</v>
      </c>
      <c r="N137" s="108">
        <v>-1689619.22</v>
      </c>
      <c r="P137" s="108">
        <v>2537567.61</v>
      </c>
      <c r="Q137" s="108">
        <v>3347367.61</v>
      </c>
      <c r="R137" s="108">
        <v>-2499419.2200000002</v>
      </c>
    </row>
    <row r="138" spans="4:18" x14ac:dyDescent="0.2">
      <c r="D138" s="109" t="s">
        <v>384</v>
      </c>
      <c r="F138" s="109">
        <v>138901</v>
      </c>
      <c r="I138" s="109">
        <v>500827</v>
      </c>
      <c r="J138" s="109" t="s">
        <v>427</v>
      </c>
      <c r="L138" s="109" t="s">
        <v>26</v>
      </c>
      <c r="N138" s="108">
        <v>116433454.83</v>
      </c>
      <c r="P138" s="109">
        <v>0</v>
      </c>
      <c r="Q138" s="108">
        <v>3483512.61</v>
      </c>
      <c r="R138" s="108">
        <v>112949942.22</v>
      </c>
    </row>
    <row r="139" spans="4:18" x14ac:dyDescent="0.2">
      <c r="D139" s="109" t="s">
        <v>384</v>
      </c>
      <c r="F139" s="109">
        <v>138901</v>
      </c>
      <c r="I139" s="109">
        <v>500827</v>
      </c>
      <c r="J139" s="109" t="s">
        <v>427</v>
      </c>
      <c r="K139" s="109" t="s">
        <v>386</v>
      </c>
      <c r="L139" s="109" t="s">
        <v>26</v>
      </c>
      <c r="N139" s="108">
        <v>-1114587.43</v>
      </c>
      <c r="P139" s="108">
        <v>3063651.4</v>
      </c>
      <c r="Q139" s="108">
        <v>4461306.83</v>
      </c>
      <c r="R139" s="108">
        <v>-2512242.86</v>
      </c>
    </row>
    <row r="140" spans="4:18" x14ac:dyDescent="0.2">
      <c r="D140" s="109" t="s">
        <v>384</v>
      </c>
      <c r="F140" s="109">
        <v>138901</v>
      </c>
      <c r="I140" s="109">
        <v>500839</v>
      </c>
      <c r="J140" s="109" t="s">
        <v>586</v>
      </c>
      <c r="L140" s="109" t="s">
        <v>26</v>
      </c>
      <c r="N140" s="108">
        <v>10852149.42</v>
      </c>
      <c r="P140" s="109">
        <v>0</v>
      </c>
      <c r="Q140" s="108">
        <v>413112.23</v>
      </c>
      <c r="R140" s="108">
        <v>10439037.189999999</v>
      </c>
    </row>
    <row r="141" spans="4:18" x14ac:dyDescent="0.2">
      <c r="D141" s="109" t="s">
        <v>384</v>
      </c>
      <c r="F141" s="109">
        <v>138901</v>
      </c>
      <c r="I141" s="109">
        <v>500839</v>
      </c>
      <c r="J141" s="109" t="s">
        <v>586</v>
      </c>
      <c r="K141" s="109" t="s">
        <v>386</v>
      </c>
      <c r="L141" s="109" t="s">
        <v>26</v>
      </c>
      <c r="N141" s="108">
        <v>5383008.7400000002</v>
      </c>
      <c r="P141" s="108">
        <v>23522194.57</v>
      </c>
      <c r="Q141" s="108">
        <v>23719330.899999999</v>
      </c>
      <c r="R141" s="108">
        <v>5185872.41</v>
      </c>
    </row>
    <row r="142" spans="4:18" x14ac:dyDescent="0.2">
      <c r="D142" s="109" t="s">
        <v>384</v>
      </c>
      <c r="F142" s="109">
        <v>138901</v>
      </c>
      <c r="I142" s="109">
        <v>500840</v>
      </c>
      <c r="J142" s="109" t="s">
        <v>428</v>
      </c>
      <c r="L142" s="109" t="s">
        <v>26</v>
      </c>
      <c r="N142" s="108">
        <v>24900841.02</v>
      </c>
      <c r="P142" s="108">
        <v>16305900</v>
      </c>
      <c r="Q142" s="109">
        <v>0</v>
      </c>
      <c r="R142" s="108">
        <v>41206741.020000003</v>
      </c>
    </row>
    <row r="143" spans="4:18" x14ac:dyDescent="0.2">
      <c r="D143" s="109" t="s">
        <v>384</v>
      </c>
      <c r="F143" s="109">
        <v>138901</v>
      </c>
      <c r="I143" s="109">
        <v>500840</v>
      </c>
      <c r="J143" s="109" t="s">
        <v>428</v>
      </c>
      <c r="K143" s="109" t="s">
        <v>386</v>
      </c>
      <c r="L143" s="109" t="s">
        <v>26</v>
      </c>
      <c r="N143" s="108">
        <v>227158.98</v>
      </c>
      <c r="P143" s="108">
        <v>11086162.460000001</v>
      </c>
      <c r="Q143" s="108">
        <v>11573662.460000001</v>
      </c>
      <c r="R143" s="108">
        <v>-260341.02</v>
      </c>
    </row>
    <row r="144" spans="4:18" x14ac:dyDescent="0.2">
      <c r="D144" s="109" t="s">
        <v>384</v>
      </c>
      <c r="F144" s="109">
        <v>138901</v>
      </c>
      <c r="I144" s="109">
        <v>500845</v>
      </c>
      <c r="J144" s="109" t="s">
        <v>754</v>
      </c>
      <c r="L144" s="109" t="s">
        <v>26</v>
      </c>
      <c r="N144" s="108">
        <v>258498374.69999999</v>
      </c>
      <c r="P144" s="109">
        <v>0</v>
      </c>
      <c r="Q144" s="109">
        <v>0</v>
      </c>
      <c r="R144" s="108">
        <v>258498374.69999999</v>
      </c>
    </row>
    <row r="145" spans="4:18" x14ac:dyDescent="0.2">
      <c r="D145" s="109" t="s">
        <v>384</v>
      </c>
      <c r="F145" s="109">
        <v>138901</v>
      </c>
      <c r="I145" s="109">
        <v>500845</v>
      </c>
      <c r="J145" s="109" t="s">
        <v>754</v>
      </c>
      <c r="K145" s="109" t="s">
        <v>386</v>
      </c>
      <c r="L145" s="109" t="s">
        <v>26</v>
      </c>
      <c r="N145" s="108">
        <v>-350054.06</v>
      </c>
      <c r="P145" s="108">
        <v>8107905.3399999999</v>
      </c>
      <c r="Q145" s="108">
        <v>11313185.369999999</v>
      </c>
      <c r="R145" s="108">
        <v>-3555334.09</v>
      </c>
    </row>
    <row r="146" spans="4:18" x14ac:dyDescent="0.2">
      <c r="D146" s="109" t="s">
        <v>384</v>
      </c>
      <c r="F146" s="109">
        <v>138901</v>
      </c>
      <c r="I146" s="109">
        <v>500846</v>
      </c>
      <c r="J146" s="109" t="s">
        <v>754</v>
      </c>
      <c r="L146" s="109" t="s">
        <v>26</v>
      </c>
      <c r="N146" s="108">
        <v>11440821.470000001</v>
      </c>
      <c r="P146" s="109">
        <v>0</v>
      </c>
      <c r="Q146" s="109">
        <v>0</v>
      </c>
      <c r="R146" s="108">
        <v>11440821.470000001</v>
      </c>
    </row>
    <row r="147" spans="4:18" x14ac:dyDescent="0.2">
      <c r="D147" s="109" t="s">
        <v>384</v>
      </c>
      <c r="F147" s="109">
        <v>138901</v>
      </c>
      <c r="I147" s="109">
        <v>500846</v>
      </c>
      <c r="J147" s="109" t="s">
        <v>754</v>
      </c>
      <c r="K147" s="109" t="s">
        <v>386</v>
      </c>
      <c r="L147" s="109" t="s">
        <v>26</v>
      </c>
      <c r="N147" s="108">
        <v>584721.43000000005</v>
      </c>
      <c r="P147" s="108">
        <v>446817.85</v>
      </c>
      <c r="Q147" s="108">
        <v>596132.15</v>
      </c>
      <c r="R147" s="108">
        <v>435407.13</v>
      </c>
    </row>
    <row r="148" spans="4:18" x14ac:dyDescent="0.2">
      <c r="D148" s="109" t="s">
        <v>384</v>
      </c>
      <c r="F148" s="109">
        <v>138901</v>
      </c>
      <c r="I148" s="109">
        <v>500852</v>
      </c>
      <c r="J148" s="109" t="s">
        <v>429</v>
      </c>
      <c r="L148" s="109" t="s">
        <v>26</v>
      </c>
      <c r="N148" s="108">
        <v>539751.12</v>
      </c>
      <c r="P148" s="109">
        <v>0</v>
      </c>
      <c r="Q148" s="109">
        <v>0</v>
      </c>
      <c r="R148" s="108">
        <v>539751.12</v>
      </c>
    </row>
    <row r="149" spans="4:18" x14ac:dyDescent="0.2">
      <c r="D149" s="109" t="s">
        <v>384</v>
      </c>
      <c r="F149" s="109">
        <v>138901</v>
      </c>
      <c r="I149" s="109">
        <v>500856</v>
      </c>
      <c r="J149" s="109" t="s">
        <v>755</v>
      </c>
      <c r="L149" s="109" t="s">
        <v>26</v>
      </c>
      <c r="N149" s="108">
        <v>62519209.950000003</v>
      </c>
      <c r="P149" s="109">
        <v>0</v>
      </c>
      <c r="Q149" s="109">
        <v>0</v>
      </c>
      <c r="R149" s="108">
        <v>62519209.950000003</v>
      </c>
    </row>
    <row r="150" spans="4:18" x14ac:dyDescent="0.2">
      <c r="D150" s="109" t="s">
        <v>384</v>
      </c>
      <c r="F150" s="109">
        <v>138901</v>
      </c>
      <c r="I150" s="109">
        <v>500856</v>
      </c>
      <c r="J150" s="109" t="s">
        <v>755</v>
      </c>
      <c r="K150" s="109" t="s">
        <v>386</v>
      </c>
      <c r="L150" s="109" t="s">
        <v>26</v>
      </c>
      <c r="N150" s="108">
        <v>2737929.48</v>
      </c>
      <c r="P150" s="108">
        <v>2270567.2799999998</v>
      </c>
      <c r="Q150" s="108">
        <v>3080827.85</v>
      </c>
      <c r="R150" s="108">
        <v>1927668.91</v>
      </c>
    </row>
    <row r="151" spans="4:18" x14ac:dyDescent="0.2">
      <c r="D151" s="109" t="s">
        <v>384</v>
      </c>
      <c r="F151" s="109">
        <v>138901</v>
      </c>
      <c r="I151" s="109">
        <v>500866</v>
      </c>
      <c r="J151" s="109" t="s">
        <v>429</v>
      </c>
      <c r="L151" s="109" t="s">
        <v>26</v>
      </c>
      <c r="N151" s="108">
        <v>116666.69</v>
      </c>
      <c r="P151" s="109">
        <v>0</v>
      </c>
      <c r="Q151" s="109">
        <v>0</v>
      </c>
      <c r="R151" s="108">
        <v>116666.69</v>
      </c>
    </row>
    <row r="152" spans="4:18" x14ac:dyDescent="0.2">
      <c r="D152" s="109" t="s">
        <v>384</v>
      </c>
      <c r="F152" s="109">
        <v>138901</v>
      </c>
      <c r="I152" s="109">
        <v>500875</v>
      </c>
      <c r="J152" s="109" t="s">
        <v>777</v>
      </c>
      <c r="L152" s="109" t="s">
        <v>26</v>
      </c>
      <c r="N152" s="109">
        <v>0</v>
      </c>
      <c r="P152" s="109">
        <v>0</v>
      </c>
      <c r="Q152" s="109">
        <v>0</v>
      </c>
      <c r="R152" s="109">
        <v>0</v>
      </c>
    </row>
    <row r="153" spans="4:18" x14ac:dyDescent="0.2">
      <c r="D153" s="109" t="s">
        <v>384</v>
      </c>
      <c r="F153" s="109">
        <v>138901</v>
      </c>
      <c r="I153" s="109">
        <v>500875</v>
      </c>
      <c r="J153" s="109" t="s">
        <v>777</v>
      </c>
      <c r="K153" s="109" t="s">
        <v>386</v>
      </c>
      <c r="L153" s="109" t="s">
        <v>26</v>
      </c>
      <c r="N153" s="109">
        <v>0</v>
      </c>
      <c r="P153" s="109">
        <v>0</v>
      </c>
      <c r="Q153" s="109">
        <v>0</v>
      </c>
      <c r="R153" s="109">
        <v>0</v>
      </c>
    </row>
    <row r="154" spans="4:18" x14ac:dyDescent="0.2">
      <c r="D154" s="109" t="s">
        <v>384</v>
      </c>
      <c r="F154" s="109">
        <v>138901</v>
      </c>
      <c r="I154" s="109">
        <v>500877</v>
      </c>
      <c r="J154" s="109" t="s">
        <v>634</v>
      </c>
      <c r="L154" s="109" t="s">
        <v>26</v>
      </c>
      <c r="N154" s="108">
        <v>211968000</v>
      </c>
      <c r="P154" s="109">
        <v>0</v>
      </c>
      <c r="Q154" s="109">
        <v>0</v>
      </c>
      <c r="R154" s="108">
        <v>211968000</v>
      </c>
    </row>
    <row r="155" spans="4:18" x14ac:dyDescent="0.2">
      <c r="D155" s="109" t="s">
        <v>384</v>
      </c>
      <c r="F155" s="109">
        <v>138901</v>
      </c>
      <c r="I155" s="109">
        <v>500877</v>
      </c>
      <c r="J155" s="109" t="s">
        <v>634</v>
      </c>
      <c r="K155" s="109" t="s">
        <v>386</v>
      </c>
      <c r="L155" s="109" t="s">
        <v>26</v>
      </c>
      <c r="N155" s="108">
        <v>1620000</v>
      </c>
      <c r="P155" s="108">
        <v>606000</v>
      </c>
      <c r="Q155" s="108">
        <v>3258000</v>
      </c>
      <c r="R155" s="108">
        <v>-1032000</v>
      </c>
    </row>
    <row r="156" spans="4:18" x14ac:dyDescent="0.2">
      <c r="D156" s="109" t="s">
        <v>384</v>
      </c>
      <c r="F156" s="109">
        <v>138901</v>
      </c>
      <c r="I156" s="109">
        <v>500878</v>
      </c>
      <c r="J156" s="109" t="s">
        <v>430</v>
      </c>
      <c r="L156" s="109" t="s">
        <v>26</v>
      </c>
      <c r="N156" s="108">
        <v>2323706.1</v>
      </c>
      <c r="P156" s="109">
        <v>0</v>
      </c>
      <c r="Q156" s="108">
        <v>66391.600000000006</v>
      </c>
      <c r="R156" s="108">
        <v>2257314.5</v>
      </c>
    </row>
    <row r="157" spans="4:18" x14ac:dyDescent="0.2">
      <c r="D157" s="109" t="s">
        <v>384</v>
      </c>
      <c r="F157" s="109">
        <v>138901</v>
      </c>
      <c r="I157" s="109">
        <v>500883</v>
      </c>
      <c r="J157" s="109" t="s">
        <v>431</v>
      </c>
      <c r="L157" s="109" t="s">
        <v>26</v>
      </c>
      <c r="N157" s="108">
        <v>9642456.4600000009</v>
      </c>
      <c r="P157" s="109">
        <v>0</v>
      </c>
      <c r="Q157" s="109">
        <v>0</v>
      </c>
      <c r="R157" s="108">
        <v>9642456.4600000009</v>
      </c>
    </row>
    <row r="158" spans="4:18" x14ac:dyDescent="0.2">
      <c r="D158" s="109" t="s">
        <v>384</v>
      </c>
      <c r="F158" s="109">
        <v>138901</v>
      </c>
      <c r="I158" s="109">
        <v>500883</v>
      </c>
      <c r="J158" s="109" t="s">
        <v>431</v>
      </c>
      <c r="K158" s="109" t="s">
        <v>386</v>
      </c>
      <c r="L158" s="109" t="s">
        <v>26</v>
      </c>
      <c r="N158" s="108">
        <v>-699958.69</v>
      </c>
      <c r="P158" s="108">
        <v>710635.11</v>
      </c>
      <c r="Q158" s="108">
        <v>821668.97</v>
      </c>
      <c r="R158" s="108">
        <v>-810992.55</v>
      </c>
    </row>
    <row r="159" spans="4:18" x14ac:dyDescent="0.2">
      <c r="D159" s="109" t="s">
        <v>384</v>
      </c>
      <c r="F159" s="109">
        <v>138901</v>
      </c>
      <c r="I159" s="109">
        <v>500884</v>
      </c>
      <c r="J159" s="109" t="s">
        <v>431</v>
      </c>
      <c r="L159" s="109" t="s">
        <v>26</v>
      </c>
      <c r="N159" s="108">
        <v>17170952</v>
      </c>
      <c r="P159" s="109">
        <v>0</v>
      </c>
      <c r="Q159" s="109">
        <v>0</v>
      </c>
      <c r="R159" s="108">
        <v>17170952</v>
      </c>
    </row>
    <row r="160" spans="4:18" x14ac:dyDescent="0.2">
      <c r="D160" s="109" t="s">
        <v>384</v>
      </c>
      <c r="F160" s="109">
        <v>138901</v>
      </c>
      <c r="I160" s="109">
        <v>500884</v>
      </c>
      <c r="J160" s="109" t="s">
        <v>431</v>
      </c>
      <c r="K160" s="109" t="s">
        <v>386</v>
      </c>
      <c r="L160" s="109" t="s">
        <v>26</v>
      </c>
      <c r="N160" s="108">
        <v>-1407611.4</v>
      </c>
      <c r="P160" s="108">
        <v>1419446.32</v>
      </c>
      <c r="Q160" s="108">
        <v>1615170.72</v>
      </c>
      <c r="R160" s="108">
        <v>-1603335.8</v>
      </c>
    </row>
    <row r="161" spans="4:18" x14ac:dyDescent="0.2">
      <c r="D161" s="109" t="s">
        <v>384</v>
      </c>
      <c r="F161" s="109">
        <v>138901</v>
      </c>
      <c r="I161" s="109">
        <v>500885</v>
      </c>
      <c r="J161" s="109" t="s">
        <v>432</v>
      </c>
      <c r="L161" s="109" t="s">
        <v>26</v>
      </c>
      <c r="N161" s="108">
        <v>87483851.620000005</v>
      </c>
      <c r="P161" s="109">
        <v>0</v>
      </c>
      <c r="Q161" s="109">
        <v>0</v>
      </c>
      <c r="R161" s="108">
        <v>87483851.620000005</v>
      </c>
    </row>
    <row r="162" spans="4:18" x14ac:dyDescent="0.2">
      <c r="D162" s="109" t="s">
        <v>384</v>
      </c>
      <c r="F162" s="109">
        <v>138901</v>
      </c>
      <c r="I162" s="109">
        <v>500885</v>
      </c>
      <c r="J162" s="109" t="s">
        <v>432</v>
      </c>
      <c r="K162" s="109" t="s">
        <v>386</v>
      </c>
      <c r="L162" s="109" t="s">
        <v>26</v>
      </c>
      <c r="N162" s="108">
        <v>-3723851.63</v>
      </c>
      <c r="P162" s="108">
        <v>4584109.3899999997</v>
      </c>
      <c r="Q162" s="108">
        <v>5624109.3899999997</v>
      </c>
      <c r="R162" s="108">
        <v>-4763851.63</v>
      </c>
    </row>
    <row r="163" spans="4:18" x14ac:dyDescent="0.2">
      <c r="D163" s="109" t="s">
        <v>384</v>
      </c>
      <c r="F163" s="109">
        <v>138901</v>
      </c>
      <c r="I163" s="109">
        <v>500896</v>
      </c>
      <c r="J163" s="109" t="s">
        <v>756</v>
      </c>
      <c r="L163" s="109" t="s">
        <v>26</v>
      </c>
      <c r="N163" s="108">
        <v>10273041.4</v>
      </c>
      <c r="P163" s="109">
        <v>0</v>
      </c>
      <c r="Q163" s="109">
        <v>0</v>
      </c>
      <c r="R163" s="108">
        <v>10273041.4</v>
      </c>
    </row>
    <row r="164" spans="4:18" x14ac:dyDescent="0.2">
      <c r="D164" s="109" t="s">
        <v>384</v>
      </c>
      <c r="F164" s="109">
        <v>138901</v>
      </c>
      <c r="I164" s="109">
        <v>500896</v>
      </c>
      <c r="J164" s="109" t="s">
        <v>756</v>
      </c>
      <c r="K164" s="109" t="s">
        <v>386</v>
      </c>
      <c r="L164" s="109" t="s">
        <v>26</v>
      </c>
      <c r="N164" s="108">
        <v>-518494.19</v>
      </c>
      <c r="P164" s="108">
        <v>527112.12</v>
      </c>
      <c r="Q164" s="108">
        <v>648228.75</v>
      </c>
      <c r="R164" s="108">
        <v>-639610.81999999995</v>
      </c>
    </row>
    <row r="165" spans="4:18" x14ac:dyDescent="0.2">
      <c r="D165" s="109" t="s">
        <v>384</v>
      </c>
      <c r="F165" s="109">
        <v>138901</v>
      </c>
      <c r="I165" s="109">
        <v>500901</v>
      </c>
      <c r="J165" s="109" t="s">
        <v>778</v>
      </c>
      <c r="L165" s="109" t="s">
        <v>26</v>
      </c>
      <c r="N165" s="109">
        <v>0</v>
      </c>
      <c r="P165" s="109">
        <v>0</v>
      </c>
      <c r="Q165" s="109">
        <v>0</v>
      </c>
      <c r="R165" s="109">
        <v>0</v>
      </c>
    </row>
    <row r="166" spans="4:18" x14ac:dyDescent="0.2">
      <c r="D166" s="109" t="s">
        <v>384</v>
      </c>
      <c r="F166" s="109">
        <v>138901</v>
      </c>
      <c r="I166" s="109">
        <v>500905</v>
      </c>
      <c r="J166" s="109" t="s">
        <v>433</v>
      </c>
      <c r="L166" s="109" t="s">
        <v>26</v>
      </c>
      <c r="N166" s="108">
        <v>4246308.1500000004</v>
      </c>
      <c r="P166" s="108">
        <v>99094.81</v>
      </c>
      <c r="Q166" s="108">
        <v>41113.660000000003</v>
      </c>
      <c r="R166" s="108">
        <v>4304289.3</v>
      </c>
    </row>
    <row r="167" spans="4:18" x14ac:dyDescent="0.2">
      <c r="D167" s="109" t="s">
        <v>384</v>
      </c>
      <c r="F167" s="109">
        <v>138901</v>
      </c>
      <c r="I167" s="109">
        <v>500905</v>
      </c>
      <c r="J167" s="109" t="s">
        <v>433</v>
      </c>
      <c r="K167" s="109" t="s">
        <v>386</v>
      </c>
      <c r="L167" s="109" t="s">
        <v>26</v>
      </c>
      <c r="N167" s="108">
        <v>-8086.25</v>
      </c>
      <c r="P167" s="108">
        <v>95670.47</v>
      </c>
      <c r="Q167" s="108">
        <v>124769.99</v>
      </c>
      <c r="R167" s="108">
        <v>-37185.769999999997</v>
      </c>
    </row>
    <row r="168" spans="4:18" x14ac:dyDescent="0.2">
      <c r="D168" s="109" t="s">
        <v>384</v>
      </c>
      <c r="F168" s="109">
        <v>138901</v>
      </c>
      <c r="I168" s="109">
        <v>500913</v>
      </c>
      <c r="J168" s="109" t="s">
        <v>434</v>
      </c>
      <c r="L168" s="109" t="s">
        <v>26</v>
      </c>
      <c r="N168" s="108">
        <v>346218384.25999999</v>
      </c>
      <c r="P168" s="109">
        <v>0</v>
      </c>
      <c r="Q168" s="109">
        <v>0</v>
      </c>
      <c r="R168" s="108">
        <v>346218384.25999999</v>
      </c>
    </row>
    <row r="169" spans="4:18" x14ac:dyDescent="0.2">
      <c r="D169" s="109" t="s">
        <v>384</v>
      </c>
      <c r="F169" s="109">
        <v>138901</v>
      </c>
      <c r="I169" s="109">
        <v>500913</v>
      </c>
      <c r="J169" s="109" t="s">
        <v>434</v>
      </c>
      <c r="K169" s="109" t="s">
        <v>386</v>
      </c>
      <c r="L169" s="109" t="s">
        <v>26</v>
      </c>
      <c r="N169" s="108">
        <v>-2073014.75</v>
      </c>
      <c r="P169" s="108">
        <v>8746628.8599999994</v>
      </c>
      <c r="Q169" s="108">
        <v>13019685.02</v>
      </c>
      <c r="R169" s="108">
        <v>-6346070.9100000001</v>
      </c>
    </row>
    <row r="170" spans="4:18" x14ac:dyDescent="0.2">
      <c r="D170" s="109" t="s">
        <v>384</v>
      </c>
      <c r="F170" s="109">
        <v>138901</v>
      </c>
      <c r="I170" s="109">
        <v>500914</v>
      </c>
      <c r="J170" s="109" t="s">
        <v>435</v>
      </c>
      <c r="L170" s="109" t="s">
        <v>26</v>
      </c>
      <c r="N170" s="108">
        <v>53878746</v>
      </c>
      <c r="P170" s="108">
        <v>4733204.1500000004</v>
      </c>
      <c r="Q170" s="109">
        <v>0</v>
      </c>
      <c r="R170" s="108">
        <v>58611950.149999999</v>
      </c>
    </row>
    <row r="171" spans="4:18" x14ac:dyDescent="0.2">
      <c r="D171" s="109" t="s">
        <v>384</v>
      </c>
      <c r="F171" s="109">
        <v>138901</v>
      </c>
      <c r="I171" s="109">
        <v>500914</v>
      </c>
      <c r="J171" s="109" t="s">
        <v>435</v>
      </c>
      <c r="K171" s="109" t="s">
        <v>386</v>
      </c>
      <c r="L171" s="109" t="s">
        <v>26</v>
      </c>
      <c r="N171" s="108">
        <v>41739.22</v>
      </c>
      <c r="P171" s="108">
        <v>1835221.53</v>
      </c>
      <c r="Q171" s="108">
        <v>2555664.7200000002</v>
      </c>
      <c r="R171" s="108">
        <v>-678703.97</v>
      </c>
    </row>
    <row r="172" spans="4:18" x14ac:dyDescent="0.2">
      <c r="D172" s="109" t="s">
        <v>384</v>
      </c>
      <c r="F172" s="109">
        <v>138901</v>
      </c>
      <c r="I172" s="109">
        <v>500915</v>
      </c>
      <c r="J172" s="109" t="s">
        <v>779</v>
      </c>
      <c r="L172" s="109" t="s">
        <v>26</v>
      </c>
      <c r="N172" s="109">
        <v>0</v>
      </c>
      <c r="P172" s="109">
        <v>0</v>
      </c>
      <c r="Q172" s="109">
        <v>0</v>
      </c>
      <c r="R172" s="109">
        <v>0</v>
      </c>
    </row>
    <row r="173" spans="4:18" x14ac:dyDescent="0.2">
      <c r="D173" s="109" t="s">
        <v>384</v>
      </c>
      <c r="F173" s="109">
        <v>138901</v>
      </c>
      <c r="I173" s="109">
        <v>500918</v>
      </c>
      <c r="J173" s="109" t="s">
        <v>434</v>
      </c>
      <c r="L173" s="109" t="s">
        <v>26</v>
      </c>
      <c r="N173" s="108">
        <v>9063775.5199999996</v>
      </c>
      <c r="P173" s="109">
        <v>0</v>
      </c>
      <c r="Q173" s="109">
        <v>0</v>
      </c>
      <c r="R173" s="108">
        <v>9063775.5199999996</v>
      </c>
    </row>
    <row r="174" spans="4:18" x14ac:dyDescent="0.2">
      <c r="D174" s="109" t="s">
        <v>384</v>
      </c>
      <c r="F174" s="109">
        <v>138901</v>
      </c>
      <c r="I174" s="109">
        <v>500918</v>
      </c>
      <c r="J174" s="109" t="s">
        <v>434</v>
      </c>
      <c r="K174" s="109" t="s">
        <v>386</v>
      </c>
      <c r="L174" s="109" t="s">
        <v>26</v>
      </c>
      <c r="N174" s="108">
        <v>-373336.29</v>
      </c>
      <c r="P174" s="108">
        <v>373336.29</v>
      </c>
      <c r="Q174" s="108">
        <v>481240.5</v>
      </c>
      <c r="R174" s="108">
        <v>-481240.5</v>
      </c>
    </row>
    <row r="175" spans="4:18" x14ac:dyDescent="0.2">
      <c r="D175" s="109" t="s">
        <v>384</v>
      </c>
      <c r="F175" s="109">
        <v>138901</v>
      </c>
      <c r="I175" s="109">
        <v>500927</v>
      </c>
      <c r="J175" s="109" t="s">
        <v>436</v>
      </c>
      <c r="L175" s="109" t="s">
        <v>26</v>
      </c>
      <c r="N175" s="108">
        <v>66553958.369999997</v>
      </c>
      <c r="P175" s="108">
        <v>2353228.5099999998</v>
      </c>
      <c r="Q175" s="109">
        <v>0</v>
      </c>
      <c r="R175" s="108">
        <v>68907186.879999995</v>
      </c>
    </row>
    <row r="176" spans="4:18" x14ac:dyDescent="0.2">
      <c r="D176" s="109" t="s">
        <v>384</v>
      </c>
      <c r="F176" s="109">
        <v>138901</v>
      </c>
      <c r="I176" s="109">
        <v>500927</v>
      </c>
      <c r="J176" s="109" t="s">
        <v>436</v>
      </c>
      <c r="K176" s="109" t="s">
        <v>386</v>
      </c>
      <c r="L176" s="109" t="s">
        <v>26</v>
      </c>
      <c r="N176" s="108">
        <v>2069995.89</v>
      </c>
      <c r="P176" s="108">
        <v>1680082.02</v>
      </c>
      <c r="Q176" s="108">
        <v>2552056.4900000002</v>
      </c>
      <c r="R176" s="108">
        <v>1198021.42</v>
      </c>
    </row>
    <row r="177" spans="1:18" x14ac:dyDescent="0.2">
      <c r="D177" s="109" t="s">
        <v>384</v>
      </c>
      <c r="F177" s="109">
        <v>138901</v>
      </c>
      <c r="I177" s="109">
        <v>500936</v>
      </c>
      <c r="J177" s="109" t="s">
        <v>757</v>
      </c>
      <c r="L177" s="109" t="s">
        <v>26</v>
      </c>
      <c r="N177" s="108">
        <v>52690224.159999996</v>
      </c>
      <c r="P177" s="108">
        <v>8809969.0099999998</v>
      </c>
      <c r="Q177" s="109">
        <v>0</v>
      </c>
      <c r="R177" s="108">
        <v>61500193.170000002</v>
      </c>
    </row>
    <row r="178" spans="1:18" x14ac:dyDescent="0.2">
      <c r="D178" s="109" t="s">
        <v>384</v>
      </c>
      <c r="F178" s="109">
        <v>138901</v>
      </c>
      <c r="I178" s="109">
        <v>500936</v>
      </c>
      <c r="J178" s="109" t="s">
        <v>757</v>
      </c>
      <c r="K178" s="109" t="s">
        <v>386</v>
      </c>
      <c r="L178" s="109" t="s">
        <v>26</v>
      </c>
      <c r="N178" s="108">
        <v>921422.42</v>
      </c>
      <c r="P178" s="108">
        <v>590049.25</v>
      </c>
      <c r="Q178" s="108">
        <v>990766.25</v>
      </c>
      <c r="R178" s="108">
        <v>520705.42</v>
      </c>
    </row>
    <row r="179" spans="1:18" x14ac:dyDescent="0.2">
      <c r="D179" s="109" t="s">
        <v>384</v>
      </c>
      <c r="F179" s="109">
        <v>138901</v>
      </c>
      <c r="I179" s="109">
        <v>500937</v>
      </c>
      <c r="J179" s="109" t="s">
        <v>437</v>
      </c>
      <c r="L179" s="109" t="s">
        <v>26</v>
      </c>
      <c r="N179" s="108">
        <v>73342500</v>
      </c>
      <c r="P179" s="109">
        <v>0</v>
      </c>
      <c r="Q179" s="109">
        <v>0</v>
      </c>
      <c r="R179" s="108">
        <v>73342500</v>
      </c>
    </row>
    <row r="180" spans="1:18" x14ac:dyDescent="0.2">
      <c r="D180" s="109" t="s">
        <v>384</v>
      </c>
      <c r="F180" s="109">
        <v>138901</v>
      </c>
      <c r="I180" s="109">
        <v>500937</v>
      </c>
      <c r="J180" s="109" t="s">
        <v>437</v>
      </c>
      <c r="K180" s="109" t="s">
        <v>386</v>
      </c>
      <c r="L180" s="109" t="s">
        <v>26</v>
      </c>
      <c r="N180" s="108">
        <v>-52500</v>
      </c>
      <c r="P180" s="108">
        <v>52500</v>
      </c>
      <c r="Q180" s="108">
        <v>962500</v>
      </c>
      <c r="R180" s="108">
        <v>-962500</v>
      </c>
    </row>
    <row r="181" spans="1:18" x14ac:dyDescent="0.2">
      <c r="D181" s="109" t="s">
        <v>384</v>
      </c>
      <c r="F181" s="109">
        <v>138901</v>
      </c>
      <c r="I181" s="109">
        <v>500962</v>
      </c>
      <c r="J181" s="109" t="s">
        <v>438</v>
      </c>
      <c r="L181" s="109" t="s">
        <v>26</v>
      </c>
      <c r="N181" s="108">
        <v>40515000</v>
      </c>
      <c r="P181" s="109">
        <v>0</v>
      </c>
      <c r="Q181" s="109">
        <v>0</v>
      </c>
      <c r="R181" s="108">
        <v>40515000</v>
      </c>
    </row>
    <row r="182" spans="1:18" x14ac:dyDescent="0.2">
      <c r="D182" s="109" t="s">
        <v>384</v>
      </c>
      <c r="F182" s="109">
        <v>138901</v>
      </c>
      <c r="I182" s="109">
        <v>500980</v>
      </c>
      <c r="J182" s="109" t="s">
        <v>439</v>
      </c>
      <c r="L182" s="109" t="s">
        <v>26</v>
      </c>
      <c r="N182" s="109">
        <v>0</v>
      </c>
      <c r="P182" s="108">
        <v>3189285</v>
      </c>
      <c r="Q182" s="109">
        <v>0</v>
      </c>
      <c r="R182" s="108">
        <v>3189285</v>
      </c>
    </row>
    <row r="183" spans="1:18" x14ac:dyDescent="0.2">
      <c r="D183" s="109" t="s">
        <v>384</v>
      </c>
      <c r="F183" s="109">
        <v>138901</v>
      </c>
      <c r="I183" s="109">
        <v>500980</v>
      </c>
      <c r="J183" s="109" t="s">
        <v>439</v>
      </c>
      <c r="K183" s="109" t="s">
        <v>386</v>
      </c>
      <c r="L183" s="109" t="s">
        <v>26</v>
      </c>
      <c r="N183" s="109">
        <v>0</v>
      </c>
      <c r="P183" s="109">
        <v>0</v>
      </c>
      <c r="Q183" s="108">
        <v>25245</v>
      </c>
      <c r="R183" s="108">
        <v>-25245</v>
      </c>
    </row>
    <row r="185" spans="1:18" x14ac:dyDescent="0.2">
      <c r="B185" s="109" t="s">
        <v>442</v>
      </c>
      <c r="D185" s="109" t="s">
        <v>384</v>
      </c>
      <c r="F185" s="109">
        <v>138901</v>
      </c>
      <c r="L185" s="109" t="s">
        <v>26</v>
      </c>
      <c r="N185" s="108">
        <v>5460843362.2299995</v>
      </c>
      <c r="P185" s="108">
        <v>1737979033.9200001</v>
      </c>
      <c r="Q185" s="108">
        <v>1912314362.4200001</v>
      </c>
      <c r="R185" s="108">
        <v>5286508033.7299995</v>
      </c>
    </row>
    <row r="187" spans="1:18" x14ac:dyDescent="0.2">
      <c r="B187" s="109" t="s">
        <v>443</v>
      </c>
      <c r="D187" s="109" t="s">
        <v>384</v>
      </c>
      <c r="L187" s="109" t="s">
        <v>26</v>
      </c>
      <c r="N187" s="108">
        <v>5460843362.2299995</v>
      </c>
      <c r="P187" s="108">
        <v>1737979033.9200001</v>
      </c>
      <c r="Q187" s="108">
        <v>1912314362.4200001</v>
      </c>
      <c r="R187" s="108">
        <v>5286508033.7299995</v>
      </c>
    </row>
    <row r="189" spans="1:18" x14ac:dyDescent="0.2">
      <c r="B189" s="109" t="s">
        <v>444</v>
      </c>
      <c r="L189" s="109" t="s">
        <v>26</v>
      </c>
      <c r="N189" s="108">
        <v>5460843362.2299995</v>
      </c>
      <c r="P189" s="108">
        <v>1737979033.9200001</v>
      </c>
      <c r="Q189" s="108">
        <v>1912314362.4200001</v>
      </c>
      <c r="R189" s="108">
        <v>5286508033.7299995</v>
      </c>
    </row>
    <row r="191" spans="1:18" x14ac:dyDescent="0.2">
      <c r="A191" s="109" t="s">
        <v>780</v>
      </c>
    </row>
    <row r="192" spans="1:18" x14ac:dyDescent="0.2">
      <c r="A192" s="109" t="s">
        <v>446</v>
      </c>
    </row>
    <row r="193" spans="1:15" x14ac:dyDescent="0.2">
      <c r="A193" s="109" t="s">
        <v>760</v>
      </c>
    </row>
    <row r="194" spans="1:15" x14ac:dyDescent="0.2">
      <c r="A194" s="109" t="s">
        <v>447</v>
      </c>
    </row>
    <row r="196" spans="1:15" x14ac:dyDescent="0.2">
      <c r="C196" s="109" t="s">
        <v>379</v>
      </c>
      <c r="E196" s="109" t="s">
        <v>374</v>
      </c>
      <c r="G196" s="109" t="s">
        <v>448</v>
      </c>
      <c r="H196" s="109" t="s">
        <v>380</v>
      </c>
      <c r="J196" s="109" t="s">
        <v>381</v>
      </c>
      <c r="M196" s="109" t="s">
        <v>382</v>
      </c>
      <c r="O196" s="109" t="s">
        <v>383</v>
      </c>
    </row>
    <row r="198" spans="1:15" x14ac:dyDescent="0.2">
      <c r="C198" s="109" t="s">
        <v>26</v>
      </c>
      <c r="E198" s="109" t="s">
        <v>384</v>
      </c>
      <c r="H198" s="108">
        <v>4646678548.2700005</v>
      </c>
      <c r="J198" s="108">
        <v>74850720.049999997</v>
      </c>
      <c r="M198" s="108">
        <v>187596474</v>
      </c>
      <c r="O198" s="108">
        <v>4533932794.3199997</v>
      </c>
    </row>
    <row r="199" spans="1:15" x14ac:dyDescent="0.2">
      <c r="C199" s="109" t="s">
        <v>26</v>
      </c>
      <c r="E199" s="109" t="s">
        <v>384</v>
      </c>
      <c r="G199" s="109" t="s">
        <v>386</v>
      </c>
      <c r="H199" s="108">
        <v>814164813.96000004</v>
      </c>
      <c r="J199" s="108">
        <v>1663128313.8699999</v>
      </c>
      <c r="M199" s="108">
        <v>1724717888.4200001</v>
      </c>
      <c r="O199" s="108">
        <v>752575239.40999997</v>
      </c>
    </row>
    <row r="201" spans="1:15" x14ac:dyDescent="0.2">
      <c r="B201" s="109" t="s">
        <v>442</v>
      </c>
      <c r="C201" s="109" t="s">
        <v>26</v>
      </c>
      <c r="H201" s="108">
        <v>5460843362.2299995</v>
      </c>
      <c r="J201" s="108">
        <v>1737979033.9200001</v>
      </c>
      <c r="M201" s="108">
        <v>1912314362.4200001</v>
      </c>
      <c r="O201" s="108">
        <v>5286508033.7299995</v>
      </c>
    </row>
  </sheetData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898308.37</v>
      </c>
      <c r="P7" s="109">
        <v>0</v>
      </c>
      <c r="Q7" s="108">
        <v>898308.37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3168680.72</v>
      </c>
      <c r="P9" s="108">
        <v>8791799.9100000001</v>
      </c>
      <c r="Q9" s="108">
        <v>8789688.3699999992</v>
      </c>
      <c r="R9" s="108">
        <v>3170792.26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-3141401.25</v>
      </c>
      <c r="P10" s="108">
        <v>288660.75</v>
      </c>
      <c r="Q10" s="108">
        <v>227657.08</v>
      </c>
      <c r="R10" s="108">
        <v>-3080397.58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32516.880000000001</v>
      </c>
      <c r="P11" s="108">
        <v>3480408.85</v>
      </c>
      <c r="Q11" s="108">
        <v>3483922.22</v>
      </c>
      <c r="R11" s="108">
        <v>29003.51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242662.7</v>
      </c>
      <c r="P12" s="108">
        <v>102699.25</v>
      </c>
      <c r="Q12" s="108">
        <v>305346.96000000002</v>
      </c>
      <c r="R12" s="108">
        <v>40014.99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-37055.68</v>
      </c>
      <c r="P13" s="108">
        <v>3825570.76</v>
      </c>
      <c r="Q13" s="108">
        <v>3825734.07</v>
      </c>
      <c r="R13" s="108">
        <v>-37218.99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186442.39</v>
      </c>
      <c r="P14" s="108">
        <v>72134.399999999994</v>
      </c>
      <c r="Q14" s="108">
        <v>146771.78</v>
      </c>
      <c r="R14" s="108">
        <v>111805.01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99197.21</v>
      </c>
      <c r="P15" s="108">
        <v>39204.019999999997</v>
      </c>
      <c r="Q15" s="108">
        <v>34410.080000000002</v>
      </c>
      <c r="R15" s="108">
        <v>103991.15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2131.6999999999998</v>
      </c>
      <c r="P18" s="108">
        <v>92009.33</v>
      </c>
      <c r="Q18" s="108">
        <v>92482.240000000005</v>
      </c>
      <c r="R18" s="108">
        <v>1658.79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35974.1</v>
      </c>
      <c r="P19" s="108">
        <v>12544.24</v>
      </c>
      <c r="Q19" s="109">
        <v>0</v>
      </c>
      <c r="R19" s="108">
        <v>48518.34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142847.06</v>
      </c>
      <c r="P20" s="108">
        <v>1876089.18</v>
      </c>
      <c r="Q20" s="108">
        <v>1881022.52</v>
      </c>
      <c r="R20" s="108">
        <v>137913.72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254478.23</v>
      </c>
      <c r="P21" s="108">
        <v>59295.14</v>
      </c>
      <c r="Q21" s="109">
        <v>0</v>
      </c>
      <c r="R21" s="108">
        <v>313773.37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95750.74</v>
      </c>
      <c r="P22" s="108">
        <v>15575413</v>
      </c>
      <c r="Q22" s="108">
        <v>15572576.800000001</v>
      </c>
      <c r="R22" s="108">
        <v>98586.94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1352793.09</v>
      </c>
      <c r="P23" s="108">
        <v>690057.31</v>
      </c>
      <c r="Q23" s="108">
        <v>2023603.31</v>
      </c>
      <c r="R23" s="108">
        <v>19247.09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500538</v>
      </c>
      <c r="J27" s="109" t="s">
        <v>403</v>
      </c>
      <c r="K27" s="109" t="s">
        <v>544</v>
      </c>
      <c r="L27" s="109" t="s">
        <v>26</v>
      </c>
      <c r="N27" s="108">
        <v>7809.17</v>
      </c>
      <c r="P27" s="108">
        <v>133867.5</v>
      </c>
      <c r="Q27" s="108">
        <v>134354.39000000001</v>
      </c>
      <c r="R27" s="108">
        <v>7322.28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543</v>
      </c>
      <c r="L28" s="109" t="s">
        <v>26</v>
      </c>
      <c r="N28" s="108">
        <v>80990.91</v>
      </c>
      <c r="P28" s="108">
        <v>105203.58</v>
      </c>
      <c r="Q28" s="108">
        <v>111057.51</v>
      </c>
      <c r="R28" s="108">
        <v>75136.98</v>
      </c>
    </row>
    <row r="29" spans="4:18" x14ac:dyDescent="0.2">
      <c r="D29" s="109" t="s">
        <v>384</v>
      </c>
      <c r="F29" s="109">
        <v>138901</v>
      </c>
      <c r="I29" s="109">
        <v>500540</v>
      </c>
      <c r="J29" s="109" t="s">
        <v>748</v>
      </c>
      <c r="K29" s="109" t="s">
        <v>544</v>
      </c>
      <c r="L29" s="109" t="s">
        <v>26</v>
      </c>
      <c r="N29" s="109">
        <v>0</v>
      </c>
      <c r="P29" s="109">
        <v>0</v>
      </c>
      <c r="Q29" s="109">
        <v>0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543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70" t="s">
        <v>384</v>
      </c>
      <c r="E31" s="170"/>
      <c r="F31" s="170">
        <v>138901</v>
      </c>
      <c r="G31" s="170"/>
      <c r="H31" s="170"/>
      <c r="I31" s="170">
        <v>500613</v>
      </c>
      <c r="J31" s="170" t="s">
        <v>411</v>
      </c>
      <c r="K31" s="170" t="s">
        <v>543</v>
      </c>
      <c r="L31" s="170" t="s">
        <v>26</v>
      </c>
      <c r="M31" s="170"/>
      <c r="N31" s="171">
        <v>1118922.51</v>
      </c>
      <c r="O31" s="170"/>
      <c r="P31" s="171">
        <v>25342.31</v>
      </c>
      <c r="Q31" s="171">
        <v>1144264.82</v>
      </c>
      <c r="R31" s="170">
        <v>0</v>
      </c>
    </row>
    <row r="32" spans="4:18" x14ac:dyDescent="0.2">
      <c r="D32" s="109" t="s">
        <v>384</v>
      </c>
      <c r="F32" s="109">
        <v>138901</v>
      </c>
      <c r="I32" s="109">
        <v>500626</v>
      </c>
      <c r="J32" s="109" t="s">
        <v>769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500629</v>
      </c>
      <c r="J34" s="109" t="s">
        <v>412</v>
      </c>
      <c r="K34" s="109" t="s">
        <v>543</v>
      </c>
      <c r="L34" s="109" t="s">
        <v>26</v>
      </c>
      <c r="N34" s="108">
        <v>46014.91</v>
      </c>
      <c r="P34" s="108">
        <v>16263.71</v>
      </c>
      <c r="Q34" s="108">
        <v>39369.01</v>
      </c>
      <c r="R34" s="108">
        <v>22909.61</v>
      </c>
    </row>
    <row r="35" spans="4:18" x14ac:dyDescent="0.2">
      <c r="D35" s="109" t="s">
        <v>384</v>
      </c>
      <c r="F35" s="109">
        <v>138901</v>
      </c>
      <c r="I35" s="109">
        <v>500630</v>
      </c>
      <c r="J35" s="109" t="s">
        <v>770</v>
      </c>
      <c r="K35" s="109" t="s">
        <v>544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543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500640</v>
      </c>
      <c r="J37" s="109" t="s">
        <v>414</v>
      </c>
      <c r="K37" s="109" t="s">
        <v>544</v>
      </c>
      <c r="L37" s="109" t="s">
        <v>26</v>
      </c>
      <c r="N37" s="108">
        <v>-74883.09</v>
      </c>
      <c r="P37" s="108">
        <v>4196676.1399999997</v>
      </c>
      <c r="Q37" s="108">
        <v>4218065.13</v>
      </c>
      <c r="R37" s="108">
        <v>-96272.08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543</v>
      </c>
      <c r="L38" s="109" t="s">
        <v>26</v>
      </c>
      <c r="N38" s="108">
        <v>1797521.79</v>
      </c>
      <c r="P38" s="108">
        <v>819803.18</v>
      </c>
      <c r="Q38" s="109">
        <v>0</v>
      </c>
      <c r="R38" s="108">
        <v>2617324.9700000002</v>
      </c>
    </row>
    <row r="39" spans="4:18" x14ac:dyDescent="0.2">
      <c r="D39" s="109" t="s">
        <v>384</v>
      </c>
      <c r="F39" s="109">
        <v>138901</v>
      </c>
      <c r="I39" s="109">
        <v>500642</v>
      </c>
      <c r="J39" s="109" t="s">
        <v>414</v>
      </c>
      <c r="K39" s="109" t="s">
        <v>544</v>
      </c>
      <c r="L39" s="109" t="s">
        <v>26</v>
      </c>
      <c r="N39" s="108">
        <v>-110451.26</v>
      </c>
      <c r="P39" s="108">
        <v>5860573.71</v>
      </c>
      <c r="Q39" s="108">
        <v>5891556.8600000003</v>
      </c>
      <c r="R39" s="108">
        <v>-141434.41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543</v>
      </c>
      <c r="L40" s="109" t="s">
        <v>26</v>
      </c>
      <c r="N40" s="108">
        <v>2605788.06</v>
      </c>
      <c r="P40" s="108">
        <v>1190055.95</v>
      </c>
      <c r="Q40" s="109">
        <v>0</v>
      </c>
      <c r="R40" s="108">
        <v>3795844.01</v>
      </c>
    </row>
    <row r="41" spans="4:18" x14ac:dyDescent="0.2">
      <c r="D41" s="109" t="s">
        <v>384</v>
      </c>
      <c r="F41" s="109">
        <v>138901</v>
      </c>
      <c r="I41" s="109">
        <v>500677</v>
      </c>
      <c r="J41" s="109" t="s">
        <v>750</v>
      </c>
      <c r="K41" s="109" t="s">
        <v>544</v>
      </c>
      <c r="L41" s="109" t="s">
        <v>26</v>
      </c>
      <c r="N41" s="108">
        <v>207569.61</v>
      </c>
      <c r="P41" s="108">
        <v>13799506.109999999</v>
      </c>
      <c r="Q41" s="108">
        <v>13802916.99</v>
      </c>
      <c r="R41" s="108">
        <v>204158.73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543</v>
      </c>
      <c r="L42" s="109" t="s">
        <v>26</v>
      </c>
      <c r="N42" s="108">
        <v>67137.899999999994</v>
      </c>
      <c r="P42" s="108">
        <v>4202952.45</v>
      </c>
      <c r="Q42" s="108">
        <v>4340745.6100000003</v>
      </c>
      <c r="R42" s="108">
        <v>-70655.259999999995</v>
      </c>
    </row>
    <row r="43" spans="4:18" x14ac:dyDescent="0.2">
      <c r="D43" s="109" t="s">
        <v>384</v>
      </c>
      <c r="F43" s="109">
        <v>138901</v>
      </c>
      <c r="I43" s="109">
        <v>500679</v>
      </c>
      <c r="J43" s="109" t="s">
        <v>416</v>
      </c>
      <c r="K43" s="109" t="s">
        <v>544</v>
      </c>
      <c r="L43" s="109" t="s">
        <v>26</v>
      </c>
      <c r="N43" s="108">
        <v>-5959.63</v>
      </c>
      <c r="P43" s="108">
        <v>5298802.8600000003</v>
      </c>
      <c r="Q43" s="108">
        <v>5301017.62</v>
      </c>
      <c r="R43" s="108">
        <v>-8174.39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543</v>
      </c>
      <c r="L44" s="109" t="s">
        <v>26</v>
      </c>
      <c r="N44" s="108">
        <v>184337.97</v>
      </c>
      <c r="P44" s="108">
        <v>1092213</v>
      </c>
      <c r="Q44" s="109">
        <v>0</v>
      </c>
      <c r="R44" s="108">
        <v>1276550.97</v>
      </c>
    </row>
    <row r="45" spans="4:18" x14ac:dyDescent="0.2">
      <c r="D45" s="109" t="s">
        <v>384</v>
      </c>
      <c r="F45" s="109">
        <v>138901</v>
      </c>
      <c r="I45" s="109">
        <v>500682</v>
      </c>
      <c r="J45" s="109" t="s">
        <v>771</v>
      </c>
      <c r="K45" s="109" t="s">
        <v>544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543</v>
      </c>
      <c r="L46" s="109" t="s">
        <v>26</v>
      </c>
      <c r="N46" s="109">
        <v>0</v>
      </c>
      <c r="P46" s="109">
        <v>0</v>
      </c>
      <c r="Q46" s="109">
        <v>0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500686</v>
      </c>
      <c r="J47" s="109" t="s">
        <v>751</v>
      </c>
      <c r="K47" s="109" t="s">
        <v>544</v>
      </c>
      <c r="L47" s="109" t="s">
        <v>26</v>
      </c>
      <c r="N47" s="109">
        <v>-202.39</v>
      </c>
      <c r="P47" s="108">
        <v>160964.76</v>
      </c>
      <c r="Q47" s="108">
        <v>160910.66</v>
      </c>
      <c r="R47" s="109">
        <v>-148.29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543</v>
      </c>
      <c r="L48" s="109" t="s">
        <v>26</v>
      </c>
      <c r="N48" s="108">
        <v>7512.37</v>
      </c>
      <c r="P48" s="108">
        <v>14891.54</v>
      </c>
      <c r="Q48" s="108">
        <v>14583.32</v>
      </c>
      <c r="R48" s="108">
        <v>7820.59</v>
      </c>
    </row>
    <row r="49" spans="4:18" x14ac:dyDescent="0.2">
      <c r="D49" s="109" t="s">
        <v>384</v>
      </c>
      <c r="F49" s="109">
        <v>138901</v>
      </c>
      <c r="I49" s="109">
        <v>500693</v>
      </c>
      <c r="J49" s="109" t="s">
        <v>417</v>
      </c>
      <c r="K49" s="109" t="s">
        <v>543</v>
      </c>
      <c r="L49" s="109" t="s">
        <v>26</v>
      </c>
      <c r="N49" s="109">
        <v>0</v>
      </c>
      <c r="P49" s="109">
        <v>0</v>
      </c>
      <c r="Q49" s="109">
        <v>0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500708</v>
      </c>
      <c r="J50" s="109" t="s">
        <v>418</v>
      </c>
      <c r="K50" s="109" t="s">
        <v>544</v>
      </c>
      <c r="L50" s="109" t="s">
        <v>26</v>
      </c>
      <c r="N50" s="108">
        <v>12977.6</v>
      </c>
      <c r="P50" s="108">
        <v>3525407.36</v>
      </c>
      <c r="Q50" s="108">
        <v>3526149.11</v>
      </c>
      <c r="R50" s="108">
        <v>12235.85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543</v>
      </c>
      <c r="L51" s="109" t="s">
        <v>26</v>
      </c>
      <c r="N51" s="108">
        <v>201268.41</v>
      </c>
      <c r="P51" s="108">
        <v>276544.62</v>
      </c>
      <c r="Q51" s="108">
        <v>266400.75</v>
      </c>
      <c r="R51" s="108">
        <v>211412.28</v>
      </c>
    </row>
    <row r="52" spans="4:18" x14ac:dyDescent="0.2">
      <c r="D52" s="109" t="s">
        <v>384</v>
      </c>
      <c r="F52" s="109">
        <v>138901</v>
      </c>
      <c r="I52" s="109">
        <v>500709</v>
      </c>
      <c r="J52" s="109" t="s">
        <v>418</v>
      </c>
      <c r="K52" s="109" t="s">
        <v>544</v>
      </c>
      <c r="L52" s="109" t="s">
        <v>26</v>
      </c>
      <c r="N52" s="108">
        <v>-11791.17</v>
      </c>
      <c r="P52" s="108">
        <v>12733763.25</v>
      </c>
      <c r="Q52" s="108">
        <v>12736764.640000001</v>
      </c>
      <c r="R52" s="108">
        <v>-14792.56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543</v>
      </c>
      <c r="L53" s="109" t="s">
        <v>26</v>
      </c>
      <c r="N53" s="108">
        <v>878671.29</v>
      </c>
      <c r="P53" s="108">
        <v>1118951.8700000001</v>
      </c>
      <c r="Q53" s="108">
        <v>1077907.8799999999</v>
      </c>
      <c r="R53" s="108">
        <v>919715.28</v>
      </c>
    </row>
    <row r="54" spans="4:18" x14ac:dyDescent="0.2">
      <c r="D54" s="109" t="s">
        <v>384</v>
      </c>
      <c r="F54" s="109">
        <v>138901</v>
      </c>
      <c r="I54" s="109">
        <v>500710</v>
      </c>
      <c r="J54" s="109" t="s">
        <v>772</v>
      </c>
      <c r="K54" s="109" t="s">
        <v>543</v>
      </c>
      <c r="L54" s="109" t="s">
        <v>26</v>
      </c>
      <c r="N54" s="109">
        <v>0</v>
      </c>
      <c r="P54" s="109">
        <v>0</v>
      </c>
      <c r="Q54" s="109">
        <v>0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500724</v>
      </c>
      <c r="J55" s="109" t="s">
        <v>414</v>
      </c>
      <c r="K55" s="109" t="s">
        <v>544</v>
      </c>
      <c r="L55" s="109" t="s">
        <v>26</v>
      </c>
      <c r="N55" s="108">
        <v>15420.13</v>
      </c>
      <c r="P55" s="108">
        <v>416662.16</v>
      </c>
      <c r="Q55" s="108">
        <v>418465.97</v>
      </c>
      <c r="R55" s="108">
        <v>13616.32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543</v>
      </c>
      <c r="L56" s="109" t="s">
        <v>26</v>
      </c>
      <c r="N56" s="108">
        <v>399063.17</v>
      </c>
      <c r="P56" s="108">
        <v>274610.88</v>
      </c>
      <c r="Q56" s="108">
        <v>326578.18</v>
      </c>
      <c r="R56" s="108">
        <v>347095.87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544</v>
      </c>
      <c r="L57" s="109" t="s">
        <v>26</v>
      </c>
      <c r="N57" s="109">
        <v>862.58</v>
      </c>
      <c r="P57" s="108">
        <v>28710.81</v>
      </c>
      <c r="Q57" s="108">
        <v>28719.95</v>
      </c>
      <c r="R57" s="109">
        <v>853.44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543</v>
      </c>
      <c r="L58" s="109" t="s">
        <v>26</v>
      </c>
      <c r="N58" s="108">
        <v>5219.8500000000004</v>
      </c>
      <c r="P58" s="108">
        <v>9384.5</v>
      </c>
      <c r="Q58" s="108">
        <v>5848.17</v>
      </c>
      <c r="R58" s="108">
        <v>8756.18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544</v>
      </c>
      <c r="L59" s="109" t="s">
        <v>26</v>
      </c>
      <c r="N59" s="109">
        <v>0</v>
      </c>
      <c r="P59" s="108">
        <v>136460.16</v>
      </c>
      <c r="Q59" s="108">
        <v>136460.16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543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500735</v>
      </c>
      <c r="J61" s="109" t="s">
        <v>773</v>
      </c>
      <c r="K61" s="109" t="s">
        <v>544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543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500746</v>
      </c>
      <c r="J63" s="109" t="s">
        <v>420</v>
      </c>
      <c r="K63" s="109" t="s">
        <v>544</v>
      </c>
      <c r="L63" s="109" t="s">
        <v>26</v>
      </c>
      <c r="N63" s="108">
        <v>299319.7</v>
      </c>
      <c r="P63" s="108">
        <v>2335116.96</v>
      </c>
      <c r="Q63" s="108">
        <v>2367623.87</v>
      </c>
      <c r="R63" s="108">
        <v>266812.78999999998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543</v>
      </c>
      <c r="L64" s="109" t="s">
        <v>26</v>
      </c>
      <c r="N64" s="108">
        <v>4454467.4400000004</v>
      </c>
      <c r="P64" s="108">
        <v>1093397.3</v>
      </c>
      <c r="Q64" s="108">
        <v>5779739.9199999999</v>
      </c>
      <c r="R64" s="108">
        <v>-231875.18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544</v>
      </c>
      <c r="L65" s="109" t="s">
        <v>26</v>
      </c>
      <c r="N65" s="108">
        <v>159029.60999999999</v>
      </c>
      <c r="P65" s="108">
        <v>2019311.95</v>
      </c>
      <c r="Q65" s="108">
        <v>2039910.21</v>
      </c>
      <c r="R65" s="108">
        <v>138431.35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543</v>
      </c>
      <c r="L66" s="109" t="s">
        <v>26</v>
      </c>
      <c r="N66" s="108">
        <v>2236845.9700000002</v>
      </c>
      <c r="P66" s="108">
        <v>3178035.33</v>
      </c>
      <c r="Q66" s="108">
        <v>5437741.8099999996</v>
      </c>
      <c r="R66" s="108">
        <v>-22860.51</v>
      </c>
    </row>
    <row r="67" spans="4:18" x14ac:dyDescent="0.2">
      <c r="D67" s="109" t="s">
        <v>384</v>
      </c>
      <c r="F67" s="109">
        <v>138901</v>
      </c>
      <c r="I67" s="109">
        <v>500768</v>
      </c>
      <c r="J67" s="109" t="s">
        <v>423</v>
      </c>
      <c r="K67" s="109" t="s">
        <v>544</v>
      </c>
      <c r="L67" s="109" t="s">
        <v>26</v>
      </c>
      <c r="N67" s="109">
        <v>0</v>
      </c>
      <c r="P67" s="108">
        <v>2109.6799999999998</v>
      </c>
      <c r="Q67" s="108">
        <v>2109.6799999999998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544</v>
      </c>
      <c r="L68" s="109" t="s">
        <v>26</v>
      </c>
      <c r="N68" s="108">
        <v>24281.58</v>
      </c>
      <c r="P68" s="108">
        <v>1646432.73</v>
      </c>
      <c r="Q68" s="108">
        <v>1646619.42</v>
      </c>
      <c r="R68" s="108">
        <v>24094.89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543</v>
      </c>
      <c r="L69" s="109" t="s">
        <v>26</v>
      </c>
      <c r="N69" s="108">
        <v>-9255.4500000000007</v>
      </c>
      <c r="P69" s="108">
        <v>460024.57</v>
      </c>
      <c r="Q69" s="109">
        <v>0</v>
      </c>
      <c r="R69" s="108">
        <v>450769.12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544</v>
      </c>
      <c r="L70" s="109" t="s">
        <v>26</v>
      </c>
      <c r="N70" s="108">
        <v>14144.81</v>
      </c>
      <c r="P70" s="108">
        <v>320414.88</v>
      </c>
      <c r="Q70" s="108">
        <v>320456.2</v>
      </c>
      <c r="R70" s="108">
        <v>14103.49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543</v>
      </c>
      <c r="L71" s="109" t="s">
        <v>26</v>
      </c>
      <c r="N71" s="108">
        <v>-10817.46</v>
      </c>
      <c r="P71" s="108">
        <v>101803.5</v>
      </c>
      <c r="Q71" s="109">
        <v>0</v>
      </c>
      <c r="R71" s="108">
        <v>90986.04</v>
      </c>
    </row>
    <row r="72" spans="4:18" x14ac:dyDescent="0.2">
      <c r="D72" s="109" t="s">
        <v>384</v>
      </c>
      <c r="F72" s="109">
        <v>138901</v>
      </c>
      <c r="I72" s="109">
        <v>500787</v>
      </c>
      <c r="J72" s="109" t="s">
        <v>775</v>
      </c>
      <c r="K72" s="109" t="s">
        <v>544</v>
      </c>
      <c r="L72" s="109" t="s">
        <v>26</v>
      </c>
      <c r="N72" s="109">
        <v>0</v>
      </c>
      <c r="P72" s="109">
        <v>0</v>
      </c>
      <c r="Q72" s="109">
        <v>0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543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500793</v>
      </c>
      <c r="J74" s="109" t="s">
        <v>753</v>
      </c>
      <c r="K74" s="109" t="s">
        <v>544</v>
      </c>
      <c r="L74" s="109" t="s">
        <v>26</v>
      </c>
      <c r="N74" s="108">
        <v>-7244.23</v>
      </c>
      <c r="P74" s="108">
        <v>157726.82</v>
      </c>
      <c r="Q74" s="108">
        <v>157988.04999999999</v>
      </c>
      <c r="R74" s="108">
        <v>-7505.46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543</v>
      </c>
      <c r="L75" s="109" t="s">
        <v>26</v>
      </c>
      <c r="N75" s="108">
        <v>60608.93</v>
      </c>
      <c r="P75" s="108">
        <v>54796.5</v>
      </c>
      <c r="Q75" s="108">
        <v>53103.5</v>
      </c>
      <c r="R75" s="108">
        <v>62301.93</v>
      </c>
    </row>
    <row r="76" spans="4:18" x14ac:dyDescent="0.2">
      <c r="D76" s="109" t="s">
        <v>384</v>
      </c>
      <c r="F76" s="109">
        <v>138901</v>
      </c>
      <c r="I76" s="109">
        <v>500796</v>
      </c>
      <c r="J76" s="109" t="s">
        <v>776</v>
      </c>
      <c r="K76" s="109" t="s">
        <v>543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500805</v>
      </c>
      <c r="J77" s="109" t="s">
        <v>425</v>
      </c>
      <c r="K77" s="109" t="s">
        <v>544</v>
      </c>
      <c r="L77" s="109" t="s">
        <v>26</v>
      </c>
      <c r="N77" s="108">
        <v>56105.03</v>
      </c>
      <c r="P77" s="108">
        <v>2082139.37</v>
      </c>
      <c r="Q77" s="108">
        <v>2106931.84</v>
      </c>
      <c r="R77" s="108">
        <v>31312.560000000001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543</v>
      </c>
      <c r="L78" s="109" t="s">
        <v>26</v>
      </c>
      <c r="N78" s="108">
        <v>1940642.78</v>
      </c>
      <c r="P78" s="108">
        <v>2928062.55</v>
      </c>
      <c r="Q78" s="108">
        <v>4868264.7</v>
      </c>
      <c r="R78" s="109">
        <v>440.63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544</v>
      </c>
      <c r="L79" s="109" t="s">
        <v>26</v>
      </c>
      <c r="N79" s="108">
        <v>-66817.149999999994</v>
      </c>
      <c r="P79" s="108">
        <v>938033.9</v>
      </c>
      <c r="Q79" s="108">
        <v>939939.44</v>
      </c>
      <c r="R79" s="108">
        <v>-68722.69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543</v>
      </c>
      <c r="L80" s="109" t="s">
        <v>26</v>
      </c>
      <c r="N80" s="108">
        <v>2671003.4</v>
      </c>
      <c r="P80" s="108">
        <v>514734.22</v>
      </c>
      <c r="Q80" s="108">
        <v>3100058.38</v>
      </c>
      <c r="R80" s="108">
        <v>85679.24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544</v>
      </c>
      <c r="L81" s="109" t="s">
        <v>26</v>
      </c>
      <c r="N81" s="108">
        <v>-40147.800000000003</v>
      </c>
      <c r="P81" s="108">
        <v>692906.7</v>
      </c>
      <c r="Q81" s="108">
        <v>694456.95</v>
      </c>
      <c r="R81" s="108">
        <v>-41698.050000000003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543</v>
      </c>
      <c r="L82" s="109" t="s">
        <v>26</v>
      </c>
      <c r="N82" s="108">
        <v>2158657.75</v>
      </c>
      <c r="P82" s="108">
        <v>417532.55</v>
      </c>
      <c r="Q82" s="108">
        <v>2521902.7599999998</v>
      </c>
      <c r="R82" s="108">
        <v>54287.54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544</v>
      </c>
      <c r="L83" s="109" t="s">
        <v>26</v>
      </c>
      <c r="N83" s="108">
        <v>-26330.61</v>
      </c>
      <c r="P83" s="108">
        <v>922075.43</v>
      </c>
      <c r="Q83" s="108">
        <v>924709.73</v>
      </c>
      <c r="R83" s="108">
        <v>-28964.91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543</v>
      </c>
      <c r="L84" s="109" t="s">
        <v>26</v>
      </c>
      <c r="N84" s="108">
        <v>3626353.95</v>
      </c>
      <c r="P84" s="108">
        <v>711543.05</v>
      </c>
      <c r="Q84" s="108">
        <v>4285516.2</v>
      </c>
      <c r="R84" s="108">
        <v>52380.800000000003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544</v>
      </c>
      <c r="L85" s="109" t="s">
        <v>26</v>
      </c>
      <c r="N85" s="109">
        <v>-875.21</v>
      </c>
      <c r="P85" s="108">
        <v>176183.12</v>
      </c>
      <c r="Q85" s="108">
        <v>179188.94</v>
      </c>
      <c r="R85" s="108">
        <v>-3881.03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543</v>
      </c>
      <c r="L86" s="109" t="s">
        <v>26</v>
      </c>
      <c r="N86" s="108">
        <v>242963.37</v>
      </c>
      <c r="P86" s="108">
        <v>135194.88</v>
      </c>
      <c r="Q86" s="109">
        <v>0</v>
      </c>
      <c r="R86" s="108">
        <v>378158.25</v>
      </c>
    </row>
    <row r="87" spans="4:18" x14ac:dyDescent="0.2">
      <c r="D87" s="109" t="s">
        <v>384</v>
      </c>
      <c r="F87" s="109">
        <v>138901</v>
      </c>
      <c r="I87" s="109">
        <v>500845</v>
      </c>
      <c r="J87" s="109" t="s">
        <v>754</v>
      </c>
      <c r="K87" s="109" t="s">
        <v>544</v>
      </c>
      <c r="L87" s="109" t="s">
        <v>26</v>
      </c>
      <c r="N87" s="108">
        <v>-127348</v>
      </c>
      <c r="P87" s="108">
        <v>2307277.96</v>
      </c>
      <c r="Q87" s="108">
        <v>2325960.38</v>
      </c>
      <c r="R87" s="108">
        <v>-146030.42000000001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543</v>
      </c>
      <c r="L88" s="109" t="s">
        <v>26</v>
      </c>
      <c r="N88" s="108">
        <v>1631997.79</v>
      </c>
      <c r="P88" s="108">
        <v>1706110.71</v>
      </c>
      <c r="Q88" s="109">
        <v>0</v>
      </c>
      <c r="R88" s="108">
        <v>3338108.5</v>
      </c>
    </row>
    <row r="89" spans="4:18" x14ac:dyDescent="0.2">
      <c r="D89" s="109" t="s">
        <v>384</v>
      </c>
      <c r="F89" s="109">
        <v>138901</v>
      </c>
      <c r="I89" s="109">
        <v>500846</v>
      </c>
      <c r="J89" s="109" t="s">
        <v>754</v>
      </c>
      <c r="K89" s="109" t="s">
        <v>544</v>
      </c>
      <c r="L89" s="109" t="s">
        <v>26</v>
      </c>
      <c r="N89" s="108">
        <v>-7356.39</v>
      </c>
      <c r="P89" s="108">
        <v>131654.9</v>
      </c>
      <c r="Q89" s="108">
        <v>132525.26</v>
      </c>
      <c r="R89" s="108">
        <v>-8226.75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543</v>
      </c>
      <c r="L90" s="109" t="s">
        <v>26</v>
      </c>
      <c r="N90" s="108">
        <v>77448.789999999994</v>
      </c>
      <c r="P90" s="108">
        <v>79477.210000000006</v>
      </c>
      <c r="Q90" s="109">
        <v>0</v>
      </c>
      <c r="R90" s="108">
        <v>156926</v>
      </c>
    </row>
    <row r="91" spans="4:18" x14ac:dyDescent="0.2">
      <c r="D91" s="109" t="s">
        <v>384</v>
      </c>
      <c r="F91" s="109">
        <v>138901</v>
      </c>
      <c r="I91" s="109">
        <v>500856</v>
      </c>
      <c r="J91" s="109" t="s">
        <v>755</v>
      </c>
      <c r="K91" s="109" t="s">
        <v>544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543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500875</v>
      </c>
      <c r="J93" s="109" t="s">
        <v>777</v>
      </c>
      <c r="K93" s="109" t="s">
        <v>544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543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500877</v>
      </c>
      <c r="J95" s="109" t="s">
        <v>634</v>
      </c>
      <c r="K95" s="109" t="s">
        <v>544</v>
      </c>
      <c r="L95" s="109" t="s">
        <v>26</v>
      </c>
      <c r="N95" s="108">
        <v>-1844.46</v>
      </c>
      <c r="P95" s="108">
        <v>1735104.75</v>
      </c>
      <c r="Q95" s="108">
        <v>1751110.75</v>
      </c>
      <c r="R95" s="108">
        <v>-17850.46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543</v>
      </c>
      <c r="L96" s="109" t="s">
        <v>26</v>
      </c>
      <c r="N96" s="108">
        <v>1290938.8600000001</v>
      </c>
      <c r="P96" s="108">
        <v>1195931.56</v>
      </c>
      <c r="Q96" s="109">
        <v>0</v>
      </c>
      <c r="R96" s="108">
        <v>2486870.42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K97" s="109" t="s">
        <v>543</v>
      </c>
      <c r="L97" s="109" t="s">
        <v>26</v>
      </c>
      <c r="N97" s="109">
        <v>960.41</v>
      </c>
      <c r="P97" s="108">
        <v>5887.94</v>
      </c>
      <c r="Q97" s="108">
        <v>5735.15</v>
      </c>
      <c r="R97" s="108">
        <v>1113.2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K98" s="109" t="s">
        <v>544</v>
      </c>
      <c r="L98" s="109" t="s">
        <v>26</v>
      </c>
      <c r="N98" s="109">
        <v>0</v>
      </c>
      <c r="P98" s="108">
        <v>157757.51</v>
      </c>
      <c r="Q98" s="108">
        <v>157757.51</v>
      </c>
      <c r="R98" s="109">
        <v>0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543</v>
      </c>
      <c r="L99" s="109" t="s">
        <v>26</v>
      </c>
      <c r="N99" s="109">
        <v>0</v>
      </c>
      <c r="P99" s="109">
        <v>0</v>
      </c>
      <c r="Q99" s="109">
        <v>0</v>
      </c>
      <c r="R99" s="109">
        <v>0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K100" s="109" t="s">
        <v>544</v>
      </c>
      <c r="L100" s="109" t="s">
        <v>26</v>
      </c>
      <c r="N100" s="109">
        <v>0</v>
      </c>
      <c r="P100" s="108">
        <v>217446.34</v>
      </c>
      <c r="Q100" s="108">
        <v>217446.34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543</v>
      </c>
      <c r="L101" s="109" t="s">
        <v>26</v>
      </c>
      <c r="N101" s="109">
        <v>0</v>
      </c>
      <c r="P101" s="109">
        <v>0</v>
      </c>
      <c r="Q101" s="109">
        <v>0</v>
      </c>
      <c r="R101" s="109">
        <v>0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K102" s="109" t="s">
        <v>544</v>
      </c>
      <c r="L102" s="109" t="s">
        <v>26</v>
      </c>
      <c r="N102" s="108">
        <v>-5573.08</v>
      </c>
      <c r="P102" s="108">
        <v>546472.19999999995</v>
      </c>
      <c r="Q102" s="108">
        <v>548011.12</v>
      </c>
      <c r="R102" s="108">
        <v>-7112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543</v>
      </c>
      <c r="L103" s="109" t="s">
        <v>26</v>
      </c>
      <c r="N103" s="108">
        <v>129515.43</v>
      </c>
      <c r="P103" s="108">
        <v>487581.21</v>
      </c>
      <c r="Q103" s="109">
        <v>0</v>
      </c>
      <c r="R103" s="108">
        <v>617096.64</v>
      </c>
    </row>
    <row r="104" spans="4:18" x14ac:dyDescent="0.2">
      <c r="D104" s="109" t="s">
        <v>384</v>
      </c>
      <c r="F104" s="109">
        <v>138901</v>
      </c>
      <c r="I104" s="109">
        <v>500896</v>
      </c>
      <c r="J104" s="109" t="s">
        <v>756</v>
      </c>
      <c r="K104" s="109" t="s">
        <v>544</v>
      </c>
      <c r="L104" s="109" t="s">
        <v>26</v>
      </c>
      <c r="N104" s="108">
        <v>-3303.48</v>
      </c>
      <c r="P104" s="108">
        <v>75948.47</v>
      </c>
      <c r="Q104" s="108">
        <v>76968.240000000005</v>
      </c>
      <c r="R104" s="108">
        <v>-4323.25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543</v>
      </c>
      <c r="L105" s="109" t="s">
        <v>26</v>
      </c>
      <c r="N105" s="108">
        <v>85433.31</v>
      </c>
      <c r="P105" s="108">
        <v>57145.71</v>
      </c>
      <c r="Q105" s="109">
        <v>0</v>
      </c>
      <c r="R105" s="108">
        <v>142579.01999999999</v>
      </c>
    </row>
    <row r="106" spans="4:18" x14ac:dyDescent="0.2">
      <c r="D106" s="109" t="s">
        <v>384</v>
      </c>
      <c r="F106" s="109">
        <v>138901</v>
      </c>
      <c r="I106" s="109">
        <v>500901</v>
      </c>
      <c r="J106" s="109" t="s">
        <v>778</v>
      </c>
      <c r="K106" s="109" t="s">
        <v>543</v>
      </c>
      <c r="L106" s="109" t="s">
        <v>26</v>
      </c>
      <c r="N106" s="109">
        <v>0</v>
      </c>
      <c r="P106" s="109">
        <v>0</v>
      </c>
      <c r="Q106" s="109">
        <v>0</v>
      </c>
      <c r="R106" s="109">
        <v>0</v>
      </c>
    </row>
    <row r="107" spans="4:18" x14ac:dyDescent="0.2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544</v>
      </c>
      <c r="L107" s="109" t="s">
        <v>26</v>
      </c>
      <c r="N107" s="109">
        <v>-276.54000000000002</v>
      </c>
      <c r="P107" s="108">
        <v>7799.5</v>
      </c>
      <c r="Q107" s="108">
        <v>7824.95</v>
      </c>
      <c r="R107" s="109">
        <v>-301.99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543</v>
      </c>
      <c r="L108" s="109" t="s">
        <v>26</v>
      </c>
      <c r="N108" s="108">
        <v>9163.39</v>
      </c>
      <c r="P108" s="108">
        <v>19850.41</v>
      </c>
      <c r="Q108" s="108">
        <v>17334.46</v>
      </c>
      <c r="R108" s="108">
        <v>11679.34</v>
      </c>
    </row>
    <row r="109" spans="4:18" x14ac:dyDescent="0.2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544</v>
      </c>
      <c r="L109" s="109" t="s">
        <v>26</v>
      </c>
      <c r="N109" s="109">
        <v>0</v>
      </c>
      <c r="P109" s="108">
        <v>1553.98</v>
      </c>
      <c r="Q109" s="108">
        <v>1553.98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543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544</v>
      </c>
      <c r="L111" s="109" t="s">
        <v>26</v>
      </c>
      <c r="N111" s="108">
        <v>2728.12</v>
      </c>
      <c r="P111" s="108">
        <v>122766.48</v>
      </c>
      <c r="Q111" s="108">
        <v>121286.15</v>
      </c>
      <c r="R111" s="108">
        <v>4208.45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543</v>
      </c>
      <c r="L112" s="109" t="s">
        <v>26</v>
      </c>
      <c r="N112" s="108">
        <v>547702.03</v>
      </c>
      <c r="P112" s="108">
        <v>317189.55</v>
      </c>
      <c r="Q112" s="108">
        <v>847080.73</v>
      </c>
      <c r="R112" s="108">
        <v>17810.849999999999</v>
      </c>
    </row>
    <row r="113" spans="2:18" x14ac:dyDescent="0.2">
      <c r="D113" s="109" t="s">
        <v>384</v>
      </c>
      <c r="F113" s="109">
        <v>138901</v>
      </c>
      <c r="I113" s="109">
        <v>500915</v>
      </c>
      <c r="J113" s="109" t="s">
        <v>779</v>
      </c>
      <c r="K113" s="109" t="s">
        <v>543</v>
      </c>
      <c r="L113" s="109" t="s">
        <v>26</v>
      </c>
      <c r="N113" s="109">
        <v>0</v>
      </c>
      <c r="P113" s="109">
        <v>0</v>
      </c>
      <c r="Q113" s="109">
        <v>0</v>
      </c>
      <c r="R113" s="109">
        <v>0</v>
      </c>
    </row>
    <row r="114" spans="2:18" x14ac:dyDescent="0.2">
      <c r="D114" s="109" t="s">
        <v>384</v>
      </c>
      <c r="F114" s="109">
        <v>138901</v>
      </c>
      <c r="I114" s="109">
        <v>500918</v>
      </c>
      <c r="J114" s="109" t="s">
        <v>434</v>
      </c>
      <c r="K114" s="109" t="s">
        <v>544</v>
      </c>
      <c r="L114" s="109" t="s">
        <v>26</v>
      </c>
      <c r="N114" s="109">
        <v>0</v>
      </c>
      <c r="P114" s="108">
        <v>42370.44</v>
      </c>
      <c r="Q114" s="108">
        <v>42370.44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543</v>
      </c>
      <c r="L115" s="109" t="s">
        <v>26</v>
      </c>
      <c r="N115" s="109">
        <v>0</v>
      </c>
      <c r="P115" s="109">
        <v>0</v>
      </c>
      <c r="Q115" s="109">
        <v>0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500927</v>
      </c>
      <c r="J116" s="109" t="s">
        <v>436</v>
      </c>
      <c r="K116" s="109" t="s">
        <v>544</v>
      </c>
      <c r="L116" s="109" t="s">
        <v>26</v>
      </c>
      <c r="N116" s="108">
        <v>16205.9</v>
      </c>
      <c r="P116" s="108">
        <v>155323.29999999999</v>
      </c>
      <c r="Q116" s="108">
        <v>157903.96</v>
      </c>
      <c r="R116" s="108">
        <v>13625.24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543</v>
      </c>
      <c r="L117" s="109" t="s">
        <v>26</v>
      </c>
      <c r="N117" s="108">
        <v>862332.7</v>
      </c>
      <c r="P117" s="108">
        <v>370581.34</v>
      </c>
      <c r="Q117" s="108">
        <v>951977.95</v>
      </c>
      <c r="R117" s="108">
        <v>280936.09000000003</v>
      </c>
    </row>
    <row r="118" spans="2:18" x14ac:dyDescent="0.2">
      <c r="D118" s="109" t="s">
        <v>384</v>
      </c>
      <c r="F118" s="109">
        <v>138901</v>
      </c>
      <c r="I118" s="109">
        <v>500936</v>
      </c>
      <c r="J118" s="109" t="s">
        <v>757</v>
      </c>
      <c r="K118" s="109" t="s">
        <v>544</v>
      </c>
      <c r="L118" s="109" t="s">
        <v>26</v>
      </c>
      <c r="N118" s="108">
        <v>2081.23</v>
      </c>
      <c r="P118" s="108">
        <v>50361.36</v>
      </c>
      <c r="Q118" s="108">
        <v>50894.63</v>
      </c>
      <c r="R118" s="108">
        <v>1547.96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543</v>
      </c>
      <c r="L119" s="109" t="s">
        <v>26</v>
      </c>
      <c r="N119" s="108">
        <v>75903.61</v>
      </c>
      <c r="P119" s="108">
        <v>295147.03999999998</v>
      </c>
      <c r="Q119" s="109">
        <v>0</v>
      </c>
      <c r="R119" s="108">
        <v>371050.65</v>
      </c>
    </row>
    <row r="120" spans="2:18" x14ac:dyDescent="0.2">
      <c r="D120" s="109" t="s">
        <v>384</v>
      </c>
      <c r="F120" s="109">
        <v>138901</v>
      </c>
      <c r="I120" s="109">
        <v>500937</v>
      </c>
      <c r="J120" s="109" t="s">
        <v>437</v>
      </c>
      <c r="K120" s="109" t="s">
        <v>544</v>
      </c>
      <c r="L120" s="109" t="s">
        <v>26</v>
      </c>
      <c r="N120" s="108">
        <v>9798.33</v>
      </c>
      <c r="P120" s="108">
        <v>250224.84</v>
      </c>
      <c r="Q120" s="108">
        <v>253458.18</v>
      </c>
      <c r="R120" s="108">
        <v>6564.99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543</v>
      </c>
      <c r="L121" s="109" t="s">
        <v>26</v>
      </c>
      <c r="N121" s="108">
        <v>250611.41</v>
      </c>
      <c r="P121" s="108">
        <v>379641.33</v>
      </c>
      <c r="Q121" s="109">
        <v>0</v>
      </c>
      <c r="R121" s="108">
        <v>630252.74</v>
      </c>
    </row>
    <row r="122" spans="2:18" x14ac:dyDescent="0.2">
      <c r="D122" s="109" t="s">
        <v>384</v>
      </c>
      <c r="F122" s="109">
        <v>138901</v>
      </c>
      <c r="I122" s="109">
        <v>500980</v>
      </c>
      <c r="J122" s="109" t="s">
        <v>439</v>
      </c>
      <c r="K122" s="109" t="s">
        <v>543</v>
      </c>
      <c r="L122" s="109" t="s">
        <v>26</v>
      </c>
      <c r="N122" s="109">
        <v>0</v>
      </c>
      <c r="P122" s="108">
        <v>3909.47</v>
      </c>
      <c r="Q122" s="109">
        <v>0</v>
      </c>
      <c r="R122" s="108">
        <v>3909.47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33401343.039999999</v>
      </c>
      <c r="P124" s="108">
        <v>121951590.05</v>
      </c>
      <c r="Q124" s="108">
        <v>136057122.31</v>
      </c>
      <c r="R124" s="108">
        <v>19295810.780000001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33401343.039999999</v>
      </c>
      <c r="P126" s="108">
        <v>121951590.05</v>
      </c>
      <c r="Q126" s="108">
        <v>136057122.31</v>
      </c>
      <c r="R126" s="108">
        <v>19295810.780000001</v>
      </c>
    </row>
    <row r="128" spans="2:18" x14ac:dyDescent="0.2">
      <c r="B128" s="109" t="s">
        <v>444</v>
      </c>
      <c r="L128" s="109" t="s">
        <v>26</v>
      </c>
      <c r="N128" s="108">
        <v>33401343.039999999</v>
      </c>
      <c r="P128" s="108">
        <v>121951590.05</v>
      </c>
      <c r="Q128" s="108">
        <v>136057122.31</v>
      </c>
      <c r="R128" s="108">
        <v>19295810.780000001</v>
      </c>
    </row>
    <row r="130" spans="1:15" x14ac:dyDescent="0.2">
      <c r="A130" s="109" t="s">
        <v>782</v>
      </c>
    </row>
    <row r="131" spans="1:15" x14ac:dyDescent="0.2">
      <c r="A131" s="109" t="s">
        <v>446</v>
      </c>
    </row>
    <row r="132" spans="1:15" x14ac:dyDescent="0.2">
      <c r="A132" s="109" t="s">
        <v>760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29658542.710000001</v>
      </c>
      <c r="J137" s="108">
        <v>24924390.629999999</v>
      </c>
      <c r="M137" s="108">
        <v>38831308.390000001</v>
      </c>
      <c r="O137" s="108">
        <v>15751624.949999999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3742800.33</v>
      </c>
      <c r="J138" s="108">
        <v>97027199.420000002</v>
      </c>
      <c r="M138" s="108">
        <v>97225813.920000002</v>
      </c>
      <c r="O138" s="108">
        <v>3544185.83</v>
      </c>
    </row>
    <row r="140" spans="1:15" x14ac:dyDescent="0.2">
      <c r="B140" s="109" t="s">
        <v>442</v>
      </c>
      <c r="C140" s="109" t="s">
        <v>26</v>
      </c>
      <c r="H140" s="108">
        <v>33401343.039999999</v>
      </c>
      <c r="J140" s="108">
        <v>121951590.05</v>
      </c>
      <c r="M140" s="108">
        <v>136057122.31</v>
      </c>
      <c r="O140" s="108">
        <v>19295810.780000001</v>
      </c>
    </row>
  </sheetData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R17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783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2250200.15</v>
      </c>
      <c r="P8" s="108">
        <v>12045054.689999999</v>
      </c>
      <c r="Q8" s="108">
        <v>12033818.93</v>
      </c>
      <c r="R8" s="108">
        <v>2261435.91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2209288.44</v>
      </c>
      <c r="P10" s="108">
        <v>12142867.49</v>
      </c>
      <c r="Q10" s="108">
        <v>12131460.880000001</v>
      </c>
      <c r="R10" s="108">
        <v>2220695.0499999998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23208282.489999998</v>
      </c>
      <c r="P12" s="108">
        <v>33158689.66</v>
      </c>
      <c r="Q12" s="108">
        <v>33148277.66</v>
      </c>
      <c r="R12" s="108">
        <v>23218694.489999998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2568976.65</v>
      </c>
      <c r="P14" s="108">
        <v>2729048.23</v>
      </c>
      <c r="Q14" s="108">
        <v>2716888.83</v>
      </c>
      <c r="R14" s="108">
        <v>2581136.0499999998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756112.43</v>
      </c>
      <c r="P16" s="108">
        <v>1722594.71</v>
      </c>
      <c r="Q16" s="108">
        <v>1718962.56</v>
      </c>
      <c r="R16" s="108">
        <v>759744.58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9">
        <v>0</v>
      </c>
      <c r="R17" s="108">
        <v>943083.53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-2186143.2799999998</v>
      </c>
      <c r="P19" s="108">
        <v>179299051.66</v>
      </c>
      <c r="Q19" s="108">
        <v>179277269.41</v>
      </c>
      <c r="R19" s="108">
        <v>-2164361.0299999998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42446731.659999996</v>
      </c>
      <c r="P22" s="109">
        <v>0</v>
      </c>
      <c r="Q22" s="108">
        <v>540802.37</v>
      </c>
      <c r="R22" s="108">
        <v>41905929.289999999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8528225.6500000004</v>
      </c>
      <c r="P23" s="108">
        <v>12898331.1</v>
      </c>
      <c r="Q23" s="108">
        <v>12849210.779999999</v>
      </c>
      <c r="R23" s="108">
        <v>8577345.9700000007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13499541.300000001</v>
      </c>
      <c r="P25" s="108">
        <v>25195950.780000001</v>
      </c>
      <c r="Q25" s="108">
        <v>25124428.32</v>
      </c>
      <c r="R25" s="108">
        <v>13571063.76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22081937.469999999</v>
      </c>
      <c r="P26" s="109">
        <v>0</v>
      </c>
      <c r="Q26" s="109">
        <v>0</v>
      </c>
      <c r="R26" s="108">
        <v>22081937.469999999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-58602.37</v>
      </c>
      <c r="P27" s="108">
        <v>4073632.52</v>
      </c>
      <c r="Q27" s="108">
        <v>3987399.21</v>
      </c>
      <c r="R27" s="108">
        <v>27630.94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9634929.2400000002</v>
      </c>
      <c r="P29" s="108">
        <v>9999705.7799999993</v>
      </c>
      <c r="Q29" s="108">
        <v>9964129.8399999999</v>
      </c>
      <c r="R29" s="108">
        <v>9670505.1799999997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5795495.0700000003</v>
      </c>
      <c r="P30" s="109">
        <v>0</v>
      </c>
      <c r="Q30" s="109">
        <v>0</v>
      </c>
      <c r="R30" s="108">
        <v>5795495.0700000003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6233565.2599999998</v>
      </c>
      <c r="P31" s="108">
        <v>8595359.5600000005</v>
      </c>
      <c r="Q31" s="108">
        <v>8583859.4900000002</v>
      </c>
      <c r="R31" s="108">
        <v>6245065.3300000001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3069452.32</v>
      </c>
      <c r="P32" s="109">
        <v>0</v>
      </c>
      <c r="Q32" s="109">
        <v>0</v>
      </c>
      <c r="R32" s="108">
        <v>3069452.32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879230.46</v>
      </c>
      <c r="P33" s="108">
        <v>9065574.3300000001</v>
      </c>
      <c r="Q33" s="108">
        <v>9061798.4399999995</v>
      </c>
      <c r="R33" s="108">
        <v>883006.35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1500000</v>
      </c>
      <c r="Q35" s="108">
        <v>1500000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500400</v>
      </c>
      <c r="J36" s="109" t="s">
        <v>397</v>
      </c>
      <c r="L36" s="109" t="s">
        <v>26</v>
      </c>
      <c r="N36" s="108">
        <v>2327726.86</v>
      </c>
      <c r="P36" s="109">
        <v>0</v>
      </c>
      <c r="Q36" s="109">
        <v>0</v>
      </c>
      <c r="R36" s="108">
        <v>2327726.86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K37" s="109" t="s">
        <v>386</v>
      </c>
      <c r="L37" s="109" t="s">
        <v>26</v>
      </c>
      <c r="N37" s="108">
        <v>717913.95</v>
      </c>
      <c r="P37" s="108">
        <v>1363015.08</v>
      </c>
      <c r="Q37" s="108">
        <v>1360103.34</v>
      </c>
      <c r="R37" s="108">
        <v>720825.69</v>
      </c>
    </row>
    <row r="38" spans="4:18" x14ac:dyDescent="0.2">
      <c r="D38" s="109" t="s">
        <v>384</v>
      </c>
      <c r="F38" s="109">
        <v>138901</v>
      </c>
      <c r="I38" s="109">
        <v>500401</v>
      </c>
      <c r="J38" s="109" t="s">
        <v>398</v>
      </c>
      <c r="L38" s="109" t="s">
        <v>26</v>
      </c>
      <c r="N38" s="108">
        <v>18220406.02</v>
      </c>
      <c r="P38" s="109">
        <v>0</v>
      </c>
      <c r="Q38" s="109">
        <v>0</v>
      </c>
      <c r="R38" s="108">
        <v>18220406.02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K39" s="109" t="s">
        <v>386</v>
      </c>
      <c r="L39" s="109" t="s">
        <v>26</v>
      </c>
      <c r="N39" s="108">
        <v>4998937.87</v>
      </c>
      <c r="P39" s="108">
        <v>5639334.8700000001</v>
      </c>
      <c r="Q39" s="108">
        <v>5617136.6399999997</v>
      </c>
      <c r="R39" s="108">
        <v>5021136.0999999996</v>
      </c>
    </row>
    <row r="40" spans="4:18" x14ac:dyDescent="0.2">
      <c r="D40" s="109" t="s">
        <v>384</v>
      </c>
      <c r="F40" s="109">
        <v>138901</v>
      </c>
      <c r="I40" s="109">
        <v>500470</v>
      </c>
      <c r="J40" s="109" t="s">
        <v>399</v>
      </c>
      <c r="L40" s="109" t="s">
        <v>26</v>
      </c>
      <c r="N40" s="108">
        <v>79369329.780000001</v>
      </c>
      <c r="P40" s="109">
        <v>0</v>
      </c>
      <c r="Q40" s="109">
        <v>0</v>
      </c>
      <c r="R40" s="108">
        <v>79369329.780000001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K41" s="109" t="s">
        <v>386</v>
      </c>
      <c r="L41" s="109" t="s">
        <v>26</v>
      </c>
      <c r="N41" s="108">
        <v>63409670.130000003</v>
      </c>
      <c r="P41" s="108">
        <v>81034392.519999996</v>
      </c>
      <c r="Q41" s="108">
        <v>80897892.510000005</v>
      </c>
      <c r="R41" s="108">
        <v>63546170.140000001</v>
      </c>
    </row>
    <row r="42" spans="4:18" x14ac:dyDescent="0.2">
      <c r="D42" s="109" t="s">
        <v>384</v>
      </c>
      <c r="F42" s="109">
        <v>138901</v>
      </c>
      <c r="I42" s="109">
        <v>500507</v>
      </c>
      <c r="J42" s="109" t="s">
        <v>642</v>
      </c>
      <c r="L42" s="109" t="s">
        <v>26</v>
      </c>
      <c r="N42" s="108">
        <v>3193440.01</v>
      </c>
      <c r="P42" s="108">
        <v>907435.28</v>
      </c>
      <c r="Q42" s="108">
        <v>4100875.29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500508</v>
      </c>
      <c r="J43" s="109" t="s">
        <v>643</v>
      </c>
      <c r="L43" s="109" t="s">
        <v>26</v>
      </c>
      <c r="N43" s="108">
        <v>681058.39</v>
      </c>
      <c r="P43" s="109">
        <v>0</v>
      </c>
      <c r="Q43" s="109">
        <v>0</v>
      </c>
      <c r="R43" s="108">
        <v>681058.39</v>
      </c>
    </row>
    <row r="44" spans="4:18" x14ac:dyDescent="0.2">
      <c r="D44" s="109" t="s">
        <v>384</v>
      </c>
      <c r="F44" s="109">
        <v>138901</v>
      </c>
      <c r="I44" s="109">
        <v>500512</v>
      </c>
      <c r="J44" s="109" t="s">
        <v>400</v>
      </c>
      <c r="L44" s="109" t="s">
        <v>26</v>
      </c>
      <c r="N44" s="108">
        <v>94998216.340000004</v>
      </c>
      <c r="P44" s="109">
        <v>0</v>
      </c>
      <c r="Q44" s="109">
        <v>0</v>
      </c>
      <c r="R44" s="108">
        <v>94998216.340000004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K45" s="109" t="s">
        <v>386</v>
      </c>
      <c r="L45" s="109" t="s">
        <v>26</v>
      </c>
      <c r="N45" s="108">
        <v>11357513.119999999</v>
      </c>
      <c r="P45" s="108">
        <v>11784309.300000001</v>
      </c>
      <c r="Q45" s="108">
        <v>11367868.949999999</v>
      </c>
      <c r="R45" s="108">
        <v>11773953.470000001</v>
      </c>
    </row>
    <row r="46" spans="4:18" x14ac:dyDescent="0.2">
      <c r="D46" s="109" t="s">
        <v>384</v>
      </c>
      <c r="F46" s="109">
        <v>138901</v>
      </c>
      <c r="I46" s="109">
        <v>500515</v>
      </c>
      <c r="J46" s="109" t="s">
        <v>401</v>
      </c>
      <c r="L46" s="109" t="s">
        <v>26</v>
      </c>
      <c r="N46" s="108">
        <v>27628531.809999999</v>
      </c>
      <c r="P46" s="109">
        <v>0</v>
      </c>
      <c r="Q46" s="109">
        <v>0</v>
      </c>
      <c r="R46" s="108">
        <v>27628531.809999999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K47" s="109" t="s">
        <v>386</v>
      </c>
      <c r="L47" s="109" t="s">
        <v>26</v>
      </c>
      <c r="N47" s="108">
        <v>6651707.9400000004</v>
      </c>
      <c r="P47" s="108">
        <v>10212687.6</v>
      </c>
      <c r="Q47" s="108">
        <v>10179914.85</v>
      </c>
      <c r="R47" s="108">
        <v>6684480.6900000004</v>
      </c>
    </row>
    <row r="48" spans="4:18" x14ac:dyDescent="0.2">
      <c r="D48" s="109" t="s">
        <v>384</v>
      </c>
      <c r="F48" s="109">
        <v>138901</v>
      </c>
      <c r="I48" s="109">
        <v>500522</v>
      </c>
      <c r="J48" s="109" t="s">
        <v>402</v>
      </c>
      <c r="L48" s="109" t="s">
        <v>26</v>
      </c>
      <c r="N48" s="108">
        <v>-1055236.5900000001</v>
      </c>
      <c r="P48" s="109">
        <v>0</v>
      </c>
      <c r="Q48" s="109">
        <v>0</v>
      </c>
      <c r="R48" s="108">
        <v>-1055236.5900000001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K49" s="109" t="s">
        <v>386</v>
      </c>
      <c r="L49" s="109" t="s">
        <v>26</v>
      </c>
      <c r="N49" s="108">
        <v>7869805.25</v>
      </c>
      <c r="P49" s="108">
        <v>7876320.1399999997</v>
      </c>
      <c r="Q49" s="108">
        <v>7869805.25</v>
      </c>
      <c r="R49" s="108">
        <v>7876320.1399999997</v>
      </c>
    </row>
    <row r="50" spans="4:18" x14ac:dyDescent="0.2">
      <c r="D50" s="109" t="s">
        <v>384</v>
      </c>
      <c r="F50" s="109">
        <v>138901</v>
      </c>
      <c r="I50" s="109">
        <v>500523</v>
      </c>
      <c r="J50" s="109" t="s">
        <v>644</v>
      </c>
      <c r="L50" s="109" t="s">
        <v>26</v>
      </c>
      <c r="N50" s="108">
        <v>3158700.74</v>
      </c>
      <c r="P50" s="108">
        <v>10411566.75</v>
      </c>
      <c r="Q50" s="108">
        <v>8712675.25</v>
      </c>
      <c r="R50" s="108">
        <v>4857592.24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K51" s="109" t="s">
        <v>386</v>
      </c>
      <c r="L51" s="109" t="s">
        <v>26</v>
      </c>
      <c r="N51" s="108">
        <v>4087987.3</v>
      </c>
      <c r="P51" s="108">
        <v>287393744.75</v>
      </c>
      <c r="Q51" s="108">
        <v>287377004.13</v>
      </c>
      <c r="R51" s="108">
        <v>4104727.92</v>
      </c>
    </row>
    <row r="52" spans="4:18" x14ac:dyDescent="0.2">
      <c r="D52" s="109" t="s">
        <v>384</v>
      </c>
      <c r="F52" s="109">
        <v>138901</v>
      </c>
      <c r="I52" s="109">
        <v>500538</v>
      </c>
      <c r="J52" s="109" t="s">
        <v>403</v>
      </c>
      <c r="L52" s="109" t="s">
        <v>26</v>
      </c>
      <c r="N52" s="108">
        <v>4691079.0999999996</v>
      </c>
      <c r="P52" s="108">
        <v>4251379.5</v>
      </c>
      <c r="Q52" s="108">
        <v>2426079.02</v>
      </c>
      <c r="R52" s="108">
        <v>6516379.5800000001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K53" s="109" t="s">
        <v>386</v>
      </c>
      <c r="L53" s="109" t="s">
        <v>26</v>
      </c>
      <c r="N53" s="108">
        <v>1656630.78</v>
      </c>
      <c r="P53" s="108">
        <v>22883593.690000001</v>
      </c>
      <c r="Q53" s="108">
        <v>22875812.890000001</v>
      </c>
      <c r="R53" s="108">
        <v>1664411.58</v>
      </c>
    </row>
    <row r="54" spans="4:18" x14ac:dyDescent="0.2">
      <c r="D54" s="109" t="s">
        <v>384</v>
      </c>
      <c r="F54" s="109">
        <v>138901</v>
      </c>
      <c r="I54" s="109">
        <v>500540</v>
      </c>
      <c r="J54" s="109" t="s">
        <v>748</v>
      </c>
      <c r="L54" s="109" t="s">
        <v>26</v>
      </c>
      <c r="N54" s="108">
        <v>55179910.130000003</v>
      </c>
      <c r="P54" s="109">
        <v>0</v>
      </c>
      <c r="Q54" s="109">
        <v>0</v>
      </c>
      <c r="R54" s="108">
        <v>55179910.130000003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K55" s="109" t="s">
        <v>386</v>
      </c>
      <c r="L55" s="109" t="s">
        <v>26</v>
      </c>
      <c r="N55" s="108">
        <v>11429853.82</v>
      </c>
      <c r="P55" s="108">
        <v>13918709.57</v>
      </c>
      <c r="Q55" s="108">
        <v>13564010.359999999</v>
      </c>
      <c r="R55" s="108">
        <v>11784553.029999999</v>
      </c>
    </row>
    <row r="56" spans="4:18" x14ac:dyDescent="0.2">
      <c r="D56" s="109" t="s">
        <v>384</v>
      </c>
      <c r="F56" s="109">
        <v>138901</v>
      </c>
      <c r="I56" s="109">
        <v>500546</v>
      </c>
      <c r="J56" s="109" t="s">
        <v>404</v>
      </c>
      <c r="L56" s="109" t="s">
        <v>26</v>
      </c>
      <c r="N56" s="108">
        <v>437725.24</v>
      </c>
      <c r="P56" s="109">
        <v>0</v>
      </c>
      <c r="Q56" s="108">
        <v>7188.29</v>
      </c>
      <c r="R56" s="108">
        <v>430536.95</v>
      </c>
    </row>
    <row r="57" spans="4:18" x14ac:dyDescent="0.2">
      <c r="D57" s="109" t="s">
        <v>384</v>
      </c>
      <c r="F57" s="109">
        <v>138901</v>
      </c>
      <c r="I57" s="109">
        <v>500555</v>
      </c>
      <c r="J57" s="109" t="s">
        <v>405</v>
      </c>
      <c r="L57" s="109" t="s">
        <v>26</v>
      </c>
      <c r="N57" s="108">
        <v>918177.38</v>
      </c>
      <c r="P57" s="109">
        <v>0</v>
      </c>
      <c r="Q57" s="109">
        <v>0</v>
      </c>
      <c r="R57" s="108">
        <v>918177.38</v>
      </c>
    </row>
    <row r="58" spans="4:18" x14ac:dyDescent="0.2">
      <c r="D58" s="109" t="s">
        <v>384</v>
      </c>
      <c r="F58" s="109">
        <v>138901</v>
      </c>
      <c r="I58" s="109">
        <v>500557</v>
      </c>
      <c r="J58" s="109" t="s">
        <v>406</v>
      </c>
      <c r="L58" s="109" t="s">
        <v>26</v>
      </c>
      <c r="N58" s="108">
        <v>110751629.14</v>
      </c>
      <c r="P58" s="109">
        <v>0</v>
      </c>
      <c r="Q58" s="109">
        <v>0</v>
      </c>
      <c r="R58" s="108">
        <v>110751629.14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K59" s="109" t="s">
        <v>386</v>
      </c>
      <c r="L59" s="109" t="s">
        <v>26</v>
      </c>
      <c r="N59" s="108">
        <v>35765627.359999999</v>
      </c>
      <c r="P59" s="108">
        <v>39368311.659999996</v>
      </c>
      <c r="Q59" s="108">
        <v>39228237.770000003</v>
      </c>
      <c r="R59" s="108">
        <v>35905701.25</v>
      </c>
    </row>
    <row r="60" spans="4:18" x14ac:dyDescent="0.2">
      <c r="D60" s="109" t="s">
        <v>384</v>
      </c>
      <c r="F60" s="109">
        <v>138901</v>
      </c>
      <c r="I60" s="109">
        <v>500558</v>
      </c>
      <c r="J60" s="109" t="s">
        <v>406</v>
      </c>
      <c r="L60" s="109" t="s">
        <v>26</v>
      </c>
      <c r="N60" s="108">
        <v>121567989.73999999</v>
      </c>
      <c r="P60" s="109">
        <v>0</v>
      </c>
      <c r="Q60" s="109">
        <v>0</v>
      </c>
      <c r="R60" s="108">
        <v>121567989.73999999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K61" s="109" t="s">
        <v>386</v>
      </c>
      <c r="L61" s="109" t="s">
        <v>26</v>
      </c>
      <c r="N61" s="108">
        <v>45409942.020000003</v>
      </c>
      <c r="P61" s="108">
        <v>50862082.170000002</v>
      </c>
      <c r="Q61" s="108">
        <v>50702447.43</v>
      </c>
      <c r="R61" s="108">
        <v>45569576.759999998</v>
      </c>
    </row>
    <row r="62" spans="4:18" x14ac:dyDescent="0.2">
      <c r="D62" s="109" t="s">
        <v>384</v>
      </c>
      <c r="F62" s="109">
        <v>138901</v>
      </c>
      <c r="I62" s="109">
        <v>500560</v>
      </c>
      <c r="J62" s="109" t="s">
        <v>407</v>
      </c>
      <c r="L62" s="109" t="s">
        <v>26</v>
      </c>
      <c r="N62" s="108">
        <v>760800</v>
      </c>
      <c r="P62" s="109">
        <v>0</v>
      </c>
      <c r="Q62" s="109">
        <v>0</v>
      </c>
      <c r="R62" s="108">
        <v>760800</v>
      </c>
    </row>
    <row r="63" spans="4:18" x14ac:dyDescent="0.2">
      <c r="D63" s="109" t="s">
        <v>384</v>
      </c>
      <c r="F63" s="109">
        <v>138901</v>
      </c>
      <c r="I63" s="109">
        <v>500576</v>
      </c>
      <c r="J63" s="109" t="s">
        <v>408</v>
      </c>
      <c r="L63" s="109" t="s">
        <v>26</v>
      </c>
      <c r="N63" s="108">
        <v>2799524</v>
      </c>
      <c r="P63" s="109">
        <v>0</v>
      </c>
      <c r="Q63" s="109">
        <v>0</v>
      </c>
      <c r="R63" s="108">
        <v>2799524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K64" s="109" t="s">
        <v>386</v>
      </c>
      <c r="L64" s="109" t="s">
        <v>26</v>
      </c>
      <c r="N64" s="108">
        <v>333431.5</v>
      </c>
      <c r="P64" s="108">
        <v>375509.46</v>
      </c>
      <c r="Q64" s="108">
        <v>358826.35</v>
      </c>
      <c r="R64" s="108">
        <v>350114.61</v>
      </c>
    </row>
    <row r="65" spans="4:18" x14ac:dyDescent="0.2">
      <c r="D65" s="109" t="s">
        <v>384</v>
      </c>
      <c r="F65" s="109">
        <v>138901</v>
      </c>
      <c r="I65" s="109">
        <v>500577</v>
      </c>
      <c r="J65" s="109" t="s">
        <v>409</v>
      </c>
      <c r="L65" s="109" t="s">
        <v>26</v>
      </c>
      <c r="N65" s="108">
        <v>747562.14</v>
      </c>
      <c r="P65" s="109">
        <v>0</v>
      </c>
      <c r="Q65" s="109">
        <v>0</v>
      </c>
      <c r="R65" s="108">
        <v>747562.14</v>
      </c>
    </row>
    <row r="66" spans="4:18" x14ac:dyDescent="0.2">
      <c r="D66" s="109" t="s">
        <v>384</v>
      </c>
      <c r="F66" s="109">
        <v>138901</v>
      </c>
      <c r="I66" s="109">
        <v>500590</v>
      </c>
      <c r="J66" s="109" t="s">
        <v>410</v>
      </c>
      <c r="L66" s="109" t="s">
        <v>26</v>
      </c>
      <c r="N66" s="108">
        <v>4765370.51</v>
      </c>
      <c r="P66" s="109">
        <v>0</v>
      </c>
      <c r="Q66" s="109">
        <v>0</v>
      </c>
      <c r="R66" s="108">
        <v>4765370.51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K67" s="109" t="s">
        <v>386</v>
      </c>
      <c r="L67" s="109" t="s">
        <v>26</v>
      </c>
      <c r="N67" s="108">
        <v>929658.93</v>
      </c>
      <c r="P67" s="108">
        <v>951958.06</v>
      </c>
      <c r="Q67" s="108">
        <v>929658.93</v>
      </c>
      <c r="R67" s="108">
        <v>951958.06</v>
      </c>
    </row>
    <row r="68" spans="4:18" x14ac:dyDescent="0.2">
      <c r="D68" s="109" t="s">
        <v>384</v>
      </c>
      <c r="F68" s="109">
        <v>138901</v>
      </c>
      <c r="I68" s="109">
        <v>500613</v>
      </c>
      <c r="J68" s="109" t="s">
        <v>411</v>
      </c>
      <c r="L68" s="109" t="s">
        <v>26</v>
      </c>
      <c r="N68" s="108">
        <v>7458382.4800000004</v>
      </c>
      <c r="P68" s="109">
        <v>0</v>
      </c>
      <c r="Q68" s="109">
        <v>0</v>
      </c>
      <c r="R68" s="108">
        <v>7458382.4800000004</v>
      </c>
    </row>
    <row r="69" spans="4:18" x14ac:dyDescent="0.2">
      <c r="D69" s="109" t="s">
        <v>384</v>
      </c>
      <c r="F69" s="109">
        <v>138901</v>
      </c>
      <c r="I69" s="109">
        <v>500617</v>
      </c>
      <c r="J69" s="109" t="s">
        <v>749</v>
      </c>
      <c r="L69" s="109" t="s">
        <v>26</v>
      </c>
      <c r="N69" s="108">
        <v>123096.44</v>
      </c>
      <c r="P69" s="109">
        <v>0</v>
      </c>
      <c r="Q69" s="108">
        <v>28864.21</v>
      </c>
      <c r="R69" s="108">
        <v>94232.23</v>
      </c>
    </row>
    <row r="70" spans="4:18" x14ac:dyDescent="0.2">
      <c r="D70" s="109" t="s">
        <v>384</v>
      </c>
      <c r="F70" s="109">
        <v>138901</v>
      </c>
      <c r="I70" s="109">
        <v>500626</v>
      </c>
      <c r="J70" s="109" t="s">
        <v>769</v>
      </c>
      <c r="L70" s="109" t="s">
        <v>26</v>
      </c>
      <c r="N70" s="108">
        <v>17762093.07</v>
      </c>
      <c r="P70" s="109">
        <v>0</v>
      </c>
      <c r="Q70" s="108">
        <v>17762093.07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K71" s="109" t="s">
        <v>386</v>
      </c>
      <c r="L71" s="109" t="s">
        <v>26</v>
      </c>
      <c r="N71" s="108">
        <v>-4206876.2699999996</v>
      </c>
      <c r="P71" s="108">
        <v>8990640.0700000003</v>
      </c>
      <c r="Q71" s="108">
        <v>4783763.8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500629</v>
      </c>
      <c r="J72" s="109" t="s">
        <v>412</v>
      </c>
      <c r="L72" s="109" t="s">
        <v>26</v>
      </c>
      <c r="N72" s="108">
        <v>2876610.92</v>
      </c>
      <c r="P72" s="109">
        <v>0</v>
      </c>
      <c r="Q72" s="109">
        <v>0</v>
      </c>
      <c r="R72" s="108">
        <v>2876610.92</v>
      </c>
    </row>
    <row r="73" spans="4:18" x14ac:dyDescent="0.2">
      <c r="D73" s="109" t="s">
        <v>384</v>
      </c>
      <c r="F73" s="109">
        <v>138901</v>
      </c>
      <c r="I73" s="109">
        <v>500631</v>
      </c>
      <c r="J73" s="109" t="s">
        <v>413</v>
      </c>
      <c r="L73" s="109" t="s">
        <v>26</v>
      </c>
      <c r="N73" s="108">
        <v>574171.62</v>
      </c>
      <c r="P73" s="109">
        <v>0</v>
      </c>
      <c r="Q73" s="109">
        <v>0</v>
      </c>
      <c r="R73" s="108">
        <v>574171.62</v>
      </c>
    </row>
    <row r="74" spans="4:18" x14ac:dyDescent="0.2">
      <c r="D74" s="109" t="s">
        <v>384</v>
      </c>
      <c r="F74" s="109">
        <v>138901</v>
      </c>
      <c r="I74" s="109">
        <v>500631</v>
      </c>
      <c r="J74" s="109" t="s">
        <v>413</v>
      </c>
      <c r="K74" s="109" t="s">
        <v>386</v>
      </c>
      <c r="L74" s="109" t="s">
        <v>26</v>
      </c>
      <c r="N74" s="108">
        <v>8643.2900000000009</v>
      </c>
      <c r="P74" s="108">
        <v>27920</v>
      </c>
      <c r="Q74" s="108">
        <v>8879.2900000000009</v>
      </c>
      <c r="R74" s="108">
        <v>27684</v>
      </c>
    </row>
    <row r="75" spans="4:18" x14ac:dyDescent="0.2">
      <c r="D75" s="109" t="s">
        <v>384</v>
      </c>
      <c r="F75" s="109">
        <v>138901</v>
      </c>
      <c r="I75" s="109">
        <v>500640</v>
      </c>
      <c r="J75" s="109" t="s">
        <v>414</v>
      </c>
      <c r="L75" s="109" t="s">
        <v>26</v>
      </c>
      <c r="N75" s="108">
        <v>112690468.15000001</v>
      </c>
      <c r="P75" s="109">
        <v>0</v>
      </c>
      <c r="Q75" s="109">
        <v>0</v>
      </c>
      <c r="R75" s="108">
        <v>112690468.15000001</v>
      </c>
    </row>
    <row r="76" spans="4:18" x14ac:dyDescent="0.2">
      <c r="D76" s="109" t="s">
        <v>384</v>
      </c>
      <c r="F76" s="109">
        <v>138901</v>
      </c>
      <c r="I76" s="109">
        <v>500640</v>
      </c>
      <c r="J76" s="109" t="s">
        <v>414</v>
      </c>
      <c r="K76" s="109" t="s">
        <v>386</v>
      </c>
      <c r="L76" s="109" t="s">
        <v>26</v>
      </c>
      <c r="N76" s="108">
        <v>33374316.440000001</v>
      </c>
      <c r="P76" s="108">
        <v>36089988.079999998</v>
      </c>
      <c r="Q76" s="108">
        <v>35950346.82</v>
      </c>
      <c r="R76" s="108">
        <v>33513957.699999999</v>
      </c>
    </row>
    <row r="77" spans="4:18" x14ac:dyDescent="0.2">
      <c r="D77" s="109" t="s">
        <v>384</v>
      </c>
      <c r="F77" s="109">
        <v>138901</v>
      </c>
      <c r="I77" s="109">
        <v>500642</v>
      </c>
      <c r="J77" s="109" t="s">
        <v>414</v>
      </c>
      <c r="L77" s="109" t="s">
        <v>26</v>
      </c>
      <c r="N77" s="108">
        <v>152893577.93000001</v>
      </c>
      <c r="P77" s="109">
        <v>0</v>
      </c>
      <c r="Q77" s="109">
        <v>0</v>
      </c>
      <c r="R77" s="108">
        <v>152893577.93000001</v>
      </c>
    </row>
    <row r="78" spans="4:18" x14ac:dyDescent="0.2">
      <c r="D78" s="109" t="s">
        <v>384</v>
      </c>
      <c r="F78" s="109">
        <v>138901</v>
      </c>
      <c r="I78" s="109">
        <v>500642</v>
      </c>
      <c r="J78" s="109" t="s">
        <v>414</v>
      </c>
      <c r="K78" s="109" t="s">
        <v>386</v>
      </c>
      <c r="L78" s="109" t="s">
        <v>26</v>
      </c>
      <c r="N78" s="108">
        <v>44193779.890000001</v>
      </c>
      <c r="P78" s="108">
        <v>45309539.109999999</v>
      </c>
      <c r="Q78" s="108">
        <v>45121119.07</v>
      </c>
      <c r="R78" s="108">
        <v>44382199.93</v>
      </c>
    </row>
    <row r="79" spans="4:18" x14ac:dyDescent="0.2">
      <c r="D79" s="109" t="s">
        <v>384</v>
      </c>
      <c r="F79" s="109">
        <v>138901</v>
      </c>
      <c r="I79" s="109">
        <v>500644</v>
      </c>
      <c r="J79" s="109" t="s">
        <v>415</v>
      </c>
      <c r="L79" s="109" t="s">
        <v>26</v>
      </c>
      <c r="N79" s="108">
        <v>1067187.55</v>
      </c>
      <c r="P79" s="109">
        <v>0</v>
      </c>
      <c r="Q79" s="109">
        <v>0</v>
      </c>
      <c r="R79" s="108">
        <v>1067187.55</v>
      </c>
    </row>
    <row r="80" spans="4:18" x14ac:dyDescent="0.2">
      <c r="D80" s="109" t="s">
        <v>384</v>
      </c>
      <c r="F80" s="109">
        <v>138901</v>
      </c>
      <c r="I80" s="109">
        <v>500677</v>
      </c>
      <c r="J80" s="109" t="s">
        <v>750</v>
      </c>
      <c r="L80" s="109" t="s">
        <v>26</v>
      </c>
      <c r="N80" s="108">
        <v>686859880.23000002</v>
      </c>
      <c r="P80" s="109">
        <v>0</v>
      </c>
      <c r="Q80" s="109">
        <v>0</v>
      </c>
      <c r="R80" s="108">
        <v>686859880.23000002</v>
      </c>
    </row>
    <row r="81" spans="4:18" x14ac:dyDescent="0.2">
      <c r="D81" s="109" t="s">
        <v>384</v>
      </c>
      <c r="F81" s="109">
        <v>138901</v>
      </c>
      <c r="I81" s="109">
        <v>500677</v>
      </c>
      <c r="J81" s="109" t="s">
        <v>750</v>
      </c>
      <c r="K81" s="109" t="s">
        <v>386</v>
      </c>
      <c r="L81" s="109" t="s">
        <v>26</v>
      </c>
      <c r="N81" s="108">
        <v>82996119.780000001</v>
      </c>
      <c r="P81" s="108">
        <v>102745689.98</v>
      </c>
      <c r="Q81" s="108">
        <v>102009689.98999999</v>
      </c>
      <c r="R81" s="108">
        <v>83732119.769999996</v>
      </c>
    </row>
    <row r="82" spans="4:18" x14ac:dyDescent="0.2">
      <c r="D82" s="109" t="s">
        <v>384</v>
      </c>
      <c r="F82" s="109">
        <v>138901</v>
      </c>
      <c r="I82" s="109">
        <v>500679</v>
      </c>
      <c r="J82" s="109" t="s">
        <v>416</v>
      </c>
      <c r="L82" s="109" t="s">
        <v>26</v>
      </c>
      <c r="N82" s="108">
        <v>172412006.03</v>
      </c>
      <c r="P82" s="109">
        <v>0</v>
      </c>
      <c r="Q82" s="109">
        <v>0</v>
      </c>
      <c r="R82" s="108">
        <v>172412006.03</v>
      </c>
    </row>
    <row r="83" spans="4:18" x14ac:dyDescent="0.2">
      <c r="D83" s="109" t="s">
        <v>384</v>
      </c>
      <c r="F83" s="109">
        <v>138901</v>
      </c>
      <c r="I83" s="109">
        <v>500679</v>
      </c>
      <c r="J83" s="109" t="s">
        <v>416</v>
      </c>
      <c r="K83" s="109" t="s">
        <v>386</v>
      </c>
      <c r="L83" s="109" t="s">
        <v>26</v>
      </c>
      <c r="N83" s="108">
        <v>66075993.969999999</v>
      </c>
      <c r="P83" s="108">
        <v>67095993.969999999</v>
      </c>
      <c r="Q83" s="108">
        <v>66867993.969999999</v>
      </c>
      <c r="R83" s="108">
        <v>66303993.969999999</v>
      </c>
    </row>
    <row r="84" spans="4:18" x14ac:dyDescent="0.2">
      <c r="D84" s="109" t="s">
        <v>384</v>
      </c>
      <c r="F84" s="109">
        <v>138901</v>
      </c>
      <c r="I84" s="109">
        <v>500686</v>
      </c>
      <c r="J84" s="109" t="s">
        <v>751</v>
      </c>
      <c r="L84" s="109" t="s">
        <v>26</v>
      </c>
      <c r="N84" s="108">
        <v>1614668.96</v>
      </c>
      <c r="P84" s="109">
        <v>0</v>
      </c>
      <c r="Q84" s="108">
        <v>61432.19</v>
      </c>
      <c r="R84" s="108">
        <v>1553236.77</v>
      </c>
    </row>
    <row r="85" spans="4:18" x14ac:dyDescent="0.2">
      <c r="D85" s="109" t="s">
        <v>384</v>
      </c>
      <c r="F85" s="109">
        <v>138901</v>
      </c>
      <c r="I85" s="109">
        <v>500686</v>
      </c>
      <c r="J85" s="109" t="s">
        <v>751</v>
      </c>
      <c r="K85" s="109" t="s">
        <v>386</v>
      </c>
      <c r="L85" s="109" t="s">
        <v>26</v>
      </c>
      <c r="N85" s="108">
        <v>784913.69</v>
      </c>
      <c r="P85" s="108">
        <v>1150986.17</v>
      </c>
      <c r="Q85" s="108">
        <v>1148846.49</v>
      </c>
      <c r="R85" s="108">
        <v>787053.37</v>
      </c>
    </row>
    <row r="86" spans="4:18" x14ac:dyDescent="0.2">
      <c r="D86" s="109" t="s">
        <v>384</v>
      </c>
      <c r="F86" s="109">
        <v>138901</v>
      </c>
      <c r="I86" s="109">
        <v>500693</v>
      </c>
      <c r="J86" s="109" t="s">
        <v>417</v>
      </c>
      <c r="L86" s="109" t="s">
        <v>26</v>
      </c>
      <c r="N86" s="108">
        <v>8202299.5999999996</v>
      </c>
      <c r="P86" s="108">
        <v>4396828.42</v>
      </c>
      <c r="Q86" s="108">
        <v>912342.04</v>
      </c>
      <c r="R86" s="108">
        <v>11686785.98</v>
      </c>
    </row>
    <row r="87" spans="4:18" x14ac:dyDescent="0.2">
      <c r="D87" s="109" t="s">
        <v>384</v>
      </c>
      <c r="F87" s="109">
        <v>138901</v>
      </c>
      <c r="I87" s="109">
        <v>500708</v>
      </c>
      <c r="J87" s="109" t="s">
        <v>418</v>
      </c>
      <c r="L87" s="109" t="s">
        <v>26</v>
      </c>
      <c r="N87" s="108">
        <v>30793113.690000001</v>
      </c>
      <c r="P87" s="109">
        <v>0</v>
      </c>
      <c r="Q87" s="109">
        <v>0</v>
      </c>
      <c r="R87" s="108">
        <v>30793113.690000001</v>
      </c>
    </row>
    <row r="88" spans="4:18" x14ac:dyDescent="0.2">
      <c r="D88" s="109" t="s">
        <v>384</v>
      </c>
      <c r="F88" s="109">
        <v>138901</v>
      </c>
      <c r="I88" s="109">
        <v>500708</v>
      </c>
      <c r="J88" s="109" t="s">
        <v>418</v>
      </c>
      <c r="K88" s="109" t="s">
        <v>386</v>
      </c>
      <c r="L88" s="109" t="s">
        <v>26</v>
      </c>
      <c r="N88" s="108">
        <v>39522729.75</v>
      </c>
      <c r="P88" s="108">
        <v>41937643.689999998</v>
      </c>
      <c r="Q88" s="108">
        <v>41870420.140000001</v>
      </c>
      <c r="R88" s="108">
        <v>39589953.299999997</v>
      </c>
    </row>
    <row r="89" spans="4:18" x14ac:dyDescent="0.2">
      <c r="D89" s="109" t="s">
        <v>384</v>
      </c>
      <c r="F89" s="109">
        <v>138901</v>
      </c>
      <c r="I89" s="109">
        <v>500709</v>
      </c>
      <c r="J89" s="109" t="s">
        <v>418</v>
      </c>
      <c r="L89" s="109" t="s">
        <v>26</v>
      </c>
      <c r="N89" s="108">
        <v>127634769.66</v>
      </c>
      <c r="P89" s="109">
        <v>0</v>
      </c>
      <c r="Q89" s="109">
        <v>0</v>
      </c>
      <c r="R89" s="108">
        <v>127634769.66</v>
      </c>
    </row>
    <row r="90" spans="4:18" x14ac:dyDescent="0.2">
      <c r="D90" s="109" t="s">
        <v>384</v>
      </c>
      <c r="F90" s="109">
        <v>138901</v>
      </c>
      <c r="I90" s="109">
        <v>500709</v>
      </c>
      <c r="J90" s="109" t="s">
        <v>418</v>
      </c>
      <c r="K90" s="109" t="s">
        <v>386</v>
      </c>
      <c r="L90" s="109" t="s">
        <v>26</v>
      </c>
      <c r="N90" s="108">
        <v>156876449.09999999</v>
      </c>
      <c r="P90" s="108">
        <v>166647648.36000001</v>
      </c>
      <c r="Q90" s="108">
        <v>166375649.09999999</v>
      </c>
      <c r="R90" s="108">
        <v>157148448.36000001</v>
      </c>
    </row>
    <row r="91" spans="4:18" x14ac:dyDescent="0.2">
      <c r="D91" s="109" t="s">
        <v>384</v>
      </c>
      <c r="F91" s="109">
        <v>138901</v>
      </c>
      <c r="I91" s="109">
        <v>500716</v>
      </c>
      <c r="J91" s="109" t="s">
        <v>419</v>
      </c>
      <c r="L91" s="109" t="s">
        <v>26</v>
      </c>
      <c r="N91" s="108">
        <v>639412.21</v>
      </c>
      <c r="P91" s="109">
        <v>0</v>
      </c>
      <c r="Q91" s="109">
        <v>0</v>
      </c>
      <c r="R91" s="108">
        <v>639412.21</v>
      </c>
    </row>
    <row r="92" spans="4:18" x14ac:dyDescent="0.2">
      <c r="D92" s="109" t="s">
        <v>384</v>
      </c>
      <c r="F92" s="109">
        <v>138901</v>
      </c>
      <c r="I92" s="109">
        <v>500716</v>
      </c>
      <c r="J92" s="109" t="s">
        <v>419</v>
      </c>
      <c r="K92" s="109" t="s">
        <v>386</v>
      </c>
      <c r="L92" s="109" t="s">
        <v>26</v>
      </c>
      <c r="N92" s="108">
        <v>255240.97</v>
      </c>
      <c r="P92" s="108">
        <v>376443.94</v>
      </c>
      <c r="Q92" s="108">
        <v>375588.64</v>
      </c>
      <c r="R92" s="108">
        <v>256096.27</v>
      </c>
    </row>
    <row r="93" spans="4:18" x14ac:dyDescent="0.2">
      <c r="D93" s="109" t="s">
        <v>384</v>
      </c>
      <c r="F93" s="109">
        <v>138901</v>
      </c>
      <c r="I93" s="109">
        <v>500724</v>
      </c>
      <c r="J93" s="109" t="s">
        <v>414</v>
      </c>
      <c r="L93" s="109" t="s">
        <v>26</v>
      </c>
      <c r="N93" s="108">
        <v>51866694.049999997</v>
      </c>
      <c r="P93" s="108">
        <v>18008113.879999999</v>
      </c>
      <c r="Q93" s="108">
        <v>21055311.34</v>
      </c>
      <c r="R93" s="108">
        <v>48819496.590000004</v>
      </c>
    </row>
    <row r="94" spans="4:18" x14ac:dyDescent="0.2">
      <c r="D94" s="109" t="s">
        <v>384</v>
      </c>
      <c r="F94" s="109">
        <v>138901</v>
      </c>
      <c r="I94" s="109">
        <v>500724</v>
      </c>
      <c r="J94" s="109" t="s">
        <v>414</v>
      </c>
      <c r="K94" s="109" t="s">
        <v>386</v>
      </c>
      <c r="L94" s="109" t="s">
        <v>26</v>
      </c>
      <c r="N94" s="108">
        <v>1710055.47</v>
      </c>
      <c r="P94" s="108">
        <v>42309579.310000002</v>
      </c>
      <c r="Q94" s="108">
        <v>42297890.609999999</v>
      </c>
      <c r="R94" s="108">
        <v>1721744.17</v>
      </c>
    </row>
    <row r="95" spans="4:18" x14ac:dyDescent="0.2">
      <c r="D95" s="109" t="s">
        <v>384</v>
      </c>
      <c r="F95" s="109">
        <v>138901</v>
      </c>
      <c r="I95" s="109">
        <v>500732</v>
      </c>
      <c r="J95" s="109" t="s">
        <v>647</v>
      </c>
      <c r="L95" s="109" t="s">
        <v>26</v>
      </c>
      <c r="N95" s="108">
        <v>2693317.89</v>
      </c>
      <c r="P95" s="108">
        <v>1352513.12</v>
      </c>
      <c r="Q95" s="108">
        <v>1709767.7</v>
      </c>
      <c r="R95" s="108">
        <v>2336063.31</v>
      </c>
    </row>
    <row r="96" spans="4:18" x14ac:dyDescent="0.2">
      <c r="D96" s="109" t="s">
        <v>384</v>
      </c>
      <c r="F96" s="109">
        <v>138901</v>
      </c>
      <c r="I96" s="109">
        <v>500732</v>
      </c>
      <c r="J96" s="109" t="s">
        <v>647</v>
      </c>
      <c r="K96" s="109" t="s">
        <v>386</v>
      </c>
      <c r="L96" s="109" t="s">
        <v>26</v>
      </c>
      <c r="N96" s="108">
        <v>363938.41</v>
      </c>
      <c r="P96" s="108">
        <v>4182829.36</v>
      </c>
      <c r="Q96" s="108">
        <v>4171116.47</v>
      </c>
      <c r="R96" s="108">
        <v>375651.3</v>
      </c>
    </row>
    <row r="97" spans="4:18" x14ac:dyDescent="0.2">
      <c r="D97" s="109" t="s">
        <v>384</v>
      </c>
      <c r="F97" s="109">
        <v>138901</v>
      </c>
      <c r="I97" s="109">
        <v>500742</v>
      </c>
      <c r="J97" s="109" t="s">
        <v>774</v>
      </c>
      <c r="L97" s="109" t="s">
        <v>26</v>
      </c>
      <c r="N97" s="108">
        <v>209667.35</v>
      </c>
      <c r="P97" s="109">
        <v>0</v>
      </c>
      <c r="Q97" s="109">
        <v>0</v>
      </c>
      <c r="R97" s="108">
        <v>209667.35</v>
      </c>
    </row>
    <row r="98" spans="4:18" x14ac:dyDescent="0.2">
      <c r="D98" s="109" t="s">
        <v>384</v>
      </c>
      <c r="F98" s="109">
        <v>138901</v>
      </c>
      <c r="I98" s="109">
        <v>500746</v>
      </c>
      <c r="J98" s="109" t="s">
        <v>420</v>
      </c>
      <c r="L98" s="109" t="s">
        <v>26</v>
      </c>
      <c r="N98" s="108">
        <v>317184000</v>
      </c>
      <c r="P98" s="109">
        <v>0</v>
      </c>
      <c r="Q98" s="109">
        <v>0</v>
      </c>
      <c r="R98" s="108">
        <v>317184000</v>
      </c>
    </row>
    <row r="99" spans="4:18" x14ac:dyDescent="0.2">
      <c r="D99" s="109" t="s">
        <v>384</v>
      </c>
      <c r="F99" s="109">
        <v>138901</v>
      </c>
      <c r="I99" s="109">
        <v>500746</v>
      </c>
      <c r="J99" s="109" t="s">
        <v>420</v>
      </c>
      <c r="K99" s="109" t="s">
        <v>386</v>
      </c>
      <c r="L99" s="109" t="s">
        <v>26</v>
      </c>
      <c r="N99" s="108">
        <v>45312000</v>
      </c>
      <c r="P99" s="108">
        <v>49584000</v>
      </c>
      <c r="Q99" s="108">
        <v>45312000</v>
      </c>
      <c r="R99" s="108">
        <v>49584000</v>
      </c>
    </row>
    <row r="100" spans="4:18" x14ac:dyDescent="0.2">
      <c r="D100" s="109" t="s">
        <v>384</v>
      </c>
      <c r="F100" s="109">
        <v>138901</v>
      </c>
      <c r="I100" s="109">
        <v>500748</v>
      </c>
      <c r="J100" s="109" t="s">
        <v>752</v>
      </c>
      <c r="L100" s="109" t="s">
        <v>26</v>
      </c>
      <c r="N100" s="108">
        <v>568071.32999999996</v>
      </c>
      <c r="P100" s="109">
        <v>0</v>
      </c>
      <c r="Q100" s="108">
        <v>138237.67000000001</v>
      </c>
      <c r="R100" s="108">
        <v>429833.66</v>
      </c>
    </row>
    <row r="101" spans="4:18" x14ac:dyDescent="0.2">
      <c r="D101" s="109" t="s">
        <v>384</v>
      </c>
      <c r="F101" s="109">
        <v>138901</v>
      </c>
      <c r="I101" s="109">
        <v>500749</v>
      </c>
      <c r="J101" s="109" t="s">
        <v>421</v>
      </c>
      <c r="L101" s="109" t="s">
        <v>26</v>
      </c>
      <c r="N101" s="108">
        <v>183963750</v>
      </c>
      <c r="P101" s="109">
        <v>0</v>
      </c>
      <c r="Q101" s="109">
        <v>0</v>
      </c>
      <c r="R101" s="108">
        <v>183963750</v>
      </c>
    </row>
    <row r="102" spans="4:18" x14ac:dyDescent="0.2">
      <c r="D102" s="109" t="s">
        <v>384</v>
      </c>
      <c r="F102" s="109">
        <v>138901</v>
      </c>
      <c r="I102" s="109">
        <v>500749</v>
      </c>
      <c r="J102" s="109" t="s">
        <v>421</v>
      </c>
      <c r="K102" s="109" t="s">
        <v>386</v>
      </c>
      <c r="L102" s="109" t="s">
        <v>26</v>
      </c>
      <c r="N102" s="108">
        <v>32174900</v>
      </c>
      <c r="P102" s="108">
        <v>134483000</v>
      </c>
      <c r="Q102" s="108">
        <v>133636700</v>
      </c>
      <c r="R102" s="108">
        <v>33021200</v>
      </c>
    </row>
    <row r="103" spans="4:18" x14ac:dyDescent="0.2">
      <c r="D103" s="109" t="s">
        <v>384</v>
      </c>
      <c r="F103" s="109">
        <v>138901</v>
      </c>
      <c r="I103" s="109">
        <v>500758</v>
      </c>
      <c r="J103" s="109" t="s">
        <v>422</v>
      </c>
      <c r="L103" s="109" t="s">
        <v>26</v>
      </c>
      <c r="N103" s="108">
        <v>975206.98</v>
      </c>
      <c r="P103" s="109">
        <v>0</v>
      </c>
      <c r="Q103" s="109">
        <v>0</v>
      </c>
      <c r="R103" s="108">
        <v>975206.98</v>
      </c>
    </row>
    <row r="104" spans="4:18" x14ac:dyDescent="0.2">
      <c r="D104" s="109" t="s">
        <v>384</v>
      </c>
      <c r="F104" s="109">
        <v>138901</v>
      </c>
      <c r="I104" s="109">
        <v>500768</v>
      </c>
      <c r="J104" s="109" t="s">
        <v>423</v>
      </c>
      <c r="L104" s="109" t="s">
        <v>26</v>
      </c>
      <c r="N104" s="108">
        <v>109792088.02</v>
      </c>
      <c r="P104" s="109">
        <v>0</v>
      </c>
      <c r="Q104" s="109">
        <v>0</v>
      </c>
      <c r="R104" s="108">
        <v>109792088.02</v>
      </c>
    </row>
    <row r="105" spans="4:18" x14ac:dyDescent="0.2">
      <c r="D105" s="109" t="s">
        <v>384</v>
      </c>
      <c r="F105" s="109">
        <v>138901</v>
      </c>
      <c r="I105" s="109">
        <v>500768</v>
      </c>
      <c r="J105" s="109" t="s">
        <v>423</v>
      </c>
      <c r="K105" s="109" t="s">
        <v>386</v>
      </c>
      <c r="L105" s="109" t="s">
        <v>26</v>
      </c>
      <c r="N105" s="108">
        <v>15811777.470000001</v>
      </c>
      <c r="P105" s="108">
        <v>121546325.20999999</v>
      </c>
      <c r="Q105" s="108">
        <v>121426245.08</v>
      </c>
      <c r="R105" s="108">
        <v>15931857.6</v>
      </c>
    </row>
    <row r="106" spans="4:18" x14ac:dyDescent="0.2">
      <c r="D106" s="109" t="s">
        <v>384</v>
      </c>
      <c r="F106" s="109">
        <v>138901</v>
      </c>
      <c r="I106" s="109">
        <v>500776</v>
      </c>
      <c r="J106" s="109" t="s">
        <v>424</v>
      </c>
      <c r="L106" s="109" t="s">
        <v>26</v>
      </c>
      <c r="N106" s="108">
        <v>56890453.899999999</v>
      </c>
      <c r="P106" s="109">
        <v>0</v>
      </c>
      <c r="Q106" s="108">
        <v>5443750.0099999998</v>
      </c>
      <c r="R106" s="108">
        <v>51446703.890000001</v>
      </c>
    </row>
    <row r="107" spans="4:18" x14ac:dyDescent="0.2">
      <c r="D107" s="109" t="s">
        <v>384</v>
      </c>
      <c r="F107" s="109">
        <v>138901</v>
      </c>
      <c r="I107" s="109">
        <v>500776</v>
      </c>
      <c r="J107" s="109" t="s">
        <v>424</v>
      </c>
      <c r="K107" s="109" t="s">
        <v>386</v>
      </c>
      <c r="L107" s="109" t="s">
        <v>26</v>
      </c>
      <c r="N107" s="108">
        <v>24174546.100000001</v>
      </c>
      <c r="P107" s="108">
        <v>28893438.73</v>
      </c>
      <c r="Q107" s="108">
        <v>28816588.719999999</v>
      </c>
      <c r="R107" s="108">
        <v>24251396.109999999</v>
      </c>
    </row>
    <row r="108" spans="4:18" x14ac:dyDescent="0.2">
      <c r="D108" s="109" t="s">
        <v>384</v>
      </c>
      <c r="F108" s="109">
        <v>138901</v>
      </c>
      <c r="I108" s="109">
        <v>500781</v>
      </c>
      <c r="J108" s="109" t="s">
        <v>424</v>
      </c>
      <c r="L108" s="109" t="s">
        <v>26</v>
      </c>
      <c r="N108" s="108">
        <v>13412241.77</v>
      </c>
      <c r="P108" s="109">
        <v>0</v>
      </c>
      <c r="Q108" s="108">
        <v>1256250</v>
      </c>
      <c r="R108" s="108">
        <v>12155991.77</v>
      </c>
    </row>
    <row r="109" spans="4:18" x14ac:dyDescent="0.2">
      <c r="D109" s="109" t="s">
        <v>384</v>
      </c>
      <c r="F109" s="109">
        <v>138901</v>
      </c>
      <c r="I109" s="109">
        <v>500781</v>
      </c>
      <c r="J109" s="109" t="s">
        <v>424</v>
      </c>
      <c r="K109" s="109" t="s">
        <v>386</v>
      </c>
      <c r="L109" s="109" t="s">
        <v>26</v>
      </c>
      <c r="N109" s="108">
        <v>4578958.2300000004</v>
      </c>
      <c r="P109" s="108">
        <v>9719727.4199999999</v>
      </c>
      <c r="Q109" s="108">
        <v>9702677.4199999999</v>
      </c>
      <c r="R109" s="108">
        <v>4596008.2300000004</v>
      </c>
    </row>
    <row r="110" spans="4:18" x14ac:dyDescent="0.2">
      <c r="D110" s="109" t="s">
        <v>384</v>
      </c>
      <c r="F110" s="109">
        <v>138901</v>
      </c>
      <c r="I110" s="109">
        <v>500793</v>
      </c>
      <c r="J110" s="109" t="s">
        <v>753</v>
      </c>
      <c r="L110" s="109" t="s">
        <v>26</v>
      </c>
      <c r="N110" s="108">
        <v>9064736.2799999993</v>
      </c>
      <c r="P110" s="109">
        <v>0</v>
      </c>
      <c r="Q110" s="109">
        <v>0</v>
      </c>
      <c r="R110" s="108">
        <v>9064736.2799999993</v>
      </c>
    </row>
    <row r="111" spans="4:18" x14ac:dyDescent="0.2">
      <c r="D111" s="109" t="s">
        <v>384</v>
      </c>
      <c r="F111" s="109">
        <v>138901</v>
      </c>
      <c r="I111" s="109">
        <v>500793</v>
      </c>
      <c r="J111" s="109" t="s">
        <v>753</v>
      </c>
      <c r="K111" s="109" t="s">
        <v>386</v>
      </c>
      <c r="L111" s="109" t="s">
        <v>26</v>
      </c>
      <c r="N111" s="108">
        <v>-230645.24</v>
      </c>
      <c r="P111" s="108">
        <v>852249.59999999998</v>
      </c>
      <c r="Q111" s="108">
        <v>843804.01</v>
      </c>
      <c r="R111" s="108">
        <v>-222199.65</v>
      </c>
    </row>
    <row r="112" spans="4:18" x14ac:dyDescent="0.2">
      <c r="D112" s="109" t="s">
        <v>384</v>
      </c>
      <c r="F112" s="109">
        <v>138901</v>
      </c>
      <c r="I112" s="109">
        <v>500805</v>
      </c>
      <c r="J112" s="109" t="s">
        <v>425</v>
      </c>
      <c r="L112" s="109" t="s">
        <v>26</v>
      </c>
      <c r="N112" s="108">
        <v>212374405.84</v>
      </c>
      <c r="P112" s="109">
        <v>0</v>
      </c>
      <c r="Q112" s="109">
        <v>0</v>
      </c>
      <c r="R112" s="108">
        <v>212374405.84</v>
      </c>
    </row>
    <row r="113" spans="4:18" x14ac:dyDescent="0.2">
      <c r="D113" s="109" t="s">
        <v>384</v>
      </c>
      <c r="F113" s="109">
        <v>138901</v>
      </c>
      <c r="I113" s="109">
        <v>500805</v>
      </c>
      <c r="J113" s="109" t="s">
        <v>425</v>
      </c>
      <c r="K113" s="109" t="s">
        <v>386</v>
      </c>
      <c r="L113" s="109" t="s">
        <v>26</v>
      </c>
      <c r="N113" s="108">
        <v>-4043063.6</v>
      </c>
      <c r="P113" s="108">
        <v>8565160.0600000005</v>
      </c>
      <c r="Q113" s="108">
        <v>8365990.54</v>
      </c>
      <c r="R113" s="108">
        <v>-3843894.08</v>
      </c>
    </row>
    <row r="114" spans="4:18" x14ac:dyDescent="0.2">
      <c r="D114" s="109" t="s">
        <v>384</v>
      </c>
      <c r="F114" s="109">
        <v>138901</v>
      </c>
      <c r="I114" s="109">
        <v>500806</v>
      </c>
      <c r="J114" s="109" t="s">
        <v>426</v>
      </c>
      <c r="L114" s="109" t="s">
        <v>26</v>
      </c>
      <c r="N114" s="108">
        <v>988584.59</v>
      </c>
      <c r="P114" s="109">
        <v>0</v>
      </c>
      <c r="Q114" s="109">
        <v>0</v>
      </c>
      <c r="R114" s="108">
        <v>988584.59</v>
      </c>
    </row>
    <row r="115" spans="4:18" x14ac:dyDescent="0.2">
      <c r="D115" s="109" t="s">
        <v>384</v>
      </c>
      <c r="F115" s="109">
        <v>138901</v>
      </c>
      <c r="I115" s="109">
        <v>500807</v>
      </c>
      <c r="J115" s="109" t="s">
        <v>427</v>
      </c>
      <c r="L115" s="109" t="s">
        <v>26</v>
      </c>
      <c r="N115" s="108">
        <v>87554843.260000005</v>
      </c>
      <c r="P115" s="109">
        <v>0</v>
      </c>
      <c r="Q115" s="109">
        <v>0</v>
      </c>
      <c r="R115" s="108">
        <v>87554843.260000005</v>
      </c>
    </row>
    <row r="116" spans="4:18" x14ac:dyDescent="0.2">
      <c r="D116" s="109" t="s">
        <v>384</v>
      </c>
      <c r="F116" s="109">
        <v>138901</v>
      </c>
      <c r="I116" s="109">
        <v>500807</v>
      </c>
      <c r="J116" s="109" t="s">
        <v>427</v>
      </c>
      <c r="K116" s="109" t="s">
        <v>386</v>
      </c>
      <c r="L116" s="109" t="s">
        <v>26</v>
      </c>
      <c r="N116" s="108">
        <v>-2454568.4700000002</v>
      </c>
      <c r="P116" s="108">
        <v>2454568.4700000002</v>
      </c>
      <c r="Q116" s="108">
        <v>2373210.66</v>
      </c>
      <c r="R116" s="108">
        <v>-2373210.66</v>
      </c>
    </row>
    <row r="117" spans="4:18" x14ac:dyDescent="0.2">
      <c r="D117" s="109" t="s">
        <v>384</v>
      </c>
      <c r="F117" s="109">
        <v>138901</v>
      </c>
      <c r="I117" s="109">
        <v>500808</v>
      </c>
      <c r="J117" s="109" t="s">
        <v>427</v>
      </c>
      <c r="L117" s="109" t="s">
        <v>26</v>
      </c>
      <c r="N117" s="108">
        <v>73513819.219999999</v>
      </c>
      <c r="P117" s="109">
        <v>0</v>
      </c>
      <c r="Q117" s="109">
        <v>0</v>
      </c>
      <c r="R117" s="108">
        <v>73513819.219999999</v>
      </c>
    </row>
    <row r="118" spans="4:18" x14ac:dyDescent="0.2">
      <c r="D118" s="109" t="s">
        <v>384</v>
      </c>
      <c r="F118" s="109">
        <v>138901</v>
      </c>
      <c r="I118" s="109">
        <v>500808</v>
      </c>
      <c r="J118" s="109" t="s">
        <v>427</v>
      </c>
      <c r="K118" s="109" t="s">
        <v>386</v>
      </c>
      <c r="L118" s="109" t="s">
        <v>26</v>
      </c>
      <c r="N118" s="108">
        <v>-1758219.22</v>
      </c>
      <c r="P118" s="108">
        <v>2693476.67</v>
      </c>
      <c r="Q118" s="108">
        <v>2624876.67</v>
      </c>
      <c r="R118" s="108">
        <v>-1689619.22</v>
      </c>
    </row>
    <row r="119" spans="4:18" x14ac:dyDescent="0.2">
      <c r="D119" s="109" t="s">
        <v>384</v>
      </c>
      <c r="F119" s="109">
        <v>138901</v>
      </c>
      <c r="I119" s="109">
        <v>500827</v>
      </c>
      <c r="J119" s="109" t="s">
        <v>427</v>
      </c>
      <c r="L119" s="109" t="s">
        <v>26</v>
      </c>
      <c r="N119" s="108">
        <v>116433454.83</v>
      </c>
      <c r="P119" s="109">
        <v>0</v>
      </c>
      <c r="Q119" s="109">
        <v>0</v>
      </c>
      <c r="R119" s="108">
        <v>116433454.83</v>
      </c>
    </row>
    <row r="120" spans="4:18" x14ac:dyDescent="0.2">
      <c r="D120" s="109" t="s">
        <v>384</v>
      </c>
      <c r="F120" s="109">
        <v>138901</v>
      </c>
      <c r="I120" s="109">
        <v>500827</v>
      </c>
      <c r="J120" s="109" t="s">
        <v>427</v>
      </c>
      <c r="K120" s="109" t="s">
        <v>386</v>
      </c>
      <c r="L120" s="109" t="s">
        <v>26</v>
      </c>
      <c r="N120" s="108">
        <v>-1224729.6200000001</v>
      </c>
      <c r="P120" s="108">
        <v>3562873.28</v>
      </c>
      <c r="Q120" s="108">
        <v>3452731.09</v>
      </c>
      <c r="R120" s="108">
        <v>-1114587.43</v>
      </c>
    </row>
    <row r="121" spans="4:18" x14ac:dyDescent="0.2">
      <c r="D121" s="109" t="s">
        <v>384</v>
      </c>
      <c r="F121" s="109">
        <v>138901</v>
      </c>
      <c r="I121" s="109">
        <v>500839</v>
      </c>
      <c r="J121" s="109" t="s">
        <v>586</v>
      </c>
      <c r="L121" s="109" t="s">
        <v>26</v>
      </c>
      <c r="N121" s="108">
        <v>11248089.26</v>
      </c>
      <c r="P121" s="109">
        <v>0</v>
      </c>
      <c r="Q121" s="108">
        <v>395939.84000000003</v>
      </c>
      <c r="R121" s="108">
        <v>10852149.42</v>
      </c>
    </row>
    <row r="122" spans="4:18" x14ac:dyDescent="0.2">
      <c r="D122" s="109" t="s">
        <v>384</v>
      </c>
      <c r="F122" s="109">
        <v>138901</v>
      </c>
      <c r="I122" s="109">
        <v>500839</v>
      </c>
      <c r="J122" s="109" t="s">
        <v>586</v>
      </c>
      <c r="K122" s="109" t="s">
        <v>386</v>
      </c>
      <c r="L122" s="109" t="s">
        <v>26</v>
      </c>
      <c r="N122" s="108">
        <v>5367064.57</v>
      </c>
      <c r="P122" s="108">
        <v>23028983.579999998</v>
      </c>
      <c r="Q122" s="108">
        <v>23013039.41</v>
      </c>
      <c r="R122" s="108">
        <v>5383008.7400000002</v>
      </c>
    </row>
    <row r="123" spans="4:18" x14ac:dyDescent="0.2">
      <c r="D123" s="109" t="s">
        <v>384</v>
      </c>
      <c r="F123" s="109">
        <v>138901</v>
      </c>
      <c r="I123" s="109">
        <v>500840</v>
      </c>
      <c r="J123" s="109" t="s">
        <v>428</v>
      </c>
      <c r="L123" s="109" t="s">
        <v>26</v>
      </c>
      <c r="N123" s="108">
        <v>41302891.280000001</v>
      </c>
      <c r="P123" s="109">
        <v>0</v>
      </c>
      <c r="Q123" s="108">
        <v>16402050.26</v>
      </c>
      <c r="R123" s="108">
        <v>24900841.02</v>
      </c>
    </row>
    <row r="124" spans="4:18" x14ac:dyDescent="0.2">
      <c r="D124" s="109" t="s">
        <v>384</v>
      </c>
      <c r="F124" s="109">
        <v>138901</v>
      </c>
      <c r="I124" s="109">
        <v>500840</v>
      </c>
      <c r="J124" s="109" t="s">
        <v>428</v>
      </c>
      <c r="K124" s="109" t="s">
        <v>386</v>
      </c>
      <c r="L124" s="109" t="s">
        <v>26</v>
      </c>
      <c r="N124" s="108">
        <v>150406.70000000001</v>
      </c>
      <c r="P124" s="108">
        <v>11255642.77</v>
      </c>
      <c r="Q124" s="108">
        <v>11178890.49</v>
      </c>
      <c r="R124" s="108">
        <v>227158.98</v>
      </c>
    </row>
    <row r="125" spans="4:18" x14ac:dyDescent="0.2">
      <c r="D125" s="109" t="s">
        <v>384</v>
      </c>
      <c r="F125" s="109">
        <v>138901</v>
      </c>
      <c r="I125" s="109">
        <v>500845</v>
      </c>
      <c r="J125" s="109" t="s">
        <v>754</v>
      </c>
      <c r="L125" s="109" t="s">
        <v>26</v>
      </c>
      <c r="N125" s="108">
        <v>264260564.28</v>
      </c>
      <c r="P125" s="109">
        <v>0</v>
      </c>
      <c r="Q125" s="108">
        <v>5762189.5800000001</v>
      </c>
      <c r="R125" s="108">
        <v>258498374.69999999</v>
      </c>
    </row>
    <row r="126" spans="4:18" x14ac:dyDescent="0.2">
      <c r="D126" s="109" t="s">
        <v>384</v>
      </c>
      <c r="F126" s="109">
        <v>138901</v>
      </c>
      <c r="I126" s="109">
        <v>500845</v>
      </c>
      <c r="J126" s="109" t="s">
        <v>754</v>
      </c>
      <c r="K126" s="109" t="s">
        <v>386</v>
      </c>
      <c r="L126" s="109" t="s">
        <v>26</v>
      </c>
      <c r="N126" s="108">
        <v>-584884.06000000006</v>
      </c>
      <c r="P126" s="108">
        <v>10160560.49</v>
      </c>
      <c r="Q126" s="108">
        <v>9925730.4900000002</v>
      </c>
      <c r="R126" s="108">
        <v>-350054.06</v>
      </c>
    </row>
    <row r="127" spans="4:18" x14ac:dyDescent="0.2">
      <c r="D127" s="109" t="s">
        <v>384</v>
      </c>
      <c r="F127" s="109">
        <v>138901</v>
      </c>
      <c r="I127" s="109">
        <v>500846</v>
      </c>
      <c r="J127" s="109" t="s">
        <v>754</v>
      </c>
      <c r="L127" s="109" t="s">
        <v>26</v>
      </c>
      <c r="N127" s="108">
        <v>11709246.449999999</v>
      </c>
      <c r="P127" s="109">
        <v>0</v>
      </c>
      <c r="Q127" s="108">
        <v>268424.98</v>
      </c>
      <c r="R127" s="108">
        <v>11440821.470000001</v>
      </c>
    </row>
    <row r="128" spans="4:18" x14ac:dyDescent="0.2">
      <c r="D128" s="109" t="s">
        <v>384</v>
      </c>
      <c r="F128" s="109">
        <v>138901</v>
      </c>
      <c r="I128" s="109">
        <v>500846</v>
      </c>
      <c r="J128" s="109" t="s">
        <v>754</v>
      </c>
      <c r="K128" s="109" t="s">
        <v>386</v>
      </c>
      <c r="L128" s="109" t="s">
        <v>26</v>
      </c>
      <c r="N128" s="108">
        <v>573782.14</v>
      </c>
      <c r="P128" s="108">
        <v>599217.86</v>
      </c>
      <c r="Q128" s="108">
        <v>588278.56999999995</v>
      </c>
      <c r="R128" s="108">
        <v>584721.43000000005</v>
      </c>
    </row>
    <row r="129" spans="4:18" x14ac:dyDescent="0.2">
      <c r="D129" s="109" t="s">
        <v>384</v>
      </c>
      <c r="F129" s="109">
        <v>138901</v>
      </c>
      <c r="I129" s="109">
        <v>500852</v>
      </c>
      <c r="J129" s="109" t="s">
        <v>429</v>
      </c>
      <c r="L129" s="109" t="s">
        <v>26</v>
      </c>
      <c r="N129" s="108">
        <v>539751.12</v>
      </c>
      <c r="P129" s="109">
        <v>0</v>
      </c>
      <c r="Q129" s="109">
        <v>0</v>
      </c>
      <c r="R129" s="108">
        <v>539751.12</v>
      </c>
    </row>
    <row r="130" spans="4:18" x14ac:dyDescent="0.2">
      <c r="D130" s="109" t="s">
        <v>384</v>
      </c>
      <c r="F130" s="109">
        <v>138901</v>
      </c>
      <c r="I130" s="109">
        <v>500856</v>
      </c>
      <c r="J130" s="109" t="s">
        <v>755</v>
      </c>
      <c r="L130" s="109" t="s">
        <v>26</v>
      </c>
      <c r="N130" s="108">
        <v>62519209.950000003</v>
      </c>
      <c r="P130" s="109">
        <v>0</v>
      </c>
      <c r="Q130" s="109">
        <v>0</v>
      </c>
      <c r="R130" s="108">
        <v>62519209.950000003</v>
      </c>
    </row>
    <row r="131" spans="4:18" x14ac:dyDescent="0.2">
      <c r="D131" s="109" t="s">
        <v>384</v>
      </c>
      <c r="F131" s="109">
        <v>138901</v>
      </c>
      <c r="I131" s="109">
        <v>500856</v>
      </c>
      <c r="J131" s="109" t="s">
        <v>755</v>
      </c>
      <c r="K131" s="109" t="s">
        <v>386</v>
      </c>
      <c r="L131" s="109" t="s">
        <v>26</v>
      </c>
      <c r="N131" s="108">
        <v>2675601.7400000002</v>
      </c>
      <c r="P131" s="108">
        <v>3153695</v>
      </c>
      <c r="Q131" s="108">
        <v>3091367.26</v>
      </c>
      <c r="R131" s="108">
        <v>2737929.48</v>
      </c>
    </row>
    <row r="132" spans="4:18" x14ac:dyDescent="0.2">
      <c r="D132" s="109" t="s">
        <v>384</v>
      </c>
      <c r="F132" s="109">
        <v>138901</v>
      </c>
      <c r="I132" s="109">
        <v>500866</v>
      </c>
      <c r="J132" s="109" t="s">
        <v>429</v>
      </c>
      <c r="L132" s="109" t="s">
        <v>26</v>
      </c>
      <c r="N132" s="108">
        <v>116666.69</v>
      </c>
      <c r="P132" s="109">
        <v>0</v>
      </c>
      <c r="Q132" s="109">
        <v>0</v>
      </c>
      <c r="R132" s="108">
        <v>116666.69</v>
      </c>
    </row>
    <row r="133" spans="4:18" x14ac:dyDescent="0.2">
      <c r="D133" s="109" t="s">
        <v>384</v>
      </c>
      <c r="F133" s="109">
        <v>138901</v>
      </c>
      <c r="I133" s="109">
        <v>500877</v>
      </c>
      <c r="J133" s="109" t="s">
        <v>634</v>
      </c>
      <c r="L133" s="109" t="s">
        <v>26</v>
      </c>
      <c r="N133" s="108">
        <v>211968000</v>
      </c>
      <c r="P133" s="109">
        <v>0</v>
      </c>
      <c r="Q133" s="109">
        <v>0</v>
      </c>
      <c r="R133" s="108">
        <v>211968000</v>
      </c>
    </row>
    <row r="134" spans="4:18" x14ac:dyDescent="0.2">
      <c r="D134" s="109" t="s">
        <v>384</v>
      </c>
      <c r="F134" s="109">
        <v>138901</v>
      </c>
      <c r="I134" s="109">
        <v>500877</v>
      </c>
      <c r="J134" s="109" t="s">
        <v>634</v>
      </c>
      <c r="K134" s="109" t="s">
        <v>386</v>
      </c>
      <c r="L134" s="109" t="s">
        <v>26</v>
      </c>
      <c r="N134" s="108">
        <v>1416000</v>
      </c>
      <c r="P134" s="108">
        <v>1692000</v>
      </c>
      <c r="Q134" s="108">
        <v>1488000</v>
      </c>
      <c r="R134" s="108">
        <v>1620000</v>
      </c>
    </row>
    <row r="135" spans="4:18" x14ac:dyDescent="0.2">
      <c r="D135" s="109" t="s">
        <v>384</v>
      </c>
      <c r="F135" s="109">
        <v>138901</v>
      </c>
      <c r="I135" s="109">
        <v>500878</v>
      </c>
      <c r="J135" s="109" t="s">
        <v>430</v>
      </c>
      <c r="L135" s="109" t="s">
        <v>26</v>
      </c>
      <c r="N135" s="108">
        <v>2390097.7000000002</v>
      </c>
      <c r="P135" s="109">
        <v>0</v>
      </c>
      <c r="Q135" s="108">
        <v>66391.600000000006</v>
      </c>
      <c r="R135" s="108">
        <v>2323706.1</v>
      </c>
    </row>
    <row r="136" spans="4:18" x14ac:dyDescent="0.2">
      <c r="D136" s="109" t="s">
        <v>384</v>
      </c>
      <c r="F136" s="109">
        <v>138901</v>
      </c>
      <c r="I136" s="109">
        <v>500883</v>
      </c>
      <c r="J136" s="109" t="s">
        <v>431</v>
      </c>
      <c r="L136" s="109" t="s">
        <v>26</v>
      </c>
      <c r="N136" s="108">
        <v>9642456.4600000009</v>
      </c>
      <c r="P136" s="109">
        <v>0</v>
      </c>
      <c r="Q136" s="109">
        <v>0</v>
      </c>
      <c r="R136" s="108">
        <v>9642456.4600000009</v>
      </c>
    </row>
    <row r="137" spans="4:18" x14ac:dyDescent="0.2">
      <c r="D137" s="109" t="s">
        <v>384</v>
      </c>
      <c r="F137" s="109">
        <v>138901</v>
      </c>
      <c r="I137" s="109">
        <v>500883</v>
      </c>
      <c r="J137" s="109" t="s">
        <v>431</v>
      </c>
      <c r="K137" s="109" t="s">
        <v>386</v>
      </c>
      <c r="L137" s="109" t="s">
        <v>26</v>
      </c>
      <c r="N137" s="108">
        <v>-708499.77</v>
      </c>
      <c r="P137" s="108">
        <v>715217.73</v>
      </c>
      <c r="Q137" s="108">
        <v>706676.65</v>
      </c>
      <c r="R137" s="108">
        <v>-699958.69</v>
      </c>
    </row>
    <row r="138" spans="4:18" x14ac:dyDescent="0.2">
      <c r="D138" s="109" t="s">
        <v>384</v>
      </c>
      <c r="F138" s="109">
        <v>138901</v>
      </c>
      <c r="I138" s="109">
        <v>500884</v>
      </c>
      <c r="J138" s="109" t="s">
        <v>431</v>
      </c>
      <c r="L138" s="109" t="s">
        <v>26</v>
      </c>
      <c r="N138" s="108">
        <v>17170952</v>
      </c>
      <c r="P138" s="109">
        <v>0</v>
      </c>
      <c r="Q138" s="109">
        <v>0</v>
      </c>
      <c r="R138" s="108">
        <v>17170952</v>
      </c>
    </row>
    <row r="139" spans="4:18" x14ac:dyDescent="0.2">
      <c r="D139" s="109" t="s">
        <v>384</v>
      </c>
      <c r="F139" s="109">
        <v>138901</v>
      </c>
      <c r="I139" s="109">
        <v>500884</v>
      </c>
      <c r="J139" s="109" t="s">
        <v>431</v>
      </c>
      <c r="K139" s="109" t="s">
        <v>386</v>
      </c>
      <c r="L139" s="109" t="s">
        <v>26</v>
      </c>
      <c r="N139" s="108">
        <v>-1422667.11</v>
      </c>
      <c r="P139" s="108">
        <v>1430955.6</v>
      </c>
      <c r="Q139" s="108">
        <v>1415899.89</v>
      </c>
      <c r="R139" s="108">
        <v>-1407611.4</v>
      </c>
    </row>
    <row r="140" spans="4:18" x14ac:dyDescent="0.2">
      <c r="D140" s="109" t="s">
        <v>384</v>
      </c>
      <c r="F140" s="109">
        <v>138901</v>
      </c>
      <c r="I140" s="109">
        <v>500885</v>
      </c>
      <c r="J140" s="109" t="s">
        <v>432</v>
      </c>
      <c r="L140" s="109" t="s">
        <v>26</v>
      </c>
      <c r="N140" s="108">
        <v>82946970.670000002</v>
      </c>
      <c r="P140" s="108">
        <v>4536880.95</v>
      </c>
      <c r="Q140" s="109">
        <v>0</v>
      </c>
      <c r="R140" s="108">
        <v>87483851.620000005</v>
      </c>
    </row>
    <row r="141" spans="4:18" x14ac:dyDescent="0.2">
      <c r="D141" s="109" t="s">
        <v>384</v>
      </c>
      <c r="F141" s="109">
        <v>138901</v>
      </c>
      <c r="I141" s="109">
        <v>500885</v>
      </c>
      <c r="J141" s="109" t="s">
        <v>432</v>
      </c>
      <c r="K141" s="109" t="s">
        <v>386</v>
      </c>
      <c r="L141" s="109" t="s">
        <v>26</v>
      </c>
      <c r="N141" s="108">
        <v>-3798436.39</v>
      </c>
      <c r="P141" s="108">
        <v>4728562.8</v>
      </c>
      <c r="Q141" s="108">
        <v>4653978.04</v>
      </c>
      <c r="R141" s="108">
        <v>-3723851.63</v>
      </c>
    </row>
    <row r="142" spans="4:18" x14ac:dyDescent="0.2">
      <c r="D142" s="109" t="s">
        <v>384</v>
      </c>
      <c r="F142" s="109">
        <v>138901</v>
      </c>
      <c r="I142" s="109">
        <v>500896</v>
      </c>
      <c r="J142" s="109" t="s">
        <v>756</v>
      </c>
      <c r="L142" s="109" t="s">
        <v>26</v>
      </c>
      <c r="N142" s="108">
        <v>10273041.4</v>
      </c>
      <c r="P142" s="109">
        <v>0</v>
      </c>
      <c r="Q142" s="109">
        <v>0</v>
      </c>
      <c r="R142" s="108">
        <v>10273041.4</v>
      </c>
    </row>
    <row r="143" spans="4:18" x14ac:dyDescent="0.2">
      <c r="D143" s="109" t="s">
        <v>384</v>
      </c>
      <c r="F143" s="109">
        <v>138901</v>
      </c>
      <c r="I143" s="109">
        <v>500896</v>
      </c>
      <c r="J143" s="109" t="s">
        <v>756</v>
      </c>
      <c r="K143" s="109" t="s">
        <v>386</v>
      </c>
      <c r="L143" s="109" t="s">
        <v>26</v>
      </c>
      <c r="N143" s="108">
        <v>-527810.86</v>
      </c>
      <c r="P143" s="108">
        <v>527810.86</v>
      </c>
      <c r="Q143" s="108">
        <v>518494.19</v>
      </c>
      <c r="R143" s="108">
        <v>-518494.19</v>
      </c>
    </row>
    <row r="144" spans="4:18" x14ac:dyDescent="0.2">
      <c r="D144" s="109" t="s">
        <v>384</v>
      </c>
      <c r="F144" s="109">
        <v>138901</v>
      </c>
      <c r="I144" s="109">
        <v>500901</v>
      </c>
      <c r="J144" s="109" t="s">
        <v>778</v>
      </c>
      <c r="L144" s="109" t="s">
        <v>26</v>
      </c>
      <c r="N144" s="108">
        <v>1738940</v>
      </c>
      <c r="P144" s="109">
        <v>0</v>
      </c>
      <c r="Q144" s="108">
        <v>1738940</v>
      </c>
      <c r="R144" s="109">
        <v>0</v>
      </c>
    </row>
    <row r="145" spans="4:18" x14ac:dyDescent="0.2">
      <c r="D145" s="109" t="s">
        <v>384</v>
      </c>
      <c r="F145" s="109">
        <v>138901</v>
      </c>
      <c r="I145" s="109">
        <v>500905</v>
      </c>
      <c r="J145" s="109" t="s">
        <v>433</v>
      </c>
      <c r="L145" s="109" t="s">
        <v>26</v>
      </c>
      <c r="N145" s="108">
        <v>3896835.46</v>
      </c>
      <c r="P145" s="108">
        <v>390626.9</v>
      </c>
      <c r="Q145" s="108">
        <v>41154.21</v>
      </c>
      <c r="R145" s="108">
        <v>4246308.1500000004</v>
      </c>
    </row>
    <row r="146" spans="4:18" x14ac:dyDescent="0.2">
      <c r="D146" s="109" t="s">
        <v>384</v>
      </c>
      <c r="F146" s="109">
        <v>138901</v>
      </c>
      <c r="I146" s="109">
        <v>500905</v>
      </c>
      <c r="J146" s="109" t="s">
        <v>433</v>
      </c>
      <c r="K146" s="109" t="s">
        <v>386</v>
      </c>
      <c r="L146" s="109" t="s">
        <v>26</v>
      </c>
      <c r="N146" s="108">
        <v>-54517.64</v>
      </c>
      <c r="P146" s="108">
        <v>133684.28</v>
      </c>
      <c r="Q146" s="108">
        <v>87252.89</v>
      </c>
      <c r="R146" s="108">
        <v>-8086.25</v>
      </c>
    </row>
    <row r="147" spans="4:18" x14ac:dyDescent="0.2">
      <c r="D147" s="109" t="s">
        <v>384</v>
      </c>
      <c r="F147" s="109">
        <v>138901</v>
      </c>
      <c r="I147" s="109">
        <v>500913</v>
      </c>
      <c r="J147" s="109" t="s">
        <v>434</v>
      </c>
      <c r="L147" s="109" t="s">
        <v>26</v>
      </c>
      <c r="N147" s="108">
        <v>346218384.25999999</v>
      </c>
      <c r="P147" s="109">
        <v>0</v>
      </c>
      <c r="Q147" s="109">
        <v>0</v>
      </c>
      <c r="R147" s="108">
        <v>346218384.25999999</v>
      </c>
    </row>
    <row r="148" spans="4:18" x14ac:dyDescent="0.2">
      <c r="D148" s="109" t="s">
        <v>384</v>
      </c>
      <c r="F148" s="109">
        <v>138901</v>
      </c>
      <c r="I148" s="109">
        <v>500913</v>
      </c>
      <c r="J148" s="109" t="s">
        <v>434</v>
      </c>
      <c r="K148" s="109" t="s">
        <v>386</v>
      </c>
      <c r="L148" s="109" t="s">
        <v>26</v>
      </c>
      <c r="N148" s="108">
        <v>-2401711.37</v>
      </c>
      <c r="P148" s="108">
        <v>10726527.32</v>
      </c>
      <c r="Q148" s="108">
        <v>10397830.699999999</v>
      </c>
      <c r="R148" s="108">
        <v>-2073014.75</v>
      </c>
    </row>
    <row r="149" spans="4:18" x14ac:dyDescent="0.2">
      <c r="D149" s="109" t="s">
        <v>384</v>
      </c>
      <c r="F149" s="109">
        <v>138901</v>
      </c>
      <c r="I149" s="109">
        <v>500914</v>
      </c>
      <c r="J149" s="109" t="s">
        <v>435</v>
      </c>
      <c r="L149" s="109" t="s">
        <v>26</v>
      </c>
      <c r="N149" s="108">
        <v>45841243.479999997</v>
      </c>
      <c r="P149" s="108">
        <v>8037502.5199999996</v>
      </c>
      <c r="Q149" s="109">
        <v>0</v>
      </c>
      <c r="R149" s="108">
        <v>53878746</v>
      </c>
    </row>
    <row r="150" spans="4:18" x14ac:dyDescent="0.2">
      <c r="D150" s="109" t="s">
        <v>384</v>
      </c>
      <c r="F150" s="109">
        <v>138901</v>
      </c>
      <c r="I150" s="109">
        <v>500914</v>
      </c>
      <c r="J150" s="109" t="s">
        <v>435</v>
      </c>
      <c r="K150" s="109" t="s">
        <v>386</v>
      </c>
      <c r="L150" s="109" t="s">
        <v>26</v>
      </c>
      <c r="N150" s="108">
        <v>1288.7</v>
      </c>
      <c r="P150" s="108">
        <v>2184414.58</v>
      </c>
      <c r="Q150" s="108">
        <v>2143964.06</v>
      </c>
      <c r="R150" s="108">
        <v>41739.22</v>
      </c>
    </row>
    <row r="151" spans="4:18" x14ac:dyDescent="0.2">
      <c r="D151" s="109" t="s">
        <v>384</v>
      </c>
      <c r="F151" s="109">
        <v>138901</v>
      </c>
      <c r="I151" s="109">
        <v>500918</v>
      </c>
      <c r="J151" s="109" t="s">
        <v>434</v>
      </c>
      <c r="L151" s="109" t="s">
        <v>26</v>
      </c>
      <c r="N151" s="108">
        <v>9063775.5199999996</v>
      </c>
      <c r="P151" s="109">
        <v>0</v>
      </c>
      <c r="Q151" s="109">
        <v>0</v>
      </c>
      <c r="R151" s="108">
        <v>9063775.5199999996</v>
      </c>
    </row>
    <row r="152" spans="4:18" x14ac:dyDescent="0.2">
      <c r="D152" s="109" t="s">
        <v>384</v>
      </c>
      <c r="F152" s="109">
        <v>138901</v>
      </c>
      <c r="I152" s="109">
        <v>500918</v>
      </c>
      <c r="J152" s="109" t="s">
        <v>434</v>
      </c>
      <c r="K152" s="109" t="s">
        <v>386</v>
      </c>
      <c r="L152" s="109" t="s">
        <v>26</v>
      </c>
      <c r="N152" s="108">
        <v>-381636.62</v>
      </c>
      <c r="P152" s="108">
        <v>381636.62</v>
      </c>
      <c r="Q152" s="108">
        <v>373336.29</v>
      </c>
      <c r="R152" s="108">
        <v>-373336.29</v>
      </c>
    </row>
    <row r="153" spans="4:18" x14ac:dyDescent="0.2">
      <c r="D153" s="109" t="s">
        <v>384</v>
      </c>
      <c r="F153" s="109">
        <v>138901</v>
      </c>
      <c r="I153" s="109">
        <v>500927</v>
      </c>
      <c r="J153" s="109" t="s">
        <v>436</v>
      </c>
      <c r="L153" s="109" t="s">
        <v>26</v>
      </c>
      <c r="N153" s="108">
        <v>66553958.369999997</v>
      </c>
      <c r="P153" s="109">
        <v>0</v>
      </c>
      <c r="Q153" s="109">
        <v>0</v>
      </c>
      <c r="R153" s="108">
        <v>66553958.369999997</v>
      </c>
    </row>
    <row r="154" spans="4:18" x14ac:dyDescent="0.2">
      <c r="D154" s="109" t="s">
        <v>384</v>
      </c>
      <c r="F154" s="109">
        <v>138901</v>
      </c>
      <c r="I154" s="109">
        <v>500927</v>
      </c>
      <c r="J154" s="109" t="s">
        <v>436</v>
      </c>
      <c r="K154" s="109" t="s">
        <v>386</v>
      </c>
      <c r="L154" s="109" t="s">
        <v>26</v>
      </c>
      <c r="N154" s="108">
        <v>2004452.45</v>
      </c>
      <c r="P154" s="108">
        <v>2315560.2400000002</v>
      </c>
      <c r="Q154" s="108">
        <v>2250016.7999999998</v>
      </c>
      <c r="R154" s="108">
        <v>2069995.89</v>
      </c>
    </row>
    <row r="155" spans="4:18" x14ac:dyDescent="0.2">
      <c r="D155" s="109" t="s">
        <v>384</v>
      </c>
      <c r="F155" s="109">
        <v>138901</v>
      </c>
      <c r="I155" s="109">
        <v>500936</v>
      </c>
      <c r="J155" s="109" t="s">
        <v>757</v>
      </c>
      <c r="L155" s="109" t="s">
        <v>26</v>
      </c>
      <c r="N155" s="108">
        <v>43383574.009999998</v>
      </c>
      <c r="P155" s="108">
        <v>9306650.1500000004</v>
      </c>
      <c r="Q155" s="109">
        <v>0</v>
      </c>
      <c r="R155" s="108">
        <v>52690224.159999996</v>
      </c>
    </row>
    <row r="156" spans="4:18" x14ac:dyDescent="0.2">
      <c r="D156" s="109" t="s">
        <v>384</v>
      </c>
      <c r="F156" s="109">
        <v>138901</v>
      </c>
      <c r="I156" s="109">
        <v>500936</v>
      </c>
      <c r="J156" s="109" t="s">
        <v>757</v>
      </c>
      <c r="K156" s="109" t="s">
        <v>386</v>
      </c>
      <c r="L156" s="109" t="s">
        <v>26</v>
      </c>
      <c r="N156" s="108">
        <v>335322.58</v>
      </c>
      <c r="P156" s="108">
        <v>1024857.42</v>
      </c>
      <c r="Q156" s="108">
        <v>438757.58</v>
      </c>
      <c r="R156" s="108">
        <v>921422.42</v>
      </c>
    </row>
    <row r="157" spans="4:18" x14ac:dyDescent="0.2">
      <c r="D157" s="109" t="s">
        <v>384</v>
      </c>
      <c r="F157" s="109">
        <v>138901</v>
      </c>
      <c r="I157" s="109">
        <v>500937</v>
      </c>
      <c r="J157" s="109" t="s">
        <v>437</v>
      </c>
      <c r="L157" s="109" t="s">
        <v>26</v>
      </c>
      <c r="N157" s="108">
        <v>73342500</v>
      </c>
      <c r="P157" s="109">
        <v>0</v>
      </c>
      <c r="Q157" s="109">
        <v>0</v>
      </c>
      <c r="R157" s="108">
        <v>73342500</v>
      </c>
    </row>
    <row r="158" spans="4:18" x14ac:dyDescent="0.2">
      <c r="D158" s="109" t="s">
        <v>384</v>
      </c>
      <c r="F158" s="109">
        <v>138901</v>
      </c>
      <c r="I158" s="109">
        <v>500937</v>
      </c>
      <c r="J158" s="109" t="s">
        <v>437</v>
      </c>
      <c r="K158" s="109" t="s">
        <v>386</v>
      </c>
      <c r="L158" s="109" t="s">
        <v>26</v>
      </c>
      <c r="N158" s="108">
        <v>-122500</v>
      </c>
      <c r="P158" s="108">
        <v>122500</v>
      </c>
      <c r="Q158" s="108">
        <v>52500</v>
      </c>
      <c r="R158" s="108">
        <v>-52500</v>
      </c>
    </row>
    <row r="159" spans="4:18" x14ac:dyDescent="0.2">
      <c r="D159" s="109" t="s">
        <v>384</v>
      </c>
      <c r="F159" s="109">
        <v>138901</v>
      </c>
      <c r="I159" s="109">
        <v>500962</v>
      </c>
      <c r="J159" s="109" t="s">
        <v>438</v>
      </c>
      <c r="L159" s="109" t="s">
        <v>26</v>
      </c>
      <c r="N159" s="108">
        <v>40515000</v>
      </c>
      <c r="P159" s="109">
        <v>0</v>
      </c>
      <c r="Q159" s="109">
        <v>0</v>
      </c>
      <c r="R159" s="108">
        <v>40515000</v>
      </c>
    </row>
    <row r="161" spans="1:18" x14ac:dyDescent="0.2">
      <c r="B161" s="109" t="s">
        <v>442</v>
      </c>
      <c r="D161" s="109" t="s">
        <v>384</v>
      </c>
      <c r="F161" s="109">
        <v>138901</v>
      </c>
      <c r="L161" s="109" t="s">
        <v>26</v>
      </c>
      <c r="N161" s="108">
        <v>5472869611.3100004</v>
      </c>
      <c r="P161" s="108">
        <v>1887402766.98</v>
      </c>
      <c r="Q161" s="108">
        <v>1899429016.0599999</v>
      </c>
      <c r="R161" s="108">
        <v>5460843362.2299995</v>
      </c>
    </row>
    <row r="163" spans="1:18" x14ac:dyDescent="0.2">
      <c r="B163" s="109" t="s">
        <v>443</v>
      </c>
      <c r="D163" s="109" t="s">
        <v>384</v>
      </c>
      <c r="L163" s="109" t="s">
        <v>26</v>
      </c>
      <c r="N163" s="108">
        <v>5472869611.3100004</v>
      </c>
      <c r="P163" s="108">
        <v>1887402766.98</v>
      </c>
      <c r="Q163" s="108">
        <v>1899429016.0599999</v>
      </c>
      <c r="R163" s="108">
        <v>5460843362.2299995</v>
      </c>
    </row>
    <row r="165" spans="1:18" x14ac:dyDescent="0.2">
      <c r="B165" s="109" t="s">
        <v>444</v>
      </c>
      <c r="L165" s="109" t="s">
        <v>26</v>
      </c>
      <c r="N165" s="108">
        <v>5472869611.3100004</v>
      </c>
      <c r="P165" s="108">
        <v>1887402766.98</v>
      </c>
      <c r="Q165" s="108">
        <v>1899429016.0599999</v>
      </c>
      <c r="R165" s="108">
        <v>5460843362.2299995</v>
      </c>
    </row>
    <row r="167" spans="1:18" x14ac:dyDescent="0.2">
      <c r="A167" s="109" t="s">
        <v>785</v>
      </c>
    </row>
    <row r="168" spans="1:18" x14ac:dyDescent="0.2">
      <c r="A168" s="109" t="s">
        <v>446</v>
      </c>
    </row>
    <row r="169" spans="1:18" x14ac:dyDescent="0.2">
      <c r="A169" s="109" t="s">
        <v>784</v>
      </c>
    </row>
    <row r="170" spans="1:18" x14ac:dyDescent="0.2">
      <c r="A170" s="109" t="s">
        <v>447</v>
      </c>
    </row>
    <row r="172" spans="1:18" x14ac:dyDescent="0.2">
      <c r="C172" s="109" t="s">
        <v>379</v>
      </c>
      <c r="E172" s="109" t="s">
        <v>374</v>
      </c>
      <c r="G172" s="109" t="s">
        <v>448</v>
      </c>
      <c r="H172" s="109" t="s">
        <v>380</v>
      </c>
      <c r="J172" s="109" t="s">
        <v>381</v>
      </c>
      <c r="M172" s="109" t="s">
        <v>382</v>
      </c>
      <c r="O172" s="109" t="s">
        <v>383</v>
      </c>
    </row>
    <row r="174" spans="1:18" x14ac:dyDescent="0.2">
      <c r="C174" s="109" t="s">
        <v>26</v>
      </c>
      <c r="E174" s="109" t="s">
        <v>384</v>
      </c>
      <c r="H174" s="108">
        <v>4673909809.7200003</v>
      </c>
      <c r="J174" s="108">
        <v>63099497.469999999</v>
      </c>
      <c r="M174" s="108">
        <v>90330758.920000002</v>
      </c>
      <c r="O174" s="108">
        <v>4646678548.2700005</v>
      </c>
    </row>
    <row r="175" spans="1:18" x14ac:dyDescent="0.2">
      <c r="C175" s="109" t="s">
        <v>26</v>
      </c>
      <c r="E175" s="109" t="s">
        <v>384</v>
      </c>
      <c r="G175" s="109" t="s">
        <v>386</v>
      </c>
      <c r="H175" s="108">
        <v>798959801.59000003</v>
      </c>
      <c r="J175" s="108">
        <v>1824303269.51</v>
      </c>
      <c r="M175" s="108">
        <v>1809098257.1400001</v>
      </c>
      <c r="O175" s="108">
        <v>814164813.96000004</v>
      </c>
    </row>
    <row r="177" spans="2:15" x14ac:dyDescent="0.2">
      <c r="B177" s="109" t="s">
        <v>442</v>
      </c>
      <c r="C177" s="109" t="s">
        <v>26</v>
      </c>
      <c r="H177" s="108">
        <v>5472869611.3100004</v>
      </c>
      <c r="J177" s="108">
        <v>1887402766.98</v>
      </c>
      <c r="M177" s="108">
        <v>1899429016.0599999</v>
      </c>
      <c r="O177" s="108">
        <v>5460843362.2299995</v>
      </c>
    </row>
  </sheetData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L187"/>
  <sheetViews>
    <sheetView workbookViewId="0">
      <pane ySplit="5" topLeftCell="A146" activePane="bottomLeft" state="frozen"/>
      <selection pane="bottomLeft"/>
    </sheetView>
  </sheetViews>
  <sheetFormatPr defaultColWidth="9.109375" defaultRowHeight="11.4" x14ac:dyDescent="0.2"/>
  <cols>
    <col min="1" max="1" width="40.88671875" style="149" customWidth="1"/>
    <col min="2" max="2" width="36.109375" style="109" customWidth="1"/>
    <col min="3" max="3" width="12.109375" style="149" customWidth="1"/>
    <col min="4" max="4" width="16.88671875" style="109" customWidth="1"/>
    <col min="5" max="5" width="14.109375" style="109" customWidth="1"/>
    <col min="6" max="6" width="10.6640625" style="109" customWidth="1"/>
    <col min="7" max="7" width="12.6640625" style="109" customWidth="1"/>
    <col min="8" max="8" width="14.6640625" style="109" customWidth="1"/>
    <col min="9" max="9" width="12" style="109" customWidth="1"/>
    <col min="10" max="10" width="9" style="109" customWidth="1"/>
    <col min="11" max="11" width="15.5546875" style="109" customWidth="1"/>
    <col min="12" max="12" width="11.5546875" style="109" customWidth="1"/>
    <col min="13" max="16384" width="9.109375" style="109"/>
  </cols>
  <sheetData>
    <row r="1" spans="1:12" x14ac:dyDescent="0.2">
      <c r="A1" s="151" t="s">
        <v>786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2" spans="1:12" x14ac:dyDescent="0.2">
      <c r="A2" s="132"/>
      <c r="B2" s="134"/>
      <c r="C2" s="132"/>
      <c r="D2" s="134"/>
      <c r="E2" s="134"/>
      <c r="F2" s="134"/>
      <c r="G2" s="134"/>
      <c r="H2" s="134"/>
      <c r="I2" s="134"/>
      <c r="J2" s="134"/>
      <c r="K2" s="134"/>
      <c r="L2" s="134"/>
    </row>
    <row r="3" spans="1:12" x14ac:dyDescent="0.2">
      <c r="A3" s="132"/>
      <c r="B3" s="134"/>
      <c r="C3" s="132"/>
      <c r="D3" s="134"/>
      <c r="E3" s="134"/>
      <c r="F3" s="134"/>
      <c r="G3" s="134"/>
      <c r="H3" s="134"/>
      <c r="I3" s="134"/>
      <c r="J3" s="134"/>
      <c r="K3" s="134"/>
      <c r="L3" s="134"/>
    </row>
    <row r="4" spans="1:12" s="150" customFormat="1" x14ac:dyDescent="0.3">
      <c r="A4" s="142" t="s">
        <v>277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</row>
    <row r="5" spans="1:12" s="150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6" spans="1:12" x14ac:dyDescent="0.2">
      <c r="A6" s="132"/>
      <c r="B6" s="134"/>
      <c r="C6" s="132"/>
      <c r="D6" s="134"/>
      <c r="E6" s="134"/>
      <c r="F6" s="134"/>
      <c r="G6" s="134"/>
      <c r="H6" s="134"/>
      <c r="I6" s="134"/>
      <c r="J6" s="134"/>
      <c r="K6" s="134"/>
      <c r="L6" s="134"/>
    </row>
    <row r="7" spans="1:12" x14ac:dyDescent="0.2">
      <c r="A7" s="132" t="s">
        <v>289</v>
      </c>
      <c r="B7" s="134"/>
      <c r="C7" s="132"/>
      <c r="D7" s="134"/>
      <c r="E7" s="134"/>
      <c r="F7" s="134"/>
      <c r="G7" s="134"/>
      <c r="H7" s="134"/>
      <c r="I7" s="134"/>
      <c r="J7" s="134"/>
      <c r="K7" s="134"/>
      <c r="L7" s="134"/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145323749.94</v>
      </c>
      <c r="E8" s="134">
        <v>0</v>
      </c>
      <c r="F8" s="134">
        <v>0</v>
      </c>
      <c r="G8" s="133">
        <v>1626625</v>
      </c>
      <c r="H8" s="134">
        <v>0</v>
      </c>
      <c r="I8" s="134">
        <v>0</v>
      </c>
      <c r="J8" s="134">
        <v>0</v>
      </c>
      <c r="K8" s="133">
        <v>146950374.94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334037948.20999998</v>
      </c>
      <c r="E9" s="134">
        <v>0</v>
      </c>
      <c r="F9" s="134">
        <v>0</v>
      </c>
      <c r="G9" s="133">
        <v>3738924.13</v>
      </c>
      <c r="H9" s="134">
        <v>0</v>
      </c>
      <c r="I9" s="134">
        <v>0</v>
      </c>
      <c r="J9" s="134">
        <v>0</v>
      </c>
      <c r="K9" s="133">
        <v>337776872.33999997</v>
      </c>
      <c r="L9" s="134"/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8435204.2699999996</v>
      </c>
      <c r="E10" s="134">
        <v>0</v>
      </c>
      <c r="F10" s="134">
        <v>0</v>
      </c>
      <c r="G10" s="133">
        <v>94416.19</v>
      </c>
      <c r="H10" s="134">
        <v>0</v>
      </c>
      <c r="I10" s="134">
        <v>0</v>
      </c>
      <c r="J10" s="134">
        <v>0</v>
      </c>
      <c r="K10" s="133">
        <v>8529620.4600000009</v>
      </c>
      <c r="L10" s="134"/>
    </row>
    <row r="11" spans="1:12" x14ac:dyDescent="0.2">
      <c r="A11" s="132">
        <v>500937</v>
      </c>
      <c r="B11" s="134" t="s">
        <v>452</v>
      </c>
      <c r="C11" s="132" t="s">
        <v>0</v>
      </c>
      <c r="D11" s="133">
        <v>71137500</v>
      </c>
      <c r="E11" s="134">
        <v>0</v>
      </c>
      <c r="F11" s="134">
        <v>0</v>
      </c>
      <c r="G11" s="133">
        <v>796250</v>
      </c>
      <c r="H11" s="134">
        <v>0</v>
      </c>
      <c r="I11" s="134">
        <v>0</v>
      </c>
      <c r="J11" s="134">
        <v>0</v>
      </c>
      <c r="K11" s="133">
        <v>71933750</v>
      </c>
      <c r="L11" s="134"/>
    </row>
    <row r="12" spans="1:12" x14ac:dyDescent="0.2">
      <c r="A12" s="134"/>
      <c r="B12" s="134"/>
      <c r="C12" s="132"/>
      <c r="D12" s="134"/>
      <c r="E12" s="134"/>
      <c r="F12" s="134"/>
      <c r="G12" s="134"/>
      <c r="H12" s="134"/>
      <c r="I12" s="134"/>
      <c r="J12" s="134"/>
      <c r="K12" s="134"/>
      <c r="L12" s="134"/>
    </row>
    <row r="13" spans="1:12" x14ac:dyDescent="0.2">
      <c r="A13" s="135"/>
      <c r="B13" s="135" t="s">
        <v>789</v>
      </c>
      <c r="C13" s="135"/>
      <c r="D13" s="136">
        <v>558934402.41999996</v>
      </c>
      <c r="E13" s="137">
        <v>0</v>
      </c>
      <c r="F13" s="137">
        <v>0</v>
      </c>
      <c r="G13" s="136">
        <v>6256215.3200000003</v>
      </c>
      <c r="H13" s="137">
        <v>0</v>
      </c>
      <c r="I13" s="137">
        <v>0</v>
      </c>
      <c r="J13" s="137">
        <v>0</v>
      </c>
      <c r="K13" s="136">
        <v>565190617.74000001</v>
      </c>
      <c r="L13" s="137"/>
    </row>
    <row r="14" spans="1:12" x14ac:dyDescent="0.2">
      <c r="A14" s="132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132" t="s">
        <v>291</v>
      </c>
      <c r="B15" s="134"/>
      <c r="C15" s="132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2589272.5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2522880.9</v>
      </c>
      <c r="L16" s="134"/>
    </row>
    <row r="17" spans="1:12" x14ac:dyDescent="0.2">
      <c r="A17" s="134"/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5"/>
      <c r="B18" s="135" t="s">
        <v>790</v>
      </c>
      <c r="C18" s="135"/>
      <c r="D18" s="136">
        <v>2589272.5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2522880.9</v>
      </c>
      <c r="L18" s="137"/>
    </row>
    <row r="19" spans="1:12" x14ac:dyDescent="0.2">
      <c r="A19" s="132"/>
      <c r="B19" s="134"/>
      <c r="C19" s="132"/>
      <c r="D19" s="134"/>
      <c r="E19" s="134"/>
      <c r="F19" s="134"/>
      <c r="G19" s="134"/>
      <c r="H19" s="134"/>
      <c r="I19" s="134"/>
      <c r="J19" s="134"/>
      <c r="K19" s="134"/>
      <c r="L19" s="134"/>
    </row>
    <row r="20" spans="1:12" x14ac:dyDescent="0.2">
      <c r="A20" s="132" t="s">
        <v>708</v>
      </c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8582834.7200000007</v>
      </c>
      <c r="E21" s="134">
        <v>0</v>
      </c>
      <c r="F21" s="134">
        <v>0</v>
      </c>
      <c r="G21" s="133">
        <v>96068.6</v>
      </c>
      <c r="H21" s="134">
        <v>0</v>
      </c>
      <c r="I21" s="134">
        <v>0</v>
      </c>
      <c r="J21" s="134">
        <v>0</v>
      </c>
      <c r="K21" s="133">
        <v>8678903.3200000003</v>
      </c>
      <c r="L21" s="134"/>
    </row>
    <row r="22" spans="1:12" x14ac:dyDescent="0.2">
      <c r="A22" s="134"/>
      <c r="B22" s="134"/>
      <c r="C22" s="132"/>
      <c r="D22" s="134"/>
      <c r="E22" s="134"/>
      <c r="F22" s="134"/>
      <c r="G22" s="134"/>
      <c r="H22" s="134"/>
      <c r="I22" s="134"/>
      <c r="J22" s="134"/>
      <c r="K22" s="134"/>
      <c r="L22" s="134"/>
    </row>
    <row r="23" spans="1:12" x14ac:dyDescent="0.2">
      <c r="A23" s="135"/>
      <c r="B23" s="135" t="s">
        <v>791</v>
      </c>
      <c r="C23" s="135"/>
      <c r="D23" s="136">
        <v>8582834.7200000007</v>
      </c>
      <c r="E23" s="137">
        <v>0</v>
      </c>
      <c r="F23" s="137">
        <v>0</v>
      </c>
      <c r="G23" s="136">
        <v>96068.6</v>
      </c>
      <c r="H23" s="137">
        <v>0</v>
      </c>
      <c r="I23" s="137">
        <v>0</v>
      </c>
      <c r="J23" s="137">
        <v>0</v>
      </c>
      <c r="K23" s="136">
        <v>8678903.3200000003</v>
      </c>
      <c r="L23" s="137"/>
    </row>
    <row r="24" spans="1:12" x14ac:dyDescent="0.2">
      <c r="A24" s="132"/>
      <c r="B24" s="134"/>
      <c r="C24" s="132"/>
      <c r="D24" s="134"/>
      <c r="E24" s="134"/>
      <c r="F24" s="134"/>
      <c r="G24" s="134"/>
      <c r="H24" s="134"/>
      <c r="I24" s="134"/>
      <c r="J24" s="134"/>
      <c r="K24" s="134"/>
      <c r="L24" s="134"/>
    </row>
    <row r="25" spans="1:12" x14ac:dyDescent="0.2">
      <c r="A25" s="132" t="s">
        <v>298</v>
      </c>
      <c r="B25" s="134"/>
      <c r="C25" s="132"/>
      <c r="D25" s="134"/>
      <c r="E25" s="134"/>
      <c r="F25" s="134"/>
      <c r="G25" s="134"/>
      <c r="H25" s="134"/>
      <c r="I25" s="134"/>
      <c r="J25" s="134"/>
      <c r="K25" s="134"/>
      <c r="L25" s="134"/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304875000</v>
      </c>
      <c r="E26" s="134">
        <v>0</v>
      </c>
      <c r="F26" s="134">
        <v>0</v>
      </c>
      <c r="G26" s="133">
        <v>3412500</v>
      </c>
      <c r="H26" s="134">
        <v>0</v>
      </c>
      <c r="I26" s="134">
        <v>0</v>
      </c>
      <c r="J26" s="134">
        <v>0</v>
      </c>
      <c r="K26" s="133">
        <v>308287500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68315942.540000007</v>
      </c>
      <c r="E27" s="134">
        <v>0</v>
      </c>
      <c r="F27" s="134">
        <v>0</v>
      </c>
      <c r="G27" s="133">
        <v>764667.98</v>
      </c>
      <c r="H27" s="134">
        <v>0</v>
      </c>
      <c r="I27" s="134">
        <v>0</v>
      </c>
      <c r="J27" s="134">
        <v>0</v>
      </c>
      <c r="K27" s="133">
        <v>69080610.519999996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276419240.98000002</v>
      </c>
      <c r="E28" s="134">
        <v>0</v>
      </c>
      <c r="F28" s="134">
        <v>0</v>
      </c>
      <c r="G28" s="133">
        <v>3093991.51</v>
      </c>
      <c r="H28" s="134">
        <v>0</v>
      </c>
      <c r="I28" s="134">
        <v>0</v>
      </c>
      <c r="J28" s="134">
        <v>0</v>
      </c>
      <c r="K28" s="133">
        <v>279513232.49000001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216880300</v>
      </c>
      <c r="E29" s="134">
        <v>0</v>
      </c>
      <c r="F29" s="134">
        <v>0</v>
      </c>
      <c r="G29" s="133">
        <v>1697150</v>
      </c>
      <c r="H29" s="134">
        <v>0</v>
      </c>
      <c r="I29" s="134">
        <v>0</v>
      </c>
      <c r="J29" s="134">
        <v>0</v>
      </c>
      <c r="K29" s="133">
        <v>218577450</v>
      </c>
      <c r="L29" s="134"/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84043875.010000005</v>
      </c>
      <c r="E30" s="134">
        <v>0</v>
      </c>
      <c r="F30" s="134">
        <v>0</v>
      </c>
      <c r="G30" s="133">
        <v>938112.49</v>
      </c>
      <c r="H30" s="133">
        <v>-5341050</v>
      </c>
      <c r="I30" s="134">
        <v>0</v>
      </c>
      <c r="J30" s="134">
        <v>0</v>
      </c>
      <c r="K30" s="133">
        <v>79640937.5</v>
      </c>
      <c r="L30" s="134" t="s">
        <v>453</v>
      </c>
    </row>
    <row r="31" spans="1:12" x14ac:dyDescent="0.2">
      <c r="A31" s="134"/>
      <c r="B31" s="134"/>
      <c r="C31" s="132"/>
      <c r="D31" s="134"/>
      <c r="E31" s="134"/>
      <c r="F31" s="134"/>
      <c r="G31" s="134"/>
      <c r="H31" s="134"/>
      <c r="I31" s="134"/>
      <c r="J31" s="134"/>
      <c r="K31" s="134"/>
      <c r="L31" s="134"/>
    </row>
    <row r="32" spans="1:12" x14ac:dyDescent="0.2">
      <c r="A32" s="135"/>
      <c r="B32" s="135" t="s">
        <v>792</v>
      </c>
      <c r="C32" s="135"/>
      <c r="D32" s="136">
        <v>950534358.52999997</v>
      </c>
      <c r="E32" s="137">
        <v>0</v>
      </c>
      <c r="F32" s="137">
        <v>0</v>
      </c>
      <c r="G32" s="136">
        <v>9906421.9800000004</v>
      </c>
      <c r="H32" s="136">
        <v>-5341050</v>
      </c>
      <c r="I32" s="137">
        <v>0</v>
      </c>
      <c r="J32" s="137">
        <v>0</v>
      </c>
      <c r="K32" s="136">
        <v>955099730.50999999</v>
      </c>
      <c r="L32" s="137"/>
    </row>
    <row r="33" spans="1:12" x14ac:dyDescent="0.2">
      <c r="A33" s="132"/>
      <c r="B33" s="134"/>
      <c r="C33" s="132"/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 x14ac:dyDescent="0.2">
      <c r="A34" s="132" t="s">
        <v>312</v>
      </c>
      <c r="B34" s="134"/>
      <c r="C34" s="132"/>
      <c r="D34" s="134"/>
      <c r="E34" s="134"/>
      <c r="F34" s="134"/>
      <c r="G34" s="134"/>
      <c r="H34" s="134"/>
      <c r="I34" s="134"/>
      <c r="J34" s="134"/>
      <c r="K34" s="134"/>
      <c r="L34" s="134"/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24160204.23</v>
      </c>
      <c r="E35" s="134">
        <v>0</v>
      </c>
      <c r="F35" s="134">
        <v>0</v>
      </c>
      <c r="G35" s="133">
        <v>189060.42</v>
      </c>
      <c r="H35" s="134">
        <v>0</v>
      </c>
      <c r="I35" s="134">
        <v>0</v>
      </c>
      <c r="J35" s="134">
        <v>0</v>
      </c>
      <c r="K35" s="133">
        <v>24349264.649999999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5714571.1699999999</v>
      </c>
      <c r="E36" s="134">
        <v>0</v>
      </c>
      <c r="F36" s="134">
        <v>0</v>
      </c>
      <c r="G36" s="133">
        <v>44718.12</v>
      </c>
      <c r="H36" s="134">
        <v>0</v>
      </c>
      <c r="I36" s="134">
        <v>0</v>
      </c>
      <c r="J36" s="134">
        <v>0</v>
      </c>
      <c r="K36" s="133">
        <v>5759289.29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377122336.16000003</v>
      </c>
      <c r="E37" s="134">
        <v>0</v>
      </c>
      <c r="F37" s="134">
        <v>0</v>
      </c>
      <c r="G37" s="133">
        <v>4221172.5</v>
      </c>
      <c r="H37" s="134">
        <v>0</v>
      </c>
      <c r="I37" s="134">
        <v>0</v>
      </c>
      <c r="J37" s="134">
        <v>0</v>
      </c>
      <c r="K37" s="133">
        <v>381343508.66000003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143039219.99000001</v>
      </c>
      <c r="E38" s="134">
        <v>0</v>
      </c>
      <c r="F38" s="134">
        <v>0</v>
      </c>
      <c r="G38" s="133">
        <v>1601054.03</v>
      </c>
      <c r="H38" s="134">
        <v>0</v>
      </c>
      <c r="I38" s="134">
        <v>0</v>
      </c>
      <c r="J38" s="134">
        <v>0</v>
      </c>
      <c r="K38" s="133">
        <v>144640274.02000001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193087500</v>
      </c>
      <c r="E39" s="134">
        <v>0</v>
      </c>
      <c r="F39" s="134">
        <v>0</v>
      </c>
      <c r="G39" s="133">
        <v>2161250</v>
      </c>
      <c r="H39" s="134">
        <v>0</v>
      </c>
      <c r="I39" s="134">
        <v>0</v>
      </c>
      <c r="J39" s="134">
        <v>0</v>
      </c>
      <c r="K39" s="133">
        <v>195248750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747959999.99000001</v>
      </c>
      <c r="E40" s="134">
        <v>0</v>
      </c>
      <c r="F40" s="134">
        <v>0</v>
      </c>
      <c r="G40" s="133">
        <v>8372000.0099999998</v>
      </c>
      <c r="H40" s="134">
        <v>0</v>
      </c>
      <c r="I40" s="134">
        <v>0</v>
      </c>
      <c r="J40" s="134">
        <v>0</v>
      </c>
      <c r="K40" s="133">
        <v>756332000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2570445.69</v>
      </c>
      <c r="E41" s="134">
        <v>0</v>
      </c>
      <c r="F41" s="134">
        <v>0</v>
      </c>
      <c r="G41" s="133">
        <v>27506.6</v>
      </c>
      <c r="H41" s="133">
        <v>-119629.16</v>
      </c>
      <c r="I41" s="134">
        <v>0</v>
      </c>
      <c r="J41" s="134">
        <v>0</v>
      </c>
      <c r="K41" s="133">
        <v>2478323.13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358296000</v>
      </c>
      <c r="E42" s="134">
        <v>0</v>
      </c>
      <c r="F42" s="134">
        <v>0</v>
      </c>
      <c r="G42" s="133">
        <v>2652000</v>
      </c>
      <c r="H42" s="134">
        <v>0</v>
      </c>
      <c r="I42" s="134">
        <v>0</v>
      </c>
      <c r="J42" s="134">
        <v>0</v>
      </c>
      <c r="K42" s="133">
        <v>360948000</v>
      </c>
      <c r="L42" s="134"/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18699000</v>
      </c>
      <c r="E43" s="134">
        <v>0</v>
      </c>
      <c r="F43" s="134">
        <v>0</v>
      </c>
      <c r="G43" s="133">
        <v>208700</v>
      </c>
      <c r="H43" s="133">
        <v>-1232550</v>
      </c>
      <c r="I43" s="134">
        <v>0</v>
      </c>
      <c r="J43" s="134">
        <v>0</v>
      </c>
      <c r="K43" s="133">
        <v>17675150</v>
      </c>
      <c r="L43" s="134"/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211073605.00999999</v>
      </c>
      <c r="E44" s="134">
        <v>0</v>
      </c>
      <c r="F44" s="134">
        <v>0</v>
      </c>
      <c r="G44" s="133">
        <v>2362570.5099999998</v>
      </c>
      <c r="H44" s="134">
        <v>0</v>
      </c>
      <c r="I44" s="134">
        <v>0</v>
      </c>
      <c r="J44" s="134">
        <v>0</v>
      </c>
      <c r="K44" s="133">
        <v>213436175.52000001</v>
      </c>
      <c r="L44" s="134"/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82679879.769999996</v>
      </c>
      <c r="E45" s="134">
        <v>0</v>
      </c>
      <c r="F45" s="134">
        <v>0</v>
      </c>
      <c r="G45" s="133">
        <v>925445.16</v>
      </c>
      <c r="H45" s="134">
        <v>0</v>
      </c>
      <c r="I45" s="134">
        <v>0</v>
      </c>
      <c r="J45" s="134">
        <v>0</v>
      </c>
      <c r="K45" s="133">
        <v>83605324.930000007</v>
      </c>
      <c r="L45" s="134"/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69714750.010000005</v>
      </c>
      <c r="E46" s="134">
        <v>0</v>
      </c>
      <c r="F46" s="134">
        <v>0</v>
      </c>
      <c r="G46" s="133">
        <v>780324.99</v>
      </c>
      <c r="H46" s="134">
        <v>0</v>
      </c>
      <c r="I46" s="134">
        <v>0</v>
      </c>
      <c r="J46" s="134">
        <v>0</v>
      </c>
      <c r="K46" s="133">
        <v>70495075</v>
      </c>
      <c r="L46" s="134"/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111931995.23</v>
      </c>
      <c r="E47" s="134">
        <v>0</v>
      </c>
      <c r="F47" s="134">
        <v>0</v>
      </c>
      <c r="G47" s="133">
        <v>1252867.33</v>
      </c>
      <c r="H47" s="134">
        <v>0</v>
      </c>
      <c r="I47" s="134">
        <v>0</v>
      </c>
      <c r="J47" s="134">
        <v>0</v>
      </c>
      <c r="K47" s="133">
        <v>113184862.56</v>
      </c>
      <c r="L47" s="134"/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261785999.83000001</v>
      </c>
      <c r="E48" s="134">
        <v>0</v>
      </c>
      <c r="F48" s="134">
        <v>0</v>
      </c>
      <c r="G48" s="133">
        <v>2887419.99</v>
      </c>
      <c r="H48" s="133">
        <v>-5629709.5999999996</v>
      </c>
      <c r="I48" s="134">
        <v>0</v>
      </c>
      <c r="J48" s="134">
        <v>0</v>
      </c>
      <c r="K48" s="133">
        <v>259043710.22</v>
      </c>
      <c r="L48" s="134"/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12195000</v>
      </c>
      <c r="E49" s="134">
        <v>0</v>
      </c>
      <c r="F49" s="134">
        <v>0</v>
      </c>
      <c r="G49" s="133">
        <v>134507.14000000001</v>
      </c>
      <c r="H49" s="133">
        <v>-262253.55</v>
      </c>
      <c r="I49" s="134">
        <v>0</v>
      </c>
      <c r="J49" s="134">
        <v>0</v>
      </c>
      <c r="K49" s="133">
        <v>12067253.59</v>
      </c>
      <c r="L49" s="134"/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231705000</v>
      </c>
      <c r="E50" s="134">
        <v>0</v>
      </c>
      <c r="F50" s="134">
        <v>0</v>
      </c>
      <c r="G50" s="133">
        <v>2593500</v>
      </c>
      <c r="H50" s="134">
        <v>0</v>
      </c>
      <c r="I50" s="134">
        <v>0</v>
      </c>
      <c r="J50" s="134">
        <v>0</v>
      </c>
      <c r="K50" s="133">
        <v>234298500</v>
      </c>
      <c r="L50" s="134"/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8679859.9299999997</v>
      </c>
      <c r="E51" s="134">
        <v>0</v>
      </c>
      <c r="F51" s="134">
        <v>0</v>
      </c>
      <c r="G51" s="133">
        <v>97154.67</v>
      </c>
      <c r="H51" s="134">
        <v>0</v>
      </c>
      <c r="I51" s="134">
        <v>0</v>
      </c>
      <c r="J51" s="134">
        <v>0</v>
      </c>
      <c r="K51" s="133">
        <v>8777014.5999999996</v>
      </c>
      <c r="L51" s="134"/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15300377.17</v>
      </c>
      <c r="E52" s="134">
        <v>0</v>
      </c>
      <c r="F52" s="134">
        <v>0</v>
      </c>
      <c r="G52" s="133">
        <v>171258.82</v>
      </c>
      <c r="H52" s="134">
        <v>0</v>
      </c>
      <c r="I52" s="134">
        <v>0</v>
      </c>
      <c r="J52" s="134">
        <v>0</v>
      </c>
      <c r="K52" s="133">
        <v>15471635.99</v>
      </c>
      <c r="L52" s="134"/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76897416.790000007</v>
      </c>
      <c r="E53" s="134">
        <v>0</v>
      </c>
      <c r="F53" s="134">
        <v>0</v>
      </c>
      <c r="G53" s="133">
        <v>860721.4</v>
      </c>
      <c r="H53" s="134">
        <v>0</v>
      </c>
      <c r="I53" s="134">
        <v>0</v>
      </c>
      <c r="J53" s="134">
        <v>0</v>
      </c>
      <c r="K53" s="133">
        <v>77758138.189999998</v>
      </c>
      <c r="L53" s="134"/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11361675</v>
      </c>
      <c r="E54" s="134">
        <v>0</v>
      </c>
      <c r="F54" s="134">
        <v>0</v>
      </c>
      <c r="G54" s="133">
        <v>127172.5</v>
      </c>
      <c r="H54" s="134">
        <v>0</v>
      </c>
      <c r="I54" s="134">
        <v>0</v>
      </c>
      <c r="J54" s="134">
        <v>0</v>
      </c>
      <c r="K54" s="133">
        <v>11488847.5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3085573.71</v>
      </c>
      <c r="E55" s="134">
        <v>0</v>
      </c>
      <c r="F55" s="134">
        <v>0</v>
      </c>
      <c r="G55" s="133">
        <v>22469.45</v>
      </c>
      <c r="H55" s="133">
        <v>-40287.79</v>
      </c>
      <c r="I55" s="134">
        <v>0</v>
      </c>
      <c r="J55" s="134">
        <v>0</v>
      </c>
      <c r="K55" s="133">
        <v>3067755.37</v>
      </c>
      <c r="L55" s="134"/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38369961.549999997</v>
      </c>
      <c r="E56" s="133">
        <v>1477709.33</v>
      </c>
      <c r="F56" s="134">
        <v>0</v>
      </c>
      <c r="G56" s="133">
        <v>439614.21</v>
      </c>
      <c r="H56" s="134">
        <v>0</v>
      </c>
      <c r="I56" s="134">
        <v>0</v>
      </c>
      <c r="J56" s="134">
        <v>0</v>
      </c>
      <c r="K56" s="133">
        <v>40287285.090000004</v>
      </c>
      <c r="L56" s="134"/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54917770.890000001</v>
      </c>
      <c r="E57" s="133">
        <v>3770112.75</v>
      </c>
      <c r="F57" s="134">
        <v>0</v>
      </c>
      <c r="G57" s="133">
        <v>636842.62</v>
      </c>
      <c r="H57" s="134">
        <v>0</v>
      </c>
      <c r="I57" s="134">
        <v>0</v>
      </c>
      <c r="J57" s="134">
        <v>0</v>
      </c>
      <c r="K57" s="133">
        <v>59324726.259999998</v>
      </c>
      <c r="L57" s="134"/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35652697.68</v>
      </c>
      <c r="E58" s="134">
        <v>0</v>
      </c>
      <c r="F58" s="134">
        <v>0</v>
      </c>
      <c r="G58" s="133">
        <v>263890.63</v>
      </c>
      <c r="H58" s="134">
        <v>0</v>
      </c>
      <c r="I58" s="134">
        <v>0</v>
      </c>
      <c r="J58" s="134">
        <v>0</v>
      </c>
      <c r="K58" s="133">
        <v>35916588.310000002</v>
      </c>
      <c r="L58" s="134"/>
    </row>
    <row r="59" spans="1:12" x14ac:dyDescent="0.2">
      <c r="A59" s="134"/>
      <c r="B59" s="134"/>
      <c r="C59" s="132"/>
      <c r="D59" s="134"/>
      <c r="E59" s="134"/>
      <c r="F59" s="134"/>
      <c r="G59" s="134"/>
      <c r="H59" s="134"/>
      <c r="I59" s="134"/>
      <c r="J59" s="134"/>
      <c r="K59" s="134"/>
      <c r="L59" s="134"/>
    </row>
    <row r="60" spans="1:12" x14ac:dyDescent="0.2">
      <c r="A60" s="135"/>
      <c r="B60" s="135" t="s">
        <v>794</v>
      </c>
      <c r="C60" s="135"/>
      <c r="D60" s="136">
        <v>3096000839.8000002</v>
      </c>
      <c r="E60" s="136">
        <v>5247822.08</v>
      </c>
      <c r="F60" s="137">
        <v>0</v>
      </c>
      <c r="G60" s="136">
        <v>33033221.100000001</v>
      </c>
      <c r="H60" s="136">
        <v>-7284430.0999999996</v>
      </c>
      <c r="I60" s="137">
        <v>0</v>
      </c>
      <c r="J60" s="137">
        <v>0</v>
      </c>
      <c r="K60" s="136">
        <v>3126997452.8800001</v>
      </c>
      <c r="L60" s="137"/>
    </row>
    <row r="61" spans="1:12" x14ac:dyDescent="0.2">
      <c r="A61" s="132"/>
      <c r="B61" s="134"/>
      <c r="C61" s="132"/>
      <c r="D61" s="134"/>
      <c r="E61" s="134"/>
      <c r="F61" s="134"/>
      <c r="G61" s="134"/>
      <c r="H61" s="134"/>
      <c r="I61" s="134"/>
      <c r="J61" s="134"/>
      <c r="K61" s="134"/>
      <c r="L61" s="134"/>
    </row>
    <row r="62" spans="1:12" x14ac:dyDescent="0.2">
      <c r="A62" s="132" t="s">
        <v>719</v>
      </c>
      <c r="B62" s="134"/>
      <c r="C62" s="132"/>
      <c r="D62" s="134"/>
      <c r="E62" s="134"/>
      <c r="F62" s="134"/>
      <c r="G62" s="134"/>
      <c r="H62" s="134"/>
      <c r="I62" s="134"/>
      <c r="J62" s="134"/>
      <c r="K62" s="134"/>
      <c r="L62" s="134"/>
    </row>
    <row r="63" spans="1:12" x14ac:dyDescent="0.2">
      <c r="A63" s="132">
        <v>500626</v>
      </c>
      <c r="B63" s="134" t="s">
        <v>718</v>
      </c>
      <c r="C63" s="132" t="s">
        <v>0</v>
      </c>
      <c r="D63" s="133">
        <v>13169683.630000001</v>
      </c>
      <c r="E63" s="134">
        <v>0</v>
      </c>
      <c r="F63" s="134">
        <v>0</v>
      </c>
      <c r="G63" s="133">
        <v>147409.74</v>
      </c>
      <c r="H63" s="134">
        <v>0</v>
      </c>
      <c r="I63" s="134">
        <v>0</v>
      </c>
      <c r="J63" s="134">
        <v>0</v>
      </c>
      <c r="K63" s="133">
        <v>13317093.369999999</v>
      </c>
      <c r="L63" s="144">
        <v>42049</v>
      </c>
    </row>
    <row r="64" spans="1:12" x14ac:dyDescent="0.2">
      <c r="A64" s="134"/>
      <c r="B64" s="134"/>
      <c r="C64" s="132"/>
      <c r="D64" s="134"/>
      <c r="E64" s="134"/>
      <c r="F64" s="134"/>
      <c r="G64" s="134"/>
      <c r="H64" s="134"/>
      <c r="I64" s="134"/>
      <c r="J64" s="134"/>
      <c r="K64" s="134"/>
      <c r="L64" s="134"/>
    </row>
    <row r="65" spans="1:12" x14ac:dyDescent="0.2">
      <c r="A65" s="135"/>
      <c r="B65" s="135" t="s">
        <v>795</v>
      </c>
      <c r="C65" s="135"/>
      <c r="D65" s="136">
        <v>13169683.630000001</v>
      </c>
      <c r="E65" s="137">
        <v>0</v>
      </c>
      <c r="F65" s="137">
        <v>0</v>
      </c>
      <c r="G65" s="136">
        <v>147409.74</v>
      </c>
      <c r="H65" s="137">
        <v>0</v>
      </c>
      <c r="I65" s="137">
        <v>0</v>
      </c>
      <c r="J65" s="137">
        <v>0</v>
      </c>
      <c r="K65" s="136">
        <v>13317093.369999999</v>
      </c>
      <c r="L65" s="137"/>
    </row>
    <row r="66" spans="1:12" x14ac:dyDescent="0.2">
      <c r="A66" s="132"/>
      <c r="B66" s="134"/>
      <c r="C66" s="132"/>
      <c r="D66" s="134"/>
      <c r="E66" s="134"/>
      <c r="F66" s="134"/>
      <c r="G66" s="134"/>
      <c r="H66" s="134"/>
      <c r="I66" s="134"/>
      <c r="J66" s="134"/>
      <c r="K66" s="134"/>
      <c r="L66" s="134"/>
    </row>
    <row r="67" spans="1:12" x14ac:dyDescent="0.2">
      <c r="A67" s="132" t="s">
        <v>721</v>
      </c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132">
        <v>500323</v>
      </c>
      <c r="B68" s="134" t="s">
        <v>720</v>
      </c>
      <c r="C68" s="132" t="s">
        <v>26</v>
      </c>
      <c r="D68" s="133">
        <v>7999000</v>
      </c>
      <c r="E68" s="133">
        <v>2100000</v>
      </c>
      <c r="F68" s="134">
        <v>0</v>
      </c>
      <c r="G68" s="134">
        <v>0</v>
      </c>
      <c r="H68" s="133">
        <v>-2100000</v>
      </c>
      <c r="I68" s="134">
        <v>0</v>
      </c>
      <c r="J68" s="134">
        <v>0</v>
      </c>
      <c r="K68" s="133">
        <v>7999000</v>
      </c>
      <c r="L68" s="144">
        <v>42000</v>
      </c>
    </row>
    <row r="69" spans="1:12" x14ac:dyDescent="0.2">
      <c r="A69" s="134"/>
      <c r="B69" s="134"/>
      <c r="C69" s="132"/>
      <c r="D69" s="134"/>
      <c r="E69" s="134"/>
      <c r="F69" s="134"/>
      <c r="G69" s="134"/>
      <c r="H69" s="134"/>
      <c r="I69" s="134"/>
      <c r="J69" s="134"/>
      <c r="K69" s="134"/>
      <c r="L69" s="134"/>
    </row>
    <row r="70" spans="1:12" x14ac:dyDescent="0.2">
      <c r="A70" s="135"/>
      <c r="B70" s="135" t="s">
        <v>796</v>
      </c>
      <c r="C70" s="135"/>
      <c r="D70" s="136">
        <v>7999000</v>
      </c>
      <c r="E70" s="136">
        <v>2100000</v>
      </c>
      <c r="F70" s="137">
        <v>0</v>
      </c>
      <c r="G70" s="137">
        <v>0</v>
      </c>
      <c r="H70" s="136">
        <v>-2100000</v>
      </c>
      <c r="I70" s="137">
        <v>0</v>
      </c>
      <c r="J70" s="137">
        <v>0</v>
      </c>
      <c r="K70" s="136">
        <v>7999000</v>
      </c>
      <c r="L70" s="137"/>
    </row>
    <row r="71" spans="1:12" x14ac:dyDescent="0.2">
      <c r="A71" s="132"/>
      <c r="B71" s="134"/>
      <c r="C71" s="132"/>
      <c r="D71" s="134"/>
      <c r="E71" s="134"/>
      <c r="F71" s="134"/>
      <c r="G71" s="134"/>
      <c r="H71" s="134"/>
      <c r="I71" s="134"/>
      <c r="J71" s="134"/>
      <c r="K71" s="134"/>
      <c r="L71" s="134"/>
    </row>
    <row r="72" spans="1:12" x14ac:dyDescent="0.2">
      <c r="A72" s="132" t="s">
        <v>317</v>
      </c>
      <c r="B72" s="134"/>
      <c r="C72" s="132"/>
      <c r="D72" s="134"/>
      <c r="E72" s="134"/>
      <c r="F72" s="134"/>
      <c r="G72" s="134"/>
      <c r="H72" s="134"/>
      <c r="I72" s="134"/>
      <c r="J72" s="134"/>
      <c r="K72" s="134"/>
      <c r="L72" s="134"/>
    </row>
    <row r="73" spans="1:12" x14ac:dyDescent="0.2">
      <c r="A73" s="132">
        <v>500187</v>
      </c>
      <c r="B73" s="134" t="s">
        <v>354</v>
      </c>
      <c r="C73" s="132" t="s">
        <v>26</v>
      </c>
      <c r="D73" s="133">
        <v>26832.06</v>
      </c>
      <c r="E73" s="134">
        <v>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26832.06</v>
      </c>
      <c r="L73" s="144">
        <v>39812</v>
      </c>
    </row>
    <row r="74" spans="1:12" x14ac:dyDescent="0.2">
      <c r="A74" s="132">
        <v>500507</v>
      </c>
      <c r="B74" s="134" t="s">
        <v>716</v>
      </c>
      <c r="C74" s="132" t="s">
        <v>26</v>
      </c>
      <c r="D74" s="133">
        <v>2624000</v>
      </c>
      <c r="E74" s="133">
        <v>1040000</v>
      </c>
      <c r="F74" s="134">
        <v>0</v>
      </c>
      <c r="G74" s="134">
        <v>0</v>
      </c>
      <c r="H74" s="133">
        <v>-500000</v>
      </c>
      <c r="I74" s="134">
        <v>0</v>
      </c>
      <c r="J74" s="134">
        <v>0</v>
      </c>
      <c r="K74" s="133">
        <v>3164000</v>
      </c>
      <c r="L74" s="144">
        <v>42235</v>
      </c>
    </row>
    <row r="75" spans="1:12" x14ac:dyDescent="0.2">
      <c r="A75" s="132">
        <v>500901</v>
      </c>
      <c r="B75" s="134" t="s">
        <v>716</v>
      </c>
      <c r="C75" s="132" t="s">
        <v>26</v>
      </c>
      <c r="D75" s="133">
        <v>1158275.01</v>
      </c>
      <c r="E75" s="133">
        <v>590000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1748275.01</v>
      </c>
      <c r="L75" s="144"/>
    </row>
    <row r="76" spans="1:12" x14ac:dyDescent="0.2">
      <c r="A76" s="132">
        <v>500523</v>
      </c>
      <c r="B76" s="134" t="s">
        <v>722</v>
      </c>
      <c r="C76" s="132" t="s">
        <v>0</v>
      </c>
      <c r="D76" s="133">
        <v>4674750.08</v>
      </c>
      <c r="E76" s="133">
        <v>8521296</v>
      </c>
      <c r="F76" s="134">
        <v>0</v>
      </c>
      <c r="G76" s="133">
        <v>75735.59</v>
      </c>
      <c r="H76" s="133">
        <v>-3270935</v>
      </c>
      <c r="I76" s="134">
        <v>0</v>
      </c>
      <c r="J76" s="134">
        <v>0</v>
      </c>
      <c r="K76" s="133">
        <v>10000846.67</v>
      </c>
      <c r="L76" s="144">
        <v>42277</v>
      </c>
    </row>
    <row r="77" spans="1:12" x14ac:dyDescent="0.2">
      <c r="A77" s="132">
        <v>500538</v>
      </c>
      <c r="B77" s="134" t="s">
        <v>313</v>
      </c>
      <c r="C77" s="132" t="s">
        <v>0</v>
      </c>
      <c r="D77" s="133">
        <v>5398609.4400000004</v>
      </c>
      <c r="E77" s="133">
        <v>2193690.31</v>
      </c>
      <c r="F77" s="134">
        <v>0</v>
      </c>
      <c r="G77" s="133">
        <v>67769.2</v>
      </c>
      <c r="H77" s="133">
        <v>-339509.82</v>
      </c>
      <c r="I77" s="134">
        <v>0</v>
      </c>
      <c r="J77" s="134">
        <v>0</v>
      </c>
      <c r="K77" s="133">
        <v>7320559.1299999999</v>
      </c>
      <c r="L77" s="144">
        <v>42115</v>
      </c>
    </row>
    <row r="78" spans="1:12" x14ac:dyDescent="0.2">
      <c r="A78" s="132">
        <v>500682</v>
      </c>
      <c r="B78" s="134" t="s">
        <v>797</v>
      </c>
      <c r="C78" s="132" t="s">
        <v>2</v>
      </c>
      <c r="D78" s="133">
        <v>1118202.3</v>
      </c>
      <c r="E78" s="133">
        <v>405143.28</v>
      </c>
      <c r="F78" s="134">
        <v>0</v>
      </c>
      <c r="G78" s="133">
        <v>6196.27</v>
      </c>
      <c r="H78" s="133">
        <v>-359766.91</v>
      </c>
      <c r="I78" s="134">
        <v>0</v>
      </c>
      <c r="J78" s="134">
        <v>0</v>
      </c>
      <c r="K78" s="133">
        <v>1169774.94</v>
      </c>
      <c r="L78" s="134"/>
    </row>
    <row r="79" spans="1:12" x14ac:dyDescent="0.2">
      <c r="A79" s="132">
        <v>500693</v>
      </c>
      <c r="B79" s="134" t="s">
        <v>314</v>
      </c>
      <c r="C79" s="132" t="s">
        <v>26</v>
      </c>
      <c r="D79" s="133">
        <v>3260553.35</v>
      </c>
      <c r="E79" s="133">
        <v>2277878.16</v>
      </c>
      <c r="F79" s="134">
        <v>0</v>
      </c>
      <c r="G79" s="134">
        <v>0</v>
      </c>
      <c r="H79" s="133">
        <v>-155175.38</v>
      </c>
      <c r="I79" s="134">
        <v>0</v>
      </c>
      <c r="J79" s="134">
        <v>0</v>
      </c>
      <c r="K79" s="133">
        <v>5383256.1299999999</v>
      </c>
      <c r="L79" s="144">
        <v>42004</v>
      </c>
    </row>
    <row r="80" spans="1:12" x14ac:dyDescent="0.2">
      <c r="A80" s="132">
        <v>500717</v>
      </c>
      <c r="B80" s="134" t="s">
        <v>798</v>
      </c>
      <c r="C80" s="132"/>
      <c r="D80" s="133">
        <v>53375595.799999997</v>
      </c>
      <c r="E80" s="133">
        <v>49879140.68</v>
      </c>
      <c r="F80" s="134">
        <v>0</v>
      </c>
      <c r="G80" s="133">
        <v>446844.44</v>
      </c>
      <c r="H80" s="133">
        <v>-49090325.130000003</v>
      </c>
      <c r="I80" s="134">
        <v>0</v>
      </c>
      <c r="J80" s="134">
        <v>0</v>
      </c>
      <c r="K80" s="133">
        <v>54611255.789999999</v>
      </c>
      <c r="L80" s="144">
        <v>42110</v>
      </c>
    </row>
    <row r="81" spans="1:12" x14ac:dyDescent="0.2">
      <c r="A81" s="132">
        <v>500724</v>
      </c>
      <c r="B81" s="134" t="s">
        <v>315</v>
      </c>
      <c r="C81" s="132" t="s">
        <v>0</v>
      </c>
      <c r="D81" s="133">
        <v>48805851.399999999</v>
      </c>
      <c r="E81" s="133">
        <v>20642845.309999999</v>
      </c>
      <c r="F81" s="134">
        <v>0</v>
      </c>
      <c r="G81" s="133">
        <v>609556.07999999996</v>
      </c>
      <c r="H81" s="133">
        <v>-18914828.550000001</v>
      </c>
      <c r="I81" s="134">
        <v>0</v>
      </c>
      <c r="J81" s="134">
        <v>0</v>
      </c>
      <c r="K81" s="133">
        <v>51143424.240000002</v>
      </c>
      <c r="L81" s="144">
        <v>42165</v>
      </c>
    </row>
    <row r="82" spans="1:12" x14ac:dyDescent="0.2">
      <c r="A82" s="132">
        <v>500732</v>
      </c>
      <c r="B82" s="134" t="s">
        <v>723</v>
      </c>
      <c r="C82" s="132" t="s">
        <v>0</v>
      </c>
      <c r="D82" s="133">
        <v>2148191.64</v>
      </c>
      <c r="E82" s="133">
        <v>300366.62</v>
      </c>
      <c r="F82" s="134">
        <v>0</v>
      </c>
      <c r="G82" s="133">
        <v>21573.88</v>
      </c>
      <c r="H82" s="133">
        <v>-798908.29</v>
      </c>
      <c r="I82" s="134">
        <v>0</v>
      </c>
      <c r="J82" s="134">
        <v>0</v>
      </c>
      <c r="K82" s="133">
        <v>1671223.85</v>
      </c>
      <c r="L82" s="144">
        <v>42150</v>
      </c>
    </row>
    <row r="83" spans="1:12" x14ac:dyDescent="0.2">
      <c r="A83" s="132">
        <v>500734</v>
      </c>
      <c r="B83" s="134" t="s">
        <v>799</v>
      </c>
      <c r="C83" s="132" t="s">
        <v>0</v>
      </c>
      <c r="D83" s="133">
        <v>9701756.9399999995</v>
      </c>
      <c r="E83" s="134">
        <v>0</v>
      </c>
      <c r="F83" s="134">
        <v>0</v>
      </c>
      <c r="G83" s="133">
        <v>86576.89</v>
      </c>
      <c r="H83" s="133">
        <v>-3067568.03</v>
      </c>
      <c r="I83" s="134">
        <v>0</v>
      </c>
      <c r="J83" s="134">
        <v>0</v>
      </c>
      <c r="K83" s="133">
        <v>6720765.7999999998</v>
      </c>
      <c r="L83" s="144">
        <v>42221</v>
      </c>
    </row>
    <row r="84" spans="1:12" x14ac:dyDescent="0.2">
      <c r="A84" s="132">
        <v>500840</v>
      </c>
      <c r="B84" s="134" t="s">
        <v>316</v>
      </c>
      <c r="C84" s="132" t="s">
        <v>0</v>
      </c>
      <c r="D84" s="133">
        <v>37931459.329999998</v>
      </c>
      <c r="E84" s="134">
        <v>0</v>
      </c>
      <c r="F84" s="134">
        <v>0</v>
      </c>
      <c r="G84" s="133">
        <v>229319.46</v>
      </c>
      <c r="H84" s="133">
        <v>-22098687.640000001</v>
      </c>
      <c r="I84" s="134">
        <v>0</v>
      </c>
      <c r="J84" s="134">
        <v>0</v>
      </c>
      <c r="K84" s="133">
        <v>16062091.15</v>
      </c>
      <c r="L84" s="134"/>
    </row>
    <row r="85" spans="1:12" x14ac:dyDescent="0.2">
      <c r="A85" s="134"/>
      <c r="B85" s="134"/>
      <c r="C85" s="132"/>
      <c r="D85" s="134"/>
      <c r="E85" s="134"/>
      <c r="F85" s="134"/>
      <c r="G85" s="134"/>
      <c r="H85" s="134"/>
      <c r="I85" s="134"/>
      <c r="J85" s="134"/>
      <c r="K85" s="134"/>
      <c r="L85" s="134"/>
    </row>
    <row r="86" spans="1:12" x14ac:dyDescent="0.2">
      <c r="A86" s="135"/>
      <c r="B86" s="135" t="s">
        <v>800</v>
      </c>
      <c r="C86" s="135"/>
      <c r="D86" s="136">
        <f>SUM(D73:D85)</f>
        <v>170224077.34999999</v>
      </c>
      <c r="E86" s="136">
        <f t="shared" ref="E86:K86" si="0">SUM(E73:E85)</f>
        <v>85850360.359999999</v>
      </c>
      <c r="F86" s="136">
        <f t="shared" si="0"/>
        <v>0</v>
      </c>
      <c r="G86" s="136">
        <f t="shared" si="0"/>
        <v>1543571.8099999998</v>
      </c>
      <c r="H86" s="136">
        <f t="shared" si="0"/>
        <v>-98595704.750000015</v>
      </c>
      <c r="I86" s="136">
        <f t="shared" si="0"/>
        <v>0</v>
      </c>
      <c r="J86" s="136">
        <f t="shared" si="0"/>
        <v>0</v>
      </c>
      <c r="K86" s="136">
        <f t="shared" si="0"/>
        <v>159022304.77000001</v>
      </c>
      <c r="L86" s="137"/>
    </row>
    <row r="87" spans="1:12" x14ac:dyDescent="0.2">
      <c r="A87" s="132"/>
      <c r="B87" s="134"/>
      <c r="C87" s="132"/>
      <c r="D87" s="134"/>
      <c r="E87" s="134"/>
      <c r="F87" s="134"/>
      <c r="G87" s="134"/>
      <c r="H87" s="134"/>
      <c r="I87" s="134"/>
      <c r="J87" s="134"/>
      <c r="K87" s="134"/>
      <c r="L87" s="134"/>
    </row>
    <row r="88" spans="1:12" x14ac:dyDescent="0.2">
      <c r="A88" s="132" t="s">
        <v>326</v>
      </c>
      <c r="B88" s="134"/>
      <c r="C88" s="132"/>
      <c r="D88" s="134"/>
      <c r="E88" s="134"/>
      <c r="F88" s="134"/>
      <c r="G88" s="134"/>
      <c r="H88" s="134"/>
      <c r="I88" s="134"/>
      <c r="J88" s="134"/>
      <c r="K88" s="134"/>
      <c r="L88" s="134"/>
    </row>
    <row r="89" spans="1:12" x14ac:dyDescent="0.2">
      <c r="A89" s="132">
        <v>500010</v>
      </c>
      <c r="B89" s="134" t="s">
        <v>320</v>
      </c>
      <c r="C89" s="132" t="s">
        <v>0</v>
      </c>
      <c r="D89" s="133">
        <v>11418342.92</v>
      </c>
      <c r="E89" s="134">
        <v>0</v>
      </c>
      <c r="F89" s="134">
        <v>0</v>
      </c>
      <c r="G89" s="133">
        <v>127806.76</v>
      </c>
      <c r="H89" s="134">
        <v>0</v>
      </c>
      <c r="I89" s="134">
        <v>0</v>
      </c>
      <c r="J89" s="134">
        <v>0</v>
      </c>
      <c r="K89" s="133">
        <v>11546149.68</v>
      </c>
      <c r="L89" s="144">
        <v>40522</v>
      </c>
    </row>
    <row r="90" spans="1:12" x14ac:dyDescent="0.2">
      <c r="A90" s="132">
        <v>500011</v>
      </c>
      <c r="B90" s="134" t="s">
        <v>321</v>
      </c>
      <c r="C90" s="132" t="s">
        <v>0</v>
      </c>
      <c r="D90" s="133">
        <v>11591993.630000001</v>
      </c>
      <c r="E90" s="134">
        <v>0</v>
      </c>
      <c r="F90" s="134">
        <v>0</v>
      </c>
      <c r="G90" s="133">
        <v>129750.47</v>
      </c>
      <c r="H90" s="134">
        <v>0</v>
      </c>
      <c r="I90" s="134">
        <v>0</v>
      </c>
      <c r="J90" s="134">
        <v>0</v>
      </c>
      <c r="K90" s="133">
        <v>11721744.1</v>
      </c>
      <c r="L90" s="144">
        <v>40522</v>
      </c>
    </row>
    <row r="91" spans="1:12" x14ac:dyDescent="0.2">
      <c r="A91" s="132">
        <v>500042</v>
      </c>
      <c r="B91" s="134" t="s">
        <v>322</v>
      </c>
      <c r="C91" s="132" t="s">
        <v>0</v>
      </c>
      <c r="D91" s="133">
        <v>12357001.789999999</v>
      </c>
      <c r="E91" s="134">
        <v>0</v>
      </c>
      <c r="F91" s="134">
        <v>0</v>
      </c>
      <c r="G91" s="133">
        <v>138313.28</v>
      </c>
      <c r="H91" s="134">
        <v>0</v>
      </c>
      <c r="I91" s="134">
        <v>0</v>
      </c>
      <c r="J91" s="134">
        <v>0</v>
      </c>
      <c r="K91" s="133">
        <v>12495315.07</v>
      </c>
      <c r="L91" s="144">
        <v>39685</v>
      </c>
    </row>
    <row r="92" spans="1:12" x14ac:dyDescent="0.2">
      <c r="A92" s="132">
        <v>500265</v>
      </c>
      <c r="B92" s="134" t="s">
        <v>323</v>
      </c>
      <c r="C92" s="132" t="s">
        <v>0</v>
      </c>
      <c r="D92" s="133">
        <v>72684681.769999996</v>
      </c>
      <c r="E92" s="134">
        <v>0</v>
      </c>
      <c r="F92" s="134">
        <v>0</v>
      </c>
      <c r="G92" s="133">
        <v>813567.85</v>
      </c>
      <c r="H92" s="134">
        <v>0</v>
      </c>
      <c r="I92" s="134">
        <v>0</v>
      </c>
      <c r="J92" s="134">
        <v>0</v>
      </c>
      <c r="K92" s="133">
        <v>73498249.620000005</v>
      </c>
      <c r="L92" s="144">
        <v>41029</v>
      </c>
    </row>
    <row r="93" spans="1:12" x14ac:dyDescent="0.2">
      <c r="A93" s="132">
        <v>500274</v>
      </c>
      <c r="B93" s="134" t="s">
        <v>324</v>
      </c>
      <c r="C93" s="132" t="s">
        <v>0</v>
      </c>
      <c r="D93" s="133">
        <v>36154032.079999998</v>
      </c>
      <c r="E93" s="134">
        <v>0</v>
      </c>
      <c r="F93" s="134">
        <v>0</v>
      </c>
      <c r="G93" s="133">
        <v>404676.13</v>
      </c>
      <c r="H93" s="134">
        <v>0</v>
      </c>
      <c r="I93" s="134">
        <v>0</v>
      </c>
      <c r="J93" s="134">
        <v>0</v>
      </c>
      <c r="K93" s="133">
        <v>36558708.210000001</v>
      </c>
      <c r="L93" s="144">
        <v>42946</v>
      </c>
    </row>
    <row r="94" spans="1:12" x14ac:dyDescent="0.2">
      <c r="A94" s="134"/>
      <c r="B94" s="134"/>
      <c r="C94" s="132"/>
      <c r="D94" s="134"/>
      <c r="E94" s="134"/>
      <c r="F94" s="134"/>
      <c r="G94" s="134"/>
      <c r="H94" s="134"/>
      <c r="I94" s="134"/>
      <c r="J94" s="134"/>
      <c r="K94" s="134"/>
      <c r="L94" s="134"/>
    </row>
    <row r="95" spans="1:12" x14ac:dyDescent="0.2">
      <c r="A95" s="135"/>
      <c r="B95" s="135" t="s">
        <v>801</v>
      </c>
      <c r="C95" s="135"/>
      <c r="D95" s="136">
        <v>144206052.19</v>
      </c>
      <c r="E95" s="137">
        <v>0</v>
      </c>
      <c r="F95" s="137">
        <v>0</v>
      </c>
      <c r="G95" s="136">
        <v>1614114.49</v>
      </c>
      <c r="H95" s="137">
        <v>0</v>
      </c>
      <c r="I95" s="137">
        <v>0</v>
      </c>
      <c r="J95" s="137">
        <v>0</v>
      </c>
      <c r="K95" s="136">
        <v>145820166.68000001</v>
      </c>
      <c r="L95" s="137"/>
    </row>
    <row r="96" spans="1:12" x14ac:dyDescent="0.2">
      <c r="A96" s="132"/>
      <c r="B96" s="134"/>
      <c r="C96" s="132"/>
      <c r="D96" s="134"/>
      <c r="E96" s="134"/>
      <c r="F96" s="134"/>
      <c r="G96" s="134"/>
      <c r="H96" s="134"/>
      <c r="I96" s="134"/>
      <c r="J96" s="134"/>
      <c r="K96" s="134"/>
      <c r="L96" s="134"/>
    </row>
    <row r="97" spans="1:12" x14ac:dyDescent="0.2">
      <c r="A97" s="132" t="s">
        <v>337</v>
      </c>
      <c r="B97" s="134"/>
      <c r="C97" s="132"/>
      <c r="D97" s="134"/>
      <c r="E97" s="134"/>
      <c r="F97" s="134"/>
      <c r="G97" s="134"/>
      <c r="H97" s="134"/>
      <c r="I97" s="134"/>
      <c r="J97" s="134"/>
      <c r="K97" s="134"/>
      <c r="L97" s="134"/>
    </row>
    <row r="98" spans="1:12" x14ac:dyDescent="0.2">
      <c r="A98" s="132">
        <v>500317</v>
      </c>
      <c r="B98" s="134" t="s">
        <v>725</v>
      </c>
      <c r="C98" s="132" t="s">
        <v>26</v>
      </c>
      <c r="D98" s="133">
        <v>515296.24</v>
      </c>
      <c r="E98" s="134">
        <v>0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515296.24</v>
      </c>
      <c r="L98" s="144">
        <v>40573</v>
      </c>
    </row>
    <row r="99" spans="1:12" x14ac:dyDescent="0.2">
      <c r="A99" s="132">
        <v>500508</v>
      </c>
      <c r="B99" s="134" t="s">
        <v>726</v>
      </c>
      <c r="C99" s="132" t="s">
        <v>26</v>
      </c>
      <c r="D99" s="133">
        <v>702012.85</v>
      </c>
      <c r="E99" s="134">
        <v>0</v>
      </c>
      <c r="F99" s="134">
        <v>0</v>
      </c>
      <c r="G99" s="134">
        <v>0</v>
      </c>
      <c r="H99" s="133">
        <v>-20954.46</v>
      </c>
      <c r="I99" s="134">
        <v>0</v>
      </c>
      <c r="J99" s="134">
        <v>0</v>
      </c>
      <c r="K99" s="133">
        <v>681058.39</v>
      </c>
      <c r="L99" s="144">
        <v>42615</v>
      </c>
    </row>
    <row r="100" spans="1:12" x14ac:dyDescent="0.2">
      <c r="A100" s="132">
        <v>500546</v>
      </c>
      <c r="B100" s="134" t="s">
        <v>329</v>
      </c>
      <c r="C100" s="132" t="s">
        <v>26</v>
      </c>
      <c r="D100" s="133">
        <v>442134.71</v>
      </c>
      <c r="E100" s="134">
        <v>0</v>
      </c>
      <c r="F100" s="134">
        <v>0</v>
      </c>
      <c r="G100" s="134">
        <v>0</v>
      </c>
      <c r="H100" s="134">
        <v>-629.66</v>
      </c>
      <c r="I100" s="134">
        <v>0</v>
      </c>
      <c r="J100" s="134">
        <v>0</v>
      </c>
      <c r="K100" s="133">
        <v>441505.05</v>
      </c>
      <c r="L100" s="144">
        <v>42994</v>
      </c>
    </row>
    <row r="101" spans="1:12" x14ac:dyDescent="0.2">
      <c r="A101" s="132">
        <v>500560</v>
      </c>
      <c r="B101" s="134" t="s">
        <v>330</v>
      </c>
      <c r="C101" s="132" t="s">
        <v>26</v>
      </c>
      <c r="D101" s="133">
        <v>761800</v>
      </c>
      <c r="E101" s="134">
        <v>0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761800</v>
      </c>
      <c r="L101" s="144">
        <v>42803</v>
      </c>
    </row>
    <row r="102" spans="1:12" x14ac:dyDescent="0.2">
      <c r="A102" s="132">
        <v>500577</v>
      </c>
      <c r="B102" s="134" t="s">
        <v>331</v>
      </c>
      <c r="C102" s="132" t="s">
        <v>26</v>
      </c>
      <c r="D102" s="133">
        <v>747562.14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747562.14</v>
      </c>
      <c r="L102" s="144">
        <v>42914</v>
      </c>
    </row>
    <row r="103" spans="1:12" x14ac:dyDescent="0.2">
      <c r="A103" s="132">
        <v>500617</v>
      </c>
      <c r="B103" s="134" t="s">
        <v>727</v>
      </c>
      <c r="C103" s="132" t="s">
        <v>26</v>
      </c>
      <c r="D103" s="133">
        <v>151432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151432</v>
      </c>
      <c r="L103" s="144">
        <v>43163</v>
      </c>
    </row>
    <row r="104" spans="1:12" x14ac:dyDescent="0.2">
      <c r="A104" s="132">
        <v>500644</v>
      </c>
      <c r="B104" s="134" t="s">
        <v>332</v>
      </c>
      <c r="C104" s="132" t="s">
        <v>26</v>
      </c>
      <c r="D104" s="133">
        <v>1067187.55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1067187.55</v>
      </c>
      <c r="L104" s="144">
        <v>43305</v>
      </c>
    </row>
    <row r="105" spans="1:12" x14ac:dyDescent="0.2">
      <c r="A105" s="132">
        <v>500742</v>
      </c>
      <c r="B105" s="134" t="s">
        <v>728</v>
      </c>
      <c r="C105" s="132" t="s">
        <v>26</v>
      </c>
      <c r="D105" s="133">
        <v>209667.35</v>
      </c>
      <c r="E105" s="134">
        <v>0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209667.35</v>
      </c>
      <c r="L105" s="134"/>
    </row>
    <row r="106" spans="1:12" x14ac:dyDescent="0.2">
      <c r="A106" s="132">
        <v>500758</v>
      </c>
      <c r="B106" s="134" t="s">
        <v>333</v>
      </c>
      <c r="C106" s="132" t="s">
        <v>26</v>
      </c>
      <c r="D106" s="133">
        <v>1002451.61</v>
      </c>
      <c r="E106" s="134">
        <v>0</v>
      </c>
      <c r="F106" s="134">
        <v>0</v>
      </c>
      <c r="G106" s="134">
        <v>0</v>
      </c>
      <c r="H106" s="133">
        <v>-27244.63</v>
      </c>
      <c r="I106" s="134">
        <v>0</v>
      </c>
      <c r="J106" s="134">
        <v>0</v>
      </c>
      <c r="K106" s="133">
        <v>975206.98</v>
      </c>
      <c r="L106" s="134"/>
    </row>
    <row r="107" spans="1:12" x14ac:dyDescent="0.2">
      <c r="A107" s="132">
        <v>500806</v>
      </c>
      <c r="B107" s="134" t="s">
        <v>334</v>
      </c>
      <c r="C107" s="132" t="s">
        <v>26</v>
      </c>
      <c r="D107" s="133">
        <v>988584.59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988584.59</v>
      </c>
      <c r="L107" s="134"/>
    </row>
    <row r="108" spans="1:12" x14ac:dyDescent="0.2">
      <c r="A108" s="132">
        <v>500852</v>
      </c>
      <c r="B108" s="134" t="s">
        <v>335</v>
      </c>
      <c r="C108" s="132" t="s">
        <v>26</v>
      </c>
      <c r="D108" s="133">
        <v>539751.12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539751.12</v>
      </c>
      <c r="L108" s="134"/>
    </row>
    <row r="109" spans="1:12" x14ac:dyDescent="0.2">
      <c r="A109" s="132">
        <v>500866</v>
      </c>
      <c r="B109" s="134" t="s">
        <v>336</v>
      </c>
      <c r="C109" s="132" t="s">
        <v>26</v>
      </c>
      <c r="D109" s="133">
        <v>116666.69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116666.69</v>
      </c>
      <c r="L109" s="134"/>
    </row>
    <row r="110" spans="1:12" x14ac:dyDescent="0.2">
      <c r="A110" s="134"/>
      <c r="B110" s="134"/>
      <c r="C110" s="132"/>
      <c r="D110" s="134"/>
      <c r="E110" s="134"/>
      <c r="F110" s="134"/>
      <c r="G110" s="134"/>
      <c r="H110" s="134"/>
      <c r="I110" s="134"/>
      <c r="J110" s="134"/>
      <c r="K110" s="134"/>
      <c r="L110" s="134"/>
    </row>
    <row r="111" spans="1:12" x14ac:dyDescent="0.2">
      <c r="A111" s="135"/>
      <c r="B111" s="135" t="s">
        <v>802</v>
      </c>
      <c r="C111" s="135"/>
      <c r="D111" s="136">
        <v>7244546.8499999996</v>
      </c>
      <c r="E111" s="137">
        <v>0</v>
      </c>
      <c r="F111" s="137">
        <v>0</v>
      </c>
      <c r="G111" s="137">
        <v>0</v>
      </c>
      <c r="H111" s="136">
        <v>-48828.75</v>
      </c>
      <c r="I111" s="137">
        <v>0</v>
      </c>
      <c r="J111" s="137">
        <v>0</v>
      </c>
      <c r="K111" s="136">
        <v>7195718.0999999996</v>
      </c>
      <c r="L111" s="137"/>
    </row>
    <row r="112" spans="1:12" x14ac:dyDescent="0.2">
      <c r="A112" s="132"/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 t="s">
        <v>339</v>
      </c>
      <c r="B113" s="134"/>
      <c r="C113" s="132"/>
      <c r="D113" s="134"/>
      <c r="E113" s="134"/>
      <c r="F113" s="134"/>
      <c r="G113" s="134"/>
      <c r="H113" s="134"/>
      <c r="I113" s="134"/>
      <c r="J113" s="134"/>
      <c r="K113" s="134"/>
      <c r="L113" s="134"/>
    </row>
    <row r="114" spans="1:12" x14ac:dyDescent="0.2">
      <c r="A114" s="132">
        <v>500515</v>
      </c>
      <c r="B114" s="134" t="s">
        <v>338</v>
      </c>
      <c r="C114" s="132" t="s">
        <v>0</v>
      </c>
      <c r="D114" s="133">
        <v>33305252.09</v>
      </c>
      <c r="E114" s="134">
        <v>0</v>
      </c>
      <c r="F114" s="134">
        <v>0</v>
      </c>
      <c r="G114" s="133">
        <v>372789.36</v>
      </c>
      <c r="H114" s="134">
        <v>0</v>
      </c>
      <c r="I114" s="134">
        <v>0</v>
      </c>
      <c r="J114" s="134">
        <v>0</v>
      </c>
      <c r="K114" s="133">
        <v>33678041.450000003</v>
      </c>
      <c r="L114" s="144">
        <v>42324</v>
      </c>
    </row>
    <row r="115" spans="1:12" x14ac:dyDescent="0.2">
      <c r="A115" s="134"/>
      <c r="B115" s="134"/>
      <c r="C115" s="132"/>
      <c r="D115" s="134"/>
      <c r="E115" s="134"/>
      <c r="F115" s="134"/>
      <c r="G115" s="134"/>
      <c r="H115" s="134"/>
      <c r="I115" s="134"/>
      <c r="J115" s="134"/>
      <c r="K115" s="134"/>
      <c r="L115" s="134"/>
    </row>
    <row r="116" spans="1:12" x14ac:dyDescent="0.2">
      <c r="A116" s="135"/>
      <c r="B116" s="135" t="s">
        <v>803</v>
      </c>
      <c r="C116" s="135"/>
      <c r="D116" s="136">
        <v>33305252.09</v>
      </c>
      <c r="E116" s="137">
        <v>0</v>
      </c>
      <c r="F116" s="137">
        <v>0</v>
      </c>
      <c r="G116" s="136">
        <v>372789.36</v>
      </c>
      <c r="H116" s="137">
        <v>0</v>
      </c>
      <c r="I116" s="137">
        <v>0</v>
      </c>
      <c r="J116" s="137">
        <v>0</v>
      </c>
      <c r="K116" s="136">
        <v>33678041.450000003</v>
      </c>
      <c r="L116" s="137"/>
    </row>
    <row r="117" spans="1:12" x14ac:dyDescent="0.2">
      <c r="A117" s="132"/>
      <c r="B117" s="134"/>
      <c r="C117" s="132"/>
      <c r="D117" s="134"/>
      <c r="E117" s="134"/>
      <c r="F117" s="134"/>
      <c r="G117" s="134"/>
      <c r="H117" s="134"/>
      <c r="I117" s="134"/>
      <c r="J117" s="134"/>
      <c r="K117" s="134"/>
      <c r="L117" s="134"/>
    </row>
    <row r="118" spans="1:12" x14ac:dyDescent="0.2">
      <c r="A118" s="132" t="s">
        <v>342</v>
      </c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132">
        <v>500856</v>
      </c>
      <c r="B119" s="134" t="s">
        <v>729</v>
      </c>
      <c r="C119" s="132" t="s">
        <v>0</v>
      </c>
      <c r="D119" s="133">
        <v>63340561.549999997</v>
      </c>
      <c r="E119" s="134">
        <v>0</v>
      </c>
      <c r="F119" s="134">
        <v>0</v>
      </c>
      <c r="G119" s="133">
        <v>708977.98</v>
      </c>
      <c r="H119" s="134">
        <v>0</v>
      </c>
      <c r="I119" s="134">
        <v>0</v>
      </c>
      <c r="J119" s="134">
        <v>0</v>
      </c>
      <c r="K119" s="133">
        <v>64049539.530000001</v>
      </c>
      <c r="L119" s="134"/>
    </row>
    <row r="120" spans="1:12" x14ac:dyDescent="0.2">
      <c r="A120" s="134"/>
      <c r="B120" s="134"/>
      <c r="C120" s="132"/>
      <c r="D120" s="134"/>
      <c r="E120" s="134"/>
      <c r="F120" s="134"/>
      <c r="G120" s="134"/>
      <c r="H120" s="134"/>
      <c r="I120" s="134"/>
      <c r="J120" s="134"/>
      <c r="K120" s="134"/>
      <c r="L120" s="134"/>
    </row>
    <row r="121" spans="1:12" x14ac:dyDescent="0.2">
      <c r="A121" s="135"/>
      <c r="B121" s="135" t="s">
        <v>804</v>
      </c>
      <c r="C121" s="135"/>
      <c r="D121" s="136">
        <v>63340561.549999997</v>
      </c>
      <c r="E121" s="137">
        <v>0</v>
      </c>
      <c r="F121" s="137">
        <v>0</v>
      </c>
      <c r="G121" s="136">
        <v>708977.98</v>
      </c>
      <c r="H121" s="137">
        <v>0</v>
      </c>
      <c r="I121" s="137">
        <v>0</v>
      </c>
      <c r="J121" s="137">
        <v>0</v>
      </c>
      <c r="K121" s="136">
        <v>64049539.530000001</v>
      </c>
      <c r="L121" s="137"/>
    </row>
    <row r="122" spans="1:12" x14ac:dyDescent="0.2">
      <c r="A122" s="132"/>
      <c r="B122" s="134"/>
      <c r="C122" s="132"/>
      <c r="D122" s="134"/>
      <c r="E122" s="134"/>
      <c r="F122" s="134"/>
      <c r="G122" s="134"/>
      <c r="H122" s="134"/>
      <c r="I122" s="134"/>
      <c r="J122" s="134"/>
      <c r="K122" s="134"/>
      <c r="L122" s="134"/>
    </row>
    <row r="123" spans="1:12" x14ac:dyDescent="0.2">
      <c r="A123" s="132" t="s">
        <v>353</v>
      </c>
      <c r="B123" s="134"/>
      <c r="C123" s="132"/>
      <c r="D123" s="134"/>
      <c r="E123" s="134"/>
      <c r="F123" s="134"/>
      <c r="G123" s="134"/>
      <c r="H123" s="134"/>
      <c r="I123" s="134"/>
      <c r="J123" s="134"/>
      <c r="K123" s="134"/>
      <c r="L123" s="134"/>
    </row>
    <row r="124" spans="1:12" x14ac:dyDescent="0.2">
      <c r="A124" s="132">
        <v>500051</v>
      </c>
      <c r="B124" s="134" t="s">
        <v>730</v>
      </c>
      <c r="C124" s="132" t="s">
        <v>0</v>
      </c>
      <c r="D124" s="133">
        <v>3691164.83</v>
      </c>
      <c r="E124" s="134">
        <v>0</v>
      </c>
      <c r="F124" s="134">
        <v>0</v>
      </c>
      <c r="G124" s="133">
        <v>41315.61</v>
      </c>
      <c r="H124" s="134">
        <v>0</v>
      </c>
      <c r="I124" s="134">
        <v>0</v>
      </c>
      <c r="J124" s="134">
        <v>0</v>
      </c>
      <c r="K124" s="133">
        <v>3732480.44</v>
      </c>
      <c r="L124" s="144">
        <v>41674</v>
      </c>
    </row>
    <row r="125" spans="1:12" x14ac:dyDescent="0.2">
      <c r="A125" s="132">
        <v>500297</v>
      </c>
      <c r="B125" s="134" t="s">
        <v>343</v>
      </c>
      <c r="C125" s="132" t="s">
        <v>0</v>
      </c>
      <c r="D125" s="133">
        <v>3837200.24</v>
      </c>
      <c r="E125" s="134">
        <v>0</v>
      </c>
      <c r="F125" s="134">
        <v>0</v>
      </c>
      <c r="G125" s="133">
        <v>42950.239999999998</v>
      </c>
      <c r="H125" s="134">
        <v>0</v>
      </c>
      <c r="I125" s="134">
        <v>0</v>
      </c>
      <c r="J125" s="134">
        <v>0</v>
      </c>
      <c r="K125" s="133">
        <v>3880150.48</v>
      </c>
      <c r="L125" s="144">
        <v>43018</v>
      </c>
    </row>
    <row r="126" spans="1:12" x14ac:dyDescent="0.2">
      <c r="A126" s="132">
        <v>500522</v>
      </c>
      <c r="B126" s="134" t="s">
        <v>344</v>
      </c>
      <c r="C126" s="132" t="s">
        <v>0</v>
      </c>
      <c r="D126" s="133">
        <v>6620750.8600000003</v>
      </c>
      <c r="E126" s="134">
        <v>0</v>
      </c>
      <c r="F126" s="134">
        <v>0</v>
      </c>
      <c r="G126" s="133">
        <v>74106.81</v>
      </c>
      <c r="H126" s="134">
        <v>0</v>
      </c>
      <c r="I126" s="134">
        <v>0</v>
      </c>
      <c r="J126" s="134">
        <v>0</v>
      </c>
      <c r="K126" s="133">
        <v>6694857.6699999999</v>
      </c>
      <c r="L126" s="144">
        <v>44167</v>
      </c>
    </row>
    <row r="127" spans="1:12" x14ac:dyDescent="0.2">
      <c r="A127" s="132">
        <v>500540</v>
      </c>
      <c r="B127" s="134" t="s">
        <v>731</v>
      </c>
      <c r="C127" s="132" t="s">
        <v>3</v>
      </c>
      <c r="D127" s="133">
        <v>66752143.210000001</v>
      </c>
      <c r="E127" s="134">
        <v>0</v>
      </c>
      <c r="F127" s="134">
        <v>0</v>
      </c>
      <c r="G127" s="133">
        <v>14987.29</v>
      </c>
      <c r="H127" s="134">
        <v>0</v>
      </c>
      <c r="I127" s="134">
        <v>0</v>
      </c>
      <c r="J127" s="134">
        <v>0</v>
      </c>
      <c r="K127" s="133">
        <v>66767130.5</v>
      </c>
      <c r="L127" s="144">
        <v>46407</v>
      </c>
    </row>
    <row r="128" spans="1:12" x14ac:dyDescent="0.2">
      <c r="A128" s="132">
        <v>500557</v>
      </c>
      <c r="B128" s="134" t="s">
        <v>345</v>
      </c>
      <c r="C128" s="132" t="s">
        <v>0</v>
      </c>
      <c r="D128" s="133">
        <v>142350059.21000001</v>
      </c>
      <c r="E128" s="134">
        <v>0</v>
      </c>
      <c r="F128" s="134">
        <v>0</v>
      </c>
      <c r="G128" s="133">
        <v>1593340.16</v>
      </c>
      <c r="H128" s="134">
        <v>0</v>
      </c>
      <c r="I128" s="134">
        <v>0</v>
      </c>
      <c r="J128" s="134">
        <v>0</v>
      </c>
      <c r="K128" s="133">
        <v>143943399.37</v>
      </c>
      <c r="L128" s="144">
        <v>42842</v>
      </c>
    </row>
    <row r="129" spans="1:12" x14ac:dyDescent="0.2">
      <c r="A129" s="132">
        <v>500558</v>
      </c>
      <c r="B129" s="134" t="s">
        <v>346</v>
      </c>
      <c r="C129" s="132" t="s">
        <v>0</v>
      </c>
      <c r="D129" s="133">
        <v>162228798.41999999</v>
      </c>
      <c r="E129" s="134">
        <v>0</v>
      </c>
      <c r="F129" s="134">
        <v>0</v>
      </c>
      <c r="G129" s="133">
        <v>1815845.11</v>
      </c>
      <c r="H129" s="134">
        <v>0</v>
      </c>
      <c r="I129" s="134">
        <v>0</v>
      </c>
      <c r="J129" s="134">
        <v>0</v>
      </c>
      <c r="K129" s="133">
        <v>164044643.53</v>
      </c>
      <c r="L129" s="144">
        <v>42842</v>
      </c>
    </row>
    <row r="130" spans="1:12" x14ac:dyDescent="0.2">
      <c r="A130" s="132">
        <v>500576</v>
      </c>
      <c r="B130" s="134" t="s">
        <v>347</v>
      </c>
      <c r="C130" s="132" t="s">
        <v>3</v>
      </c>
      <c r="D130" s="133">
        <v>3139652.25</v>
      </c>
      <c r="E130" s="134">
        <v>0</v>
      </c>
      <c r="F130" s="134">
        <v>0</v>
      </c>
      <c r="G130" s="134">
        <v>704.92</v>
      </c>
      <c r="H130" s="134">
        <v>0</v>
      </c>
      <c r="I130" s="134">
        <v>0</v>
      </c>
      <c r="J130" s="134">
        <v>0</v>
      </c>
      <c r="K130" s="133">
        <v>3140357.17</v>
      </c>
      <c r="L130" s="134"/>
    </row>
    <row r="131" spans="1:12" x14ac:dyDescent="0.2">
      <c r="A131" s="132">
        <v>500631</v>
      </c>
      <c r="B131" s="134" t="s">
        <v>348</v>
      </c>
      <c r="C131" s="132" t="s">
        <v>4</v>
      </c>
      <c r="D131" s="133">
        <v>592875.64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3">
        <v>-4185.42</v>
      </c>
      <c r="K131" s="133">
        <v>588690.22</v>
      </c>
      <c r="L131" s="144">
        <v>43309</v>
      </c>
    </row>
    <row r="132" spans="1:12" x14ac:dyDescent="0.2">
      <c r="A132" s="134"/>
      <c r="B132" s="134"/>
      <c r="C132" s="132"/>
      <c r="D132" s="134"/>
      <c r="E132" s="134"/>
      <c r="F132" s="134"/>
      <c r="G132" s="134"/>
      <c r="H132" s="134"/>
      <c r="I132" s="134"/>
      <c r="J132" s="134"/>
      <c r="K132" s="134"/>
      <c r="L132" s="134"/>
    </row>
    <row r="133" spans="1:12" x14ac:dyDescent="0.2">
      <c r="A133" s="135"/>
      <c r="B133" s="135" t="s">
        <v>805</v>
      </c>
      <c r="C133" s="135"/>
      <c r="D133" s="136">
        <v>389212644.66000003</v>
      </c>
      <c r="E133" s="137">
        <v>0</v>
      </c>
      <c r="F133" s="137">
        <v>0</v>
      </c>
      <c r="G133" s="136">
        <v>3583250.14</v>
      </c>
      <c r="H133" s="137">
        <v>0</v>
      </c>
      <c r="I133" s="137">
        <v>0</v>
      </c>
      <c r="J133" s="136">
        <v>-4185.42</v>
      </c>
      <c r="K133" s="136">
        <v>392791709.38</v>
      </c>
      <c r="L133" s="137"/>
    </row>
    <row r="134" spans="1:12" x14ac:dyDescent="0.2">
      <c r="A134" s="132"/>
      <c r="B134" s="134"/>
      <c r="C134" s="132"/>
      <c r="D134" s="134"/>
      <c r="E134" s="134"/>
      <c r="F134" s="134"/>
      <c r="G134" s="134"/>
      <c r="H134" s="134"/>
      <c r="I134" s="134"/>
      <c r="J134" s="134"/>
      <c r="K134" s="134"/>
      <c r="L134" s="134"/>
    </row>
    <row r="135" spans="1:12" x14ac:dyDescent="0.2">
      <c r="A135" s="132" t="s">
        <v>358</v>
      </c>
      <c r="B135" s="134"/>
      <c r="C135" s="132"/>
      <c r="D135" s="134"/>
      <c r="E135" s="134"/>
      <c r="F135" s="134"/>
      <c r="G135" s="134"/>
      <c r="H135" s="134"/>
      <c r="I135" s="134"/>
      <c r="J135" s="134"/>
      <c r="K135" s="134"/>
      <c r="L135" s="134"/>
    </row>
    <row r="136" spans="1:12" x14ac:dyDescent="0.2">
      <c r="A136" s="132">
        <v>500186</v>
      </c>
      <c r="B136" s="134" t="s">
        <v>732</v>
      </c>
      <c r="C136" s="132" t="s">
        <v>0</v>
      </c>
      <c r="D136" s="133">
        <v>22136227.91</v>
      </c>
      <c r="E136" s="134">
        <v>0</v>
      </c>
      <c r="F136" s="134">
        <v>0</v>
      </c>
      <c r="G136" s="133">
        <v>247773.28</v>
      </c>
      <c r="H136" s="134">
        <v>0</v>
      </c>
      <c r="I136" s="134">
        <v>0</v>
      </c>
      <c r="J136" s="134">
        <v>0</v>
      </c>
      <c r="K136" s="133">
        <v>22384001.190000001</v>
      </c>
      <c r="L136" s="144">
        <v>40046</v>
      </c>
    </row>
    <row r="137" spans="1:12" x14ac:dyDescent="0.2">
      <c r="A137" s="132">
        <v>500197</v>
      </c>
      <c r="B137" s="134" t="s">
        <v>355</v>
      </c>
      <c r="C137" s="132" t="s">
        <v>26</v>
      </c>
      <c r="D137" s="133">
        <v>8200000</v>
      </c>
      <c r="E137" s="134">
        <v>0</v>
      </c>
      <c r="F137" s="134">
        <v>0</v>
      </c>
      <c r="G137" s="134">
        <v>0</v>
      </c>
      <c r="H137" s="134">
        <v>0</v>
      </c>
      <c r="I137" s="134">
        <v>0</v>
      </c>
      <c r="J137" s="134">
        <v>0</v>
      </c>
      <c r="K137" s="133">
        <v>8200000</v>
      </c>
      <c r="L137" s="144">
        <v>40117</v>
      </c>
    </row>
    <row r="138" spans="1:12" x14ac:dyDescent="0.2">
      <c r="A138" s="132">
        <v>500360</v>
      </c>
      <c r="B138" s="134" t="s">
        <v>806</v>
      </c>
      <c r="C138" s="132" t="s">
        <v>26</v>
      </c>
      <c r="D138" s="133">
        <v>80473.440000000002</v>
      </c>
      <c r="E138" s="134">
        <v>0</v>
      </c>
      <c r="F138" s="134">
        <v>0</v>
      </c>
      <c r="G138" s="134">
        <v>0</v>
      </c>
      <c r="H138" s="133">
        <v>-80473.440000000002</v>
      </c>
      <c r="I138" s="134">
        <v>0</v>
      </c>
      <c r="J138" s="134">
        <v>0</v>
      </c>
      <c r="K138" s="134">
        <v>0</v>
      </c>
      <c r="L138" s="144">
        <v>39938</v>
      </c>
    </row>
    <row r="139" spans="1:12" x14ac:dyDescent="0.2">
      <c r="A139" s="132">
        <v>500716</v>
      </c>
      <c r="B139" s="134" t="s">
        <v>356</v>
      </c>
      <c r="C139" s="132" t="s">
        <v>0</v>
      </c>
      <c r="D139" s="133">
        <v>869207.74</v>
      </c>
      <c r="E139" s="134">
        <v>0</v>
      </c>
      <c r="F139" s="134">
        <v>0</v>
      </c>
      <c r="G139" s="133">
        <v>9729.1200000000008</v>
      </c>
      <c r="H139" s="134">
        <v>0</v>
      </c>
      <c r="I139" s="134">
        <v>0</v>
      </c>
      <c r="J139" s="134">
        <v>0</v>
      </c>
      <c r="K139" s="133">
        <v>878936.86</v>
      </c>
      <c r="L139" s="144">
        <v>42026</v>
      </c>
    </row>
    <row r="140" spans="1:12" x14ac:dyDescent="0.2">
      <c r="A140" s="132">
        <v>500768</v>
      </c>
      <c r="B140" s="134" t="s">
        <v>357</v>
      </c>
      <c r="C140" s="132" t="s">
        <v>0</v>
      </c>
      <c r="D140" s="133">
        <v>144390890.81</v>
      </c>
      <c r="E140" s="134">
        <v>0</v>
      </c>
      <c r="F140" s="134">
        <v>0</v>
      </c>
      <c r="G140" s="133">
        <v>1616183.16</v>
      </c>
      <c r="H140" s="134">
        <v>0</v>
      </c>
      <c r="I140" s="134">
        <v>0</v>
      </c>
      <c r="J140" s="134">
        <v>0</v>
      </c>
      <c r="K140" s="133">
        <v>146007073.97</v>
      </c>
      <c r="L140" s="134"/>
    </row>
    <row r="141" spans="1:12" x14ac:dyDescent="0.2">
      <c r="A141" s="132">
        <v>500839</v>
      </c>
      <c r="B141" s="134" t="s">
        <v>733</v>
      </c>
      <c r="C141" s="132" t="s">
        <v>0</v>
      </c>
      <c r="D141" s="133">
        <v>18789286.219999999</v>
      </c>
      <c r="E141" s="134">
        <v>0</v>
      </c>
      <c r="F141" s="134">
        <v>0</v>
      </c>
      <c r="G141" s="133">
        <v>208458.05</v>
      </c>
      <c r="H141" s="133">
        <v>-1865738.01</v>
      </c>
      <c r="I141" s="134">
        <v>0</v>
      </c>
      <c r="J141" s="134">
        <v>0</v>
      </c>
      <c r="K141" s="133">
        <v>17132006.260000002</v>
      </c>
      <c r="L141" s="134"/>
    </row>
    <row r="142" spans="1:12" x14ac:dyDescent="0.2">
      <c r="A142" s="134"/>
      <c r="B142" s="134"/>
      <c r="C142" s="132"/>
      <c r="D142" s="134"/>
      <c r="E142" s="134"/>
      <c r="F142" s="134"/>
      <c r="G142" s="134"/>
      <c r="H142" s="134"/>
      <c r="I142" s="134"/>
      <c r="J142" s="134"/>
      <c r="K142" s="134"/>
      <c r="L142" s="134"/>
    </row>
    <row r="143" spans="1:12" x14ac:dyDescent="0.2">
      <c r="A143" s="135"/>
      <c r="B143" s="135" t="s">
        <v>807</v>
      </c>
      <c r="C143" s="135"/>
      <c r="D143" s="136">
        <v>194466086.12</v>
      </c>
      <c r="E143" s="137">
        <v>0</v>
      </c>
      <c r="F143" s="137">
        <v>0</v>
      </c>
      <c r="G143" s="136">
        <v>2082143.61</v>
      </c>
      <c r="H143" s="136">
        <v>-1946211.45</v>
      </c>
      <c r="I143" s="137">
        <v>0</v>
      </c>
      <c r="J143" s="137">
        <v>0</v>
      </c>
      <c r="K143" s="136">
        <v>194602018.28</v>
      </c>
      <c r="L143" s="137"/>
    </row>
    <row r="144" spans="1:12" x14ac:dyDescent="0.2">
      <c r="A144" s="132"/>
      <c r="B144" s="134"/>
      <c r="C144" s="132"/>
      <c r="D144" s="134"/>
      <c r="E144" s="134"/>
      <c r="F144" s="134"/>
      <c r="G144" s="134"/>
      <c r="H144" s="134"/>
      <c r="I144" s="134"/>
      <c r="J144" s="134"/>
      <c r="K144" s="134"/>
      <c r="L144" s="134"/>
    </row>
    <row r="145" spans="1:12" x14ac:dyDescent="0.2">
      <c r="A145" s="132" t="s">
        <v>360</v>
      </c>
      <c r="B145" s="134"/>
      <c r="C145" s="132"/>
      <c r="D145" s="134"/>
      <c r="E145" s="134"/>
      <c r="F145" s="134"/>
      <c r="G145" s="134"/>
      <c r="H145" s="134"/>
      <c r="I145" s="134"/>
      <c r="J145" s="134"/>
      <c r="K145" s="134"/>
      <c r="L145" s="134"/>
    </row>
    <row r="146" spans="1:12" x14ac:dyDescent="0.2">
      <c r="A146" s="132">
        <v>500748</v>
      </c>
      <c r="B146" s="134" t="s">
        <v>734</v>
      </c>
      <c r="C146" s="132" t="s">
        <v>26</v>
      </c>
      <c r="D146" s="133">
        <v>696659.06</v>
      </c>
      <c r="E146" s="134">
        <v>0</v>
      </c>
      <c r="F146" s="134">
        <v>0</v>
      </c>
      <c r="G146" s="134">
        <v>0</v>
      </c>
      <c r="H146" s="134">
        <v>0</v>
      </c>
      <c r="I146" s="134">
        <v>0</v>
      </c>
      <c r="J146" s="134">
        <v>0</v>
      </c>
      <c r="K146" s="133">
        <v>696659.06</v>
      </c>
      <c r="L146" s="134"/>
    </row>
    <row r="147" spans="1:12" x14ac:dyDescent="0.2">
      <c r="A147" s="134"/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5"/>
      <c r="B148" s="135" t="s">
        <v>808</v>
      </c>
      <c r="C148" s="135"/>
      <c r="D148" s="136">
        <v>696659.06</v>
      </c>
      <c r="E148" s="137">
        <v>0</v>
      </c>
      <c r="F148" s="137">
        <v>0</v>
      </c>
      <c r="G148" s="137">
        <v>0</v>
      </c>
      <c r="H148" s="137">
        <v>0</v>
      </c>
      <c r="I148" s="137">
        <v>0</v>
      </c>
      <c r="J148" s="137">
        <v>0</v>
      </c>
      <c r="K148" s="136">
        <v>696659.06</v>
      </c>
      <c r="L148" s="137"/>
    </row>
    <row r="149" spans="1:12" x14ac:dyDescent="0.2">
      <c r="A149" s="132"/>
      <c r="B149" s="134"/>
      <c r="C149" s="132"/>
      <c r="D149" s="134"/>
      <c r="E149" s="134"/>
      <c r="F149" s="134"/>
      <c r="G149" s="134"/>
      <c r="H149" s="134"/>
      <c r="I149" s="134"/>
      <c r="J149" s="134"/>
      <c r="K149" s="134"/>
      <c r="L149" s="134"/>
    </row>
    <row r="150" spans="1:12" x14ac:dyDescent="0.2">
      <c r="A150" s="132" t="s">
        <v>363</v>
      </c>
      <c r="B150" s="134"/>
      <c r="C150" s="132"/>
      <c r="D150" s="134"/>
      <c r="E150" s="134"/>
      <c r="F150" s="134"/>
      <c r="G150" s="134"/>
      <c r="H150" s="134"/>
      <c r="I150" s="134"/>
      <c r="J150" s="134"/>
      <c r="K150" s="134"/>
      <c r="L150" s="134"/>
    </row>
    <row r="151" spans="1:12" x14ac:dyDescent="0.2">
      <c r="A151" s="132">
        <v>500039</v>
      </c>
      <c r="B151" s="134" t="s">
        <v>361</v>
      </c>
      <c r="C151" s="132" t="s">
        <v>0</v>
      </c>
      <c r="D151" s="133">
        <v>10581195</v>
      </c>
      <c r="E151" s="134">
        <v>0</v>
      </c>
      <c r="F151" s="134">
        <v>0</v>
      </c>
      <c r="G151" s="133">
        <v>118436.49</v>
      </c>
      <c r="H151" s="134">
        <v>0</v>
      </c>
      <c r="I151" s="134">
        <v>0</v>
      </c>
      <c r="J151" s="134">
        <v>0</v>
      </c>
      <c r="K151" s="133">
        <v>10699631.49</v>
      </c>
      <c r="L151" s="144">
        <v>41435</v>
      </c>
    </row>
    <row r="152" spans="1:12" x14ac:dyDescent="0.2">
      <c r="A152" s="132">
        <v>500613</v>
      </c>
      <c r="B152" s="134" t="s">
        <v>362</v>
      </c>
      <c r="C152" s="132" t="s">
        <v>26</v>
      </c>
      <c r="D152" s="133">
        <v>7458382.4800000004</v>
      </c>
      <c r="E152" s="134">
        <v>0</v>
      </c>
      <c r="F152" s="134">
        <v>0</v>
      </c>
      <c r="G152" s="134">
        <v>0</v>
      </c>
      <c r="H152" s="134">
        <v>0</v>
      </c>
      <c r="I152" s="134">
        <v>0</v>
      </c>
      <c r="J152" s="134">
        <v>0</v>
      </c>
      <c r="K152" s="133">
        <v>7458382.4800000004</v>
      </c>
      <c r="L152" s="144">
        <v>42396</v>
      </c>
    </row>
    <row r="153" spans="1:12" x14ac:dyDescent="0.2">
      <c r="A153" s="134"/>
      <c r="B153" s="134"/>
      <c r="C153" s="132"/>
      <c r="D153" s="134"/>
      <c r="E153" s="134"/>
      <c r="F153" s="134"/>
      <c r="G153" s="134"/>
      <c r="H153" s="134"/>
      <c r="I153" s="134"/>
      <c r="J153" s="134"/>
      <c r="K153" s="134"/>
      <c r="L153" s="134"/>
    </row>
    <row r="154" spans="1:12" x14ac:dyDescent="0.2">
      <c r="A154" s="135"/>
      <c r="B154" s="135" t="s">
        <v>809</v>
      </c>
      <c r="C154" s="135"/>
      <c r="D154" s="136">
        <v>18039577.48</v>
      </c>
      <c r="E154" s="137">
        <v>0</v>
      </c>
      <c r="F154" s="137">
        <v>0</v>
      </c>
      <c r="G154" s="136">
        <v>118436.49</v>
      </c>
      <c r="H154" s="137">
        <v>0</v>
      </c>
      <c r="I154" s="137">
        <v>0</v>
      </c>
      <c r="J154" s="137">
        <v>0</v>
      </c>
      <c r="K154" s="136">
        <v>18158013.969999999</v>
      </c>
      <c r="L154" s="137"/>
    </row>
    <row r="155" spans="1:12" x14ac:dyDescent="0.2">
      <c r="A155" s="132"/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 t="s">
        <v>365</v>
      </c>
      <c r="B156" s="134"/>
      <c r="C156" s="132"/>
      <c r="D156" s="134"/>
      <c r="E156" s="134"/>
      <c r="F156" s="134"/>
      <c r="G156" s="134"/>
      <c r="H156" s="134"/>
      <c r="I156" s="134"/>
      <c r="J156" s="134"/>
      <c r="K156" s="134"/>
      <c r="L156" s="134"/>
    </row>
    <row r="157" spans="1:12" x14ac:dyDescent="0.2">
      <c r="A157" s="132">
        <v>500286</v>
      </c>
      <c r="B157" s="134" t="s">
        <v>735</v>
      </c>
      <c r="C157" s="132" t="s">
        <v>0</v>
      </c>
      <c r="D157" s="133">
        <v>12987324.130000001</v>
      </c>
      <c r="E157" s="134">
        <v>0</v>
      </c>
      <c r="F157" s="134">
        <v>0</v>
      </c>
      <c r="G157" s="133">
        <v>145291.34</v>
      </c>
      <c r="H157" s="134">
        <v>0</v>
      </c>
      <c r="I157" s="134">
        <v>0</v>
      </c>
      <c r="J157" s="134">
        <v>0</v>
      </c>
      <c r="K157" s="133">
        <v>13132615.470000001</v>
      </c>
      <c r="L157" s="144">
        <v>42626</v>
      </c>
    </row>
    <row r="158" spans="1:12" x14ac:dyDescent="0.2">
      <c r="A158" s="132">
        <v>500512</v>
      </c>
      <c r="B158" s="134" t="s">
        <v>364</v>
      </c>
      <c r="C158" s="132" t="s">
        <v>1</v>
      </c>
      <c r="D158" s="133">
        <v>107876689.40000001</v>
      </c>
      <c r="E158" s="134">
        <v>0</v>
      </c>
      <c r="F158" s="134">
        <v>0</v>
      </c>
      <c r="G158" s="133">
        <v>844165.76</v>
      </c>
      <c r="H158" s="134">
        <v>0</v>
      </c>
      <c r="I158" s="134">
        <v>0</v>
      </c>
      <c r="J158" s="134">
        <v>0</v>
      </c>
      <c r="K158" s="133">
        <v>108720855.16</v>
      </c>
      <c r="L158" s="144">
        <v>44165</v>
      </c>
    </row>
    <row r="159" spans="1:12" x14ac:dyDescent="0.2">
      <c r="A159" s="134"/>
      <c r="B159" s="134"/>
      <c r="C159" s="132"/>
      <c r="D159" s="134"/>
      <c r="E159" s="134"/>
      <c r="F159" s="134"/>
      <c r="G159" s="134"/>
      <c r="H159" s="134"/>
      <c r="I159" s="134"/>
      <c r="J159" s="134"/>
      <c r="K159" s="134"/>
      <c r="L159" s="134"/>
    </row>
    <row r="160" spans="1:12" x14ac:dyDescent="0.2">
      <c r="A160" s="135"/>
      <c r="B160" s="135" t="s">
        <v>810</v>
      </c>
      <c r="C160" s="135"/>
      <c r="D160" s="136">
        <v>120864013.53</v>
      </c>
      <c r="E160" s="137">
        <v>0</v>
      </c>
      <c r="F160" s="137">
        <v>0</v>
      </c>
      <c r="G160" s="136">
        <v>989457.1</v>
      </c>
      <c r="H160" s="137">
        <v>0</v>
      </c>
      <c r="I160" s="137">
        <v>0</v>
      </c>
      <c r="J160" s="137">
        <v>0</v>
      </c>
      <c r="K160" s="136">
        <v>121853470.63</v>
      </c>
      <c r="L160" s="137"/>
    </row>
    <row r="161" spans="1:12" x14ac:dyDescent="0.2">
      <c r="A161" s="132"/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 t="s">
        <v>736</v>
      </c>
      <c r="B162" s="134"/>
      <c r="C162" s="132"/>
      <c r="D162" s="134"/>
      <c r="E162" s="134"/>
      <c r="F162" s="134"/>
      <c r="G162" s="134"/>
      <c r="H162" s="134"/>
      <c r="I162" s="134"/>
      <c r="J162" s="134"/>
      <c r="K162" s="134"/>
      <c r="L162" s="134"/>
    </row>
    <row r="163" spans="1:12" x14ac:dyDescent="0.2">
      <c r="A163" s="132">
        <v>500629</v>
      </c>
      <c r="B163" s="134" t="s">
        <v>292</v>
      </c>
      <c r="C163" s="132" t="s">
        <v>26</v>
      </c>
      <c r="D163" s="133">
        <v>3133258.47</v>
      </c>
      <c r="E163" s="134">
        <v>0</v>
      </c>
      <c r="F163" s="134">
        <v>0</v>
      </c>
      <c r="G163" s="134">
        <v>0</v>
      </c>
      <c r="H163" s="133">
        <v>-88226.15</v>
      </c>
      <c r="I163" s="134">
        <v>0</v>
      </c>
      <c r="J163" s="134">
        <v>0</v>
      </c>
      <c r="K163" s="133">
        <v>3045032.32</v>
      </c>
      <c r="L163" s="144">
        <v>41916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135"/>
      <c r="B165" s="135" t="s">
        <v>811</v>
      </c>
      <c r="C165" s="135"/>
      <c r="D165" s="136">
        <v>3133258.47</v>
      </c>
      <c r="E165" s="137">
        <v>0</v>
      </c>
      <c r="F165" s="137">
        <v>0</v>
      </c>
      <c r="G165" s="137">
        <v>0</v>
      </c>
      <c r="H165" s="136">
        <v>-88226.15</v>
      </c>
      <c r="I165" s="137">
        <v>0</v>
      </c>
      <c r="J165" s="137">
        <v>0</v>
      </c>
      <c r="K165" s="136">
        <v>3045032.32</v>
      </c>
      <c r="L165" s="137"/>
    </row>
    <row r="166" spans="1:12" x14ac:dyDescent="0.2">
      <c r="A166" s="132"/>
      <c r="B166" s="134"/>
      <c r="C166" s="132"/>
      <c r="D166" s="134"/>
      <c r="E166" s="134"/>
      <c r="F166" s="134"/>
      <c r="G166" s="134"/>
      <c r="H166" s="134"/>
      <c r="I166" s="134"/>
      <c r="J166" s="134"/>
      <c r="K166" s="134"/>
      <c r="L166" s="134"/>
    </row>
    <row r="167" spans="1:12" x14ac:dyDescent="0.2">
      <c r="A167" s="132" t="s">
        <v>367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500555</v>
      </c>
      <c r="B168" s="134" t="s">
        <v>366</v>
      </c>
      <c r="C168" s="132" t="s">
        <v>26</v>
      </c>
      <c r="D168" s="133">
        <v>918177.38</v>
      </c>
      <c r="E168" s="134">
        <v>0</v>
      </c>
      <c r="F168" s="134">
        <v>0</v>
      </c>
      <c r="G168" s="134">
        <v>0</v>
      </c>
      <c r="H168" s="134">
        <v>0</v>
      </c>
      <c r="I168" s="134">
        <v>0</v>
      </c>
      <c r="J168" s="134">
        <v>0</v>
      </c>
      <c r="K168" s="133">
        <v>918177.38</v>
      </c>
      <c r="L168" s="144">
        <v>41313</v>
      </c>
    </row>
    <row r="169" spans="1:12" x14ac:dyDescent="0.2">
      <c r="A169" s="132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135"/>
      <c r="B170" s="135" t="s">
        <v>812</v>
      </c>
      <c r="C170" s="135"/>
      <c r="D170" s="136">
        <v>918177.38</v>
      </c>
      <c r="E170" s="137">
        <v>0</v>
      </c>
      <c r="F170" s="137">
        <v>0</v>
      </c>
      <c r="G170" s="137">
        <v>0</v>
      </c>
      <c r="H170" s="137">
        <v>0</v>
      </c>
      <c r="I170" s="137">
        <v>0</v>
      </c>
      <c r="J170" s="137">
        <v>0</v>
      </c>
      <c r="K170" s="136">
        <v>918177.38</v>
      </c>
      <c r="L170" s="137"/>
    </row>
    <row r="171" spans="1:12" x14ac:dyDescent="0.2">
      <c r="A171" s="132"/>
      <c r="B171" s="134"/>
      <c r="C171" s="132"/>
      <c r="D171" s="134"/>
      <c r="E171" s="134"/>
      <c r="F171" s="134"/>
      <c r="G171" s="134"/>
      <c r="H171" s="134"/>
      <c r="I171" s="134"/>
      <c r="J171" s="134"/>
      <c r="K171" s="134"/>
      <c r="L171" s="134"/>
    </row>
    <row r="172" spans="1:12" x14ac:dyDescent="0.2">
      <c r="A172" s="132" t="s">
        <v>370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500400</v>
      </c>
      <c r="B173" s="134" t="s">
        <v>368</v>
      </c>
      <c r="C173" s="132" t="s">
        <v>0</v>
      </c>
      <c r="D173" s="133">
        <v>3114751.16</v>
      </c>
      <c r="E173" s="134">
        <v>0</v>
      </c>
      <c r="F173" s="134">
        <v>0</v>
      </c>
      <c r="G173" s="133">
        <v>34863.699999999997</v>
      </c>
      <c r="H173" s="134">
        <v>0</v>
      </c>
      <c r="I173" s="134">
        <v>0</v>
      </c>
      <c r="J173" s="134">
        <v>0</v>
      </c>
      <c r="K173" s="133">
        <v>3149614.86</v>
      </c>
      <c r="L173" s="144">
        <v>46813</v>
      </c>
    </row>
    <row r="174" spans="1:12" x14ac:dyDescent="0.2">
      <c r="A174" s="132">
        <v>500401</v>
      </c>
      <c r="B174" s="134" t="s">
        <v>369</v>
      </c>
      <c r="C174" s="132" t="s">
        <v>0</v>
      </c>
      <c r="D174" s="133">
        <v>22558946.690000001</v>
      </c>
      <c r="E174" s="134">
        <v>0</v>
      </c>
      <c r="F174" s="134">
        <v>0</v>
      </c>
      <c r="G174" s="133">
        <v>252504.81</v>
      </c>
      <c r="H174" s="134">
        <v>0</v>
      </c>
      <c r="I174" s="134">
        <v>0</v>
      </c>
      <c r="J174" s="134">
        <v>0</v>
      </c>
      <c r="K174" s="133">
        <v>22811451.5</v>
      </c>
      <c r="L174" s="144">
        <v>46583</v>
      </c>
    </row>
    <row r="175" spans="1:12" x14ac:dyDescent="0.2">
      <c r="A175" s="134"/>
      <c r="B175" s="134"/>
      <c r="C175" s="132"/>
      <c r="D175" s="134"/>
      <c r="E175" s="134"/>
      <c r="F175" s="134"/>
      <c r="G175" s="134"/>
      <c r="H175" s="134"/>
      <c r="I175" s="134"/>
      <c r="J175" s="134"/>
      <c r="K175" s="134"/>
      <c r="L175" s="134"/>
    </row>
    <row r="176" spans="1:12" x14ac:dyDescent="0.2">
      <c r="A176" s="135"/>
      <c r="B176" s="135" t="s">
        <v>813</v>
      </c>
      <c r="C176" s="135"/>
      <c r="D176" s="136">
        <v>25673697.850000001</v>
      </c>
      <c r="E176" s="137">
        <v>0</v>
      </c>
      <c r="F176" s="137">
        <v>0</v>
      </c>
      <c r="G176" s="136">
        <v>287368.51</v>
      </c>
      <c r="H176" s="137">
        <v>0</v>
      </c>
      <c r="I176" s="137">
        <v>0</v>
      </c>
      <c r="J176" s="137">
        <v>0</v>
      </c>
      <c r="K176" s="136">
        <v>25961066.359999999</v>
      </c>
      <c r="L176" s="137"/>
    </row>
    <row r="177" spans="1:12" x14ac:dyDescent="0.2">
      <c r="A177" s="132"/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 t="s">
        <v>738</v>
      </c>
      <c r="B178" s="134"/>
      <c r="C178" s="132"/>
      <c r="D178" s="134"/>
      <c r="E178" s="134"/>
      <c r="F178" s="134"/>
      <c r="G178" s="134"/>
      <c r="H178" s="134"/>
      <c r="I178" s="134"/>
      <c r="J178" s="134"/>
      <c r="K178" s="134"/>
      <c r="L178" s="134"/>
    </row>
    <row r="179" spans="1:12" x14ac:dyDescent="0.2">
      <c r="A179" s="132">
        <v>500145</v>
      </c>
      <c r="B179" s="134" t="s">
        <v>737</v>
      </c>
      <c r="C179" s="132" t="s">
        <v>26</v>
      </c>
      <c r="D179" s="133">
        <v>992189.96</v>
      </c>
      <c r="E179" s="134">
        <v>0</v>
      </c>
      <c r="F179" s="134">
        <v>0</v>
      </c>
      <c r="G179" s="134">
        <v>0</v>
      </c>
      <c r="H179" s="133">
        <v>-30000</v>
      </c>
      <c r="I179" s="134">
        <v>0</v>
      </c>
      <c r="J179" s="134">
        <v>0</v>
      </c>
      <c r="K179" s="133">
        <v>962189.96</v>
      </c>
      <c r="L179" s="144">
        <v>38539</v>
      </c>
    </row>
    <row r="180" spans="1:12" x14ac:dyDescent="0.2">
      <c r="A180" s="132">
        <v>500206</v>
      </c>
      <c r="B180" s="134" t="s">
        <v>327</v>
      </c>
      <c r="C180" s="132" t="s">
        <v>0</v>
      </c>
      <c r="D180" s="133">
        <v>58395689.030000001</v>
      </c>
      <c r="E180" s="134">
        <v>0</v>
      </c>
      <c r="F180" s="134">
        <v>0</v>
      </c>
      <c r="G180" s="133">
        <v>651704.88</v>
      </c>
      <c r="H180" s="133">
        <v>-543665.97</v>
      </c>
      <c r="I180" s="134">
        <v>0</v>
      </c>
      <c r="J180" s="134">
        <v>0</v>
      </c>
      <c r="K180" s="133">
        <v>58503727.939999998</v>
      </c>
      <c r="L180" s="144">
        <v>43768</v>
      </c>
    </row>
    <row r="181" spans="1:12" x14ac:dyDescent="0.2">
      <c r="A181" s="134"/>
      <c r="B181" s="134"/>
      <c r="C181" s="132"/>
      <c r="D181" s="134"/>
      <c r="E181" s="134"/>
      <c r="F181" s="134"/>
      <c r="G181" s="134"/>
      <c r="H181" s="134"/>
      <c r="I181" s="134"/>
      <c r="J181" s="134"/>
      <c r="K181" s="134"/>
      <c r="L181" s="134"/>
    </row>
    <row r="182" spans="1:12" x14ac:dyDescent="0.2">
      <c r="A182" s="135"/>
      <c r="B182" s="135" t="s">
        <v>814</v>
      </c>
      <c r="C182" s="135"/>
      <c r="D182" s="136">
        <v>59387878.990000002</v>
      </c>
      <c r="E182" s="137">
        <v>0</v>
      </c>
      <c r="F182" s="137">
        <v>0</v>
      </c>
      <c r="G182" s="136">
        <v>651704.88</v>
      </c>
      <c r="H182" s="136">
        <v>-573665.97</v>
      </c>
      <c r="I182" s="137">
        <v>0</v>
      </c>
      <c r="J182" s="137">
        <v>0</v>
      </c>
      <c r="K182" s="136">
        <v>59465917.899999999</v>
      </c>
      <c r="L182" s="137"/>
    </row>
    <row r="183" spans="1:12" x14ac:dyDescent="0.2">
      <c r="A183" s="132"/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4"/>
      <c r="B184" s="134"/>
      <c r="C184" s="132"/>
      <c r="D184" s="134"/>
      <c r="E184" s="134"/>
      <c r="F184" s="134"/>
      <c r="G184" s="134"/>
      <c r="H184" s="134"/>
      <c r="I184" s="134"/>
      <c r="J184" s="134"/>
      <c r="K184" s="134"/>
      <c r="L184" s="134"/>
    </row>
    <row r="185" spans="1:12" x14ac:dyDescent="0.2">
      <c r="A185" s="132"/>
      <c r="B185" s="134"/>
      <c r="C185" s="135" t="s">
        <v>815</v>
      </c>
      <c r="D185" s="136">
        <f t="shared" ref="D185:J185" si="1">D182+D176+D170+D165+D160+D154+D148+D143+D133+D121+D116+D111+D95+D86+D70+D65+D60+D32+D23+D18+D13</f>
        <v>5868522875.1700001</v>
      </c>
      <c r="E185" s="136">
        <f t="shared" si="1"/>
        <v>93198182.439999998</v>
      </c>
      <c r="F185" s="136">
        <f t="shared" si="1"/>
        <v>0</v>
      </c>
      <c r="G185" s="136">
        <f t="shared" si="1"/>
        <v>61391151.109999999</v>
      </c>
      <c r="H185" s="136">
        <f t="shared" si="1"/>
        <v>-116044508.77</v>
      </c>
      <c r="I185" s="136">
        <f t="shared" si="1"/>
        <v>0</v>
      </c>
      <c r="J185" s="136">
        <f t="shared" si="1"/>
        <v>-4185.42</v>
      </c>
      <c r="K185" s="136">
        <f>K182+K176+K170+K165+K160+K154+K148+K143+K133+K121+K116+K111+K95+K86+K70+K65+K60+K32+K23+K18+K13</f>
        <v>5907063514.5299988</v>
      </c>
      <c r="L185" s="134"/>
    </row>
    <row r="186" spans="1:12" x14ac:dyDescent="0.2">
      <c r="A186" s="132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132"/>
      <c r="B187" s="134"/>
      <c r="C187" s="132"/>
      <c r="D187" s="134"/>
      <c r="E187" s="134"/>
      <c r="F187" s="134"/>
      <c r="G187" s="134"/>
      <c r="H187" s="134"/>
      <c r="I187" s="134"/>
      <c r="J187" s="134"/>
      <c r="K187" s="134">
        <v>5907063773.6199999</v>
      </c>
      <c r="L187" s="134"/>
    </row>
  </sheetData>
  <pageMargins left="0.7" right="0.7" top="0.75" bottom="0.75" header="0.3" footer="0.3"/>
  <pageSetup orientation="portrait" horizontalDpi="4294967295" verticalDpi="4294967295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R6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500515</v>
      </c>
      <c r="J7" s="109" t="s">
        <v>401</v>
      </c>
      <c r="K7" s="109" t="s">
        <v>559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560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500523</v>
      </c>
      <c r="J9" s="109" t="s">
        <v>644</v>
      </c>
      <c r="K9" s="109" t="s">
        <v>560</v>
      </c>
      <c r="L9" s="109" t="s">
        <v>26</v>
      </c>
      <c r="N9" s="109">
        <v>0</v>
      </c>
      <c r="P9" s="109">
        <v>77.400000000000006</v>
      </c>
      <c r="Q9" s="109">
        <v>77.400000000000006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559</v>
      </c>
      <c r="L10" s="109" t="s">
        <v>26</v>
      </c>
      <c r="N10" s="108">
        <v>22635.43</v>
      </c>
      <c r="P10" s="108">
        <v>1496.2</v>
      </c>
      <c r="Q10" s="109">
        <v>189.36</v>
      </c>
      <c r="R10" s="108">
        <v>23942.27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-0.61</v>
      </c>
      <c r="P11" s="109">
        <v>163.19999999999999</v>
      </c>
      <c r="Q11" s="109">
        <v>141.28</v>
      </c>
      <c r="R11" s="109">
        <v>21.31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105.38</v>
      </c>
      <c r="Q15" s="109">
        <v>105.38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301.39</v>
      </c>
      <c r="P17" s="108">
        <v>2308.9</v>
      </c>
      <c r="Q17" s="108">
        <v>2305.1799999999998</v>
      </c>
      <c r="R17" s="109">
        <v>305.11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447.88</v>
      </c>
      <c r="P19" s="108">
        <v>1859.87</v>
      </c>
      <c r="Q19" s="108">
        <v>1853.84</v>
      </c>
      <c r="R19" s="109">
        <v>453.91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0</v>
      </c>
      <c r="Q21" s="109">
        <v>0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600.9</v>
      </c>
      <c r="Q25" s="109">
        <v>547.35</v>
      </c>
      <c r="R25" s="109">
        <v>53.55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9">
        <v>579.29999999999995</v>
      </c>
      <c r="Q26" s="109">
        <v>578.24</v>
      </c>
      <c r="R26" s="109">
        <v>1.06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66.260000000000005</v>
      </c>
      <c r="Q27" s="109">
        <v>66.260000000000005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60681.67</v>
      </c>
      <c r="Q29" s="108">
        <v>60681.67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0.16</v>
      </c>
      <c r="Q35" s="109">
        <v>0.16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500845</v>
      </c>
      <c r="J36" s="109" t="s">
        <v>754</v>
      </c>
      <c r="K36" s="109" t="s">
        <v>559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560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500846</v>
      </c>
      <c r="J38" s="109" t="s">
        <v>754</v>
      </c>
      <c r="K38" s="109" t="s">
        <v>559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560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500856</v>
      </c>
      <c r="J40" s="109" t="s">
        <v>755</v>
      </c>
      <c r="K40" s="109" t="s">
        <v>559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560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500878</v>
      </c>
      <c r="J42" s="109" t="s">
        <v>430</v>
      </c>
      <c r="K42" s="109" t="s">
        <v>559</v>
      </c>
      <c r="L42" s="109" t="s">
        <v>26</v>
      </c>
      <c r="N42" s="109">
        <v>0</v>
      </c>
      <c r="P42" s="109">
        <v>1.97</v>
      </c>
      <c r="Q42" s="109">
        <v>1.97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9">
        <v>0</v>
      </c>
      <c r="P43" s="109">
        <v>0</v>
      </c>
      <c r="Q43" s="109">
        <v>0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0</v>
      </c>
      <c r="P44" s="109">
        <v>341.51</v>
      </c>
      <c r="Q44" s="109">
        <v>341.51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0</v>
      </c>
      <c r="P46" s="109">
        <v>396.14</v>
      </c>
      <c r="Q46" s="109">
        <v>396.14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0.17</v>
      </c>
      <c r="Q48" s="109">
        <v>0.17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73.680000000000007</v>
      </c>
      <c r="Q49" s="109">
        <v>73.680000000000007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8">
        <v>1758.31</v>
      </c>
      <c r="Q50" s="108">
        <v>1758.31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62.63</v>
      </c>
      <c r="Q51" s="109">
        <v>62.63</v>
      </c>
      <c r="R51" s="109">
        <v>0</v>
      </c>
    </row>
    <row r="53" spans="1:18" x14ac:dyDescent="0.2">
      <c r="B53" s="109" t="s">
        <v>442</v>
      </c>
      <c r="D53" s="109" t="s">
        <v>384</v>
      </c>
      <c r="F53" s="109">
        <v>138901</v>
      </c>
      <c r="L53" s="109" t="s">
        <v>26</v>
      </c>
      <c r="N53" s="108">
        <v>32854.080000000002</v>
      </c>
      <c r="P53" s="108">
        <v>73542.25</v>
      </c>
      <c r="Q53" s="108">
        <v>72149.13</v>
      </c>
      <c r="R53" s="108">
        <v>34247.199999999997</v>
      </c>
    </row>
    <row r="55" spans="1:18" x14ac:dyDescent="0.2">
      <c r="B55" s="109" t="s">
        <v>443</v>
      </c>
      <c r="D55" s="109" t="s">
        <v>384</v>
      </c>
      <c r="L55" s="109" t="s">
        <v>26</v>
      </c>
      <c r="N55" s="108">
        <v>32854.080000000002</v>
      </c>
      <c r="P55" s="108">
        <v>73542.25</v>
      </c>
      <c r="Q55" s="108">
        <v>72149.13</v>
      </c>
      <c r="R55" s="108">
        <v>34247.199999999997</v>
      </c>
    </row>
    <row r="57" spans="1:18" x14ac:dyDescent="0.2">
      <c r="B57" s="109" t="s">
        <v>444</v>
      </c>
      <c r="L57" s="109" t="s">
        <v>26</v>
      </c>
      <c r="N57" s="108">
        <v>32854.080000000002</v>
      </c>
      <c r="P57" s="108">
        <v>73542.25</v>
      </c>
      <c r="Q57" s="108">
        <v>72149.13</v>
      </c>
      <c r="R57" s="108">
        <v>34247.199999999997</v>
      </c>
    </row>
    <row r="59" spans="1:18" x14ac:dyDescent="0.2">
      <c r="A59" s="109" t="s">
        <v>817</v>
      </c>
    </row>
    <row r="60" spans="1:18" x14ac:dyDescent="0.2">
      <c r="A60" s="109" t="s">
        <v>446</v>
      </c>
    </row>
    <row r="61" spans="1:18" x14ac:dyDescent="0.2">
      <c r="A61" s="109" t="s">
        <v>784</v>
      </c>
    </row>
    <row r="62" spans="1:18" x14ac:dyDescent="0.2">
      <c r="A62" s="109" t="s">
        <v>447</v>
      </c>
    </row>
    <row r="64" spans="1:18" x14ac:dyDescent="0.2">
      <c r="C64" s="109" t="s">
        <v>379</v>
      </c>
      <c r="E64" s="109" t="s">
        <v>374</v>
      </c>
      <c r="G64" s="109" t="s">
        <v>448</v>
      </c>
      <c r="H64" s="109" t="s">
        <v>380</v>
      </c>
      <c r="J64" s="109" t="s">
        <v>381</v>
      </c>
      <c r="M64" s="109" t="s">
        <v>382</v>
      </c>
      <c r="O64" s="109" t="s">
        <v>383</v>
      </c>
    </row>
    <row r="66" spans="2:15" x14ac:dyDescent="0.2">
      <c r="C66" s="109" t="s">
        <v>26</v>
      </c>
      <c r="E66" s="109" t="s">
        <v>384</v>
      </c>
      <c r="G66" s="109" t="s">
        <v>559</v>
      </c>
      <c r="H66" s="108">
        <v>32105.42</v>
      </c>
      <c r="J66" s="108">
        <v>5141.3500000000004</v>
      </c>
      <c r="M66" s="108">
        <v>3780.96</v>
      </c>
      <c r="O66" s="108">
        <v>33465.81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9">
        <v>748.66</v>
      </c>
      <c r="J67" s="108">
        <v>68400.899999999994</v>
      </c>
      <c r="M67" s="108">
        <v>68368.17</v>
      </c>
      <c r="O67" s="109">
        <v>781.39</v>
      </c>
    </row>
    <row r="69" spans="2:15" x14ac:dyDescent="0.2">
      <c r="B69" s="109" t="s">
        <v>442</v>
      </c>
      <c r="C69" s="109" t="s">
        <v>26</v>
      </c>
      <c r="H69" s="108">
        <v>32854.080000000002</v>
      </c>
      <c r="J69" s="108">
        <v>73542.25</v>
      </c>
      <c r="M69" s="108">
        <v>72149.13</v>
      </c>
      <c r="O69" s="108">
        <v>34247.199999999997</v>
      </c>
    </row>
  </sheetData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R52"/>
  <sheetViews>
    <sheetView workbookViewId="0"/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818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500523</v>
      </c>
      <c r="J7" s="109" t="s">
        <v>644</v>
      </c>
      <c r="K7" s="109" t="s">
        <v>560</v>
      </c>
      <c r="L7" s="109" t="s">
        <v>26</v>
      </c>
      <c r="N7" s="109">
        <v>0</v>
      </c>
      <c r="P7" s="109">
        <v>68.84</v>
      </c>
      <c r="Q7" s="109">
        <v>68.84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559</v>
      </c>
      <c r="L8" s="109" t="s">
        <v>26</v>
      </c>
      <c r="N8" s="108">
        <v>23942.27</v>
      </c>
      <c r="P8" s="108">
        <v>1547.57</v>
      </c>
      <c r="Q8" s="109">
        <v>215.63</v>
      </c>
      <c r="R8" s="108">
        <v>25274.21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560</v>
      </c>
      <c r="L9" s="109" t="s">
        <v>26</v>
      </c>
      <c r="N9" s="109">
        <v>21.31</v>
      </c>
      <c r="P9" s="109">
        <v>140.21</v>
      </c>
      <c r="Q9" s="109">
        <v>435.8</v>
      </c>
      <c r="R9" s="109">
        <v>-274.27999999999997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559</v>
      </c>
      <c r="L10" s="109" t="s">
        <v>26</v>
      </c>
      <c r="N10" s="109">
        <v>0</v>
      </c>
      <c r="P10" s="108">
        <v>1750.36</v>
      </c>
      <c r="Q10" s="108">
        <v>1750.36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560</v>
      </c>
      <c r="L11" s="109" t="s">
        <v>26</v>
      </c>
      <c r="N11" s="109">
        <v>0</v>
      </c>
      <c r="P11" s="109">
        <v>124.84</v>
      </c>
      <c r="Q11" s="109">
        <v>124.84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559</v>
      </c>
      <c r="L12" s="109" t="s">
        <v>26</v>
      </c>
      <c r="N12" s="108">
        <v>3607.27</v>
      </c>
      <c r="P12" s="109">
        <v>0</v>
      </c>
      <c r="Q12" s="109">
        <v>0</v>
      </c>
      <c r="R12" s="108">
        <v>3607.27</v>
      </c>
    </row>
    <row r="13" spans="1:18" x14ac:dyDescent="0.2">
      <c r="D13" s="109" t="s">
        <v>384</v>
      </c>
      <c r="F13" s="109">
        <v>138901</v>
      </c>
      <c r="I13" s="109">
        <v>500640</v>
      </c>
      <c r="J13" s="109" t="s">
        <v>414</v>
      </c>
      <c r="K13" s="109" t="s">
        <v>560</v>
      </c>
      <c r="L13" s="109" t="s">
        <v>26</v>
      </c>
      <c r="N13" s="109">
        <v>305.11</v>
      </c>
      <c r="P13" s="108">
        <v>2458.23</v>
      </c>
      <c r="Q13" s="108">
        <v>2506.8000000000002</v>
      </c>
      <c r="R13" s="109">
        <v>256.54000000000002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559</v>
      </c>
      <c r="L14" s="109" t="s">
        <v>26</v>
      </c>
      <c r="N14" s="108">
        <v>5862.72</v>
      </c>
      <c r="P14" s="109">
        <v>0</v>
      </c>
      <c r="Q14" s="109">
        <v>0</v>
      </c>
      <c r="R14" s="108">
        <v>5862.72</v>
      </c>
    </row>
    <row r="15" spans="1:18" x14ac:dyDescent="0.2">
      <c r="D15" s="109" t="s">
        <v>384</v>
      </c>
      <c r="F15" s="109">
        <v>138901</v>
      </c>
      <c r="I15" s="109">
        <v>500642</v>
      </c>
      <c r="J15" s="109" t="s">
        <v>414</v>
      </c>
      <c r="K15" s="109" t="s">
        <v>560</v>
      </c>
      <c r="L15" s="109" t="s">
        <v>26</v>
      </c>
      <c r="N15" s="109">
        <v>453.91</v>
      </c>
      <c r="P15" s="108">
        <v>1842.09</v>
      </c>
      <c r="Q15" s="108">
        <v>1920.52</v>
      </c>
      <c r="R15" s="109">
        <v>375.48</v>
      </c>
    </row>
    <row r="16" spans="1:18" x14ac:dyDescent="0.2">
      <c r="D16" s="109" t="s">
        <v>384</v>
      </c>
      <c r="F16" s="109">
        <v>138901</v>
      </c>
      <c r="I16" s="109">
        <v>500686</v>
      </c>
      <c r="J16" s="109" t="s">
        <v>751</v>
      </c>
      <c r="K16" s="109" t="s">
        <v>559</v>
      </c>
      <c r="L16" s="109" t="s">
        <v>26</v>
      </c>
      <c r="N16" s="109">
        <v>0</v>
      </c>
      <c r="P16" s="109">
        <v>3.64</v>
      </c>
      <c r="Q16" s="109">
        <v>0</v>
      </c>
      <c r="R16" s="109">
        <v>3.64</v>
      </c>
    </row>
    <row r="17" spans="4:18" x14ac:dyDescent="0.2">
      <c r="D17" s="109" t="s">
        <v>384</v>
      </c>
      <c r="F17" s="109">
        <v>138901</v>
      </c>
      <c r="I17" s="109">
        <v>500686</v>
      </c>
      <c r="J17" s="109" t="s">
        <v>751</v>
      </c>
      <c r="K17" s="109" t="s">
        <v>560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500732</v>
      </c>
      <c r="J18" s="109" t="s">
        <v>647</v>
      </c>
      <c r="K18" s="109" t="s">
        <v>559</v>
      </c>
      <c r="L18" s="109" t="s">
        <v>26</v>
      </c>
      <c r="N18" s="109">
        <v>53.55</v>
      </c>
      <c r="P18" s="108">
        <v>1406.07</v>
      </c>
      <c r="Q18" s="108">
        <v>1422.8</v>
      </c>
      <c r="R18" s="109">
        <v>36.82</v>
      </c>
    </row>
    <row r="19" spans="4:18" x14ac:dyDescent="0.2">
      <c r="D19" s="109" t="s">
        <v>384</v>
      </c>
      <c r="F19" s="109">
        <v>138901</v>
      </c>
      <c r="I19" s="109">
        <v>500732</v>
      </c>
      <c r="J19" s="109" t="s">
        <v>647</v>
      </c>
      <c r="K19" s="109" t="s">
        <v>560</v>
      </c>
      <c r="L19" s="109" t="s">
        <v>26</v>
      </c>
      <c r="N19" s="109">
        <v>1.06</v>
      </c>
      <c r="P19" s="109">
        <v>676.3</v>
      </c>
      <c r="Q19" s="109">
        <v>667.35</v>
      </c>
      <c r="R19" s="109">
        <v>10.01</v>
      </c>
    </row>
    <row r="20" spans="4:18" x14ac:dyDescent="0.2">
      <c r="D20" s="109" t="s">
        <v>384</v>
      </c>
      <c r="F20" s="109">
        <v>138901</v>
      </c>
      <c r="I20" s="109">
        <v>500734</v>
      </c>
      <c r="J20" s="109" t="s">
        <v>648</v>
      </c>
      <c r="K20" s="109" t="s">
        <v>560</v>
      </c>
      <c r="L20" s="109" t="s">
        <v>26</v>
      </c>
      <c r="N20" s="109">
        <v>0</v>
      </c>
      <c r="P20" s="109">
        <v>61.27</v>
      </c>
      <c r="Q20" s="109">
        <v>61.27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500742</v>
      </c>
      <c r="J21" s="109" t="s">
        <v>774</v>
      </c>
      <c r="K21" s="109" t="s">
        <v>559</v>
      </c>
      <c r="L21" s="109" t="s">
        <v>26</v>
      </c>
      <c r="N21" s="109">
        <v>0</v>
      </c>
      <c r="P21" s="108">
        <v>1218.24</v>
      </c>
      <c r="Q21" s="108">
        <v>1218.24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500768</v>
      </c>
      <c r="J22" s="109" t="s">
        <v>423</v>
      </c>
      <c r="K22" s="109" t="s">
        <v>560</v>
      </c>
      <c r="L22" s="109" t="s">
        <v>26</v>
      </c>
      <c r="N22" s="109">
        <v>0</v>
      </c>
      <c r="P22" s="108">
        <v>53077.11</v>
      </c>
      <c r="Q22" s="108">
        <v>53077.11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500793</v>
      </c>
      <c r="J23" s="109" t="s">
        <v>753</v>
      </c>
      <c r="K23" s="109" t="s">
        <v>559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500793</v>
      </c>
      <c r="J24" s="109" t="s">
        <v>753</v>
      </c>
      <c r="K24" s="109" t="s">
        <v>560</v>
      </c>
      <c r="L24" s="109" t="s">
        <v>26</v>
      </c>
      <c r="N24" s="109">
        <v>0</v>
      </c>
      <c r="P24" s="109">
        <v>0.13</v>
      </c>
      <c r="Q24" s="109">
        <v>0.13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500878</v>
      </c>
      <c r="J25" s="109" t="s">
        <v>430</v>
      </c>
      <c r="K25" s="109" t="s">
        <v>559</v>
      </c>
      <c r="L25" s="109" t="s">
        <v>26</v>
      </c>
      <c r="N25" s="109">
        <v>0</v>
      </c>
      <c r="P25" s="109">
        <v>1.97</v>
      </c>
      <c r="Q25" s="109">
        <v>1.97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500883</v>
      </c>
      <c r="J26" s="109" t="s">
        <v>431</v>
      </c>
      <c r="K26" s="109" t="s">
        <v>559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500883</v>
      </c>
      <c r="J27" s="109" t="s">
        <v>431</v>
      </c>
      <c r="K27" s="109" t="s">
        <v>560</v>
      </c>
      <c r="L27" s="109" t="s">
        <v>26</v>
      </c>
      <c r="N27" s="109">
        <v>0</v>
      </c>
      <c r="P27" s="109">
        <v>291.27</v>
      </c>
      <c r="Q27" s="109">
        <v>291.27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500884</v>
      </c>
      <c r="J28" s="109" t="s">
        <v>431</v>
      </c>
      <c r="K28" s="109" t="s">
        <v>559</v>
      </c>
      <c r="L28" s="109" t="s">
        <v>26</v>
      </c>
      <c r="N28" s="109">
        <v>0</v>
      </c>
      <c r="P28" s="109">
        <v>0</v>
      </c>
      <c r="Q28" s="109">
        <v>0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500884</v>
      </c>
      <c r="J29" s="109" t="s">
        <v>431</v>
      </c>
      <c r="K29" s="109" t="s">
        <v>560</v>
      </c>
      <c r="L29" s="109" t="s">
        <v>26</v>
      </c>
      <c r="N29" s="109">
        <v>0</v>
      </c>
      <c r="P29" s="109">
        <v>336.86</v>
      </c>
      <c r="Q29" s="109">
        <v>336.86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500896</v>
      </c>
      <c r="J30" s="109" t="s">
        <v>756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500896</v>
      </c>
      <c r="J31" s="109" t="s">
        <v>756</v>
      </c>
      <c r="K31" s="109" t="s">
        <v>560</v>
      </c>
      <c r="L31" s="109" t="s">
        <v>26</v>
      </c>
      <c r="N31" s="109">
        <v>0</v>
      </c>
      <c r="P31" s="109">
        <v>0.26</v>
      </c>
      <c r="Q31" s="109">
        <v>0.26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500913</v>
      </c>
      <c r="J32" s="109" t="s">
        <v>434</v>
      </c>
      <c r="K32" s="109" t="s">
        <v>559</v>
      </c>
      <c r="L32" s="109" t="s">
        <v>26</v>
      </c>
      <c r="N32" s="109">
        <v>0</v>
      </c>
      <c r="P32" s="109">
        <v>73.680000000000007</v>
      </c>
      <c r="Q32" s="109">
        <v>73.680000000000007</v>
      </c>
      <c r="R32" s="109">
        <v>0</v>
      </c>
    </row>
    <row r="33" spans="1:18" x14ac:dyDescent="0.2">
      <c r="D33" s="109" t="s">
        <v>384</v>
      </c>
      <c r="F33" s="109">
        <v>138901</v>
      </c>
      <c r="I33" s="109">
        <v>500913</v>
      </c>
      <c r="J33" s="109" t="s">
        <v>434</v>
      </c>
      <c r="K33" s="109" t="s">
        <v>560</v>
      </c>
      <c r="L33" s="109" t="s">
        <v>26</v>
      </c>
      <c r="N33" s="109">
        <v>0</v>
      </c>
      <c r="P33" s="108">
        <v>1582.02</v>
      </c>
      <c r="Q33" s="108">
        <v>1582.02</v>
      </c>
      <c r="R33" s="109">
        <v>0</v>
      </c>
    </row>
    <row r="34" spans="1:18" x14ac:dyDescent="0.2">
      <c r="D34" s="109" t="s">
        <v>384</v>
      </c>
      <c r="F34" s="109">
        <v>138901</v>
      </c>
      <c r="I34" s="109">
        <v>500918</v>
      </c>
      <c r="J34" s="109" t="s">
        <v>434</v>
      </c>
      <c r="K34" s="109" t="s">
        <v>560</v>
      </c>
      <c r="L34" s="109" t="s">
        <v>26</v>
      </c>
      <c r="N34" s="109">
        <v>0</v>
      </c>
      <c r="P34" s="109">
        <v>56.66</v>
      </c>
      <c r="Q34" s="109">
        <v>56.66</v>
      </c>
      <c r="R34" s="109">
        <v>0</v>
      </c>
    </row>
    <row r="36" spans="1:18" x14ac:dyDescent="0.2">
      <c r="B36" s="109" t="s">
        <v>442</v>
      </c>
      <c r="D36" s="109" t="s">
        <v>384</v>
      </c>
      <c r="F36" s="109">
        <v>138901</v>
      </c>
      <c r="L36" s="109" t="s">
        <v>26</v>
      </c>
      <c r="N36" s="108">
        <v>34247.199999999997</v>
      </c>
      <c r="P36" s="108">
        <v>66717.62</v>
      </c>
      <c r="Q36" s="108">
        <v>65812.41</v>
      </c>
      <c r="R36" s="108">
        <v>35152.410000000003</v>
      </c>
    </row>
    <row r="38" spans="1:18" x14ac:dyDescent="0.2">
      <c r="B38" s="109" t="s">
        <v>443</v>
      </c>
      <c r="D38" s="109" t="s">
        <v>384</v>
      </c>
      <c r="L38" s="109" t="s">
        <v>26</v>
      </c>
      <c r="N38" s="108">
        <v>34247.199999999997</v>
      </c>
      <c r="P38" s="108">
        <v>66717.62</v>
      </c>
      <c r="Q38" s="108">
        <v>65812.41</v>
      </c>
      <c r="R38" s="108">
        <v>35152.410000000003</v>
      </c>
    </row>
    <row r="40" spans="1:18" x14ac:dyDescent="0.2">
      <c r="B40" s="109" t="s">
        <v>444</v>
      </c>
      <c r="L40" s="109" t="s">
        <v>26</v>
      </c>
      <c r="N40" s="108">
        <v>34247.199999999997</v>
      </c>
      <c r="P40" s="108">
        <v>66717.62</v>
      </c>
      <c r="Q40" s="108">
        <v>65812.41</v>
      </c>
      <c r="R40" s="108">
        <v>35152.410000000003</v>
      </c>
    </row>
    <row r="42" spans="1:18" x14ac:dyDescent="0.2">
      <c r="A42" s="109" t="s">
        <v>819</v>
      </c>
    </row>
    <row r="43" spans="1:18" x14ac:dyDescent="0.2">
      <c r="A43" s="109" t="s">
        <v>446</v>
      </c>
    </row>
    <row r="44" spans="1:18" x14ac:dyDescent="0.2">
      <c r="A44" s="109" t="s">
        <v>760</v>
      </c>
    </row>
    <row r="45" spans="1:18" x14ac:dyDescent="0.2">
      <c r="A45" s="109" t="s">
        <v>447</v>
      </c>
    </row>
    <row r="47" spans="1:18" x14ac:dyDescent="0.2">
      <c r="C47" s="109" t="s">
        <v>379</v>
      </c>
      <c r="E47" s="109" t="s">
        <v>374</v>
      </c>
      <c r="G47" s="109" t="s">
        <v>448</v>
      </c>
      <c r="H47" s="109" t="s">
        <v>380</v>
      </c>
      <c r="J47" s="109" t="s">
        <v>381</v>
      </c>
      <c r="M47" s="109" t="s">
        <v>382</v>
      </c>
      <c r="O47" s="109" t="s">
        <v>383</v>
      </c>
    </row>
    <row r="49" spans="2:15" x14ac:dyDescent="0.2">
      <c r="C49" s="109" t="s">
        <v>26</v>
      </c>
      <c r="E49" s="109" t="s">
        <v>384</v>
      </c>
      <c r="G49" s="109" t="s">
        <v>559</v>
      </c>
      <c r="H49" s="108">
        <v>33465.81</v>
      </c>
      <c r="J49" s="108">
        <v>6001.53</v>
      </c>
      <c r="M49" s="108">
        <v>4682.68</v>
      </c>
      <c r="O49" s="108">
        <v>34784.660000000003</v>
      </c>
    </row>
    <row r="50" spans="2:15" x14ac:dyDescent="0.2">
      <c r="C50" s="109" t="s">
        <v>26</v>
      </c>
      <c r="E50" s="109" t="s">
        <v>384</v>
      </c>
      <c r="G50" s="109" t="s">
        <v>560</v>
      </c>
      <c r="H50" s="109">
        <v>781.39</v>
      </c>
      <c r="J50" s="108">
        <v>60716.09</v>
      </c>
      <c r="M50" s="108">
        <v>61129.73</v>
      </c>
      <c r="O50" s="109">
        <v>367.75</v>
      </c>
    </row>
    <row r="52" spans="2:15" x14ac:dyDescent="0.2">
      <c r="B52" s="109" t="s">
        <v>442</v>
      </c>
      <c r="C52" s="109" t="s">
        <v>26</v>
      </c>
      <c r="H52" s="108">
        <v>34247.199999999997</v>
      </c>
      <c r="J52" s="108">
        <v>66717.62</v>
      </c>
      <c r="M52" s="108">
        <v>65812.41</v>
      </c>
      <c r="O52" s="108">
        <v>35152.410000000003</v>
      </c>
    </row>
  </sheetData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R96"/>
  <sheetViews>
    <sheetView workbookViewId="0">
      <pane ySplit="5" topLeftCell="A21" activePane="bottomLeft" state="frozen"/>
      <selection pane="bottomLeft"/>
    </sheetView>
  </sheetViews>
  <sheetFormatPr defaultColWidth="9.3320312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33203125" style="109"/>
  </cols>
  <sheetData>
    <row r="1" spans="1:18" x14ac:dyDescent="0.2">
      <c r="A1" s="109" t="s">
        <v>820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896570.47</v>
      </c>
      <c r="P7" s="108">
        <v>1218084.94</v>
      </c>
      <c r="Q7" s="108">
        <v>1249372.6499999999</v>
      </c>
      <c r="R7" s="108">
        <v>865282.76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1623299.18</v>
      </c>
      <c r="P8" s="108">
        <v>37648.93</v>
      </c>
      <c r="Q8" s="109">
        <v>0</v>
      </c>
      <c r="R8" s="108">
        <v>1660948.11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892280.35</v>
      </c>
      <c r="P9" s="108">
        <v>1224896.07</v>
      </c>
      <c r="Q9" s="108">
        <v>1255478.49</v>
      </c>
      <c r="R9" s="108">
        <v>861697.93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1570774.44</v>
      </c>
      <c r="P10" s="108">
        <v>37801.1</v>
      </c>
      <c r="Q10" s="109">
        <v>0</v>
      </c>
      <c r="R10" s="108">
        <v>1608575.54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2367658.33</v>
      </c>
      <c r="P12" s="108">
        <v>3454837.35</v>
      </c>
      <c r="Q12" s="108">
        <v>3642324.36</v>
      </c>
      <c r="R12" s="108">
        <v>2180171.3199999998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12733363.449999999</v>
      </c>
      <c r="P13" s="108">
        <v>94209.600000000006</v>
      </c>
      <c r="Q13" s="109">
        <v>0</v>
      </c>
      <c r="R13" s="108">
        <v>12827573.050000001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327401.11</v>
      </c>
      <c r="P14" s="108">
        <v>40317.5</v>
      </c>
      <c r="Q14" s="108">
        <v>367718.61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2025429.37</v>
      </c>
      <c r="P15" s="108">
        <v>344510.57</v>
      </c>
      <c r="Q15" s="108">
        <v>2369939.94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4750918.1399999997</v>
      </c>
      <c r="P16" s="108">
        <v>43398.86</v>
      </c>
      <c r="Q16" s="108">
        <v>80000</v>
      </c>
      <c r="R16" s="108">
        <v>4714317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13542.21</v>
      </c>
      <c r="Q17" s="108">
        <v>13542.21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12194139.67</v>
      </c>
      <c r="Q18" s="108">
        <v>12194139.67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22344.26</v>
      </c>
      <c r="Q19" s="108">
        <v>22344.26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63752.6</v>
      </c>
      <c r="Q20" s="108">
        <v>63752.6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3846650.98</v>
      </c>
      <c r="P21" s="108">
        <v>10398117.41</v>
      </c>
      <c r="Q21" s="108">
        <v>10743590.789999999</v>
      </c>
      <c r="R21" s="108">
        <v>3501177.6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23977240.059999999</v>
      </c>
      <c r="P22" s="108">
        <v>465580.75</v>
      </c>
      <c r="Q22" s="109">
        <v>0</v>
      </c>
      <c r="R22" s="108">
        <v>24442820.809999999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1165670.79</v>
      </c>
      <c r="P23" s="108">
        <v>1299026.05</v>
      </c>
      <c r="Q23" s="108">
        <v>1484180.43</v>
      </c>
      <c r="R23" s="108">
        <v>980516.41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13746381.460000001</v>
      </c>
      <c r="P24" s="108">
        <v>274204.09999999998</v>
      </c>
      <c r="Q24" s="109">
        <v>0</v>
      </c>
      <c r="R24" s="108">
        <v>14020585.560000001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23545.14</v>
      </c>
      <c r="P26" s="108">
        <v>168426.55</v>
      </c>
      <c r="Q26" s="108">
        <v>175984.69</v>
      </c>
      <c r="R26" s="108">
        <v>15987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585180.07999999996</v>
      </c>
      <c r="P27" s="108">
        <v>29678.36</v>
      </c>
      <c r="Q27" s="109">
        <v>0</v>
      </c>
      <c r="R27" s="108">
        <v>614858.43999999994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500302</v>
      </c>
      <c r="J29" s="109" t="s">
        <v>585</v>
      </c>
      <c r="K29" s="109" t="s">
        <v>561</v>
      </c>
      <c r="L29" s="109" t="s">
        <v>26</v>
      </c>
      <c r="N29" s="109">
        <v>0</v>
      </c>
      <c r="P29" s="108">
        <v>52186.99</v>
      </c>
      <c r="Q29" s="108">
        <v>52186.99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500317</v>
      </c>
      <c r="J30" s="109" t="s">
        <v>766</v>
      </c>
      <c r="K30" s="109" t="s">
        <v>562</v>
      </c>
      <c r="L30" s="109" t="s">
        <v>26</v>
      </c>
      <c r="N30" s="108">
        <v>79446.149999999994</v>
      </c>
      <c r="P30" s="108">
        <v>1397.4</v>
      </c>
      <c r="Q30" s="108">
        <v>80843.55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500360</v>
      </c>
      <c r="J31" s="109" t="s">
        <v>768</v>
      </c>
      <c r="K31" s="109" t="s">
        <v>562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500491</v>
      </c>
      <c r="J32" s="109" t="s">
        <v>640</v>
      </c>
      <c r="K32" s="109" t="s">
        <v>561</v>
      </c>
      <c r="L32" s="109" t="s">
        <v>26</v>
      </c>
      <c r="N32" s="109">
        <v>0</v>
      </c>
      <c r="P32" s="109">
        <v>0.02</v>
      </c>
      <c r="Q32" s="109">
        <v>0.02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562</v>
      </c>
      <c r="L33" s="109" t="s">
        <v>26</v>
      </c>
      <c r="N33" s="108">
        <v>7693.47</v>
      </c>
      <c r="P33" s="108">
        <v>2318.63</v>
      </c>
      <c r="Q33" s="108">
        <v>10012.1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561</v>
      </c>
      <c r="L34" s="109" t="s">
        <v>26</v>
      </c>
      <c r="N34" s="108">
        <v>632700.32999999996</v>
      </c>
      <c r="P34" s="108">
        <v>863013.02</v>
      </c>
      <c r="Q34" s="108">
        <v>1101699.06</v>
      </c>
      <c r="R34" s="108">
        <v>394014.29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562</v>
      </c>
      <c r="L35" s="109" t="s">
        <v>26</v>
      </c>
      <c r="N35" s="108">
        <v>27129977.620000001</v>
      </c>
      <c r="P35" s="108">
        <v>546912.98</v>
      </c>
      <c r="Q35" s="109">
        <v>0</v>
      </c>
      <c r="R35" s="108">
        <v>27676890.600000001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561</v>
      </c>
      <c r="L36" s="109" t="s">
        <v>26</v>
      </c>
      <c r="N36" s="108">
        <v>87652.3</v>
      </c>
      <c r="P36" s="108">
        <v>65251.62</v>
      </c>
      <c r="Q36" s="108">
        <v>92790.2</v>
      </c>
      <c r="R36" s="108">
        <v>60113.72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562</v>
      </c>
      <c r="L37" s="109" t="s">
        <v>26</v>
      </c>
      <c r="N37" s="108">
        <v>2130261.2799999998</v>
      </c>
      <c r="P37" s="108">
        <v>215454.54</v>
      </c>
      <c r="Q37" s="109">
        <v>0</v>
      </c>
      <c r="R37" s="108">
        <v>2345715.8199999998</v>
      </c>
    </row>
    <row r="38" spans="4:18" x14ac:dyDescent="0.2">
      <c r="D38" s="109" t="s">
        <v>384</v>
      </c>
      <c r="F38" s="109">
        <v>138901</v>
      </c>
      <c r="I38" s="109">
        <v>500540</v>
      </c>
      <c r="J38" s="109" t="s">
        <v>748</v>
      </c>
      <c r="K38" s="109" t="s">
        <v>561</v>
      </c>
      <c r="L38" s="109" t="s">
        <v>26</v>
      </c>
      <c r="N38" s="108">
        <v>-3275.82</v>
      </c>
      <c r="P38" s="108">
        <v>97434.25</v>
      </c>
      <c r="Q38" s="108">
        <v>108496.68</v>
      </c>
      <c r="R38" s="108">
        <v>-14338.25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562</v>
      </c>
      <c r="L39" s="109" t="s">
        <v>26</v>
      </c>
      <c r="N39" s="108">
        <v>630931.37</v>
      </c>
      <c r="P39" s="108">
        <v>313564.95</v>
      </c>
      <c r="Q39" s="109">
        <v>0</v>
      </c>
      <c r="R39" s="108">
        <v>944496.32</v>
      </c>
    </row>
    <row r="40" spans="4:18" x14ac:dyDescent="0.2">
      <c r="D40" s="109" t="s">
        <v>384</v>
      </c>
      <c r="F40" s="109">
        <v>138901</v>
      </c>
      <c r="I40" s="109">
        <v>500546</v>
      </c>
      <c r="J40" s="109" t="s">
        <v>404</v>
      </c>
      <c r="K40" s="109" t="s">
        <v>562</v>
      </c>
      <c r="L40" s="109" t="s">
        <v>26</v>
      </c>
      <c r="N40" s="108">
        <v>7059</v>
      </c>
      <c r="P40" s="108">
        <v>1415.27</v>
      </c>
      <c r="Q40" s="108">
        <v>1370.78</v>
      </c>
      <c r="R40" s="108">
        <v>7103.49</v>
      </c>
    </row>
    <row r="41" spans="4:18" x14ac:dyDescent="0.2">
      <c r="D41" s="109" t="s">
        <v>384</v>
      </c>
      <c r="F41" s="109">
        <v>138901</v>
      </c>
      <c r="I41" s="109">
        <v>500555</v>
      </c>
      <c r="J41" s="109" t="s">
        <v>405</v>
      </c>
      <c r="K41" s="109" t="s">
        <v>562</v>
      </c>
      <c r="L41" s="109" t="s">
        <v>26</v>
      </c>
      <c r="N41" s="108">
        <v>58434.5</v>
      </c>
      <c r="P41" s="108">
        <v>10448.780000000001</v>
      </c>
      <c r="Q41" s="108">
        <v>10000</v>
      </c>
      <c r="R41" s="108">
        <v>58883.28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561</v>
      </c>
      <c r="L42" s="109" t="s">
        <v>26</v>
      </c>
      <c r="N42" s="108">
        <v>1755542.55</v>
      </c>
      <c r="P42" s="108">
        <v>3127222.77</v>
      </c>
      <c r="Q42" s="108">
        <v>3610102.12</v>
      </c>
      <c r="R42" s="108">
        <v>1272663.2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562</v>
      </c>
      <c r="L43" s="109" t="s">
        <v>26</v>
      </c>
      <c r="N43" s="108">
        <v>37134813.960000001</v>
      </c>
      <c r="P43" s="108">
        <v>1131280.79</v>
      </c>
      <c r="Q43" s="109">
        <v>0</v>
      </c>
      <c r="R43" s="108">
        <v>38266094.75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561</v>
      </c>
      <c r="L44" s="109" t="s">
        <v>26</v>
      </c>
      <c r="N44" s="108">
        <v>2920024.34</v>
      </c>
      <c r="P44" s="108">
        <v>3754607.99</v>
      </c>
      <c r="Q44" s="108">
        <v>4513391.3600000003</v>
      </c>
      <c r="R44" s="108">
        <v>2161240.9700000002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562</v>
      </c>
      <c r="L45" s="109" t="s">
        <v>26</v>
      </c>
      <c r="N45" s="108">
        <v>58191220.049999997</v>
      </c>
      <c r="P45" s="108">
        <v>1325194</v>
      </c>
      <c r="Q45" s="109">
        <v>0</v>
      </c>
      <c r="R45" s="108">
        <v>59516414.049999997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562</v>
      </c>
      <c r="L46" s="109" t="s">
        <v>26</v>
      </c>
      <c r="N46" s="108">
        <v>188666.34</v>
      </c>
      <c r="P46" s="108">
        <v>2705.6</v>
      </c>
      <c r="Q46" s="109">
        <v>0</v>
      </c>
      <c r="R46" s="108">
        <v>191371.94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561</v>
      </c>
      <c r="L47" s="109" t="s">
        <v>26</v>
      </c>
      <c r="N47" s="108">
        <v>-65158</v>
      </c>
      <c r="P47" s="108">
        <v>95928.92</v>
      </c>
      <c r="Q47" s="108">
        <v>120804.54</v>
      </c>
      <c r="R47" s="108">
        <v>-90033.62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562</v>
      </c>
      <c r="L48" s="109" t="s">
        <v>26</v>
      </c>
      <c r="N48" s="108">
        <v>1476541.13</v>
      </c>
      <c r="P48" s="108">
        <v>18401.54</v>
      </c>
      <c r="Q48" s="108">
        <v>82265.710000000006</v>
      </c>
      <c r="R48" s="108">
        <v>1412676.96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562</v>
      </c>
      <c r="L49" s="109" t="s">
        <v>26</v>
      </c>
      <c r="N49" s="108">
        <v>83942.11</v>
      </c>
      <c r="P49" s="108">
        <v>5595.17</v>
      </c>
      <c r="Q49" s="108">
        <v>3000</v>
      </c>
      <c r="R49" s="108">
        <v>86537.279999999999</v>
      </c>
    </row>
    <row r="50" spans="4:18" x14ac:dyDescent="0.2">
      <c r="D50" s="170" t="s">
        <v>384</v>
      </c>
      <c r="E50" s="170"/>
      <c r="F50" s="170">
        <v>138901</v>
      </c>
      <c r="G50" s="170"/>
      <c r="H50" s="170"/>
      <c r="I50" s="170">
        <v>500613</v>
      </c>
      <c r="J50" s="170" t="s">
        <v>411</v>
      </c>
      <c r="K50" s="170" t="s">
        <v>562</v>
      </c>
      <c r="L50" s="170" t="s">
        <v>26</v>
      </c>
      <c r="M50" s="170"/>
      <c r="N50" s="170">
        <v>0</v>
      </c>
      <c r="O50" s="170"/>
      <c r="P50" s="171">
        <v>1164416.6399999999</v>
      </c>
      <c r="Q50" s="170">
        <v>0</v>
      </c>
      <c r="R50" s="171">
        <v>1164416.6399999999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13601.52</v>
      </c>
      <c r="P51" s="109">
        <v>0</v>
      </c>
      <c r="Q51" s="109">
        <v>0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1844.88</v>
      </c>
      <c r="P52" s="108">
        <v>11130.35</v>
      </c>
      <c r="Q52" s="108">
        <v>18175.330000000002</v>
      </c>
      <c r="R52" s="108">
        <v>-5200.1000000000004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152064.01999999999</v>
      </c>
      <c r="P53" s="108">
        <v>3612.66</v>
      </c>
      <c r="Q53" s="109">
        <v>0</v>
      </c>
      <c r="R53" s="108">
        <v>155676.68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79598.87</v>
      </c>
      <c r="P54" s="108">
        <v>3750.61</v>
      </c>
      <c r="Q54" s="109">
        <v>0</v>
      </c>
      <c r="R54" s="108">
        <v>83349.48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14304.35</v>
      </c>
      <c r="P55" s="108">
        <v>17936.53</v>
      </c>
      <c r="Q55" s="108">
        <v>21124.04</v>
      </c>
      <c r="R55" s="108">
        <v>11116.84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242396.45</v>
      </c>
      <c r="P56" s="108">
        <v>4354.79</v>
      </c>
      <c r="Q56" s="109">
        <v>0</v>
      </c>
      <c r="R56" s="108">
        <v>246751.24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14906.85</v>
      </c>
      <c r="P57" s="109">
        <v>725.88</v>
      </c>
      <c r="Q57" s="108">
        <v>15632.73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4225.8900000000003</v>
      </c>
      <c r="P58" s="108">
        <v>2246.89</v>
      </c>
      <c r="Q58" s="108">
        <v>1541.55</v>
      </c>
      <c r="R58" s="108">
        <v>4931.2299999999996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57443.12</v>
      </c>
      <c r="P59" s="109">
        <v>0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95586.83</v>
      </c>
      <c r="P60" s="108">
        <v>270414.78999999998</v>
      </c>
      <c r="Q60" s="108">
        <v>282103.55</v>
      </c>
      <c r="R60" s="108">
        <v>83898.07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1934191.32</v>
      </c>
      <c r="P61" s="108">
        <v>430292.77</v>
      </c>
      <c r="Q61" s="108">
        <v>2370702.54</v>
      </c>
      <c r="R61" s="108">
        <v>-6218.45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73807.850000000006</v>
      </c>
      <c r="P62" s="108">
        <v>3406.51</v>
      </c>
      <c r="Q62" s="109">
        <v>0</v>
      </c>
      <c r="R62" s="108">
        <v>77214.36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24187.11</v>
      </c>
      <c r="P63" s="108">
        <v>69981.25</v>
      </c>
      <c r="Q63" s="108">
        <v>75017.58</v>
      </c>
      <c r="R63" s="108">
        <v>19150.78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385757.18</v>
      </c>
      <c r="P64" s="108">
        <v>58667.3</v>
      </c>
      <c r="Q64" s="108">
        <v>4987.7700000000004</v>
      </c>
      <c r="R64" s="108">
        <v>439436.71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32999.01</v>
      </c>
      <c r="P65" s="108">
        <v>1858.55</v>
      </c>
      <c r="Q65" s="109">
        <v>0</v>
      </c>
      <c r="R65" s="108">
        <v>34857.56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83353.27</v>
      </c>
      <c r="P66" s="108">
        <v>428696.97</v>
      </c>
      <c r="Q66" s="108">
        <v>436930.72</v>
      </c>
      <c r="R66" s="108">
        <v>75119.520000000004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579780.13</v>
      </c>
      <c r="P67" s="108">
        <v>333098.96000000002</v>
      </c>
      <c r="Q67" s="109">
        <v>0</v>
      </c>
      <c r="R67" s="108">
        <v>912879.09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6758.53</v>
      </c>
      <c r="P68" s="109">
        <v>401.4</v>
      </c>
      <c r="Q68" s="109">
        <v>0</v>
      </c>
      <c r="R68" s="108">
        <v>7159.93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-47929.9</v>
      </c>
      <c r="P69" s="108">
        <v>23006.880000000001</v>
      </c>
      <c r="Q69" s="108">
        <v>27702.9</v>
      </c>
      <c r="R69" s="108">
        <v>-52625.919999999998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400504.89</v>
      </c>
      <c r="P70" s="108">
        <v>58877.32</v>
      </c>
      <c r="Q70" s="109">
        <v>0</v>
      </c>
      <c r="R70" s="108">
        <v>459382.21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-65708.05</v>
      </c>
      <c r="P71" s="108">
        <v>31135.95</v>
      </c>
      <c r="Q71" s="108">
        <v>39359.67</v>
      </c>
      <c r="R71" s="108">
        <v>-73931.77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692220.79</v>
      </c>
      <c r="P72" s="108">
        <v>101728.89</v>
      </c>
      <c r="Q72" s="109">
        <v>0</v>
      </c>
      <c r="R72" s="108">
        <v>793949.68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347381.1</v>
      </c>
      <c r="P73" s="108">
        <v>455964.3</v>
      </c>
      <c r="Q73" s="108">
        <v>553069.74</v>
      </c>
      <c r="R73" s="108">
        <v>250275.66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13894509.199999999</v>
      </c>
      <c r="P74" s="108">
        <v>2088302.55</v>
      </c>
      <c r="Q74" s="108">
        <v>9116311.8699999992</v>
      </c>
      <c r="R74" s="108">
        <v>6866499.8799999999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4671.25</v>
      </c>
      <c r="P75" s="108">
        <v>9529.67</v>
      </c>
      <c r="Q75" s="108">
        <v>11411.05</v>
      </c>
      <c r="R75" s="108">
        <v>2789.87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249740.08</v>
      </c>
      <c r="P76" s="108">
        <v>52768.12</v>
      </c>
      <c r="Q76" s="108">
        <v>146038.54999999999</v>
      </c>
      <c r="R76" s="108">
        <v>156469.65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206.89</v>
      </c>
      <c r="P77" s="109">
        <v>0</v>
      </c>
      <c r="Q77" s="108">
        <v>5292.39</v>
      </c>
      <c r="R77" s="108">
        <v>-5085.5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966819.61</v>
      </c>
      <c r="P78" s="108">
        <v>213924.84</v>
      </c>
      <c r="Q78" s="109">
        <v>0</v>
      </c>
      <c r="R78" s="108">
        <v>1180744.45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223218059.06999999</v>
      </c>
      <c r="P80" s="108">
        <v>49015144.490000002</v>
      </c>
      <c r="Q80" s="108">
        <v>56694794.799999997</v>
      </c>
      <c r="R80" s="108">
        <v>215538408.75999999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223218059.06999999</v>
      </c>
      <c r="P82" s="108">
        <v>49015144.490000002</v>
      </c>
      <c r="Q82" s="108">
        <v>56694794.799999997</v>
      </c>
      <c r="R82" s="108">
        <v>215538408.75999999</v>
      </c>
    </row>
    <row r="84" spans="1:18" x14ac:dyDescent="0.2">
      <c r="B84" s="109" t="s">
        <v>444</v>
      </c>
      <c r="L84" s="109" t="s">
        <v>26</v>
      </c>
      <c r="N84" s="108">
        <v>223218059.06999999</v>
      </c>
      <c r="P84" s="108">
        <v>49015144.490000002</v>
      </c>
      <c r="Q84" s="108">
        <v>56694794.799999997</v>
      </c>
      <c r="R84" s="108">
        <v>215538408.75999999</v>
      </c>
    </row>
    <row r="86" spans="1:18" x14ac:dyDescent="0.2">
      <c r="A86" s="109" t="s">
        <v>822</v>
      </c>
    </row>
    <row r="87" spans="1:18" x14ac:dyDescent="0.2">
      <c r="A87" s="109" t="s">
        <v>446</v>
      </c>
    </row>
    <row r="88" spans="1:18" x14ac:dyDescent="0.2">
      <c r="A88" s="109" t="s">
        <v>760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15305160.6</v>
      </c>
      <c r="J93" s="108">
        <v>39590987.890000001</v>
      </c>
      <c r="M93" s="108">
        <v>42402147.710000001</v>
      </c>
      <c r="O93" s="108">
        <v>12494000.779999999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207912898.47</v>
      </c>
      <c r="J94" s="108">
        <v>9424156.5999999996</v>
      </c>
      <c r="M94" s="108">
        <v>14292647.09</v>
      </c>
      <c r="O94" s="108">
        <v>203044407.97999999</v>
      </c>
    </row>
    <row r="96" spans="1:18" x14ac:dyDescent="0.2">
      <c r="B96" s="109" t="s">
        <v>442</v>
      </c>
      <c r="C96" s="109" t="s">
        <v>26</v>
      </c>
      <c r="H96" s="108">
        <v>223218059.06999999</v>
      </c>
      <c r="J96" s="108">
        <v>49015144.490000002</v>
      </c>
      <c r="M96" s="108">
        <v>56694794.799999997</v>
      </c>
      <c r="O96" s="108">
        <v>215538408.75999999</v>
      </c>
    </row>
  </sheetData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R10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248.4</v>
      </c>
      <c r="P7" s="109">
        <v>0</v>
      </c>
      <c r="Q7" s="109">
        <v>303.93</v>
      </c>
      <c r="R7" s="109">
        <v>-55.53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8">
        <v>1268</v>
      </c>
      <c r="Q8" s="109">
        <v>0</v>
      </c>
      <c r="R8" s="108">
        <v>25497.83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246.17</v>
      </c>
      <c r="P9" s="109">
        <v>0</v>
      </c>
      <c r="Q9" s="109">
        <v>294.27999999999997</v>
      </c>
      <c r="R9" s="109">
        <v>-48.11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8">
        <v>1268</v>
      </c>
      <c r="Q10" s="109">
        <v>0</v>
      </c>
      <c r="R10" s="108">
        <v>24722.639999999999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4780.46</v>
      </c>
      <c r="P11" s="108">
        <v>25669.9</v>
      </c>
      <c r="Q11" s="108">
        <v>34025.660000000003</v>
      </c>
      <c r="R11" s="108">
        <v>-3575.3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1947109.49</v>
      </c>
      <c r="P13" s="109">
        <v>0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9216.68</v>
      </c>
      <c r="P14" s="109">
        <v>364.73</v>
      </c>
      <c r="Q14" s="108">
        <v>9581.41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8">
        <v>9011.56</v>
      </c>
      <c r="Q15" s="108">
        <v>200783.09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500187</v>
      </c>
      <c r="J16" s="109" t="s">
        <v>390</v>
      </c>
      <c r="K16" s="109" t="s">
        <v>580</v>
      </c>
      <c r="L16" s="109" t="s">
        <v>26</v>
      </c>
      <c r="N16" s="109">
        <v>50</v>
      </c>
      <c r="P16" s="109">
        <v>0</v>
      </c>
      <c r="Q16" s="109">
        <v>0</v>
      </c>
      <c r="R16" s="109">
        <v>50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355775</v>
      </c>
      <c r="P17" s="108">
        <v>337575</v>
      </c>
      <c r="Q17" s="108">
        <v>355775</v>
      </c>
      <c r="R17" s="108">
        <v>337575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1120846.98</v>
      </c>
      <c r="P18" s="109">
        <v>0</v>
      </c>
      <c r="Q18" s="109">
        <v>0</v>
      </c>
      <c r="R18" s="108">
        <v>1120846.98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0</v>
      </c>
      <c r="P19" s="109">
        <v>330.65</v>
      </c>
      <c r="Q19" s="109">
        <v>330.65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26003.94</v>
      </c>
      <c r="P20" s="108">
        <v>12500</v>
      </c>
      <c r="Q20" s="109">
        <v>0</v>
      </c>
      <c r="R20" s="108">
        <v>38503.94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500317</v>
      </c>
      <c r="J23" s="109" t="s">
        <v>766</v>
      </c>
      <c r="K23" s="109" t="s">
        <v>580</v>
      </c>
      <c r="L23" s="109" t="s">
        <v>26</v>
      </c>
      <c r="N23" s="108">
        <v>32000</v>
      </c>
      <c r="P23" s="109">
        <v>0</v>
      </c>
      <c r="Q23" s="108">
        <v>32000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500392</v>
      </c>
      <c r="J24" s="109" t="s">
        <v>637</v>
      </c>
      <c r="K24" s="109" t="s">
        <v>579</v>
      </c>
      <c r="L24" s="109" t="s">
        <v>26</v>
      </c>
      <c r="N24" s="109">
        <v>0</v>
      </c>
      <c r="P24" s="108">
        <v>11239.8</v>
      </c>
      <c r="Q24" s="108">
        <v>11239.8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500394</v>
      </c>
      <c r="J25" s="109" t="s">
        <v>638</v>
      </c>
      <c r="K25" s="109" t="s">
        <v>579</v>
      </c>
      <c r="L25" s="109" t="s">
        <v>26</v>
      </c>
      <c r="N25" s="109">
        <v>0</v>
      </c>
      <c r="P25" s="108">
        <v>313626.87</v>
      </c>
      <c r="Q25" s="108">
        <v>313626.87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579</v>
      </c>
      <c r="L26" s="109" t="s">
        <v>26</v>
      </c>
      <c r="N26" s="109">
        <v>0</v>
      </c>
      <c r="P26" s="108">
        <v>6219.88</v>
      </c>
      <c r="Q26" s="108">
        <v>6219.88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580</v>
      </c>
      <c r="L27" s="109" t="s">
        <v>26</v>
      </c>
      <c r="N27" s="109">
        <v>0</v>
      </c>
      <c r="P27" s="109">
        <v>73.72</v>
      </c>
      <c r="Q27" s="109">
        <v>73.72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500491</v>
      </c>
      <c r="J28" s="109" t="s">
        <v>640</v>
      </c>
      <c r="K28" s="109" t="s">
        <v>579</v>
      </c>
      <c r="L28" s="109" t="s">
        <v>26</v>
      </c>
      <c r="N28" s="109">
        <v>0</v>
      </c>
      <c r="P28" s="109">
        <v>173.86</v>
      </c>
      <c r="Q28" s="109">
        <v>173.86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579</v>
      </c>
      <c r="L29" s="109" t="s">
        <v>26</v>
      </c>
      <c r="N29" s="109">
        <v>0</v>
      </c>
      <c r="P29" s="108">
        <v>1147.31</v>
      </c>
      <c r="Q29" s="108">
        <v>1147.31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580</v>
      </c>
      <c r="L30" s="109" t="s">
        <v>26</v>
      </c>
      <c r="N30" s="109">
        <v>0</v>
      </c>
      <c r="P30" s="108">
        <v>2710.11</v>
      </c>
      <c r="Q30" s="108">
        <v>2710.11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579</v>
      </c>
      <c r="L31" s="109" t="s">
        <v>26</v>
      </c>
      <c r="N31" s="109">
        <v>0</v>
      </c>
      <c r="P31" s="108">
        <v>6838.96</v>
      </c>
      <c r="Q31" s="108">
        <v>6838.96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580</v>
      </c>
      <c r="L32" s="109" t="s">
        <v>26</v>
      </c>
      <c r="N32" s="109">
        <v>0</v>
      </c>
      <c r="P32" s="109">
        <v>25.28</v>
      </c>
      <c r="Q32" s="109">
        <v>25.28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500507</v>
      </c>
      <c r="J33" s="109" t="s">
        <v>642</v>
      </c>
      <c r="K33" s="109" t="s">
        <v>580</v>
      </c>
      <c r="L33" s="109" t="s">
        <v>26</v>
      </c>
      <c r="N33" s="108">
        <v>35000</v>
      </c>
      <c r="P33" s="108">
        <v>4136.2</v>
      </c>
      <c r="Q33" s="108">
        <v>39136.199999999997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120887.03</v>
      </c>
      <c r="P34" s="108">
        <v>101776.45</v>
      </c>
      <c r="Q34" s="108">
        <v>121601.03</v>
      </c>
      <c r="R34" s="108">
        <v>101062.45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1475753.59</v>
      </c>
      <c r="P35" s="109">
        <v>0</v>
      </c>
      <c r="Q35" s="109">
        <v>0</v>
      </c>
      <c r="R35" s="108">
        <v>1475753.59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9">
        <v>-112.31</v>
      </c>
      <c r="P36" s="109">
        <v>146.29</v>
      </c>
      <c r="Q36" s="108">
        <v>2374.7800000000002</v>
      </c>
      <c r="R36" s="108">
        <v>-2340.8000000000002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109386.66</v>
      </c>
      <c r="P37" s="108">
        <v>155145.37</v>
      </c>
      <c r="Q37" s="109">
        <v>0</v>
      </c>
      <c r="R37" s="108">
        <v>264532.03000000003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116763.88</v>
      </c>
      <c r="Q38" s="108">
        <v>116763.88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84778.98</v>
      </c>
      <c r="Q39" s="108">
        <v>84778.98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4161.6499999999996</v>
      </c>
      <c r="Q40" s="108">
        <v>4161.6499999999996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2611.4699999999998</v>
      </c>
      <c r="Q42" s="108">
        <v>2611.4699999999998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500540</v>
      </c>
      <c r="J43" s="109" t="s">
        <v>748</v>
      </c>
      <c r="K43" s="109" t="s">
        <v>579</v>
      </c>
      <c r="L43" s="109" t="s">
        <v>26</v>
      </c>
      <c r="N43" s="109">
        <v>0</v>
      </c>
      <c r="P43" s="108">
        <v>6919.91</v>
      </c>
      <c r="Q43" s="108">
        <v>7347.71</v>
      </c>
      <c r="R43" s="109">
        <v>-427.8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580</v>
      </c>
      <c r="L44" s="109" t="s">
        <v>26</v>
      </c>
      <c r="N44" s="108">
        <v>5300</v>
      </c>
      <c r="P44" s="108">
        <v>82069.399999999994</v>
      </c>
      <c r="Q44" s="109">
        <v>0</v>
      </c>
      <c r="R44" s="108">
        <v>87369.4</v>
      </c>
    </row>
    <row r="45" spans="4:18" x14ac:dyDescent="0.2">
      <c r="D45" s="109" t="s">
        <v>384</v>
      </c>
      <c r="F45" s="109">
        <v>138901</v>
      </c>
      <c r="I45" s="109">
        <v>500546</v>
      </c>
      <c r="J45" s="109" t="s">
        <v>404</v>
      </c>
      <c r="K45" s="109" t="s">
        <v>580</v>
      </c>
      <c r="L45" s="109" t="s">
        <v>26</v>
      </c>
      <c r="N45" s="109">
        <v>696</v>
      </c>
      <c r="P45" s="109">
        <v>0</v>
      </c>
      <c r="Q45" s="109">
        <v>0</v>
      </c>
      <c r="R45" s="109">
        <v>696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579</v>
      </c>
      <c r="L46" s="109" t="s">
        <v>26</v>
      </c>
      <c r="N46" s="108">
        <v>-56400.58</v>
      </c>
      <c r="P46" s="108">
        <v>2147572.79</v>
      </c>
      <c r="Q46" s="108">
        <v>2185399.27</v>
      </c>
      <c r="R46" s="108">
        <v>-94227.06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580</v>
      </c>
      <c r="L47" s="109" t="s">
        <v>26</v>
      </c>
      <c r="N47" s="108">
        <v>5349809.78</v>
      </c>
      <c r="P47" s="108">
        <v>72989.759999999995</v>
      </c>
      <c r="Q47" s="109">
        <v>0</v>
      </c>
      <c r="R47" s="108">
        <v>5422799.54</v>
      </c>
    </row>
    <row r="48" spans="4:18" x14ac:dyDescent="0.2">
      <c r="D48" s="109" t="s">
        <v>384</v>
      </c>
      <c r="F48" s="109">
        <v>138901</v>
      </c>
      <c r="I48" s="109">
        <v>500560</v>
      </c>
      <c r="J48" s="109" t="s">
        <v>407</v>
      </c>
      <c r="K48" s="109" t="s">
        <v>580</v>
      </c>
      <c r="L48" s="109" t="s">
        <v>26</v>
      </c>
      <c r="N48" s="108">
        <v>32381.3</v>
      </c>
      <c r="P48" s="109">
        <v>0</v>
      </c>
      <c r="Q48" s="109">
        <v>0</v>
      </c>
      <c r="R48" s="108">
        <v>32381.3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579</v>
      </c>
      <c r="L49" s="109" t="s">
        <v>26</v>
      </c>
      <c r="N49" s="108">
        <v>-1162.1600000000001</v>
      </c>
      <c r="P49" s="108">
        <v>1938.83</v>
      </c>
      <c r="Q49" s="109">
        <v>776.67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580</v>
      </c>
      <c r="L50" s="109" t="s">
        <v>26</v>
      </c>
      <c r="N50" s="108">
        <v>26846.12</v>
      </c>
      <c r="P50" s="109">
        <v>0</v>
      </c>
      <c r="Q50" s="108">
        <v>26846.12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500577</v>
      </c>
      <c r="J51" s="109" t="s">
        <v>409</v>
      </c>
      <c r="K51" s="109" t="s">
        <v>580</v>
      </c>
      <c r="L51" s="109" t="s">
        <v>26</v>
      </c>
      <c r="N51" s="108">
        <v>7185.8</v>
      </c>
      <c r="P51" s="109">
        <v>0</v>
      </c>
      <c r="Q51" s="109">
        <v>0</v>
      </c>
      <c r="R51" s="108">
        <v>7185.8</v>
      </c>
    </row>
    <row r="52" spans="4:18" x14ac:dyDescent="0.2">
      <c r="D52" s="109" t="s">
        <v>384</v>
      </c>
      <c r="F52" s="109">
        <v>138901</v>
      </c>
      <c r="I52" s="109">
        <v>500625</v>
      </c>
      <c r="J52" s="109" t="s">
        <v>824</v>
      </c>
      <c r="K52" s="109" t="s">
        <v>579</v>
      </c>
      <c r="L52" s="109" t="s">
        <v>26</v>
      </c>
      <c r="N52" s="109">
        <v>0</v>
      </c>
      <c r="P52" s="108">
        <v>2394.88</v>
      </c>
      <c r="Q52" s="108">
        <v>2394.88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580</v>
      </c>
      <c r="L53" s="109" t="s">
        <v>26</v>
      </c>
      <c r="N53" s="109">
        <v>0</v>
      </c>
      <c r="P53" s="108">
        <v>40278.050000000003</v>
      </c>
      <c r="Q53" s="108">
        <v>40278.050000000003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579</v>
      </c>
      <c r="L54" s="109" t="s">
        <v>26</v>
      </c>
      <c r="N54" s="108">
        <v>-4192.62</v>
      </c>
      <c r="P54" s="108">
        <v>6013.26</v>
      </c>
      <c r="Q54" s="108">
        <v>16692.22</v>
      </c>
      <c r="R54" s="108">
        <v>-14871.58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580</v>
      </c>
      <c r="L55" s="109" t="s">
        <v>26</v>
      </c>
      <c r="N55" s="108">
        <v>250953.65</v>
      </c>
      <c r="P55" s="109">
        <v>0</v>
      </c>
      <c r="Q55" s="109">
        <v>0</v>
      </c>
      <c r="R55" s="108">
        <v>250953.65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580</v>
      </c>
      <c r="L56" s="109" t="s">
        <v>26</v>
      </c>
      <c r="N56" s="108">
        <v>56865.11</v>
      </c>
      <c r="P56" s="109">
        <v>0</v>
      </c>
      <c r="Q56" s="109">
        <v>0</v>
      </c>
      <c r="R56" s="108">
        <v>56865.11</v>
      </c>
    </row>
    <row r="57" spans="4:18" x14ac:dyDescent="0.2">
      <c r="D57" s="109" t="s">
        <v>384</v>
      </c>
      <c r="F57" s="109">
        <v>138901</v>
      </c>
      <c r="I57" s="109">
        <v>500683</v>
      </c>
      <c r="J57" s="109" t="s">
        <v>646</v>
      </c>
      <c r="K57" s="109" t="s">
        <v>579</v>
      </c>
      <c r="L57" s="109" t="s">
        <v>26</v>
      </c>
      <c r="N57" s="109">
        <v>0</v>
      </c>
      <c r="P57" s="109">
        <v>19.309999999999999</v>
      </c>
      <c r="Q57" s="109">
        <v>19.309999999999999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500686</v>
      </c>
      <c r="J58" s="109" t="s">
        <v>751</v>
      </c>
      <c r="K58" s="109" t="s">
        <v>580</v>
      </c>
      <c r="L58" s="109" t="s">
        <v>26</v>
      </c>
      <c r="N58" s="108">
        <v>23320</v>
      </c>
      <c r="P58" s="109">
        <v>0</v>
      </c>
      <c r="Q58" s="109">
        <v>0</v>
      </c>
      <c r="R58" s="108">
        <v>23320</v>
      </c>
    </row>
    <row r="59" spans="4:18" x14ac:dyDescent="0.2">
      <c r="D59" s="109" t="s">
        <v>384</v>
      </c>
      <c r="F59" s="109">
        <v>138901</v>
      </c>
      <c r="I59" s="109">
        <v>500716</v>
      </c>
      <c r="J59" s="109" t="s">
        <v>419</v>
      </c>
      <c r="K59" s="109" t="s">
        <v>579</v>
      </c>
      <c r="L59" s="109" t="s">
        <v>26</v>
      </c>
      <c r="N59" s="109">
        <v>0</v>
      </c>
      <c r="P59" s="109">
        <v>336.8</v>
      </c>
      <c r="Q59" s="109">
        <v>336.8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580</v>
      </c>
      <c r="L60" s="109" t="s">
        <v>26</v>
      </c>
      <c r="N60" s="109">
        <v>0</v>
      </c>
      <c r="P60" s="108">
        <v>40315.79</v>
      </c>
      <c r="Q60" s="109">
        <v>315.79000000000002</v>
      </c>
      <c r="R60" s="108">
        <v>40000</v>
      </c>
    </row>
    <row r="61" spans="4:18" x14ac:dyDescent="0.2">
      <c r="D61" s="109" t="s">
        <v>384</v>
      </c>
      <c r="F61" s="109">
        <v>138901</v>
      </c>
      <c r="I61" s="109">
        <v>500732</v>
      </c>
      <c r="J61" s="109" t="s">
        <v>647</v>
      </c>
      <c r="K61" s="109" t="s">
        <v>579</v>
      </c>
      <c r="L61" s="109" t="s">
        <v>26</v>
      </c>
      <c r="N61" s="109">
        <v>0</v>
      </c>
      <c r="P61" s="108">
        <v>2704.84</v>
      </c>
      <c r="Q61" s="108">
        <v>2704.84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580</v>
      </c>
      <c r="L62" s="109" t="s">
        <v>26</v>
      </c>
      <c r="N62" s="109">
        <v>0</v>
      </c>
      <c r="P62" s="108">
        <v>5799.02</v>
      </c>
      <c r="Q62" s="108">
        <v>5799.02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500734</v>
      </c>
      <c r="J63" s="109" t="s">
        <v>648</v>
      </c>
      <c r="K63" s="109" t="s">
        <v>579</v>
      </c>
      <c r="L63" s="109" t="s">
        <v>26</v>
      </c>
      <c r="N63" s="109">
        <v>0</v>
      </c>
      <c r="P63" s="109">
        <v>735.14</v>
      </c>
      <c r="Q63" s="109">
        <v>735.14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580</v>
      </c>
      <c r="L64" s="109" t="s">
        <v>26</v>
      </c>
      <c r="N64" s="109">
        <v>0</v>
      </c>
      <c r="P64" s="109">
        <v>37.26</v>
      </c>
      <c r="Q64" s="109">
        <v>37.26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500742</v>
      </c>
      <c r="J65" s="109" t="s">
        <v>774</v>
      </c>
      <c r="K65" s="109" t="s">
        <v>580</v>
      </c>
      <c r="L65" s="109" t="s">
        <v>26</v>
      </c>
      <c r="N65" s="108">
        <v>13134.36</v>
      </c>
      <c r="P65" s="109">
        <v>0</v>
      </c>
      <c r="Q65" s="108">
        <v>13134.36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500743</v>
      </c>
      <c r="J66" s="109" t="s">
        <v>649</v>
      </c>
      <c r="K66" s="109" t="s">
        <v>579</v>
      </c>
      <c r="L66" s="109" t="s">
        <v>26</v>
      </c>
      <c r="N66" s="109">
        <v>0</v>
      </c>
      <c r="P66" s="109">
        <v>71.63</v>
      </c>
      <c r="Q66" s="109">
        <v>71.63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580</v>
      </c>
      <c r="L67" s="109" t="s">
        <v>26</v>
      </c>
      <c r="N67" s="109">
        <v>0</v>
      </c>
      <c r="P67" s="109">
        <v>226.35</v>
      </c>
      <c r="Q67" s="109">
        <v>226.35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500748</v>
      </c>
      <c r="J68" s="109" t="s">
        <v>752</v>
      </c>
      <c r="K68" s="109" t="s">
        <v>580</v>
      </c>
      <c r="L68" s="109" t="s">
        <v>26</v>
      </c>
      <c r="N68" s="109">
        <v>0</v>
      </c>
      <c r="P68" s="108">
        <v>10000</v>
      </c>
      <c r="Q68" s="108">
        <v>10000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500768</v>
      </c>
      <c r="J69" s="109" t="s">
        <v>423</v>
      </c>
      <c r="K69" s="109" t="s">
        <v>579</v>
      </c>
      <c r="L69" s="109" t="s">
        <v>26</v>
      </c>
      <c r="N69" s="109">
        <v>212.96</v>
      </c>
      <c r="P69" s="109">
        <v>696.17</v>
      </c>
      <c r="Q69" s="109">
        <v>818.87</v>
      </c>
      <c r="R69" s="109">
        <v>90.26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580</v>
      </c>
      <c r="L70" s="109" t="s">
        <v>26</v>
      </c>
      <c r="N70" s="108">
        <v>37090.160000000003</v>
      </c>
      <c r="P70" s="109">
        <v>318</v>
      </c>
      <c r="Q70" s="109">
        <v>0</v>
      </c>
      <c r="R70" s="108">
        <v>37408.160000000003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K71" s="109" t="s">
        <v>579</v>
      </c>
      <c r="L71" s="109" t="s">
        <v>26</v>
      </c>
      <c r="N71" s="108">
        <v>-6302.34</v>
      </c>
      <c r="P71" s="108">
        <v>12513.33</v>
      </c>
      <c r="Q71" s="108">
        <v>12513.33</v>
      </c>
      <c r="R71" s="108">
        <v>-6302.34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580</v>
      </c>
      <c r="L72" s="109" t="s">
        <v>26</v>
      </c>
      <c r="N72" s="108">
        <v>79095.740000000005</v>
      </c>
      <c r="P72" s="108">
        <v>97465.11</v>
      </c>
      <c r="Q72" s="109">
        <v>0</v>
      </c>
      <c r="R72" s="108">
        <v>176560.85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K73" s="109" t="s">
        <v>580</v>
      </c>
      <c r="L73" s="109" t="s">
        <v>26</v>
      </c>
      <c r="N73" s="108">
        <v>11138.84</v>
      </c>
      <c r="P73" s="109">
        <v>689.7</v>
      </c>
      <c r="Q73" s="109">
        <v>0</v>
      </c>
      <c r="R73" s="108">
        <v>11828.54</v>
      </c>
    </row>
    <row r="74" spans="4:18" x14ac:dyDescent="0.2">
      <c r="D74" s="109" t="s">
        <v>384</v>
      </c>
      <c r="F74" s="109">
        <v>138901</v>
      </c>
      <c r="I74" s="109">
        <v>500839</v>
      </c>
      <c r="J74" s="109" t="s">
        <v>586</v>
      </c>
      <c r="K74" s="109" t="s">
        <v>579</v>
      </c>
      <c r="L74" s="109" t="s">
        <v>26</v>
      </c>
      <c r="N74" s="109">
        <v>0</v>
      </c>
      <c r="P74" s="109">
        <v>298.39</v>
      </c>
      <c r="Q74" s="109">
        <v>298.39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580</v>
      </c>
      <c r="L75" s="109" t="s">
        <v>26</v>
      </c>
      <c r="N75" s="109">
        <v>0</v>
      </c>
      <c r="P75" s="108">
        <v>3142.62</v>
      </c>
      <c r="Q75" s="108">
        <v>3142.62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500845</v>
      </c>
      <c r="J76" s="109" t="s">
        <v>754</v>
      </c>
      <c r="K76" s="109" t="s">
        <v>579</v>
      </c>
      <c r="L76" s="109" t="s">
        <v>26</v>
      </c>
      <c r="N76" s="109">
        <v>0</v>
      </c>
      <c r="P76" s="109">
        <v>786.71</v>
      </c>
      <c r="Q76" s="109">
        <v>786.71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500883</v>
      </c>
      <c r="J77" s="109" t="s">
        <v>431</v>
      </c>
      <c r="K77" s="109" t="s">
        <v>579</v>
      </c>
      <c r="L77" s="109" t="s">
        <v>26</v>
      </c>
      <c r="N77" s="109">
        <v>-68.83</v>
      </c>
      <c r="P77" s="109">
        <v>68.83</v>
      </c>
      <c r="Q77" s="109">
        <v>864.18</v>
      </c>
      <c r="R77" s="109">
        <v>-864.18</v>
      </c>
    </row>
    <row r="78" spans="4:18" x14ac:dyDescent="0.2">
      <c r="D78" s="109" t="s">
        <v>384</v>
      </c>
      <c r="F78" s="109">
        <v>138901</v>
      </c>
      <c r="I78" s="109">
        <v>500883</v>
      </c>
      <c r="J78" s="109" t="s">
        <v>431</v>
      </c>
      <c r="K78" s="109" t="s">
        <v>580</v>
      </c>
      <c r="L78" s="109" t="s">
        <v>26</v>
      </c>
      <c r="N78" s="108">
        <v>441309.78</v>
      </c>
      <c r="P78" s="109">
        <v>0</v>
      </c>
      <c r="Q78" s="109">
        <v>0</v>
      </c>
      <c r="R78" s="108">
        <v>441309.78</v>
      </c>
    </row>
    <row r="79" spans="4:18" x14ac:dyDescent="0.2">
      <c r="D79" s="109" t="s">
        <v>384</v>
      </c>
      <c r="F79" s="109">
        <v>138901</v>
      </c>
      <c r="I79" s="109">
        <v>500885</v>
      </c>
      <c r="J79" s="109" t="s">
        <v>432</v>
      </c>
      <c r="K79" s="109" t="s">
        <v>580</v>
      </c>
      <c r="L79" s="109" t="s">
        <v>26</v>
      </c>
      <c r="N79" s="109">
        <v>0</v>
      </c>
      <c r="P79" s="108">
        <v>10600</v>
      </c>
      <c r="Q79" s="109">
        <v>0</v>
      </c>
      <c r="R79" s="108">
        <v>10600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118059.18</v>
      </c>
      <c r="P80" s="109">
        <v>0</v>
      </c>
      <c r="Q80" s="109">
        <v>0</v>
      </c>
      <c r="R80" s="108">
        <v>118059.18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95400</v>
      </c>
      <c r="P81" s="108">
        <v>171427.20000000001</v>
      </c>
      <c r="Q81" s="109">
        <v>0</v>
      </c>
      <c r="R81" s="108">
        <v>266827.2</v>
      </c>
    </row>
    <row r="82" spans="1:18" x14ac:dyDescent="0.2">
      <c r="D82" s="109" t="s">
        <v>384</v>
      </c>
      <c r="F82" s="109">
        <v>138901</v>
      </c>
      <c r="I82" s="109">
        <v>500936</v>
      </c>
      <c r="J82" s="109" t="s">
        <v>757</v>
      </c>
      <c r="K82" s="109" t="s">
        <v>580</v>
      </c>
      <c r="L82" s="109" t="s">
        <v>26</v>
      </c>
      <c r="N82" s="108">
        <v>58289</v>
      </c>
      <c r="P82" s="109">
        <v>0</v>
      </c>
      <c r="Q82" s="109">
        <v>0</v>
      </c>
      <c r="R82" s="108">
        <v>58289</v>
      </c>
    </row>
    <row r="84" spans="1:18" x14ac:dyDescent="0.2">
      <c r="B84" s="109" t="s">
        <v>442</v>
      </c>
      <c r="D84" s="109" t="s">
        <v>384</v>
      </c>
      <c r="F84" s="109">
        <v>138901</v>
      </c>
      <c r="L84" s="109" t="s">
        <v>26</v>
      </c>
      <c r="N84" s="108">
        <v>12683789.800000001</v>
      </c>
      <c r="P84" s="108">
        <v>3920064.67</v>
      </c>
      <c r="Q84" s="108">
        <v>3680188.99</v>
      </c>
      <c r="R84" s="108">
        <v>12923665.48</v>
      </c>
    </row>
    <row r="86" spans="1:18" x14ac:dyDescent="0.2">
      <c r="B86" s="109" t="s">
        <v>443</v>
      </c>
      <c r="D86" s="109" t="s">
        <v>384</v>
      </c>
      <c r="L86" s="109" t="s">
        <v>26</v>
      </c>
      <c r="N86" s="108">
        <v>12683789.800000001</v>
      </c>
      <c r="P86" s="108">
        <v>3920064.67</v>
      </c>
      <c r="Q86" s="108">
        <v>3680188.99</v>
      </c>
      <c r="R86" s="108">
        <v>12923665.48</v>
      </c>
    </row>
    <row r="88" spans="1:18" x14ac:dyDescent="0.2">
      <c r="B88" s="109" t="s">
        <v>444</v>
      </c>
      <c r="L88" s="109" t="s">
        <v>26</v>
      </c>
      <c r="N88" s="108">
        <v>12683789.800000001</v>
      </c>
      <c r="P88" s="108">
        <v>3920064.67</v>
      </c>
      <c r="Q88" s="108">
        <v>3680188.99</v>
      </c>
      <c r="R88" s="108">
        <v>12923665.48</v>
      </c>
    </row>
    <row r="90" spans="1:18" x14ac:dyDescent="0.2">
      <c r="A90" s="109" t="s">
        <v>825</v>
      </c>
    </row>
    <row r="91" spans="1:18" x14ac:dyDescent="0.2">
      <c r="A91" s="109" t="s">
        <v>446</v>
      </c>
    </row>
    <row r="92" spans="1:18" x14ac:dyDescent="0.2">
      <c r="A92" s="109" t="s">
        <v>760</v>
      </c>
    </row>
    <row r="93" spans="1:18" x14ac:dyDescent="0.2">
      <c r="A93" s="109" t="s">
        <v>447</v>
      </c>
    </row>
    <row r="95" spans="1:18" x14ac:dyDescent="0.2">
      <c r="C95" s="109" t="s">
        <v>379</v>
      </c>
      <c r="E95" s="109" t="s">
        <v>374</v>
      </c>
      <c r="G95" s="109" t="s">
        <v>448</v>
      </c>
      <c r="H95" s="109" t="s">
        <v>380</v>
      </c>
      <c r="J95" s="109" t="s">
        <v>381</v>
      </c>
      <c r="M95" s="109" t="s">
        <v>382</v>
      </c>
      <c r="O95" s="109" t="s">
        <v>383</v>
      </c>
    </row>
    <row r="97" spans="2:15" x14ac:dyDescent="0.2">
      <c r="C97" s="109" t="s">
        <v>26</v>
      </c>
      <c r="E97" s="109" t="s">
        <v>384</v>
      </c>
      <c r="G97" s="109" t="s">
        <v>579</v>
      </c>
      <c r="H97" s="108">
        <v>423127.86</v>
      </c>
      <c r="J97" s="108">
        <v>3112719.52</v>
      </c>
      <c r="M97" s="108">
        <v>3219832.37</v>
      </c>
      <c r="O97" s="108">
        <v>316015.01</v>
      </c>
    </row>
    <row r="98" spans="2:15" x14ac:dyDescent="0.2">
      <c r="C98" s="109" t="s">
        <v>26</v>
      </c>
      <c r="E98" s="109" t="s">
        <v>384</v>
      </c>
      <c r="G98" s="109" t="s">
        <v>580</v>
      </c>
      <c r="H98" s="108">
        <v>12260661.939999999</v>
      </c>
      <c r="J98" s="108">
        <v>807345.15</v>
      </c>
      <c r="M98" s="108">
        <v>460356.62</v>
      </c>
      <c r="O98" s="108">
        <v>12607650.470000001</v>
      </c>
    </row>
    <row r="100" spans="2:15" x14ac:dyDescent="0.2">
      <c r="B100" s="109" t="s">
        <v>442</v>
      </c>
      <c r="C100" s="109" t="s">
        <v>26</v>
      </c>
      <c r="H100" s="108">
        <v>12683789.800000001</v>
      </c>
      <c r="J100" s="108">
        <v>3920064.67</v>
      </c>
      <c r="M100" s="108">
        <v>3680188.99</v>
      </c>
      <c r="O100" s="108">
        <v>12923665.48</v>
      </c>
    </row>
  </sheetData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R10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225.02</v>
      </c>
      <c r="P7" s="109">
        <v>248.4</v>
      </c>
      <c r="Q7" s="109">
        <v>225.02</v>
      </c>
      <c r="R7" s="109">
        <v>248.4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9">
        <v>0</v>
      </c>
      <c r="Q8" s="109">
        <v>0</v>
      </c>
      <c r="R8" s="108">
        <v>24229.83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223.54</v>
      </c>
      <c r="P9" s="109">
        <v>246.17</v>
      </c>
      <c r="Q9" s="109">
        <v>223.54</v>
      </c>
      <c r="R9" s="109">
        <v>246.17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9">
        <v>0</v>
      </c>
      <c r="Q10" s="109">
        <v>0</v>
      </c>
      <c r="R10" s="108">
        <v>23454.639999999999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4137.72</v>
      </c>
      <c r="P11" s="108">
        <v>30169.15</v>
      </c>
      <c r="Q11" s="108">
        <v>29526.41</v>
      </c>
      <c r="R11" s="108">
        <v>4780.46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1946391.49</v>
      </c>
      <c r="P13" s="109">
        <v>718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9125.52</v>
      </c>
      <c r="P14" s="108">
        <v>9965.23</v>
      </c>
      <c r="Q14" s="108">
        <v>9874.07</v>
      </c>
      <c r="R14" s="108">
        <v>9216.68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500187</v>
      </c>
      <c r="J17" s="109" t="s">
        <v>390</v>
      </c>
      <c r="K17" s="109" t="s">
        <v>580</v>
      </c>
      <c r="L17" s="109" t="s">
        <v>26</v>
      </c>
      <c r="N17" s="109">
        <v>50</v>
      </c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579</v>
      </c>
      <c r="L18" s="109" t="s">
        <v>26</v>
      </c>
      <c r="N18" s="108">
        <v>354375</v>
      </c>
      <c r="P18" s="108">
        <v>355775</v>
      </c>
      <c r="Q18" s="108">
        <v>354375</v>
      </c>
      <c r="R18" s="108">
        <v>355775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580</v>
      </c>
      <c r="L19" s="109" t="s">
        <v>26</v>
      </c>
      <c r="N19" s="108">
        <v>1120846.98</v>
      </c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579</v>
      </c>
      <c r="L20" s="109" t="s">
        <v>26</v>
      </c>
      <c r="N20" s="109">
        <v>0</v>
      </c>
      <c r="P20" s="109">
        <v>347.7</v>
      </c>
      <c r="Q20" s="109">
        <v>347.7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580</v>
      </c>
      <c r="L21" s="109" t="s">
        <v>26</v>
      </c>
      <c r="N21" s="109">
        <v>0</v>
      </c>
      <c r="P21" s="108">
        <v>26003.94</v>
      </c>
      <c r="Q21" s="109">
        <v>0</v>
      </c>
      <c r="R21" s="108">
        <v>26003.94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579</v>
      </c>
      <c r="L22" s="109" t="s">
        <v>26</v>
      </c>
      <c r="N22" s="109">
        <v>0</v>
      </c>
      <c r="P22" s="108">
        <v>1002</v>
      </c>
      <c r="Q22" s="108">
        <v>1002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580</v>
      </c>
      <c r="L23" s="109" t="s">
        <v>26</v>
      </c>
      <c r="N23" s="109">
        <v>0</v>
      </c>
      <c r="P23" s="109">
        <v>380</v>
      </c>
      <c r="Q23" s="109">
        <v>380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500317</v>
      </c>
      <c r="J24" s="109" t="s">
        <v>766</v>
      </c>
      <c r="K24" s="109" t="s">
        <v>580</v>
      </c>
      <c r="L24" s="109" t="s">
        <v>26</v>
      </c>
      <c r="N24" s="108">
        <v>32000</v>
      </c>
      <c r="P24" s="109">
        <v>0</v>
      </c>
      <c r="Q24" s="109">
        <v>0</v>
      </c>
      <c r="R24" s="108">
        <v>32000</v>
      </c>
    </row>
    <row r="25" spans="4:18" x14ac:dyDescent="0.2">
      <c r="D25" s="109" t="s">
        <v>384</v>
      </c>
      <c r="F25" s="109">
        <v>138901</v>
      </c>
      <c r="I25" s="109">
        <v>500392</v>
      </c>
      <c r="J25" s="109" t="s">
        <v>637</v>
      </c>
      <c r="K25" s="109" t="s">
        <v>579</v>
      </c>
      <c r="L25" s="109" t="s">
        <v>26</v>
      </c>
      <c r="N25" s="109">
        <v>0</v>
      </c>
      <c r="P25" s="108">
        <v>11458.99</v>
      </c>
      <c r="Q25" s="108">
        <v>11458.99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500394</v>
      </c>
      <c r="J26" s="109" t="s">
        <v>638</v>
      </c>
      <c r="K26" s="109" t="s">
        <v>579</v>
      </c>
      <c r="L26" s="109" t="s">
        <v>26</v>
      </c>
      <c r="N26" s="109">
        <v>0</v>
      </c>
      <c r="P26" s="108">
        <v>320925.37</v>
      </c>
      <c r="Q26" s="108">
        <v>320925.37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579</v>
      </c>
      <c r="L27" s="109" t="s">
        <v>26</v>
      </c>
      <c r="N27" s="109">
        <v>0</v>
      </c>
      <c r="P27" s="108">
        <v>6367.33</v>
      </c>
      <c r="Q27" s="108">
        <v>6367.33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500435</v>
      </c>
      <c r="J28" s="109" t="s">
        <v>639</v>
      </c>
      <c r="K28" s="109" t="s">
        <v>580</v>
      </c>
      <c r="L28" s="109" t="s">
        <v>26</v>
      </c>
      <c r="N28" s="109">
        <v>0</v>
      </c>
      <c r="P28" s="109">
        <v>73.72</v>
      </c>
      <c r="Q28" s="109">
        <v>73.72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500491</v>
      </c>
      <c r="J29" s="109" t="s">
        <v>640</v>
      </c>
      <c r="K29" s="109" t="s">
        <v>579</v>
      </c>
      <c r="L29" s="109" t="s">
        <v>26</v>
      </c>
      <c r="N29" s="109">
        <v>0</v>
      </c>
      <c r="P29" s="109">
        <v>178.33</v>
      </c>
      <c r="Q29" s="109">
        <v>178.33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579</v>
      </c>
      <c r="L30" s="109" t="s">
        <v>26</v>
      </c>
      <c r="N30" s="109">
        <v>0</v>
      </c>
      <c r="P30" s="108">
        <v>1187.53</v>
      </c>
      <c r="Q30" s="108">
        <v>1187.53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500495</v>
      </c>
      <c r="J31" s="109" t="s">
        <v>641</v>
      </c>
      <c r="K31" s="109" t="s">
        <v>580</v>
      </c>
      <c r="L31" s="109" t="s">
        <v>26</v>
      </c>
      <c r="N31" s="109">
        <v>0</v>
      </c>
      <c r="P31" s="108">
        <v>2710.11</v>
      </c>
      <c r="Q31" s="108">
        <v>2710.11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579</v>
      </c>
      <c r="L32" s="109" t="s">
        <v>26</v>
      </c>
      <c r="N32" s="109">
        <v>0</v>
      </c>
      <c r="P32" s="108">
        <v>6995.29</v>
      </c>
      <c r="Q32" s="108">
        <v>6995.29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500496</v>
      </c>
      <c r="J33" s="109" t="s">
        <v>595</v>
      </c>
      <c r="K33" s="109" t="s">
        <v>580</v>
      </c>
      <c r="L33" s="109" t="s">
        <v>26</v>
      </c>
      <c r="N33" s="109">
        <v>0</v>
      </c>
      <c r="P33" s="109">
        <v>25.28</v>
      </c>
      <c r="Q33" s="109">
        <v>25.28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500507</v>
      </c>
      <c r="J34" s="109" t="s">
        <v>642</v>
      </c>
      <c r="K34" s="109" t="s">
        <v>580</v>
      </c>
      <c r="L34" s="109" t="s">
        <v>26</v>
      </c>
      <c r="N34" s="109">
        <v>0</v>
      </c>
      <c r="P34" s="108">
        <v>39331.199999999997</v>
      </c>
      <c r="Q34" s="108">
        <v>4331.2</v>
      </c>
      <c r="R34" s="108">
        <v>35000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119362.06</v>
      </c>
      <c r="P35" s="108">
        <v>121697.03</v>
      </c>
      <c r="Q35" s="108">
        <v>120172.06</v>
      </c>
      <c r="R35" s="108">
        <v>120887.03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1475753.59</v>
      </c>
      <c r="P36" s="109">
        <v>0</v>
      </c>
      <c r="Q36" s="109">
        <v>0</v>
      </c>
      <c r="R36" s="108">
        <v>1475753.59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9">
        <v>-160.93</v>
      </c>
      <c r="P37" s="109">
        <v>211.9</v>
      </c>
      <c r="Q37" s="109">
        <v>163.28</v>
      </c>
      <c r="R37" s="109">
        <v>-112.31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109386.66</v>
      </c>
      <c r="P38" s="109">
        <v>0</v>
      </c>
      <c r="Q38" s="109">
        <v>0</v>
      </c>
      <c r="R38" s="108">
        <v>109386.66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120094.6</v>
      </c>
      <c r="Q39" s="108">
        <v>120094.6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4251.3500000000004</v>
      </c>
      <c r="Q41" s="108">
        <v>4251.3500000000004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2672.56</v>
      </c>
      <c r="Q43" s="108">
        <v>2672.56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579</v>
      </c>
      <c r="L44" s="109" t="s">
        <v>26</v>
      </c>
      <c r="N44" s="109">
        <v>-0.01</v>
      </c>
      <c r="P44" s="108">
        <v>9978.06</v>
      </c>
      <c r="Q44" s="108">
        <v>9978.0499999999993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500540</v>
      </c>
      <c r="J45" s="109" t="s">
        <v>748</v>
      </c>
      <c r="K45" s="109" t="s">
        <v>580</v>
      </c>
      <c r="L45" s="109" t="s">
        <v>26</v>
      </c>
      <c r="N45" s="108">
        <v>5300</v>
      </c>
      <c r="P45" s="109">
        <v>0</v>
      </c>
      <c r="Q45" s="109">
        <v>0</v>
      </c>
      <c r="R45" s="108">
        <v>5300</v>
      </c>
    </row>
    <row r="46" spans="4:18" x14ac:dyDescent="0.2">
      <c r="D46" s="109" t="s">
        <v>384</v>
      </c>
      <c r="F46" s="109">
        <v>138901</v>
      </c>
      <c r="I46" s="109">
        <v>500546</v>
      </c>
      <c r="J46" s="109" t="s">
        <v>404</v>
      </c>
      <c r="K46" s="109" t="s">
        <v>580</v>
      </c>
      <c r="L46" s="109" t="s">
        <v>26</v>
      </c>
      <c r="N46" s="109">
        <v>696</v>
      </c>
      <c r="P46" s="109">
        <v>0</v>
      </c>
      <c r="Q46" s="109">
        <v>0</v>
      </c>
      <c r="R46" s="109">
        <v>696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579</v>
      </c>
      <c r="L47" s="109" t="s">
        <v>26</v>
      </c>
      <c r="N47" s="108">
        <v>-59264.58</v>
      </c>
      <c r="P47" s="108">
        <v>2207884.91</v>
      </c>
      <c r="Q47" s="108">
        <v>2205020.91</v>
      </c>
      <c r="R47" s="108">
        <v>-56400.58</v>
      </c>
    </row>
    <row r="48" spans="4:18" x14ac:dyDescent="0.2">
      <c r="D48" s="109" t="s">
        <v>384</v>
      </c>
      <c r="F48" s="109">
        <v>138901</v>
      </c>
      <c r="I48" s="109">
        <v>500557</v>
      </c>
      <c r="J48" s="109" t="s">
        <v>406</v>
      </c>
      <c r="K48" s="109" t="s">
        <v>580</v>
      </c>
      <c r="L48" s="109" t="s">
        <v>26</v>
      </c>
      <c r="N48" s="108">
        <v>5349809.78</v>
      </c>
      <c r="P48" s="109">
        <v>0</v>
      </c>
      <c r="Q48" s="109">
        <v>0</v>
      </c>
      <c r="R48" s="108">
        <v>5349809.78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580</v>
      </c>
      <c r="L49" s="109" t="s">
        <v>26</v>
      </c>
      <c r="N49" s="108">
        <v>32381.3</v>
      </c>
      <c r="P49" s="109">
        <v>0</v>
      </c>
      <c r="Q49" s="109">
        <v>0</v>
      </c>
      <c r="R49" s="108">
        <v>32381.3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579</v>
      </c>
      <c r="L50" s="109" t="s">
        <v>26</v>
      </c>
      <c r="N50" s="109">
        <v>0</v>
      </c>
      <c r="P50" s="108">
        <v>2912.5</v>
      </c>
      <c r="Q50" s="108">
        <v>4074.66</v>
      </c>
      <c r="R50" s="108">
        <v>-1162.1600000000001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580</v>
      </c>
      <c r="L51" s="109" t="s">
        <v>26</v>
      </c>
      <c r="N51" s="109">
        <v>0</v>
      </c>
      <c r="P51" s="108">
        <v>26846.12</v>
      </c>
      <c r="Q51" s="109">
        <v>0</v>
      </c>
      <c r="R51" s="108">
        <v>26846.12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580</v>
      </c>
      <c r="L52" s="109" t="s">
        <v>26</v>
      </c>
      <c r="N52" s="108">
        <v>7185.8</v>
      </c>
      <c r="P52" s="109">
        <v>0</v>
      </c>
      <c r="Q52" s="109">
        <v>0</v>
      </c>
      <c r="R52" s="108">
        <v>7185.8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579</v>
      </c>
      <c r="L53" s="109" t="s">
        <v>26</v>
      </c>
      <c r="N53" s="109">
        <v>0</v>
      </c>
      <c r="P53" s="108">
        <v>3729.7</v>
      </c>
      <c r="Q53" s="108">
        <v>3729.7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500625</v>
      </c>
      <c r="J54" s="109" t="s">
        <v>824</v>
      </c>
      <c r="K54" s="109" t="s">
        <v>580</v>
      </c>
      <c r="L54" s="109" t="s">
        <v>26</v>
      </c>
      <c r="N54" s="109">
        <v>0</v>
      </c>
      <c r="P54" s="108">
        <v>3310.61</v>
      </c>
      <c r="Q54" s="108">
        <v>3310.61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579</v>
      </c>
      <c r="L55" s="109" t="s">
        <v>26</v>
      </c>
      <c r="N55" s="108">
        <v>-11573.44</v>
      </c>
      <c r="P55" s="108">
        <v>13406.58</v>
      </c>
      <c r="Q55" s="108">
        <v>6025.76</v>
      </c>
      <c r="R55" s="108">
        <v>-4192.62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580</v>
      </c>
      <c r="L56" s="109" t="s">
        <v>26</v>
      </c>
      <c r="N56" s="108">
        <v>250953.65</v>
      </c>
      <c r="P56" s="109">
        <v>0</v>
      </c>
      <c r="Q56" s="109">
        <v>0</v>
      </c>
      <c r="R56" s="108">
        <v>250953.65</v>
      </c>
    </row>
    <row r="57" spans="4:18" x14ac:dyDescent="0.2">
      <c r="D57" s="109" t="s">
        <v>384</v>
      </c>
      <c r="F57" s="109">
        <v>138901</v>
      </c>
      <c r="I57" s="109">
        <v>500644</v>
      </c>
      <c r="J57" s="109" t="s">
        <v>415</v>
      </c>
      <c r="K57" s="109" t="s">
        <v>580</v>
      </c>
      <c r="L57" s="109" t="s">
        <v>26</v>
      </c>
      <c r="N57" s="108">
        <v>56865.11</v>
      </c>
      <c r="P57" s="109">
        <v>0</v>
      </c>
      <c r="Q57" s="109">
        <v>0</v>
      </c>
      <c r="R57" s="108">
        <v>56865.11</v>
      </c>
    </row>
    <row r="58" spans="4:18" x14ac:dyDescent="0.2">
      <c r="D58" s="109" t="s">
        <v>384</v>
      </c>
      <c r="F58" s="109">
        <v>138901</v>
      </c>
      <c r="I58" s="109">
        <v>500683</v>
      </c>
      <c r="J58" s="109" t="s">
        <v>646</v>
      </c>
      <c r="K58" s="109" t="s">
        <v>579</v>
      </c>
      <c r="L58" s="109" t="s">
        <v>26</v>
      </c>
      <c r="N58" s="109">
        <v>0</v>
      </c>
      <c r="P58" s="109">
        <v>19.920000000000002</v>
      </c>
      <c r="Q58" s="109">
        <v>19.920000000000002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500686</v>
      </c>
      <c r="J59" s="109" t="s">
        <v>751</v>
      </c>
      <c r="K59" s="109" t="s">
        <v>580</v>
      </c>
      <c r="L59" s="109" t="s">
        <v>26</v>
      </c>
      <c r="N59" s="108">
        <v>23320</v>
      </c>
      <c r="P59" s="109">
        <v>0</v>
      </c>
      <c r="Q59" s="109">
        <v>0</v>
      </c>
      <c r="R59" s="108">
        <v>23320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579</v>
      </c>
      <c r="L60" s="109" t="s">
        <v>26</v>
      </c>
      <c r="N60" s="109">
        <v>0</v>
      </c>
      <c r="P60" s="109">
        <v>345.09</v>
      </c>
      <c r="Q60" s="109">
        <v>345.09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500716</v>
      </c>
      <c r="J61" s="109" t="s">
        <v>419</v>
      </c>
      <c r="K61" s="109" t="s">
        <v>580</v>
      </c>
      <c r="L61" s="109" t="s">
        <v>26</v>
      </c>
      <c r="N61" s="109">
        <v>0</v>
      </c>
      <c r="P61" s="109">
        <v>315.79000000000002</v>
      </c>
      <c r="Q61" s="109">
        <v>315.79000000000002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579</v>
      </c>
      <c r="L62" s="109" t="s">
        <v>26</v>
      </c>
      <c r="N62" s="109">
        <v>0</v>
      </c>
      <c r="P62" s="108">
        <v>2817.35</v>
      </c>
      <c r="Q62" s="108">
        <v>2817.35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580</v>
      </c>
      <c r="L63" s="109" t="s">
        <v>26</v>
      </c>
      <c r="N63" s="109">
        <v>0</v>
      </c>
      <c r="P63" s="108">
        <v>5209.96</v>
      </c>
      <c r="Q63" s="108">
        <v>5209.96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579</v>
      </c>
      <c r="L64" s="109" t="s">
        <v>26</v>
      </c>
      <c r="N64" s="109">
        <v>0</v>
      </c>
      <c r="P64" s="109">
        <v>754.25</v>
      </c>
      <c r="Q64" s="109">
        <v>754.25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580</v>
      </c>
      <c r="L65" s="109" t="s">
        <v>26</v>
      </c>
      <c r="N65" s="109">
        <v>0</v>
      </c>
      <c r="P65" s="108">
        <v>2692.26</v>
      </c>
      <c r="Q65" s="108">
        <v>2692.26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500742</v>
      </c>
      <c r="J66" s="109" t="s">
        <v>774</v>
      </c>
      <c r="K66" s="109" t="s">
        <v>580</v>
      </c>
      <c r="L66" s="109" t="s">
        <v>26</v>
      </c>
      <c r="N66" s="108">
        <v>13134.36</v>
      </c>
      <c r="P66" s="109">
        <v>0</v>
      </c>
      <c r="Q66" s="109">
        <v>0</v>
      </c>
      <c r="R66" s="108">
        <v>13134.36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579</v>
      </c>
      <c r="L67" s="109" t="s">
        <v>26</v>
      </c>
      <c r="N67" s="109">
        <v>0</v>
      </c>
      <c r="P67" s="109">
        <v>74.650000000000006</v>
      </c>
      <c r="Q67" s="109">
        <v>74.650000000000006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500743</v>
      </c>
      <c r="J68" s="109" t="s">
        <v>649</v>
      </c>
      <c r="K68" s="109" t="s">
        <v>580</v>
      </c>
      <c r="L68" s="109" t="s">
        <v>26</v>
      </c>
      <c r="N68" s="109">
        <v>0</v>
      </c>
      <c r="P68" s="109">
        <v>226.35</v>
      </c>
      <c r="Q68" s="109">
        <v>226.35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500748</v>
      </c>
      <c r="J69" s="109" t="s">
        <v>752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579</v>
      </c>
      <c r="L70" s="109" t="s">
        <v>26</v>
      </c>
      <c r="N70" s="109">
        <v>-119.4</v>
      </c>
      <c r="P70" s="109">
        <v>877.34</v>
      </c>
      <c r="Q70" s="109">
        <v>544.98</v>
      </c>
      <c r="R70" s="109">
        <v>212.96</v>
      </c>
    </row>
    <row r="71" spans="4:18" x14ac:dyDescent="0.2">
      <c r="D71" s="109" t="s">
        <v>384</v>
      </c>
      <c r="F71" s="109">
        <v>138901</v>
      </c>
      <c r="I71" s="109">
        <v>500768</v>
      </c>
      <c r="J71" s="109" t="s">
        <v>423</v>
      </c>
      <c r="K71" s="109" t="s">
        <v>580</v>
      </c>
      <c r="L71" s="109" t="s">
        <v>26</v>
      </c>
      <c r="N71" s="108">
        <v>37090.160000000003</v>
      </c>
      <c r="P71" s="109">
        <v>0</v>
      </c>
      <c r="Q71" s="109">
        <v>0</v>
      </c>
      <c r="R71" s="108">
        <v>37090.160000000003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579</v>
      </c>
      <c r="L72" s="109" t="s">
        <v>26</v>
      </c>
      <c r="N72" s="108">
        <v>-6302.34</v>
      </c>
      <c r="P72" s="108">
        <v>14267.02</v>
      </c>
      <c r="Q72" s="108">
        <v>14267.02</v>
      </c>
      <c r="R72" s="108">
        <v>-6302.34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580</v>
      </c>
      <c r="L73" s="109" t="s">
        <v>26</v>
      </c>
      <c r="N73" s="108">
        <v>79095.740000000005</v>
      </c>
      <c r="P73" s="109">
        <v>0</v>
      </c>
      <c r="Q73" s="109">
        <v>0</v>
      </c>
      <c r="R73" s="108">
        <v>79095.740000000005</v>
      </c>
    </row>
    <row r="74" spans="4:18" x14ac:dyDescent="0.2">
      <c r="D74" s="109" t="s">
        <v>384</v>
      </c>
      <c r="F74" s="109">
        <v>138901</v>
      </c>
      <c r="I74" s="109">
        <v>500806</v>
      </c>
      <c r="J74" s="109" t="s">
        <v>426</v>
      </c>
      <c r="K74" s="109" t="s">
        <v>580</v>
      </c>
      <c r="L74" s="109" t="s">
        <v>26</v>
      </c>
      <c r="N74" s="109">
        <v>806</v>
      </c>
      <c r="P74" s="108">
        <v>10332.84</v>
      </c>
      <c r="Q74" s="109">
        <v>0</v>
      </c>
      <c r="R74" s="108">
        <v>11138.84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579</v>
      </c>
      <c r="L75" s="109" t="s">
        <v>26</v>
      </c>
      <c r="N75" s="109">
        <v>0</v>
      </c>
      <c r="P75" s="109">
        <v>336.34</v>
      </c>
      <c r="Q75" s="109">
        <v>336.34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500839</v>
      </c>
      <c r="J76" s="109" t="s">
        <v>586</v>
      </c>
      <c r="K76" s="109" t="s">
        <v>580</v>
      </c>
      <c r="L76" s="109" t="s">
        <v>26</v>
      </c>
      <c r="N76" s="109">
        <v>0</v>
      </c>
      <c r="P76" s="108">
        <v>3142.62</v>
      </c>
      <c r="Q76" s="108">
        <v>3142.62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500845</v>
      </c>
      <c r="J77" s="109" t="s">
        <v>754</v>
      </c>
      <c r="K77" s="109" t="s">
        <v>579</v>
      </c>
      <c r="L77" s="109" t="s">
        <v>26</v>
      </c>
      <c r="N77" s="109">
        <v>0</v>
      </c>
      <c r="P77" s="108">
        <v>1054.52</v>
      </c>
      <c r="Q77" s="108">
        <v>1054.52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500856</v>
      </c>
      <c r="J78" s="109" t="s">
        <v>755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500875</v>
      </c>
      <c r="J79" s="109" t="s">
        <v>777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500883</v>
      </c>
      <c r="J80" s="109" t="s">
        <v>431</v>
      </c>
      <c r="K80" s="109" t="s">
        <v>579</v>
      </c>
      <c r="L80" s="109" t="s">
        <v>26</v>
      </c>
      <c r="N80" s="109">
        <v>0</v>
      </c>
      <c r="P80" s="109">
        <v>0</v>
      </c>
      <c r="Q80" s="109">
        <v>68.83</v>
      </c>
      <c r="R80" s="109">
        <v>-68.83</v>
      </c>
    </row>
    <row r="81" spans="1:18" x14ac:dyDescent="0.2">
      <c r="D81" s="109" t="s">
        <v>384</v>
      </c>
      <c r="F81" s="109">
        <v>138901</v>
      </c>
      <c r="I81" s="109">
        <v>500883</v>
      </c>
      <c r="J81" s="109" t="s">
        <v>431</v>
      </c>
      <c r="K81" s="109" t="s">
        <v>580</v>
      </c>
      <c r="L81" s="109" t="s">
        <v>26</v>
      </c>
      <c r="N81" s="108">
        <v>324296.90000000002</v>
      </c>
      <c r="P81" s="108">
        <v>117012.88</v>
      </c>
      <c r="Q81" s="109">
        <v>0</v>
      </c>
      <c r="R81" s="108">
        <v>441309.78</v>
      </c>
    </row>
    <row r="82" spans="1:18" x14ac:dyDescent="0.2">
      <c r="D82" s="109" t="s">
        <v>384</v>
      </c>
      <c r="F82" s="109">
        <v>138901</v>
      </c>
      <c r="I82" s="109">
        <v>500885</v>
      </c>
      <c r="J82" s="109" t="s">
        <v>432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500914</v>
      </c>
      <c r="J83" s="109" t="s">
        <v>435</v>
      </c>
      <c r="K83" s="109" t="s">
        <v>580</v>
      </c>
      <c r="L83" s="109" t="s">
        <v>26</v>
      </c>
      <c r="N83" s="108">
        <v>118059.18</v>
      </c>
      <c r="P83" s="109">
        <v>0</v>
      </c>
      <c r="Q83" s="109">
        <v>0</v>
      </c>
      <c r="R83" s="108">
        <v>118059.18</v>
      </c>
    </row>
    <row r="84" spans="1:18" x14ac:dyDescent="0.2">
      <c r="D84" s="109" t="s">
        <v>384</v>
      </c>
      <c r="F84" s="109">
        <v>138901</v>
      </c>
      <c r="I84" s="109">
        <v>500927</v>
      </c>
      <c r="J84" s="109" t="s">
        <v>436</v>
      </c>
      <c r="K84" s="109" t="s">
        <v>580</v>
      </c>
      <c r="L84" s="109" t="s">
        <v>26</v>
      </c>
      <c r="N84" s="108">
        <v>95400</v>
      </c>
      <c r="P84" s="109">
        <v>0</v>
      </c>
      <c r="Q84" s="109">
        <v>0</v>
      </c>
      <c r="R84" s="108">
        <v>95400</v>
      </c>
    </row>
    <row r="85" spans="1:18" x14ac:dyDescent="0.2">
      <c r="D85" s="109" t="s">
        <v>384</v>
      </c>
      <c r="F85" s="109">
        <v>138901</v>
      </c>
      <c r="I85" s="109">
        <v>500936</v>
      </c>
      <c r="J85" s="109" t="s">
        <v>757</v>
      </c>
      <c r="K85" s="109" t="s">
        <v>580</v>
      </c>
      <c r="L85" s="109" t="s">
        <v>26</v>
      </c>
      <c r="N85" s="108">
        <v>36487.4</v>
      </c>
      <c r="P85" s="108">
        <v>21801.599999999999</v>
      </c>
      <c r="Q85" s="109">
        <v>0</v>
      </c>
      <c r="R85" s="108">
        <v>58289</v>
      </c>
    </row>
    <row r="87" spans="1:18" x14ac:dyDescent="0.2">
      <c r="B87" s="109" t="s">
        <v>442</v>
      </c>
      <c r="D87" s="109" t="s">
        <v>384</v>
      </c>
      <c r="F87" s="109">
        <v>138901</v>
      </c>
      <c r="L87" s="109" t="s">
        <v>26</v>
      </c>
      <c r="N87" s="108">
        <v>12432974.720000001</v>
      </c>
      <c r="P87" s="108">
        <v>3596173.96</v>
      </c>
      <c r="Q87" s="108">
        <v>3345358.88</v>
      </c>
      <c r="R87" s="108">
        <v>12683789.800000001</v>
      </c>
    </row>
    <row r="89" spans="1:18" x14ac:dyDescent="0.2">
      <c r="B89" s="109" t="s">
        <v>443</v>
      </c>
      <c r="D89" s="109" t="s">
        <v>384</v>
      </c>
      <c r="L89" s="109" t="s">
        <v>26</v>
      </c>
      <c r="N89" s="108">
        <v>12432974.720000001</v>
      </c>
      <c r="P89" s="108">
        <v>3596173.96</v>
      </c>
      <c r="Q89" s="108">
        <v>3345358.88</v>
      </c>
      <c r="R89" s="108">
        <v>12683789.800000001</v>
      </c>
    </row>
    <row r="91" spans="1:18" x14ac:dyDescent="0.2">
      <c r="B91" s="109" t="s">
        <v>444</v>
      </c>
      <c r="L91" s="109" t="s">
        <v>26</v>
      </c>
      <c r="N91" s="108">
        <v>12432974.720000001</v>
      </c>
      <c r="P91" s="108">
        <v>3596173.96</v>
      </c>
      <c r="Q91" s="108">
        <v>3345358.88</v>
      </c>
      <c r="R91" s="108">
        <v>12683789.800000001</v>
      </c>
    </row>
    <row r="93" spans="1:18" x14ac:dyDescent="0.2">
      <c r="A93" s="109" t="s">
        <v>827</v>
      </c>
    </row>
    <row r="94" spans="1:18" x14ac:dyDescent="0.2">
      <c r="A94" s="109" t="s">
        <v>446</v>
      </c>
    </row>
    <row r="95" spans="1:18" x14ac:dyDescent="0.2">
      <c r="A95" s="109" t="s">
        <v>784</v>
      </c>
    </row>
    <row r="96" spans="1:18" x14ac:dyDescent="0.2">
      <c r="A96" s="109" t="s">
        <v>447</v>
      </c>
    </row>
    <row r="98" spans="2:15" x14ac:dyDescent="0.2">
      <c r="C98" s="109" t="s">
        <v>379</v>
      </c>
      <c r="E98" s="109" t="s">
        <v>374</v>
      </c>
      <c r="G98" s="109" t="s">
        <v>448</v>
      </c>
      <c r="H98" s="109" t="s">
        <v>380</v>
      </c>
      <c r="J98" s="109" t="s">
        <v>381</v>
      </c>
      <c r="M98" s="109" t="s">
        <v>382</v>
      </c>
      <c r="O98" s="109" t="s">
        <v>383</v>
      </c>
    </row>
    <row r="100" spans="2:15" x14ac:dyDescent="0.2">
      <c r="C100" s="109" t="s">
        <v>26</v>
      </c>
      <c r="E100" s="109" t="s">
        <v>384</v>
      </c>
      <c r="G100" s="109" t="s">
        <v>579</v>
      </c>
      <c r="H100" s="108">
        <v>410028.16</v>
      </c>
      <c r="J100" s="108">
        <v>3252252.16</v>
      </c>
      <c r="M100" s="108">
        <v>3239152.46</v>
      </c>
      <c r="O100" s="108">
        <v>423127.86</v>
      </c>
    </row>
    <row r="101" spans="2:15" x14ac:dyDescent="0.2">
      <c r="C101" s="109" t="s">
        <v>26</v>
      </c>
      <c r="E101" s="109" t="s">
        <v>384</v>
      </c>
      <c r="G101" s="109" t="s">
        <v>580</v>
      </c>
      <c r="H101" s="108">
        <v>12022946.560000001</v>
      </c>
      <c r="J101" s="108">
        <v>343921.8</v>
      </c>
      <c r="M101" s="108">
        <v>106206.42</v>
      </c>
      <c r="O101" s="108">
        <v>12260661.939999999</v>
      </c>
    </row>
    <row r="103" spans="2:15" x14ac:dyDescent="0.2">
      <c r="B103" s="109" t="s">
        <v>442</v>
      </c>
      <c r="C103" s="109" t="s">
        <v>26</v>
      </c>
      <c r="H103" s="108">
        <v>12432974.720000001</v>
      </c>
      <c r="J103" s="108">
        <v>3596173.96</v>
      </c>
      <c r="M103" s="108">
        <v>3345358.88</v>
      </c>
      <c r="O103" s="108">
        <v>12683789.800000001</v>
      </c>
    </row>
  </sheetData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R9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828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894199.13</v>
      </c>
      <c r="P7" s="108">
        <v>1267715.3899999999</v>
      </c>
      <c r="Q7" s="108">
        <v>1265344.05</v>
      </c>
      <c r="R7" s="108">
        <v>896570.47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1586428.36</v>
      </c>
      <c r="P8" s="108">
        <v>36870.82</v>
      </c>
      <c r="Q8" s="109">
        <v>0</v>
      </c>
      <c r="R8" s="108">
        <v>1623299.18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889962.98</v>
      </c>
      <c r="P9" s="108">
        <v>1274550.43</v>
      </c>
      <c r="Q9" s="108">
        <v>1272233.06</v>
      </c>
      <c r="R9" s="108">
        <v>892280.35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1533754.53</v>
      </c>
      <c r="P10" s="108">
        <v>37019.910000000003</v>
      </c>
      <c r="Q10" s="109">
        <v>0</v>
      </c>
      <c r="R10" s="108">
        <v>1570774.44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2353321.09</v>
      </c>
      <c r="P12" s="108">
        <v>3642595.89</v>
      </c>
      <c r="Q12" s="108">
        <v>3628258.65</v>
      </c>
      <c r="R12" s="108">
        <v>2367658.33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12644495.1</v>
      </c>
      <c r="P13" s="108">
        <v>88868.35</v>
      </c>
      <c r="Q13" s="109">
        <v>0</v>
      </c>
      <c r="R13" s="108">
        <v>12733363.449999999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325174.46000000002</v>
      </c>
      <c r="P14" s="108">
        <v>408395.68</v>
      </c>
      <c r="Q14" s="108">
        <v>406169.03</v>
      </c>
      <c r="R14" s="108">
        <v>327401.11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2003946.69</v>
      </c>
      <c r="P15" s="108">
        <v>21482.68</v>
      </c>
      <c r="Q15" s="109">
        <v>0</v>
      </c>
      <c r="R15" s="108">
        <v>2025429.37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4718946.54</v>
      </c>
      <c r="P16" s="108">
        <v>41971.6</v>
      </c>
      <c r="Q16" s="108">
        <v>10000</v>
      </c>
      <c r="R16" s="108">
        <v>4750918.1399999997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13826.76</v>
      </c>
      <c r="Q17" s="108">
        <v>13826.76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12492590.119999999</v>
      </c>
      <c r="Q18" s="108">
        <v>12492590.119999999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23309.63</v>
      </c>
      <c r="Q19" s="108">
        <v>23309.63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66506.990000000005</v>
      </c>
      <c r="Q20" s="108">
        <v>66506.990000000005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3820512.06</v>
      </c>
      <c r="P21" s="108">
        <v>10834155.310000001</v>
      </c>
      <c r="Q21" s="108">
        <v>10808016.390000001</v>
      </c>
      <c r="R21" s="108">
        <v>3846650.98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23520710.07</v>
      </c>
      <c r="P22" s="108">
        <v>456529.99</v>
      </c>
      <c r="Q22" s="109">
        <v>0</v>
      </c>
      <c r="R22" s="108">
        <v>23977240.059999999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1151684.6100000001</v>
      </c>
      <c r="P23" s="108">
        <v>1427930.91</v>
      </c>
      <c r="Q23" s="108">
        <v>1413944.73</v>
      </c>
      <c r="R23" s="108">
        <v>1165670.79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13477876.26</v>
      </c>
      <c r="P24" s="108">
        <v>268505.2</v>
      </c>
      <c r="Q24" s="109">
        <v>0</v>
      </c>
      <c r="R24" s="108">
        <v>13746381.460000001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22990.880000000001</v>
      </c>
      <c r="P26" s="108">
        <v>174465.6</v>
      </c>
      <c r="Q26" s="108">
        <v>173911.34</v>
      </c>
      <c r="R26" s="108">
        <v>23545.14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556812.66</v>
      </c>
      <c r="P27" s="108">
        <v>28367.42</v>
      </c>
      <c r="Q27" s="109">
        <v>0</v>
      </c>
      <c r="R27" s="108">
        <v>585180.07999999996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54441.69</v>
      </c>
      <c r="Q30" s="108">
        <v>54441.69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78056.88</v>
      </c>
      <c r="P31" s="108">
        <v>1389.27</v>
      </c>
      <c r="Q31" s="109">
        <v>0</v>
      </c>
      <c r="R31" s="108">
        <v>79446.149999999994</v>
      </c>
    </row>
    <row r="32" spans="4:18" x14ac:dyDescent="0.2">
      <c r="D32" s="109" t="s">
        <v>384</v>
      </c>
      <c r="F32" s="109">
        <v>138901</v>
      </c>
      <c r="I32" s="109">
        <v>500360</v>
      </c>
      <c r="J32" s="109" t="s">
        <v>768</v>
      </c>
      <c r="K32" s="109" t="s">
        <v>562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500491</v>
      </c>
      <c r="J33" s="109" t="s">
        <v>640</v>
      </c>
      <c r="K33" s="109" t="s">
        <v>561</v>
      </c>
      <c r="L33" s="109" t="s">
        <v>26</v>
      </c>
      <c r="N33" s="109">
        <v>0</v>
      </c>
      <c r="P33" s="109">
        <v>0.02</v>
      </c>
      <c r="Q33" s="109">
        <v>0.02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562</v>
      </c>
      <c r="L34" s="109" t="s">
        <v>26</v>
      </c>
      <c r="N34" s="108">
        <v>5451.02</v>
      </c>
      <c r="P34" s="108">
        <v>2242.4499999999998</v>
      </c>
      <c r="Q34" s="109">
        <v>0</v>
      </c>
      <c r="R34" s="108">
        <v>7693.47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561</v>
      </c>
      <c r="L35" s="109" t="s">
        <v>26</v>
      </c>
      <c r="N35" s="108">
        <v>526500.55000000005</v>
      </c>
      <c r="P35" s="108">
        <v>1050606.33</v>
      </c>
      <c r="Q35" s="108">
        <v>944406.55</v>
      </c>
      <c r="R35" s="108">
        <v>632700.32999999996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562</v>
      </c>
      <c r="L36" s="109" t="s">
        <v>26</v>
      </c>
      <c r="N36" s="108">
        <v>26596117.199999999</v>
      </c>
      <c r="P36" s="108">
        <v>533860.42000000004</v>
      </c>
      <c r="Q36" s="109">
        <v>0</v>
      </c>
      <c r="R36" s="108">
        <v>27129977.620000001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561</v>
      </c>
      <c r="L37" s="109" t="s">
        <v>26</v>
      </c>
      <c r="N37" s="108">
        <v>85735.45</v>
      </c>
      <c r="P37" s="108">
        <v>87652.3</v>
      </c>
      <c r="Q37" s="108">
        <v>85735.45</v>
      </c>
      <c r="R37" s="108">
        <v>87652.3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562</v>
      </c>
      <c r="L38" s="109" t="s">
        <v>26</v>
      </c>
      <c r="N38" s="108">
        <v>1919286.09</v>
      </c>
      <c r="P38" s="108">
        <v>210975.19</v>
      </c>
      <c r="Q38" s="109">
        <v>0</v>
      </c>
      <c r="R38" s="108">
        <v>2130261.2799999998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561</v>
      </c>
      <c r="L39" s="109" t="s">
        <v>26</v>
      </c>
      <c r="N39" s="108">
        <v>-4965.3500000000004</v>
      </c>
      <c r="P39" s="108">
        <v>60706.6</v>
      </c>
      <c r="Q39" s="108">
        <v>59017.07</v>
      </c>
      <c r="R39" s="108">
        <v>-3275.82</v>
      </c>
    </row>
    <row r="40" spans="4:18" x14ac:dyDescent="0.2">
      <c r="D40" s="109" t="s">
        <v>384</v>
      </c>
      <c r="F40" s="109">
        <v>138901</v>
      </c>
      <c r="I40" s="109">
        <v>500540</v>
      </c>
      <c r="J40" s="109" t="s">
        <v>748</v>
      </c>
      <c r="K40" s="109" t="s">
        <v>562</v>
      </c>
      <c r="L40" s="109" t="s">
        <v>26</v>
      </c>
      <c r="N40" s="108">
        <v>322247.74</v>
      </c>
      <c r="P40" s="108">
        <v>308683.63</v>
      </c>
      <c r="Q40" s="109">
        <v>0</v>
      </c>
      <c r="R40" s="108">
        <v>630931.37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K41" s="109" t="s">
        <v>562</v>
      </c>
      <c r="L41" s="109" t="s">
        <v>26</v>
      </c>
      <c r="N41" s="108">
        <v>8558.7099999999991</v>
      </c>
      <c r="P41" s="108">
        <v>1414.8</v>
      </c>
      <c r="Q41" s="108">
        <v>2914.51</v>
      </c>
      <c r="R41" s="108">
        <v>7059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562</v>
      </c>
      <c r="L42" s="109" t="s">
        <v>26</v>
      </c>
      <c r="N42" s="108">
        <v>48021.279999999999</v>
      </c>
      <c r="P42" s="108">
        <v>10413.219999999999</v>
      </c>
      <c r="Q42" s="109">
        <v>0</v>
      </c>
      <c r="R42" s="108">
        <v>58434.5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561</v>
      </c>
      <c r="L43" s="109" t="s">
        <v>26</v>
      </c>
      <c r="N43" s="108">
        <v>1719456</v>
      </c>
      <c r="P43" s="108">
        <v>3506372.76</v>
      </c>
      <c r="Q43" s="108">
        <v>3470286.21</v>
      </c>
      <c r="R43" s="108">
        <v>1755542.55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562</v>
      </c>
      <c r="L44" s="109" t="s">
        <v>26</v>
      </c>
      <c r="N44" s="108">
        <v>36027058.390000001</v>
      </c>
      <c r="P44" s="108">
        <v>1107755.57</v>
      </c>
      <c r="Q44" s="109">
        <v>0</v>
      </c>
      <c r="R44" s="108">
        <v>37134813.960000001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561</v>
      </c>
      <c r="L45" s="109" t="s">
        <v>26</v>
      </c>
      <c r="N45" s="108">
        <v>2862896.83</v>
      </c>
      <c r="P45" s="108">
        <v>4232659.4800000004</v>
      </c>
      <c r="Q45" s="108">
        <v>4175531.97</v>
      </c>
      <c r="R45" s="108">
        <v>2920024.34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562</v>
      </c>
      <c r="L46" s="109" t="s">
        <v>26</v>
      </c>
      <c r="N46" s="108">
        <v>56892456.420000002</v>
      </c>
      <c r="P46" s="108">
        <v>1298763.6299999999</v>
      </c>
      <c r="Q46" s="109">
        <v>0</v>
      </c>
      <c r="R46" s="108">
        <v>58191220.049999997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562</v>
      </c>
      <c r="L47" s="109" t="s">
        <v>26</v>
      </c>
      <c r="N47" s="108">
        <v>186048.47</v>
      </c>
      <c r="P47" s="108">
        <v>2617.87</v>
      </c>
      <c r="Q47" s="109">
        <v>0</v>
      </c>
      <c r="R47" s="108">
        <v>188666.34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561</v>
      </c>
      <c r="L48" s="109" t="s">
        <v>26</v>
      </c>
      <c r="N48" s="108">
        <v>-72538.66</v>
      </c>
      <c r="P48" s="108">
        <v>105952.34</v>
      </c>
      <c r="Q48" s="108">
        <v>98571.68</v>
      </c>
      <c r="R48" s="108">
        <v>-65158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562</v>
      </c>
      <c r="L49" s="109" t="s">
        <v>26</v>
      </c>
      <c r="N49" s="108">
        <v>1458571.82</v>
      </c>
      <c r="P49" s="108">
        <v>17969.310000000001</v>
      </c>
      <c r="Q49" s="109">
        <v>0</v>
      </c>
      <c r="R49" s="108">
        <v>1476541.13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K50" s="109" t="s">
        <v>562</v>
      </c>
      <c r="L50" s="109" t="s">
        <v>26</v>
      </c>
      <c r="N50" s="108">
        <v>81433.59</v>
      </c>
      <c r="P50" s="108">
        <v>2508.52</v>
      </c>
      <c r="Q50" s="109">
        <v>0</v>
      </c>
      <c r="R50" s="108">
        <v>83942.11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14386.81</v>
      </c>
      <c r="P51" s="109">
        <v>350.5</v>
      </c>
      <c r="Q51" s="108">
        <v>1135.79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-2908.68</v>
      </c>
      <c r="P52" s="108">
        <v>15794.47</v>
      </c>
      <c r="Q52" s="108">
        <v>11040.91</v>
      </c>
      <c r="R52" s="108">
        <v>1844.88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148409.43</v>
      </c>
      <c r="P53" s="108">
        <v>3654.59</v>
      </c>
      <c r="Q53" s="109">
        <v>0</v>
      </c>
      <c r="R53" s="108">
        <v>152064.01999999999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75971.520000000004</v>
      </c>
      <c r="P54" s="108">
        <v>3627.35</v>
      </c>
      <c r="Q54" s="109">
        <v>0</v>
      </c>
      <c r="R54" s="108">
        <v>79598.87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14063.05</v>
      </c>
      <c r="P55" s="108">
        <v>19892.13</v>
      </c>
      <c r="Q55" s="108">
        <v>19650.830000000002</v>
      </c>
      <c r="R55" s="108">
        <v>14304.35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238129.17</v>
      </c>
      <c r="P56" s="108">
        <v>4267.28</v>
      </c>
      <c r="Q56" s="109">
        <v>0</v>
      </c>
      <c r="R56" s="108">
        <v>242396.45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14181.87</v>
      </c>
      <c r="P57" s="109">
        <v>724.98</v>
      </c>
      <c r="Q57" s="109">
        <v>0</v>
      </c>
      <c r="R57" s="108">
        <v>14906.85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5932.8</v>
      </c>
      <c r="P58" s="108">
        <v>2862.42</v>
      </c>
      <c r="Q58" s="108">
        <v>4569.33</v>
      </c>
      <c r="R58" s="108">
        <v>4225.8900000000003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55563.53</v>
      </c>
      <c r="P59" s="108">
        <v>1879.59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94062.23</v>
      </c>
      <c r="P60" s="108">
        <v>319157.95</v>
      </c>
      <c r="Q60" s="108">
        <v>317633.34999999998</v>
      </c>
      <c r="R60" s="108">
        <v>95586.83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1500681.22</v>
      </c>
      <c r="P61" s="108">
        <v>433510.1</v>
      </c>
      <c r="Q61" s="109">
        <v>0</v>
      </c>
      <c r="R61" s="108">
        <v>1934191.32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70513.240000000005</v>
      </c>
      <c r="P62" s="108">
        <v>3294.61</v>
      </c>
      <c r="Q62" s="109">
        <v>0</v>
      </c>
      <c r="R62" s="108">
        <v>73807.850000000006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23844.59</v>
      </c>
      <c r="P63" s="108">
        <v>80683.3</v>
      </c>
      <c r="Q63" s="108">
        <v>80340.78</v>
      </c>
      <c r="R63" s="108">
        <v>24187.11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412584.46</v>
      </c>
      <c r="P64" s="108">
        <v>58754.12</v>
      </c>
      <c r="Q64" s="108">
        <v>85581.4</v>
      </c>
      <c r="R64" s="108">
        <v>385757.18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31140.71</v>
      </c>
      <c r="P65" s="108">
        <v>1858.3</v>
      </c>
      <c r="Q65" s="109">
        <v>0</v>
      </c>
      <c r="R65" s="108">
        <v>32999.01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83031.45</v>
      </c>
      <c r="P66" s="108">
        <v>482475.7</v>
      </c>
      <c r="Q66" s="108">
        <v>482153.88</v>
      </c>
      <c r="R66" s="108">
        <v>83353.27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253599.84</v>
      </c>
      <c r="P67" s="108">
        <v>326180.28999999998</v>
      </c>
      <c r="Q67" s="109">
        <v>0</v>
      </c>
      <c r="R67" s="108">
        <v>579780.13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6357.19</v>
      </c>
      <c r="P68" s="109">
        <v>401.34</v>
      </c>
      <c r="Q68" s="109">
        <v>0</v>
      </c>
      <c r="R68" s="108">
        <v>6758.53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-48236.800000000003</v>
      </c>
      <c r="P69" s="108">
        <v>23923.63</v>
      </c>
      <c r="Q69" s="108">
        <v>23616.73</v>
      </c>
      <c r="R69" s="108">
        <v>-47929.9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343600.82</v>
      </c>
      <c r="P70" s="108">
        <v>56904.07</v>
      </c>
      <c r="Q70" s="109">
        <v>0</v>
      </c>
      <c r="R70" s="108">
        <v>400504.89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-66243.8</v>
      </c>
      <c r="P71" s="108">
        <v>32733.35</v>
      </c>
      <c r="Q71" s="108">
        <v>32197.599999999999</v>
      </c>
      <c r="R71" s="108">
        <v>-65708.05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590824.66</v>
      </c>
      <c r="P72" s="108">
        <v>101396.13</v>
      </c>
      <c r="Q72" s="109">
        <v>0</v>
      </c>
      <c r="R72" s="108">
        <v>692220.79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335666.77</v>
      </c>
      <c r="P73" s="108">
        <v>534346.80000000005</v>
      </c>
      <c r="Q73" s="108">
        <v>522632.47</v>
      </c>
      <c r="R73" s="108">
        <v>347381.1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11915960.300000001</v>
      </c>
      <c r="P74" s="108">
        <v>1978548.9</v>
      </c>
      <c r="Q74" s="109">
        <v>0</v>
      </c>
      <c r="R74" s="108">
        <v>13894509.199999999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4476.57</v>
      </c>
      <c r="P75" s="108">
        <v>11312.74</v>
      </c>
      <c r="Q75" s="108">
        <v>11118.06</v>
      </c>
      <c r="R75" s="108">
        <v>4671.25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199154.53</v>
      </c>
      <c r="P76" s="108">
        <v>50585.55</v>
      </c>
      <c r="Q76" s="109">
        <v>0</v>
      </c>
      <c r="R76" s="108">
        <v>249740.08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0</v>
      </c>
      <c r="P77" s="109">
        <v>206.89</v>
      </c>
      <c r="Q77" s="109">
        <v>0</v>
      </c>
      <c r="R77" s="109">
        <v>206.89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757192.75</v>
      </c>
      <c r="P78" s="108">
        <v>209626.86</v>
      </c>
      <c r="Q78" s="109">
        <v>0</v>
      </c>
      <c r="R78" s="108">
        <v>966819.61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215313148.08000001</v>
      </c>
      <c r="P80" s="108">
        <v>50147356.469999999</v>
      </c>
      <c r="Q80" s="108">
        <v>42242445.479999997</v>
      </c>
      <c r="R80" s="108">
        <v>223218059.06999999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215313148.08000001</v>
      </c>
      <c r="P82" s="108">
        <v>50147356.469999999</v>
      </c>
      <c r="Q82" s="108">
        <v>42242445.479999997</v>
      </c>
      <c r="R82" s="108">
        <v>223218059.06999999</v>
      </c>
    </row>
    <row r="84" spans="1:18" x14ac:dyDescent="0.2">
      <c r="B84" s="109" t="s">
        <v>444</v>
      </c>
      <c r="L84" s="109" t="s">
        <v>26</v>
      </c>
      <c r="N84" s="108">
        <v>215313148.08000001</v>
      </c>
      <c r="P84" s="108">
        <v>50147356.469999999</v>
      </c>
      <c r="Q84" s="108">
        <v>42242445.479999997</v>
      </c>
      <c r="R84" s="108">
        <v>223218059.06999999</v>
      </c>
    </row>
    <row r="86" spans="1:18" x14ac:dyDescent="0.2">
      <c r="A86" s="109" t="s">
        <v>829</v>
      </c>
    </row>
    <row r="87" spans="1:18" x14ac:dyDescent="0.2">
      <c r="A87" s="109" t="s">
        <v>446</v>
      </c>
    </row>
    <row r="88" spans="1:18" x14ac:dyDescent="0.2">
      <c r="A88" s="109" t="s">
        <v>784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15012685.41</v>
      </c>
      <c r="J93" s="108">
        <v>42365022.200000003</v>
      </c>
      <c r="M93" s="108">
        <v>42072547.009999998</v>
      </c>
      <c r="O93" s="108">
        <v>15305160.6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200300462.66999999</v>
      </c>
      <c r="J94" s="108">
        <v>7782334.2699999996</v>
      </c>
      <c r="M94" s="108">
        <v>169898.47</v>
      </c>
      <c r="O94" s="108">
        <v>207912898.47</v>
      </c>
    </row>
    <row r="96" spans="1:18" x14ac:dyDescent="0.2">
      <c r="B96" s="109" t="s">
        <v>442</v>
      </c>
      <c r="C96" s="109" t="s">
        <v>26</v>
      </c>
      <c r="H96" s="108">
        <v>215313148.08000001</v>
      </c>
      <c r="J96" s="108">
        <v>50147356.469999999</v>
      </c>
      <c r="M96" s="108">
        <v>42242445.479999997</v>
      </c>
      <c r="O96" s="108">
        <v>223218059.06999999</v>
      </c>
    </row>
  </sheetData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L1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0.88671875" style="132" customWidth="1"/>
    <col min="2" max="2" width="36.109375" style="134" customWidth="1"/>
    <col min="3" max="3" width="12.109375" style="132" customWidth="1"/>
    <col min="4" max="4" width="16.88671875" style="134" customWidth="1"/>
    <col min="5" max="5" width="14.109375" style="134" customWidth="1"/>
    <col min="6" max="6" width="10.88671875" style="134" customWidth="1"/>
    <col min="7" max="7" width="14.33203125" style="134" customWidth="1"/>
    <col min="8" max="8" width="15" style="134" customWidth="1"/>
    <col min="9" max="9" width="11" style="134" customWidth="1"/>
    <col min="10" max="10" width="9" style="134" customWidth="1"/>
    <col min="11" max="11" width="17.33203125" style="134" customWidth="1"/>
    <col min="12" max="12" width="11.5546875" style="134" customWidth="1"/>
    <col min="13" max="16384" width="9.109375" style="134"/>
  </cols>
  <sheetData>
    <row r="1" spans="1:12" x14ac:dyDescent="0.2">
      <c r="A1" s="141" t="s">
        <v>830</v>
      </c>
    </row>
    <row r="4" spans="1:12" s="142" customFormat="1" x14ac:dyDescent="0.3">
      <c r="A4" s="142" t="s">
        <v>277</v>
      </c>
    </row>
    <row r="5" spans="1:12" s="142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831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7" spans="1:12" x14ac:dyDescent="0.2">
      <c r="A7" s="132" t="s">
        <v>289</v>
      </c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144340624.96000001</v>
      </c>
      <c r="E8" s="134">
        <v>0</v>
      </c>
      <c r="F8" s="134">
        <v>0</v>
      </c>
      <c r="G8" s="133">
        <v>983124.98</v>
      </c>
      <c r="H8" s="134">
        <v>0</v>
      </c>
      <c r="I8" s="134">
        <v>0</v>
      </c>
      <c r="J8" s="134">
        <v>0</v>
      </c>
      <c r="K8" s="133">
        <v>145323749.94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331778158.88</v>
      </c>
      <c r="E9" s="134">
        <v>0</v>
      </c>
      <c r="F9" s="134">
        <v>0</v>
      </c>
      <c r="G9" s="133">
        <v>2259789.33</v>
      </c>
      <c r="H9" s="134">
        <v>0</v>
      </c>
      <c r="I9" s="134">
        <v>0</v>
      </c>
      <c r="J9" s="134">
        <v>0</v>
      </c>
      <c r="K9" s="133">
        <v>334037948.20999998</v>
      </c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8579687.5099999998</v>
      </c>
      <c r="E10" s="134">
        <v>0</v>
      </c>
      <c r="F10" s="134">
        <v>0</v>
      </c>
      <c r="G10" s="133">
        <v>57326.83</v>
      </c>
      <c r="H10" s="133">
        <v>-201810.07</v>
      </c>
      <c r="I10" s="134">
        <v>0</v>
      </c>
      <c r="J10" s="134">
        <v>0</v>
      </c>
      <c r="K10" s="133">
        <v>8435204.2699999996</v>
      </c>
    </row>
    <row r="11" spans="1:12" x14ac:dyDescent="0.2">
      <c r="A11" s="132">
        <v>500937</v>
      </c>
      <c r="B11" s="134" t="s">
        <v>288</v>
      </c>
      <c r="C11" s="132" t="s">
        <v>0</v>
      </c>
      <c r="D11" s="133">
        <v>70656250</v>
      </c>
      <c r="E11" s="134">
        <v>0</v>
      </c>
      <c r="F11" s="134">
        <v>0</v>
      </c>
      <c r="G11" s="133">
        <v>481250</v>
      </c>
      <c r="H11" s="134">
        <v>0</v>
      </c>
      <c r="I11" s="134">
        <v>0</v>
      </c>
      <c r="J11" s="134">
        <v>0</v>
      </c>
      <c r="K11" s="133">
        <v>71137500</v>
      </c>
    </row>
    <row r="13" spans="1:12" x14ac:dyDescent="0.2">
      <c r="A13" s="135"/>
      <c r="B13" s="135" t="s">
        <v>789</v>
      </c>
      <c r="C13" s="135"/>
      <c r="D13" s="136">
        <v>555354721.35000002</v>
      </c>
      <c r="E13" s="137">
        <v>0</v>
      </c>
      <c r="F13" s="137">
        <v>0</v>
      </c>
      <c r="G13" s="136">
        <v>3781491.14</v>
      </c>
      <c r="H13" s="136">
        <v>-201810.07</v>
      </c>
      <c r="I13" s="137">
        <v>0</v>
      </c>
      <c r="J13" s="137">
        <v>0</v>
      </c>
      <c r="K13" s="136">
        <v>558934402.41999996</v>
      </c>
      <c r="L13" s="137"/>
    </row>
    <row r="15" spans="1:12" x14ac:dyDescent="0.2">
      <c r="A15" s="132" t="s">
        <v>291</v>
      </c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2655664.1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2589272.5</v>
      </c>
    </row>
    <row r="18" spans="1:12" x14ac:dyDescent="0.2">
      <c r="A18" s="135"/>
      <c r="B18" s="135" t="s">
        <v>790</v>
      </c>
      <c r="C18" s="135"/>
      <c r="D18" s="136">
        <v>2655664.1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2589272.5</v>
      </c>
      <c r="L18" s="137"/>
    </row>
    <row r="20" spans="1:12" x14ac:dyDescent="0.2">
      <c r="A20" s="132" t="s">
        <v>708</v>
      </c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8524771.2300000004</v>
      </c>
      <c r="E21" s="134">
        <v>0</v>
      </c>
      <c r="F21" s="134">
        <v>0</v>
      </c>
      <c r="G21" s="133">
        <v>58063.49</v>
      </c>
      <c r="H21" s="134">
        <v>0</v>
      </c>
      <c r="I21" s="134">
        <v>0</v>
      </c>
      <c r="J21" s="134">
        <v>0</v>
      </c>
      <c r="K21" s="133">
        <v>8582834.7200000007</v>
      </c>
    </row>
    <row r="23" spans="1:12" x14ac:dyDescent="0.2">
      <c r="A23" s="135"/>
      <c r="B23" s="135" t="s">
        <v>791</v>
      </c>
      <c r="C23" s="135"/>
      <c r="D23" s="136">
        <v>8524771.2300000004</v>
      </c>
      <c r="E23" s="137">
        <v>0</v>
      </c>
      <c r="F23" s="137">
        <v>0</v>
      </c>
      <c r="G23" s="136">
        <v>58063.49</v>
      </c>
      <c r="H23" s="137">
        <v>0</v>
      </c>
      <c r="I23" s="137">
        <v>0</v>
      </c>
      <c r="J23" s="137">
        <v>0</v>
      </c>
      <c r="K23" s="136">
        <v>8582834.7200000007</v>
      </c>
      <c r="L23" s="137"/>
    </row>
    <row r="25" spans="1:12" x14ac:dyDescent="0.2">
      <c r="A25" s="132" t="s">
        <v>298</v>
      </c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302812500</v>
      </c>
      <c r="E26" s="134">
        <v>0</v>
      </c>
      <c r="F26" s="134">
        <v>0</v>
      </c>
      <c r="G26" s="133">
        <v>2062500</v>
      </c>
      <c r="H26" s="134">
        <v>0</v>
      </c>
      <c r="I26" s="134">
        <v>0</v>
      </c>
      <c r="J26" s="134">
        <v>0</v>
      </c>
      <c r="K26" s="133">
        <v>304875000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67853780.560000002</v>
      </c>
      <c r="E27" s="134">
        <v>0</v>
      </c>
      <c r="F27" s="134">
        <v>0</v>
      </c>
      <c r="G27" s="133">
        <v>462161.98</v>
      </c>
      <c r="H27" s="134">
        <v>0</v>
      </c>
      <c r="I27" s="134">
        <v>0</v>
      </c>
      <c r="J27" s="134">
        <v>0</v>
      </c>
      <c r="K27" s="133">
        <v>68315942.540000007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274549246.12</v>
      </c>
      <c r="E28" s="134">
        <v>0</v>
      </c>
      <c r="F28" s="134">
        <v>0</v>
      </c>
      <c r="G28" s="133">
        <v>1869994.86</v>
      </c>
      <c r="H28" s="134">
        <v>0</v>
      </c>
      <c r="I28" s="134">
        <v>0</v>
      </c>
      <c r="J28" s="134">
        <v>0</v>
      </c>
      <c r="K28" s="133">
        <v>276419240.98000002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214018350</v>
      </c>
      <c r="E29" s="134">
        <v>0</v>
      </c>
      <c r="F29" s="134">
        <v>0</v>
      </c>
      <c r="G29" s="133">
        <v>2861950</v>
      </c>
      <c r="H29" s="134">
        <v>0</v>
      </c>
      <c r="I29" s="134">
        <v>0</v>
      </c>
      <c r="J29" s="134">
        <v>0</v>
      </c>
      <c r="K29" s="133">
        <v>216880300</v>
      </c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83475312.5</v>
      </c>
      <c r="E30" s="134">
        <v>0</v>
      </c>
      <c r="F30" s="134">
        <v>0</v>
      </c>
      <c r="G30" s="133">
        <v>568562.51</v>
      </c>
      <c r="H30" s="134">
        <v>0</v>
      </c>
      <c r="I30" s="134">
        <v>0</v>
      </c>
      <c r="J30" s="134">
        <v>0</v>
      </c>
      <c r="K30" s="133">
        <v>84043875.010000005</v>
      </c>
      <c r="L30" s="134" t="s">
        <v>453</v>
      </c>
    </row>
    <row r="32" spans="1:12" x14ac:dyDescent="0.2">
      <c r="A32" s="135"/>
      <c r="B32" s="135" t="s">
        <v>792</v>
      </c>
      <c r="C32" s="135"/>
      <c r="D32" s="136">
        <v>942709189.17999995</v>
      </c>
      <c r="E32" s="137">
        <v>0</v>
      </c>
      <c r="F32" s="137">
        <v>0</v>
      </c>
      <c r="G32" s="136">
        <v>7825169.3499999996</v>
      </c>
      <c r="H32" s="137">
        <v>0</v>
      </c>
      <c r="I32" s="137">
        <v>0</v>
      </c>
      <c r="J32" s="137">
        <v>0</v>
      </c>
      <c r="K32" s="136">
        <v>950534358.52999997</v>
      </c>
      <c r="L32" s="137"/>
    </row>
    <row r="34" spans="1:12" x14ac:dyDescent="0.2">
      <c r="A34" s="132" t="s">
        <v>312</v>
      </c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23841386.399999999</v>
      </c>
      <c r="E35" s="134">
        <v>0</v>
      </c>
      <c r="F35" s="134">
        <v>0</v>
      </c>
      <c r="G35" s="133">
        <v>318817.83</v>
      </c>
      <c r="H35" s="134">
        <v>0</v>
      </c>
      <c r="I35" s="134">
        <v>0</v>
      </c>
      <c r="J35" s="134">
        <v>0</v>
      </c>
      <c r="K35" s="133">
        <v>24160204.23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5639161.75</v>
      </c>
      <c r="E36" s="134">
        <v>0</v>
      </c>
      <c r="F36" s="134">
        <v>0</v>
      </c>
      <c r="G36" s="133">
        <v>75409.42</v>
      </c>
      <c r="H36" s="134">
        <v>0</v>
      </c>
      <c r="I36" s="134">
        <v>0</v>
      </c>
      <c r="J36" s="134">
        <v>0</v>
      </c>
      <c r="K36" s="133">
        <v>5714571.1699999999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374571078.04000002</v>
      </c>
      <c r="E37" s="134">
        <v>0</v>
      </c>
      <c r="F37" s="134">
        <v>0</v>
      </c>
      <c r="G37" s="133">
        <v>2551258.12</v>
      </c>
      <c r="H37" s="134">
        <v>0</v>
      </c>
      <c r="I37" s="134">
        <v>0</v>
      </c>
      <c r="J37" s="134">
        <v>0</v>
      </c>
      <c r="K37" s="133">
        <v>377122336.16000003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142071550</v>
      </c>
      <c r="E38" s="134">
        <v>0</v>
      </c>
      <c r="F38" s="134">
        <v>0</v>
      </c>
      <c r="G38" s="133">
        <v>967669.99</v>
      </c>
      <c r="H38" s="134">
        <v>0</v>
      </c>
      <c r="I38" s="134">
        <v>0</v>
      </c>
      <c r="J38" s="134">
        <v>0</v>
      </c>
      <c r="K38" s="133">
        <v>143039219.99000001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191781250</v>
      </c>
      <c r="E39" s="134">
        <v>0</v>
      </c>
      <c r="F39" s="134">
        <v>0</v>
      </c>
      <c r="G39" s="133">
        <v>1306250</v>
      </c>
      <c r="H39" s="134">
        <v>0</v>
      </c>
      <c r="I39" s="134">
        <v>0</v>
      </c>
      <c r="J39" s="134">
        <v>0</v>
      </c>
      <c r="K39" s="133">
        <v>193087500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742900000</v>
      </c>
      <c r="E40" s="134">
        <v>0</v>
      </c>
      <c r="F40" s="134">
        <v>0</v>
      </c>
      <c r="G40" s="133">
        <v>5059999.99</v>
      </c>
      <c r="H40" s="134">
        <v>0</v>
      </c>
      <c r="I40" s="134">
        <v>0</v>
      </c>
      <c r="J40" s="134">
        <v>0</v>
      </c>
      <c r="K40" s="133">
        <v>747959999.99000001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2553056.44</v>
      </c>
      <c r="E41" s="134">
        <v>0</v>
      </c>
      <c r="F41" s="134">
        <v>0</v>
      </c>
      <c r="G41" s="133">
        <v>17389.25</v>
      </c>
      <c r="H41" s="134">
        <v>0</v>
      </c>
      <c r="I41" s="134">
        <v>0</v>
      </c>
      <c r="J41" s="134">
        <v>0</v>
      </c>
      <c r="K41" s="133">
        <v>2570445.69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355500000</v>
      </c>
      <c r="E42" s="134">
        <v>0</v>
      </c>
      <c r="F42" s="134">
        <v>0</v>
      </c>
      <c r="G42" s="133">
        <v>2796000</v>
      </c>
      <c r="H42" s="134">
        <v>0</v>
      </c>
      <c r="I42" s="134">
        <v>0</v>
      </c>
      <c r="J42" s="134">
        <v>0</v>
      </c>
      <c r="K42" s="133">
        <v>358296000</v>
      </c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18572500</v>
      </c>
      <c r="E43" s="134">
        <v>0</v>
      </c>
      <c r="F43" s="134">
        <v>0</v>
      </c>
      <c r="G43" s="133">
        <v>126500</v>
      </c>
      <c r="H43" s="134">
        <v>0</v>
      </c>
      <c r="I43" s="134">
        <v>0</v>
      </c>
      <c r="J43" s="134">
        <v>0</v>
      </c>
      <c r="K43" s="133">
        <v>18699000</v>
      </c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209645677.81</v>
      </c>
      <c r="E44" s="134">
        <v>0</v>
      </c>
      <c r="F44" s="134">
        <v>0</v>
      </c>
      <c r="G44" s="133">
        <v>1427927.2</v>
      </c>
      <c r="H44" s="134">
        <v>0</v>
      </c>
      <c r="I44" s="134">
        <v>0</v>
      </c>
      <c r="J44" s="134">
        <v>0</v>
      </c>
      <c r="K44" s="133">
        <v>211073605.00999999</v>
      </c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82120544.790000007</v>
      </c>
      <c r="E45" s="134">
        <v>0</v>
      </c>
      <c r="F45" s="134">
        <v>0</v>
      </c>
      <c r="G45" s="133">
        <v>559334.98</v>
      </c>
      <c r="H45" s="134">
        <v>0</v>
      </c>
      <c r="I45" s="134">
        <v>0</v>
      </c>
      <c r="J45" s="134">
        <v>0</v>
      </c>
      <c r="K45" s="133">
        <v>82679879.769999996</v>
      </c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69243124.989999995</v>
      </c>
      <c r="E46" s="134">
        <v>0</v>
      </c>
      <c r="F46" s="134">
        <v>0</v>
      </c>
      <c r="G46" s="133">
        <v>471625.02</v>
      </c>
      <c r="H46" s="134">
        <v>0</v>
      </c>
      <c r="I46" s="134">
        <v>0</v>
      </c>
      <c r="J46" s="134">
        <v>0</v>
      </c>
      <c r="K46" s="133">
        <v>69714750.010000005</v>
      </c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111174767.70999999</v>
      </c>
      <c r="E47" s="134">
        <v>0</v>
      </c>
      <c r="F47" s="134">
        <v>0</v>
      </c>
      <c r="G47" s="133">
        <v>757227.52000000002</v>
      </c>
      <c r="H47" s="134">
        <v>0</v>
      </c>
      <c r="I47" s="134">
        <v>0</v>
      </c>
      <c r="J47" s="134">
        <v>0</v>
      </c>
      <c r="K47" s="133">
        <v>111931995.23</v>
      </c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260014999.80000001</v>
      </c>
      <c r="E48" s="134">
        <v>0</v>
      </c>
      <c r="F48" s="134">
        <v>0</v>
      </c>
      <c r="G48" s="133">
        <v>1771000.03</v>
      </c>
      <c r="H48" s="134">
        <v>0</v>
      </c>
      <c r="I48" s="134">
        <v>0</v>
      </c>
      <c r="J48" s="134">
        <v>0</v>
      </c>
      <c r="K48" s="133">
        <v>261785999.83000001</v>
      </c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12112500</v>
      </c>
      <c r="E49" s="134">
        <v>0</v>
      </c>
      <c r="F49" s="134">
        <v>0</v>
      </c>
      <c r="G49" s="133">
        <v>82500</v>
      </c>
      <c r="H49" s="134">
        <v>0</v>
      </c>
      <c r="I49" s="134">
        <v>0</v>
      </c>
      <c r="J49" s="134">
        <v>0</v>
      </c>
      <c r="K49" s="133">
        <v>12195000</v>
      </c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230137500</v>
      </c>
      <c r="E50" s="134">
        <v>0</v>
      </c>
      <c r="F50" s="134">
        <v>0</v>
      </c>
      <c r="G50" s="133">
        <v>1567500</v>
      </c>
      <c r="H50" s="134">
        <v>0</v>
      </c>
      <c r="I50" s="134">
        <v>0</v>
      </c>
      <c r="J50" s="134">
        <v>0</v>
      </c>
      <c r="K50" s="133">
        <v>231705000</v>
      </c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8765699.6500000004</v>
      </c>
      <c r="E51" s="134">
        <v>0</v>
      </c>
      <c r="F51" s="134">
        <v>0</v>
      </c>
      <c r="G51" s="133">
        <v>58916.74</v>
      </c>
      <c r="H51" s="133">
        <v>-144756.46</v>
      </c>
      <c r="I51" s="134">
        <v>0</v>
      </c>
      <c r="J51" s="134">
        <v>0</v>
      </c>
      <c r="K51" s="133">
        <v>8679859.9299999997</v>
      </c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15196869.050000001</v>
      </c>
      <c r="E52" s="134">
        <v>0</v>
      </c>
      <c r="F52" s="134">
        <v>0</v>
      </c>
      <c r="G52" s="133">
        <v>103508.12</v>
      </c>
      <c r="H52" s="134">
        <v>0</v>
      </c>
      <c r="I52" s="134">
        <v>0</v>
      </c>
      <c r="J52" s="134">
        <v>0</v>
      </c>
      <c r="K52" s="133">
        <v>15300377.17</v>
      </c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76377200.569999993</v>
      </c>
      <c r="E53" s="134">
        <v>0</v>
      </c>
      <c r="F53" s="134">
        <v>0</v>
      </c>
      <c r="G53" s="133">
        <v>520216.22</v>
      </c>
      <c r="H53" s="134">
        <v>0</v>
      </c>
      <c r="I53" s="134">
        <v>0</v>
      </c>
      <c r="J53" s="134">
        <v>0</v>
      </c>
      <c r="K53" s="133">
        <v>76897416.790000007</v>
      </c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11284812.5</v>
      </c>
      <c r="E54" s="134">
        <v>0</v>
      </c>
      <c r="F54" s="134">
        <v>0</v>
      </c>
      <c r="G54" s="133">
        <v>76862.5</v>
      </c>
      <c r="H54" s="134">
        <v>0</v>
      </c>
      <c r="I54" s="134">
        <v>0</v>
      </c>
      <c r="J54" s="134">
        <v>0</v>
      </c>
      <c r="K54" s="133">
        <v>11361675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3101538.27</v>
      </c>
      <c r="E55" s="134">
        <v>0</v>
      </c>
      <c r="F55" s="134">
        <v>0</v>
      </c>
      <c r="G55" s="133">
        <v>24070.46</v>
      </c>
      <c r="H55" s="133">
        <v>-40035.019999999997</v>
      </c>
      <c r="I55" s="134">
        <v>0</v>
      </c>
      <c r="J55" s="134">
        <v>0</v>
      </c>
      <c r="K55" s="133">
        <v>3085573.71</v>
      </c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26044184.170000002</v>
      </c>
      <c r="E56" s="133">
        <v>12133443.98</v>
      </c>
      <c r="F56" s="134">
        <v>0</v>
      </c>
      <c r="G56" s="133">
        <v>192333.4</v>
      </c>
      <c r="H56" s="134">
        <v>0</v>
      </c>
      <c r="I56" s="134">
        <v>0</v>
      </c>
      <c r="J56" s="134">
        <v>0</v>
      </c>
      <c r="K56" s="133">
        <v>38369961.549999997</v>
      </c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54546248.469999999</v>
      </c>
      <c r="E57" s="134">
        <v>0</v>
      </c>
      <c r="F57" s="134">
        <v>0</v>
      </c>
      <c r="G57" s="133">
        <v>371522.42</v>
      </c>
      <c r="H57" s="134">
        <v>0</v>
      </c>
      <c r="I57" s="134">
        <v>0</v>
      </c>
      <c r="J57" s="134">
        <v>0</v>
      </c>
      <c r="K57" s="133">
        <v>54917770.890000001</v>
      </c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29173501.600000001</v>
      </c>
      <c r="E58" s="133">
        <v>6205581.4900000002</v>
      </c>
      <c r="F58" s="134">
        <v>0</v>
      </c>
      <c r="G58" s="133">
        <v>273614.59000000003</v>
      </c>
      <c r="H58" s="134">
        <v>0</v>
      </c>
      <c r="I58" s="134">
        <v>0</v>
      </c>
      <c r="J58" s="134">
        <v>0</v>
      </c>
      <c r="K58" s="133">
        <v>35652697.68</v>
      </c>
    </row>
    <row r="60" spans="1:12" x14ac:dyDescent="0.2">
      <c r="A60" s="135"/>
      <c r="B60" s="135" t="s">
        <v>794</v>
      </c>
      <c r="C60" s="135"/>
      <c r="D60" s="136">
        <v>3056369152.0100002</v>
      </c>
      <c r="E60" s="136">
        <v>18339025.469999999</v>
      </c>
      <c r="F60" s="137">
        <v>0</v>
      </c>
      <c r="G60" s="136">
        <v>21477453.800000001</v>
      </c>
      <c r="H60" s="136">
        <v>-184791.48</v>
      </c>
      <c r="I60" s="137">
        <v>0</v>
      </c>
      <c r="J60" s="137">
        <v>0</v>
      </c>
      <c r="K60" s="136">
        <v>3096000839.8000002</v>
      </c>
      <c r="L60" s="137"/>
    </row>
    <row r="62" spans="1:12" x14ac:dyDescent="0.2">
      <c r="A62" s="132" t="s">
        <v>717</v>
      </c>
    </row>
    <row r="63" spans="1:12" x14ac:dyDescent="0.2">
      <c r="A63" s="132">
        <v>500901</v>
      </c>
      <c r="B63" s="134" t="s">
        <v>716</v>
      </c>
      <c r="C63" s="132" t="s">
        <v>26</v>
      </c>
      <c r="D63" s="133">
        <v>1158275.01</v>
      </c>
      <c r="E63" s="134">
        <v>0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1158275.01</v>
      </c>
    </row>
    <row r="65" spans="1:12" x14ac:dyDescent="0.2">
      <c r="A65" s="135"/>
      <c r="B65" s="135" t="s">
        <v>832</v>
      </c>
      <c r="C65" s="135"/>
      <c r="D65" s="136">
        <v>1158275.01</v>
      </c>
      <c r="E65" s="137">
        <v>0</v>
      </c>
      <c r="F65" s="137">
        <v>0</v>
      </c>
      <c r="G65" s="137">
        <v>0</v>
      </c>
      <c r="H65" s="137">
        <v>0</v>
      </c>
      <c r="I65" s="137">
        <v>0</v>
      </c>
      <c r="J65" s="137">
        <v>0</v>
      </c>
      <c r="K65" s="136">
        <v>1158275.01</v>
      </c>
      <c r="L65" s="137"/>
    </row>
    <row r="67" spans="1:12" x14ac:dyDescent="0.2">
      <c r="A67" s="132" t="s">
        <v>719</v>
      </c>
    </row>
    <row r="68" spans="1:12" x14ac:dyDescent="0.2">
      <c r="A68" s="132">
        <v>500626</v>
      </c>
      <c r="B68" s="134" t="s">
        <v>718</v>
      </c>
      <c r="C68" s="132" t="s">
        <v>0</v>
      </c>
      <c r="D68" s="133">
        <v>18889285.690000001</v>
      </c>
      <c r="E68" s="134">
        <v>0</v>
      </c>
      <c r="F68" s="134">
        <v>0</v>
      </c>
      <c r="G68" s="133">
        <v>123622.27</v>
      </c>
      <c r="H68" s="133">
        <v>-5843224.3300000001</v>
      </c>
      <c r="I68" s="134">
        <v>0</v>
      </c>
      <c r="J68" s="134">
        <v>0</v>
      </c>
      <c r="K68" s="133">
        <v>13169683.630000001</v>
      </c>
      <c r="L68" s="144">
        <v>42049</v>
      </c>
    </row>
    <row r="70" spans="1:12" x14ac:dyDescent="0.2">
      <c r="A70" s="135"/>
      <c r="B70" s="135" t="s">
        <v>795</v>
      </c>
      <c r="C70" s="135"/>
      <c r="D70" s="136">
        <v>18889285.690000001</v>
      </c>
      <c r="E70" s="137">
        <v>0</v>
      </c>
      <c r="F70" s="137">
        <v>0</v>
      </c>
      <c r="G70" s="136">
        <v>123622.27</v>
      </c>
      <c r="H70" s="136">
        <v>-5843224.3300000001</v>
      </c>
      <c r="I70" s="137">
        <v>0</v>
      </c>
      <c r="J70" s="137">
        <v>0</v>
      </c>
      <c r="K70" s="136">
        <v>13169683.630000001</v>
      </c>
      <c r="L70" s="137"/>
    </row>
    <row r="72" spans="1:12" x14ac:dyDescent="0.2">
      <c r="A72" s="132" t="s">
        <v>721</v>
      </c>
    </row>
    <row r="73" spans="1:12" x14ac:dyDescent="0.2">
      <c r="A73" s="132">
        <v>500323</v>
      </c>
      <c r="B73" s="134" t="s">
        <v>720</v>
      </c>
      <c r="C73" s="132" t="s">
        <v>26</v>
      </c>
      <c r="D73" s="133">
        <v>7999000</v>
      </c>
      <c r="E73" s="133">
        <v>811000</v>
      </c>
      <c r="F73" s="134">
        <v>0</v>
      </c>
      <c r="G73" s="134">
        <v>0</v>
      </c>
      <c r="H73" s="133">
        <v>-811000</v>
      </c>
      <c r="I73" s="134">
        <v>0</v>
      </c>
      <c r="J73" s="134">
        <v>0</v>
      </c>
      <c r="K73" s="133">
        <v>7999000</v>
      </c>
      <c r="L73" s="144">
        <v>42000</v>
      </c>
    </row>
    <row r="75" spans="1:12" x14ac:dyDescent="0.2">
      <c r="A75" s="135"/>
      <c r="B75" s="135" t="s">
        <v>796</v>
      </c>
      <c r="C75" s="135"/>
      <c r="D75" s="136">
        <v>7999000</v>
      </c>
      <c r="E75" s="136">
        <v>811000</v>
      </c>
      <c r="F75" s="137">
        <v>0</v>
      </c>
      <c r="G75" s="137">
        <v>0</v>
      </c>
      <c r="H75" s="136">
        <v>-811000</v>
      </c>
      <c r="I75" s="137">
        <v>0</v>
      </c>
      <c r="J75" s="137">
        <v>0</v>
      </c>
      <c r="K75" s="136">
        <v>7999000</v>
      </c>
      <c r="L75" s="137"/>
    </row>
    <row r="77" spans="1:12" x14ac:dyDescent="0.2">
      <c r="A77" s="132" t="s">
        <v>317</v>
      </c>
    </row>
    <row r="78" spans="1:12" x14ac:dyDescent="0.2">
      <c r="A78" s="132">
        <v>500187</v>
      </c>
      <c r="B78" s="134" t="s">
        <v>354</v>
      </c>
      <c r="C78" s="132" t="s">
        <v>26</v>
      </c>
      <c r="D78" s="133">
        <v>26832.06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3">
        <v>26832.06</v>
      </c>
      <c r="L78" s="144">
        <v>39812</v>
      </c>
    </row>
    <row r="79" spans="1:12" x14ac:dyDescent="0.2">
      <c r="A79" s="132">
        <v>500507</v>
      </c>
      <c r="B79" s="134" t="s">
        <v>716</v>
      </c>
      <c r="C79" s="132" t="s">
        <v>26</v>
      </c>
      <c r="D79" s="133">
        <v>2318000</v>
      </c>
      <c r="E79" s="133">
        <v>1117000</v>
      </c>
      <c r="F79" s="134">
        <v>0</v>
      </c>
      <c r="G79" s="134">
        <v>0</v>
      </c>
      <c r="H79" s="133">
        <v>-811000</v>
      </c>
      <c r="I79" s="134">
        <v>0</v>
      </c>
      <c r="J79" s="134">
        <v>0</v>
      </c>
      <c r="K79" s="133">
        <v>2624000</v>
      </c>
      <c r="L79" s="144">
        <v>42235</v>
      </c>
    </row>
    <row r="80" spans="1:12" x14ac:dyDescent="0.2">
      <c r="A80" s="132">
        <v>500523</v>
      </c>
      <c r="B80" s="134" t="s">
        <v>722</v>
      </c>
      <c r="C80" s="132" t="s">
        <v>0</v>
      </c>
      <c r="D80" s="133">
        <v>4415181.5599999996</v>
      </c>
      <c r="E80" s="133">
        <v>2924301.5</v>
      </c>
      <c r="F80" s="134">
        <v>0</v>
      </c>
      <c r="G80" s="133">
        <v>22524.53</v>
      </c>
      <c r="H80" s="133">
        <v>-2687257.51</v>
      </c>
      <c r="I80" s="134">
        <v>0</v>
      </c>
      <c r="J80" s="134">
        <v>0</v>
      </c>
      <c r="K80" s="133">
        <v>4674750.08</v>
      </c>
      <c r="L80" s="144">
        <v>42277</v>
      </c>
    </row>
    <row r="81" spans="1:12" x14ac:dyDescent="0.2">
      <c r="A81" s="132">
        <v>500538</v>
      </c>
      <c r="B81" s="134" t="s">
        <v>313</v>
      </c>
      <c r="C81" s="132" t="s">
        <v>0</v>
      </c>
      <c r="D81" s="133">
        <v>5964916.4100000001</v>
      </c>
      <c r="E81" s="133">
        <v>1448042.43</v>
      </c>
      <c r="F81" s="134">
        <v>0</v>
      </c>
      <c r="G81" s="133">
        <v>33320.82</v>
      </c>
      <c r="H81" s="133">
        <v>-2047670.22</v>
      </c>
      <c r="I81" s="134">
        <v>0</v>
      </c>
      <c r="J81" s="134">
        <v>0</v>
      </c>
      <c r="K81" s="133">
        <v>5398609.4400000004</v>
      </c>
      <c r="L81" s="144">
        <v>42115</v>
      </c>
    </row>
    <row r="82" spans="1:12" x14ac:dyDescent="0.2">
      <c r="A82" s="132">
        <v>500682</v>
      </c>
      <c r="B82" s="134" t="s">
        <v>797</v>
      </c>
      <c r="C82" s="132" t="s">
        <v>2</v>
      </c>
      <c r="D82" s="133">
        <v>1853975.05</v>
      </c>
      <c r="E82" s="134">
        <v>0</v>
      </c>
      <c r="F82" s="134">
        <v>0</v>
      </c>
      <c r="G82" s="133">
        <v>11614.54</v>
      </c>
      <c r="H82" s="133">
        <v>-747387.29</v>
      </c>
      <c r="I82" s="134">
        <v>0</v>
      </c>
      <c r="J82" s="134">
        <v>0</v>
      </c>
      <c r="K82" s="133">
        <v>1118202.3</v>
      </c>
    </row>
    <row r="83" spans="1:12" x14ac:dyDescent="0.2">
      <c r="A83" s="132">
        <v>500693</v>
      </c>
      <c r="B83" s="134" t="s">
        <v>314</v>
      </c>
      <c r="C83" s="132" t="s">
        <v>26</v>
      </c>
      <c r="D83" s="133">
        <v>4865638.2</v>
      </c>
      <c r="E83" s="133">
        <v>3105377.97</v>
      </c>
      <c r="F83" s="134">
        <v>0</v>
      </c>
      <c r="G83" s="134">
        <v>0</v>
      </c>
      <c r="H83" s="133">
        <v>-4710462.82</v>
      </c>
      <c r="I83" s="134">
        <v>0</v>
      </c>
      <c r="J83" s="134">
        <v>0</v>
      </c>
      <c r="K83" s="133">
        <v>3260553.35</v>
      </c>
      <c r="L83" s="144">
        <v>42004</v>
      </c>
    </row>
    <row r="84" spans="1:12" x14ac:dyDescent="0.2">
      <c r="A84" s="132">
        <v>500717</v>
      </c>
      <c r="B84" s="134" t="s">
        <v>798</v>
      </c>
      <c r="D84" s="133">
        <v>59585765.439999998</v>
      </c>
      <c r="E84" s="134">
        <v>0</v>
      </c>
      <c r="F84" s="134">
        <v>0</v>
      </c>
      <c r="G84" s="133">
        <v>397709.55</v>
      </c>
      <c r="H84" s="133">
        <v>-6607879.1900000004</v>
      </c>
      <c r="I84" s="134">
        <v>0</v>
      </c>
      <c r="J84" s="134">
        <v>0</v>
      </c>
      <c r="K84" s="133">
        <v>53375595.799999997</v>
      </c>
      <c r="L84" s="144">
        <v>42110</v>
      </c>
    </row>
    <row r="85" spans="1:12" x14ac:dyDescent="0.2">
      <c r="A85" s="132">
        <v>500724</v>
      </c>
      <c r="B85" s="134" t="s">
        <v>315</v>
      </c>
      <c r="C85" s="132" t="s">
        <v>0</v>
      </c>
      <c r="D85" s="133">
        <v>52315952.350000001</v>
      </c>
      <c r="E85" s="133">
        <v>14398421.07</v>
      </c>
      <c r="F85" s="134">
        <v>0</v>
      </c>
      <c r="G85" s="133">
        <v>264854.98</v>
      </c>
      <c r="H85" s="133">
        <v>-18173377</v>
      </c>
      <c r="I85" s="134">
        <v>0</v>
      </c>
      <c r="J85" s="134">
        <v>0</v>
      </c>
      <c r="K85" s="133">
        <v>48805851.399999999</v>
      </c>
      <c r="L85" s="144">
        <v>42165</v>
      </c>
    </row>
    <row r="86" spans="1:12" x14ac:dyDescent="0.2">
      <c r="A86" s="132">
        <v>500732</v>
      </c>
      <c r="B86" s="134" t="s">
        <v>723</v>
      </c>
      <c r="C86" s="132" t="s">
        <v>0</v>
      </c>
      <c r="D86" s="133">
        <v>1724525.79</v>
      </c>
      <c r="E86" s="133">
        <v>891378.19</v>
      </c>
      <c r="F86" s="134">
        <v>0</v>
      </c>
      <c r="G86" s="133">
        <v>14730.39</v>
      </c>
      <c r="H86" s="133">
        <v>-482442.73</v>
      </c>
      <c r="I86" s="134">
        <v>0</v>
      </c>
      <c r="J86" s="134">
        <v>0</v>
      </c>
      <c r="K86" s="133">
        <v>2148191.64</v>
      </c>
      <c r="L86" s="144">
        <v>42150</v>
      </c>
    </row>
    <row r="87" spans="1:12" x14ac:dyDescent="0.2">
      <c r="A87" s="132">
        <v>500734</v>
      </c>
      <c r="B87" s="134" t="s">
        <v>799</v>
      </c>
      <c r="C87" s="132" t="s">
        <v>0</v>
      </c>
      <c r="D87" s="133">
        <v>7762336.1799999997</v>
      </c>
      <c r="E87" s="133">
        <v>2914116.63</v>
      </c>
      <c r="F87" s="134">
        <v>0</v>
      </c>
      <c r="G87" s="133">
        <v>61098.03</v>
      </c>
      <c r="H87" s="133">
        <v>-1035793.9</v>
      </c>
      <c r="I87" s="134">
        <v>0</v>
      </c>
      <c r="J87" s="134">
        <v>0</v>
      </c>
      <c r="K87" s="133">
        <v>9701756.9399999995</v>
      </c>
      <c r="L87" s="144">
        <v>42221</v>
      </c>
    </row>
    <row r="88" spans="1:12" x14ac:dyDescent="0.2">
      <c r="A88" s="132">
        <v>500840</v>
      </c>
      <c r="B88" s="134" t="s">
        <v>316</v>
      </c>
      <c r="C88" s="132" t="s">
        <v>0</v>
      </c>
      <c r="D88" s="133">
        <v>37674850.450000003</v>
      </c>
      <c r="E88" s="134">
        <v>0</v>
      </c>
      <c r="F88" s="134">
        <v>0</v>
      </c>
      <c r="G88" s="133">
        <v>256608.88</v>
      </c>
      <c r="H88" s="134">
        <v>0</v>
      </c>
      <c r="I88" s="134">
        <v>0</v>
      </c>
      <c r="J88" s="134">
        <v>0</v>
      </c>
      <c r="K88" s="133">
        <v>37931459.329999998</v>
      </c>
    </row>
    <row r="90" spans="1:12" x14ac:dyDescent="0.2">
      <c r="A90" s="135"/>
      <c r="B90" s="135" t="s">
        <v>800</v>
      </c>
      <c r="C90" s="135"/>
      <c r="D90" s="136">
        <f t="shared" ref="D90:K90" si="0">SUM(D78:D89)</f>
        <v>178507973.49000001</v>
      </c>
      <c r="E90" s="136">
        <f t="shared" si="0"/>
        <v>26798637.789999999</v>
      </c>
      <c r="F90" s="136">
        <f t="shared" si="0"/>
        <v>0</v>
      </c>
      <c r="G90" s="136">
        <f t="shared" si="0"/>
        <v>1062461.72</v>
      </c>
      <c r="H90" s="136">
        <f t="shared" si="0"/>
        <v>-37303270.659999996</v>
      </c>
      <c r="I90" s="136">
        <f t="shared" si="0"/>
        <v>0</v>
      </c>
      <c r="J90" s="136">
        <f t="shared" si="0"/>
        <v>0</v>
      </c>
      <c r="K90" s="136">
        <f t="shared" si="0"/>
        <v>169065802.34</v>
      </c>
      <c r="L90" s="137"/>
    </row>
    <row r="91" spans="1:12" x14ac:dyDescent="0.2">
      <c r="K91" s="133"/>
    </row>
    <row r="92" spans="1:12" x14ac:dyDescent="0.2">
      <c r="A92" s="132" t="s">
        <v>326</v>
      </c>
    </row>
    <row r="93" spans="1:12" x14ac:dyDescent="0.2">
      <c r="A93" s="132">
        <v>500010</v>
      </c>
      <c r="B93" s="134" t="s">
        <v>320</v>
      </c>
      <c r="C93" s="132" t="s">
        <v>0</v>
      </c>
      <c r="D93" s="133">
        <v>11341097.029999999</v>
      </c>
      <c r="E93" s="134">
        <v>0</v>
      </c>
      <c r="F93" s="134">
        <v>0</v>
      </c>
      <c r="G93" s="133">
        <v>77245.89</v>
      </c>
      <c r="H93" s="134">
        <v>0</v>
      </c>
      <c r="I93" s="134">
        <v>0</v>
      </c>
      <c r="J93" s="134">
        <v>0</v>
      </c>
      <c r="K93" s="133">
        <v>11418342.92</v>
      </c>
      <c r="L93" s="144">
        <v>40522</v>
      </c>
    </row>
    <row r="94" spans="1:12" x14ac:dyDescent="0.2">
      <c r="A94" s="132">
        <v>500011</v>
      </c>
      <c r="B94" s="134" t="s">
        <v>321</v>
      </c>
      <c r="C94" s="132" t="s">
        <v>0</v>
      </c>
      <c r="D94" s="133">
        <v>11513573.01</v>
      </c>
      <c r="E94" s="134">
        <v>0</v>
      </c>
      <c r="F94" s="134">
        <v>0</v>
      </c>
      <c r="G94" s="133">
        <v>78420.62</v>
      </c>
      <c r="H94" s="134">
        <v>0</v>
      </c>
      <c r="I94" s="134">
        <v>0</v>
      </c>
      <c r="J94" s="134">
        <v>0</v>
      </c>
      <c r="K94" s="133">
        <v>11591993.630000001</v>
      </c>
      <c r="L94" s="144">
        <v>40522</v>
      </c>
    </row>
    <row r="95" spans="1:12" x14ac:dyDescent="0.2">
      <c r="A95" s="132">
        <v>500042</v>
      </c>
      <c r="B95" s="134" t="s">
        <v>322</v>
      </c>
      <c r="C95" s="132" t="s">
        <v>0</v>
      </c>
      <c r="D95" s="133">
        <v>12273405.84</v>
      </c>
      <c r="E95" s="134">
        <v>0</v>
      </c>
      <c r="F95" s="134">
        <v>0</v>
      </c>
      <c r="G95" s="133">
        <v>83595.95</v>
      </c>
      <c r="H95" s="134">
        <v>0</v>
      </c>
      <c r="I95" s="134">
        <v>0</v>
      </c>
      <c r="J95" s="134">
        <v>0</v>
      </c>
      <c r="K95" s="133">
        <v>12357001.789999999</v>
      </c>
      <c r="L95" s="144">
        <v>39685</v>
      </c>
    </row>
    <row r="96" spans="1:12" x14ac:dyDescent="0.2">
      <c r="A96" s="132">
        <v>500265</v>
      </c>
      <c r="B96" s="134" t="s">
        <v>323</v>
      </c>
      <c r="C96" s="132" t="s">
        <v>0</v>
      </c>
      <c r="D96" s="133">
        <v>72192964.950000003</v>
      </c>
      <c r="E96" s="134">
        <v>0</v>
      </c>
      <c r="F96" s="134">
        <v>0</v>
      </c>
      <c r="G96" s="133">
        <v>491716.82</v>
      </c>
      <c r="H96" s="134">
        <v>0</v>
      </c>
      <c r="I96" s="134">
        <v>0</v>
      </c>
      <c r="J96" s="134">
        <v>0</v>
      </c>
      <c r="K96" s="133">
        <v>72684681.769999996</v>
      </c>
      <c r="L96" s="144">
        <v>41029</v>
      </c>
    </row>
    <row r="97" spans="1:12" x14ac:dyDescent="0.2">
      <c r="A97" s="132">
        <v>500274</v>
      </c>
      <c r="B97" s="134" t="s">
        <v>324</v>
      </c>
      <c r="C97" s="132" t="s">
        <v>0</v>
      </c>
      <c r="D97" s="133">
        <v>35909447.609999999</v>
      </c>
      <c r="E97" s="134">
        <v>0</v>
      </c>
      <c r="F97" s="134">
        <v>0</v>
      </c>
      <c r="G97" s="133">
        <v>244584.47</v>
      </c>
      <c r="H97" s="134">
        <v>0</v>
      </c>
      <c r="I97" s="134">
        <v>0</v>
      </c>
      <c r="J97" s="134">
        <v>0</v>
      </c>
      <c r="K97" s="133">
        <v>36154032.079999998</v>
      </c>
      <c r="L97" s="144">
        <v>42946</v>
      </c>
    </row>
    <row r="99" spans="1:12" x14ac:dyDescent="0.2">
      <c r="A99" s="135"/>
      <c r="B99" s="135" t="s">
        <v>801</v>
      </c>
      <c r="C99" s="135"/>
      <c r="D99" s="136">
        <v>143230488.44</v>
      </c>
      <c r="E99" s="137">
        <v>0</v>
      </c>
      <c r="F99" s="137">
        <v>0</v>
      </c>
      <c r="G99" s="136">
        <v>975563.75</v>
      </c>
      <c r="H99" s="137">
        <v>0</v>
      </c>
      <c r="I99" s="137">
        <v>0</v>
      </c>
      <c r="J99" s="137">
        <v>0</v>
      </c>
      <c r="K99" s="136">
        <v>144206052.19</v>
      </c>
      <c r="L99" s="137"/>
    </row>
    <row r="101" spans="1:12" x14ac:dyDescent="0.2">
      <c r="A101" s="132" t="s">
        <v>337</v>
      </c>
    </row>
    <row r="102" spans="1:12" x14ac:dyDescent="0.2">
      <c r="A102" s="132">
        <v>500317</v>
      </c>
      <c r="B102" s="134" t="s">
        <v>725</v>
      </c>
      <c r="C102" s="132" t="s">
        <v>26</v>
      </c>
      <c r="D102" s="133">
        <v>515296.24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515296.24</v>
      </c>
      <c r="L102" s="144">
        <v>40573</v>
      </c>
    </row>
    <row r="103" spans="1:12" x14ac:dyDescent="0.2">
      <c r="A103" s="132">
        <v>500508</v>
      </c>
      <c r="B103" s="134" t="s">
        <v>726</v>
      </c>
      <c r="C103" s="132" t="s">
        <v>26</v>
      </c>
      <c r="D103" s="133">
        <v>702012.85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702012.85</v>
      </c>
      <c r="L103" s="144">
        <v>42615</v>
      </c>
    </row>
    <row r="104" spans="1:12" x14ac:dyDescent="0.2">
      <c r="A104" s="132">
        <v>500546</v>
      </c>
      <c r="B104" s="134" t="s">
        <v>329</v>
      </c>
      <c r="C104" s="132" t="s">
        <v>26</v>
      </c>
      <c r="D104" s="133">
        <v>442134.71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442134.71</v>
      </c>
      <c r="L104" s="144">
        <v>42994</v>
      </c>
    </row>
    <row r="105" spans="1:12" x14ac:dyDescent="0.2">
      <c r="A105" s="132">
        <v>500560</v>
      </c>
      <c r="B105" s="134" t="s">
        <v>330</v>
      </c>
      <c r="C105" s="132" t="s">
        <v>26</v>
      </c>
      <c r="D105" s="133">
        <v>763800</v>
      </c>
      <c r="E105" s="134">
        <v>0</v>
      </c>
      <c r="F105" s="134">
        <v>0</v>
      </c>
      <c r="G105" s="134">
        <v>0</v>
      </c>
      <c r="H105" s="133">
        <v>-2000</v>
      </c>
      <c r="I105" s="134">
        <v>0</v>
      </c>
      <c r="J105" s="134">
        <v>0</v>
      </c>
      <c r="K105" s="133">
        <v>761800</v>
      </c>
      <c r="L105" s="144">
        <v>42803</v>
      </c>
    </row>
    <row r="106" spans="1:12" x14ac:dyDescent="0.2">
      <c r="A106" s="132">
        <v>500577</v>
      </c>
      <c r="B106" s="134" t="s">
        <v>331</v>
      </c>
      <c r="C106" s="132" t="s">
        <v>26</v>
      </c>
      <c r="D106" s="133">
        <v>747562.14</v>
      </c>
      <c r="E106" s="134">
        <v>0</v>
      </c>
      <c r="F106" s="134">
        <v>0</v>
      </c>
      <c r="G106" s="134">
        <v>0</v>
      </c>
      <c r="H106" s="134">
        <v>0</v>
      </c>
      <c r="I106" s="134">
        <v>0</v>
      </c>
      <c r="J106" s="134">
        <v>0</v>
      </c>
      <c r="K106" s="133">
        <v>747562.14</v>
      </c>
      <c r="L106" s="144">
        <v>42914</v>
      </c>
    </row>
    <row r="107" spans="1:12" x14ac:dyDescent="0.2">
      <c r="A107" s="132">
        <v>500617</v>
      </c>
      <c r="B107" s="134" t="s">
        <v>727</v>
      </c>
      <c r="C107" s="132" t="s">
        <v>26</v>
      </c>
      <c r="D107" s="133">
        <v>151432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151432</v>
      </c>
      <c r="L107" s="144">
        <v>43163</v>
      </c>
    </row>
    <row r="108" spans="1:12" x14ac:dyDescent="0.2">
      <c r="A108" s="132">
        <v>500644</v>
      </c>
      <c r="B108" s="134" t="s">
        <v>332</v>
      </c>
      <c r="C108" s="132" t="s">
        <v>26</v>
      </c>
      <c r="D108" s="133">
        <v>1067187.55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1067187.55</v>
      </c>
      <c r="L108" s="144">
        <v>43305</v>
      </c>
    </row>
    <row r="109" spans="1:12" x14ac:dyDescent="0.2">
      <c r="A109" s="132">
        <v>500742</v>
      </c>
      <c r="B109" s="134" t="s">
        <v>728</v>
      </c>
      <c r="C109" s="132" t="s">
        <v>26</v>
      </c>
      <c r="D109" s="133">
        <v>209667.35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209667.35</v>
      </c>
    </row>
    <row r="110" spans="1:12" x14ac:dyDescent="0.2">
      <c r="A110" s="132">
        <v>500758</v>
      </c>
      <c r="B110" s="134" t="s">
        <v>333</v>
      </c>
      <c r="C110" s="132" t="s">
        <v>26</v>
      </c>
      <c r="D110" s="133">
        <v>1002451.61</v>
      </c>
      <c r="E110" s="134">
        <v>0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1002451.61</v>
      </c>
    </row>
    <row r="111" spans="1:12" x14ac:dyDescent="0.2">
      <c r="A111" s="132">
        <v>500806</v>
      </c>
      <c r="B111" s="134" t="s">
        <v>334</v>
      </c>
      <c r="C111" s="132" t="s">
        <v>26</v>
      </c>
      <c r="D111" s="133">
        <v>988584.59</v>
      </c>
      <c r="E111" s="134">
        <v>0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988584.59</v>
      </c>
    </row>
    <row r="112" spans="1:12" x14ac:dyDescent="0.2">
      <c r="A112" s="132">
        <v>500852</v>
      </c>
      <c r="B112" s="134" t="s">
        <v>335</v>
      </c>
      <c r="C112" s="132" t="s">
        <v>26</v>
      </c>
      <c r="D112" s="133">
        <v>539751.12</v>
      </c>
      <c r="E112" s="134">
        <v>0</v>
      </c>
      <c r="F112" s="134">
        <v>0</v>
      </c>
      <c r="G112" s="134">
        <v>0</v>
      </c>
      <c r="H112" s="134">
        <v>0</v>
      </c>
      <c r="I112" s="134">
        <v>0</v>
      </c>
      <c r="J112" s="134">
        <v>0</v>
      </c>
      <c r="K112" s="133">
        <v>539751.12</v>
      </c>
    </row>
    <row r="113" spans="1:12" x14ac:dyDescent="0.2">
      <c r="A113" s="132">
        <v>500866</v>
      </c>
      <c r="B113" s="134" t="s">
        <v>336</v>
      </c>
      <c r="C113" s="132" t="s">
        <v>26</v>
      </c>
      <c r="D113" s="133">
        <v>116666.69</v>
      </c>
      <c r="E113" s="134">
        <v>0</v>
      </c>
      <c r="F113" s="134">
        <v>0</v>
      </c>
      <c r="G113" s="134">
        <v>0</v>
      </c>
      <c r="H113" s="134">
        <v>0</v>
      </c>
      <c r="I113" s="134">
        <v>0</v>
      </c>
      <c r="J113" s="134">
        <v>0</v>
      </c>
      <c r="K113" s="133">
        <v>116666.69</v>
      </c>
    </row>
    <row r="115" spans="1:12" x14ac:dyDescent="0.2">
      <c r="A115" s="135"/>
      <c r="B115" s="135" t="s">
        <v>802</v>
      </c>
      <c r="C115" s="135"/>
      <c r="D115" s="136">
        <v>7246546.8499999996</v>
      </c>
      <c r="E115" s="137">
        <v>0</v>
      </c>
      <c r="F115" s="137">
        <v>0</v>
      </c>
      <c r="G115" s="137">
        <v>0</v>
      </c>
      <c r="H115" s="136">
        <v>-2000</v>
      </c>
      <c r="I115" s="137">
        <v>0</v>
      </c>
      <c r="J115" s="137">
        <v>0</v>
      </c>
      <c r="K115" s="136">
        <v>7244546.8499999996</v>
      </c>
      <c r="L115" s="137"/>
    </row>
    <row r="117" spans="1:12" x14ac:dyDescent="0.2">
      <c r="A117" s="132" t="s">
        <v>339</v>
      </c>
    </row>
    <row r="118" spans="1:12" x14ac:dyDescent="0.2">
      <c r="A118" s="132">
        <v>500515</v>
      </c>
      <c r="B118" s="134" t="s">
        <v>338</v>
      </c>
      <c r="C118" s="132" t="s">
        <v>0</v>
      </c>
      <c r="D118" s="133">
        <v>33079939.789999999</v>
      </c>
      <c r="E118" s="134">
        <v>0</v>
      </c>
      <c r="F118" s="134">
        <v>0</v>
      </c>
      <c r="G118" s="133">
        <v>225312.3</v>
      </c>
      <c r="H118" s="134">
        <v>0</v>
      </c>
      <c r="I118" s="134">
        <v>0</v>
      </c>
      <c r="J118" s="134">
        <v>0</v>
      </c>
      <c r="K118" s="133">
        <v>33305252.09</v>
      </c>
      <c r="L118" s="144">
        <v>42324</v>
      </c>
    </row>
    <row r="120" spans="1:12" x14ac:dyDescent="0.2">
      <c r="A120" s="135"/>
      <c r="B120" s="135" t="s">
        <v>803</v>
      </c>
      <c r="C120" s="135"/>
      <c r="D120" s="136">
        <v>33079939.789999999</v>
      </c>
      <c r="E120" s="137">
        <v>0</v>
      </c>
      <c r="F120" s="137">
        <v>0</v>
      </c>
      <c r="G120" s="136">
        <v>225312.3</v>
      </c>
      <c r="H120" s="137">
        <v>0</v>
      </c>
      <c r="I120" s="137">
        <v>0</v>
      </c>
      <c r="J120" s="137">
        <v>0</v>
      </c>
      <c r="K120" s="136">
        <v>33305252.09</v>
      </c>
      <c r="L120" s="137"/>
    </row>
    <row r="122" spans="1:12" x14ac:dyDescent="0.2">
      <c r="A122" s="132" t="s">
        <v>342</v>
      </c>
    </row>
    <row r="123" spans="1:12" x14ac:dyDescent="0.2">
      <c r="A123" s="132">
        <v>500856</v>
      </c>
      <c r="B123" s="134" t="s">
        <v>729</v>
      </c>
      <c r="C123" s="132" t="s">
        <v>0</v>
      </c>
      <c r="D123" s="133">
        <v>62912058.359999999</v>
      </c>
      <c r="E123" s="134">
        <v>0</v>
      </c>
      <c r="F123" s="134">
        <v>0</v>
      </c>
      <c r="G123" s="133">
        <v>428503.19</v>
      </c>
      <c r="H123" s="134">
        <v>0</v>
      </c>
      <c r="I123" s="134">
        <v>0</v>
      </c>
      <c r="J123" s="134">
        <v>0</v>
      </c>
      <c r="K123" s="133">
        <v>63340561.549999997</v>
      </c>
    </row>
    <row r="125" spans="1:12" x14ac:dyDescent="0.2">
      <c r="A125" s="135"/>
      <c r="B125" s="135" t="s">
        <v>804</v>
      </c>
      <c r="C125" s="135"/>
      <c r="D125" s="136">
        <v>62912058.359999999</v>
      </c>
      <c r="E125" s="137">
        <v>0</v>
      </c>
      <c r="F125" s="137">
        <v>0</v>
      </c>
      <c r="G125" s="136">
        <v>428503.19</v>
      </c>
      <c r="H125" s="137">
        <v>0</v>
      </c>
      <c r="I125" s="137">
        <v>0</v>
      </c>
      <c r="J125" s="137">
        <v>0</v>
      </c>
      <c r="K125" s="136">
        <v>63340561.549999997</v>
      </c>
      <c r="L125" s="137"/>
    </row>
    <row r="127" spans="1:12" x14ac:dyDescent="0.2">
      <c r="A127" s="132" t="s">
        <v>353</v>
      </c>
    </row>
    <row r="128" spans="1:12" x14ac:dyDescent="0.2">
      <c r="A128" s="132">
        <v>500051</v>
      </c>
      <c r="B128" s="134" t="s">
        <v>730</v>
      </c>
      <c r="C128" s="132" t="s">
        <v>0</v>
      </c>
      <c r="D128" s="133">
        <v>3666193.88</v>
      </c>
      <c r="E128" s="134">
        <v>0</v>
      </c>
      <c r="F128" s="134">
        <v>0</v>
      </c>
      <c r="G128" s="133">
        <v>24970.95</v>
      </c>
      <c r="H128" s="134">
        <v>0</v>
      </c>
      <c r="I128" s="134">
        <v>0</v>
      </c>
      <c r="J128" s="134">
        <v>0</v>
      </c>
      <c r="K128" s="133">
        <v>3691164.83</v>
      </c>
      <c r="L128" s="144">
        <v>41674</v>
      </c>
    </row>
    <row r="129" spans="1:12" x14ac:dyDescent="0.2">
      <c r="A129" s="132">
        <v>500297</v>
      </c>
      <c r="B129" s="134" t="s">
        <v>343</v>
      </c>
      <c r="C129" s="132" t="s">
        <v>0</v>
      </c>
      <c r="D129" s="133">
        <v>3811241.36</v>
      </c>
      <c r="E129" s="134">
        <v>0</v>
      </c>
      <c r="F129" s="134">
        <v>0</v>
      </c>
      <c r="G129" s="133">
        <v>25958.880000000001</v>
      </c>
      <c r="H129" s="134">
        <v>0</v>
      </c>
      <c r="I129" s="134">
        <v>0</v>
      </c>
      <c r="J129" s="134">
        <v>0</v>
      </c>
      <c r="K129" s="133">
        <v>3837200.24</v>
      </c>
      <c r="L129" s="144">
        <v>43018</v>
      </c>
    </row>
    <row r="130" spans="1:12" x14ac:dyDescent="0.2">
      <c r="A130" s="132">
        <v>500522</v>
      </c>
      <c r="B130" s="134" t="s">
        <v>344</v>
      </c>
      <c r="C130" s="132" t="s">
        <v>0</v>
      </c>
      <c r="D130" s="133">
        <v>6575961.04</v>
      </c>
      <c r="E130" s="134">
        <v>0</v>
      </c>
      <c r="F130" s="134">
        <v>0</v>
      </c>
      <c r="G130" s="133">
        <v>44789.82</v>
      </c>
      <c r="H130" s="134">
        <v>0</v>
      </c>
      <c r="I130" s="134">
        <v>0</v>
      </c>
      <c r="J130" s="134">
        <v>0</v>
      </c>
      <c r="K130" s="133">
        <v>6620750.8600000003</v>
      </c>
      <c r="L130" s="144">
        <v>44167</v>
      </c>
    </row>
    <row r="131" spans="1:12" x14ac:dyDescent="0.2">
      <c r="A131" s="132">
        <v>500540</v>
      </c>
      <c r="B131" s="134" t="s">
        <v>731</v>
      </c>
      <c r="C131" s="132" t="s">
        <v>3</v>
      </c>
      <c r="D131" s="133">
        <v>66403688.710000001</v>
      </c>
      <c r="E131" s="134">
        <v>0</v>
      </c>
      <c r="F131" s="134">
        <v>0</v>
      </c>
      <c r="G131" s="133">
        <v>348454.5</v>
      </c>
      <c r="H131" s="134">
        <v>0</v>
      </c>
      <c r="I131" s="134">
        <v>0</v>
      </c>
      <c r="J131" s="134">
        <v>0</v>
      </c>
      <c r="K131" s="133">
        <v>66752143.210000001</v>
      </c>
      <c r="L131" s="144">
        <v>46407</v>
      </c>
    </row>
    <row r="132" spans="1:12" x14ac:dyDescent="0.2">
      <c r="A132" s="132">
        <v>500557</v>
      </c>
      <c r="B132" s="134" t="s">
        <v>345</v>
      </c>
      <c r="C132" s="132" t="s">
        <v>0</v>
      </c>
      <c r="D132" s="133">
        <v>141387051.44</v>
      </c>
      <c r="E132" s="134">
        <v>0</v>
      </c>
      <c r="F132" s="134">
        <v>0</v>
      </c>
      <c r="G132" s="133">
        <v>963007.77</v>
      </c>
      <c r="H132" s="134">
        <v>0</v>
      </c>
      <c r="I132" s="134">
        <v>0</v>
      </c>
      <c r="J132" s="134">
        <v>0</v>
      </c>
      <c r="K132" s="133">
        <v>142350059.21000001</v>
      </c>
      <c r="L132" s="144">
        <v>42842</v>
      </c>
    </row>
    <row r="133" spans="1:12" x14ac:dyDescent="0.2">
      <c r="A133" s="132">
        <v>500558</v>
      </c>
      <c r="B133" s="134" t="s">
        <v>346</v>
      </c>
      <c r="C133" s="132" t="s">
        <v>0</v>
      </c>
      <c r="D133" s="133">
        <v>161131309.63</v>
      </c>
      <c r="E133" s="134">
        <v>0</v>
      </c>
      <c r="F133" s="134">
        <v>0</v>
      </c>
      <c r="G133" s="133">
        <v>1097488.79</v>
      </c>
      <c r="H133" s="134">
        <v>0</v>
      </c>
      <c r="I133" s="134">
        <v>0</v>
      </c>
      <c r="J133" s="134">
        <v>0</v>
      </c>
      <c r="K133" s="133">
        <v>162228798.41999999</v>
      </c>
      <c r="L133" s="144">
        <v>42842</v>
      </c>
    </row>
    <row r="134" spans="1:12" x14ac:dyDescent="0.2">
      <c r="A134" s="132">
        <v>500576</v>
      </c>
      <c r="B134" s="134" t="s">
        <v>347</v>
      </c>
      <c r="C134" s="132" t="s">
        <v>3</v>
      </c>
      <c r="D134" s="133">
        <v>3123262.88</v>
      </c>
      <c r="E134" s="134">
        <v>0</v>
      </c>
      <c r="F134" s="134">
        <v>0</v>
      </c>
      <c r="G134" s="133">
        <v>16389.37</v>
      </c>
      <c r="H134" s="134">
        <v>0</v>
      </c>
      <c r="I134" s="134">
        <v>0</v>
      </c>
      <c r="J134" s="134">
        <v>0</v>
      </c>
      <c r="K134" s="133">
        <v>3139652.25</v>
      </c>
    </row>
    <row r="135" spans="1:12" x14ac:dyDescent="0.2">
      <c r="A135" s="132">
        <v>500631</v>
      </c>
      <c r="B135" s="134" t="s">
        <v>348</v>
      </c>
      <c r="C135" s="132" t="s">
        <v>4</v>
      </c>
      <c r="D135" s="133">
        <v>586450.13</v>
      </c>
      <c r="E135" s="134">
        <v>0</v>
      </c>
      <c r="F135" s="134">
        <v>0</v>
      </c>
      <c r="G135" s="133">
        <v>6425.51</v>
      </c>
      <c r="H135" s="134">
        <v>0</v>
      </c>
      <c r="I135" s="134">
        <v>0</v>
      </c>
      <c r="J135" s="134">
        <v>0</v>
      </c>
      <c r="K135" s="133">
        <v>592875.64</v>
      </c>
      <c r="L135" s="144">
        <v>43309</v>
      </c>
    </row>
    <row r="137" spans="1:12" x14ac:dyDescent="0.2">
      <c r="A137" s="135"/>
      <c r="B137" s="135" t="s">
        <v>805</v>
      </c>
      <c r="C137" s="135"/>
      <c r="D137" s="136">
        <v>386685159.06999999</v>
      </c>
      <c r="E137" s="137">
        <v>0</v>
      </c>
      <c r="F137" s="137">
        <v>0</v>
      </c>
      <c r="G137" s="136">
        <v>2527485.59</v>
      </c>
      <c r="H137" s="137">
        <v>0</v>
      </c>
      <c r="I137" s="137">
        <v>0</v>
      </c>
      <c r="J137" s="137">
        <v>0</v>
      </c>
      <c r="K137" s="136">
        <v>389212644.66000003</v>
      </c>
      <c r="L137" s="137"/>
    </row>
    <row r="139" spans="1:12" x14ac:dyDescent="0.2">
      <c r="A139" s="132" t="s">
        <v>358</v>
      </c>
    </row>
    <row r="140" spans="1:12" x14ac:dyDescent="0.2">
      <c r="A140" s="132">
        <v>500186</v>
      </c>
      <c r="B140" s="134" t="s">
        <v>732</v>
      </c>
      <c r="C140" s="132" t="s">
        <v>0</v>
      </c>
      <c r="D140" s="133">
        <v>21986474.829999998</v>
      </c>
      <c r="E140" s="134">
        <v>0</v>
      </c>
      <c r="F140" s="134">
        <v>0</v>
      </c>
      <c r="G140" s="133">
        <v>149753.07999999999</v>
      </c>
      <c r="H140" s="134">
        <v>0</v>
      </c>
      <c r="I140" s="134">
        <v>0</v>
      </c>
      <c r="J140" s="134">
        <v>0</v>
      </c>
      <c r="K140" s="133">
        <v>22136227.91</v>
      </c>
      <c r="L140" s="144">
        <v>40046</v>
      </c>
    </row>
    <row r="141" spans="1:12" x14ac:dyDescent="0.2">
      <c r="A141" s="132">
        <v>500197</v>
      </c>
      <c r="B141" s="134" t="s">
        <v>355</v>
      </c>
      <c r="C141" s="132" t="s">
        <v>26</v>
      </c>
      <c r="D141" s="133">
        <v>8200000</v>
      </c>
      <c r="E141" s="134">
        <v>0</v>
      </c>
      <c r="F141" s="134">
        <v>0</v>
      </c>
      <c r="G141" s="134">
        <v>0</v>
      </c>
      <c r="H141" s="134">
        <v>0</v>
      </c>
      <c r="I141" s="134">
        <v>0</v>
      </c>
      <c r="J141" s="134">
        <v>0</v>
      </c>
      <c r="K141" s="133">
        <v>8200000</v>
      </c>
      <c r="L141" s="144">
        <v>40117</v>
      </c>
    </row>
    <row r="142" spans="1:12" x14ac:dyDescent="0.2">
      <c r="A142" s="132">
        <v>500360</v>
      </c>
      <c r="B142" s="134" t="s">
        <v>806</v>
      </c>
      <c r="C142" s="132" t="s">
        <v>26</v>
      </c>
      <c r="D142" s="133">
        <v>80473.440000000002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4">
        <v>0</v>
      </c>
      <c r="K142" s="133">
        <v>80473.440000000002</v>
      </c>
      <c r="L142" s="144">
        <v>39938</v>
      </c>
    </row>
    <row r="143" spans="1:12" x14ac:dyDescent="0.2">
      <c r="A143" s="132">
        <v>500716</v>
      </c>
      <c r="B143" s="134" t="s">
        <v>356</v>
      </c>
      <c r="C143" s="132" t="s">
        <v>0</v>
      </c>
      <c r="D143" s="133">
        <v>863327.48</v>
      </c>
      <c r="E143" s="134">
        <v>0</v>
      </c>
      <c r="F143" s="134">
        <v>0</v>
      </c>
      <c r="G143" s="133">
        <v>5880.26</v>
      </c>
      <c r="H143" s="134">
        <v>0</v>
      </c>
      <c r="I143" s="134">
        <v>0</v>
      </c>
      <c r="J143" s="134">
        <v>0</v>
      </c>
      <c r="K143" s="133">
        <v>869207.74</v>
      </c>
      <c r="L143" s="144">
        <v>42026</v>
      </c>
    </row>
    <row r="144" spans="1:12" x14ac:dyDescent="0.2">
      <c r="A144" s="132">
        <v>500768</v>
      </c>
      <c r="B144" s="134" t="s">
        <v>357</v>
      </c>
      <c r="C144" s="132" t="s">
        <v>0</v>
      </c>
      <c r="D144" s="133">
        <v>143414076.44</v>
      </c>
      <c r="E144" s="134">
        <v>0</v>
      </c>
      <c r="F144" s="134">
        <v>0</v>
      </c>
      <c r="G144" s="133">
        <v>976814.37</v>
      </c>
      <c r="H144" s="134">
        <v>0</v>
      </c>
      <c r="I144" s="134">
        <v>0</v>
      </c>
      <c r="J144" s="134">
        <v>0</v>
      </c>
      <c r="K144" s="133">
        <v>144390890.81</v>
      </c>
    </row>
    <row r="145" spans="1:12" x14ac:dyDescent="0.2">
      <c r="A145" s="132">
        <v>500839</v>
      </c>
      <c r="B145" s="134" t="s">
        <v>733</v>
      </c>
      <c r="C145" s="132" t="s">
        <v>0</v>
      </c>
      <c r="D145" s="133">
        <v>19846736.57</v>
      </c>
      <c r="E145" s="134">
        <v>0</v>
      </c>
      <c r="F145" s="134">
        <v>0</v>
      </c>
      <c r="G145" s="133">
        <v>132208.68</v>
      </c>
      <c r="H145" s="133">
        <v>-1189659.03</v>
      </c>
      <c r="I145" s="134">
        <v>0</v>
      </c>
      <c r="J145" s="134">
        <v>0</v>
      </c>
      <c r="K145" s="133">
        <v>18789286.219999999</v>
      </c>
    </row>
    <row r="147" spans="1:12" x14ac:dyDescent="0.2">
      <c r="A147" s="135"/>
      <c r="B147" s="135" t="s">
        <v>807</v>
      </c>
      <c r="C147" s="135"/>
      <c r="D147" s="136">
        <v>194391088.75999999</v>
      </c>
      <c r="E147" s="137">
        <v>0</v>
      </c>
      <c r="F147" s="137">
        <v>0</v>
      </c>
      <c r="G147" s="136">
        <v>1264656.3899999999</v>
      </c>
      <c r="H147" s="136">
        <v>-1189659.03</v>
      </c>
      <c r="I147" s="137">
        <v>0</v>
      </c>
      <c r="J147" s="137">
        <v>0</v>
      </c>
      <c r="K147" s="136">
        <v>194466086.12</v>
      </c>
      <c r="L147" s="137"/>
    </row>
    <row r="149" spans="1:12" x14ac:dyDescent="0.2">
      <c r="A149" s="132" t="s">
        <v>360</v>
      </c>
    </row>
    <row r="150" spans="1:12" x14ac:dyDescent="0.2">
      <c r="A150" s="132">
        <v>500748</v>
      </c>
      <c r="B150" s="134" t="s">
        <v>734</v>
      </c>
      <c r="C150" s="132" t="s">
        <v>26</v>
      </c>
      <c r="D150" s="133">
        <v>696659.06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696659.06</v>
      </c>
    </row>
    <row r="152" spans="1:12" x14ac:dyDescent="0.2">
      <c r="A152" s="135"/>
      <c r="B152" s="135" t="s">
        <v>808</v>
      </c>
      <c r="C152" s="135"/>
      <c r="D152" s="136">
        <v>696659.06</v>
      </c>
      <c r="E152" s="137">
        <v>0</v>
      </c>
      <c r="F152" s="137">
        <v>0</v>
      </c>
      <c r="G152" s="137">
        <v>0</v>
      </c>
      <c r="H152" s="137">
        <v>0</v>
      </c>
      <c r="I152" s="137">
        <v>0</v>
      </c>
      <c r="J152" s="137">
        <v>0</v>
      </c>
      <c r="K152" s="136">
        <v>696659.06</v>
      </c>
      <c r="L152" s="137"/>
    </row>
    <row r="154" spans="1:12" x14ac:dyDescent="0.2">
      <c r="A154" s="132" t="s">
        <v>363</v>
      </c>
    </row>
    <row r="155" spans="1:12" x14ac:dyDescent="0.2">
      <c r="A155" s="132">
        <v>500039</v>
      </c>
      <c r="B155" s="134" t="s">
        <v>361</v>
      </c>
      <c r="C155" s="132" t="s">
        <v>0</v>
      </c>
      <c r="D155" s="133">
        <v>10509612.49</v>
      </c>
      <c r="E155" s="134">
        <v>0</v>
      </c>
      <c r="F155" s="134">
        <v>0</v>
      </c>
      <c r="G155" s="133">
        <v>71582.509999999995</v>
      </c>
      <c r="H155" s="134">
        <v>0</v>
      </c>
      <c r="I155" s="134">
        <v>0</v>
      </c>
      <c r="J155" s="134">
        <v>0</v>
      </c>
      <c r="K155" s="133">
        <v>10581195</v>
      </c>
      <c r="L155" s="144">
        <v>41435</v>
      </c>
    </row>
    <row r="156" spans="1:12" x14ac:dyDescent="0.2">
      <c r="A156" s="132">
        <v>500613</v>
      </c>
      <c r="B156" s="134" t="s">
        <v>362</v>
      </c>
      <c r="C156" s="132" t="s">
        <v>26</v>
      </c>
      <c r="D156" s="133">
        <v>7458382.4800000004</v>
      </c>
      <c r="E156" s="134">
        <v>0</v>
      </c>
      <c r="F156" s="134">
        <v>0</v>
      </c>
      <c r="G156" s="134">
        <v>0</v>
      </c>
      <c r="H156" s="134">
        <v>0</v>
      </c>
      <c r="I156" s="134">
        <v>0</v>
      </c>
      <c r="J156" s="134">
        <v>0</v>
      </c>
      <c r="K156" s="133">
        <v>7458382.4800000004</v>
      </c>
      <c r="L156" s="144">
        <v>42396</v>
      </c>
    </row>
    <row r="158" spans="1:12" x14ac:dyDescent="0.2">
      <c r="A158" s="135"/>
      <c r="B158" s="135" t="s">
        <v>809</v>
      </c>
      <c r="C158" s="135"/>
      <c r="D158" s="136">
        <v>17967994.969999999</v>
      </c>
      <c r="E158" s="137">
        <v>0</v>
      </c>
      <c r="F158" s="137">
        <v>0</v>
      </c>
      <c r="G158" s="136">
        <v>71582.509999999995</v>
      </c>
      <c r="H158" s="137">
        <v>0</v>
      </c>
      <c r="I158" s="137">
        <v>0</v>
      </c>
      <c r="J158" s="137">
        <v>0</v>
      </c>
      <c r="K158" s="136">
        <v>18039577.48</v>
      </c>
      <c r="L158" s="137"/>
    </row>
    <row r="160" spans="1:12" x14ac:dyDescent="0.2">
      <c r="A160" s="132" t="s">
        <v>365</v>
      </c>
    </row>
    <row r="161" spans="1:12" x14ac:dyDescent="0.2">
      <c r="A161" s="132">
        <v>500286</v>
      </c>
      <c r="B161" s="134" t="s">
        <v>735</v>
      </c>
      <c r="C161" s="132" t="s">
        <v>0</v>
      </c>
      <c r="D161" s="133">
        <v>12899464.029999999</v>
      </c>
      <c r="E161" s="134">
        <v>0</v>
      </c>
      <c r="F161" s="134">
        <v>0</v>
      </c>
      <c r="G161" s="133">
        <v>87860.1</v>
      </c>
      <c r="H161" s="134">
        <v>0</v>
      </c>
      <c r="I161" s="134">
        <v>0</v>
      </c>
      <c r="J161" s="134">
        <v>0</v>
      </c>
      <c r="K161" s="133">
        <v>12987324.130000001</v>
      </c>
      <c r="L161" s="144">
        <v>42626</v>
      </c>
    </row>
    <row r="162" spans="1:12" x14ac:dyDescent="0.2">
      <c r="A162" s="132">
        <v>500512</v>
      </c>
      <c r="B162" s="134" t="s">
        <v>364</v>
      </c>
      <c r="C162" s="132" t="s">
        <v>1</v>
      </c>
      <c r="D162" s="133">
        <v>108230913.23999999</v>
      </c>
      <c r="E162" s="134">
        <v>0</v>
      </c>
      <c r="F162" s="134">
        <v>0</v>
      </c>
      <c r="G162" s="133">
        <v>1439489.07</v>
      </c>
      <c r="H162" s="133">
        <v>-1793712.91</v>
      </c>
      <c r="I162" s="134">
        <v>0</v>
      </c>
      <c r="J162" s="134">
        <v>0</v>
      </c>
      <c r="K162" s="133">
        <v>107876689.40000001</v>
      </c>
      <c r="L162" s="144">
        <v>44165</v>
      </c>
    </row>
    <row r="164" spans="1:12" x14ac:dyDescent="0.2">
      <c r="A164" s="135"/>
      <c r="B164" s="135" t="s">
        <v>810</v>
      </c>
      <c r="C164" s="135"/>
      <c r="D164" s="136">
        <v>121130377.27</v>
      </c>
      <c r="E164" s="137">
        <v>0</v>
      </c>
      <c r="F164" s="137">
        <v>0</v>
      </c>
      <c r="G164" s="136">
        <v>1527349.17</v>
      </c>
      <c r="H164" s="136">
        <v>-1793712.91</v>
      </c>
      <c r="I164" s="137">
        <v>0</v>
      </c>
      <c r="J164" s="137">
        <v>0</v>
      </c>
      <c r="K164" s="136">
        <v>120864013.53</v>
      </c>
      <c r="L164" s="137"/>
    </row>
    <row r="166" spans="1:12" x14ac:dyDescent="0.2">
      <c r="A166" s="132" t="s">
        <v>736</v>
      </c>
    </row>
    <row r="167" spans="1:12" x14ac:dyDescent="0.2">
      <c r="A167" s="132">
        <v>500629</v>
      </c>
      <c r="B167" s="134" t="s">
        <v>292</v>
      </c>
      <c r="C167" s="132" t="s">
        <v>26</v>
      </c>
      <c r="D167" s="133">
        <v>3220445.32</v>
      </c>
      <c r="E167" s="134">
        <v>0</v>
      </c>
      <c r="F167" s="134">
        <v>0</v>
      </c>
      <c r="G167" s="134">
        <v>0</v>
      </c>
      <c r="H167" s="133">
        <v>-87186.85</v>
      </c>
      <c r="I167" s="134">
        <v>0</v>
      </c>
      <c r="J167" s="134">
        <v>0</v>
      </c>
      <c r="K167" s="133">
        <v>3133258.47</v>
      </c>
      <c r="L167" s="144">
        <v>41916</v>
      </c>
    </row>
    <row r="169" spans="1:12" x14ac:dyDescent="0.2">
      <c r="A169" s="135"/>
      <c r="B169" s="135" t="s">
        <v>811</v>
      </c>
      <c r="C169" s="135"/>
      <c r="D169" s="136">
        <v>3220445.32</v>
      </c>
      <c r="E169" s="137">
        <v>0</v>
      </c>
      <c r="F169" s="137">
        <v>0</v>
      </c>
      <c r="G169" s="137">
        <v>0</v>
      </c>
      <c r="H169" s="136">
        <v>-87186.85</v>
      </c>
      <c r="I169" s="137">
        <v>0</v>
      </c>
      <c r="J169" s="137">
        <v>0</v>
      </c>
      <c r="K169" s="136">
        <v>3133258.47</v>
      </c>
      <c r="L169" s="137"/>
    </row>
    <row r="171" spans="1:12" x14ac:dyDescent="0.2">
      <c r="A171" s="132" t="s">
        <v>367</v>
      </c>
    </row>
    <row r="172" spans="1:12" x14ac:dyDescent="0.2">
      <c r="A172" s="132">
        <v>500555</v>
      </c>
      <c r="B172" s="134" t="s">
        <v>366</v>
      </c>
      <c r="C172" s="132" t="s">
        <v>26</v>
      </c>
      <c r="D172" s="133">
        <v>918177.38</v>
      </c>
      <c r="E172" s="134">
        <v>0</v>
      </c>
      <c r="F172" s="134">
        <v>0</v>
      </c>
      <c r="G172" s="134">
        <v>0</v>
      </c>
      <c r="H172" s="134">
        <v>0</v>
      </c>
      <c r="I172" s="134">
        <v>0</v>
      </c>
      <c r="J172" s="134">
        <v>0</v>
      </c>
      <c r="K172" s="133">
        <v>918177.38</v>
      </c>
      <c r="L172" s="144">
        <v>41313</v>
      </c>
    </row>
    <row r="174" spans="1:12" x14ac:dyDescent="0.2">
      <c r="A174" s="135"/>
      <c r="B174" s="135" t="s">
        <v>812</v>
      </c>
      <c r="C174" s="135"/>
      <c r="D174" s="136">
        <v>918177.38</v>
      </c>
      <c r="E174" s="137">
        <v>0</v>
      </c>
      <c r="F174" s="137">
        <v>0</v>
      </c>
      <c r="G174" s="137">
        <v>0</v>
      </c>
      <c r="H174" s="137">
        <v>0</v>
      </c>
      <c r="I174" s="137">
        <v>0</v>
      </c>
      <c r="J174" s="137">
        <v>0</v>
      </c>
      <c r="K174" s="136">
        <v>918177.38</v>
      </c>
      <c r="L174" s="137"/>
    </row>
    <row r="176" spans="1:12" x14ac:dyDescent="0.2">
      <c r="A176" s="132" t="s">
        <v>370</v>
      </c>
    </row>
    <row r="177" spans="1:12" x14ac:dyDescent="0.2">
      <c r="A177" s="132">
        <v>500400</v>
      </c>
      <c r="B177" s="134" t="s">
        <v>368</v>
      </c>
      <c r="C177" s="132" t="s">
        <v>0</v>
      </c>
      <c r="D177" s="133">
        <v>3093679.59</v>
      </c>
      <c r="E177" s="134">
        <v>0</v>
      </c>
      <c r="F177" s="134">
        <v>0</v>
      </c>
      <c r="G177" s="133">
        <v>21071.57</v>
      </c>
      <c r="H177" s="134">
        <v>0</v>
      </c>
      <c r="I177" s="134">
        <v>0</v>
      </c>
      <c r="J177" s="134">
        <v>0</v>
      </c>
      <c r="K177" s="133">
        <v>3114751.16</v>
      </c>
      <c r="L177" s="144">
        <v>46813</v>
      </c>
    </row>
    <row r="178" spans="1:12" x14ac:dyDescent="0.2">
      <c r="A178" s="132">
        <v>500401</v>
      </c>
      <c r="B178" s="134" t="s">
        <v>369</v>
      </c>
      <c r="C178" s="132" t="s">
        <v>0</v>
      </c>
      <c r="D178" s="133">
        <v>22986920.289999999</v>
      </c>
      <c r="E178" s="134">
        <v>0</v>
      </c>
      <c r="F178" s="134">
        <v>0</v>
      </c>
      <c r="G178" s="133">
        <v>156135.87</v>
      </c>
      <c r="H178" s="133">
        <v>-584109.47</v>
      </c>
      <c r="I178" s="134">
        <v>0</v>
      </c>
      <c r="J178" s="134">
        <v>0</v>
      </c>
      <c r="K178" s="133">
        <v>22558946.690000001</v>
      </c>
      <c r="L178" s="144">
        <v>46583</v>
      </c>
    </row>
    <row r="180" spans="1:12" x14ac:dyDescent="0.2">
      <c r="A180" s="135"/>
      <c r="B180" s="135" t="s">
        <v>813</v>
      </c>
      <c r="C180" s="135"/>
      <c r="D180" s="136">
        <v>26080599.879999999</v>
      </c>
      <c r="E180" s="137">
        <v>0</v>
      </c>
      <c r="F180" s="137">
        <v>0</v>
      </c>
      <c r="G180" s="136">
        <v>177207.44</v>
      </c>
      <c r="H180" s="136">
        <v>-584109.47</v>
      </c>
      <c r="I180" s="137">
        <v>0</v>
      </c>
      <c r="J180" s="137">
        <v>0</v>
      </c>
      <c r="K180" s="136">
        <v>25673697.850000001</v>
      </c>
      <c r="L180" s="137"/>
    </row>
    <row r="182" spans="1:12" x14ac:dyDescent="0.2">
      <c r="A182" s="132" t="s">
        <v>738</v>
      </c>
    </row>
    <row r="183" spans="1:12" x14ac:dyDescent="0.2">
      <c r="A183" s="132">
        <v>500145</v>
      </c>
      <c r="B183" s="134" t="s">
        <v>737</v>
      </c>
      <c r="C183" s="132" t="s">
        <v>26</v>
      </c>
      <c r="D183" s="133">
        <v>1022189.96</v>
      </c>
      <c r="E183" s="134">
        <v>0</v>
      </c>
      <c r="F183" s="134">
        <v>0</v>
      </c>
      <c r="G183" s="134">
        <v>0</v>
      </c>
      <c r="H183" s="133">
        <v>-30000</v>
      </c>
      <c r="I183" s="134">
        <v>0</v>
      </c>
      <c r="J183" s="134">
        <v>0</v>
      </c>
      <c r="K183" s="133">
        <v>992189.96</v>
      </c>
      <c r="L183" s="144">
        <v>38539</v>
      </c>
    </row>
    <row r="184" spans="1:12" x14ac:dyDescent="0.2">
      <c r="A184" s="132">
        <v>500206</v>
      </c>
      <c r="B184" s="134" t="s">
        <v>327</v>
      </c>
      <c r="C184" s="132" t="s">
        <v>0</v>
      </c>
      <c r="D184" s="133">
        <v>58495956.93</v>
      </c>
      <c r="E184" s="134">
        <v>0</v>
      </c>
      <c r="F184" s="134">
        <v>0</v>
      </c>
      <c r="G184" s="133">
        <v>398485.85</v>
      </c>
      <c r="H184" s="133">
        <v>-498753.75</v>
      </c>
      <c r="I184" s="134">
        <v>0</v>
      </c>
      <c r="J184" s="134">
        <v>0</v>
      </c>
      <c r="K184" s="133">
        <v>58395689.030000001</v>
      </c>
      <c r="L184" s="144">
        <v>43768</v>
      </c>
    </row>
    <row r="186" spans="1:12" x14ac:dyDescent="0.2">
      <c r="A186" s="135"/>
      <c r="B186" s="135" t="s">
        <v>814</v>
      </c>
      <c r="C186" s="135"/>
      <c r="D186" s="136">
        <v>59518146.890000001</v>
      </c>
      <c r="E186" s="137">
        <v>0</v>
      </c>
      <c r="F186" s="137">
        <v>0</v>
      </c>
      <c r="G186" s="136">
        <v>398485.85</v>
      </c>
      <c r="H186" s="136">
        <v>-528753.75</v>
      </c>
      <c r="I186" s="137">
        <v>0</v>
      </c>
      <c r="J186" s="137">
        <v>0</v>
      </c>
      <c r="K186" s="136">
        <v>59387878.990000002</v>
      </c>
      <c r="L186" s="137"/>
    </row>
    <row r="189" spans="1:12" x14ac:dyDescent="0.2">
      <c r="C189" s="138" t="s">
        <v>815</v>
      </c>
      <c r="D189" s="139">
        <f>D186+D180+D174+D169+D164+D158+D152+D147+D137+D125+D120+D115+D99+D90+D75+D70+D65+D60+D32+D23+D18+D13</f>
        <v>5829245714.1000004</v>
      </c>
      <c r="E189" s="139">
        <f>E186+E180+E174+E169+E164+E158+E152+E147+E137+E125+E120+E115+E99+E90+E75+E70+E65+E60+E32+E23+E18+E13</f>
        <v>45948663.259999998</v>
      </c>
      <c r="F189" s="140">
        <v>0</v>
      </c>
      <c r="G189" s="139">
        <f>G186+G180+G174+G169+G164+G158+G152+G147+G137+G125+G120+G115+G99+G90+G75+G70+G65+G60+G32+G23+G18+G13</f>
        <v>41924407.960000001</v>
      </c>
      <c r="H189" s="139">
        <f>H186+H180+H174+H169+H164+H158+H152+H147+H137+H125+H120+H115+H99+H90+H75+H70+H65+H60+H32+H23+H18+H13</f>
        <v>-48595910.149999991</v>
      </c>
      <c r="I189" s="140">
        <v>0</v>
      </c>
      <c r="J189" s="140">
        <v>0</v>
      </c>
      <c r="K189" s="139">
        <f>K186+K180+K174+K169+K164+K158+K152+K147+K137+K125+K120+K115+K99+K90+K75+K70+K65+K60+K32+K23+K18+K13</f>
        <v>5868522875.1700001</v>
      </c>
    </row>
    <row r="192" spans="1:12" x14ac:dyDescent="0.2">
      <c r="K192" s="133"/>
    </row>
  </sheetData>
  <pageMargins left="0.7" right="0.7" top="0.75" bottom="0.75" header="0.3" footer="0.3"/>
  <pageSetup orientation="portrait" horizontalDpi="4294967295" verticalDpi="4294967295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R18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1838690.33</v>
      </c>
      <c r="P8" s="108">
        <v>9896505.7400000002</v>
      </c>
      <c r="Q8" s="108">
        <v>9819259.8499999996</v>
      </c>
      <c r="R8" s="108">
        <v>1915936.22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1791520.39</v>
      </c>
      <c r="P10" s="108">
        <v>9989064.1300000008</v>
      </c>
      <c r="Q10" s="108">
        <v>9910643.5099999998</v>
      </c>
      <c r="R10" s="108">
        <v>1869941.01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22826942.98</v>
      </c>
      <c r="P12" s="108">
        <v>31615582.84</v>
      </c>
      <c r="Q12" s="108">
        <v>31544000.329999998</v>
      </c>
      <c r="R12" s="108">
        <v>22898525.489999998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2123638.21</v>
      </c>
      <c r="P14" s="108">
        <v>2199959.7000000002</v>
      </c>
      <c r="Q14" s="108">
        <v>2116363.75</v>
      </c>
      <c r="R14" s="108">
        <v>2207234.16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623085.23</v>
      </c>
      <c r="P16" s="108">
        <v>1435716.48</v>
      </c>
      <c r="Q16" s="108">
        <v>1410745.53</v>
      </c>
      <c r="R16" s="108">
        <v>648056.18000000005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1022189.96</v>
      </c>
      <c r="P17" s="109">
        <v>0</v>
      </c>
      <c r="Q17" s="108">
        <v>30000</v>
      </c>
      <c r="R17" s="108">
        <v>992189.96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-2983918.77</v>
      </c>
      <c r="P19" s="108">
        <v>146806083.02000001</v>
      </c>
      <c r="Q19" s="108">
        <v>146656329.94</v>
      </c>
      <c r="R19" s="108">
        <v>-2834165.69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52018382.850000001</v>
      </c>
      <c r="P22" s="109">
        <v>0</v>
      </c>
      <c r="Q22" s="108">
        <v>498753.75</v>
      </c>
      <c r="R22" s="108">
        <v>51519629.100000001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6477574.0800000001</v>
      </c>
      <c r="P23" s="108">
        <v>9794496.7899999991</v>
      </c>
      <c r="Q23" s="108">
        <v>9396010.9399999995</v>
      </c>
      <c r="R23" s="108">
        <v>6876059.9299999997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10880031.800000001</v>
      </c>
      <c r="P25" s="108">
        <v>21153248.129999999</v>
      </c>
      <c r="Q25" s="108">
        <v>20661531.309999999</v>
      </c>
      <c r="R25" s="108">
        <v>11371748.619999999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24155604.5</v>
      </c>
      <c r="P26" s="109">
        <v>0</v>
      </c>
      <c r="Q26" s="109">
        <v>0</v>
      </c>
      <c r="R26" s="108">
        <v>24155604.5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-314218.09999999998</v>
      </c>
      <c r="P27" s="108">
        <v>4168325.51</v>
      </c>
      <c r="Q27" s="108">
        <v>3849507.68</v>
      </c>
      <c r="R27" s="108">
        <v>4599.7299999999996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8331961.0499999998</v>
      </c>
      <c r="P29" s="108">
        <v>8627516.8699999992</v>
      </c>
      <c r="Q29" s="108">
        <v>8382932.4000000004</v>
      </c>
      <c r="R29" s="108">
        <v>8576545.5199999996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7121317.5899999999</v>
      </c>
      <c r="P30" s="109">
        <v>0</v>
      </c>
      <c r="Q30" s="109">
        <v>0</v>
      </c>
      <c r="R30" s="108">
        <v>7121317.5899999999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5778146.4400000004</v>
      </c>
      <c r="P31" s="108">
        <v>7462977.4199999999</v>
      </c>
      <c r="Q31" s="108">
        <v>7375117.3200000003</v>
      </c>
      <c r="R31" s="108">
        <v>5866006.54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3070301.13</v>
      </c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740940.23</v>
      </c>
      <c r="P33" s="108">
        <v>7742393.0099999998</v>
      </c>
      <c r="Q33" s="108">
        <v>7716434.1299999999</v>
      </c>
      <c r="R33" s="108">
        <v>766899.11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811000</v>
      </c>
      <c r="Q35" s="108">
        <v>811000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500360</v>
      </c>
      <c r="J36" s="109" t="s">
        <v>768</v>
      </c>
      <c r="L36" s="109" t="s">
        <v>26</v>
      </c>
      <c r="N36" s="108">
        <v>80473.440000000002</v>
      </c>
      <c r="P36" s="109">
        <v>0</v>
      </c>
      <c r="Q36" s="109">
        <v>0</v>
      </c>
      <c r="R36" s="108">
        <v>80473.440000000002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L37" s="109" t="s">
        <v>26</v>
      </c>
      <c r="N37" s="108">
        <v>2486314.5</v>
      </c>
      <c r="P37" s="109">
        <v>0</v>
      </c>
      <c r="Q37" s="109">
        <v>0</v>
      </c>
      <c r="R37" s="108">
        <v>2486314.5</v>
      </c>
    </row>
    <row r="38" spans="4:18" x14ac:dyDescent="0.2">
      <c r="D38" s="109" t="s">
        <v>384</v>
      </c>
      <c r="F38" s="109">
        <v>138901</v>
      </c>
      <c r="I38" s="109">
        <v>500400</v>
      </c>
      <c r="J38" s="109" t="s">
        <v>397</v>
      </c>
      <c r="K38" s="109" t="s">
        <v>386</v>
      </c>
      <c r="L38" s="109" t="s">
        <v>26</v>
      </c>
      <c r="N38" s="108">
        <v>607365.09</v>
      </c>
      <c r="P38" s="108">
        <v>1163094.44</v>
      </c>
      <c r="Q38" s="108">
        <v>1142022.8700000001</v>
      </c>
      <c r="R38" s="108">
        <v>628436.66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L39" s="109" t="s">
        <v>26</v>
      </c>
      <c r="N39" s="108">
        <v>18804515.489999998</v>
      </c>
      <c r="P39" s="109">
        <v>0</v>
      </c>
      <c r="Q39" s="108">
        <v>584109.47</v>
      </c>
      <c r="R39" s="108">
        <v>18220406.02</v>
      </c>
    </row>
    <row r="40" spans="4:18" x14ac:dyDescent="0.2">
      <c r="D40" s="109" t="s">
        <v>384</v>
      </c>
      <c r="F40" s="109">
        <v>138901</v>
      </c>
      <c r="I40" s="109">
        <v>500401</v>
      </c>
      <c r="J40" s="109" t="s">
        <v>398</v>
      </c>
      <c r="K40" s="109" t="s">
        <v>386</v>
      </c>
      <c r="L40" s="109" t="s">
        <v>26</v>
      </c>
      <c r="N40" s="108">
        <v>4182404.8</v>
      </c>
      <c r="P40" s="108">
        <v>4758428.41</v>
      </c>
      <c r="Q40" s="108">
        <v>4602292.54</v>
      </c>
      <c r="R40" s="108">
        <v>4338540.67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L41" s="109" t="s">
        <v>26</v>
      </c>
      <c r="N41" s="108">
        <v>86092767.280000001</v>
      </c>
      <c r="P41" s="109">
        <v>0</v>
      </c>
      <c r="Q41" s="109">
        <v>0</v>
      </c>
      <c r="R41" s="108">
        <v>86092767.280000001</v>
      </c>
    </row>
    <row r="42" spans="4:18" x14ac:dyDescent="0.2">
      <c r="D42" s="109" t="s">
        <v>384</v>
      </c>
      <c r="F42" s="109">
        <v>138901</v>
      </c>
      <c r="I42" s="109">
        <v>500470</v>
      </c>
      <c r="J42" s="109" t="s">
        <v>399</v>
      </c>
      <c r="K42" s="109" t="s">
        <v>386</v>
      </c>
      <c r="L42" s="109" t="s">
        <v>26</v>
      </c>
      <c r="N42" s="108">
        <v>58247857.68</v>
      </c>
      <c r="P42" s="108">
        <v>71819022.930000007</v>
      </c>
      <c r="Q42" s="108">
        <v>70835897.950000003</v>
      </c>
      <c r="R42" s="108">
        <v>59230982.659999996</v>
      </c>
    </row>
    <row r="43" spans="4:18" x14ac:dyDescent="0.2">
      <c r="D43" s="109" t="s">
        <v>384</v>
      </c>
      <c r="F43" s="109">
        <v>138901</v>
      </c>
      <c r="I43" s="109">
        <v>500507</v>
      </c>
      <c r="J43" s="109" t="s">
        <v>642</v>
      </c>
      <c r="L43" s="109" t="s">
        <v>26</v>
      </c>
      <c r="N43" s="108">
        <v>2318000</v>
      </c>
      <c r="P43" s="108">
        <v>1117249.58</v>
      </c>
      <c r="Q43" s="108">
        <v>811249.58</v>
      </c>
      <c r="R43" s="108">
        <v>2624000</v>
      </c>
    </row>
    <row r="44" spans="4:18" x14ac:dyDescent="0.2">
      <c r="D44" s="109" t="s">
        <v>384</v>
      </c>
      <c r="F44" s="109">
        <v>138901</v>
      </c>
      <c r="I44" s="109">
        <v>500508</v>
      </c>
      <c r="J44" s="109" t="s">
        <v>643</v>
      </c>
      <c r="L44" s="109" t="s">
        <v>26</v>
      </c>
      <c r="N44" s="108">
        <v>702012.85</v>
      </c>
      <c r="P44" s="109">
        <v>0</v>
      </c>
      <c r="Q44" s="109">
        <v>0</v>
      </c>
      <c r="R44" s="108">
        <v>702012.85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L45" s="109" t="s">
        <v>26</v>
      </c>
      <c r="N45" s="108">
        <v>97971444.719999999</v>
      </c>
      <c r="P45" s="109">
        <v>0</v>
      </c>
      <c r="Q45" s="108">
        <v>1793712.91</v>
      </c>
      <c r="R45" s="108">
        <v>96177731.810000002</v>
      </c>
    </row>
    <row r="46" spans="4:18" x14ac:dyDescent="0.2">
      <c r="D46" s="109" t="s">
        <v>384</v>
      </c>
      <c r="F46" s="109">
        <v>138901</v>
      </c>
      <c r="I46" s="109">
        <v>500512</v>
      </c>
      <c r="J46" s="109" t="s">
        <v>400</v>
      </c>
      <c r="K46" s="109" t="s">
        <v>386</v>
      </c>
      <c r="L46" s="109" t="s">
        <v>26</v>
      </c>
      <c r="N46" s="108">
        <v>10259468.52</v>
      </c>
      <c r="P46" s="108">
        <v>11706781.15</v>
      </c>
      <c r="Q46" s="108">
        <v>10267292.08</v>
      </c>
      <c r="R46" s="108">
        <v>11698957.59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L47" s="109" t="s">
        <v>26</v>
      </c>
      <c r="N47" s="108">
        <v>27628531.809999999</v>
      </c>
      <c r="P47" s="109">
        <v>0</v>
      </c>
      <c r="Q47" s="109">
        <v>0</v>
      </c>
      <c r="R47" s="108">
        <v>27628531.809999999</v>
      </c>
    </row>
    <row r="48" spans="4:18" x14ac:dyDescent="0.2">
      <c r="D48" s="109" t="s">
        <v>384</v>
      </c>
      <c r="F48" s="109">
        <v>138901</v>
      </c>
      <c r="I48" s="109">
        <v>500515</v>
      </c>
      <c r="J48" s="109" t="s">
        <v>401</v>
      </c>
      <c r="K48" s="109" t="s">
        <v>386</v>
      </c>
      <c r="L48" s="109" t="s">
        <v>26</v>
      </c>
      <c r="N48" s="108">
        <v>5451407.9800000004</v>
      </c>
      <c r="P48" s="108">
        <v>8778393.5099999998</v>
      </c>
      <c r="Q48" s="108">
        <v>8553081.2100000009</v>
      </c>
      <c r="R48" s="108">
        <v>5676720.2800000003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L49" s="109" t="s">
        <v>26</v>
      </c>
      <c r="N49" s="108">
        <v>-1055236.5900000001</v>
      </c>
      <c r="P49" s="109">
        <v>0</v>
      </c>
      <c r="Q49" s="109">
        <v>0</v>
      </c>
      <c r="R49" s="108">
        <v>-1055236.5900000001</v>
      </c>
    </row>
    <row r="50" spans="4:18" x14ac:dyDescent="0.2">
      <c r="D50" s="109" t="s">
        <v>384</v>
      </c>
      <c r="F50" s="109">
        <v>138901</v>
      </c>
      <c r="I50" s="109">
        <v>500522</v>
      </c>
      <c r="J50" s="109" t="s">
        <v>402</v>
      </c>
      <c r="K50" s="109" t="s">
        <v>386</v>
      </c>
      <c r="L50" s="109" t="s">
        <v>26</v>
      </c>
      <c r="N50" s="108">
        <v>7631197.6299999999</v>
      </c>
      <c r="P50" s="108">
        <v>7675987.4500000002</v>
      </c>
      <c r="Q50" s="108">
        <v>7631197.6299999999</v>
      </c>
      <c r="R50" s="108">
        <v>7675987.4500000002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L51" s="109" t="s">
        <v>26</v>
      </c>
      <c r="N51" s="145">
        <v>594859.25</v>
      </c>
      <c r="O51" s="146"/>
      <c r="P51" s="145">
        <v>3344161.9</v>
      </c>
      <c r="Q51" s="145">
        <v>3107117.91</v>
      </c>
      <c r="R51" s="145">
        <v>831903.24</v>
      </c>
    </row>
    <row r="52" spans="4:18" x14ac:dyDescent="0.2">
      <c r="D52" s="109" t="s">
        <v>384</v>
      </c>
      <c r="F52" s="109">
        <v>138901</v>
      </c>
      <c r="I52" s="109">
        <v>500523</v>
      </c>
      <c r="J52" s="109" t="s">
        <v>644</v>
      </c>
      <c r="K52" s="109" t="s">
        <v>386</v>
      </c>
      <c r="L52" s="109" t="s">
        <v>26</v>
      </c>
      <c r="N52" s="145">
        <v>3820322.31</v>
      </c>
      <c r="O52" s="146"/>
      <c r="P52" s="145">
        <v>251639381.08000001</v>
      </c>
      <c r="Q52" s="145">
        <v>251616856.55000001</v>
      </c>
      <c r="R52" s="145">
        <v>3842846.84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L53" s="109" t="s">
        <v>26</v>
      </c>
      <c r="N53" s="108">
        <v>4527489.0999999996</v>
      </c>
      <c r="P53" s="108">
        <v>1448042.43</v>
      </c>
      <c r="Q53" s="108">
        <v>2047670.22</v>
      </c>
      <c r="R53" s="108">
        <v>3927861.31</v>
      </c>
    </row>
    <row r="54" spans="4:18" x14ac:dyDescent="0.2">
      <c r="D54" s="109" t="s">
        <v>384</v>
      </c>
      <c r="F54" s="109">
        <v>138901</v>
      </c>
      <c r="I54" s="109">
        <v>500538</v>
      </c>
      <c r="J54" s="109" t="s">
        <v>403</v>
      </c>
      <c r="K54" s="109" t="s">
        <v>386</v>
      </c>
      <c r="L54" s="109" t="s">
        <v>26</v>
      </c>
      <c r="N54" s="108">
        <v>1437427.31</v>
      </c>
      <c r="P54" s="108">
        <v>19958010.129999999</v>
      </c>
      <c r="Q54" s="108">
        <v>19924689.309999999</v>
      </c>
      <c r="R54" s="108">
        <v>1470748.13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L55" s="109" t="s">
        <v>26</v>
      </c>
      <c r="N55" s="108">
        <v>55179910.130000003</v>
      </c>
      <c r="P55" s="109">
        <v>0</v>
      </c>
      <c r="Q55" s="109">
        <v>0</v>
      </c>
      <c r="R55" s="108">
        <v>55179910.130000003</v>
      </c>
    </row>
    <row r="56" spans="4:18" x14ac:dyDescent="0.2">
      <c r="D56" s="109" t="s">
        <v>384</v>
      </c>
      <c r="F56" s="109">
        <v>138901</v>
      </c>
      <c r="I56" s="109">
        <v>500540</v>
      </c>
      <c r="J56" s="109" t="s">
        <v>748</v>
      </c>
      <c r="K56" s="109" t="s">
        <v>386</v>
      </c>
      <c r="L56" s="109" t="s">
        <v>26</v>
      </c>
      <c r="N56" s="108">
        <v>11223778.58</v>
      </c>
      <c r="P56" s="108">
        <v>13613933.199999999</v>
      </c>
      <c r="Q56" s="108">
        <v>13265478.699999999</v>
      </c>
      <c r="R56" s="108">
        <v>11572233.08</v>
      </c>
    </row>
    <row r="57" spans="4:18" x14ac:dyDescent="0.2">
      <c r="D57" s="109" t="s">
        <v>384</v>
      </c>
      <c r="F57" s="109">
        <v>138901</v>
      </c>
      <c r="I57" s="109">
        <v>500546</v>
      </c>
      <c r="J57" s="109" t="s">
        <v>404</v>
      </c>
      <c r="L57" s="109" t="s">
        <v>26</v>
      </c>
      <c r="N57" s="108">
        <v>442134.71</v>
      </c>
      <c r="P57" s="109">
        <v>0</v>
      </c>
      <c r="Q57" s="109">
        <v>0</v>
      </c>
      <c r="R57" s="108">
        <v>442134.71</v>
      </c>
    </row>
    <row r="58" spans="4:18" x14ac:dyDescent="0.2">
      <c r="D58" s="109" t="s">
        <v>384</v>
      </c>
      <c r="F58" s="109">
        <v>138901</v>
      </c>
      <c r="I58" s="109">
        <v>500555</v>
      </c>
      <c r="J58" s="109" t="s">
        <v>405</v>
      </c>
      <c r="L58" s="109" t="s">
        <v>26</v>
      </c>
      <c r="N58" s="108">
        <v>918177.38</v>
      </c>
      <c r="P58" s="109">
        <v>0</v>
      </c>
      <c r="Q58" s="109">
        <v>0</v>
      </c>
      <c r="R58" s="108">
        <v>918177.38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L59" s="109" t="s">
        <v>26</v>
      </c>
      <c r="N59" s="108">
        <v>110751629.14</v>
      </c>
      <c r="P59" s="109">
        <v>0</v>
      </c>
      <c r="Q59" s="109">
        <v>0</v>
      </c>
      <c r="R59" s="108">
        <v>110751629.14</v>
      </c>
    </row>
    <row r="60" spans="4:18" x14ac:dyDescent="0.2">
      <c r="D60" s="109" t="s">
        <v>384</v>
      </c>
      <c r="F60" s="109">
        <v>138901</v>
      </c>
      <c r="I60" s="109">
        <v>500557</v>
      </c>
      <c r="J60" s="109" t="s">
        <v>406</v>
      </c>
      <c r="K60" s="109" t="s">
        <v>386</v>
      </c>
      <c r="L60" s="109" t="s">
        <v>26</v>
      </c>
      <c r="N60" s="108">
        <v>30635422.300000001</v>
      </c>
      <c r="P60" s="108">
        <v>34527016.729999997</v>
      </c>
      <c r="Q60" s="108">
        <v>33564008.960000001</v>
      </c>
      <c r="R60" s="108">
        <v>31598430.07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L61" s="109" t="s">
        <v>26</v>
      </c>
      <c r="N61" s="108">
        <v>121567989.73999999</v>
      </c>
      <c r="P61" s="109">
        <v>0</v>
      </c>
      <c r="Q61" s="109">
        <v>0</v>
      </c>
      <c r="R61" s="108">
        <v>121567989.73999999</v>
      </c>
    </row>
    <row r="62" spans="4:18" x14ac:dyDescent="0.2">
      <c r="D62" s="109" t="s">
        <v>384</v>
      </c>
      <c r="F62" s="109">
        <v>138901</v>
      </c>
      <c r="I62" s="109">
        <v>500558</v>
      </c>
      <c r="J62" s="109" t="s">
        <v>406</v>
      </c>
      <c r="K62" s="109" t="s">
        <v>386</v>
      </c>
      <c r="L62" s="109" t="s">
        <v>26</v>
      </c>
      <c r="N62" s="108">
        <v>39563319.890000001</v>
      </c>
      <c r="P62" s="108">
        <v>45125976.380000003</v>
      </c>
      <c r="Q62" s="108">
        <v>44028487.590000004</v>
      </c>
      <c r="R62" s="108">
        <v>40660808.68</v>
      </c>
    </row>
    <row r="63" spans="4:18" x14ac:dyDescent="0.2">
      <c r="D63" s="109" t="s">
        <v>384</v>
      </c>
      <c r="F63" s="109">
        <v>138901</v>
      </c>
      <c r="I63" s="109">
        <v>500560</v>
      </c>
      <c r="J63" s="109" t="s">
        <v>407</v>
      </c>
      <c r="L63" s="109" t="s">
        <v>26</v>
      </c>
      <c r="N63" s="108">
        <v>763800</v>
      </c>
      <c r="P63" s="109">
        <v>0</v>
      </c>
      <c r="Q63" s="108">
        <v>2000</v>
      </c>
      <c r="R63" s="108">
        <v>761800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L64" s="109" t="s">
        <v>26</v>
      </c>
      <c r="N64" s="108">
        <v>2799524</v>
      </c>
      <c r="P64" s="109">
        <v>0</v>
      </c>
      <c r="Q64" s="109">
        <v>0</v>
      </c>
      <c r="R64" s="108">
        <v>2799524</v>
      </c>
    </row>
    <row r="65" spans="4:18" x14ac:dyDescent="0.2">
      <c r="D65" s="109" t="s">
        <v>384</v>
      </c>
      <c r="F65" s="109">
        <v>138901</v>
      </c>
      <c r="I65" s="109">
        <v>500576</v>
      </c>
      <c r="J65" s="109" t="s">
        <v>408</v>
      </c>
      <c r="K65" s="109" t="s">
        <v>386</v>
      </c>
      <c r="L65" s="109" t="s">
        <v>26</v>
      </c>
      <c r="N65" s="108">
        <v>323738.88</v>
      </c>
      <c r="P65" s="108">
        <v>363136.56</v>
      </c>
      <c r="Q65" s="108">
        <v>346747.19</v>
      </c>
      <c r="R65" s="108">
        <v>340128.25</v>
      </c>
    </row>
    <row r="66" spans="4:18" x14ac:dyDescent="0.2">
      <c r="D66" s="109" t="s">
        <v>384</v>
      </c>
      <c r="F66" s="109">
        <v>138901</v>
      </c>
      <c r="I66" s="109">
        <v>500577</v>
      </c>
      <c r="J66" s="109" t="s">
        <v>409</v>
      </c>
      <c r="L66" s="109" t="s">
        <v>26</v>
      </c>
      <c r="N66" s="108">
        <v>747562.14</v>
      </c>
      <c r="P66" s="109">
        <v>0</v>
      </c>
      <c r="Q66" s="109">
        <v>0</v>
      </c>
      <c r="R66" s="108">
        <v>747562.14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L67" s="109" t="s">
        <v>26</v>
      </c>
      <c r="N67" s="108">
        <v>4765370.51</v>
      </c>
      <c r="P67" s="109">
        <v>0</v>
      </c>
      <c r="Q67" s="109">
        <v>0</v>
      </c>
      <c r="R67" s="108">
        <v>4765370.51</v>
      </c>
    </row>
    <row r="68" spans="4:18" x14ac:dyDescent="0.2">
      <c r="D68" s="109" t="s">
        <v>384</v>
      </c>
      <c r="F68" s="109">
        <v>138901</v>
      </c>
      <c r="I68" s="109">
        <v>500590</v>
      </c>
      <c r="J68" s="109" t="s">
        <v>410</v>
      </c>
      <c r="K68" s="109" t="s">
        <v>386</v>
      </c>
      <c r="L68" s="109" t="s">
        <v>26</v>
      </c>
      <c r="N68" s="108">
        <v>873791.24</v>
      </c>
      <c r="P68" s="108">
        <v>949200.66</v>
      </c>
      <c r="Q68" s="108">
        <v>873791.24</v>
      </c>
      <c r="R68" s="108">
        <v>949200.66</v>
      </c>
    </row>
    <row r="69" spans="4:18" x14ac:dyDescent="0.2">
      <c r="D69" s="109" t="s">
        <v>384</v>
      </c>
      <c r="F69" s="109">
        <v>138901</v>
      </c>
      <c r="I69" s="109">
        <v>500613</v>
      </c>
      <c r="J69" s="109" t="s">
        <v>411</v>
      </c>
      <c r="L69" s="109" t="s">
        <v>26</v>
      </c>
      <c r="N69" s="108">
        <v>7458382.4800000004</v>
      </c>
      <c r="P69" s="109">
        <v>0</v>
      </c>
      <c r="Q69" s="109">
        <v>0</v>
      </c>
      <c r="R69" s="108">
        <v>7458382.4800000004</v>
      </c>
    </row>
    <row r="70" spans="4:18" x14ac:dyDescent="0.2">
      <c r="D70" s="109" t="s">
        <v>384</v>
      </c>
      <c r="F70" s="109">
        <v>138901</v>
      </c>
      <c r="I70" s="109">
        <v>500617</v>
      </c>
      <c r="J70" s="109" t="s">
        <v>749</v>
      </c>
      <c r="L70" s="109" t="s">
        <v>26</v>
      </c>
      <c r="N70" s="108">
        <v>151432</v>
      </c>
      <c r="P70" s="109">
        <v>0</v>
      </c>
      <c r="Q70" s="109">
        <v>0</v>
      </c>
      <c r="R70" s="108">
        <v>151432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L71" s="109" t="s">
        <v>26</v>
      </c>
      <c r="N71" s="108">
        <v>23605317.399999999</v>
      </c>
      <c r="P71" s="109">
        <v>0</v>
      </c>
      <c r="Q71" s="108">
        <v>5843224.3300000001</v>
      </c>
      <c r="R71" s="108">
        <v>17762093.07</v>
      </c>
    </row>
    <row r="72" spans="4:18" x14ac:dyDescent="0.2">
      <c r="D72" s="109" t="s">
        <v>384</v>
      </c>
      <c r="F72" s="109">
        <v>138901</v>
      </c>
      <c r="I72" s="109">
        <v>500626</v>
      </c>
      <c r="J72" s="109" t="s">
        <v>769</v>
      </c>
      <c r="K72" s="109" t="s">
        <v>386</v>
      </c>
      <c r="L72" s="109" t="s">
        <v>26</v>
      </c>
      <c r="N72" s="108">
        <v>-4716031.71</v>
      </c>
      <c r="P72" s="108">
        <v>15262327.800000001</v>
      </c>
      <c r="Q72" s="108">
        <v>15138705.529999999</v>
      </c>
      <c r="R72" s="108">
        <v>-4592409.4400000004</v>
      </c>
    </row>
    <row r="73" spans="4:18" x14ac:dyDescent="0.2">
      <c r="D73" s="109" t="s">
        <v>384</v>
      </c>
      <c r="F73" s="109">
        <v>138901</v>
      </c>
      <c r="I73" s="109">
        <v>500629</v>
      </c>
      <c r="J73" s="109" t="s">
        <v>412</v>
      </c>
      <c r="L73" s="109" t="s">
        <v>26</v>
      </c>
      <c r="N73" s="108">
        <v>3220445.32</v>
      </c>
      <c r="P73" s="109">
        <v>0</v>
      </c>
      <c r="Q73" s="108">
        <v>87186.85</v>
      </c>
      <c r="R73" s="108">
        <v>3133258.47</v>
      </c>
    </row>
    <row r="74" spans="4:18" x14ac:dyDescent="0.2">
      <c r="D74" s="109" t="s">
        <v>384</v>
      </c>
      <c r="F74" s="109">
        <v>138901</v>
      </c>
      <c r="I74" s="109">
        <v>500630</v>
      </c>
      <c r="J74" s="109" t="s">
        <v>770</v>
      </c>
      <c r="L74" s="109" t="s">
        <v>26</v>
      </c>
      <c r="N74" s="108">
        <v>315223438.58999997</v>
      </c>
      <c r="P74" s="109">
        <v>0</v>
      </c>
      <c r="Q74" s="109">
        <v>0</v>
      </c>
      <c r="R74" s="108">
        <v>315223438.58999997</v>
      </c>
    </row>
    <row r="75" spans="4:18" x14ac:dyDescent="0.2">
      <c r="D75" s="109" t="s">
        <v>384</v>
      </c>
      <c r="F75" s="109">
        <v>138901</v>
      </c>
      <c r="I75" s="109">
        <v>500630</v>
      </c>
      <c r="J75" s="109" t="s">
        <v>770</v>
      </c>
      <c r="K75" s="109" t="s">
        <v>386</v>
      </c>
      <c r="L75" s="109" t="s">
        <v>26</v>
      </c>
      <c r="N75" s="108">
        <v>59347639.450000003</v>
      </c>
      <c r="P75" s="108">
        <v>62158783.030000001</v>
      </c>
      <c r="Q75" s="108">
        <v>59607524.909999996</v>
      </c>
      <c r="R75" s="108">
        <v>61898897.57</v>
      </c>
    </row>
    <row r="76" spans="4:18" x14ac:dyDescent="0.2">
      <c r="D76" s="109" t="s">
        <v>384</v>
      </c>
      <c r="F76" s="109">
        <v>138901</v>
      </c>
      <c r="I76" s="109">
        <v>500631</v>
      </c>
      <c r="J76" s="109" t="s">
        <v>413</v>
      </c>
      <c r="L76" s="109" t="s">
        <v>26</v>
      </c>
      <c r="N76" s="108">
        <v>574171.62</v>
      </c>
      <c r="P76" s="109">
        <v>0</v>
      </c>
      <c r="Q76" s="109">
        <v>0</v>
      </c>
      <c r="R76" s="108">
        <v>574171.62</v>
      </c>
    </row>
    <row r="77" spans="4:18" x14ac:dyDescent="0.2">
      <c r="D77" s="109" t="s">
        <v>384</v>
      </c>
      <c r="F77" s="109">
        <v>138901</v>
      </c>
      <c r="I77" s="109">
        <v>500631</v>
      </c>
      <c r="J77" s="109" t="s">
        <v>413</v>
      </c>
      <c r="K77" s="109" t="s">
        <v>386</v>
      </c>
      <c r="L77" s="109" t="s">
        <v>26</v>
      </c>
      <c r="N77" s="108">
        <v>12278.51</v>
      </c>
      <c r="P77" s="108">
        <v>18780</v>
      </c>
      <c r="Q77" s="108">
        <v>12354.49</v>
      </c>
      <c r="R77" s="108">
        <v>18704.02</v>
      </c>
    </row>
    <row r="78" spans="4:18" x14ac:dyDescent="0.2">
      <c r="D78" s="109" t="s">
        <v>384</v>
      </c>
      <c r="F78" s="109">
        <v>138901</v>
      </c>
      <c r="I78" s="109">
        <v>500640</v>
      </c>
      <c r="J78" s="109" t="s">
        <v>414</v>
      </c>
      <c r="L78" s="109" t="s">
        <v>26</v>
      </c>
      <c r="N78" s="108">
        <v>113840057.72</v>
      </c>
      <c r="P78" s="109">
        <v>0</v>
      </c>
      <c r="Q78" s="109">
        <v>0</v>
      </c>
      <c r="R78" s="108">
        <v>113840057.72</v>
      </c>
    </row>
    <row r="79" spans="4:18" x14ac:dyDescent="0.2">
      <c r="D79" s="109" t="s">
        <v>384</v>
      </c>
      <c r="F79" s="109">
        <v>138901</v>
      </c>
      <c r="I79" s="109">
        <v>500640</v>
      </c>
      <c r="J79" s="109" t="s">
        <v>414</v>
      </c>
      <c r="K79" s="109" t="s">
        <v>386</v>
      </c>
      <c r="L79" s="109" t="s">
        <v>26</v>
      </c>
      <c r="N79" s="108">
        <v>28231492.280000001</v>
      </c>
      <c r="P79" s="108">
        <v>30552731.640000001</v>
      </c>
      <c r="Q79" s="108">
        <v>29585061.649999999</v>
      </c>
      <c r="R79" s="108">
        <v>29199162.27</v>
      </c>
    </row>
    <row r="80" spans="4:18" x14ac:dyDescent="0.2">
      <c r="D80" s="109" t="s">
        <v>384</v>
      </c>
      <c r="F80" s="109">
        <v>138901</v>
      </c>
      <c r="I80" s="109">
        <v>500642</v>
      </c>
      <c r="J80" s="109" t="s">
        <v>414</v>
      </c>
      <c r="L80" s="109" t="s">
        <v>26</v>
      </c>
      <c r="N80" s="108">
        <v>154528840.5</v>
      </c>
      <c r="P80" s="109">
        <v>0</v>
      </c>
      <c r="Q80" s="109">
        <v>0</v>
      </c>
      <c r="R80" s="108">
        <v>154528840.5</v>
      </c>
    </row>
    <row r="81" spans="4:18" x14ac:dyDescent="0.2">
      <c r="D81" s="109" t="s">
        <v>384</v>
      </c>
      <c r="F81" s="109">
        <v>138901</v>
      </c>
      <c r="I81" s="109">
        <v>500642</v>
      </c>
      <c r="J81" s="109" t="s">
        <v>414</v>
      </c>
      <c r="K81" s="109" t="s">
        <v>386</v>
      </c>
      <c r="L81" s="109" t="s">
        <v>26</v>
      </c>
      <c r="N81" s="108">
        <v>37252409.5</v>
      </c>
      <c r="P81" s="108">
        <v>39045409.5</v>
      </c>
      <c r="Q81" s="108">
        <v>37739159.5</v>
      </c>
      <c r="R81" s="108">
        <v>38558659.5</v>
      </c>
    </row>
    <row r="82" spans="4:18" x14ac:dyDescent="0.2">
      <c r="D82" s="109" t="s">
        <v>384</v>
      </c>
      <c r="F82" s="109">
        <v>138901</v>
      </c>
      <c r="I82" s="109">
        <v>500644</v>
      </c>
      <c r="J82" s="109" t="s">
        <v>415</v>
      </c>
      <c r="L82" s="109" t="s">
        <v>26</v>
      </c>
      <c r="N82" s="108">
        <v>1067187.55</v>
      </c>
      <c r="P82" s="109">
        <v>0</v>
      </c>
      <c r="Q82" s="109">
        <v>0</v>
      </c>
      <c r="R82" s="108">
        <v>1067187.55</v>
      </c>
    </row>
    <row r="83" spans="4:18" x14ac:dyDescent="0.2">
      <c r="D83" s="109" t="s">
        <v>384</v>
      </c>
      <c r="F83" s="109">
        <v>138901</v>
      </c>
      <c r="I83" s="109">
        <v>500677</v>
      </c>
      <c r="J83" s="109" t="s">
        <v>750</v>
      </c>
      <c r="L83" s="109" t="s">
        <v>26</v>
      </c>
      <c r="N83" s="108">
        <v>686859880.23000002</v>
      </c>
      <c r="P83" s="109">
        <v>0</v>
      </c>
      <c r="Q83" s="109">
        <v>0</v>
      </c>
      <c r="R83" s="108">
        <v>686859880.23000002</v>
      </c>
    </row>
    <row r="84" spans="4:18" x14ac:dyDescent="0.2">
      <c r="D84" s="109" t="s">
        <v>384</v>
      </c>
      <c r="F84" s="109">
        <v>138901</v>
      </c>
      <c r="I84" s="109">
        <v>500677</v>
      </c>
      <c r="J84" s="109" t="s">
        <v>750</v>
      </c>
      <c r="K84" s="109" t="s">
        <v>386</v>
      </c>
      <c r="L84" s="109" t="s">
        <v>26</v>
      </c>
      <c r="N84" s="108">
        <v>56040119.770000003</v>
      </c>
      <c r="P84" s="108">
        <v>94792045.700000003</v>
      </c>
      <c r="Q84" s="108">
        <v>89732045.709999993</v>
      </c>
      <c r="R84" s="108">
        <v>61100119.759999998</v>
      </c>
    </row>
    <row r="85" spans="4:18" x14ac:dyDescent="0.2">
      <c r="D85" s="109" t="s">
        <v>384</v>
      </c>
      <c r="F85" s="109">
        <v>138901</v>
      </c>
      <c r="I85" s="109">
        <v>500679</v>
      </c>
      <c r="J85" s="109" t="s">
        <v>416</v>
      </c>
      <c r="L85" s="109" t="s">
        <v>26</v>
      </c>
      <c r="N85" s="108">
        <v>247364006.03</v>
      </c>
      <c r="P85" s="109">
        <v>0</v>
      </c>
      <c r="Q85" s="109">
        <v>0</v>
      </c>
      <c r="R85" s="108">
        <v>247364006.03</v>
      </c>
    </row>
    <row r="86" spans="4:18" x14ac:dyDescent="0.2">
      <c r="D86" s="109" t="s">
        <v>384</v>
      </c>
      <c r="F86" s="109">
        <v>138901</v>
      </c>
      <c r="I86" s="109">
        <v>500679</v>
      </c>
      <c r="J86" s="109" t="s">
        <v>416</v>
      </c>
      <c r="K86" s="109" t="s">
        <v>386</v>
      </c>
      <c r="L86" s="109" t="s">
        <v>26</v>
      </c>
      <c r="N86" s="108">
        <v>55448493.969999999</v>
      </c>
      <c r="P86" s="108">
        <v>57510993.969999999</v>
      </c>
      <c r="Q86" s="108">
        <v>55448493.969999999</v>
      </c>
      <c r="R86" s="108">
        <v>57510993.969999999</v>
      </c>
    </row>
    <row r="87" spans="4:18" x14ac:dyDescent="0.2">
      <c r="D87" s="109" t="s">
        <v>384</v>
      </c>
      <c r="F87" s="109">
        <v>138901</v>
      </c>
      <c r="I87" s="109">
        <v>500682</v>
      </c>
      <c r="J87" s="109" t="s">
        <v>771</v>
      </c>
      <c r="L87" s="109" t="s">
        <v>26</v>
      </c>
      <c r="N87" s="108">
        <v>1763699.22</v>
      </c>
      <c r="P87" s="109">
        <v>0</v>
      </c>
      <c r="Q87" s="108">
        <v>747387.29</v>
      </c>
      <c r="R87" s="108">
        <v>1016311.93</v>
      </c>
    </row>
    <row r="88" spans="4:18" x14ac:dyDescent="0.2">
      <c r="D88" s="109" t="s">
        <v>384</v>
      </c>
      <c r="F88" s="109">
        <v>138901</v>
      </c>
      <c r="I88" s="109">
        <v>500682</v>
      </c>
      <c r="J88" s="109" t="s">
        <v>771</v>
      </c>
      <c r="K88" s="109" t="s">
        <v>386</v>
      </c>
      <c r="L88" s="109" t="s">
        <v>26</v>
      </c>
      <c r="N88" s="108">
        <v>90275.83</v>
      </c>
      <c r="P88" s="108">
        <v>1029033.28</v>
      </c>
      <c r="Q88" s="108">
        <v>1017418.74</v>
      </c>
      <c r="R88" s="108">
        <v>101890.37</v>
      </c>
    </row>
    <row r="89" spans="4:18" x14ac:dyDescent="0.2">
      <c r="D89" s="109" t="s">
        <v>384</v>
      </c>
      <c r="F89" s="109">
        <v>138901</v>
      </c>
      <c r="I89" s="109">
        <v>500686</v>
      </c>
      <c r="J89" s="109" t="s">
        <v>751</v>
      </c>
      <c r="L89" s="109" t="s">
        <v>26</v>
      </c>
      <c r="N89" s="108">
        <v>1856184.58</v>
      </c>
      <c r="P89" s="109">
        <v>0</v>
      </c>
      <c r="Q89" s="109">
        <v>0</v>
      </c>
      <c r="R89" s="108">
        <v>1856184.58</v>
      </c>
    </row>
    <row r="90" spans="4:18" x14ac:dyDescent="0.2">
      <c r="D90" s="109" t="s">
        <v>384</v>
      </c>
      <c r="F90" s="109">
        <v>138901</v>
      </c>
      <c r="I90" s="109">
        <v>500686</v>
      </c>
      <c r="J90" s="109" t="s">
        <v>751</v>
      </c>
      <c r="K90" s="109" t="s">
        <v>386</v>
      </c>
      <c r="L90" s="109" t="s">
        <v>26</v>
      </c>
      <c r="N90" s="108">
        <v>696871.86</v>
      </c>
      <c r="P90" s="108">
        <v>962406.72</v>
      </c>
      <c r="Q90" s="108">
        <v>945017.47</v>
      </c>
      <c r="R90" s="108">
        <v>714261.11</v>
      </c>
    </row>
    <row r="91" spans="4:18" x14ac:dyDescent="0.2">
      <c r="D91" s="109" t="s">
        <v>384</v>
      </c>
      <c r="F91" s="109">
        <v>138901</v>
      </c>
      <c r="I91" s="109">
        <v>500693</v>
      </c>
      <c r="J91" s="109" t="s">
        <v>417</v>
      </c>
      <c r="L91" s="109" t="s">
        <v>26</v>
      </c>
      <c r="N91" s="108">
        <v>4865638.2</v>
      </c>
      <c r="P91" s="108">
        <v>3105377.97</v>
      </c>
      <c r="Q91" s="108">
        <v>4710462.82</v>
      </c>
      <c r="R91" s="108">
        <v>3260553.35</v>
      </c>
    </row>
    <row r="92" spans="4:18" x14ac:dyDescent="0.2">
      <c r="D92" s="109" t="s">
        <v>384</v>
      </c>
      <c r="F92" s="109">
        <v>138901</v>
      </c>
      <c r="I92" s="109">
        <v>500708</v>
      </c>
      <c r="J92" s="109" t="s">
        <v>418</v>
      </c>
      <c r="L92" s="109" t="s">
        <v>26</v>
      </c>
      <c r="N92" s="108">
        <v>30793113.690000001</v>
      </c>
      <c r="P92" s="109">
        <v>0</v>
      </c>
      <c r="Q92" s="109">
        <v>0</v>
      </c>
      <c r="R92" s="108">
        <v>30793113.690000001</v>
      </c>
    </row>
    <row r="93" spans="4:18" x14ac:dyDescent="0.2">
      <c r="D93" s="109" t="s">
        <v>384</v>
      </c>
      <c r="F93" s="109">
        <v>138901</v>
      </c>
      <c r="I93" s="109">
        <v>500708</v>
      </c>
      <c r="J93" s="109" t="s">
        <v>418</v>
      </c>
      <c r="K93" s="109" t="s">
        <v>386</v>
      </c>
      <c r="L93" s="109" t="s">
        <v>26</v>
      </c>
      <c r="N93" s="108">
        <v>37060666.869999997</v>
      </c>
      <c r="P93" s="108">
        <v>38539884.539999999</v>
      </c>
      <c r="Q93" s="108">
        <v>38077722.560000002</v>
      </c>
      <c r="R93" s="108">
        <v>37522828.850000001</v>
      </c>
    </row>
    <row r="94" spans="4:18" x14ac:dyDescent="0.2">
      <c r="D94" s="109" t="s">
        <v>384</v>
      </c>
      <c r="F94" s="109">
        <v>138901</v>
      </c>
      <c r="I94" s="109">
        <v>500709</v>
      </c>
      <c r="J94" s="109" t="s">
        <v>418</v>
      </c>
      <c r="L94" s="109" t="s">
        <v>26</v>
      </c>
      <c r="N94" s="108">
        <v>127634769.66</v>
      </c>
      <c r="P94" s="109">
        <v>0</v>
      </c>
      <c r="Q94" s="109">
        <v>0</v>
      </c>
      <c r="R94" s="108">
        <v>127634769.66</v>
      </c>
    </row>
    <row r="95" spans="4:18" x14ac:dyDescent="0.2">
      <c r="D95" s="109" t="s">
        <v>384</v>
      </c>
      <c r="F95" s="109">
        <v>138901</v>
      </c>
      <c r="I95" s="109">
        <v>500709</v>
      </c>
      <c r="J95" s="109" t="s">
        <v>418</v>
      </c>
      <c r="K95" s="109" t="s">
        <v>386</v>
      </c>
      <c r="L95" s="109" t="s">
        <v>26</v>
      </c>
      <c r="N95" s="108">
        <v>146914476.46000001</v>
      </c>
      <c r="P95" s="108">
        <v>152899671.31999999</v>
      </c>
      <c r="Q95" s="108">
        <v>151029676.46000001</v>
      </c>
      <c r="R95" s="108">
        <v>148784471.31999999</v>
      </c>
    </row>
    <row r="96" spans="4:18" x14ac:dyDescent="0.2">
      <c r="D96" s="109" t="s">
        <v>384</v>
      </c>
      <c r="F96" s="109">
        <v>138901</v>
      </c>
      <c r="I96" s="109">
        <v>500716</v>
      </c>
      <c r="J96" s="109" t="s">
        <v>419</v>
      </c>
      <c r="L96" s="109" t="s">
        <v>26</v>
      </c>
      <c r="N96" s="108">
        <v>639412.21</v>
      </c>
      <c r="P96" s="109">
        <v>0</v>
      </c>
      <c r="Q96" s="109">
        <v>0</v>
      </c>
      <c r="R96" s="108">
        <v>639412.21</v>
      </c>
    </row>
    <row r="97" spans="4:18" x14ac:dyDescent="0.2">
      <c r="D97" s="109" t="s">
        <v>384</v>
      </c>
      <c r="F97" s="109">
        <v>138901</v>
      </c>
      <c r="I97" s="109">
        <v>500716</v>
      </c>
      <c r="J97" s="109" t="s">
        <v>419</v>
      </c>
      <c r="K97" s="109" t="s">
        <v>386</v>
      </c>
      <c r="L97" s="109" t="s">
        <v>26</v>
      </c>
      <c r="N97" s="108">
        <v>223915.27</v>
      </c>
      <c r="P97" s="108">
        <v>334023.7</v>
      </c>
      <c r="Q97" s="108">
        <v>328143.44</v>
      </c>
      <c r="R97" s="108">
        <v>229795.53</v>
      </c>
    </row>
    <row r="98" spans="4:18" x14ac:dyDescent="0.2">
      <c r="D98" s="109" t="s">
        <v>384</v>
      </c>
      <c r="F98" s="109">
        <v>138901</v>
      </c>
      <c r="I98" s="109">
        <v>500717</v>
      </c>
      <c r="J98" s="109" t="s">
        <v>682</v>
      </c>
      <c r="L98" s="109" t="s">
        <v>26</v>
      </c>
      <c r="N98" s="108">
        <v>46958715.420000002</v>
      </c>
      <c r="P98" s="108">
        <v>1680.64</v>
      </c>
      <c r="Q98" s="108">
        <v>6609559.8300000001</v>
      </c>
      <c r="R98" s="108">
        <v>40350836.229999997</v>
      </c>
    </row>
    <row r="99" spans="4:18" x14ac:dyDescent="0.2">
      <c r="D99" s="109" t="s">
        <v>384</v>
      </c>
      <c r="F99" s="109">
        <v>138901</v>
      </c>
      <c r="I99" s="109">
        <v>500717</v>
      </c>
      <c r="J99" s="109" t="s">
        <v>682</v>
      </c>
      <c r="K99" s="109" t="s">
        <v>386</v>
      </c>
      <c r="L99" s="109" t="s">
        <v>26</v>
      </c>
      <c r="N99" s="108">
        <v>12627050.02</v>
      </c>
      <c r="P99" s="108">
        <v>72109322.269999996</v>
      </c>
      <c r="Q99" s="108">
        <v>71711612.719999999</v>
      </c>
      <c r="R99" s="108">
        <v>13024759.57</v>
      </c>
    </row>
    <row r="100" spans="4:18" x14ac:dyDescent="0.2">
      <c r="D100" s="109" t="s">
        <v>384</v>
      </c>
      <c r="F100" s="109">
        <v>138901</v>
      </c>
      <c r="I100" s="109">
        <v>500724</v>
      </c>
      <c r="J100" s="109" t="s">
        <v>414</v>
      </c>
      <c r="L100" s="109" t="s">
        <v>26</v>
      </c>
      <c r="N100" s="108">
        <v>52388218.890000001</v>
      </c>
      <c r="P100" s="108">
        <v>14398421.07</v>
      </c>
      <c r="Q100" s="108">
        <v>18173377</v>
      </c>
      <c r="R100" s="108">
        <v>48613262.960000001</v>
      </c>
    </row>
    <row r="101" spans="4:18" x14ac:dyDescent="0.2">
      <c r="D101" s="109" t="s">
        <v>384</v>
      </c>
      <c r="F101" s="109">
        <v>138901</v>
      </c>
      <c r="I101" s="109">
        <v>500724</v>
      </c>
      <c r="J101" s="109" t="s">
        <v>414</v>
      </c>
      <c r="K101" s="109" t="s">
        <v>386</v>
      </c>
      <c r="L101" s="109" t="s">
        <v>26</v>
      </c>
      <c r="N101" s="108">
        <v>-72266.539999999994</v>
      </c>
      <c r="P101" s="108">
        <v>45057061.229999997</v>
      </c>
      <c r="Q101" s="108">
        <v>44792206.25</v>
      </c>
      <c r="R101" s="108">
        <v>192588.44</v>
      </c>
    </row>
    <row r="102" spans="4:18" x14ac:dyDescent="0.2">
      <c r="D102" s="109" t="s">
        <v>384</v>
      </c>
      <c r="F102" s="109">
        <v>138901</v>
      </c>
      <c r="I102" s="109">
        <v>500732</v>
      </c>
      <c r="J102" s="109" t="s">
        <v>647</v>
      </c>
      <c r="L102" s="109" t="s">
        <v>26</v>
      </c>
      <c r="N102" s="108">
        <v>1450430.22</v>
      </c>
      <c r="P102" s="108">
        <v>891423.22</v>
      </c>
      <c r="Q102" s="108">
        <v>482487.76</v>
      </c>
      <c r="R102" s="108">
        <v>1859365.68</v>
      </c>
    </row>
    <row r="103" spans="4:18" x14ac:dyDescent="0.2">
      <c r="D103" s="109" t="s">
        <v>384</v>
      </c>
      <c r="F103" s="109">
        <v>138901</v>
      </c>
      <c r="I103" s="109">
        <v>500732</v>
      </c>
      <c r="J103" s="109" t="s">
        <v>647</v>
      </c>
      <c r="K103" s="109" t="s">
        <v>386</v>
      </c>
      <c r="L103" s="109" t="s">
        <v>26</v>
      </c>
      <c r="N103" s="108">
        <v>274095.57</v>
      </c>
      <c r="P103" s="108">
        <v>4047049.93</v>
      </c>
      <c r="Q103" s="108">
        <v>4032319.54</v>
      </c>
      <c r="R103" s="108">
        <v>288825.96000000002</v>
      </c>
    </row>
    <row r="104" spans="4:18" x14ac:dyDescent="0.2">
      <c r="D104" s="109" t="s">
        <v>384</v>
      </c>
      <c r="F104" s="109">
        <v>138901</v>
      </c>
      <c r="I104" s="109">
        <v>500734</v>
      </c>
      <c r="J104" s="109" t="s">
        <v>648</v>
      </c>
      <c r="L104" s="109" t="s">
        <v>26</v>
      </c>
      <c r="N104" s="108">
        <v>6863209.6299999999</v>
      </c>
      <c r="P104" s="108">
        <v>2914116.63</v>
      </c>
      <c r="Q104" s="108">
        <v>1035793.9</v>
      </c>
      <c r="R104" s="108">
        <v>8741532.3599999994</v>
      </c>
    </row>
    <row r="105" spans="4:18" x14ac:dyDescent="0.2">
      <c r="D105" s="109" t="s">
        <v>384</v>
      </c>
      <c r="F105" s="109">
        <v>138901</v>
      </c>
      <c r="I105" s="109">
        <v>500734</v>
      </c>
      <c r="J105" s="109" t="s">
        <v>648</v>
      </c>
      <c r="K105" s="109" t="s">
        <v>386</v>
      </c>
      <c r="L105" s="109" t="s">
        <v>26</v>
      </c>
      <c r="N105" s="108">
        <v>899126.55</v>
      </c>
      <c r="P105" s="108">
        <v>15031271.720000001</v>
      </c>
      <c r="Q105" s="108">
        <v>14970173.689999999</v>
      </c>
      <c r="R105" s="108">
        <v>960224.58</v>
      </c>
    </row>
    <row r="106" spans="4:18" x14ac:dyDescent="0.2">
      <c r="D106" s="109" t="s">
        <v>384</v>
      </c>
      <c r="F106" s="109">
        <v>138901</v>
      </c>
      <c r="I106" s="109">
        <v>500742</v>
      </c>
      <c r="J106" s="109" t="s">
        <v>774</v>
      </c>
      <c r="L106" s="109" t="s">
        <v>26</v>
      </c>
      <c r="N106" s="108">
        <v>209667.35</v>
      </c>
      <c r="P106" s="109">
        <v>0</v>
      </c>
      <c r="Q106" s="109">
        <v>0</v>
      </c>
      <c r="R106" s="108">
        <v>209667.35</v>
      </c>
    </row>
    <row r="107" spans="4:18" x14ac:dyDescent="0.2">
      <c r="D107" s="109" t="s">
        <v>384</v>
      </c>
      <c r="F107" s="109">
        <v>138901</v>
      </c>
      <c r="I107" s="109">
        <v>500746</v>
      </c>
      <c r="J107" s="109" t="s">
        <v>420</v>
      </c>
      <c r="L107" s="109" t="s">
        <v>26</v>
      </c>
      <c r="N107" s="108">
        <v>317184000</v>
      </c>
      <c r="P107" s="109">
        <v>0</v>
      </c>
      <c r="Q107" s="109">
        <v>0</v>
      </c>
      <c r="R107" s="108">
        <v>317184000</v>
      </c>
    </row>
    <row r="108" spans="4:18" x14ac:dyDescent="0.2">
      <c r="D108" s="109" t="s">
        <v>384</v>
      </c>
      <c r="F108" s="109">
        <v>138901</v>
      </c>
      <c r="I108" s="109">
        <v>500746</v>
      </c>
      <c r="J108" s="109" t="s">
        <v>420</v>
      </c>
      <c r="K108" s="109" t="s">
        <v>386</v>
      </c>
      <c r="L108" s="109" t="s">
        <v>26</v>
      </c>
      <c r="N108" s="108">
        <v>38316000</v>
      </c>
      <c r="P108" s="108">
        <v>41112000</v>
      </c>
      <c r="Q108" s="108">
        <v>38316000</v>
      </c>
      <c r="R108" s="108">
        <v>41112000</v>
      </c>
    </row>
    <row r="109" spans="4:18" x14ac:dyDescent="0.2">
      <c r="D109" s="109" t="s">
        <v>384</v>
      </c>
      <c r="F109" s="109">
        <v>138901</v>
      </c>
      <c r="I109" s="109">
        <v>500748</v>
      </c>
      <c r="J109" s="109" t="s">
        <v>752</v>
      </c>
      <c r="L109" s="109" t="s">
        <v>26</v>
      </c>
      <c r="N109" s="108">
        <v>696659.06</v>
      </c>
      <c r="P109" s="109">
        <v>0</v>
      </c>
      <c r="Q109" s="109">
        <v>0</v>
      </c>
      <c r="R109" s="108">
        <v>696659.06</v>
      </c>
    </row>
    <row r="110" spans="4:18" x14ac:dyDescent="0.2">
      <c r="D110" s="109" t="s">
        <v>384</v>
      </c>
      <c r="F110" s="109">
        <v>138901</v>
      </c>
      <c r="I110" s="109">
        <v>500749</v>
      </c>
      <c r="J110" s="109" t="s">
        <v>421</v>
      </c>
      <c r="L110" s="109" t="s">
        <v>26</v>
      </c>
      <c r="N110" s="108">
        <v>183963750</v>
      </c>
      <c r="P110" s="109">
        <v>0</v>
      </c>
      <c r="Q110" s="109">
        <v>0</v>
      </c>
      <c r="R110" s="108">
        <v>183963750</v>
      </c>
    </row>
    <row r="111" spans="4:18" x14ac:dyDescent="0.2">
      <c r="D111" s="109" t="s">
        <v>384</v>
      </c>
      <c r="F111" s="109">
        <v>138901</v>
      </c>
      <c r="I111" s="109">
        <v>500749</v>
      </c>
      <c r="J111" s="109" t="s">
        <v>421</v>
      </c>
      <c r="K111" s="109" t="s">
        <v>386</v>
      </c>
      <c r="L111" s="109" t="s">
        <v>26</v>
      </c>
      <c r="N111" s="108">
        <v>30054600</v>
      </c>
      <c r="P111" s="108">
        <v>130808650</v>
      </c>
      <c r="Q111" s="108">
        <v>127946700</v>
      </c>
      <c r="R111" s="108">
        <v>32916550</v>
      </c>
    </row>
    <row r="112" spans="4:18" x14ac:dyDescent="0.2">
      <c r="D112" s="109" t="s">
        <v>384</v>
      </c>
      <c r="F112" s="109">
        <v>138901</v>
      </c>
      <c r="I112" s="109">
        <v>500758</v>
      </c>
      <c r="J112" s="109" t="s">
        <v>422</v>
      </c>
      <c r="L112" s="109" t="s">
        <v>26</v>
      </c>
      <c r="N112" s="108">
        <v>1002451.61</v>
      </c>
      <c r="P112" s="109">
        <v>0</v>
      </c>
      <c r="Q112" s="109">
        <v>0</v>
      </c>
      <c r="R112" s="108">
        <v>1002451.61</v>
      </c>
    </row>
    <row r="113" spans="4:18" x14ac:dyDescent="0.2">
      <c r="D113" s="109" t="s">
        <v>384</v>
      </c>
      <c r="F113" s="109">
        <v>138901</v>
      </c>
      <c r="I113" s="109">
        <v>500768</v>
      </c>
      <c r="J113" s="109" t="s">
        <v>423</v>
      </c>
      <c r="L113" s="109" t="s">
        <v>26</v>
      </c>
      <c r="N113" s="108">
        <v>132675042.84</v>
      </c>
      <c r="P113" s="109">
        <v>0</v>
      </c>
      <c r="Q113" s="109">
        <v>0</v>
      </c>
      <c r="R113" s="108">
        <v>132675042.84</v>
      </c>
    </row>
    <row r="114" spans="4:18" x14ac:dyDescent="0.2">
      <c r="D114" s="109" t="s">
        <v>384</v>
      </c>
      <c r="F114" s="109">
        <v>138901</v>
      </c>
      <c r="I114" s="109">
        <v>500768</v>
      </c>
      <c r="J114" s="109" t="s">
        <v>423</v>
      </c>
      <c r="K114" s="109" t="s">
        <v>386</v>
      </c>
      <c r="L114" s="109" t="s">
        <v>26</v>
      </c>
      <c r="N114" s="108">
        <v>10739033.6</v>
      </c>
      <c r="P114" s="108">
        <v>123562171.62</v>
      </c>
      <c r="Q114" s="108">
        <v>122585357.25</v>
      </c>
      <c r="R114" s="108">
        <v>11715847.970000001</v>
      </c>
    </row>
    <row r="115" spans="4:18" x14ac:dyDescent="0.2">
      <c r="D115" s="109" t="s">
        <v>384</v>
      </c>
      <c r="F115" s="109">
        <v>138901</v>
      </c>
      <c r="I115" s="109">
        <v>500776</v>
      </c>
      <c r="J115" s="109" t="s">
        <v>424</v>
      </c>
      <c r="L115" s="109" t="s">
        <v>26</v>
      </c>
      <c r="N115" s="108">
        <v>62231503.899999999</v>
      </c>
      <c r="P115" s="109">
        <v>0</v>
      </c>
      <c r="Q115" s="109">
        <v>0</v>
      </c>
      <c r="R115" s="108">
        <v>62231503.899999999</v>
      </c>
    </row>
    <row r="116" spans="4:18" x14ac:dyDescent="0.2">
      <c r="D116" s="109" t="s">
        <v>384</v>
      </c>
      <c r="F116" s="109">
        <v>138901</v>
      </c>
      <c r="I116" s="109">
        <v>500776</v>
      </c>
      <c r="J116" s="109" t="s">
        <v>424</v>
      </c>
      <c r="K116" s="109" t="s">
        <v>386</v>
      </c>
      <c r="L116" s="109" t="s">
        <v>26</v>
      </c>
      <c r="N116" s="108">
        <v>21243808.600000001</v>
      </c>
      <c r="P116" s="108">
        <v>23290798.399999999</v>
      </c>
      <c r="Q116" s="108">
        <v>22722235.890000001</v>
      </c>
      <c r="R116" s="108">
        <v>21812371.109999999</v>
      </c>
    </row>
    <row r="117" spans="4:18" x14ac:dyDescent="0.2">
      <c r="D117" s="109" t="s">
        <v>384</v>
      </c>
      <c r="F117" s="109">
        <v>138901</v>
      </c>
      <c r="I117" s="109">
        <v>500781</v>
      </c>
      <c r="J117" s="109" t="s">
        <v>424</v>
      </c>
      <c r="L117" s="109" t="s">
        <v>26</v>
      </c>
      <c r="N117" s="108">
        <v>14644791.77</v>
      </c>
      <c r="P117" s="109">
        <v>0</v>
      </c>
      <c r="Q117" s="109">
        <v>0</v>
      </c>
      <c r="R117" s="108">
        <v>14644791.77</v>
      </c>
    </row>
    <row r="118" spans="4:18" x14ac:dyDescent="0.2">
      <c r="D118" s="109" t="s">
        <v>384</v>
      </c>
      <c r="F118" s="109">
        <v>138901</v>
      </c>
      <c r="I118" s="109">
        <v>500781</v>
      </c>
      <c r="J118" s="109" t="s">
        <v>424</v>
      </c>
      <c r="K118" s="109" t="s">
        <v>386</v>
      </c>
      <c r="L118" s="109" t="s">
        <v>26</v>
      </c>
      <c r="N118" s="108">
        <v>3927708.23</v>
      </c>
      <c r="P118" s="108">
        <v>7312065.4800000004</v>
      </c>
      <c r="Q118" s="108">
        <v>7185565.4800000004</v>
      </c>
      <c r="R118" s="108">
        <v>4054208.23</v>
      </c>
    </row>
    <row r="119" spans="4:18" x14ac:dyDescent="0.2">
      <c r="D119" s="109" t="s">
        <v>384</v>
      </c>
      <c r="F119" s="109">
        <v>138901</v>
      </c>
      <c r="I119" s="109">
        <v>500793</v>
      </c>
      <c r="J119" s="109" t="s">
        <v>753</v>
      </c>
      <c r="L119" s="109" t="s">
        <v>26</v>
      </c>
      <c r="N119" s="108">
        <v>9064736.3599999994</v>
      </c>
      <c r="P119" s="109">
        <v>0</v>
      </c>
      <c r="Q119" s="109">
        <v>0</v>
      </c>
      <c r="R119" s="108">
        <v>9064736.3599999994</v>
      </c>
    </row>
    <row r="120" spans="4:18" x14ac:dyDescent="0.2">
      <c r="D120" s="109" t="s">
        <v>384</v>
      </c>
      <c r="F120" s="109">
        <v>138901</v>
      </c>
      <c r="I120" s="109">
        <v>500793</v>
      </c>
      <c r="J120" s="109" t="s">
        <v>753</v>
      </c>
      <c r="K120" s="109" t="s">
        <v>386</v>
      </c>
      <c r="L120" s="109" t="s">
        <v>26</v>
      </c>
      <c r="N120" s="108">
        <v>-539965.13</v>
      </c>
      <c r="P120" s="108">
        <v>2182502.63</v>
      </c>
      <c r="Q120" s="108">
        <v>2124439.14</v>
      </c>
      <c r="R120" s="108">
        <v>-481901.64</v>
      </c>
    </row>
    <row r="121" spans="4:18" x14ac:dyDescent="0.2">
      <c r="D121" s="109" t="s">
        <v>384</v>
      </c>
      <c r="F121" s="109">
        <v>138901</v>
      </c>
      <c r="I121" s="109">
        <v>500805</v>
      </c>
      <c r="J121" s="109" t="s">
        <v>425</v>
      </c>
      <c r="L121" s="109" t="s">
        <v>26</v>
      </c>
      <c r="N121" s="108">
        <v>221194417.72</v>
      </c>
      <c r="P121" s="109">
        <v>0</v>
      </c>
      <c r="Q121" s="109">
        <v>0</v>
      </c>
      <c r="R121" s="108">
        <v>221194417.72</v>
      </c>
    </row>
    <row r="122" spans="4:18" x14ac:dyDescent="0.2">
      <c r="D122" s="109" t="s">
        <v>384</v>
      </c>
      <c r="F122" s="109">
        <v>138901</v>
      </c>
      <c r="I122" s="109">
        <v>500805</v>
      </c>
      <c r="J122" s="109" t="s">
        <v>425</v>
      </c>
      <c r="K122" s="109" t="s">
        <v>386</v>
      </c>
      <c r="L122" s="109" t="s">
        <v>26</v>
      </c>
      <c r="N122" s="108">
        <v>-11548739.91</v>
      </c>
      <c r="P122" s="108">
        <v>13239814.6</v>
      </c>
      <c r="Q122" s="108">
        <v>11811887.4</v>
      </c>
      <c r="R122" s="108">
        <v>-10120812.710000001</v>
      </c>
    </row>
    <row r="123" spans="4:18" x14ac:dyDescent="0.2">
      <c r="D123" s="109" t="s">
        <v>384</v>
      </c>
      <c r="F123" s="109">
        <v>138901</v>
      </c>
      <c r="I123" s="109">
        <v>500806</v>
      </c>
      <c r="J123" s="109" t="s">
        <v>426</v>
      </c>
      <c r="L123" s="109" t="s">
        <v>26</v>
      </c>
      <c r="N123" s="108">
        <v>988584.59</v>
      </c>
      <c r="P123" s="109">
        <v>0</v>
      </c>
      <c r="Q123" s="109">
        <v>0</v>
      </c>
      <c r="R123" s="108">
        <v>988584.59</v>
      </c>
    </row>
    <row r="124" spans="4:18" x14ac:dyDescent="0.2">
      <c r="D124" s="109" t="s">
        <v>384</v>
      </c>
      <c r="F124" s="109">
        <v>138901</v>
      </c>
      <c r="I124" s="109">
        <v>500807</v>
      </c>
      <c r="J124" s="109" t="s">
        <v>427</v>
      </c>
      <c r="L124" s="109" t="s">
        <v>26</v>
      </c>
      <c r="N124" s="108">
        <v>87554843.260000005</v>
      </c>
      <c r="P124" s="109">
        <v>0</v>
      </c>
      <c r="Q124" s="109">
        <v>0</v>
      </c>
      <c r="R124" s="108">
        <v>87554843.260000005</v>
      </c>
    </row>
    <row r="125" spans="4:18" x14ac:dyDescent="0.2">
      <c r="D125" s="109" t="s">
        <v>384</v>
      </c>
      <c r="F125" s="109">
        <v>138901</v>
      </c>
      <c r="I125" s="109">
        <v>500807</v>
      </c>
      <c r="J125" s="109" t="s">
        <v>427</v>
      </c>
      <c r="K125" s="109" t="s">
        <v>386</v>
      </c>
      <c r="L125" s="109" t="s">
        <v>26</v>
      </c>
      <c r="N125" s="108">
        <v>-5434298.4699999997</v>
      </c>
      <c r="P125" s="108">
        <v>5438015.8600000003</v>
      </c>
      <c r="Q125" s="108">
        <v>4878680.88</v>
      </c>
      <c r="R125" s="108">
        <v>-4874963.49</v>
      </c>
    </row>
    <row r="126" spans="4:18" x14ac:dyDescent="0.2">
      <c r="D126" s="109" t="s">
        <v>384</v>
      </c>
      <c r="F126" s="109">
        <v>138901</v>
      </c>
      <c r="I126" s="109">
        <v>500808</v>
      </c>
      <c r="J126" s="109" t="s">
        <v>427</v>
      </c>
      <c r="L126" s="109" t="s">
        <v>26</v>
      </c>
      <c r="N126" s="108">
        <v>73513819.219999999</v>
      </c>
      <c r="P126" s="109">
        <v>0</v>
      </c>
      <c r="Q126" s="109">
        <v>0</v>
      </c>
      <c r="R126" s="108">
        <v>73513819.219999999</v>
      </c>
    </row>
    <row r="127" spans="4:18" x14ac:dyDescent="0.2">
      <c r="D127" s="109" t="s">
        <v>384</v>
      </c>
      <c r="F127" s="109">
        <v>138901</v>
      </c>
      <c r="I127" s="109">
        <v>500808</v>
      </c>
      <c r="J127" s="109" t="s">
        <v>427</v>
      </c>
      <c r="K127" s="109" t="s">
        <v>386</v>
      </c>
      <c r="L127" s="109" t="s">
        <v>26</v>
      </c>
      <c r="N127" s="108">
        <v>-4270694.2300000004</v>
      </c>
      <c r="P127" s="108">
        <v>4452072.68</v>
      </c>
      <c r="Q127" s="108">
        <v>3980447.66</v>
      </c>
      <c r="R127" s="108">
        <v>-3799069.21</v>
      </c>
    </row>
    <row r="128" spans="4:18" x14ac:dyDescent="0.2">
      <c r="D128" s="109" t="s">
        <v>384</v>
      </c>
      <c r="F128" s="109">
        <v>138901</v>
      </c>
      <c r="I128" s="109">
        <v>500827</v>
      </c>
      <c r="J128" s="109" t="s">
        <v>427</v>
      </c>
      <c r="L128" s="109" t="s">
        <v>26</v>
      </c>
      <c r="N128" s="108">
        <v>116433454.83</v>
      </c>
      <c r="P128" s="109">
        <v>0</v>
      </c>
      <c r="Q128" s="109">
        <v>0</v>
      </c>
      <c r="R128" s="108">
        <v>116433454.83</v>
      </c>
    </row>
    <row r="129" spans="4:18" x14ac:dyDescent="0.2">
      <c r="D129" s="109" t="s">
        <v>384</v>
      </c>
      <c r="F129" s="109">
        <v>138901</v>
      </c>
      <c r="I129" s="109">
        <v>500827</v>
      </c>
      <c r="J129" s="109" t="s">
        <v>427</v>
      </c>
      <c r="K129" s="109" t="s">
        <v>386</v>
      </c>
      <c r="L129" s="109" t="s">
        <v>26</v>
      </c>
      <c r="N129" s="108">
        <v>-5258687.12</v>
      </c>
      <c r="P129" s="108">
        <v>5692165.8899999997</v>
      </c>
      <c r="Q129" s="108">
        <v>4934938.37</v>
      </c>
      <c r="R129" s="108">
        <v>-4501459.5999999996</v>
      </c>
    </row>
    <row r="130" spans="4:18" x14ac:dyDescent="0.2">
      <c r="D130" s="109" t="s">
        <v>384</v>
      </c>
      <c r="F130" s="109">
        <v>138901</v>
      </c>
      <c r="I130" s="109">
        <v>500839</v>
      </c>
      <c r="J130" s="109" t="s">
        <v>586</v>
      </c>
      <c r="L130" s="109" t="s">
        <v>26</v>
      </c>
      <c r="N130" s="108">
        <v>15118606.68</v>
      </c>
      <c r="P130" s="108">
        <v>1207265.1599999999</v>
      </c>
      <c r="Q130" s="108">
        <v>2396924.19</v>
      </c>
      <c r="R130" s="108">
        <v>13928947.65</v>
      </c>
    </row>
    <row r="131" spans="4:18" x14ac:dyDescent="0.2">
      <c r="D131" s="109" t="s">
        <v>384</v>
      </c>
      <c r="F131" s="109">
        <v>138901</v>
      </c>
      <c r="I131" s="109">
        <v>500839</v>
      </c>
      <c r="J131" s="109" t="s">
        <v>586</v>
      </c>
      <c r="K131" s="109" t="s">
        <v>386</v>
      </c>
      <c r="L131" s="109" t="s">
        <v>26</v>
      </c>
      <c r="N131" s="108">
        <v>4728129.8899999997</v>
      </c>
      <c r="P131" s="108">
        <v>28080271.850000001</v>
      </c>
      <c r="Q131" s="108">
        <v>27948063.170000002</v>
      </c>
      <c r="R131" s="108">
        <v>4860338.57</v>
      </c>
    </row>
    <row r="132" spans="4:18" x14ac:dyDescent="0.2">
      <c r="D132" s="109" t="s">
        <v>384</v>
      </c>
      <c r="F132" s="109">
        <v>138901</v>
      </c>
      <c r="I132" s="109">
        <v>500840</v>
      </c>
      <c r="J132" s="109" t="s">
        <v>428</v>
      </c>
      <c r="L132" s="109" t="s">
        <v>26</v>
      </c>
      <c r="N132" s="108">
        <v>38540578.920000002</v>
      </c>
      <c r="P132" s="109">
        <v>0</v>
      </c>
      <c r="Q132" s="109">
        <v>0</v>
      </c>
      <c r="R132" s="108">
        <v>38540578.920000002</v>
      </c>
    </row>
    <row r="133" spans="4:18" x14ac:dyDescent="0.2">
      <c r="D133" s="109" t="s">
        <v>384</v>
      </c>
      <c r="F133" s="109">
        <v>138901</v>
      </c>
      <c r="I133" s="109">
        <v>500840</v>
      </c>
      <c r="J133" s="109" t="s">
        <v>428</v>
      </c>
      <c r="K133" s="109" t="s">
        <v>386</v>
      </c>
      <c r="L133" s="109" t="s">
        <v>26</v>
      </c>
      <c r="N133" s="108">
        <v>-865728.47</v>
      </c>
      <c r="P133" s="108">
        <v>12506477.619999999</v>
      </c>
      <c r="Q133" s="108">
        <v>12249868.74</v>
      </c>
      <c r="R133" s="108">
        <v>-609119.59</v>
      </c>
    </row>
    <row r="134" spans="4:18" x14ac:dyDescent="0.2">
      <c r="D134" s="109" t="s">
        <v>384</v>
      </c>
      <c r="F134" s="109">
        <v>138901</v>
      </c>
      <c r="I134" s="109">
        <v>500845</v>
      </c>
      <c r="J134" s="109" t="s">
        <v>754</v>
      </c>
      <c r="L134" s="109" t="s">
        <v>26</v>
      </c>
      <c r="N134" s="108">
        <v>269890273.88</v>
      </c>
      <c r="P134" s="109">
        <v>0</v>
      </c>
      <c r="Q134" s="109">
        <v>0</v>
      </c>
      <c r="R134" s="108">
        <v>269890273.88</v>
      </c>
    </row>
    <row r="135" spans="4:18" x14ac:dyDescent="0.2">
      <c r="D135" s="109" t="s">
        <v>384</v>
      </c>
      <c r="F135" s="109">
        <v>138901</v>
      </c>
      <c r="I135" s="109">
        <v>500845</v>
      </c>
      <c r="J135" s="109" t="s">
        <v>754</v>
      </c>
      <c r="K135" s="109" t="s">
        <v>386</v>
      </c>
      <c r="L135" s="109" t="s">
        <v>26</v>
      </c>
      <c r="N135" s="108">
        <v>-9875274.0800000001</v>
      </c>
      <c r="P135" s="108">
        <v>11013094.640000001</v>
      </c>
      <c r="Q135" s="108">
        <v>9242094.6099999994</v>
      </c>
      <c r="R135" s="108">
        <v>-8104274.0499999998</v>
      </c>
    </row>
    <row r="136" spans="4:18" x14ac:dyDescent="0.2">
      <c r="D136" s="109" t="s">
        <v>384</v>
      </c>
      <c r="F136" s="109">
        <v>138901</v>
      </c>
      <c r="I136" s="109">
        <v>500846</v>
      </c>
      <c r="J136" s="109" t="s">
        <v>754</v>
      </c>
      <c r="L136" s="109" t="s">
        <v>26</v>
      </c>
      <c r="N136" s="108">
        <v>11971500</v>
      </c>
      <c r="P136" s="109">
        <v>0</v>
      </c>
      <c r="Q136" s="109">
        <v>0</v>
      </c>
      <c r="R136" s="108">
        <v>11971500</v>
      </c>
    </row>
    <row r="137" spans="4:18" x14ac:dyDescent="0.2">
      <c r="D137" s="109" t="s">
        <v>384</v>
      </c>
      <c r="F137" s="109">
        <v>138901</v>
      </c>
      <c r="I137" s="109">
        <v>500846</v>
      </c>
      <c r="J137" s="109" t="s">
        <v>754</v>
      </c>
      <c r="K137" s="109" t="s">
        <v>386</v>
      </c>
      <c r="L137" s="109" t="s">
        <v>26</v>
      </c>
      <c r="N137" s="108">
        <v>141000</v>
      </c>
      <c r="P137" s="108">
        <v>223500</v>
      </c>
      <c r="Q137" s="108">
        <v>141000</v>
      </c>
      <c r="R137" s="108">
        <v>223500</v>
      </c>
    </row>
    <row r="138" spans="4:18" x14ac:dyDescent="0.2">
      <c r="D138" s="109" t="s">
        <v>384</v>
      </c>
      <c r="F138" s="109">
        <v>138901</v>
      </c>
      <c r="I138" s="109">
        <v>500852</v>
      </c>
      <c r="J138" s="109" t="s">
        <v>429</v>
      </c>
      <c r="L138" s="109" t="s">
        <v>26</v>
      </c>
      <c r="N138" s="108">
        <v>539751.12</v>
      </c>
      <c r="P138" s="109">
        <v>0</v>
      </c>
      <c r="Q138" s="109">
        <v>0</v>
      </c>
      <c r="R138" s="108">
        <v>539751.12</v>
      </c>
    </row>
    <row r="139" spans="4:18" x14ac:dyDescent="0.2">
      <c r="D139" s="109" t="s">
        <v>384</v>
      </c>
      <c r="F139" s="109">
        <v>138901</v>
      </c>
      <c r="I139" s="109">
        <v>500856</v>
      </c>
      <c r="J139" s="109" t="s">
        <v>755</v>
      </c>
      <c r="L139" s="109" t="s">
        <v>26</v>
      </c>
      <c r="N139" s="108">
        <v>62519209.950000003</v>
      </c>
      <c r="P139" s="109">
        <v>0</v>
      </c>
      <c r="Q139" s="109">
        <v>0</v>
      </c>
      <c r="R139" s="108">
        <v>62519209.950000003</v>
      </c>
    </row>
    <row r="140" spans="4:18" x14ac:dyDescent="0.2">
      <c r="D140" s="109" t="s">
        <v>384</v>
      </c>
      <c r="F140" s="109">
        <v>138901</v>
      </c>
      <c r="I140" s="109">
        <v>500856</v>
      </c>
      <c r="J140" s="109" t="s">
        <v>755</v>
      </c>
      <c r="K140" s="109" t="s">
        <v>386</v>
      </c>
      <c r="L140" s="109" t="s">
        <v>26</v>
      </c>
      <c r="N140" s="108">
        <v>392848.41</v>
      </c>
      <c r="P140" s="108">
        <v>854848.41</v>
      </c>
      <c r="Q140" s="108">
        <v>426345.22</v>
      </c>
      <c r="R140" s="108">
        <v>821351.6</v>
      </c>
    </row>
    <row r="141" spans="4:18" x14ac:dyDescent="0.2">
      <c r="D141" s="109" t="s">
        <v>384</v>
      </c>
      <c r="F141" s="109">
        <v>138901</v>
      </c>
      <c r="I141" s="109">
        <v>500866</v>
      </c>
      <c r="J141" s="109" t="s">
        <v>429</v>
      </c>
      <c r="L141" s="109" t="s">
        <v>26</v>
      </c>
      <c r="N141" s="108">
        <v>116666.69</v>
      </c>
      <c r="P141" s="109">
        <v>0</v>
      </c>
      <c r="Q141" s="109">
        <v>0</v>
      </c>
      <c r="R141" s="108">
        <v>116666.69</v>
      </c>
    </row>
    <row r="142" spans="4:18" x14ac:dyDescent="0.2">
      <c r="D142" s="109" t="s">
        <v>384</v>
      </c>
      <c r="F142" s="109">
        <v>138901</v>
      </c>
      <c r="I142" s="109">
        <v>500877</v>
      </c>
      <c r="J142" s="109" t="s">
        <v>634</v>
      </c>
      <c r="L142" s="109" t="s">
        <v>26</v>
      </c>
      <c r="N142" s="108">
        <v>237048000</v>
      </c>
      <c r="P142" s="109">
        <v>0</v>
      </c>
      <c r="Q142" s="109">
        <v>0</v>
      </c>
      <c r="R142" s="108">
        <v>237048000</v>
      </c>
    </row>
    <row r="143" spans="4:18" x14ac:dyDescent="0.2">
      <c r="D143" s="109" t="s">
        <v>384</v>
      </c>
      <c r="F143" s="109">
        <v>138901</v>
      </c>
      <c r="I143" s="109">
        <v>500877</v>
      </c>
      <c r="J143" s="109" t="s">
        <v>634</v>
      </c>
      <c r="K143" s="109" t="s">
        <v>386</v>
      </c>
      <c r="L143" s="109" t="s">
        <v>26</v>
      </c>
      <c r="N143" s="108">
        <v>-6910500</v>
      </c>
      <c r="P143" s="108">
        <v>8007000</v>
      </c>
      <c r="Q143" s="108">
        <v>6439500</v>
      </c>
      <c r="R143" s="108">
        <v>-5343000</v>
      </c>
    </row>
    <row r="144" spans="4:18" x14ac:dyDescent="0.2">
      <c r="D144" s="109" t="s">
        <v>384</v>
      </c>
      <c r="F144" s="109">
        <v>138901</v>
      </c>
      <c r="I144" s="109">
        <v>500878</v>
      </c>
      <c r="J144" s="109" t="s">
        <v>430</v>
      </c>
      <c r="L144" s="109" t="s">
        <v>26</v>
      </c>
      <c r="N144" s="108">
        <v>2655664.1</v>
      </c>
      <c r="P144" s="109">
        <v>0</v>
      </c>
      <c r="Q144" s="108">
        <v>66391.600000000006</v>
      </c>
      <c r="R144" s="108">
        <v>2589272.5</v>
      </c>
    </row>
    <row r="145" spans="4:18" x14ac:dyDescent="0.2">
      <c r="D145" s="109" t="s">
        <v>384</v>
      </c>
      <c r="F145" s="109">
        <v>138901</v>
      </c>
      <c r="I145" s="109">
        <v>500883</v>
      </c>
      <c r="J145" s="109" t="s">
        <v>431</v>
      </c>
      <c r="L145" s="109" t="s">
        <v>26</v>
      </c>
      <c r="N145" s="108">
        <v>9787212.9199999999</v>
      </c>
      <c r="P145" s="109">
        <v>0</v>
      </c>
      <c r="Q145" s="108">
        <v>144756.46</v>
      </c>
      <c r="R145" s="108">
        <v>9642456.4600000009</v>
      </c>
    </row>
    <row r="146" spans="4:18" x14ac:dyDescent="0.2">
      <c r="D146" s="109" t="s">
        <v>384</v>
      </c>
      <c r="F146" s="109">
        <v>138901</v>
      </c>
      <c r="I146" s="109">
        <v>500883</v>
      </c>
      <c r="J146" s="109" t="s">
        <v>431</v>
      </c>
      <c r="K146" s="109" t="s">
        <v>386</v>
      </c>
      <c r="L146" s="109" t="s">
        <v>26</v>
      </c>
      <c r="N146" s="108">
        <v>-1021513.27</v>
      </c>
      <c r="P146" s="108">
        <v>1052776.44</v>
      </c>
      <c r="Q146" s="108">
        <v>993859.7</v>
      </c>
      <c r="R146" s="108">
        <v>-962596.53</v>
      </c>
    </row>
    <row r="147" spans="4:18" x14ac:dyDescent="0.2">
      <c r="D147" s="109" t="s">
        <v>384</v>
      </c>
      <c r="F147" s="109">
        <v>138901</v>
      </c>
      <c r="I147" s="109">
        <v>500884</v>
      </c>
      <c r="J147" s="109" t="s">
        <v>431</v>
      </c>
      <c r="L147" s="109" t="s">
        <v>26</v>
      </c>
      <c r="N147" s="108">
        <v>17170952</v>
      </c>
      <c r="P147" s="109">
        <v>0</v>
      </c>
      <c r="Q147" s="109">
        <v>0</v>
      </c>
      <c r="R147" s="108">
        <v>17170952</v>
      </c>
    </row>
    <row r="148" spans="4:18" x14ac:dyDescent="0.2">
      <c r="D148" s="109" t="s">
        <v>384</v>
      </c>
      <c r="F148" s="109">
        <v>138901</v>
      </c>
      <c r="I148" s="109">
        <v>500884</v>
      </c>
      <c r="J148" s="109" t="s">
        <v>431</v>
      </c>
      <c r="K148" s="109" t="s">
        <v>386</v>
      </c>
      <c r="L148" s="109" t="s">
        <v>26</v>
      </c>
      <c r="N148" s="108">
        <v>-1974082.95</v>
      </c>
      <c r="P148" s="108">
        <v>2006387.06</v>
      </c>
      <c r="Q148" s="108">
        <v>1902878.94</v>
      </c>
      <c r="R148" s="108">
        <v>-1870574.83</v>
      </c>
    </row>
    <row r="149" spans="4:18" x14ac:dyDescent="0.2">
      <c r="D149" s="109" t="s">
        <v>384</v>
      </c>
      <c r="F149" s="109">
        <v>138901</v>
      </c>
      <c r="I149" s="109">
        <v>500885</v>
      </c>
      <c r="J149" s="109" t="s">
        <v>432</v>
      </c>
      <c r="L149" s="109" t="s">
        <v>26</v>
      </c>
      <c r="N149" s="108">
        <v>82946970.670000002</v>
      </c>
      <c r="P149" s="109">
        <v>0</v>
      </c>
      <c r="Q149" s="109">
        <v>0</v>
      </c>
      <c r="R149" s="108">
        <v>82946970.670000002</v>
      </c>
    </row>
    <row r="150" spans="4:18" x14ac:dyDescent="0.2">
      <c r="D150" s="109" t="s">
        <v>384</v>
      </c>
      <c r="F150" s="109">
        <v>138901</v>
      </c>
      <c r="I150" s="109">
        <v>500885</v>
      </c>
      <c r="J150" s="109" t="s">
        <v>432</v>
      </c>
      <c r="K150" s="109" t="s">
        <v>386</v>
      </c>
      <c r="L150" s="109" t="s">
        <v>26</v>
      </c>
      <c r="N150" s="108">
        <v>-6569770.0999999996</v>
      </c>
      <c r="P150" s="108">
        <v>7107613.1600000001</v>
      </c>
      <c r="Q150" s="108">
        <v>6587396.9400000004</v>
      </c>
      <c r="R150" s="108">
        <v>-6049553.8799999999</v>
      </c>
    </row>
    <row r="151" spans="4:18" x14ac:dyDescent="0.2">
      <c r="D151" s="109" t="s">
        <v>384</v>
      </c>
      <c r="F151" s="109">
        <v>138901</v>
      </c>
      <c r="I151" s="109">
        <v>500896</v>
      </c>
      <c r="J151" s="109" t="s">
        <v>756</v>
      </c>
      <c r="L151" s="109" t="s">
        <v>26</v>
      </c>
      <c r="N151" s="108">
        <v>12208348.75</v>
      </c>
      <c r="P151" s="109">
        <v>0</v>
      </c>
      <c r="Q151" s="109">
        <v>0</v>
      </c>
      <c r="R151" s="108">
        <v>12208348.75</v>
      </c>
    </row>
    <row r="152" spans="4:18" x14ac:dyDescent="0.2">
      <c r="D152" s="109" t="s">
        <v>384</v>
      </c>
      <c r="F152" s="109">
        <v>138901</v>
      </c>
      <c r="I152" s="109">
        <v>500896</v>
      </c>
      <c r="J152" s="109" t="s">
        <v>756</v>
      </c>
      <c r="K152" s="109" t="s">
        <v>386</v>
      </c>
      <c r="L152" s="109" t="s">
        <v>26</v>
      </c>
      <c r="N152" s="108">
        <v>-923536.25</v>
      </c>
      <c r="P152" s="108">
        <v>923536.25</v>
      </c>
      <c r="Q152" s="108">
        <v>846673.75</v>
      </c>
      <c r="R152" s="108">
        <v>-846673.75</v>
      </c>
    </row>
    <row r="153" spans="4:18" x14ac:dyDescent="0.2">
      <c r="D153" s="109" t="s">
        <v>384</v>
      </c>
      <c r="F153" s="109">
        <v>138901</v>
      </c>
      <c r="I153" s="109">
        <v>500901</v>
      </c>
      <c r="J153" s="109" t="s">
        <v>778</v>
      </c>
      <c r="L153" s="109" t="s">
        <v>26</v>
      </c>
      <c r="N153" s="108">
        <v>1158275.01</v>
      </c>
      <c r="P153" s="109">
        <v>0</v>
      </c>
      <c r="Q153" s="109">
        <v>0</v>
      </c>
      <c r="R153" s="108">
        <v>1158275.01</v>
      </c>
    </row>
    <row r="154" spans="4:18" x14ac:dyDescent="0.2">
      <c r="D154" s="109" t="s">
        <v>384</v>
      </c>
      <c r="F154" s="109">
        <v>138901</v>
      </c>
      <c r="I154" s="109">
        <v>500905</v>
      </c>
      <c r="J154" s="109" t="s">
        <v>433</v>
      </c>
      <c r="L154" s="109" t="s">
        <v>26</v>
      </c>
      <c r="N154" s="108">
        <v>3215282.13</v>
      </c>
      <c r="P154" s="109">
        <v>0</v>
      </c>
      <c r="Q154" s="108">
        <v>40035.019999999997</v>
      </c>
      <c r="R154" s="108">
        <v>3175247.11</v>
      </c>
    </row>
    <row r="155" spans="4:18" x14ac:dyDescent="0.2">
      <c r="D155" s="109" t="s">
        <v>384</v>
      </c>
      <c r="F155" s="109">
        <v>138901</v>
      </c>
      <c r="I155" s="109">
        <v>500905</v>
      </c>
      <c r="J155" s="109" t="s">
        <v>433</v>
      </c>
      <c r="K155" s="109" t="s">
        <v>386</v>
      </c>
      <c r="L155" s="109" t="s">
        <v>26</v>
      </c>
      <c r="N155" s="108">
        <v>-113743.86</v>
      </c>
      <c r="P155" s="108">
        <v>140720.47</v>
      </c>
      <c r="Q155" s="108">
        <v>116650.01</v>
      </c>
      <c r="R155" s="108">
        <v>-89673.4</v>
      </c>
    </row>
    <row r="156" spans="4:18" x14ac:dyDescent="0.2">
      <c r="D156" s="109" t="s">
        <v>384</v>
      </c>
      <c r="F156" s="109">
        <v>138901</v>
      </c>
      <c r="I156" s="109">
        <v>500913</v>
      </c>
      <c r="J156" s="109" t="s">
        <v>434</v>
      </c>
      <c r="L156" s="109" t="s">
        <v>26</v>
      </c>
      <c r="N156" s="108">
        <v>346218384.25999999</v>
      </c>
      <c r="P156" s="109">
        <v>0</v>
      </c>
      <c r="Q156" s="109">
        <v>0</v>
      </c>
      <c r="R156" s="108">
        <v>346218384.25999999</v>
      </c>
    </row>
    <row r="157" spans="4:18" x14ac:dyDescent="0.2">
      <c r="D157" s="109" t="s">
        <v>384</v>
      </c>
      <c r="F157" s="109">
        <v>138901</v>
      </c>
      <c r="I157" s="109">
        <v>500913</v>
      </c>
      <c r="J157" s="109" t="s">
        <v>434</v>
      </c>
      <c r="K157" s="109" t="s">
        <v>386</v>
      </c>
      <c r="L157" s="109" t="s">
        <v>26</v>
      </c>
      <c r="N157" s="108">
        <v>-14440225.380000001</v>
      </c>
      <c r="P157" s="108">
        <v>14741230.98</v>
      </c>
      <c r="Q157" s="108">
        <v>12481441.65</v>
      </c>
      <c r="R157" s="108">
        <v>-12180436.050000001</v>
      </c>
    </row>
    <row r="158" spans="4:18" x14ac:dyDescent="0.2">
      <c r="D158" s="109" t="s">
        <v>384</v>
      </c>
      <c r="F158" s="109">
        <v>138901</v>
      </c>
      <c r="I158" s="109">
        <v>500914</v>
      </c>
      <c r="J158" s="109" t="s">
        <v>435</v>
      </c>
      <c r="L158" s="109" t="s">
        <v>26</v>
      </c>
      <c r="N158" s="108">
        <v>27449512.800000001</v>
      </c>
      <c r="P158" s="108">
        <v>12133443.98</v>
      </c>
      <c r="Q158" s="109">
        <v>0</v>
      </c>
      <c r="R158" s="108">
        <v>39582956.780000001</v>
      </c>
    </row>
    <row r="159" spans="4:18" x14ac:dyDescent="0.2">
      <c r="D159" s="109" t="s">
        <v>384</v>
      </c>
      <c r="F159" s="109">
        <v>138901</v>
      </c>
      <c r="I159" s="109">
        <v>500914</v>
      </c>
      <c r="J159" s="109" t="s">
        <v>435</v>
      </c>
      <c r="K159" s="109" t="s">
        <v>386</v>
      </c>
      <c r="L159" s="109" t="s">
        <v>26</v>
      </c>
      <c r="N159" s="108">
        <v>-1405328.63</v>
      </c>
      <c r="P159" s="108">
        <v>2132754.77</v>
      </c>
      <c r="Q159" s="108">
        <v>1940421.37</v>
      </c>
      <c r="R159" s="108">
        <v>-1212995.23</v>
      </c>
    </row>
    <row r="160" spans="4:18" x14ac:dyDescent="0.2">
      <c r="D160" s="109" t="s">
        <v>384</v>
      </c>
      <c r="F160" s="109">
        <v>138901</v>
      </c>
      <c r="I160" s="109">
        <v>500918</v>
      </c>
      <c r="J160" s="109" t="s">
        <v>434</v>
      </c>
      <c r="L160" s="109" t="s">
        <v>26</v>
      </c>
      <c r="N160" s="108">
        <v>9265585.5899999999</v>
      </c>
      <c r="P160" s="109">
        <v>0</v>
      </c>
      <c r="Q160" s="108">
        <v>201810.07</v>
      </c>
      <c r="R160" s="108">
        <v>9063775.5199999996</v>
      </c>
    </row>
    <row r="161" spans="1:18" x14ac:dyDescent="0.2">
      <c r="D161" s="109" t="s">
        <v>384</v>
      </c>
      <c r="F161" s="109">
        <v>138901</v>
      </c>
      <c r="I161" s="109">
        <v>500918</v>
      </c>
      <c r="J161" s="109" t="s">
        <v>434</v>
      </c>
      <c r="K161" s="109" t="s">
        <v>386</v>
      </c>
      <c r="L161" s="109" t="s">
        <v>26</v>
      </c>
      <c r="N161" s="108">
        <v>-685898.08</v>
      </c>
      <c r="P161" s="108">
        <v>687235.58</v>
      </c>
      <c r="Q161" s="108">
        <v>629908.75</v>
      </c>
      <c r="R161" s="108">
        <v>-628571.25</v>
      </c>
    </row>
    <row r="162" spans="1:18" x14ac:dyDescent="0.2">
      <c r="D162" s="109" t="s">
        <v>384</v>
      </c>
      <c r="F162" s="109">
        <v>138901</v>
      </c>
      <c r="I162" s="109">
        <v>500927</v>
      </c>
      <c r="J162" s="109" t="s">
        <v>436</v>
      </c>
      <c r="L162" s="109" t="s">
        <v>26</v>
      </c>
      <c r="N162" s="108">
        <v>54671817.479999997</v>
      </c>
      <c r="P162" s="109">
        <v>0</v>
      </c>
      <c r="Q162" s="109">
        <v>0</v>
      </c>
      <c r="R162" s="108">
        <v>54671817.479999997</v>
      </c>
    </row>
    <row r="163" spans="1:18" x14ac:dyDescent="0.2">
      <c r="D163" s="109" t="s">
        <v>384</v>
      </c>
      <c r="F163" s="109">
        <v>138901</v>
      </c>
      <c r="I163" s="109">
        <v>500927</v>
      </c>
      <c r="J163" s="109" t="s">
        <v>436</v>
      </c>
      <c r="K163" s="109" t="s">
        <v>386</v>
      </c>
      <c r="L163" s="109" t="s">
        <v>26</v>
      </c>
      <c r="N163" s="108">
        <v>-125569.01</v>
      </c>
      <c r="P163" s="108">
        <v>1635628.07</v>
      </c>
      <c r="Q163" s="108">
        <v>1264105.6499999999</v>
      </c>
      <c r="R163" s="108">
        <v>245953.41</v>
      </c>
    </row>
    <row r="164" spans="1:18" x14ac:dyDescent="0.2">
      <c r="D164" s="109" t="s">
        <v>384</v>
      </c>
      <c r="F164" s="109">
        <v>138901</v>
      </c>
      <c r="I164" s="109">
        <v>500936</v>
      </c>
      <c r="J164" s="109" t="s">
        <v>757</v>
      </c>
      <c r="L164" s="109" t="s">
        <v>26</v>
      </c>
      <c r="N164" s="108">
        <v>29548202.579999998</v>
      </c>
      <c r="P164" s="108">
        <v>6205581.4900000002</v>
      </c>
      <c r="Q164" s="109">
        <v>0</v>
      </c>
      <c r="R164" s="108">
        <v>35753784.07</v>
      </c>
    </row>
    <row r="165" spans="1:18" x14ac:dyDescent="0.2">
      <c r="D165" s="109" t="s">
        <v>384</v>
      </c>
      <c r="F165" s="109">
        <v>138901</v>
      </c>
      <c r="I165" s="109">
        <v>500936</v>
      </c>
      <c r="J165" s="109" t="s">
        <v>757</v>
      </c>
      <c r="K165" s="109" t="s">
        <v>386</v>
      </c>
      <c r="L165" s="109" t="s">
        <v>26</v>
      </c>
      <c r="N165" s="108">
        <v>-374700.98</v>
      </c>
      <c r="P165" s="108">
        <v>549385.51</v>
      </c>
      <c r="Q165" s="108">
        <v>275770.92</v>
      </c>
      <c r="R165" s="108">
        <v>-101086.39</v>
      </c>
    </row>
    <row r="166" spans="1:18" x14ac:dyDescent="0.2">
      <c r="D166" s="109" t="s">
        <v>384</v>
      </c>
      <c r="F166" s="109">
        <v>138901</v>
      </c>
      <c r="I166" s="109">
        <v>500937</v>
      </c>
      <c r="J166" s="109" t="s">
        <v>437</v>
      </c>
      <c r="L166" s="109" t="s">
        <v>26</v>
      </c>
      <c r="N166" s="108">
        <v>73342500</v>
      </c>
      <c r="P166" s="109">
        <v>0</v>
      </c>
      <c r="Q166" s="109">
        <v>0</v>
      </c>
      <c r="R166" s="108">
        <v>73342500</v>
      </c>
    </row>
    <row r="167" spans="1:18" x14ac:dyDescent="0.2">
      <c r="D167" s="109" t="s">
        <v>384</v>
      </c>
      <c r="F167" s="109">
        <v>138901</v>
      </c>
      <c r="I167" s="109">
        <v>500937</v>
      </c>
      <c r="J167" s="109" t="s">
        <v>437</v>
      </c>
      <c r="K167" s="109" t="s">
        <v>386</v>
      </c>
      <c r="L167" s="109" t="s">
        <v>26</v>
      </c>
      <c r="N167" s="108">
        <v>-2686250</v>
      </c>
      <c r="P167" s="108">
        <v>2686250</v>
      </c>
      <c r="Q167" s="108">
        <v>2205000</v>
      </c>
      <c r="R167" s="108">
        <v>-2205000</v>
      </c>
    </row>
    <row r="169" spans="1:18" x14ac:dyDescent="0.2">
      <c r="B169" s="109" t="s">
        <v>442</v>
      </c>
      <c r="D169" s="109" t="s">
        <v>384</v>
      </c>
      <c r="F169" s="109">
        <v>138901</v>
      </c>
      <c r="L169" s="109" t="s">
        <v>26</v>
      </c>
      <c r="N169" s="108">
        <f>SUM(N1:N168)</f>
        <v>5829245714.1000013</v>
      </c>
      <c r="P169" s="108">
        <f>SUM(P1:P168)</f>
        <v>1861337760.6600006</v>
      </c>
      <c r="Q169" s="108">
        <f>SUM(Q1:Q168)</f>
        <v>1822060599.5900011</v>
      </c>
      <c r="R169" s="108">
        <f>SUM(R1:R168)</f>
        <v>5868522875.1700001</v>
      </c>
    </row>
    <row r="171" spans="1:18" x14ac:dyDescent="0.2">
      <c r="B171" s="109" t="s">
        <v>443</v>
      </c>
      <c r="D171" s="109" t="s">
        <v>384</v>
      </c>
      <c r="L171" s="109" t="s">
        <v>26</v>
      </c>
      <c r="N171" s="108">
        <v>5829245714.1000004</v>
      </c>
      <c r="P171" s="108"/>
      <c r="Q171" s="108"/>
      <c r="R171" s="108">
        <v>5868522875.1700001</v>
      </c>
    </row>
    <row r="173" spans="1:18" x14ac:dyDescent="0.2">
      <c r="B173" s="109" t="s">
        <v>444</v>
      </c>
      <c r="L173" s="109" t="s">
        <v>26</v>
      </c>
      <c r="N173" s="108">
        <v>5829245714.1000004</v>
      </c>
      <c r="P173" s="108"/>
      <c r="Q173" s="108"/>
      <c r="R173" s="108">
        <v>5868522875.1700001</v>
      </c>
    </row>
    <row r="175" spans="1:18" x14ac:dyDescent="0.2">
      <c r="A175" s="109" t="s">
        <v>835</v>
      </c>
    </row>
    <row r="176" spans="1:18" x14ac:dyDescent="0.2">
      <c r="A176" s="109" t="s">
        <v>446</v>
      </c>
    </row>
    <row r="177" spans="1:15" x14ac:dyDescent="0.2">
      <c r="A177" s="109" t="s">
        <v>834</v>
      </c>
    </row>
    <row r="178" spans="1:15" x14ac:dyDescent="0.2">
      <c r="A178" s="109" t="s">
        <v>447</v>
      </c>
    </row>
    <row r="180" spans="1:15" x14ac:dyDescent="0.2">
      <c r="C180" s="109" t="s">
        <v>379</v>
      </c>
      <c r="E180" s="109" t="s">
        <v>374</v>
      </c>
      <c r="G180" s="109" t="s">
        <v>448</v>
      </c>
      <c r="H180" s="109" t="s">
        <v>380</v>
      </c>
      <c r="J180" s="109" t="s">
        <v>381</v>
      </c>
      <c r="M180" s="109" t="s">
        <v>382</v>
      </c>
      <c r="O180" s="109" t="s">
        <v>383</v>
      </c>
    </row>
    <row r="182" spans="1:15" x14ac:dyDescent="0.2">
      <c r="C182" s="109" t="s">
        <v>26</v>
      </c>
      <c r="E182" s="109" t="s">
        <v>384</v>
      </c>
      <c r="H182" s="108">
        <v>5132024581.5500002</v>
      </c>
      <c r="J182" s="108"/>
      <c r="M182" s="108"/>
      <c r="O182" s="108">
        <v>5129377334.6599998</v>
      </c>
    </row>
    <row r="183" spans="1:15" x14ac:dyDescent="0.2">
      <c r="C183" s="109" t="s">
        <v>26</v>
      </c>
      <c r="E183" s="109" t="s">
        <v>384</v>
      </c>
      <c r="G183" s="109" t="s">
        <v>386</v>
      </c>
      <c r="H183" s="108">
        <v>697221132.54999995</v>
      </c>
      <c r="J183" s="108"/>
      <c r="M183" s="108"/>
      <c r="O183" s="108">
        <v>739145540.50999999</v>
      </c>
    </row>
    <row r="185" spans="1:15" x14ac:dyDescent="0.2">
      <c r="B185" s="109" t="s">
        <v>442</v>
      </c>
      <c r="C185" s="109" t="s">
        <v>26</v>
      </c>
      <c r="H185" s="108">
        <v>5829245714.1000004</v>
      </c>
      <c r="J185" s="108"/>
      <c r="M185" s="108"/>
      <c r="O185" s="108">
        <v>5868522875.1700001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836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663220.47</v>
      </c>
      <c r="P7" s="109">
        <v>62.74</v>
      </c>
      <c r="Q7" s="109">
        <v>0</v>
      </c>
      <c r="R7" s="108">
        <v>663283.21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3168492.82</v>
      </c>
      <c r="P9" s="108">
        <v>8009730.4400000004</v>
      </c>
      <c r="Q9" s="108">
        <v>8009171.6699999999</v>
      </c>
      <c r="R9" s="108">
        <v>3169051.59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-3092124.11</v>
      </c>
      <c r="P10" s="108">
        <v>305506.90000000002</v>
      </c>
      <c r="Q10" s="108">
        <v>314346.25</v>
      </c>
      <c r="R10" s="108">
        <v>-3100963.46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30802.01</v>
      </c>
      <c r="P11" s="108">
        <v>3410016.24</v>
      </c>
      <c r="Q11" s="108">
        <v>3409052.99</v>
      </c>
      <c r="R11" s="108">
        <v>31765.26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41233.67</v>
      </c>
      <c r="P12" s="108">
        <v>113148.45</v>
      </c>
      <c r="Q12" s="109">
        <v>0</v>
      </c>
      <c r="R12" s="108">
        <v>154382.12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-40358.589999999997</v>
      </c>
      <c r="P13" s="108">
        <v>3418736.69</v>
      </c>
      <c r="Q13" s="108">
        <v>3418509.75</v>
      </c>
      <c r="R13" s="108">
        <v>-40131.65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75703.929999999993</v>
      </c>
      <c r="P14" s="108">
        <v>81516.5</v>
      </c>
      <c r="Q14" s="109">
        <v>0</v>
      </c>
      <c r="R14" s="108">
        <v>157220.43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100663.74</v>
      </c>
      <c r="P15" s="108">
        <v>39441.53</v>
      </c>
      <c r="Q15" s="108">
        <v>22316.94</v>
      </c>
      <c r="R15" s="108">
        <v>117788.33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8">
        <v>2104462.7999999998</v>
      </c>
      <c r="Q16" s="108">
        <v>2104462.7999999998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8">
        <v>557077.05000000005</v>
      </c>
      <c r="Q17" s="108">
        <v>557077.05000000005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9">
        <v>330.51</v>
      </c>
      <c r="P18" s="108">
        <v>94923.71</v>
      </c>
      <c r="Q18" s="108">
        <v>94572.54</v>
      </c>
      <c r="R18" s="109">
        <v>681.68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51229.57</v>
      </c>
      <c r="P19" s="108">
        <v>12977.8</v>
      </c>
      <c r="Q19" s="109">
        <v>0</v>
      </c>
      <c r="R19" s="108">
        <v>64207.37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132235.66</v>
      </c>
      <c r="P20" s="108">
        <v>1673533.34</v>
      </c>
      <c r="Q20" s="108">
        <v>1669534.31</v>
      </c>
      <c r="R20" s="108">
        <v>136234.69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514984.04</v>
      </c>
      <c r="P21" s="108">
        <v>59348.92</v>
      </c>
      <c r="Q21" s="108">
        <v>554260.92000000004</v>
      </c>
      <c r="R21" s="108">
        <v>20072.04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74545.97</v>
      </c>
      <c r="P22" s="108">
        <v>14158228.18</v>
      </c>
      <c r="Q22" s="108">
        <v>14157618.82</v>
      </c>
      <c r="R22" s="108">
        <v>75155.33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14927.59</v>
      </c>
      <c r="P23" s="108">
        <v>698142.98</v>
      </c>
      <c r="Q23" s="109">
        <v>0</v>
      </c>
      <c r="R23" s="108">
        <v>713070.57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12079.34</v>
      </c>
      <c r="P24" s="108">
        <v>11182.67</v>
      </c>
      <c r="Q24" s="108">
        <v>5530.5</v>
      </c>
      <c r="R24" s="108">
        <v>17731.509999999998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500523</v>
      </c>
      <c r="J27" s="109" t="s">
        <v>644</v>
      </c>
      <c r="K27" s="109" t="s">
        <v>543</v>
      </c>
      <c r="L27" s="109" t="s">
        <v>26</v>
      </c>
      <c r="N27" s="109">
        <v>0</v>
      </c>
      <c r="P27" s="108">
        <v>27508.55</v>
      </c>
      <c r="Q27" s="108">
        <v>27508.55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544</v>
      </c>
      <c r="L28" s="109" t="s">
        <v>26</v>
      </c>
      <c r="N28" s="108">
        <v>5740.2</v>
      </c>
      <c r="P28" s="108">
        <v>124965.7</v>
      </c>
      <c r="Q28" s="108">
        <v>124815.94</v>
      </c>
      <c r="R28" s="108">
        <v>5889.96</v>
      </c>
    </row>
    <row r="29" spans="4:18" x14ac:dyDescent="0.2">
      <c r="D29" s="109" t="s">
        <v>384</v>
      </c>
      <c r="F29" s="109">
        <v>138901</v>
      </c>
      <c r="I29" s="109">
        <v>500538</v>
      </c>
      <c r="J29" s="109" t="s">
        <v>403</v>
      </c>
      <c r="K29" s="109" t="s">
        <v>543</v>
      </c>
      <c r="L29" s="109" t="s">
        <v>26</v>
      </c>
      <c r="N29" s="108">
        <v>55192.22</v>
      </c>
      <c r="P29" s="108">
        <v>39724.720000000001</v>
      </c>
      <c r="Q29" s="108">
        <v>46331.85</v>
      </c>
      <c r="R29" s="108">
        <v>48585.09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544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500540</v>
      </c>
      <c r="J31" s="109" t="s">
        <v>748</v>
      </c>
      <c r="K31" s="109" t="s">
        <v>543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500613</v>
      </c>
      <c r="J32" s="109" t="s">
        <v>411</v>
      </c>
      <c r="K32" s="109" t="s">
        <v>543</v>
      </c>
      <c r="L32" s="109" t="s">
        <v>26</v>
      </c>
      <c r="N32" s="108">
        <v>1018845.94</v>
      </c>
      <c r="P32" s="108">
        <v>25342.31</v>
      </c>
      <c r="Q32" s="108">
        <v>5000</v>
      </c>
      <c r="R32" s="108">
        <v>1039188.25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544</v>
      </c>
      <c r="L33" s="109" t="s">
        <v>26</v>
      </c>
      <c r="N33" s="108">
        <v>-8094</v>
      </c>
      <c r="P33" s="108">
        <v>259357.03</v>
      </c>
      <c r="Q33" s="108">
        <v>258219.06</v>
      </c>
      <c r="R33" s="108">
        <v>-6956.03</v>
      </c>
    </row>
    <row r="34" spans="4:18" x14ac:dyDescent="0.2">
      <c r="D34" s="109" t="s">
        <v>384</v>
      </c>
      <c r="F34" s="109">
        <v>138901</v>
      </c>
      <c r="I34" s="109">
        <v>500626</v>
      </c>
      <c r="J34" s="109" t="s">
        <v>769</v>
      </c>
      <c r="K34" s="109" t="s">
        <v>543</v>
      </c>
      <c r="L34" s="109" t="s">
        <v>26</v>
      </c>
      <c r="N34" s="108">
        <v>195399.16</v>
      </c>
      <c r="P34" s="108">
        <v>39243.1</v>
      </c>
      <c r="Q34" s="108">
        <v>159790.57999999999</v>
      </c>
      <c r="R34" s="108">
        <v>74851.679999999993</v>
      </c>
    </row>
    <row r="35" spans="4:18" x14ac:dyDescent="0.2">
      <c r="D35" s="109" t="s">
        <v>384</v>
      </c>
      <c r="F35" s="109">
        <v>138901</v>
      </c>
      <c r="I35" s="109">
        <v>500629</v>
      </c>
      <c r="J35" s="109" t="s">
        <v>412</v>
      </c>
      <c r="K35" s="109" t="s">
        <v>543</v>
      </c>
      <c r="L35" s="109" t="s">
        <v>26</v>
      </c>
      <c r="N35" s="108">
        <v>17103.099999999999</v>
      </c>
      <c r="P35" s="108">
        <v>16212.99</v>
      </c>
      <c r="Q35" s="108">
        <v>17813.150000000001</v>
      </c>
      <c r="R35" s="108">
        <v>15502.94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544</v>
      </c>
      <c r="L36" s="109" t="s">
        <v>26</v>
      </c>
      <c r="N36" s="108">
        <v>214494.22</v>
      </c>
      <c r="P36" s="108">
        <v>11749946.220000001</v>
      </c>
      <c r="Q36" s="108">
        <v>11601259.17</v>
      </c>
      <c r="R36" s="108">
        <v>363181.27</v>
      </c>
    </row>
    <row r="37" spans="4:18" x14ac:dyDescent="0.2">
      <c r="D37" s="109" t="s">
        <v>384</v>
      </c>
      <c r="F37" s="109">
        <v>138901</v>
      </c>
      <c r="I37" s="109">
        <v>500630</v>
      </c>
      <c r="J37" s="109" t="s">
        <v>770</v>
      </c>
      <c r="K37" s="109" t="s">
        <v>543</v>
      </c>
      <c r="L37" s="109" t="s">
        <v>26</v>
      </c>
      <c r="N37" s="108">
        <v>21615464.739999998</v>
      </c>
      <c r="P37" s="108">
        <v>2382018.46</v>
      </c>
      <c r="Q37" s="109">
        <v>0</v>
      </c>
      <c r="R37" s="108">
        <v>23997483.199999999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544</v>
      </c>
      <c r="L38" s="109" t="s">
        <v>26</v>
      </c>
      <c r="N38" s="108">
        <v>-158783.47</v>
      </c>
      <c r="P38" s="108">
        <v>4374894.12</v>
      </c>
      <c r="Q38" s="108">
        <v>4358531.18</v>
      </c>
      <c r="R38" s="108">
        <v>-142420.53</v>
      </c>
    </row>
    <row r="39" spans="4:18" x14ac:dyDescent="0.2">
      <c r="D39" s="109" t="s">
        <v>384</v>
      </c>
      <c r="F39" s="109">
        <v>138901</v>
      </c>
      <c r="I39" s="109">
        <v>500640</v>
      </c>
      <c r="J39" s="109" t="s">
        <v>414</v>
      </c>
      <c r="K39" s="109" t="s">
        <v>543</v>
      </c>
      <c r="L39" s="109" t="s">
        <v>26</v>
      </c>
      <c r="N39" s="108">
        <v>2561158.7400000002</v>
      </c>
      <c r="P39" s="108">
        <v>794832.01</v>
      </c>
      <c r="Q39" s="109">
        <v>0</v>
      </c>
      <c r="R39" s="108">
        <v>3355990.75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544</v>
      </c>
      <c r="L40" s="109" t="s">
        <v>26</v>
      </c>
      <c r="N40" s="108">
        <v>-232286.5</v>
      </c>
      <c r="P40" s="108">
        <v>5674951.4299999997</v>
      </c>
      <c r="Q40" s="108">
        <v>5651186.75</v>
      </c>
      <c r="R40" s="108">
        <v>-208521.82</v>
      </c>
    </row>
    <row r="41" spans="4:18" x14ac:dyDescent="0.2">
      <c r="D41" s="109" t="s">
        <v>384</v>
      </c>
      <c r="F41" s="109">
        <v>138901</v>
      </c>
      <c r="I41" s="109">
        <v>500642</v>
      </c>
      <c r="J41" s="109" t="s">
        <v>414</v>
      </c>
      <c r="K41" s="109" t="s">
        <v>543</v>
      </c>
      <c r="L41" s="109" t="s">
        <v>26</v>
      </c>
      <c r="N41" s="108">
        <v>3721366.86</v>
      </c>
      <c r="P41" s="108">
        <v>1156072.18</v>
      </c>
      <c r="Q41" s="109">
        <v>0</v>
      </c>
      <c r="R41" s="108">
        <v>4877439.04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544</v>
      </c>
      <c r="L42" s="109" t="s">
        <v>26</v>
      </c>
      <c r="N42" s="108">
        <v>106616.1</v>
      </c>
      <c r="P42" s="108">
        <v>13236434.550000001</v>
      </c>
      <c r="Q42" s="108">
        <v>13234718.24</v>
      </c>
      <c r="R42" s="108">
        <v>108332.41</v>
      </c>
    </row>
    <row r="43" spans="4:18" x14ac:dyDescent="0.2">
      <c r="D43" s="109" t="s">
        <v>384</v>
      </c>
      <c r="F43" s="109">
        <v>138901</v>
      </c>
      <c r="I43" s="109">
        <v>500677</v>
      </c>
      <c r="J43" s="109" t="s">
        <v>750</v>
      </c>
      <c r="K43" s="109" t="s">
        <v>543</v>
      </c>
      <c r="L43" s="109" t="s">
        <v>26</v>
      </c>
      <c r="N43" s="108">
        <v>145375.62</v>
      </c>
      <c r="P43" s="108">
        <v>3932474.5</v>
      </c>
      <c r="Q43" s="109">
        <v>0</v>
      </c>
      <c r="R43" s="108">
        <v>4077850.12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544</v>
      </c>
      <c r="L44" s="109" t="s">
        <v>26</v>
      </c>
      <c r="N44" s="108">
        <v>-14503.63</v>
      </c>
      <c r="P44" s="108">
        <v>4991927.38</v>
      </c>
      <c r="Q44" s="108">
        <v>4988343.92</v>
      </c>
      <c r="R44" s="108">
        <v>-10920.17</v>
      </c>
    </row>
    <row r="45" spans="4:18" x14ac:dyDescent="0.2">
      <c r="D45" s="109" t="s">
        <v>384</v>
      </c>
      <c r="F45" s="109">
        <v>138901</v>
      </c>
      <c r="I45" s="109">
        <v>500679</v>
      </c>
      <c r="J45" s="109" t="s">
        <v>416</v>
      </c>
      <c r="K45" s="109" t="s">
        <v>543</v>
      </c>
      <c r="L45" s="109" t="s">
        <v>26</v>
      </c>
      <c r="N45" s="108">
        <v>517751.82</v>
      </c>
      <c r="P45" s="108">
        <v>1308351.3500000001</v>
      </c>
      <c r="Q45" s="108">
        <v>1266642.1000000001</v>
      </c>
      <c r="R45" s="108">
        <v>559461.06999999995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544</v>
      </c>
      <c r="L46" s="109" t="s">
        <v>26</v>
      </c>
      <c r="N46" s="109">
        <v>833.11</v>
      </c>
      <c r="P46" s="108">
        <v>16128.05</v>
      </c>
      <c r="Q46" s="108">
        <v>15998.17</v>
      </c>
      <c r="R46" s="109">
        <v>962.99</v>
      </c>
    </row>
    <row r="47" spans="4:18" x14ac:dyDescent="0.2">
      <c r="D47" s="109" t="s">
        <v>384</v>
      </c>
      <c r="F47" s="109">
        <v>138901</v>
      </c>
      <c r="I47" s="109">
        <v>500682</v>
      </c>
      <c r="J47" s="109" t="s">
        <v>771</v>
      </c>
      <c r="K47" s="109" t="s">
        <v>543</v>
      </c>
      <c r="L47" s="109" t="s">
        <v>26</v>
      </c>
      <c r="N47" s="108">
        <v>23145.439999999999</v>
      </c>
      <c r="P47" s="108">
        <v>6443.15</v>
      </c>
      <c r="Q47" s="108">
        <v>14851.14</v>
      </c>
      <c r="R47" s="108">
        <v>14737.45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544</v>
      </c>
      <c r="L48" s="109" t="s">
        <v>26</v>
      </c>
      <c r="N48" s="109">
        <v>-180.67</v>
      </c>
      <c r="P48" s="108">
        <v>149114.34</v>
      </c>
      <c r="Q48" s="108">
        <v>149063.09</v>
      </c>
      <c r="R48" s="109">
        <v>-129.41999999999999</v>
      </c>
    </row>
    <row r="49" spans="4:18" x14ac:dyDescent="0.2">
      <c r="D49" s="109" t="s">
        <v>384</v>
      </c>
      <c r="F49" s="109">
        <v>138901</v>
      </c>
      <c r="I49" s="109">
        <v>500686</v>
      </c>
      <c r="J49" s="109" t="s">
        <v>751</v>
      </c>
      <c r="K49" s="109" t="s">
        <v>543</v>
      </c>
      <c r="L49" s="109" t="s">
        <v>26</v>
      </c>
      <c r="N49" s="108">
        <v>7710.72</v>
      </c>
      <c r="P49" s="108">
        <v>15521.59</v>
      </c>
      <c r="Q49" s="109">
        <v>0</v>
      </c>
      <c r="R49" s="108">
        <v>23232.31</v>
      </c>
    </row>
    <row r="50" spans="4:18" x14ac:dyDescent="0.2">
      <c r="D50" s="109" t="s">
        <v>384</v>
      </c>
      <c r="F50" s="109">
        <v>138901</v>
      </c>
      <c r="I50" s="109">
        <v>500693</v>
      </c>
      <c r="J50" s="109" t="s">
        <v>417</v>
      </c>
      <c r="K50" s="109" t="s">
        <v>543</v>
      </c>
      <c r="L50" s="109" t="s">
        <v>26</v>
      </c>
      <c r="N50" s="109">
        <v>0</v>
      </c>
      <c r="P50" s="109">
        <v>0</v>
      </c>
      <c r="Q50" s="109">
        <v>0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544</v>
      </c>
      <c r="L51" s="109" t="s">
        <v>26</v>
      </c>
      <c r="N51" s="108">
        <v>12340.26</v>
      </c>
      <c r="P51" s="108">
        <v>3126902.19</v>
      </c>
      <c r="Q51" s="108">
        <v>3127724.33</v>
      </c>
      <c r="R51" s="108">
        <v>11518.12</v>
      </c>
    </row>
    <row r="52" spans="4:18" x14ac:dyDescent="0.2">
      <c r="D52" s="109" t="s">
        <v>384</v>
      </c>
      <c r="F52" s="109">
        <v>138901</v>
      </c>
      <c r="I52" s="109">
        <v>500708</v>
      </c>
      <c r="J52" s="109" t="s">
        <v>418</v>
      </c>
      <c r="K52" s="109" t="s">
        <v>543</v>
      </c>
      <c r="L52" s="109" t="s">
        <v>26</v>
      </c>
      <c r="N52" s="108">
        <v>181022.18</v>
      </c>
      <c r="P52" s="108">
        <v>254629.28</v>
      </c>
      <c r="Q52" s="108">
        <v>257433.49</v>
      </c>
      <c r="R52" s="108">
        <v>178217.97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544</v>
      </c>
      <c r="L53" s="109" t="s">
        <v>26</v>
      </c>
      <c r="N53" s="108">
        <v>-14370.22</v>
      </c>
      <c r="P53" s="108">
        <v>11755612.210000001</v>
      </c>
      <c r="Q53" s="108">
        <v>11758938.779999999</v>
      </c>
      <c r="R53" s="108">
        <v>-17696.79</v>
      </c>
    </row>
    <row r="54" spans="4:18" x14ac:dyDescent="0.2">
      <c r="D54" s="109" t="s">
        <v>384</v>
      </c>
      <c r="F54" s="109">
        <v>138901</v>
      </c>
      <c r="I54" s="109">
        <v>500709</v>
      </c>
      <c r="J54" s="109" t="s">
        <v>418</v>
      </c>
      <c r="K54" s="109" t="s">
        <v>543</v>
      </c>
      <c r="L54" s="109" t="s">
        <v>26</v>
      </c>
      <c r="N54" s="108">
        <v>796751.34</v>
      </c>
      <c r="P54" s="108">
        <v>1030278.32</v>
      </c>
      <c r="Q54" s="108">
        <v>1041624.66</v>
      </c>
      <c r="R54" s="108">
        <v>785405</v>
      </c>
    </row>
    <row r="55" spans="4:18" x14ac:dyDescent="0.2">
      <c r="D55" s="109" t="s">
        <v>384</v>
      </c>
      <c r="F55" s="109">
        <v>138901</v>
      </c>
      <c r="I55" s="109">
        <v>500710</v>
      </c>
      <c r="J55" s="109" t="s">
        <v>772</v>
      </c>
      <c r="K55" s="109" t="s">
        <v>543</v>
      </c>
      <c r="L55" s="109" t="s">
        <v>26</v>
      </c>
      <c r="N55" s="109">
        <v>0</v>
      </c>
      <c r="P55" s="109">
        <v>0</v>
      </c>
      <c r="Q55" s="109">
        <v>0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544</v>
      </c>
      <c r="L56" s="109" t="s">
        <v>26</v>
      </c>
      <c r="N56" s="108">
        <v>4973.42</v>
      </c>
      <c r="P56" s="108">
        <v>413396.14</v>
      </c>
      <c r="Q56" s="108">
        <v>412366.75</v>
      </c>
      <c r="R56" s="108">
        <v>6002.81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543</v>
      </c>
      <c r="L57" s="109" t="s">
        <v>26</v>
      </c>
      <c r="N57" s="108">
        <v>482740.39</v>
      </c>
      <c r="P57" s="108">
        <v>231158.34</v>
      </c>
      <c r="Q57" s="108">
        <v>307456.03000000003</v>
      </c>
      <c r="R57" s="108">
        <v>406442.7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544</v>
      </c>
      <c r="L58" s="109" t="s">
        <v>26</v>
      </c>
      <c r="N58" s="109">
        <v>566.70000000000005</v>
      </c>
      <c r="P58" s="108">
        <v>23155.3</v>
      </c>
      <c r="Q58" s="108">
        <v>23121.66</v>
      </c>
      <c r="R58" s="109">
        <v>600.34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543</v>
      </c>
      <c r="L59" s="109" t="s">
        <v>26</v>
      </c>
      <c r="N59" s="108">
        <v>5129.12</v>
      </c>
      <c r="P59" s="108">
        <v>12297.04</v>
      </c>
      <c r="Q59" s="108">
        <v>7309.94</v>
      </c>
      <c r="R59" s="108">
        <v>10116.219999999999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544</v>
      </c>
      <c r="L60" s="109" t="s">
        <v>26</v>
      </c>
      <c r="N60" s="109">
        <v>869.49</v>
      </c>
      <c r="P60" s="108">
        <v>136577.41</v>
      </c>
      <c r="Q60" s="108">
        <v>136419.35999999999</v>
      </c>
      <c r="R60" s="108">
        <v>1027.54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543</v>
      </c>
      <c r="L61" s="109" t="s">
        <v>26</v>
      </c>
      <c r="N61" s="108">
        <v>37448.75</v>
      </c>
      <c r="P61" s="108">
        <v>46435.07</v>
      </c>
      <c r="Q61" s="108">
        <v>12396.1</v>
      </c>
      <c r="R61" s="108">
        <v>71487.72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544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500735</v>
      </c>
      <c r="J63" s="109" t="s">
        <v>773</v>
      </c>
      <c r="K63" s="109" t="s">
        <v>543</v>
      </c>
      <c r="L63" s="109" t="s">
        <v>26</v>
      </c>
      <c r="N63" s="109">
        <v>0</v>
      </c>
      <c r="P63" s="109">
        <v>0</v>
      </c>
      <c r="Q63" s="109">
        <v>0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544</v>
      </c>
      <c r="L64" s="109" t="s">
        <v>26</v>
      </c>
      <c r="N64" s="108">
        <v>239696.97</v>
      </c>
      <c r="P64" s="108">
        <v>2320964.5499999998</v>
      </c>
      <c r="Q64" s="108">
        <v>2320428.2000000002</v>
      </c>
      <c r="R64" s="108">
        <v>240233.32</v>
      </c>
    </row>
    <row r="65" spans="4:18" x14ac:dyDescent="0.2">
      <c r="D65" s="109" t="s">
        <v>384</v>
      </c>
      <c r="F65" s="109">
        <v>138901</v>
      </c>
      <c r="I65" s="109">
        <v>500746</v>
      </c>
      <c r="J65" s="109" t="s">
        <v>420</v>
      </c>
      <c r="K65" s="109" t="s">
        <v>543</v>
      </c>
      <c r="L65" s="109" t="s">
        <v>26</v>
      </c>
      <c r="N65" s="108">
        <v>-171505.05</v>
      </c>
      <c r="P65" s="108">
        <v>1065320.06</v>
      </c>
      <c r="Q65" s="108">
        <v>142880.53</v>
      </c>
      <c r="R65" s="108">
        <v>750934.48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544</v>
      </c>
      <c r="L66" s="109" t="s">
        <v>26</v>
      </c>
      <c r="N66" s="108">
        <v>162511.25</v>
      </c>
      <c r="P66" s="108">
        <v>1985735.5</v>
      </c>
      <c r="Q66" s="108">
        <v>1984542.97</v>
      </c>
      <c r="R66" s="108">
        <v>163703.78</v>
      </c>
    </row>
    <row r="67" spans="4:18" x14ac:dyDescent="0.2">
      <c r="D67" s="109" t="s">
        <v>384</v>
      </c>
      <c r="F67" s="109">
        <v>138901</v>
      </c>
      <c r="I67" s="109">
        <v>500749</v>
      </c>
      <c r="J67" s="109" t="s">
        <v>421</v>
      </c>
      <c r="K67" s="109" t="s">
        <v>543</v>
      </c>
      <c r="L67" s="109" t="s">
        <v>26</v>
      </c>
      <c r="N67" s="108">
        <v>-73336.759999999995</v>
      </c>
      <c r="P67" s="108">
        <v>466895.14</v>
      </c>
      <c r="Q67" s="109">
        <v>0</v>
      </c>
      <c r="R67" s="108">
        <v>393558.38</v>
      </c>
    </row>
    <row r="68" spans="4:18" x14ac:dyDescent="0.2">
      <c r="D68" s="109" t="s">
        <v>384</v>
      </c>
      <c r="F68" s="109">
        <v>138901</v>
      </c>
      <c r="I68" s="109">
        <v>500768</v>
      </c>
      <c r="J68" s="109" t="s">
        <v>423</v>
      </c>
      <c r="K68" s="109" t="s">
        <v>544</v>
      </c>
      <c r="L68" s="109" t="s">
        <v>26</v>
      </c>
      <c r="N68" s="109">
        <v>0</v>
      </c>
      <c r="P68" s="109">
        <v>253.35</v>
      </c>
      <c r="Q68" s="109">
        <v>253.35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544</v>
      </c>
      <c r="L69" s="109" t="s">
        <v>26</v>
      </c>
      <c r="N69" s="108">
        <v>5278.29</v>
      </c>
      <c r="P69" s="108">
        <v>1770675.11</v>
      </c>
      <c r="Q69" s="108">
        <v>1767487.58</v>
      </c>
      <c r="R69" s="108">
        <v>8465.82</v>
      </c>
    </row>
    <row r="70" spans="4:18" x14ac:dyDescent="0.2">
      <c r="D70" s="109" t="s">
        <v>384</v>
      </c>
      <c r="F70" s="109">
        <v>138901</v>
      </c>
      <c r="I70" s="109">
        <v>500776</v>
      </c>
      <c r="J70" s="109" t="s">
        <v>424</v>
      </c>
      <c r="K70" s="109" t="s">
        <v>543</v>
      </c>
      <c r="L70" s="109" t="s">
        <v>26</v>
      </c>
      <c r="N70" s="108">
        <v>462714.38</v>
      </c>
      <c r="P70" s="108">
        <v>470998.46</v>
      </c>
      <c r="Q70" s="109">
        <v>0</v>
      </c>
      <c r="R70" s="108">
        <v>933712.84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544</v>
      </c>
      <c r="L71" s="109" t="s">
        <v>26</v>
      </c>
      <c r="N71" s="108">
        <v>9916.99</v>
      </c>
      <c r="P71" s="108">
        <v>373009.87</v>
      </c>
      <c r="Q71" s="108">
        <v>372299.41</v>
      </c>
      <c r="R71" s="108">
        <v>10627.45</v>
      </c>
    </row>
    <row r="72" spans="4:18" x14ac:dyDescent="0.2">
      <c r="D72" s="109" t="s">
        <v>384</v>
      </c>
      <c r="F72" s="109">
        <v>138901</v>
      </c>
      <c r="I72" s="109">
        <v>500781</v>
      </c>
      <c r="J72" s="109" t="s">
        <v>424</v>
      </c>
      <c r="K72" s="109" t="s">
        <v>543</v>
      </c>
      <c r="L72" s="109" t="s">
        <v>26</v>
      </c>
      <c r="N72" s="108">
        <v>94385.94</v>
      </c>
      <c r="P72" s="108">
        <v>104792.9</v>
      </c>
      <c r="Q72" s="109">
        <v>0</v>
      </c>
      <c r="R72" s="108">
        <v>199178.84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544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500787</v>
      </c>
      <c r="J74" s="109" t="s">
        <v>775</v>
      </c>
      <c r="K74" s="109" t="s">
        <v>543</v>
      </c>
      <c r="L74" s="109" t="s">
        <v>26</v>
      </c>
      <c r="N74" s="109">
        <v>0</v>
      </c>
      <c r="P74" s="109">
        <v>0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544</v>
      </c>
      <c r="L75" s="109" t="s">
        <v>26</v>
      </c>
      <c r="N75" s="108">
        <v>-7782.81</v>
      </c>
      <c r="P75" s="108">
        <v>178059.41</v>
      </c>
      <c r="Q75" s="108">
        <v>177942.04</v>
      </c>
      <c r="R75" s="108">
        <v>-7665.44</v>
      </c>
    </row>
    <row r="76" spans="4:18" x14ac:dyDescent="0.2">
      <c r="D76" s="109" t="s">
        <v>384</v>
      </c>
      <c r="F76" s="109">
        <v>138901</v>
      </c>
      <c r="I76" s="109">
        <v>500793</v>
      </c>
      <c r="J76" s="109" t="s">
        <v>753</v>
      </c>
      <c r="K76" s="109" t="s">
        <v>543</v>
      </c>
      <c r="L76" s="109" t="s">
        <v>26</v>
      </c>
      <c r="N76" s="108">
        <v>55168.41</v>
      </c>
      <c r="P76" s="108">
        <v>50124.99</v>
      </c>
      <c r="Q76" s="108">
        <v>47503</v>
      </c>
      <c r="R76" s="108">
        <v>57790.400000000001</v>
      </c>
    </row>
    <row r="77" spans="4:18" x14ac:dyDescent="0.2">
      <c r="D77" s="109" t="s">
        <v>384</v>
      </c>
      <c r="F77" s="109">
        <v>138901</v>
      </c>
      <c r="I77" s="109">
        <v>500796</v>
      </c>
      <c r="J77" s="109" t="s">
        <v>776</v>
      </c>
      <c r="K77" s="109" t="s">
        <v>543</v>
      </c>
      <c r="L77" s="109" t="s">
        <v>26</v>
      </c>
      <c r="N77" s="109">
        <v>0</v>
      </c>
      <c r="P77" s="109">
        <v>0</v>
      </c>
      <c r="Q77" s="109">
        <v>0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544</v>
      </c>
      <c r="L78" s="109" t="s">
        <v>26</v>
      </c>
      <c r="N78" s="108">
        <v>29251.67</v>
      </c>
      <c r="P78" s="108">
        <v>2039806.04</v>
      </c>
      <c r="Q78" s="108">
        <v>2039382.89</v>
      </c>
      <c r="R78" s="108">
        <v>29674.82</v>
      </c>
    </row>
    <row r="79" spans="4:18" x14ac:dyDescent="0.2">
      <c r="D79" s="109" t="s">
        <v>384</v>
      </c>
      <c r="F79" s="109">
        <v>138901</v>
      </c>
      <c r="I79" s="109">
        <v>500805</v>
      </c>
      <c r="J79" s="109" t="s">
        <v>425</v>
      </c>
      <c r="K79" s="109" t="s">
        <v>543</v>
      </c>
      <c r="L79" s="109" t="s">
        <v>26</v>
      </c>
      <c r="N79" s="108">
        <v>32877.68</v>
      </c>
      <c r="P79" s="108">
        <v>969564</v>
      </c>
      <c r="Q79" s="109">
        <v>0</v>
      </c>
      <c r="R79" s="108">
        <v>1002441.68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544</v>
      </c>
      <c r="L80" s="109" t="s">
        <v>26</v>
      </c>
      <c r="N80" s="108">
        <v>-99655.31</v>
      </c>
      <c r="P80" s="108">
        <v>838297.28</v>
      </c>
      <c r="Q80" s="108">
        <v>838076.64</v>
      </c>
      <c r="R80" s="108">
        <v>-99434.67</v>
      </c>
    </row>
    <row r="81" spans="4:18" x14ac:dyDescent="0.2">
      <c r="D81" s="109" t="s">
        <v>384</v>
      </c>
      <c r="F81" s="109">
        <v>138901</v>
      </c>
      <c r="I81" s="109">
        <v>500807</v>
      </c>
      <c r="J81" s="109" t="s">
        <v>427</v>
      </c>
      <c r="K81" s="109" t="s">
        <v>543</v>
      </c>
      <c r="L81" s="109" t="s">
        <v>26</v>
      </c>
      <c r="N81" s="108">
        <v>132050.26999999999</v>
      </c>
      <c r="P81" s="108">
        <v>505540.43</v>
      </c>
      <c r="Q81" s="109">
        <v>0</v>
      </c>
      <c r="R81" s="108">
        <v>637590.69999999995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544</v>
      </c>
      <c r="L82" s="109" t="s">
        <v>26</v>
      </c>
      <c r="N82" s="108">
        <v>-66861.75</v>
      </c>
      <c r="P82" s="108">
        <v>606789.84</v>
      </c>
      <c r="Q82" s="108">
        <v>606610.32999999996</v>
      </c>
      <c r="R82" s="108">
        <v>-66682.240000000005</v>
      </c>
    </row>
    <row r="83" spans="4:18" x14ac:dyDescent="0.2">
      <c r="D83" s="109" t="s">
        <v>384</v>
      </c>
      <c r="F83" s="109">
        <v>138901</v>
      </c>
      <c r="I83" s="109">
        <v>500808</v>
      </c>
      <c r="J83" s="109" t="s">
        <v>427</v>
      </c>
      <c r="K83" s="109" t="s">
        <v>543</v>
      </c>
      <c r="L83" s="109" t="s">
        <v>26</v>
      </c>
      <c r="N83" s="108">
        <v>93214.92</v>
      </c>
      <c r="P83" s="108">
        <v>411258</v>
      </c>
      <c r="Q83" s="109">
        <v>0</v>
      </c>
      <c r="R83" s="108">
        <v>504472.92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544</v>
      </c>
      <c r="L84" s="109" t="s">
        <v>26</v>
      </c>
      <c r="N84" s="108">
        <v>-71726.039999999994</v>
      </c>
      <c r="P84" s="108">
        <v>773686.52</v>
      </c>
      <c r="Q84" s="108">
        <v>773381.54</v>
      </c>
      <c r="R84" s="108">
        <v>-71421.06</v>
      </c>
    </row>
    <row r="85" spans="4:18" x14ac:dyDescent="0.2">
      <c r="D85" s="109" t="s">
        <v>384</v>
      </c>
      <c r="F85" s="109">
        <v>138901</v>
      </c>
      <c r="I85" s="109">
        <v>500827</v>
      </c>
      <c r="J85" s="109" t="s">
        <v>427</v>
      </c>
      <c r="K85" s="109" t="s">
        <v>543</v>
      </c>
      <c r="L85" s="109" t="s">
        <v>26</v>
      </c>
      <c r="N85" s="108">
        <v>116508.69</v>
      </c>
      <c r="P85" s="108">
        <v>698858.38</v>
      </c>
      <c r="Q85" s="109">
        <v>0</v>
      </c>
      <c r="R85" s="108">
        <v>815367.07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544</v>
      </c>
      <c r="L86" s="109" t="s">
        <v>26</v>
      </c>
      <c r="N86" s="108">
        <v>-8823.64</v>
      </c>
      <c r="P86" s="108">
        <v>182121.21</v>
      </c>
      <c r="Q86" s="108">
        <v>180104.9</v>
      </c>
      <c r="R86" s="108">
        <v>-6807.33</v>
      </c>
    </row>
    <row r="87" spans="4:18" x14ac:dyDescent="0.2">
      <c r="D87" s="109" t="s">
        <v>384</v>
      </c>
      <c r="F87" s="109">
        <v>138901</v>
      </c>
      <c r="I87" s="109">
        <v>500840</v>
      </c>
      <c r="J87" s="109" t="s">
        <v>428</v>
      </c>
      <c r="K87" s="109" t="s">
        <v>543</v>
      </c>
      <c r="L87" s="109" t="s">
        <v>26</v>
      </c>
      <c r="N87" s="108">
        <v>304864.45</v>
      </c>
      <c r="P87" s="108">
        <v>151491.74</v>
      </c>
      <c r="Q87" s="109">
        <v>0</v>
      </c>
      <c r="R87" s="108">
        <v>456356.19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544</v>
      </c>
      <c r="L88" s="109" t="s">
        <v>26</v>
      </c>
      <c r="N88" s="108">
        <v>-198091.79</v>
      </c>
      <c r="P88" s="108">
        <v>2349985.5299999998</v>
      </c>
      <c r="Q88" s="108">
        <v>2329174.34</v>
      </c>
      <c r="R88" s="108">
        <v>-177280.6</v>
      </c>
    </row>
    <row r="89" spans="4:18" x14ac:dyDescent="0.2">
      <c r="D89" s="109" t="s">
        <v>384</v>
      </c>
      <c r="F89" s="109">
        <v>138901</v>
      </c>
      <c r="I89" s="109">
        <v>500845</v>
      </c>
      <c r="J89" s="109" t="s">
        <v>754</v>
      </c>
      <c r="K89" s="109" t="s">
        <v>543</v>
      </c>
      <c r="L89" s="109" t="s">
        <v>26</v>
      </c>
      <c r="N89" s="108">
        <v>3253559.92</v>
      </c>
      <c r="P89" s="108">
        <v>1644218.23</v>
      </c>
      <c r="Q89" s="109">
        <v>0</v>
      </c>
      <c r="R89" s="108">
        <v>4897778.1500000004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544</v>
      </c>
      <c r="L90" s="109" t="s">
        <v>26</v>
      </c>
      <c r="N90" s="108">
        <v>-10651.94</v>
      </c>
      <c r="P90" s="108">
        <v>140749.57</v>
      </c>
      <c r="Q90" s="108">
        <v>139780.1</v>
      </c>
      <c r="R90" s="108">
        <v>-9682.4699999999993</v>
      </c>
    </row>
    <row r="91" spans="4:18" x14ac:dyDescent="0.2">
      <c r="D91" s="109" t="s">
        <v>384</v>
      </c>
      <c r="F91" s="109">
        <v>138901</v>
      </c>
      <c r="I91" s="109">
        <v>500846</v>
      </c>
      <c r="J91" s="109" t="s">
        <v>754</v>
      </c>
      <c r="K91" s="109" t="s">
        <v>543</v>
      </c>
      <c r="L91" s="109" t="s">
        <v>26</v>
      </c>
      <c r="N91" s="108">
        <v>152987.35999999999</v>
      </c>
      <c r="P91" s="108">
        <v>76594.03</v>
      </c>
      <c r="Q91" s="109">
        <v>0</v>
      </c>
      <c r="R91" s="108">
        <v>229581.39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544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500856</v>
      </c>
      <c r="J93" s="109" t="s">
        <v>755</v>
      </c>
      <c r="K93" s="109" t="s">
        <v>543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544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500875</v>
      </c>
      <c r="J95" s="109" t="s">
        <v>777</v>
      </c>
      <c r="K95" s="109" t="s">
        <v>543</v>
      </c>
      <c r="L95" s="109" t="s">
        <v>26</v>
      </c>
      <c r="N95" s="109">
        <v>0</v>
      </c>
      <c r="P95" s="109">
        <v>0</v>
      </c>
      <c r="Q95" s="109">
        <v>0</v>
      </c>
      <c r="R95" s="109">
        <v>0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544</v>
      </c>
      <c r="L96" s="109" t="s">
        <v>26</v>
      </c>
      <c r="N96" s="108">
        <v>-70470</v>
      </c>
      <c r="P96" s="108">
        <v>1838884.82</v>
      </c>
      <c r="Q96" s="108">
        <v>1803444.98</v>
      </c>
      <c r="R96" s="108">
        <v>-35030.160000000003</v>
      </c>
    </row>
    <row r="97" spans="4:18" x14ac:dyDescent="0.2">
      <c r="D97" s="109" t="s">
        <v>384</v>
      </c>
      <c r="F97" s="109">
        <v>138901</v>
      </c>
      <c r="I97" s="109">
        <v>500877</v>
      </c>
      <c r="J97" s="109" t="s">
        <v>634</v>
      </c>
      <c r="K97" s="109" t="s">
        <v>543</v>
      </c>
      <c r="L97" s="109" t="s">
        <v>26</v>
      </c>
      <c r="N97" s="108">
        <v>5388706.0499999998</v>
      </c>
      <c r="P97" s="108">
        <v>1090058.73</v>
      </c>
      <c r="Q97" s="108">
        <v>6368573.3200000003</v>
      </c>
      <c r="R97" s="108">
        <v>110191.46</v>
      </c>
    </row>
    <row r="98" spans="4:18" x14ac:dyDescent="0.2">
      <c r="D98" s="109" t="s">
        <v>384</v>
      </c>
      <c r="F98" s="109">
        <v>138901</v>
      </c>
      <c r="I98" s="109">
        <v>500878</v>
      </c>
      <c r="J98" s="109" t="s">
        <v>430</v>
      </c>
      <c r="K98" s="109" t="s">
        <v>543</v>
      </c>
      <c r="L98" s="109" t="s">
        <v>26</v>
      </c>
      <c r="N98" s="108">
        <v>1091.3900000000001</v>
      </c>
      <c r="P98" s="108">
        <v>6733.74</v>
      </c>
      <c r="Q98" s="108">
        <v>6548.21</v>
      </c>
      <c r="R98" s="108">
        <v>1276.92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544</v>
      </c>
      <c r="L99" s="109" t="s">
        <v>26</v>
      </c>
      <c r="N99" s="108">
        <v>-29456.560000000001</v>
      </c>
      <c r="P99" s="108">
        <v>102930.43</v>
      </c>
      <c r="Q99" s="108">
        <v>102187.12</v>
      </c>
      <c r="R99" s="108">
        <v>-28713.25</v>
      </c>
    </row>
    <row r="100" spans="4:18" x14ac:dyDescent="0.2">
      <c r="D100" s="109" t="s">
        <v>384</v>
      </c>
      <c r="F100" s="109">
        <v>138901</v>
      </c>
      <c r="I100" s="109">
        <v>500883</v>
      </c>
      <c r="J100" s="109" t="s">
        <v>431</v>
      </c>
      <c r="K100" s="109" t="s">
        <v>543</v>
      </c>
      <c r="L100" s="109" t="s">
        <v>26</v>
      </c>
      <c r="N100" s="108">
        <v>179087.38</v>
      </c>
      <c r="P100" s="108">
        <v>52629.11</v>
      </c>
      <c r="Q100" s="108">
        <v>50696.959999999999</v>
      </c>
      <c r="R100" s="108">
        <v>181019.53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544</v>
      </c>
      <c r="L101" s="109" t="s">
        <v>26</v>
      </c>
      <c r="N101" s="108">
        <v>-42360.82</v>
      </c>
      <c r="P101" s="108">
        <v>142620.10999999999</v>
      </c>
      <c r="Q101" s="108">
        <v>141332.21</v>
      </c>
      <c r="R101" s="108">
        <v>-41072.92</v>
      </c>
    </row>
    <row r="102" spans="4:18" x14ac:dyDescent="0.2">
      <c r="D102" s="109" t="s">
        <v>384</v>
      </c>
      <c r="F102" s="109">
        <v>138901</v>
      </c>
      <c r="I102" s="109">
        <v>500884</v>
      </c>
      <c r="J102" s="109" t="s">
        <v>431</v>
      </c>
      <c r="K102" s="109" t="s">
        <v>543</v>
      </c>
      <c r="L102" s="109" t="s">
        <v>26</v>
      </c>
      <c r="N102" s="108">
        <v>301243.88</v>
      </c>
      <c r="P102" s="108">
        <v>92572.53</v>
      </c>
      <c r="Q102" s="108">
        <v>87363.17</v>
      </c>
      <c r="R102" s="108">
        <v>306453.24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544</v>
      </c>
      <c r="L103" s="109" t="s">
        <v>26</v>
      </c>
      <c r="N103" s="108">
        <v>-25696.81</v>
      </c>
      <c r="P103" s="108">
        <v>551166.92000000004</v>
      </c>
      <c r="Q103" s="108">
        <v>547633.68999999994</v>
      </c>
      <c r="R103" s="108">
        <v>-22163.58</v>
      </c>
    </row>
    <row r="104" spans="4:18" x14ac:dyDescent="0.2">
      <c r="D104" s="109" t="s">
        <v>384</v>
      </c>
      <c r="F104" s="109">
        <v>138901</v>
      </c>
      <c r="I104" s="109">
        <v>500885</v>
      </c>
      <c r="J104" s="109" t="s">
        <v>432</v>
      </c>
      <c r="K104" s="109" t="s">
        <v>543</v>
      </c>
      <c r="L104" s="109" t="s">
        <v>26</v>
      </c>
      <c r="N104" s="108">
        <v>544439.21</v>
      </c>
      <c r="P104" s="108">
        <v>415142.23</v>
      </c>
      <c r="Q104" s="109">
        <v>0</v>
      </c>
      <c r="R104" s="108">
        <v>959581.44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544</v>
      </c>
      <c r="L105" s="109" t="s">
        <v>26</v>
      </c>
      <c r="N105" s="108">
        <v>-4814.83</v>
      </c>
      <c r="P105" s="108">
        <v>66321.320000000007</v>
      </c>
      <c r="Q105" s="108">
        <v>66231.990000000005</v>
      </c>
      <c r="R105" s="108">
        <v>-4725.5</v>
      </c>
    </row>
    <row r="106" spans="4:18" x14ac:dyDescent="0.2">
      <c r="D106" s="109" t="s">
        <v>384</v>
      </c>
      <c r="F106" s="109">
        <v>138901</v>
      </c>
      <c r="I106" s="109">
        <v>500896</v>
      </c>
      <c r="J106" s="109" t="s">
        <v>756</v>
      </c>
      <c r="K106" s="109" t="s">
        <v>543</v>
      </c>
      <c r="L106" s="109" t="s">
        <v>26</v>
      </c>
      <c r="N106" s="108">
        <v>162384.48000000001</v>
      </c>
      <c r="P106" s="108">
        <v>66384.25</v>
      </c>
      <c r="Q106" s="108">
        <v>194103.97</v>
      </c>
      <c r="R106" s="108">
        <v>34664.76</v>
      </c>
    </row>
    <row r="107" spans="4:18" x14ac:dyDescent="0.2">
      <c r="D107" s="109" t="s">
        <v>384</v>
      </c>
      <c r="F107" s="109">
        <v>138901</v>
      </c>
      <c r="I107" s="109">
        <v>500901</v>
      </c>
      <c r="J107" s="109" t="s">
        <v>778</v>
      </c>
      <c r="K107" s="109" t="s">
        <v>543</v>
      </c>
      <c r="L107" s="109" t="s">
        <v>26</v>
      </c>
      <c r="N107" s="108">
        <v>5208.3500000000004</v>
      </c>
      <c r="P107" s="108">
        <v>6768.14</v>
      </c>
      <c r="Q107" s="109">
        <v>0</v>
      </c>
      <c r="R107" s="108">
        <v>11976.49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544</v>
      </c>
      <c r="L108" s="109" t="s">
        <v>26</v>
      </c>
      <c r="N108" s="109">
        <v>-197.57</v>
      </c>
      <c r="P108" s="108">
        <v>5582.32</v>
      </c>
      <c r="Q108" s="108">
        <v>5634.45</v>
      </c>
      <c r="R108" s="109">
        <v>-249.7</v>
      </c>
    </row>
    <row r="109" spans="4:18" x14ac:dyDescent="0.2">
      <c r="D109" s="109" t="s">
        <v>384</v>
      </c>
      <c r="F109" s="109">
        <v>138901</v>
      </c>
      <c r="I109" s="109">
        <v>500905</v>
      </c>
      <c r="J109" s="109" t="s">
        <v>433</v>
      </c>
      <c r="K109" s="109" t="s">
        <v>543</v>
      </c>
      <c r="L109" s="109" t="s">
        <v>26</v>
      </c>
      <c r="N109" s="108">
        <v>6504.11</v>
      </c>
      <c r="P109" s="108">
        <v>50529.41</v>
      </c>
      <c r="Q109" s="108">
        <v>49944.44</v>
      </c>
      <c r="R109" s="108">
        <v>7089.08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544</v>
      </c>
      <c r="L110" s="109" t="s">
        <v>26</v>
      </c>
      <c r="N110" s="109">
        <v>0</v>
      </c>
      <c r="P110" s="108">
        <v>926959.84</v>
      </c>
      <c r="Q110" s="108">
        <v>926959.84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500913</v>
      </c>
      <c r="J111" s="109" t="s">
        <v>434</v>
      </c>
      <c r="K111" s="109" t="s">
        <v>543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544</v>
      </c>
      <c r="L112" s="109" t="s">
        <v>26</v>
      </c>
      <c r="N112" s="108">
        <v>-2048.56</v>
      </c>
      <c r="P112" s="108">
        <v>91465.7</v>
      </c>
      <c r="Q112" s="108">
        <v>91433.53</v>
      </c>
      <c r="R112" s="108">
        <v>-2016.39</v>
      </c>
    </row>
    <row r="113" spans="2:18" x14ac:dyDescent="0.2">
      <c r="D113" s="109" t="s">
        <v>384</v>
      </c>
      <c r="F113" s="109">
        <v>138901</v>
      </c>
      <c r="I113" s="109">
        <v>500914</v>
      </c>
      <c r="J113" s="109" t="s">
        <v>435</v>
      </c>
      <c r="K113" s="109" t="s">
        <v>543</v>
      </c>
      <c r="L113" s="109" t="s">
        <v>26</v>
      </c>
      <c r="N113" s="108">
        <v>6768.67</v>
      </c>
      <c r="P113" s="108">
        <v>162747.76</v>
      </c>
      <c r="Q113" s="109">
        <v>0</v>
      </c>
      <c r="R113" s="108">
        <v>169516.43</v>
      </c>
    </row>
    <row r="114" spans="2:18" x14ac:dyDescent="0.2">
      <c r="D114" s="109" t="s">
        <v>384</v>
      </c>
      <c r="F114" s="109">
        <v>138901</v>
      </c>
      <c r="I114" s="109">
        <v>500915</v>
      </c>
      <c r="J114" s="109" t="s">
        <v>779</v>
      </c>
      <c r="K114" s="109" t="s">
        <v>543</v>
      </c>
      <c r="L114" s="109" t="s">
        <v>26</v>
      </c>
      <c r="N114" s="109">
        <v>0</v>
      </c>
      <c r="P114" s="109">
        <v>0</v>
      </c>
      <c r="Q114" s="109">
        <v>0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544</v>
      </c>
      <c r="L115" s="109" t="s">
        <v>26</v>
      </c>
      <c r="N115" s="109">
        <v>0</v>
      </c>
      <c r="P115" s="108">
        <v>42163.91</v>
      </c>
      <c r="Q115" s="108">
        <v>42163.91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500918</v>
      </c>
      <c r="J116" s="109" t="s">
        <v>434</v>
      </c>
      <c r="K116" s="109" t="s">
        <v>543</v>
      </c>
      <c r="L116" s="109" t="s">
        <v>26</v>
      </c>
      <c r="N116" s="109">
        <v>0</v>
      </c>
      <c r="P116" s="109">
        <v>0</v>
      </c>
      <c r="Q116" s="109">
        <v>0</v>
      </c>
      <c r="R116" s="109">
        <v>0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544</v>
      </c>
      <c r="L117" s="109" t="s">
        <v>26</v>
      </c>
      <c r="N117" s="109">
        <v>-390.52</v>
      </c>
      <c r="P117" s="108">
        <v>67226.080000000002</v>
      </c>
      <c r="Q117" s="108">
        <v>65847.64</v>
      </c>
      <c r="R117" s="109">
        <v>987.92</v>
      </c>
    </row>
    <row r="118" spans="2:18" x14ac:dyDescent="0.2">
      <c r="D118" s="109" t="s">
        <v>384</v>
      </c>
      <c r="F118" s="109">
        <v>138901</v>
      </c>
      <c r="I118" s="109">
        <v>500927</v>
      </c>
      <c r="J118" s="109" t="s">
        <v>436</v>
      </c>
      <c r="K118" s="109" t="s">
        <v>543</v>
      </c>
      <c r="L118" s="109" t="s">
        <v>26</v>
      </c>
      <c r="N118" s="108">
        <v>202770.82</v>
      </c>
      <c r="P118" s="108">
        <v>284263.7</v>
      </c>
      <c r="Q118" s="109">
        <v>0</v>
      </c>
      <c r="R118" s="108">
        <v>487034.52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544</v>
      </c>
      <c r="L119" s="109" t="s">
        <v>26</v>
      </c>
      <c r="N119" s="108">
        <v>-2973.4</v>
      </c>
      <c r="P119" s="108">
        <v>7847.3</v>
      </c>
      <c r="Q119" s="108">
        <v>6512.04</v>
      </c>
      <c r="R119" s="108">
        <v>-1638.14</v>
      </c>
    </row>
    <row r="120" spans="2:18" x14ac:dyDescent="0.2">
      <c r="D120" s="109" t="s">
        <v>384</v>
      </c>
      <c r="F120" s="109">
        <v>138901</v>
      </c>
      <c r="I120" s="109">
        <v>500936</v>
      </c>
      <c r="J120" s="109" t="s">
        <v>757</v>
      </c>
      <c r="K120" s="109" t="s">
        <v>543</v>
      </c>
      <c r="L120" s="109" t="s">
        <v>26</v>
      </c>
      <c r="N120" s="108">
        <v>172746.99</v>
      </c>
      <c r="P120" s="108">
        <v>157474.59</v>
      </c>
      <c r="Q120" s="109">
        <v>0</v>
      </c>
      <c r="R120" s="108">
        <v>330221.58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544</v>
      </c>
      <c r="L121" s="109" t="s">
        <v>26</v>
      </c>
      <c r="N121" s="108">
        <v>-8031</v>
      </c>
      <c r="P121" s="108">
        <v>109978.98</v>
      </c>
      <c r="Q121" s="108">
        <v>106079.88</v>
      </c>
      <c r="R121" s="108">
        <v>-4131.8999999999996</v>
      </c>
    </row>
    <row r="122" spans="2:18" x14ac:dyDescent="0.2">
      <c r="D122" s="109" t="s">
        <v>384</v>
      </c>
      <c r="F122" s="109">
        <v>138901</v>
      </c>
      <c r="I122" s="109">
        <v>500937</v>
      </c>
      <c r="J122" s="109" t="s">
        <v>437</v>
      </c>
      <c r="K122" s="109" t="s">
        <v>543</v>
      </c>
      <c r="L122" s="109" t="s">
        <v>26</v>
      </c>
      <c r="N122" s="108">
        <v>580490.29</v>
      </c>
      <c r="P122" s="108">
        <v>343598.27</v>
      </c>
      <c r="Q122" s="109">
        <v>0</v>
      </c>
      <c r="R122" s="108">
        <v>924088.56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44853501.740000002</v>
      </c>
      <c r="P124" s="108">
        <v>128957782.3</v>
      </c>
      <c r="Q124" s="108">
        <v>117703857.7</v>
      </c>
      <c r="R124" s="108">
        <v>56107426.340000004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44853501.740000002</v>
      </c>
      <c r="P126" s="108">
        <v>128957782.3</v>
      </c>
      <c r="Q126" s="108">
        <v>117703857.7</v>
      </c>
      <c r="R126" s="108">
        <v>56107426.340000004</v>
      </c>
    </row>
    <row r="128" spans="2:18" x14ac:dyDescent="0.2">
      <c r="B128" s="109" t="s">
        <v>444</v>
      </c>
      <c r="L128" s="109" t="s">
        <v>26</v>
      </c>
      <c r="N128" s="108">
        <v>44853501.740000002</v>
      </c>
      <c r="P128" s="108">
        <v>128957782.3</v>
      </c>
      <c r="Q128" s="108">
        <v>117703857.7</v>
      </c>
      <c r="R128" s="108">
        <v>56107426.340000004</v>
      </c>
    </row>
    <row r="130" spans="1:15" x14ac:dyDescent="0.2">
      <c r="A130" s="109" t="s">
        <v>837</v>
      </c>
    </row>
    <row r="131" spans="1:15" x14ac:dyDescent="0.2">
      <c r="A131" s="109" t="s">
        <v>446</v>
      </c>
    </row>
    <row r="132" spans="1:15" x14ac:dyDescent="0.2">
      <c r="A132" s="109" t="s">
        <v>834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41772616.530000001</v>
      </c>
      <c r="J137" s="108">
        <v>22541507.32</v>
      </c>
      <c r="M137" s="108">
        <v>11565302.85</v>
      </c>
      <c r="O137" s="108">
        <v>52748821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3080885.21</v>
      </c>
      <c r="J138" s="108">
        <v>106416274.98</v>
      </c>
      <c r="M138" s="108">
        <v>106138554.84999999</v>
      </c>
      <c r="O138" s="108">
        <v>3358605.34</v>
      </c>
    </row>
    <row r="140" spans="1:15" x14ac:dyDescent="0.2">
      <c r="B140" s="109" t="s">
        <v>442</v>
      </c>
      <c r="C140" s="109" t="s">
        <v>26</v>
      </c>
      <c r="H140" s="108">
        <v>44853501.740000002</v>
      </c>
      <c r="J140" s="108">
        <v>128957782.3</v>
      </c>
      <c r="M140" s="108">
        <v>117703857.7</v>
      </c>
      <c r="O140" s="108">
        <v>56107426.340000004</v>
      </c>
    </row>
  </sheetData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R7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838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500331</v>
      </c>
      <c r="J7" s="109" t="s">
        <v>767</v>
      </c>
      <c r="K7" s="109" t="s">
        <v>560</v>
      </c>
      <c r="L7" s="109" t="s">
        <v>26</v>
      </c>
      <c r="N7" s="109">
        <v>0</v>
      </c>
      <c r="P7" s="109">
        <v>43.56</v>
      </c>
      <c r="Q7" s="109">
        <v>43.56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559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500515</v>
      </c>
      <c r="J9" s="109" t="s">
        <v>401</v>
      </c>
      <c r="K9" s="109" t="s">
        <v>560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500523</v>
      </c>
      <c r="J10" s="109" t="s">
        <v>644</v>
      </c>
      <c r="K10" s="109" t="s">
        <v>560</v>
      </c>
      <c r="L10" s="109" t="s">
        <v>26</v>
      </c>
      <c r="N10" s="109">
        <v>0</v>
      </c>
      <c r="P10" s="109">
        <v>53.29</v>
      </c>
      <c r="Q10" s="109">
        <v>53.29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0</v>
      </c>
      <c r="P11" s="109">
        <v>116.58</v>
      </c>
      <c r="Q11" s="109">
        <v>116.58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214.67</v>
      </c>
      <c r="Q15" s="109">
        <v>214.67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164.52</v>
      </c>
      <c r="P17" s="108">
        <v>3305.14</v>
      </c>
      <c r="Q17" s="108">
        <v>3279.45</v>
      </c>
      <c r="R17" s="109">
        <v>190.21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226.92</v>
      </c>
      <c r="P19" s="108">
        <v>2425.33</v>
      </c>
      <c r="Q19" s="108">
        <v>2383.86</v>
      </c>
      <c r="R19" s="109">
        <v>268.39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2.14</v>
      </c>
      <c r="Q21" s="109">
        <v>2.14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12.23</v>
      </c>
      <c r="P22" s="109">
        <v>33.29</v>
      </c>
      <c r="Q22" s="109">
        <v>0</v>
      </c>
      <c r="R22" s="109">
        <v>45.52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0.09</v>
      </c>
      <c r="Q23" s="109">
        <v>0</v>
      </c>
      <c r="R23" s="109">
        <v>0.09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74.67</v>
      </c>
      <c r="Q25" s="109">
        <v>18.37</v>
      </c>
      <c r="R25" s="109">
        <v>56.3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8">
        <v>1036.4100000000001</v>
      </c>
      <c r="Q26" s="108">
        <v>1036.42</v>
      </c>
      <c r="R26" s="109">
        <v>-0.01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38.229999999999997</v>
      </c>
      <c r="Q27" s="109">
        <v>38.229999999999997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68049.94</v>
      </c>
      <c r="Q29" s="108">
        <v>68049.94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8">
        <v>-1406.73</v>
      </c>
      <c r="P30" s="109">
        <v>0</v>
      </c>
      <c r="Q30" s="109">
        <v>0</v>
      </c>
      <c r="R30" s="108">
        <v>-1406.73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8">
        <v>1434.48</v>
      </c>
      <c r="P31" s="108">
        <v>21814.89</v>
      </c>
      <c r="Q31" s="108">
        <v>21814.720000000001</v>
      </c>
      <c r="R31" s="108">
        <v>1434.65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-118.16</v>
      </c>
      <c r="P32" s="109">
        <v>0</v>
      </c>
      <c r="Q32" s="109">
        <v>0</v>
      </c>
      <c r="R32" s="109">
        <v>-118.16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160.62</v>
      </c>
      <c r="P33" s="108">
        <v>3660.99</v>
      </c>
      <c r="Q33" s="108">
        <v>3660.66</v>
      </c>
      <c r="R33" s="109">
        <v>160.94999999999999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2.64</v>
      </c>
      <c r="Q34" s="109">
        <v>0</v>
      </c>
      <c r="R34" s="109">
        <v>2.64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559</v>
      </c>
      <c r="L36" s="109" t="s">
        <v>26</v>
      </c>
      <c r="N36" s="109">
        <v>0</v>
      </c>
      <c r="P36" s="109">
        <v>1.79</v>
      </c>
      <c r="Q36" s="109">
        <v>0</v>
      </c>
      <c r="R36" s="109">
        <v>1.79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559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500845</v>
      </c>
      <c r="J38" s="109" t="s">
        <v>754</v>
      </c>
      <c r="K38" s="109" t="s">
        <v>560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559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500846</v>
      </c>
      <c r="J40" s="109" t="s">
        <v>754</v>
      </c>
      <c r="K40" s="109" t="s">
        <v>560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559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500856</v>
      </c>
      <c r="J42" s="109" t="s">
        <v>755</v>
      </c>
      <c r="K42" s="109" t="s">
        <v>560</v>
      </c>
      <c r="L42" s="109" t="s">
        <v>26</v>
      </c>
      <c r="N42" s="109">
        <v>0</v>
      </c>
      <c r="P42" s="109">
        <v>0</v>
      </c>
      <c r="Q42" s="109">
        <v>0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8">
        <v>1356.51</v>
      </c>
      <c r="P43" s="108">
        <v>1156.57</v>
      </c>
      <c r="Q43" s="109">
        <v>128.85</v>
      </c>
      <c r="R43" s="108">
        <v>2384.23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10.27</v>
      </c>
      <c r="P44" s="109">
        <v>31.77</v>
      </c>
      <c r="Q44" s="109">
        <v>23.17</v>
      </c>
      <c r="R44" s="109">
        <v>18.87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8">
        <v>1452.25</v>
      </c>
      <c r="P45" s="108">
        <v>1406.37</v>
      </c>
      <c r="Q45" s="109">
        <v>64.569999999999993</v>
      </c>
      <c r="R45" s="108">
        <v>2794.05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9.65</v>
      </c>
      <c r="P46" s="109">
        <v>37.700000000000003</v>
      </c>
      <c r="Q46" s="109">
        <v>28.09</v>
      </c>
      <c r="R46" s="109">
        <v>19.260000000000002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0.69</v>
      </c>
      <c r="Q48" s="109">
        <v>0.69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457.85</v>
      </c>
      <c r="Q49" s="109">
        <v>457.85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9">
        <v>768.68</v>
      </c>
      <c r="Q50" s="109">
        <v>768.68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29.16</v>
      </c>
      <c r="Q51" s="109">
        <v>29.16</v>
      </c>
      <c r="R51" s="109">
        <v>0</v>
      </c>
    </row>
    <row r="52" spans="1:18" x14ac:dyDescent="0.2">
      <c r="D52" s="109" t="s">
        <v>384</v>
      </c>
      <c r="F52" s="109">
        <v>138901</v>
      </c>
      <c r="I52" s="109">
        <v>500945</v>
      </c>
      <c r="J52" s="109" t="s">
        <v>839</v>
      </c>
      <c r="K52" s="109" t="s">
        <v>560</v>
      </c>
      <c r="L52" s="109" t="s">
        <v>26</v>
      </c>
      <c r="N52" s="109">
        <v>0</v>
      </c>
      <c r="P52" s="109">
        <v>15.41</v>
      </c>
      <c r="Q52" s="109">
        <v>15.41</v>
      </c>
      <c r="R52" s="109">
        <v>0</v>
      </c>
    </row>
    <row r="54" spans="1:18" x14ac:dyDescent="0.2">
      <c r="B54" s="109" t="s">
        <v>442</v>
      </c>
      <c r="D54" s="109" t="s">
        <v>384</v>
      </c>
      <c r="F54" s="109">
        <v>138901</v>
      </c>
      <c r="L54" s="109" t="s">
        <v>26</v>
      </c>
      <c r="N54" s="108">
        <v>12772.55</v>
      </c>
      <c r="P54" s="108">
        <v>107746.45</v>
      </c>
      <c r="Q54" s="108">
        <v>105196.96</v>
      </c>
      <c r="R54" s="108">
        <v>15322.04</v>
      </c>
    </row>
    <row r="56" spans="1:18" x14ac:dyDescent="0.2">
      <c r="B56" s="109" t="s">
        <v>443</v>
      </c>
      <c r="D56" s="109" t="s">
        <v>384</v>
      </c>
      <c r="L56" s="109" t="s">
        <v>26</v>
      </c>
      <c r="N56" s="108">
        <v>12772.55</v>
      </c>
      <c r="P56" s="108">
        <v>107746.45</v>
      </c>
      <c r="Q56" s="108">
        <v>105196.96</v>
      </c>
      <c r="R56" s="108">
        <v>15322.04</v>
      </c>
    </row>
    <row r="58" spans="1:18" x14ac:dyDescent="0.2">
      <c r="B58" s="109" t="s">
        <v>444</v>
      </c>
      <c r="L58" s="109" t="s">
        <v>26</v>
      </c>
      <c r="N58" s="108">
        <v>12772.55</v>
      </c>
      <c r="P58" s="108">
        <v>107746.45</v>
      </c>
      <c r="Q58" s="108">
        <v>105196.96</v>
      </c>
      <c r="R58" s="108">
        <v>15322.04</v>
      </c>
    </row>
    <row r="60" spans="1:18" x14ac:dyDescent="0.2">
      <c r="A60" s="109" t="s">
        <v>840</v>
      </c>
    </row>
    <row r="61" spans="1:18" x14ac:dyDescent="0.2">
      <c r="A61" s="109" t="s">
        <v>446</v>
      </c>
    </row>
    <row r="62" spans="1:18" x14ac:dyDescent="0.2">
      <c r="A62" s="109" t="s">
        <v>834</v>
      </c>
    </row>
    <row r="63" spans="1:18" x14ac:dyDescent="0.2">
      <c r="A63" s="109" t="s">
        <v>447</v>
      </c>
    </row>
    <row r="65" spans="2:15" x14ac:dyDescent="0.2">
      <c r="C65" s="109" t="s">
        <v>379</v>
      </c>
      <c r="E65" s="109" t="s">
        <v>374</v>
      </c>
      <c r="G65" s="109" t="s">
        <v>448</v>
      </c>
      <c r="H65" s="109" t="s">
        <v>380</v>
      </c>
      <c r="J65" s="109" t="s">
        <v>381</v>
      </c>
      <c r="M65" s="109" t="s">
        <v>382</v>
      </c>
      <c r="O65" s="109" t="s">
        <v>383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8">
        <v>2006.46</v>
      </c>
      <c r="J67" s="108">
        <v>101644.67</v>
      </c>
      <c r="M67" s="108">
        <v>101558.72</v>
      </c>
      <c r="O67" s="108">
        <v>2092.41</v>
      </c>
    </row>
    <row r="68" spans="2:15" x14ac:dyDescent="0.2">
      <c r="C68" s="109" t="s">
        <v>26</v>
      </c>
      <c r="E68" s="109" t="s">
        <v>384</v>
      </c>
      <c r="G68" s="109" t="s">
        <v>559</v>
      </c>
      <c r="H68" s="108">
        <v>10766.09</v>
      </c>
      <c r="J68" s="108">
        <v>6101.78</v>
      </c>
      <c r="M68" s="108">
        <v>3638.24</v>
      </c>
      <c r="O68" s="108">
        <v>13229.63</v>
      </c>
    </row>
    <row r="70" spans="2:15" x14ac:dyDescent="0.2">
      <c r="B70" s="109" t="s">
        <v>442</v>
      </c>
      <c r="C70" s="109" t="s">
        <v>26</v>
      </c>
      <c r="H70" s="108">
        <v>12772.55</v>
      </c>
      <c r="J70" s="108">
        <v>107746.45</v>
      </c>
      <c r="M70" s="108">
        <v>105196.96</v>
      </c>
      <c r="O70" s="108">
        <v>15322.04</v>
      </c>
    </row>
  </sheetData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R106"/>
  <sheetViews>
    <sheetView workbookViewId="0">
      <pane ySplit="5" topLeftCell="A54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841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9">
        <v>0</v>
      </c>
      <c r="P10" s="109">
        <v>0</v>
      </c>
      <c r="Q10" s="109">
        <v>0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-19403.060000000001</v>
      </c>
      <c r="P11" s="108">
        <v>32057.24</v>
      </c>
      <c r="Q11" s="108">
        <v>27638.32</v>
      </c>
      <c r="R11" s="108">
        <v>-14984.14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1945013.49</v>
      </c>
      <c r="P13" s="109">
        <v>0</v>
      </c>
      <c r="Q13" s="109">
        <v>0</v>
      </c>
      <c r="R13" s="108">
        <v>1945013.49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5786.61</v>
      </c>
      <c r="P14" s="108">
        <v>8448.1</v>
      </c>
      <c r="Q14" s="108">
        <v>7821.35</v>
      </c>
      <c r="R14" s="108">
        <v>6413.36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600</v>
      </c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F17" s="109">
        <v>138901</v>
      </c>
      <c r="I17" s="109">
        <v>500182</v>
      </c>
      <c r="J17" s="109" t="s">
        <v>594</v>
      </c>
      <c r="K17" s="109" t="s">
        <v>580</v>
      </c>
      <c r="L17" s="109" t="s">
        <v>26</v>
      </c>
      <c r="N17" s="109">
        <v>0</v>
      </c>
      <c r="P17" s="108">
        <v>18556.150000000001</v>
      </c>
      <c r="Q17" s="108">
        <v>18556.150000000001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500187</v>
      </c>
      <c r="J18" s="109" t="s">
        <v>390</v>
      </c>
      <c r="K18" s="109" t="s">
        <v>580</v>
      </c>
      <c r="L18" s="109" t="s">
        <v>26</v>
      </c>
      <c r="N18" s="109">
        <v>50</v>
      </c>
      <c r="P18" s="109">
        <v>0</v>
      </c>
      <c r="Q18" s="109">
        <v>0</v>
      </c>
      <c r="R18" s="109">
        <v>50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579</v>
      </c>
      <c r="L19" s="109" t="s">
        <v>26</v>
      </c>
      <c r="N19" s="108">
        <v>303100</v>
      </c>
      <c r="P19" s="108">
        <v>312725</v>
      </c>
      <c r="Q19" s="108">
        <v>303100</v>
      </c>
      <c r="R19" s="108">
        <v>312725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580</v>
      </c>
      <c r="L20" s="109" t="s">
        <v>26</v>
      </c>
      <c r="N20" s="108">
        <v>1120846.98</v>
      </c>
      <c r="P20" s="109">
        <v>0</v>
      </c>
      <c r="Q20" s="109">
        <v>0</v>
      </c>
      <c r="R20" s="108">
        <v>1120846.98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579</v>
      </c>
      <c r="L21" s="109" t="s">
        <v>26</v>
      </c>
      <c r="N21" s="109">
        <v>0</v>
      </c>
      <c r="P21" s="109">
        <v>382.85</v>
      </c>
      <c r="Q21" s="109">
        <v>382.85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580</v>
      </c>
      <c r="L22" s="109" t="s">
        <v>26</v>
      </c>
      <c r="N22" s="109">
        <v>0</v>
      </c>
      <c r="P22" s="109">
        <v>83.81</v>
      </c>
      <c r="Q22" s="109">
        <v>83.81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579</v>
      </c>
      <c r="L23" s="109" t="s">
        <v>26</v>
      </c>
      <c r="N23" s="109">
        <v>0</v>
      </c>
      <c r="P23" s="108">
        <v>1002</v>
      </c>
      <c r="Q23" s="108">
        <v>1002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500300</v>
      </c>
      <c r="J24" s="109" t="s">
        <v>636</v>
      </c>
      <c r="K24" s="109" t="s">
        <v>580</v>
      </c>
      <c r="L24" s="109" t="s">
        <v>26</v>
      </c>
      <c r="N24" s="109">
        <v>0</v>
      </c>
      <c r="P24" s="109">
        <v>380</v>
      </c>
      <c r="Q24" s="109">
        <v>380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500317</v>
      </c>
      <c r="J25" s="109" t="s">
        <v>766</v>
      </c>
      <c r="K25" s="109" t="s">
        <v>580</v>
      </c>
      <c r="L25" s="109" t="s">
        <v>26</v>
      </c>
      <c r="N25" s="108">
        <v>32000</v>
      </c>
      <c r="P25" s="109">
        <v>0</v>
      </c>
      <c r="Q25" s="109">
        <v>0</v>
      </c>
      <c r="R25" s="108">
        <v>32000</v>
      </c>
    </row>
    <row r="26" spans="4:18" x14ac:dyDescent="0.2">
      <c r="D26" s="109" t="s">
        <v>384</v>
      </c>
      <c r="F26" s="109">
        <v>138901</v>
      </c>
      <c r="I26" s="109">
        <v>500360</v>
      </c>
      <c r="J26" s="109" t="s">
        <v>768</v>
      </c>
      <c r="K26" s="109" t="s">
        <v>580</v>
      </c>
      <c r="L26" s="109" t="s">
        <v>26</v>
      </c>
      <c r="N26" s="108">
        <v>42954.8</v>
      </c>
      <c r="P26" s="109">
        <v>0</v>
      </c>
      <c r="Q26" s="109">
        <v>0</v>
      </c>
      <c r="R26" s="108">
        <v>42954.8</v>
      </c>
    </row>
    <row r="27" spans="4:18" x14ac:dyDescent="0.2">
      <c r="D27" s="109" t="s">
        <v>384</v>
      </c>
      <c r="F27" s="109">
        <v>138901</v>
      </c>
      <c r="I27" s="109">
        <v>500392</v>
      </c>
      <c r="J27" s="109" t="s">
        <v>637</v>
      </c>
      <c r="K27" s="109" t="s">
        <v>579</v>
      </c>
      <c r="L27" s="109" t="s">
        <v>26</v>
      </c>
      <c r="N27" s="109">
        <v>0</v>
      </c>
      <c r="P27" s="108">
        <v>10980.48</v>
      </c>
      <c r="Q27" s="108">
        <v>10980.48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500394</v>
      </c>
      <c r="J28" s="109" t="s">
        <v>638</v>
      </c>
      <c r="K28" s="109" t="s">
        <v>579</v>
      </c>
      <c r="L28" s="109" t="s">
        <v>26</v>
      </c>
      <c r="N28" s="109">
        <v>0</v>
      </c>
      <c r="P28" s="108">
        <v>280025.95</v>
      </c>
      <c r="Q28" s="108">
        <v>280025.95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500435</v>
      </c>
      <c r="J29" s="109" t="s">
        <v>639</v>
      </c>
      <c r="K29" s="109" t="s">
        <v>579</v>
      </c>
      <c r="L29" s="109" t="s">
        <v>26</v>
      </c>
      <c r="N29" s="109">
        <v>0</v>
      </c>
      <c r="P29" s="108">
        <v>5539.44</v>
      </c>
      <c r="Q29" s="108">
        <v>5539.44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500435</v>
      </c>
      <c r="J30" s="109" t="s">
        <v>639</v>
      </c>
      <c r="K30" s="109" t="s">
        <v>580</v>
      </c>
      <c r="L30" s="109" t="s">
        <v>26</v>
      </c>
      <c r="N30" s="109">
        <v>0</v>
      </c>
      <c r="P30" s="109">
        <v>73.72</v>
      </c>
      <c r="Q30" s="109">
        <v>73.72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500491</v>
      </c>
      <c r="J31" s="109" t="s">
        <v>640</v>
      </c>
      <c r="K31" s="109" t="s">
        <v>579</v>
      </c>
      <c r="L31" s="109" t="s">
        <v>26</v>
      </c>
      <c r="N31" s="109">
        <v>0</v>
      </c>
      <c r="P31" s="109">
        <v>153.26</v>
      </c>
      <c r="Q31" s="109">
        <v>153.26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500495</v>
      </c>
      <c r="J32" s="109" t="s">
        <v>641</v>
      </c>
      <c r="K32" s="109" t="s">
        <v>579</v>
      </c>
      <c r="L32" s="109" t="s">
        <v>26</v>
      </c>
      <c r="N32" s="109">
        <v>0</v>
      </c>
      <c r="P32" s="109">
        <v>961.67</v>
      </c>
      <c r="Q32" s="109">
        <v>961.67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500495</v>
      </c>
      <c r="J33" s="109" t="s">
        <v>641</v>
      </c>
      <c r="K33" s="109" t="s">
        <v>580</v>
      </c>
      <c r="L33" s="109" t="s">
        <v>26</v>
      </c>
      <c r="N33" s="109">
        <v>0</v>
      </c>
      <c r="P33" s="108">
        <v>2710.11</v>
      </c>
      <c r="Q33" s="108">
        <v>2710.11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500496</v>
      </c>
      <c r="J34" s="109" t="s">
        <v>595</v>
      </c>
      <c r="K34" s="109" t="s">
        <v>579</v>
      </c>
      <c r="L34" s="109" t="s">
        <v>26</v>
      </c>
      <c r="N34" s="109">
        <v>0</v>
      </c>
      <c r="P34" s="108">
        <v>6117.76</v>
      </c>
      <c r="Q34" s="108">
        <v>6117.76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500496</v>
      </c>
      <c r="J35" s="109" t="s">
        <v>595</v>
      </c>
      <c r="K35" s="109" t="s">
        <v>580</v>
      </c>
      <c r="L35" s="109" t="s">
        <v>26</v>
      </c>
      <c r="N35" s="109">
        <v>0</v>
      </c>
      <c r="P35" s="109">
        <v>25.28</v>
      </c>
      <c r="Q35" s="109">
        <v>25.28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500507</v>
      </c>
      <c r="J36" s="109" t="s">
        <v>642</v>
      </c>
      <c r="K36" s="109" t="s">
        <v>580</v>
      </c>
      <c r="L36" s="109" t="s">
        <v>26</v>
      </c>
      <c r="N36" s="109">
        <v>0</v>
      </c>
      <c r="P36" s="108">
        <v>4136.2</v>
      </c>
      <c r="Q36" s="108">
        <v>4136.2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500508</v>
      </c>
      <c r="J37" s="109" t="s">
        <v>643</v>
      </c>
      <c r="K37" s="109" t="s">
        <v>580</v>
      </c>
      <c r="L37" s="109" t="s">
        <v>26</v>
      </c>
      <c r="N37" s="108">
        <v>3962.44</v>
      </c>
      <c r="P37" s="109">
        <v>0</v>
      </c>
      <c r="Q37" s="109">
        <v>0</v>
      </c>
      <c r="R37" s="108">
        <v>3962.44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579</v>
      </c>
      <c r="L38" s="109" t="s">
        <v>26</v>
      </c>
      <c r="N38" s="108">
        <v>63510.14</v>
      </c>
      <c r="P38" s="108">
        <v>74265.289999999994</v>
      </c>
      <c r="Q38" s="108">
        <v>63781.14</v>
      </c>
      <c r="R38" s="108">
        <v>73994.289999999994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580</v>
      </c>
      <c r="L39" s="109" t="s">
        <v>26</v>
      </c>
      <c r="N39" s="108">
        <v>1475753.59</v>
      </c>
      <c r="P39" s="109">
        <v>0</v>
      </c>
      <c r="Q39" s="109">
        <v>0</v>
      </c>
      <c r="R39" s="108">
        <v>1475753.59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579</v>
      </c>
      <c r="L40" s="109" t="s">
        <v>26</v>
      </c>
      <c r="N40" s="108">
        <v>-1336.4</v>
      </c>
      <c r="P40" s="108">
        <v>1336.4</v>
      </c>
      <c r="Q40" s="108">
        <v>1118.94</v>
      </c>
      <c r="R40" s="108">
        <v>-1118.94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580</v>
      </c>
      <c r="L41" s="109" t="s">
        <v>26</v>
      </c>
      <c r="N41" s="108">
        <v>91627.8</v>
      </c>
      <c r="P41" s="109">
        <v>0</v>
      </c>
      <c r="Q41" s="109">
        <v>0</v>
      </c>
      <c r="R41" s="108">
        <v>91627.8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K42" s="109" t="s">
        <v>579</v>
      </c>
      <c r="L42" s="109" t="s">
        <v>26</v>
      </c>
      <c r="N42" s="109">
        <v>0</v>
      </c>
      <c r="P42" s="108">
        <v>101537.46</v>
      </c>
      <c r="Q42" s="108">
        <v>101537.46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580</v>
      </c>
      <c r="L43" s="109" t="s">
        <v>26</v>
      </c>
      <c r="N43" s="109">
        <v>0</v>
      </c>
      <c r="P43" s="108">
        <v>83098.850000000006</v>
      </c>
      <c r="Q43" s="108">
        <v>83098.850000000006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K44" s="109" t="s">
        <v>579</v>
      </c>
      <c r="L44" s="109" t="s">
        <v>26</v>
      </c>
      <c r="N44" s="109">
        <v>0</v>
      </c>
      <c r="P44" s="108">
        <v>3747.67</v>
      </c>
      <c r="Q44" s="108">
        <v>3747.67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580</v>
      </c>
      <c r="L45" s="109" t="s">
        <v>26</v>
      </c>
      <c r="N45" s="109">
        <v>0</v>
      </c>
      <c r="P45" s="109">
        <v>689.67</v>
      </c>
      <c r="Q45" s="109">
        <v>689.67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500539</v>
      </c>
      <c r="J46" s="109" t="s">
        <v>645</v>
      </c>
      <c r="K46" s="109" t="s">
        <v>579</v>
      </c>
      <c r="L46" s="109" t="s">
        <v>26</v>
      </c>
      <c r="N46" s="109">
        <v>0</v>
      </c>
      <c r="P46" s="108">
        <v>2329.5700000000002</v>
      </c>
      <c r="Q46" s="108">
        <v>2329.5700000000002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580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K48" s="109" t="s">
        <v>580</v>
      </c>
      <c r="L48" s="109" t="s">
        <v>26</v>
      </c>
      <c r="N48" s="109">
        <v>696</v>
      </c>
      <c r="P48" s="109">
        <v>0</v>
      </c>
      <c r="Q48" s="109">
        <v>0</v>
      </c>
      <c r="R48" s="109">
        <v>696</v>
      </c>
    </row>
    <row r="49" spans="4:18" x14ac:dyDescent="0.2">
      <c r="D49" s="109" t="s">
        <v>384</v>
      </c>
      <c r="F49" s="109">
        <v>138901</v>
      </c>
      <c r="I49" s="109">
        <v>500557</v>
      </c>
      <c r="J49" s="109" t="s">
        <v>406</v>
      </c>
      <c r="K49" s="109" t="s">
        <v>579</v>
      </c>
      <c r="L49" s="109" t="s">
        <v>26</v>
      </c>
      <c r="N49" s="108">
        <v>-164158.57999999999</v>
      </c>
      <c r="P49" s="108">
        <v>1990231.61</v>
      </c>
      <c r="Q49" s="108">
        <v>1970541.61</v>
      </c>
      <c r="R49" s="108">
        <v>-144468.57999999999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K50" s="109" t="s">
        <v>580</v>
      </c>
      <c r="L50" s="109" t="s">
        <v>26</v>
      </c>
      <c r="N50" s="108">
        <v>3408265.78</v>
      </c>
      <c r="P50" s="109">
        <v>0</v>
      </c>
      <c r="Q50" s="109">
        <v>0</v>
      </c>
      <c r="R50" s="108">
        <v>3408265.78</v>
      </c>
    </row>
    <row r="51" spans="4:18" x14ac:dyDescent="0.2">
      <c r="D51" s="109" t="s">
        <v>384</v>
      </c>
      <c r="F51" s="109">
        <v>138901</v>
      </c>
      <c r="I51" s="109">
        <v>500560</v>
      </c>
      <c r="J51" s="109" t="s">
        <v>407</v>
      </c>
      <c r="K51" s="109" t="s">
        <v>580</v>
      </c>
      <c r="L51" s="109" t="s">
        <v>26</v>
      </c>
      <c r="N51" s="108">
        <v>32381.3</v>
      </c>
      <c r="P51" s="109">
        <v>0</v>
      </c>
      <c r="Q51" s="109">
        <v>0</v>
      </c>
      <c r="R51" s="108">
        <v>32381.3</v>
      </c>
    </row>
    <row r="52" spans="4:18" x14ac:dyDescent="0.2">
      <c r="D52" s="109" t="s">
        <v>384</v>
      </c>
      <c r="F52" s="109">
        <v>138901</v>
      </c>
      <c r="I52" s="109">
        <v>500576</v>
      </c>
      <c r="J52" s="109" t="s">
        <v>408</v>
      </c>
      <c r="K52" s="109" t="s">
        <v>579</v>
      </c>
      <c r="L52" s="109" t="s">
        <v>26</v>
      </c>
      <c r="N52" s="109">
        <v>0</v>
      </c>
      <c r="P52" s="108">
        <v>4307.0200000000004</v>
      </c>
      <c r="Q52" s="108">
        <v>4307.0200000000004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500576</v>
      </c>
      <c r="J53" s="109" t="s">
        <v>408</v>
      </c>
      <c r="K53" s="109" t="s">
        <v>580</v>
      </c>
      <c r="L53" s="109" t="s">
        <v>26</v>
      </c>
      <c r="N53" s="109">
        <v>0</v>
      </c>
      <c r="P53" s="108">
        <v>1758.12</v>
      </c>
      <c r="Q53" s="108">
        <v>1758.12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500577</v>
      </c>
      <c r="J54" s="109" t="s">
        <v>409</v>
      </c>
      <c r="K54" s="109" t="s">
        <v>580</v>
      </c>
      <c r="L54" s="109" t="s">
        <v>26</v>
      </c>
      <c r="N54" s="108">
        <v>7185.8</v>
      </c>
      <c r="P54" s="109">
        <v>0</v>
      </c>
      <c r="Q54" s="109">
        <v>0</v>
      </c>
      <c r="R54" s="108">
        <v>7185.8</v>
      </c>
    </row>
    <row r="55" spans="4:18" x14ac:dyDescent="0.2">
      <c r="D55" s="109" t="s">
        <v>384</v>
      </c>
      <c r="F55" s="109">
        <v>138901</v>
      </c>
      <c r="I55" s="109">
        <v>500625</v>
      </c>
      <c r="J55" s="109" t="s">
        <v>824</v>
      </c>
      <c r="K55" s="109" t="s">
        <v>579</v>
      </c>
      <c r="L55" s="109" t="s">
        <v>26</v>
      </c>
      <c r="N55" s="109">
        <v>0</v>
      </c>
      <c r="P55" s="108">
        <v>3431.73</v>
      </c>
      <c r="Q55" s="108">
        <v>3431.73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500625</v>
      </c>
      <c r="J56" s="109" t="s">
        <v>824</v>
      </c>
      <c r="K56" s="109" t="s">
        <v>580</v>
      </c>
      <c r="L56" s="109" t="s">
        <v>26</v>
      </c>
      <c r="N56" s="109">
        <v>0</v>
      </c>
      <c r="P56" s="108">
        <v>3310.61</v>
      </c>
      <c r="Q56" s="108">
        <v>3310.61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500631</v>
      </c>
      <c r="J57" s="109" t="s">
        <v>413</v>
      </c>
      <c r="K57" s="109" t="s">
        <v>579</v>
      </c>
      <c r="L57" s="109" t="s">
        <v>26</v>
      </c>
      <c r="N57" s="108">
        <v>-10194.290000000001</v>
      </c>
      <c r="P57" s="108">
        <v>10250.48</v>
      </c>
      <c r="Q57" s="108">
        <v>8459.9500000000007</v>
      </c>
      <c r="R57" s="108">
        <v>-8403.76</v>
      </c>
    </row>
    <row r="58" spans="4:18" x14ac:dyDescent="0.2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580</v>
      </c>
      <c r="L58" s="109" t="s">
        <v>26</v>
      </c>
      <c r="N58" s="108">
        <v>187076.24</v>
      </c>
      <c r="P58" s="109">
        <v>0</v>
      </c>
      <c r="Q58" s="109">
        <v>0</v>
      </c>
      <c r="R58" s="108">
        <v>187076.24</v>
      </c>
    </row>
    <row r="59" spans="4:18" x14ac:dyDescent="0.2">
      <c r="D59" s="109" t="s">
        <v>384</v>
      </c>
      <c r="F59" s="109">
        <v>138901</v>
      </c>
      <c r="I59" s="109">
        <v>500644</v>
      </c>
      <c r="J59" s="109" t="s">
        <v>415</v>
      </c>
      <c r="K59" s="109" t="s">
        <v>580</v>
      </c>
      <c r="L59" s="109" t="s">
        <v>26</v>
      </c>
      <c r="N59" s="108">
        <v>45506.89</v>
      </c>
      <c r="P59" s="109">
        <v>0</v>
      </c>
      <c r="Q59" s="109">
        <v>0</v>
      </c>
      <c r="R59" s="108">
        <v>45506.89</v>
      </c>
    </row>
    <row r="60" spans="4:18" x14ac:dyDescent="0.2">
      <c r="D60" s="109" t="s">
        <v>384</v>
      </c>
      <c r="F60" s="109">
        <v>138901</v>
      </c>
      <c r="I60" s="109">
        <v>500683</v>
      </c>
      <c r="J60" s="109" t="s">
        <v>646</v>
      </c>
      <c r="K60" s="109" t="s">
        <v>579</v>
      </c>
      <c r="L60" s="109" t="s">
        <v>26</v>
      </c>
      <c r="N60" s="109">
        <v>0</v>
      </c>
      <c r="P60" s="109">
        <v>18.59</v>
      </c>
      <c r="Q60" s="109">
        <v>18.59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500686</v>
      </c>
      <c r="J61" s="109" t="s">
        <v>751</v>
      </c>
      <c r="K61" s="109" t="s">
        <v>580</v>
      </c>
      <c r="L61" s="109" t="s">
        <v>26</v>
      </c>
      <c r="N61" s="108">
        <v>23320</v>
      </c>
      <c r="P61" s="109">
        <v>0</v>
      </c>
      <c r="Q61" s="109">
        <v>0</v>
      </c>
      <c r="R61" s="108">
        <v>23320</v>
      </c>
    </row>
    <row r="62" spans="4:18" x14ac:dyDescent="0.2">
      <c r="D62" s="109" t="s">
        <v>384</v>
      </c>
      <c r="F62" s="109">
        <v>138901</v>
      </c>
      <c r="I62" s="109">
        <v>500716</v>
      </c>
      <c r="J62" s="109" t="s">
        <v>419</v>
      </c>
      <c r="K62" s="109" t="s">
        <v>579</v>
      </c>
      <c r="L62" s="109" t="s">
        <v>26</v>
      </c>
      <c r="N62" s="109">
        <v>0</v>
      </c>
      <c r="P62" s="109">
        <v>298.52999999999997</v>
      </c>
      <c r="Q62" s="109">
        <v>298.52999999999997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500716</v>
      </c>
      <c r="J63" s="109" t="s">
        <v>419</v>
      </c>
      <c r="K63" s="109" t="s">
        <v>580</v>
      </c>
      <c r="L63" s="109" t="s">
        <v>26</v>
      </c>
      <c r="N63" s="109">
        <v>0</v>
      </c>
      <c r="P63" s="109">
        <v>315.79000000000002</v>
      </c>
      <c r="Q63" s="109">
        <v>315.79000000000002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500717</v>
      </c>
      <c r="J64" s="109" t="s">
        <v>682</v>
      </c>
      <c r="K64" s="109" t="s">
        <v>580</v>
      </c>
      <c r="L64" s="109" t="s">
        <v>26</v>
      </c>
      <c r="N64" s="109">
        <v>0</v>
      </c>
      <c r="P64" s="108">
        <v>7659.26</v>
      </c>
      <c r="Q64" s="108">
        <v>7659.26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500732</v>
      </c>
      <c r="J65" s="109" t="s">
        <v>647</v>
      </c>
      <c r="K65" s="109" t="s">
        <v>579</v>
      </c>
      <c r="L65" s="109" t="s">
        <v>26</v>
      </c>
      <c r="N65" s="109">
        <v>0</v>
      </c>
      <c r="P65" s="108">
        <v>2190.29</v>
      </c>
      <c r="Q65" s="108">
        <v>2190.29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500732</v>
      </c>
      <c r="J66" s="109" t="s">
        <v>647</v>
      </c>
      <c r="K66" s="109" t="s">
        <v>580</v>
      </c>
      <c r="L66" s="109" t="s">
        <v>26</v>
      </c>
      <c r="N66" s="109">
        <v>0</v>
      </c>
      <c r="P66" s="108">
        <v>4912.76</v>
      </c>
      <c r="Q66" s="108">
        <v>4912.76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500734</v>
      </c>
      <c r="J67" s="109" t="s">
        <v>648</v>
      </c>
      <c r="K67" s="109" t="s">
        <v>579</v>
      </c>
      <c r="L67" s="109" t="s">
        <v>26</v>
      </c>
      <c r="N67" s="109">
        <v>0</v>
      </c>
      <c r="P67" s="109">
        <v>647</v>
      </c>
      <c r="Q67" s="109">
        <v>647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500734</v>
      </c>
      <c r="J68" s="109" t="s">
        <v>648</v>
      </c>
      <c r="K68" s="109" t="s">
        <v>580</v>
      </c>
      <c r="L68" s="109" t="s">
        <v>26</v>
      </c>
      <c r="N68" s="109">
        <v>0</v>
      </c>
      <c r="P68" s="109">
        <v>37.26</v>
      </c>
      <c r="Q68" s="109">
        <v>37.26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500742</v>
      </c>
      <c r="J69" s="109" t="s">
        <v>774</v>
      </c>
      <c r="K69" s="109" t="s">
        <v>580</v>
      </c>
      <c r="L69" s="109" t="s">
        <v>26</v>
      </c>
      <c r="N69" s="108">
        <v>13134.36</v>
      </c>
      <c r="P69" s="109">
        <v>0</v>
      </c>
      <c r="Q69" s="109">
        <v>0</v>
      </c>
      <c r="R69" s="108">
        <v>13134.36</v>
      </c>
    </row>
    <row r="70" spans="4:18" x14ac:dyDescent="0.2">
      <c r="D70" s="109" t="s">
        <v>384</v>
      </c>
      <c r="F70" s="109">
        <v>138901</v>
      </c>
      <c r="I70" s="109">
        <v>500743</v>
      </c>
      <c r="J70" s="109" t="s">
        <v>649</v>
      </c>
      <c r="K70" s="109" t="s">
        <v>579</v>
      </c>
      <c r="L70" s="109" t="s">
        <v>26</v>
      </c>
      <c r="N70" s="109">
        <v>0</v>
      </c>
      <c r="P70" s="109">
        <v>57.67</v>
      </c>
      <c r="Q70" s="109">
        <v>57.67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500743</v>
      </c>
      <c r="J71" s="109" t="s">
        <v>649</v>
      </c>
      <c r="K71" s="109" t="s">
        <v>580</v>
      </c>
      <c r="L71" s="109" t="s">
        <v>26</v>
      </c>
      <c r="N71" s="109">
        <v>0</v>
      </c>
      <c r="P71" s="109">
        <v>226.35</v>
      </c>
      <c r="Q71" s="109">
        <v>226.35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500748</v>
      </c>
      <c r="J72" s="109" t="s">
        <v>752</v>
      </c>
      <c r="K72" s="109" t="s">
        <v>580</v>
      </c>
      <c r="L72" s="109" t="s">
        <v>26</v>
      </c>
      <c r="N72" s="108">
        <v>52313.86</v>
      </c>
      <c r="P72" s="108">
        <v>48442.32</v>
      </c>
      <c r="Q72" s="109">
        <v>0</v>
      </c>
      <c r="R72" s="108">
        <v>100756.18</v>
      </c>
    </row>
    <row r="73" spans="4:18" x14ac:dyDescent="0.2">
      <c r="D73" s="109" t="s">
        <v>384</v>
      </c>
      <c r="F73" s="109">
        <v>138901</v>
      </c>
      <c r="I73" s="109">
        <v>500768</v>
      </c>
      <c r="J73" s="109" t="s">
        <v>423</v>
      </c>
      <c r="K73" s="109" t="s">
        <v>579</v>
      </c>
      <c r="L73" s="109" t="s">
        <v>26</v>
      </c>
      <c r="N73" s="109">
        <v>0</v>
      </c>
      <c r="P73" s="109">
        <v>429.67</v>
      </c>
      <c r="Q73" s="109">
        <v>429.67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500768</v>
      </c>
      <c r="J74" s="109" t="s">
        <v>423</v>
      </c>
      <c r="K74" s="109" t="s">
        <v>580</v>
      </c>
      <c r="L74" s="109" t="s">
        <v>26</v>
      </c>
      <c r="N74" s="109">
        <v>0</v>
      </c>
      <c r="P74" s="108">
        <v>1849.46</v>
      </c>
      <c r="Q74" s="108">
        <v>1849.46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500776</v>
      </c>
      <c r="J75" s="109" t="s">
        <v>424</v>
      </c>
      <c r="K75" s="109" t="s">
        <v>579</v>
      </c>
      <c r="L75" s="109" t="s">
        <v>26</v>
      </c>
      <c r="N75" s="108">
        <v>-6302.34</v>
      </c>
      <c r="P75" s="108">
        <v>6302.34</v>
      </c>
      <c r="Q75" s="108">
        <v>6302.34</v>
      </c>
      <c r="R75" s="108">
        <v>-6302.34</v>
      </c>
    </row>
    <row r="76" spans="4:18" x14ac:dyDescent="0.2">
      <c r="D76" s="109" t="s">
        <v>384</v>
      </c>
      <c r="F76" s="109">
        <v>138901</v>
      </c>
      <c r="I76" s="109">
        <v>500776</v>
      </c>
      <c r="J76" s="109" t="s">
        <v>424</v>
      </c>
      <c r="K76" s="109" t="s">
        <v>580</v>
      </c>
      <c r="L76" s="109" t="s">
        <v>26</v>
      </c>
      <c r="N76" s="108">
        <v>79095.740000000005</v>
      </c>
      <c r="P76" s="109">
        <v>0</v>
      </c>
      <c r="Q76" s="109">
        <v>0</v>
      </c>
      <c r="R76" s="108">
        <v>79095.740000000005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K77" s="109" t="s">
        <v>580</v>
      </c>
      <c r="L77" s="109" t="s">
        <v>26</v>
      </c>
      <c r="N77" s="109">
        <v>106</v>
      </c>
      <c r="P77" s="109">
        <v>0</v>
      </c>
      <c r="Q77" s="109">
        <v>0</v>
      </c>
      <c r="R77" s="109">
        <v>106</v>
      </c>
    </row>
    <row r="78" spans="4:18" x14ac:dyDescent="0.2">
      <c r="D78" s="109" t="s">
        <v>384</v>
      </c>
      <c r="F78" s="109">
        <v>138901</v>
      </c>
      <c r="I78" s="109">
        <v>500839</v>
      </c>
      <c r="J78" s="109" t="s">
        <v>586</v>
      </c>
      <c r="K78" s="109" t="s">
        <v>579</v>
      </c>
      <c r="L78" s="109" t="s">
        <v>26</v>
      </c>
      <c r="N78" s="109">
        <v>0</v>
      </c>
      <c r="P78" s="109">
        <v>123.21</v>
      </c>
      <c r="Q78" s="109">
        <v>123.21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500839</v>
      </c>
      <c r="J79" s="109" t="s">
        <v>586</v>
      </c>
      <c r="K79" s="109" t="s">
        <v>580</v>
      </c>
      <c r="L79" s="109" t="s">
        <v>26</v>
      </c>
      <c r="N79" s="109">
        <v>0</v>
      </c>
      <c r="P79" s="108">
        <v>3142.62</v>
      </c>
      <c r="Q79" s="108">
        <v>3142.62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500845</v>
      </c>
      <c r="J80" s="109" t="s">
        <v>754</v>
      </c>
      <c r="K80" s="109" t="s">
        <v>579</v>
      </c>
      <c r="L80" s="109" t="s">
        <v>26</v>
      </c>
      <c r="N80" s="109">
        <v>0</v>
      </c>
      <c r="P80" s="109">
        <v>449.15</v>
      </c>
      <c r="Q80" s="109">
        <v>449.15</v>
      </c>
      <c r="R80" s="109">
        <v>0</v>
      </c>
    </row>
    <row r="81" spans="1:18" x14ac:dyDescent="0.2">
      <c r="D81" s="109" t="s">
        <v>384</v>
      </c>
      <c r="F81" s="109">
        <v>138901</v>
      </c>
      <c r="I81" s="109">
        <v>500856</v>
      </c>
      <c r="J81" s="109" t="s">
        <v>755</v>
      </c>
      <c r="K81" s="109" t="s">
        <v>580</v>
      </c>
      <c r="L81" s="109" t="s">
        <v>26</v>
      </c>
      <c r="N81" s="109">
        <v>831.99</v>
      </c>
      <c r="P81" s="109">
        <v>0</v>
      </c>
      <c r="Q81" s="109">
        <v>0</v>
      </c>
      <c r="R81" s="109">
        <v>831.99</v>
      </c>
    </row>
    <row r="82" spans="1:18" x14ac:dyDescent="0.2">
      <c r="D82" s="109" t="s">
        <v>384</v>
      </c>
      <c r="F82" s="109">
        <v>138901</v>
      </c>
      <c r="I82" s="109">
        <v>500875</v>
      </c>
      <c r="J82" s="109" t="s">
        <v>777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500883</v>
      </c>
      <c r="J83" s="109" t="s">
        <v>431</v>
      </c>
      <c r="K83" s="109" t="s">
        <v>580</v>
      </c>
      <c r="L83" s="109" t="s">
        <v>26</v>
      </c>
      <c r="N83" s="108">
        <v>160809.79999999999</v>
      </c>
      <c r="P83" s="108">
        <v>150000</v>
      </c>
      <c r="Q83" s="109">
        <v>0</v>
      </c>
      <c r="R83" s="108">
        <v>310809.8</v>
      </c>
    </row>
    <row r="84" spans="1:18" x14ac:dyDescent="0.2">
      <c r="D84" s="109" t="s">
        <v>384</v>
      </c>
      <c r="F84" s="109">
        <v>138901</v>
      </c>
      <c r="I84" s="109">
        <v>500885</v>
      </c>
      <c r="J84" s="109" t="s">
        <v>432</v>
      </c>
      <c r="K84" s="109" t="s">
        <v>580</v>
      </c>
      <c r="L84" s="109" t="s">
        <v>26</v>
      </c>
      <c r="N84" s="109">
        <v>0</v>
      </c>
      <c r="P84" s="109">
        <v>0</v>
      </c>
      <c r="Q84" s="109">
        <v>0</v>
      </c>
      <c r="R84" s="109">
        <v>0</v>
      </c>
    </row>
    <row r="85" spans="1:18" x14ac:dyDescent="0.2">
      <c r="D85" s="109" t="s">
        <v>384</v>
      </c>
      <c r="F85" s="109">
        <v>138901</v>
      </c>
      <c r="I85" s="109">
        <v>500913</v>
      </c>
      <c r="J85" s="109" t="s">
        <v>434</v>
      </c>
      <c r="K85" s="109" t="s">
        <v>580</v>
      </c>
      <c r="L85" s="109" t="s">
        <v>26</v>
      </c>
      <c r="N85" s="109">
        <v>0</v>
      </c>
      <c r="P85" s="108">
        <v>96600</v>
      </c>
      <c r="Q85" s="108">
        <v>96600</v>
      </c>
      <c r="R85" s="109">
        <v>0</v>
      </c>
    </row>
    <row r="86" spans="1:18" x14ac:dyDescent="0.2">
      <c r="D86" s="109" t="s">
        <v>384</v>
      </c>
      <c r="F86" s="109">
        <v>138901</v>
      </c>
      <c r="I86" s="109">
        <v>500914</v>
      </c>
      <c r="J86" s="109" t="s">
        <v>435</v>
      </c>
      <c r="K86" s="109" t="s">
        <v>580</v>
      </c>
      <c r="L86" s="109" t="s">
        <v>26</v>
      </c>
      <c r="N86" s="108">
        <v>49996.66</v>
      </c>
      <c r="P86" s="109">
        <v>0</v>
      </c>
      <c r="Q86" s="109">
        <v>0</v>
      </c>
      <c r="R86" s="108">
        <v>49996.66</v>
      </c>
    </row>
    <row r="87" spans="1:18" x14ac:dyDescent="0.2">
      <c r="D87" s="109" t="s">
        <v>384</v>
      </c>
      <c r="F87" s="109">
        <v>138901</v>
      </c>
      <c r="I87" s="109">
        <v>500927</v>
      </c>
      <c r="J87" s="109" t="s">
        <v>436</v>
      </c>
      <c r="K87" s="109" t="s">
        <v>580</v>
      </c>
      <c r="L87" s="109" t="s">
        <v>26</v>
      </c>
      <c r="N87" s="108">
        <v>95400</v>
      </c>
      <c r="P87" s="109">
        <v>0</v>
      </c>
      <c r="Q87" s="109">
        <v>0</v>
      </c>
      <c r="R87" s="108">
        <v>95400</v>
      </c>
    </row>
    <row r="88" spans="1:18" x14ac:dyDescent="0.2">
      <c r="D88" s="109" t="s">
        <v>384</v>
      </c>
      <c r="F88" s="109">
        <v>138901</v>
      </c>
      <c r="I88" s="109">
        <v>500936</v>
      </c>
      <c r="J88" s="109" t="s">
        <v>757</v>
      </c>
      <c r="K88" s="109" t="s">
        <v>580</v>
      </c>
      <c r="L88" s="109" t="s">
        <v>26</v>
      </c>
      <c r="N88" s="108">
        <v>15140</v>
      </c>
      <c r="P88" s="109">
        <v>0</v>
      </c>
      <c r="Q88" s="109">
        <v>0</v>
      </c>
      <c r="R88" s="108">
        <v>15140</v>
      </c>
    </row>
    <row r="90" spans="1:18" x14ac:dyDescent="0.2">
      <c r="B90" s="109" t="s">
        <v>442</v>
      </c>
      <c r="D90" s="109" t="s">
        <v>384</v>
      </c>
      <c r="F90" s="109">
        <v>138901</v>
      </c>
      <c r="L90" s="109" t="s">
        <v>26</v>
      </c>
      <c r="N90" s="108">
        <v>9915023.5899999999</v>
      </c>
      <c r="P90" s="108">
        <v>3288355.77</v>
      </c>
      <c r="Q90" s="108">
        <v>3043060.64</v>
      </c>
      <c r="R90" s="108">
        <v>10160318.720000001</v>
      </c>
    </row>
    <row r="92" spans="1:18" x14ac:dyDescent="0.2">
      <c r="B92" s="109" t="s">
        <v>443</v>
      </c>
      <c r="D92" s="109" t="s">
        <v>384</v>
      </c>
      <c r="L92" s="109" t="s">
        <v>26</v>
      </c>
      <c r="N92" s="108">
        <v>9915023.5899999999</v>
      </c>
      <c r="P92" s="108">
        <v>3288355.77</v>
      </c>
      <c r="Q92" s="108">
        <v>3043060.64</v>
      </c>
      <c r="R92" s="108">
        <v>10160318.720000001</v>
      </c>
    </row>
    <row r="94" spans="1:18" x14ac:dyDescent="0.2">
      <c r="B94" s="109" t="s">
        <v>444</v>
      </c>
      <c r="L94" s="109" t="s">
        <v>26</v>
      </c>
      <c r="N94" s="108">
        <v>9915023.5899999999</v>
      </c>
      <c r="P94" s="108">
        <v>3288355.77</v>
      </c>
      <c r="Q94" s="108">
        <v>3043060.64</v>
      </c>
      <c r="R94" s="108">
        <v>10160318.720000001</v>
      </c>
    </row>
    <row r="96" spans="1:18" x14ac:dyDescent="0.2">
      <c r="A96" s="109" t="s">
        <v>842</v>
      </c>
    </row>
    <row r="97" spans="1:15" x14ac:dyDescent="0.2">
      <c r="A97" s="109" t="s">
        <v>446</v>
      </c>
    </row>
    <row r="98" spans="1:15" x14ac:dyDescent="0.2">
      <c r="A98" s="109" t="s">
        <v>834</v>
      </c>
    </row>
    <row r="99" spans="1:15" x14ac:dyDescent="0.2">
      <c r="A99" s="109" t="s">
        <v>447</v>
      </c>
    </row>
    <row r="101" spans="1:15" x14ac:dyDescent="0.2">
      <c r="C101" s="109" t="s">
        <v>379</v>
      </c>
      <c r="E101" s="109" t="s">
        <v>374</v>
      </c>
      <c r="G101" s="109" t="s">
        <v>448</v>
      </c>
      <c r="H101" s="109" t="s">
        <v>380</v>
      </c>
      <c r="J101" s="109" t="s">
        <v>381</v>
      </c>
      <c r="M101" s="109" t="s">
        <v>382</v>
      </c>
      <c r="O101" s="109" t="s">
        <v>383</v>
      </c>
    </row>
    <row r="103" spans="1:15" x14ac:dyDescent="0.2">
      <c r="C103" s="109" t="s">
        <v>26</v>
      </c>
      <c r="E103" s="109" t="s">
        <v>384</v>
      </c>
      <c r="G103" s="109" t="s">
        <v>579</v>
      </c>
      <c r="H103" s="108">
        <v>171002.08</v>
      </c>
      <c r="J103" s="108">
        <v>2860347.43</v>
      </c>
      <c r="M103" s="108">
        <v>2813494.62</v>
      </c>
      <c r="O103" s="108">
        <v>217854.89</v>
      </c>
    </row>
    <row r="104" spans="1:15" x14ac:dyDescent="0.2">
      <c r="C104" s="109" t="s">
        <v>26</v>
      </c>
      <c r="E104" s="109" t="s">
        <v>384</v>
      </c>
      <c r="G104" s="109" t="s">
        <v>580</v>
      </c>
      <c r="H104" s="108">
        <v>9744021.5099999998</v>
      </c>
      <c r="J104" s="108">
        <v>428008.34</v>
      </c>
      <c r="M104" s="108">
        <v>229566.02</v>
      </c>
      <c r="O104" s="108">
        <v>9942463.8300000001</v>
      </c>
    </row>
    <row r="106" spans="1:15" x14ac:dyDescent="0.2">
      <c r="B106" s="109" t="s">
        <v>442</v>
      </c>
      <c r="C106" s="109" t="s">
        <v>26</v>
      </c>
      <c r="H106" s="108">
        <v>9915023.5899999999</v>
      </c>
      <c r="J106" s="108">
        <v>3288355.77</v>
      </c>
      <c r="M106" s="108">
        <v>3043060.64</v>
      </c>
      <c r="O106" s="108">
        <v>10160318.720000001</v>
      </c>
    </row>
  </sheetData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R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810456.62</v>
      </c>
      <c r="P7" s="108">
        <v>1095638.17</v>
      </c>
      <c r="Q7" s="108">
        <v>1080325.29</v>
      </c>
      <c r="R7" s="108">
        <v>825769.5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1437795.42</v>
      </c>
      <c r="P8" s="108">
        <v>36891.58</v>
      </c>
      <c r="Q8" s="109">
        <v>0</v>
      </c>
      <c r="R8" s="108">
        <v>1474687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808225.79</v>
      </c>
      <c r="P9" s="108">
        <v>1100058.95</v>
      </c>
      <c r="Q9" s="108">
        <v>1085123.98</v>
      </c>
      <c r="R9" s="108">
        <v>823160.76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1384537.1</v>
      </c>
      <c r="P10" s="108">
        <v>37023.69</v>
      </c>
      <c r="Q10" s="109">
        <v>0</v>
      </c>
      <c r="R10" s="108">
        <v>1421560.79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1835681.26</v>
      </c>
      <c r="P12" s="108">
        <v>3208325.22</v>
      </c>
      <c r="Q12" s="108">
        <v>3112131.91</v>
      </c>
      <c r="R12" s="108">
        <v>1931874.57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12287252.33</v>
      </c>
      <c r="P13" s="108">
        <v>88515.98</v>
      </c>
      <c r="Q13" s="109">
        <v>0</v>
      </c>
      <c r="R13" s="108">
        <v>12375768.310000001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245411.02</v>
      </c>
      <c r="P14" s="108">
        <v>369225.7</v>
      </c>
      <c r="Q14" s="108">
        <v>354489.88</v>
      </c>
      <c r="R14" s="108">
        <v>260146.84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1918090.68</v>
      </c>
      <c r="P15" s="108">
        <v>21488.57</v>
      </c>
      <c r="Q15" s="109">
        <v>0</v>
      </c>
      <c r="R15" s="108">
        <v>1939579.25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4607152.54</v>
      </c>
      <c r="P16" s="108">
        <v>43252.21</v>
      </c>
      <c r="Q16" s="108">
        <v>40000</v>
      </c>
      <c r="R16" s="108">
        <v>4610404.75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12229.09</v>
      </c>
      <c r="Q17" s="108">
        <v>12229.09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10816916.41</v>
      </c>
      <c r="Q18" s="108">
        <v>10816916.41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17889.48</v>
      </c>
      <c r="Q19" s="108">
        <v>17889.48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51042.25</v>
      </c>
      <c r="Q20" s="108">
        <v>51042.25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2895697.09</v>
      </c>
      <c r="P21" s="108">
        <v>9561520.7400000002</v>
      </c>
      <c r="Q21" s="108">
        <v>9392281.7899999991</v>
      </c>
      <c r="R21" s="108">
        <v>3064936.04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21951633.579999998</v>
      </c>
      <c r="P22" s="108">
        <v>433890.05</v>
      </c>
      <c r="Q22" s="109">
        <v>0</v>
      </c>
      <c r="R22" s="108">
        <v>22385523.629999999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662028.17000000004</v>
      </c>
      <c r="P23" s="108">
        <v>1322458</v>
      </c>
      <c r="Q23" s="108">
        <v>1233480.75</v>
      </c>
      <c r="R23" s="108">
        <v>751005.42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12401452.07</v>
      </c>
      <c r="P24" s="108">
        <v>266644.28000000003</v>
      </c>
      <c r="Q24" s="109">
        <v>0</v>
      </c>
      <c r="R24" s="108">
        <v>12668096.35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4973.3100000000004</v>
      </c>
      <c r="P26" s="108">
        <v>167014.76999999999</v>
      </c>
      <c r="Q26" s="108">
        <v>163928.54999999999</v>
      </c>
      <c r="R26" s="108">
        <v>8059.53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448139.3</v>
      </c>
      <c r="P27" s="108">
        <v>26908.43</v>
      </c>
      <c r="Q27" s="109">
        <v>0</v>
      </c>
      <c r="R27" s="108">
        <v>475047.73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41782.47</v>
      </c>
      <c r="Q30" s="108">
        <v>41782.47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72574.98</v>
      </c>
      <c r="P31" s="108">
        <v>1374.89</v>
      </c>
      <c r="Q31" s="109">
        <v>0</v>
      </c>
      <c r="R31" s="108">
        <v>73949.87</v>
      </c>
    </row>
    <row r="32" spans="4:18" x14ac:dyDescent="0.2">
      <c r="D32" s="109" t="s">
        <v>384</v>
      </c>
      <c r="F32" s="109">
        <v>138901</v>
      </c>
      <c r="I32" s="109">
        <v>500331</v>
      </c>
      <c r="J32" s="109" t="s">
        <v>767</v>
      </c>
      <c r="K32" s="109" t="s">
        <v>561</v>
      </c>
      <c r="L32" s="109" t="s">
        <v>26</v>
      </c>
      <c r="N32" s="108">
        <v>-1429.74</v>
      </c>
      <c r="P32" s="108">
        <v>1429.74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500331</v>
      </c>
      <c r="J33" s="109" t="s">
        <v>767</v>
      </c>
      <c r="K33" s="109" t="s">
        <v>562</v>
      </c>
      <c r="L33" s="109" t="s">
        <v>26</v>
      </c>
      <c r="N33" s="108">
        <v>6222.81</v>
      </c>
      <c r="P33" s="108">
        <v>4044.24</v>
      </c>
      <c r="Q33" s="108">
        <v>10267.049999999999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500360</v>
      </c>
      <c r="J34" s="109" t="s">
        <v>768</v>
      </c>
      <c r="K34" s="109" t="s">
        <v>562</v>
      </c>
      <c r="L34" s="109" t="s">
        <v>26</v>
      </c>
      <c r="N34" s="108">
        <v>333508.34000000003</v>
      </c>
      <c r="P34" s="109">
        <v>651.88</v>
      </c>
      <c r="Q34" s="109">
        <v>0</v>
      </c>
      <c r="R34" s="108">
        <v>334160.21999999997</v>
      </c>
    </row>
    <row r="35" spans="4:18" x14ac:dyDescent="0.2">
      <c r="D35" s="109" t="s">
        <v>384</v>
      </c>
      <c r="F35" s="109">
        <v>138901</v>
      </c>
      <c r="I35" s="109">
        <v>500491</v>
      </c>
      <c r="J35" s="109" t="s">
        <v>640</v>
      </c>
      <c r="K35" s="109" t="s">
        <v>561</v>
      </c>
      <c r="L35" s="109" t="s">
        <v>26</v>
      </c>
      <c r="N35" s="109">
        <v>0</v>
      </c>
      <c r="P35" s="109">
        <v>0.02</v>
      </c>
      <c r="Q35" s="109">
        <v>0.02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500508</v>
      </c>
      <c r="J36" s="109" t="s">
        <v>643</v>
      </c>
      <c r="K36" s="109" t="s">
        <v>562</v>
      </c>
      <c r="L36" s="109" t="s">
        <v>26</v>
      </c>
      <c r="N36" s="108">
        <v>36190.629999999997</v>
      </c>
      <c r="P36" s="109">
        <v>311.37</v>
      </c>
      <c r="Q36" s="109">
        <v>0</v>
      </c>
      <c r="R36" s="108">
        <v>36502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561</v>
      </c>
      <c r="L37" s="109" t="s">
        <v>26</v>
      </c>
      <c r="N37" s="108">
        <v>298221.75</v>
      </c>
      <c r="P37" s="108">
        <v>1108096.02</v>
      </c>
      <c r="Q37" s="108">
        <v>779606.95</v>
      </c>
      <c r="R37" s="108">
        <v>626710.81999999995</v>
      </c>
    </row>
    <row r="38" spans="4:18" x14ac:dyDescent="0.2">
      <c r="D38" s="109" t="s">
        <v>384</v>
      </c>
      <c r="F38" s="109">
        <v>138901</v>
      </c>
      <c r="I38" s="109">
        <v>500512</v>
      </c>
      <c r="J38" s="109" t="s">
        <v>400</v>
      </c>
      <c r="K38" s="109" t="s">
        <v>562</v>
      </c>
      <c r="L38" s="109" t="s">
        <v>26</v>
      </c>
      <c r="N38" s="108">
        <v>24266389.5</v>
      </c>
      <c r="P38" s="108">
        <v>620077.17000000004</v>
      </c>
      <c r="Q38" s="109">
        <v>0</v>
      </c>
      <c r="R38" s="108">
        <v>24886466.670000002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561</v>
      </c>
      <c r="L39" s="109" t="s">
        <v>26</v>
      </c>
      <c r="N39" s="108">
        <v>31872.37</v>
      </c>
      <c r="P39" s="108">
        <v>39995.57</v>
      </c>
      <c r="Q39" s="108">
        <v>31872.37</v>
      </c>
      <c r="R39" s="108">
        <v>39995.57</v>
      </c>
    </row>
    <row r="40" spans="4:18" x14ac:dyDescent="0.2">
      <c r="D40" s="109" t="s">
        <v>384</v>
      </c>
      <c r="F40" s="109">
        <v>138901</v>
      </c>
      <c r="I40" s="109">
        <v>500515</v>
      </c>
      <c r="J40" s="109" t="s">
        <v>401</v>
      </c>
      <c r="K40" s="109" t="s">
        <v>562</v>
      </c>
      <c r="L40" s="109" t="s">
        <v>26</v>
      </c>
      <c r="N40" s="108">
        <v>1160762.46</v>
      </c>
      <c r="P40" s="108">
        <v>180499.01</v>
      </c>
      <c r="Q40" s="109">
        <v>0</v>
      </c>
      <c r="R40" s="108">
        <v>1341261.47</v>
      </c>
    </row>
    <row r="41" spans="4:18" x14ac:dyDescent="0.2">
      <c r="D41" s="109" t="s">
        <v>384</v>
      </c>
      <c r="F41" s="109">
        <v>138901</v>
      </c>
      <c r="I41" s="109">
        <v>500540</v>
      </c>
      <c r="J41" s="109" t="s">
        <v>748</v>
      </c>
      <c r="K41" s="109" t="s">
        <v>561</v>
      </c>
      <c r="L41" s="109" t="s">
        <v>26</v>
      </c>
      <c r="N41" s="108">
        <v>-19610.349999999999</v>
      </c>
      <c r="P41" s="108">
        <v>52625.1</v>
      </c>
      <c r="Q41" s="108">
        <v>46368.18</v>
      </c>
      <c r="R41" s="108">
        <v>-13353.43</v>
      </c>
    </row>
    <row r="42" spans="4:18" x14ac:dyDescent="0.2">
      <c r="D42" s="109" t="s">
        <v>384</v>
      </c>
      <c r="F42" s="109">
        <v>138901</v>
      </c>
      <c r="I42" s="109">
        <v>500540</v>
      </c>
      <c r="J42" s="109" t="s">
        <v>748</v>
      </c>
      <c r="K42" s="109" t="s">
        <v>562</v>
      </c>
      <c r="L42" s="109" t="s">
        <v>26</v>
      </c>
      <c r="N42" s="108">
        <v>1211970.6499999999</v>
      </c>
      <c r="P42" s="108">
        <v>318605.21000000002</v>
      </c>
      <c r="Q42" s="109">
        <v>0</v>
      </c>
      <c r="R42" s="108">
        <v>1530575.86</v>
      </c>
    </row>
    <row r="43" spans="4:18" x14ac:dyDescent="0.2">
      <c r="D43" s="109" t="s">
        <v>384</v>
      </c>
      <c r="F43" s="109">
        <v>138901</v>
      </c>
      <c r="I43" s="109">
        <v>500546</v>
      </c>
      <c r="J43" s="109" t="s">
        <v>404</v>
      </c>
      <c r="K43" s="109" t="s">
        <v>562</v>
      </c>
      <c r="L43" s="109" t="s">
        <v>26</v>
      </c>
      <c r="N43" s="108">
        <v>8470.35</v>
      </c>
      <c r="P43" s="108">
        <v>1456.79</v>
      </c>
      <c r="Q43" s="109">
        <v>0</v>
      </c>
      <c r="R43" s="108">
        <v>9927.14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562</v>
      </c>
      <c r="L44" s="109" t="s">
        <v>26</v>
      </c>
      <c r="N44" s="108">
        <v>46330.3</v>
      </c>
      <c r="P44" s="108">
        <v>10293.92</v>
      </c>
      <c r="Q44" s="109">
        <v>0</v>
      </c>
      <c r="R44" s="108">
        <v>56624.22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561</v>
      </c>
      <c r="L45" s="109" t="s">
        <v>26</v>
      </c>
      <c r="N45" s="108">
        <v>491081.52</v>
      </c>
      <c r="P45" s="108">
        <v>3198739.32</v>
      </c>
      <c r="Q45" s="108">
        <v>2980301.11</v>
      </c>
      <c r="R45" s="108">
        <v>709519.73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562</v>
      </c>
      <c r="L46" s="109" t="s">
        <v>26</v>
      </c>
      <c r="N46" s="108">
        <v>31579613.18</v>
      </c>
      <c r="P46" s="108">
        <v>1102239.18</v>
      </c>
      <c r="Q46" s="109">
        <v>0</v>
      </c>
      <c r="R46" s="108">
        <v>32681852.359999999</v>
      </c>
    </row>
    <row r="47" spans="4:18" x14ac:dyDescent="0.2">
      <c r="D47" s="109" t="s">
        <v>384</v>
      </c>
      <c r="F47" s="109">
        <v>138901</v>
      </c>
      <c r="I47" s="109">
        <v>500558</v>
      </c>
      <c r="J47" s="109" t="s">
        <v>406</v>
      </c>
      <c r="K47" s="109" t="s">
        <v>561</v>
      </c>
      <c r="L47" s="109" t="s">
        <v>26</v>
      </c>
      <c r="N47" s="108">
        <v>877495.18</v>
      </c>
      <c r="P47" s="108">
        <v>4098080.71</v>
      </c>
      <c r="Q47" s="108">
        <v>3739185.39</v>
      </c>
      <c r="R47" s="108">
        <v>1236390.5</v>
      </c>
    </row>
    <row r="48" spans="4:18" x14ac:dyDescent="0.2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562</v>
      </c>
      <c r="L48" s="109" t="s">
        <v>26</v>
      </c>
      <c r="N48" s="108">
        <v>51814863.409999996</v>
      </c>
      <c r="P48" s="108">
        <v>1258321.97</v>
      </c>
      <c r="Q48" s="109">
        <v>0</v>
      </c>
      <c r="R48" s="108">
        <v>53073185.380000003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562</v>
      </c>
      <c r="L49" s="109" t="s">
        <v>26</v>
      </c>
      <c r="N49" s="108">
        <v>175315.87</v>
      </c>
      <c r="P49" s="108">
        <v>2707.86</v>
      </c>
      <c r="Q49" s="109">
        <v>0</v>
      </c>
      <c r="R49" s="108">
        <v>178023.73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561</v>
      </c>
      <c r="L50" s="109" t="s">
        <v>26</v>
      </c>
      <c r="N50" s="108">
        <v>-76275.34</v>
      </c>
      <c r="P50" s="108">
        <v>107716.77</v>
      </c>
      <c r="Q50" s="108">
        <v>100845.65</v>
      </c>
      <c r="R50" s="108">
        <v>-69404.22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562</v>
      </c>
      <c r="L51" s="109" t="s">
        <v>26</v>
      </c>
      <c r="N51" s="108">
        <v>1385683.57</v>
      </c>
      <c r="P51" s="108">
        <v>18307.47</v>
      </c>
      <c r="Q51" s="109">
        <v>0</v>
      </c>
      <c r="R51" s="108">
        <v>1403991.04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562</v>
      </c>
      <c r="L52" s="109" t="s">
        <v>26</v>
      </c>
      <c r="N52" s="108">
        <v>80866.44</v>
      </c>
      <c r="P52" s="108">
        <v>2587.34</v>
      </c>
      <c r="Q52" s="109">
        <v>0</v>
      </c>
      <c r="R52" s="108">
        <v>83453.78</v>
      </c>
    </row>
    <row r="53" spans="4:18" x14ac:dyDescent="0.2">
      <c r="D53" s="109" t="s">
        <v>384</v>
      </c>
      <c r="F53" s="109">
        <v>138901</v>
      </c>
      <c r="I53" s="109">
        <v>500617</v>
      </c>
      <c r="J53" s="109" t="s">
        <v>749</v>
      </c>
      <c r="K53" s="109" t="s">
        <v>562</v>
      </c>
      <c r="L53" s="109" t="s">
        <v>26</v>
      </c>
      <c r="N53" s="108">
        <v>13219.33</v>
      </c>
      <c r="P53" s="109">
        <v>679.61</v>
      </c>
      <c r="Q53" s="109">
        <v>0</v>
      </c>
      <c r="R53" s="108">
        <v>13898.94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561</v>
      </c>
      <c r="L54" s="109" t="s">
        <v>26</v>
      </c>
      <c r="N54" s="108">
        <v>-1967.41</v>
      </c>
      <c r="P54" s="108">
        <v>13592.25</v>
      </c>
      <c r="Q54" s="108">
        <v>12148.38</v>
      </c>
      <c r="R54" s="109">
        <v>-523.54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562</v>
      </c>
      <c r="L55" s="109" t="s">
        <v>26</v>
      </c>
      <c r="N55" s="108">
        <v>133746.31</v>
      </c>
      <c r="P55" s="108">
        <v>3725.76</v>
      </c>
      <c r="Q55" s="109">
        <v>0</v>
      </c>
      <c r="R55" s="108">
        <v>137472.07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562</v>
      </c>
      <c r="L56" s="109" t="s">
        <v>26</v>
      </c>
      <c r="N56" s="108">
        <v>61121.81</v>
      </c>
      <c r="P56" s="108">
        <v>3739.22</v>
      </c>
      <c r="Q56" s="109">
        <v>0</v>
      </c>
      <c r="R56" s="108">
        <v>64861.03</v>
      </c>
    </row>
    <row r="57" spans="4:18" x14ac:dyDescent="0.2">
      <c r="D57" s="109" t="s">
        <v>384</v>
      </c>
      <c r="F57" s="109">
        <v>138901</v>
      </c>
      <c r="I57" s="109">
        <v>500716</v>
      </c>
      <c r="J57" s="109" t="s">
        <v>419</v>
      </c>
      <c r="K57" s="109" t="s">
        <v>561</v>
      </c>
      <c r="L57" s="109" t="s">
        <v>26</v>
      </c>
      <c r="N57" s="108">
        <v>5593.66</v>
      </c>
      <c r="P57" s="108">
        <v>21638.55</v>
      </c>
      <c r="Q57" s="108">
        <v>20095.72</v>
      </c>
      <c r="R57" s="108">
        <v>7136.49</v>
      </c>
    </row>
    <row r="58" spans="4:18" x14ac:dyDescent="0.2">
      <c r="D58" s="109" t="s">
        <v>384</v>
      </c>
      <c r="F58" s="109">
        <v>138901</v>
      </c>
      <c r="I58" s="109">
        <v>500716</v>
      </c>
      <c r="J58" s="109" t="s">
        <v>419</v>
      </c>
      <c r="K58" s="109" t="s">
        <v>562</v>
      </c>
      <c r="L58" s="109" t="s">
        <v>26</v>
      </c>
      <c r="N58" s="108">
        <v>220901.05</v>
      </c>
      <c r="P58" s="108">
        <v>4280.04</v>
      </c>
      <c r="Q58" s="109">
        <v>0</v>
      </c>
      <c r="R58" s="108">
        <v>225181.09</v>
      </c>
    </row>
    <row r="59" spans="4:18" x14ac:dyDescent="0.2">
      <c r="D59" s="109" t="s">
        <v>384</v>
      </c>
      <c r="F59" s="109">
        <v>138901</v>
      </c>
      <c r="I59" s="109">
        <v>500742</v>
      </c>
      <c r="J59" s="109" t="s">
        <v>774</v>
      </c>
      <c r="K59" s="109" t="s">
        <v>562</v>
      </c>
      <c r="L59" s="109" t="s">
        <v>26</v>
      </c>
      <c r="N59" s="108">
        <v>11308.01</v>
      </c>
      <c r="P59" s="109">
        <v>723.63</v>
      </c>
      <c r="Q59" s="109">
        <v>0</v>
      </c>
      <c r="R59" s="108">
        <v>12031.64</v>
      </c>
    </row>
    <row r="60" spans="4:18" x14ac:dyDescent="0.2">
      <c r="D60" s="109" t="s">
        <v>384</v>
      </c>
      <c r="F60" s="109">
        <v>138901</v>
      </c>
      <c r="I60" s="109">
        <v>500748</v>
      </c>
      <c r="J60" s="109" t="s">
        <v>752</v>
      </c>
      <c r="K60" s="109" t="s">
        <v>562</v>
      </c>
      <c r="L60" s="109" t="s">
        <v>26</v>
      </c>
      <c r="N60" s="108">
        <v>38810.68</v>
      </c>
      <c r="P60" s="108">
        <v>4582.9399999999996</v>
      </c>
      <c r="Q60" s="109">
        <v>0</v>
      </c>
      <c r="R60" s="108">
        <v>43393.62</v>
      </c>
    </row>
    <row r="61" spans="4:18" x14ac:dyDescent="0.2">
      <c r="D61" s="109" t="s">
        <v>384</v>
      </c>
      <c r="F61" s="109">
        <v>138901</v>
      </c>
      <c r="I61" s="109">
        <v>500758</v>
      </c>
      <c r="J61" s="109" t="s">
        <v>422</v>
      </c>
      <c r="K61" s="109" t="s">
        <v>562</v>
      </c>
      <c r="L61" s="109" t="s">
        <v>26</v>
      </c>
      <c r="N61" s="108">
        <v>46625.26</v>
      </c>
      <c r="P61" s="108">
        <v>2994</v>
      </c>
      <c r="Q61" s="109">
        <v>0</v>
      </c>
      <c r="R61" s="108">
        <v>49619.26</v>
      </c>
    </row>
    <row r="62" spans="4:18" x14ac:dyDescent="0.2">
      <c r="D62" s="109" t="s">
        <v>384</v>
      </c>
      <c r="F62" s="109">
        <v>138901</v>
      </c>
      <c r="I62" s="109">
        <v>500768</v>
      </c>
      <c r="J62" s="109" t="s">
        <v>423</v>
      </c>
      <c r="K62" s="109" t="s">
        <v>561</v>
      </c>
      <c r="L62" s="109" t="s">
        <v>26</v>
      </c>
      <c r="N62" s="108">
        <v>35089.440000000002</v>
      </c>
      <c r="P62" s="108">
        <v>107763.43</v>
      </c>
      <c r="Q62" s="108">
        <v>83121.2</v>
      </c>
      <c r="R62" s="108">
        <v>59731.67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562</v>
      </c>
      <c r="L63" s="109" t="s">
        <v>26</v>
      </c>
      <c r="N63" s="108">
        <v>3525969.37</v>
      </c>
      <c r="P63" s="108">
        <v>49501.17</v>
      </c>
      <c r="Q63" s="108">
        <v>3149363.32</v>
      </c>
      <c r="R63" s="108">
        <v>426107.22</v>
      </c>
    </row>
    <row r="64" spans="4:18" x14ac:dyDescent="0.2">
      <c r="D64" s="109" t="s">
        <v>384</v>
      </c>
      <c r="F64" s="109">
        <v>138901</v>
      </c>
      <c r="I64" s="109">
        <v>500806</v>
      </c>
      <c r="J64" s="109" t="s">
        <v>426</v>
      </c>
      <c r="K64" s="109" t="s">
        <v>562</v>
      </c>
      <c r="L64" s="109" t="s">
        <v>26</v>
      </c>
      <c r="N64" s="108">
        <v>57026.36</v>
      </c>
      <c r="P64" s="108">
        <v>3395.95</v>
      </c>
      <c r="Q64" s="109">
        <v>0</v>
      </c>
      <c r="R64" s="108">
        <v>60422.31</v>
      </c>
    </row>
    <row r="65" spans="2:18" x14ac:dyDescent="0.2">
      <c r="D65" s="109" t="s">
        <v>384</v>
      </c>
      <c r="F65" s="109">
        <v>138901</v>
      </c>
      <c r="I65" s="109">
        <v>500839</v>
      </c>
      <c r="J65" s="109" t="s">
        <v>586</v>
      </c>
      <c r="K65" s="109" t="s">
        <v>561</v>
      </c>
      <c r="L65" s="109" t="s">
        <v>26</v>
      </c>
      <c r="N65" s="108">
        <v>6561.79</v>
      </c>
      <c r="P65" s="108">
        <v>27512.2</v>
      </c>
      <c r="Q65" s="108">
        <v>24874.79</v>
      </c>
      <c r="R65" s="108">
        <v>9199.2000000000007</v>
      </c>
    </row>
    <row r="66" spans="2:18" x14ac:dyDescent="0.2">
      <c r="D66" s="109" t="s">
        <v>384</v>
      </c>
      <c r="F66" s="109">
        <v>138901</v>
      </c>
      <c r="I66" s="109">
        <v>500839</v>
      </c>
      <c r="J66" s="109" t="s">
        <v>586</v>
      </c>
      <c r="K66" s="109" t="s">
        <v>562</v>
      </c>
      <c r="L66" s="109" t="s">
        <v>26</v>
      </c>
      <c r="N66" s="108">
        <v>396022.63</v>
      </c>
      <c r="P66" s="108">
        <v>84803.3</v>
      </c>
      <c r="Q66" s="108">
        <v>39000.81</v>
      </c>
      <c r="R66" s="108">
        <v>441825.12</v>
      </c>
    </row>
    <row r="67" spans="2:18" x14ac:dyDescent="0.2">
      <c r="D67" s="109" t="s">
        <v>384</v>
      </c>
      <c r="F67" s="109">
        <v>138901</v>
      </c>
      <c r="I67" s="109">
        <v>500852</v>
      </c>
      <c r="J67" s="109" t="s">
        <v>429</v>
      </c>
      <c r="K67" s="109" t="s">
        <v>562</v>
      </c>
      <c r="L67" s="109" t="s">
        <v>26</v>
      </c>
      <c r="N67" s="108">
        <v>24311.37</v>
      </c>
      <c r="P67" s="108">
        <v>1612.18</v>
      </c>
      <c r="Q67" s="109">
        <v>0</v>
      </c>
      <c r="R67" s="108">
        <v>25923.55</v>
      </c>
    </row>
    <row r="68" spans="2:18" x14ac:dyDescent="0.2">
      <c r="D68" s="109" t="s">
        <v>384</v>
      </c>
      <c r="F68" s="109">
        <v>138901</v>
      </c>
      <c r="I68" s="109">
        <v>500856</v>
      </c>
      <c r="J68" s="109" t="s">
        <v>755</v>
      </c>
      <c r="K68" s="109" t="s">
        <v>561</v>
      </c>
      <c r="L68" s="109" t="s">
        <v>26</v>
      </c>
      <c r="N68" s="108">
        <v>67296.990000000005</v>
      </c>
      <c r="P68" s="108">
        <v>205335.16</v>
      </c>
      <c r="Q68" s="108">
        <v>203985.76</v>
      </c>
      <c r="R68" s="108">
        <v>68646.39</v>
      </c>
    </row>
    <row r="69" spans="2:18" x14ac:dyDescent="0.2">
      <c r="D69" s="109" t="s">
        <v>384</v>
      </c>
      <c r="F69" s="109">
        <v>138901</v>
      </c>
      <c r="I69" s="109">
        <v>500856</v>
      </c>
      <c r="J69" s="109" t="s">
        <v>755</v>
      </c>
      <c r="K69" s="109" t="s">
        <v>562</v>
      </c>
      <c r="L69" s="109" t="s">
        <v>26</v>
      </c>
      <c r="N69" s="108">
        <v>130819.76</v>
      </c>
      <c r="P69" s="108">
        <v>327259.49</v>
      </c>
      <c r="Q69" s="109">
        <v>0</v>
      </c>
      <c r="R69" s="108">
        <v>458079.25</v>
      </c>
    </row>
    <row r="70" spans="2:18" x14ac:dyDescent="0.2">
      <c r="D70" s="109" t="s">
        <v>384</v>
      </c>
      <c r="F70" s="109">
        <v>138901</v>
      </c>
      <c r="I70" s="109">
        <v>500866</v>
      </c>
      <c r="J70" s="109" t="s">
        <v>429</v>
      </c>
      <c r="K70" s="109" t="s">
        <v>562</v>
      </c>
      <c r="L70" s="109" t="s">
        <v>26</v>
      </c>
      <c r="N70" s="108">
        <v>4886.03</v>
      </c>
      <c r="P70" s="109">
        <v>346.27</v>
      </c>
      <c r="Q70" s="109">
        <v>0</v>
      </c>
      <c r="R70" s="108">
        <v>5232.3</v>
      </c>
    </row>
    <row r="71" spans="2:18" x14ac:dyDescent="0.2">
      <c r="D71" s="109" t="s">
        <v>384</v>
      </c>
      <c r="F71" s="109">
        <v>138901</v>
      </c>
      <c r="I71" s="109">
        <v>500913</v>
      </c>
      <c r="J71" s="109" t="s">
        <v>434</v>
      </c>
      <c r="K71" s="109" t="s">
        <v>561</v>
      </c>
      <c r="L71" s="109" t="s">
        <v>26</v>
      </c>
      <c r="N71" s="108">
        <v>69607.759999999995</v>
      </c>
      <c r="P71" s="108">
        <v>120178.71</v>
      </c>
      <c r="Q71" s="108">
        <v>92237.81</v>
      </c>
      <c r="R71" s="108">
        <v>97548.66</v>
      </c>
    </row>
    <row r="72" spans="2:18" x14ac:dyDescent="0.2">
      <c r="D72" s="109" t="s">
        <v>384</v>
      </c>
      <c r="F72" s="109">
        <v>138901</v>
      </c>
      <c r="I72" s="109">
        <v>500913</v>
      </c>
      <c r="J72" s="109" t="s">
        <v>434</v>
      </c>
      <c r="K72" s="109" t="s">
        <v>562</v>
      </c>
      <c r="L72" s="109" t="s">
        <v>26</v>
      </c>
      <c r="N72" s="108">
        <v>6009876.6200000001</v>
      </c>
      <c r="P72" s="108">
        <v>1889546.1</v>
      </c>
      <c r="Q72" s="108">
        <v>1765388.5</v>
      </c>
      <c r="R72" s="108">
        <v>6134034.2199999997</v>
      </c>
    </row>
    <row r="73" spans="2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561</v>
      </c>
      <c r="L73" s="109" t="s">
        <v>26</v>
      </c>
      <c r="N73" s="108">
        <v>1123.25</v>
      </c>
      <c r="P73" s="108">
        <v>1961.6</v>
      </c>
      <c r="Q73" s="108">
        <v>1638.74</v>
      </c>
      <c r="R73" s="108">
        <v>1446.11</v>
      </c>
    </row>
    <row r="74" spans="2:18" x14ac:dyDescent="0.2">
      <c r="D74" s="109" t="s">
        <v>384</v>
      </c>
      <c r="F74" s="109">
        <v>138901</v>
      </c>
      <c r="I74" s="109">
        <v>500918</v>
      </c>
      <c r="J74" s="109" t="s">
        <v>434</v>
      </c>
      <c r="K74" s="109" t="s">
        <v>562</v>
      </c>
      <c r="L74" s="109" t="s">
        <v>26</v>
      </c>
      <c r="N74" s="108">
        <v>121959.77</v>
      </c>
      <c r="P74" s="108">
        <v>26607.5</v>
      </c>
      <c r="Q74" s="108">
        <v>93727.27</v>
      </c>
      <c r="R74" s="108">
        <v>54840</v>
      </c>
    </row>
    <row r="76" spans="2:18" x14ac:dyDescent="0.2">
      <c r="B76" s="109" t="s">
        <v>442</v>
      </c>
      <c r="D76" s="109" t="s">
        <v>384</v>
      </c>
      <c r="F76" s="109">
        <v>138901</v>
      </c>
      <c r="L76" s="109" t="s">
        <v>26</v>
      </c>
      <c r="N76" s="108">
        <v>188458554</v>
      </c>
      <c r="P76" s="108">
        <v>43934415.100000001</v>
      </c>
      <c r="Q76" s="108">
        <v>40761409.32</v>
      </c>
      <c r="R76" s="108">
        <v>191631559.78</v>
      </c>
    </row>
    <row r="78" spans="2:18" x14ac:dyDescent="0.2">
      <c r="B78" s="109" t="s">
        <v>443</v>
      </c>
      <c r="D78" s="109" t="s">
        <v>384</v>
      </c>
      <c r="L78" s="109" t="s">
        <v>26</v>
      </c>
      <c r="N78" s="108">
        <v>188458554</v>
      </c>
      <c r="P78" s="108">
        <v>43934415.100000001</v>
      </c>
      <c r="Q78" s="108">
        <v>40761409.32</v>
      </c>
      <c r="R78" s="108">
        <v>191631559.78</v>
      </c>
    </row>
    <row r="80" spans="2:18" x14ac:dyDescent="0.2">
      <c r="B80" s="109" t="s">
        <v>444</v>
      </c>
      <c r="L80" s="109" t="s">
        <v>26</v>
      </c>
      <c r="N80" s="108">
        <v>188458554</v>
      </c>
      <c r="P80" s="108">
        <v>43934415.100000001</v>
      </c>
      <c r="Q80" s="108">
        <v>40761409.32</v>
      </c>
      <c r="R80" s="108">
        <v>191631559.78</v>
      </c>
    </row>
    <row r="82" spans="1:15" x14ac:dyDescent="0.2">
      <c r="A82" s="109" t="s">
        <v>844</v>
      </c>
    </row>
    <row r="83" spans="1:15" x14ac:dyDescent="0.2">
      <c r="A83" s="109" t="s">
        <v>446</v>
      </c>
    </row>
    <row r="84" spans="1:15" x14ac:dyDescent="0.2">
      <c r="A84" s="109" t="s">
        <v>834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384</v>
      </c>
      <c r="G89" s="109" t="s">
        <v>561</v>
      </c>
      <c r="H89" s="108">
        <v>9047134.1300000008</v>
      </c>
      <c r="J89" s="108">
        <v>36988827.409999996</v>
      </c>
      <c r="M89" s="108">
        <v>35597964.93</v>
      </c>
      <c r="O89" s="108">
        <v>10437996.609999999</v>
      </c>
    </row>
    <row r="90" spans="1:15" x14ac:dyDescent="0.2">
      <c r="C90" s="109" t="s">
        <v>26</v>
      </c>
      <c r="E90" s="109" t="s">
        <v>384</v>
      </c>
      <c r="G90" s="109" t="s">
        <v>562</v>
      </c>
      <c r="H90" s="108">
        <v>179411419.87</v>
      </c>
      <c r="J90" s="108">
        <v>6945587.6900000004</v>
      </c>
      <c r="M90" s="108">
        <v>5163444.3899999997</v>
      </c>
      <c r="O90" s="108">
        <v>181193563.16999999</v>
      </c>
    </row>
    <row r="92" spans="1:15" x14ac:dyDescent="0.2">
      <c r="B92" s="109" t="s">
        <v>442</v>
      </c>
      <c r="C92" s="109" t="s">
        <v>26</v>
      </c>
      <c r="H92" s="108">
        <v>188458554</v>
      </c>
      <c r="J92" s="108">
        <v>43934415.100000001</v>
      </c>
      <c r="M92" s="108">
        <v>40761409.32</v>
      </c>
      <c r="O92" s="108">
        <v>191631559.78</v>
      </c>
    </row>
  </sheetData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92D050"/>
  </sheetPr>
  <dimension ref="A1:R4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845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2215185.12</v>
      </c>
      <c r="P8" s="108">
        <v>778966.2</v>
      </c>
      <c r="Q8" s="108">
        <v>2215185.12</v>
      </c>
      <c r="R8" s="108">
        <v>778966.2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500702</v>
      </c>
      <c r="J13" s="109" t="s">
        <v>661</v>
      </c>
      <c r="K13" s="109" t="s">
        <v>562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890137.33</v>
      </c>
      <c r="P15" s="108">
        <v>81706.990000000005</v>
      </c>
      <c r="Q15" s="109">
        <v>0</v>
      </c>
      <c r="R15" s="108">
        <v>971844.32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415366.33</v>
      </c>
      <c r="P16" s="108">
        <v>813000</v>
      </c>
      <c r="Q16" s="108">
        <v>854871.58</v>
      </c>
      <c r="R16" s="108">
        <v>373494.75</v>
      </c>
    </row>
    <row r="17" spans="2:18" x14ac:dyDescent="0.2">
      <c r="D17" s="109" t="s">
        <v>593</v>
      </c>
      <c r="F17" s="109">
        <v>1130510</v>
      </c>
      <c r="I17" s="109">
        <v>500725</v>
      </c>
      <c r="J17" s="109" t="s">
        <v>848</v>
      </c>
      <c r="K17" s="109" t="s">
        <v>562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2:18" x14ac:dyDescent="0.2">
      <c r="D18" s="109" t="s">
        <v>593</v>
      </c>
      <c r="F18" s="109">
        <v>1130510</v>
      </c>
      <c r="I18" s="109">
        <v>500737</v>
      </c>
      <c r="J18" s="109" t="s">
        <v>849</v>
      </c>
      <c r="K18" s="109" t="s">
        <v>562</v>
      </c>
      <c r="L18" s="109" t="s">
        <v>26</v>
      </c>
      <c r="N18" s="108">
        <v>8889.26</v>
      </c>
      <c r="P18" s="109">
        <v>0</v>
      </c>
      <c r="Q18" s="108">
        <v>7230.64</v>
      </c>
      <c r="R18" s="108">
        <v>1658.62</v>
      </c>
    </row>
    <row r="19" spans="2:18" x14ac:dyDescent="0.2">
      <c r="D19" s="109" t="s">
        <v>593</v>
      </c>
      <c r="F19" s="109">
        <v>1130510</v>
      </c>
      <c r="I19" s="109">
        <v>500750</v>
      </c>
      <c r="J19" s="109" t="s">
        <v>850</v>
      </c>
      <c r="K19" s="109" t="s">
        <v>562</v>
      </c>
      <c r="L19" s="109" t="s">
        <v>26</v>
      </c>
      <c r="N19" s="108">
        <v>2422673.2999999998</v>
      </c>
      <c r="P19" s="108">
        <v>182883.94</v>
      </c>
      <c r="Q19" s="109">
        <v>0</v>
      </c>
      <c r="R19" s="108">
        <v>2605557.2400000002</v>
      </c>
    </row>
    <row r="20" spans="2:18" x14ac:dyDescent="0.2">
      <c r="D20" s="109" t="s">
        <v>593</v>
      </c>
      <c r="F20" s="109">
        <v>1130510</v>
      </c>
      <c r="I20" s="109">
        <v>500760</v>
      </c>
      <c r="J20" s="109" t="s">
        <v>849</v>
      </c>
      <c r="K20" s="109" t="s">
        <v>562</v>
      </c>
      <c r="L20" s="109" t="s">
        <v>26</v>
      </c>
      <c r="N20" s="108">
        <v>3220.98</v>
      </c>
      <c r="P20" s="109">
        <v>0</v>
      </c>
      <c r="Q20" s="108">
        <v>3220.98</v>
      </c>
      <c r="R20" s="109">
        <v>0</v>
      </c>
    </row>
    <row r="21" spans="2:18" x14ac:dyDescent="0.2">
      <c r="D21" s="109" t="s">
        <v>593</v>
      </c>
      <c r="F21" s="109">
        <v>1130510</v>
      </c>
      <c r="I21" s="109">
        <v>500798</v>
      </c>
      <c r="J21" s="109" t="s">
        <v>851</v>
      </c>
      <c r="K21" s="109" t="s">
        <v>562</v>
      </c>
      <c r="L21" s="109" t="s">
        <v>26</v>
      </c>
      <c r="N21" s="108">
        <v>1066.8399999999999</v>
      </c>
      <c r="P21" s="108">
        <v>1000.03</v>
      </c>
      <c r="Q21" s="108">
        <v>1066.8399999999999</v>
      </c>
      <c r="R21" s="108">
        <v>1000.03</v>
      </c>
    </row>
    <row r="22" spans="2:18" x14ac:dyDescent="0.2">
      <c r="D22" s="109" t="s">
        <v>593</v>
      </c>
      <c r="F22" s="109">
        <v>1130510</v>
      </c>
      <c r="I22" s="109">
        <v>500826</v>
      </c>
      <c r="J22" s="109" t="s">
        <v>602</v>
      </c>
      <c r="K22" s="109" t="s">
        <v>562</v>
      </c>
      <c r="L22" s="109" t="s">
        <v>26</v>
      </c>
      <c r="N22" s="108">
        <v>2459028.08</v>
      </c>
      <c r="P22" s="108">
        <v>28900.12</v>
      </c>
      <c r="Q22" s="109">
        <v>0</v>
      </c>
      <c r="R22" s="108">
        <v>2487928.2000000002</v>
      </c>
    </row>
    <row r="23" spans="2:18" x14ac:dyDescent="0.2">
      <c r="D23" s="109" t="s">
        <v>593</v>
      </c>
      <c r="F23" s="109">
        <v>1130510</v>
      </c>
      <c r="I23" s="109">
        <v>500838</v>
      </c>
      <c r="J23" s="109" t="s">
        <v>603</v>
      </c>
      <c r="K23" s="109" t="s">
        <v>562</v>
      </c>
      <c r="L23" s="109" t="s">
        <v>26</v>
      </c>
      <c r="N23" s="108">
        <v>2222322.2799999998</v>
      </c>
      <c r="P23" s="108">
        <v>381578.95</v>
      </c>
      <c r="Q23" s="109">
        <v>0</v>
      </c>
      <c r="R23" s="108">
        <v>2603901.23</v>
      </c>
    </row>
    <row r="24" spans="2:18" x14ac:dyDescent="0.2">
      <c r="D24" s="109" t="s">
        <v>593</v>
      </c>
      <c r="F24" s="109">
        <v>1130510</v>
      </c>
      <c r="I24" s="109">
        <v>500850</v>
      </c>
      <c r="J24" s="109" t="s">
        <v>604</v>
      </c>
      <c r="K24" s="109" t="s">
        <v>562</v>
      </c>
      <c r="L24" s="109" t="s">
        <v>26</v>
      </c>
      <c r="N24" s="108">
        <v>1075274.19</v>
      </c>
      <c r="P24" s="109">
        <v>0</v>
      </c>
      <c r="Q24" s="109">
        <v>0</v>
      </c>
      <c r="R24" s="108">
        <v>1075274.19</v>
      </c>
    </row>
    <row r="25" spans="2:18" x14ac:dyDescent="0.2">
      <c r="D25" s="109" t="s">
        <v>593</v>
      </c>
      <c r="F25" s="109">
        <v>1130510</v>
      </c>
      <c r="I25" s="109">
        <v>500888</v>
      </c>
      <c r="J25" s="109" t="s">
        <v>631</v>
      </c>
      <c r="K25" s="109" t="s">
        <v>562</v>
      </c>
      <c r="L25" s="109" t="s">
        <v>26</v>
      </c>
      <c r="N25" s="108">
        <v>2402465.58</v>
      </c>
      <c r="P25" s="108">
        <v>231401.91</v>
      </c>
      <c r="Q25" s="109">
        <v>0</v>
      </c>
      <c r="R25" s="108">
        <v>2633867.4900000002</v>
      </c>
    </row>
    <row r="26" spans="2:18" x14ac:dyDescent="0.2">
      <c r="D26" s="109" t="s">
        <v>593</v>
      </c>
      <c r="F26" s="109">
        <v>1130510</v>
      </c>
      <c r="I26" s="109">
        <v>500892</v>
      </c>
      <c r="J26" s="109" t="s">
        <v>609</v>
      </c>
      <c r="K26" s="109" t="s">
        <v>562</v>
      </c>
      <c r="L26" s="109" t="s">
        <v>26</v>
      </c>
      <c r="N26" s="108">
        <v>321679.78000000003</v>
      </c>
      <c r="P26" s="108">
        <v>67501.850000000006</v>
      </c>
      <c r="Q26" s="109">
        <v>0</v>
      </c>
      <c r="R26" s="108">
        <v>389181.63</v>
      </c>
    </row>
    <row r="27" spans="2:18" x14ac:dyDescent="0.2">
      <c r="D27" s="109" t="s">
        <v>593</v>
      </c>
      <c r="F27" s="109">
        <v>1130510</v>
      </c>
      <c r="I27" s="109">
        <v>500900</v>
      </c>
      <c r="J27" s="109" t="s">
        <v>671</v>
      </c>
      <c r="K27" s="109" t="s">
        <v>562</v>
      </c>
      <c r="L27" s="109" t="s">
        <v>26</v>
      </c>
      <c r="N27" s="108">
        <v>1897.59</v>
      </c>
      <c r="P27" s="109">
        <v>0</v>
      </c>
      <c r="Q27" s="109">
        <v>0</v>
      </c>
      <c r="R27" s="108">
        <v>1897.59</v>
      </c>
    </row>
    <row r="28" spans="2:18" x14ac:dyDescent="0.2">
      <c r="D28" s="109" t="s">
        <v>593</v>
      </c>
      <c r="F28" s="109">
        <v>1130510</v>
      </c>
      <c r="I28" s="109">
        <v>500911</v>
      </c>
      <c r="J28" s="109" t="s">
        <v>609</v>
      </c>
      <c r="K28" s="109" t="s">
        <v>562</v>
      </c>
      <c r="L28" s="109" t="s">
        <v>26</v>
      </c>
      <c r="N28" s="108">
        <v>44651.89</v>
      </c>
      <c r="P28" s="108">
        <v>12725.16</v>
      </c>
      <c r="Q28" s="109">
        <v>0</v>
      </c>
      <c r="R28" s="108">
        <v>57377.05</v>
      </c>
    </row>
    <row r="29" spans="2:18" x14ac:dyDescent="0.2">
      <c r="D29" s="109" t="s">
        <v>593</v>
      </c>
      <c r="F29" s="109">
        <v>1130510</v>
      </c>
      <c r="I29" s="109">
        <v>500922</v>
      </c>
      <c r="J29" s="109" t="s">
        <v>611</v>
      </c>
      <c r="K29" s="109" t="s">
        <v>562</v>
      </c>
      <c r="L29" s="109" t="s">
        <v>26</v>
      </c>
      <c r="N29" s="108">
        <v>170765.68</v>
      </c>
      <c r="P29" s="109">
        <v>0</v>
      </c>
      <c r="Q29" s="109">
        <v>0</v>
      </c>
      <c r="R29" s="108">
        <v>170765.68</v>
      </c>
    </row>
    <row r="31" spans="2:18" x14ac:dyDescent="0.2">
      <c r="B31" s="109" t="s">
        <v>442</v>
      </c>
      <c r="D31" s="109" t="s">
        <v>593</v>
      </c>
      <c r="F31" s="109">
        <v>1130510</v>
      </c>
      <c r="L31" s="109" t="s">
        <v>26</v>
      </c>
      <c r="N31" s="108">
        <v>17925482.07</v>
      </c>
      <c r="P31" s="108">
        <v>2579665.15</v>
      </c>
      <c r="Q31" s="108">
        <v>3081575.16</v>
      </c>
      <c r="R31" s="108">
        <v>17423572.059999999</v>
      </c>
    </row>
    <row r="33" spans="1:18" x14ac:dyDescent="0.2">
      <c r="B33" s="109" t="s">
        <v>443</v>
      </c>
      <c r="D33" s="109" t="s">
        <v>593</v>
      </c>
      <c r="L33" s="109" t="s">
        <v>26</v>
      </c>
      <c r="N33" s="108">
        <v>17925482.07</v>
      </c>
      <c r="P33" s="108">
        <v>2579665.15</v>
      </c>
      <c r="Q33" s="108">
        <v>3081575.16</v>
      </c>
      <c r="R33" s="108">
        <v>17423572.059999999</v>
      </c>
    </row>
    <row r="35" spans="1:18" x14ac:dyDescent="0.2">
      <c r="B35" s="109" t="s">
        <v>444</v>
      </c>
      <c r="L35" s="109" t="s">
        <v>26</v>
      </c>
      <c r="N35" s="108">
        <v>17925482.07</v>
      </c>
      <c r="P35" s="108">
        <v>2579665.15</v>
      </c>
      <c r="Q35" s="108">
        <v>3081575.16</v>
      </c>
      <c r="R35" s="108">
        <v>17423572.059999999</v>
      </c>
    </row>
    <row r="37" spans="1:18" x14ac:dyDescent="0.2">
      <c r="A37" s="109" t="s">
        <v>852</v>
      </c>
    </row>
    <row r="38" spans="1:18" x14ac:dyDescent="0.2">
      <c r="A38" s="109" t="s">
        <v>446</v>
      </c>
    </row>
    <row r="39" spans="1:18" x14ac:dyDescent="0.2">
      <c r="A39" s="109" t="s">
        <v>834</v>
      </c>
    </row>
    <row r="40" spans="1:18" x14ac:dyDescent="0.2">
      <c r="A40" s="109" t="s">
        <v>447</v>
      </c>
    </row>
    <row r="42" spans="1:18" x14ac:dyDescent="0.2">
      <c r="C42" s="109" t="s">
        <v>379</v>
      </c>
      <c r="E42" s="109" t="s">
        <v>374</v>
      </c>
      <c r="G42" s="109" t="s">
        <v>448</v>
      </c>
      <c r="H42" s="109" t="s">
        <v>380</v>
      </c>
      <c r="J42" s="109" t="s">
        <v>381</v>
      </c>
      <c r="M42" s="109" t="s">
        <v>382</v>
      </c>
      <c r="O42" s="109" t="s">
        <v>383</v>
      </c>
    </row>
    <row r="44" spans="1:18" x14ac:dyDescent="0.2">
      <c r="C44" s="109" t="s">
        <v>26</v>
      </c>
      <c r="E44" s="109" t="s">
        <v>593</v>
      </c>
      <c r="G44" s="109" t="s">
        <v>562</v>
      </c>
      <c r="H44" s="108">
        <v>17925482.07</v>
      </c>
      <c r="J44" s="108">
        <v>2579665.15</v>
      </c>
      <c r="M44" s="108">
        <v>3081575.16</v>
      </c>
      <c r="O44" s="108">
        <v>17423572.059999999</v>
      </c>
    </row>
    <row r="46" spans="1:18" x14ac:dyDescent="0.2">
      <c r="B46" s="109" t="s">
        <v>442</v>
      </c>
      <c r="C46" s="109" t="s">
        <v>26</v>
      </c>
      <c r="H46" s="108">
        <v>17925482.07</v>
      </c>
      <c r="J46" s="108">
        <v>2579665.15</v>
      </c>
      <c r="M46" s="108">
        <v>3081575.16</v>
      </c>
      <c r="O46" s="108">
        <v>17423572.059999999</v>
      </c>
    </row>
  </sheetData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tabColor rgb="FF92D050"/>
  </sheetPr>
  <dimension ref="A1:R73"/>
  <sheetViews>
    <sheetView workbookViewId="0">
      <pane ySplit="5" topLeftCell="A30" activePane="bottomLeft" state="frozen"/>
      <selection pane="bottomLeft" activeCell="A6" sqref="A6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217329.27</v>
      </c>
      <c r="P7" s="109">
        <v>0</v>
      </c>
      <c r="Q7" s="109">
        <v>0</v>
      </c>
      <c r="R7" s="108">
        <v>217329.27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1076.4000000000001</v>
      </c>
      <c r="Q8" s="108">
        <v>1076.4000000000001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500601</v>
      </c>
      <c r="J11" s="109" t="s">
        <v>854</v>
      </c>
      <c r="K11" s="109" t="s">
        <v>579</v>
      </c>
      <c r="L11" s="109" t="s">
        <v>26</v>
      </c>
      <c r="N11" s="109">
        <v>0</v>
      </c>
      <c r="P11" s="109">
        <v>68.88</v>
      </c>
      <c r="Q11" s="109">
        <v>68.88</v>
      </c>
      <c r="R11" s="109">
        <v>0</v>
      </c>
    </row>
    <row r="12" spans="1:18" x14ac:dyDescent="0.2">
      <c r="D12" s="109" t="s">
        <v>593</v>
      </c>
      <c r="F12" s="109">
        <v>1130510</v>
      </c>
      <c r="I12" s="109">
        <v>500601</v>
      </c>
      <c r="J12" s="109" t="s">
        <v>854</v>
      </c>
      <c r="K12" s="109" t="s">
        <v>580</v>
      </c>
      <c r="L12" s="109" t="s">
        <v>26</v>
      </c>
      <c r="N12" s="109">
        <v>0</v>
      </c>
      <c r="P12" s="109">
        <v>249.87</v>
      </c>
      <c r="Q12" s="109">
        <v>249.87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500611</v>
      </c>
      <c r="J13" s="109" t="s">
        <v>846</v>
      </c>
      <c r="K13" s="109" t="s">
        <v>579</v>
      </c>
      <c r="L13" s="109" t="s">
        <v>26</v>
      </c>
      <c r="N13" s="109">
        <v>0</v>
      </c>
      <c r="P13" s="109">
        <v>206.25</v>
      </c>
      <c r="Q13" s="109">
        <v>206.25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500611</v>
      </c>
      <c r="J14" s="109" t="s">
        <v>846</v>
      </c>
      <c r="K14" s="109" t="s">
        <v>580</v>
      </c>
      <c r="L14" s="109" t="s">
        <v>26</v>
      </c>
      <c r="N14" s="108">
        <v>71428.649999999994</v>
      </c>
      <c r="P14" s="108">
        <v>1060</v>
      </c>
      <c r="Q14" s="108">
        <v>1060</v>
      </c>
      <c r="R14" s="108">
        <v>71428.649999999994</v>
      </c>
    </row>
    <row r="15" spans="1:18" x14ac:dyDescent="0.2">
      <c r="D15" s="109" t="s">
        <v>593</v>
      </c>
      <c r="F15" s="109">
        <v>1130510</v>
      </c>
      <c r="I15" s="109">
        <v>500633</v>
      </c>
      <c r="J15" s="109" t="s">
        <v>596</v>
      </c>
      <c r="K15" s="109" t="s">
        <v>580</v>
      </c>
      <c r="L15" s="109" t="s">
        <v>26</v>
      </c>
      <c r="N15" s="108">
        <v>7266.3</v>
      </c>
      <c r="P15" s="109">
        <v>0</v>
      </c>
      <c r="Q15" s="109">
        <v>0</v>
      </c>
      <c r="R15" s="108">
        <v>7266.3</v>
      </c>
    </row>
    <row r="16" spans="1:18" x14ac:dyDescent="0.2">
      <c r="D16" s="109" t="s">
        <v>593</v>
      </c>
      <c r="F16" s="109">
        <v>1130510</v>
      </c>
      <c r="I16" s="109">
        <v>500636</v>
      </c>
      <c r="J16" s="109" t="s">
        <v>597</v>
      </c>
      <c r="K16" s="109" t="s">
        <v>580</v>
      </c>
      <c r="L16" s="109" t="s">
        <v>26</v>
      </c>
      <c r="N16" s="109">
        <v>0</v>
      </c>
      <c r="P16" s="108">
        <v>5473.41</v>
      </c>
      <c r="Q16" s="108">
        <v>5473.41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500643</v>
      </c>
      <c r="J17" s="109" t="s">
        <v>847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593</v>
      </c>
      <c r="F18" s="109">
        <v>1130510</v>
      </c>
      <c r="I18" s="109">
        <v>500643</v>
      </c>
      <c r="J18" s="109" t="s">
        <v>847</v>
      </c>
      <c r="K18" s="109" t="s">
        <v>580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593</v>
      </c>
      <c r="F19" s="109">
        <v>1130510</v>
      </c>
      <c r="I19" s="109">
        <v>500663</v>
      </c>
      <c r="J19" s="109" t="s">
        <v>598</v>
      </c>
      <c r="K19" s="109" t="s">
        <v>579</v>
      </c>
      <c r="L19" s="109" t="s">
        <v>26</v>
      </c>
      <c r="N19" s="109">
        <v>0</v>
      </c>
      <c r="P19" s="109">
        <v>276.67</v>
      </c>
      <c r="Q19" s="109">
        <v>276.67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500663</v>
      </c>
      <c r="J20" s="109" t="s">
        <v>598</v>
      </c>
      <c r="K20" s="109" t="s">
        <v>580</v>
      </c>
      <c r="L20" s="109" t="s">
        <v>26</v>
      </c>
      <c r="N20" s="109">
        <v>0</v>
      </c>
      <c r="P20" s="109">
        <v>730.26</v>
      </c>
      <c r="Q20" s="109">
        <v>730.26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500670</v>
      </c>
      <c r="J21" s="109" t="s">
        <v>659</v>
      </c>
      <c r="K21" s="109" t="s">
        <v>579</v>
      </c>
      <c r="L21" s="109" t="s">
        <v>26</v>
      </c>
      <c r="N21" s="109">
        <v>0</v>
      </c>
      <c r="P21" s="109">
        <v>760.97</v>
      </c>
      <c r="Q21" s="109">
        <v>760.97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500670</v>
      </c>
      <c r="J22" s="109" t="s">
        <v>659</v>
      </c>
      <c r="K22" s="109" t="s">
        <v>580</v>
      </c>
      <c r="L22" s="109" t="s">
        <v>26</v>
      </c>
      <c r="N22" s="109">
        <v>0</v>
      </c>
      <c r="P22" s="108">
        <v>7992.67</v>
      </c>
      <c r="Q22" s="108">
        <v>7992.67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500676</v>
      </c>
      <c r="J23" s="109" t="s">
        <v>625</v>
      </c>
      <c r="K23" s="109" t="s">
        <v>580</v>
      </c>
      <c r="L23" s="109" t="s">
        <v>26</v>
      </c>
      <c r="N23" s="109">
        <v>0</v>
      </c>
      <c r="P23" s="108">
        <v>9418.16</v>
      </c>
      <c r="Q23" s="108">
        <v>9418.16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500685</v>
      </c>
      <c r="J24" s="109" t="s">
        <v>660</v>
      </c>
      <c r="K24" s="109" t="s">
        <v>580</v>
      </c>
      <c r="L24" s="109" t="s">
        <v>26</v>
      </c>
      <c r="N24" s="109">
        <v>0</v>
      </c>
      <c r="P24" s="109">
        <v>360</v>
      </c>
      <c r="Q24" s="109">
        <v>360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500688</v>
      </c>
      <c r="J25" s="109" t="s">
        <v>610</v>
      </c>
      <c r="K25" s="109" t="s">
        <v>580</v>
      </c>
      <c r="L25" s="109" t="s">
        <v>26</v>
      </c>
      <c r="N25" s="108">
        <v>52361.42</v>
      </c>
      <c r="P25" s="109">
        <v>0</v>
      </c>
      <c r="Q25" s="109">
        <v>0</v>
      </c>
      <c r="R25" s="108">
        <v>52361.42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16408.8</v>
      </c>
      <c r="P26" s="109">
        <v>0</v>
      </c>
      <c r="Q26" s="109">
        <v>0</v>
      </c>
      <c r="R26" s="108">
        <v>16408.8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36065.61</v>
      </c>
      <c r="P27" s="108">
        <v>120675.76</v>
      </c>
      <c r="Q27" s="108">
        <v>111309.54</v>
      </c>
      <c r="R27" s="108">
        <v>45431.83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1380490.85</v>
      </c>
      <c r="P28" s="109">
        <v>0</v>
      </c>
      <c r="Q28" s="109">
        <v>0</v>
      </c>
      <c r="R28" s="108">
        <v>1380490.85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372990.38</v>
      </c>
      <c r="P29" s="109">
        <v>0</v>
      </c>
      <c r="Q29" s="109">
        <v>0</v>
      </c>
      <c r="R29" s="108">
        <v>372990.38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37.979999999999997</v>
      </c>
      <c r="Q30" s="109">
        <v>37.979999999999997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500737</v>
      </c>
      <c r="J32" s="109" t="s">
        <v>849</v>
      </c>
      <c r="K32" s="109" t="s">
        <v>580</v>
      </c>
      <c r="L32" s="109" t="s">
        <v>26</v>
      </c>
      <c r="N32" s="108">
        <v>96730.22</v>
      </c>
      <c r="P32" s="109">
        <v>0</v>
      </c>
      <c r="Q32" s="109">
        <v>0</v>
      </c>
      <c r="R32" s="108">
        <v>96730.22</v>
      </c>
    </row>
    <row r="33" spans="4:18" x14ac:dyDescent="0.2">
      <c r="D33" s="109" t="s">
        <v>593</v>
      </c>
      <c r="F33" s="109">
        <v>1130510</v>
      </c>
      <c r="I33" s="109">
        <v>500750</v>
      </c>
      <c r="J33" s="109" t="s">
        <v>850</v>
      </c>
      <c r="K33" s="109" t="s">
        <v>579</v>
      </c>
      <c r="L33" s="109" t="s">
        <v>26</v>
      </c>
      <c r="N33" s="109">
        <v>-3.85</v>
      </c>
      <c r="P33" s="109">
        <v>629.83000000000004</v>
      </c>
      <c r="Q33" s="109">
        <v>0</v>
      </c>
      <c r="R33" s="109">
        <v>625.98</v>
      </c>
    </row>
    <row r="34" spans="4:18" x14ac:dyDescent="0.2">
      <c r="D34" s="109" t="s">
        <v>593</v>
      </c>
      <c r="F34" s="109">
        <v>1130510</v>
      </c>
      <c r="I34" s="109">
        <v>500750</v>
      </c>
      <c r="J34" s="109" t="s">
        <v>850</v>
      </c>
      <c r="K34" s="109" t="s">
        <v>580</v>
      </c>
      <c r="L34" s="109" t="s">
        <v>26</v>
      </c>
      <c r="N34" s="108">
        <v>57487.92</v>
      </c>
      <c r="P34" s="109">
        <v>0</v>
      </c>
      <c r="Q34" s="109">
        <v>0</v>
      </c>
      <c r="R34" s="108">
        <v>57487.92</v>
      </c>
    </row>
    <row r="35" spans="4:18" x14ac:dyDescent="0.2">
      <c r="D35" s="109" t="s">
        <v>593</v>
      </c>
      <c r="F35" s="109">
        <v>1130510</v>
      </c>
      <c r="I35" s="109">
        <v>500756</v>
      </c>
      <c r="J35" s="109" t="s">
        <v>628</v>
      </c>
      <c r="K35" s="109" t="s">
        <v>580</v>
      </c>
      <c r="L35" s="109" t="s">
        <v>26</v>
      </c>
      <c r="N35" s="108">
        <v>47700</v>
      </c>
      <c r="P35" s="109">
        <v>0</v>
      </c>
      <c r="Q35" s="109">
        <v>0</v>
      </c>
      <c r="R35" s="108">
        <v>47700</v>
      </c>
    </row>
    <row r="36" spans="4:18" x14ac:dyDescent="0.2">
      <c r="D36" s="109" t="s">
        <v>593</v>
      </c>
      <c r="F36" s="109">
        <v>1130510</v>
      </c>
      <c r="I36" s="109">
        <v>500775</v>
      </c>
      <c r="J36" s="109" t="s">
        <v>663</v>
      </c>
      <c r="K36" s="109" t="s">
        <v>579</v>
      </c>
      <c r="L36" s="109" t="s">
        <v>26</v>
      </c>
      <c r="N36" s="109">
        <v>0</v>
      </c>
      <c r="P36" s="109">
        <v>294.12</v>
      </c>
      <c r="Q36" s="109">
        <v>294.12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500775</v>
      </c>
      <c r="J37" s="109" t="s">
        <v>663</v>
      </c>
      <c r="K37" s="109" t="s">
        <v>580</v>
      </c>
      <c r="L37" s="109" t="s">
        <v>26</v>
      </c>
      <c r="N37" s="109">
        <v>0</v>
      </c>
      <c r="P37" s="108">
        <v>5022.5600000000004</v>
      </c>
      <c r="Q37" s="108">
        <v>5022.5600000000004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500785</v>
      </c>
      <c r="J38" s="109" t="s">
        <v>697</v>
      </c>
      <c r="K38" s="109" t="s">
        <v>580</v>
      </c>
      <c r="L38" s="109" t="s">
        <v>26</v>
      </c>
      <c r="N38" s="109">
        <v>0</v>
      </c>
      <c r="P38" s="109">
        <v>540</v>
      </c>
      <c r="Q38" s="109">
        <v>540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579</v>
      </c>
      <c r="L39" s="109" t="s">
        <v>26</v>
      </c>
      <c r="N39" s="109">
        <v>0</v>
      </c>
      <c r="P39" s="109">
        <v>278.33999999999997</v>
      </c>
      <c r="Q39" s="109">
        <v>278.33999999999997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500797</v>
      </c>
      <c r="J40" s="109" t="s">
        <v>630</v>
      </c>
      <c r="K40" s="109" t="s">
        <v>580</v>
      </c>
      <c r="L40" s="109" t="s">
        <v>26</v>
      </c>
      <c r="N40" s="109">
        <v>0</v>
      </c>
      <c r="P40" s="108">
        <v>2447.8200000000002</v>
      </c>
      <c r="Q40" s="108">
        <v>2447.8200000000002</v>
      </c>
      <c r="R40" s="109">
        <v>0</v>
      </c>
    </row>
    <row r="41" spans="4:18" x14ac:dyDescent="0.2">
      <c r="D41" s="109" t="s">
        <v>593</v>
      </c>
      <c r="F41" s="109">
        <v>1130510</v>
      </c>
      <c r="I41" s="109">
        <v>500798</v>
      </c>
      <c r="J41" s="109" t="s">
        <v>851</v>
      </c>
      <c r="K41" s="109" t="s">
        <v>580</v>
      </c>
      <c r="L41" s="109" t="s">
        <v>26</v>
      </c>
      <c r="N41" s="109">
        <v>809.24</v>
      </c>
      <c r="P41" s="109">
        <v>0</v>
      </c>
      <c r="Q41" s="109">
        <v>0</v>
      </c>
      <c r="R41" s="109">
        <v>809.24</v>
      </c>
    </row>
    <row r="42" spans="4:18" x14ac:dyDescent="0.2">
      <c r="D42" s="109" t="s">
        <v>593</v>
      </c>
      <c r="F42" s="109">
        <v>1130510</v>
      </c>
      <c r="I42" s="109">
        <v>500809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500810</v>
      </c>
      <c r="J43" s="109" t="s">
        <v>665</v>
      </c>
      <c r="K43" s="109" t="s">
        <v>580</v>
      </c>
      <c r="L43" s="109" t="s">
        <v>26</v>
      </c>
      <c r="N43" s="109">
        <v>402.8</v>
      </c>
      <c r="P43" s="109">
        <v>0</v>
      </c>
      <c r="Q43" s="109">
        <v>0</v>
      </c>
      <c r="R43" s="109">
        <v>402.8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34915.53</v>
      </c>
      <c r="P44" s="108">
        <v>19352.919999999998</v>
      </c>
      <c r="Q44" s="109">
        <v>0</v>
      </c>
      <c r="R44" s="108">
        <v>54268.45</v>
      </c>
    </row>
    <row r="45" spans="4:18" x14ac:dyDescent="0.2">
      <c r="D45" s="109" t="s">
        <v>593</v>
      </c>
      <c r="F45" s="109">
        <v>1130510</v>
      </c>
      <c r="I45" s="109">
        <v>500825</v>
      </c>
      <c r="J45" s="109" t="s">
        <v>855</v>
      </c>
      <c r="K45" s="109" t="s">
        <v>580</v>
      </c>
      <c r="L45" s="109" t="s">
        <v>26</v>
      </c>
      <c r="N45" s="109">
        <v>424</v>
      </c>
      <c r="P45" s="109">
        <v>0</v>
      </c>
      <c r="Q45" s="109">
        <v>0</v>
      </c>
      <c r="R45" s="109">
        <v>424</v>
      </c>
    </row>
    <row r="46" spans="4:18" x14ac:dyDescent="0.2">
      <c r="D46" s="109" t="s">
        <v>593</v>
      </c>
      <c r="F46" s="109">
        <v>1130510</v>
      </c>
      <c r="I46" s="109">
        <v>500835</v>
      </c>
      <c r="J46" s="109" t="s">
        <v>856</v>
      </c>
      <c r="K46" s="109" t="s">
        <v>579</v>
      </c>
      <c r="L46" s="109" t="s">
        <v>26</v>
      </c>
      <c r="N46" s="109">
        <v>0</v>
      </c>
      <c r="P46" s="109">
        <v>87.43</v>
      </c>
      <c r="Q46" s="109">
        <v>87.43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500835</v>
      </c>
      <c r="J47" s="109" t="s">
        <v>856</v>
      </c>
      <c r="K47" s="109" t="s">
        <v>580</v>
      </c>
      <c r="L47" s="109" t="s">
        <v>26</v>
      </c>
      <c r="N47" s="109">
        <v>0</v>
      </c>
      <c r="P47" s="108">
        <v>3724.17</v>
      </c>
      <c r="Q47" s="108">
        <v>3724.17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500838</v>
      </c>
      <c r="J48" s="109" t="s">
        <v>603</v>
      </c>
      <c r="K48" s="109" t="s">
        <v>579</v>
      </c>
      <c r="L48" s="109" t="s">
        <v>26</v>
      </c>
      <c r="N48" s="109">
        <v>-286.97000000000003</v>
      </c>
      <c r="P48" s="108">
        <v>2795.09</v>
      </c>
      <c r="Q48" s="109">
        <v>720.33</v>
      </c>
      <c r="R48" s="108">
        <v>1787.79</v>
      </c>
    </row>
    <row r="49" spans="1:18" x14ac:dyDescent="0.2">
      <c r="D49" s="109" t="s">
        <v>593</v>
      </c>
      <c r="F49" s="109">
        <v>1130510</v>
      </c>
      <c r="I49" s="109">
        <v>500838</v>
      </c>
      <c r="J49" s="109" t="s">
        <v>603</v>
      </c>
      <c r="K49" s="109" t="s">
        <v>580</v>
      </c>
      <c r="L49" s="109" t="s">
        <v>26</v>
      </c>
      <c r="N49" s="108">
        <v>280336.89</v>
      </c>
      <c r="P49" s="109">
        <v>0</v>
      </c>
      <c r="Q49" s="109">
        <v>0</v>
      </c>
      <c r="R49" s="108">
        <v>280336.89</v>
      </c>
    </row>
    <row r="50" spans="1:18" x14ac:dyDescent="0.2">
      <c r="D50" s="109" t="s">
        <v>593</v>
      </c>
      <c r="F50" s="109">
        <v>1130510</v>
      </c>
      <c r="I50" s="109">
        <v>500850</v>
      </c>
      <c r="J50" s="109" t="s">
        <v>604</v>
      </c>
      <c r="K50" s="109" t="s">
        <v>580</v>
      </c>
      <c r="L50" s="109" t="s">
        <v>26</v>
      </c>
      <c r="N50" s="108">
        <v>2758.97</v>
      </c>
      <c r="P50" s="109">
        <v>0</v>
      </c>
      <c r="Q50" s="109">
        <v>0</v>
      </c>
      <c r="R50" s="108">
        <v>2758.97</v>
      </c>
    </row>
    <row r="51" spans="1:18" x14ac:dyDescent="0.2">
      <c r="D51" s="147" t="s">
        <v>593</v>
      </c>
      <c r="E51" s="147"/>
      <c r="F51" s="147">
        <v>1130510</v>
      </c>
      <c r="G51" s="147"/>
      <c r="H51" s="147"/>
      <c r="I51" s="147">
        <v>500857</v>
      </c>
      <c r="J51" s="147" t="s">
        <v>667</v>
      </c>
      <c r="K51" s="147" t="s">
        <v>580</v>
      </c>
      <c r="L51" s="147" t="s">
        <v>26</v>
      </c>
      <c r="M51" s="147"/>
      <c r="N51" s="147">
        <v>0</v>
      </c>
      <c r="O51" s="147"/>
      <c r="P51" s="148">
        <v>28000</v>
      </c>
      <c r="Q51" s="148">
        <v>28000</v>
      </c>
      <c r="R51" s="147">
        <v>0</v>
      </c>
    </row>
    <row r="52" spans="1:18" x14ac:dyDescent="0.2">
      <c r="D52" s="109" t="s">
        <v>593</v>
      </c>
      <c r="F52" s="109">
        <v>1130510</v>
      </c>
      <c r="I52" s="109">
        <v>500858</v>
      </c>
      <c r="J52" s="109" t="s">
        <v>857</v>
      </c>
      <c r="K52" s="109" t="s">
        <v>579</v>
      </c>
      <c r="L52" s="109" t="s">
        <v>26</v>
      </c>
      <c r="N52" s="109">
        <v>0</v>
      </c>
      <c r="P52" s="109">
        <v>34.86</v>
      </c>
      <c r="Q52" s="109">
        <v>34.86</v>
      </c>
      <c r="R52" s="109">
        <v>0</v>
      </c>
    </row>
    <row r="53" spans="1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9">
        <v>593.6</v>
      </c>
      <c r="P53" s="109">
        <v>0</v>
      </c>
      <c r="Q53" s="109">
        <v>0</v>
      </c>
      <c r="R53" s="109">
        <v>593.6</v>
      </c>
    </row>
    <row r="54" spans="1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9">
        <v>381.6</v>
      </c>
      <c r="P54" s="109">
        <v>0</v>
      </c>
      <c r="Q54" s="109">
        <v>0</v>
      </c>
      <c r="R54" s="109">
        <v>381.6</v>
      </c>
    </row>
    <row r="55" spans="1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9">
        <v>0</v>
      </c>
      <c r="P55" s="108">
        <v>96600</v>
      </c>
      <c r="Q55" s="109">
        <v>0</v>
      </c>
      <c r="R55" s="108">
        <v>96600</v>
      </c>
    </row>
    <row r="57" spans="1:18" x14ac:dyDescent="0.2">
      <c r="B57" s="109" t="s">
        <v>442</v>
      </c>
      <c r="D57" s="109" t="s">
        <v>593</v>
      </c>
      <c r="F57" s="109">
        <v>1130510</v>
      </c>
      <c r="L57" s="109" t="s">
        <v>26</v>
      </c>
      <c r="N57" s="108">
        <v>2676994.0299999998</v>
      </c>
      <c r="P57" s="108">
        <v>311979.43</v>
      </c>
      <c r="Q57" s="108">
        <v>183955.7</v>
      </c>
      <c r="R57" s="108">
        <v>2805017.76</v>
      </c>
    </row>
    <row r="59" spans="1:18" x14ac:dyDescent="0.2">
      <c r="B59" s="109" t="s">
        <v>443</v>
      </c>
      <c r="D59" s="109" t="s">
        <v>593</v>
      </c>
      <c r="L59" s="109" t="s">
        <v>26</v>
      </c>
      <c r="N59" s="108">
        <v>2676994.0299999998</v>
      </c>
      <c r="P59" s="108">
        <v>311979.43</v>
      </c>
      <c r="Q59" s="108">
        <v>183955.7</v>
      </c>
      <c r="R59" s="108">
        <v>2805017.76</v>
      </c>
    </row>
    <row r="61" spans="1:18" x14ac:dyDescent="0.2">
      <c r="B61" s="109" t="s">
        <v>444</v>
      </c>
      <c r="L61" s="109" t="s">
        <v>26</v>
      </c>
      <c r="N61" s="108">
        <v>2676994.0299999998</v>
      </c>
      <c r="P61" s="108">
        <v>311979.43</v>
      </c>
      <c r="Q61" s="108">
        <v>183955.7</v>
      </c>
      <c r="R61" s="108">
        <v>2805017.76</v>
      </c>
    </row>
    <row r="63" spans="1:18" x14ac:dyDescent="0.2">
      <c r="A63" s="109" t="s">
        <v>858</v>
      </c>
    </row>
    <row r="64" spans="1:18" x14ac:dyDescent="0.2">
      <c r="A64" s="109" t="s">
        <v>446</v>
      </c>
    </row>
    <row r="65" spans="1:15" x14ac:dyDescent="0.2">
      <c r="A65" s="109" t="s">
        <v>834</v>
      </c>
    </row>
    <row r="66" spans="1:15" x14ac:dyDescent="0.2">
      <c r="A66" s="109" t="s">
        <v>447</v>
      </c>
    </row>
    <row r="68" spans="1:15" x14ac:dyDescent="0.2">
      <c r="C68" s="109" t="s">
        <v>379</v>
      </c>
      <c r="E68" s="109" t="s">
        <v>374</v>
      </c>
      <c r="G68" s="109" t="s">
        <v>448</v>
      </c>
      <c r="H68" s="109" t="s">
        <v>380</v>
      </c>
      <c r="J68" s="109" t="s">
        <v>381</v>
      </c>
      <c r="M68" s="109" t="s">
        <v>382</v>
      </c>
      <c r="O68" s="109" t="s">
        <v>383</v>
      </c>
    </row>
    <row r="70" spans="1:15" x14ac:dyDescent="0.2">
      <c r="C70" s="109" t="s">
        <v>26</v>
      </c>
      <c r="E70" s="109" t="s">
        <v>593</v>
      </c>
      <c r="G70" s="109" t="s">
        <v>580</v>
      </c>
      <c r="H70" s="108">
        <v>2641219.2400000002</v>
      </c>
      <c r="J70" s="108">
        <v>184756.85</v>
      </c>
      <c r="M70" s="108">
        <v>68803.929999999993</v>
      </c>
      <c r="O70" s="108">
        <v>2757172.16</v>
      </c>
    </row>
    <row r="71" spans="1:15" x14ac:dyDescent="0.2">
      <c r="C71" s="109" t="s">
        <v>26</v>
      </c>
      <c r="E71" s="109" t="s">
        <v>593</v>
      </c>
      <c r="G71" s="109" t="s">
        <v>579</v>
      </c>
      <c r="H71" s="108">
        <v>35774.79</v>
      </c>
      <c r="J71" s="108">
        <v>127222.58</v>
      </c>
      <c r="M71" s="108">
        <v>115151.77</v>
      </c>
      <c r="O71" s="108">
        <v>47845.599999999999</v>
      </c>
    </row>
    <row r="73" spans="1:15" x14ac:dyDescent="0.2">
      <c r="B73" s="109" t="s">
        <v>442</v>
      </c>
      <c r="C73" s="109" t="s">
        <v>26</v>
      </c>
      <c r="H73" s="108">
        <v>2676994.0299999998</v>
      </c>
      <c r="J73" s="108">
        <v>311979.43</v>
      </c>
      <c r="M73" s="108">
        <v>183955.7</v>
      </c>
      <c r="O73" s="108">
        <v>2805017.76</v>
      </c>
    </row>
  </sheetData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tabColor theme="6" tint="0.59999389629810485"/>
  </sheetPr>
  <dimension ref="A1:R49"/>
  <sheetViews>
    <sheetView workbookViewId="0">
      <pane ySplit="5" topLeftCell="A6" activePane="bottomLeft" state="frozen"/>
      <selection pane="bottomLeft" activeCell="J22" sqref="J22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859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754638.98</v>
      </c>
      <c r="P8" s="108">
        <v>754772.63</v>
      </c>
      <c r="Q8" s="109">
        <v>0</v>
      </c>
      <c r="R8" s="108">
        <v>1509411.61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4284</v>
      </c>
      <c r="P13" s="109">
        <v>331.35</v>
      </c>
      <c r="Q13" s="109">
        <v>0</v>
      </c>
      <c r="R13" s="108">
        <v>4615.3500000000004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9">
        <v>0</v>
      </c>
      <c r="Q14" s="109">
        <v>0</v>
      </c>
      <c r="R14" s="108">
        <v>56896.07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2254389</v>
      </c>
      <c r="P18" s="108">
        <v>931734.76</v>
      </c>
      <c r="Q18" s="108">
        <v>911319.43</v>
      </c>
      <c r="R18" s="108">
        <v>2274804.33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1982.35</v>
      </c>
      <c r="P23" s="109">
        <v>875.33</v>
      </c>
      <c r="Q23" s="109">
        <v>949.63</v>
      </c>
      <c r="R23" s="108">
        <v>1908.05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2578272.11</v>
      </c>
      <c r="P24" s="108">
        <v>29774.59</v>
      </c>
      <c r="Q24" s="109">
        <v>0</v>
      </c>
      <c r="R24" s="108">
        <v>2608046.7000000002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3772817.01</v>
      </c>
      <c r="P25" s="108">
        <v>387646.85</v>
      </c>
      <c r="Q25" s="109">
        <v>0</v>
      </c>
      <c r="R25" s="108">
        <v>4160463.86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9">
        <v>0</v>
      </c>
      <c r="Q26" s="109">
        <v>0</v>
      </c>
      <c r="R26" s="108">
        <v>921032.86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3333911.78</v>
      </c>
      <c r="P27" s="108">
        <v>230713.32</v>
      </c>
      <c r="Q27" s="109">
        <v>0</v>
      </c>
      <c r="R27" s="108">
        <v>3564625.1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182879.13</v>
      </c>
      <c r="P28" s="108">
        <v>66592.3</v>
      </c>
      <c r="Q28" s="109">
        <v>0</v>
      </c>
      <c r="R28" s="108">
        <v>249471.43</v>
      </c>
    </row>
    <row r="29" spans="4:18" x14ac:dyDescent="0.2">
      <c r="D29" s="109" t="s">
        <v>593</v>
      </c>
      <c r="F29" s="109">
        <v>1130510</v>
      </c>
      <c r="I29" s="109">
        <v>500900</v>
      </c>
      <c r="J29" s="109" t="s">
        <v>671</v>
      </c>
      <c r="K29" s="109" t="s">
        <v>562</v>
      </c>
      <c r="L29" s="109" t="s">
        <v>26</v>
      </c>
      <c r="N29" s="108">
        <v>3795.18</v>
      </c>
      <c r="P29" s="109">
        <v>0</v>
      </c>
      <c r="Q29" s="108">
        <v>1897.59</v>
      </c>
      <c r="R29" s="108">
        <v>1897.59</v>
      </c>
    </row>
    <row r="30" spans="4:18" x14ac:dyDescent="0.2">
      <c r="D30" s="109" t="s">
        <v>593</v>
      </c>
      <c r="F30" s="109">
        <v>1130510</v>
      </c>
      <c r="I30" s="109">
        <v>500910</v>
      </c>
      <c r="J30" s="109" t="s">
        <v>610</v>
      </c>
      <c r="K30" s="109" t="s">
        <v>562</v>
      </c>
      <c r="L30" s="109" t="s">
        <v>26</v>
      </c>
      <c r="N30" s="108">
        <v>59448.79</v>
      </c>
      <c r="P30" s="108">
        <v>10915.98</v>
      </c>
      <c r="Q30" s="109">
        <v>0</v>
      </c>
      <c r="R30" s="108">
        <v>70364.77</v>
      </c>
    </row>
    <row r="31" spans="4:18" x14ac:dyDescent="0.2">
      <c r="D31" s="109" t="s">
        <v>593</v>
      </c>
      <c r="F31" s="109">
        <v>1130510</v>
      </c>
      <c r="I31" s="109">
        <v>500911</v>
      </c>
      <c r="J31" s="109" t="s">
        <v>609</v>
      </c>
      <c r="K31" s="109" t="s">
        <v>562</v>
      </c>
      <c r="L31" s="109" t="s">
        <v>26</v>
      </c>
      <c r="N31" s="108">
        <v>26479.97</v>
      </c>
      <c r="P31" s="108">
        <v>12674.69</v>
      </c>
      <c r="Q31" s="109">
        <v>0</v>
      </c>
      <c r="R31" s="108">
        <v>39154.660000000003</v>
      </c>
    </row>
    <row r="32" spans="4:18" x14ac:dyDescent="0.2">
      <c r="D32" s="109" t="s">
        <v>593</v>
      </c>
      <c r="F32" s="109">
        <v>1130510</v>
      </c>
      <c r="I32" s="109">
        <v>500922</v>
      </c>
      <c r="J32" s="109" t="s">
        <v>611</v>
      </c>
      <c r="K32" s="109" t="s">
        <v>562</v>
      </c>
      <c r="L32" s="109" t="s">
        <v>26</v>
      </c>
      <c r="N32" s="108">
        <v>170765.68</v>
      </c>
      <c r="P32" s="109">
        <v>0</v>
      </c>
      <c r="Q32" s="109">
        <v>0</v>
      </c>
      <c r="R32" s="108">
        <v>170765.68</v>
      </c>
    </row>
    <row r="34" spans="1:18" x14ac:dyDescent="0.2">
      <c r="B34" s="109" t="s">
        <v>442</v>
      </c>
      <c r="D34" s="109" t="s">
        <v>593</v>
      </c>
      <c r="F34" s="109">
        <v>1130510</v>
      </c>
      <c r="L34" s="109" t="s">
        <v>26</v>
      </c>
      <c r="N34" s="108">
        <v>21052408.25</v>
      </c>
      <c r="P34" s="108">
        <v>2426031.7999999998</v>
      </c>
      <c r="Q34" s="108">
        <v>914166.65</v>
      </c>
      <c r="R34" s="108">
        <v>22564273.399999999</v>
      </c>
    </row>
    <row r="36" spans="1:18" x14ac:dyDescent="0.2">
      <c r="B36" s="109" t="s">
        <v>443</v>
      </c>
      <c r="D36" s="109" t="s">
        <v>593</v>
      </c>
      <c r="L36" s="109" t="s">
        <v>26</v>
      </c>
      <c r="N36" s="108">
        <v>21052408.25</v>
      </c>
      <c r="P36" s="108">
        <v>2426031.7999999998</v>
      </c>
      <c r="Q36" s="108">
        <v>914166.65</v>
      </c>
      <c r="R36" s="108">
        <v>22564273.399999999</v>
      </c>
    </row>
    <row r="38" spans="1:18" x14ac:dyDescent="0.2">
      <c r="B38" s="109" t="s">
        <v>444</v>
      </c>
      <c r="L38" s="109" t="s">
        <v>26</v>
      </c>
      <c r="N38" s="108">
        <v>21052408.25</v>
      </c>
      <c r="P38" s="108">
        <v>2426031.7999999998</v>
      </c>
      <c r="Q38" s="108">
        <v>914166.65</v>
      </c>
      <c r="R38" s="108">
        <v>22564273.399999999</v>
      </c>
    </row>
    <row r="40" spans="1:18" x14ac:dyDescent="0.2">
      <c r="A40" s="109" t="s">
        <v>860</v>
      </c>
    </row>
    <row r="41" spans="1:18" x14ac:dyDescent="0.2">
      <c r="A41" s="109" t="s">
        <v>446</v>
      </c>
    </row>
    <row r="42" spans="1:18" x14ac:dyDescent="0.2">
      <c r="A42" s="109" t="s">
        <v>784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593</v>
      </c>
      <c r="G47" s="109" t="s">
        <v>562</v>
      </c>
      <c r="H47" s="108">
        <v>21052408.25</v>
      </c>
      <c r="J47" s="108">
        <v>2426031.7999999998</v>
      </c>
      <c r="M47" s="108">
        <v>914166.65</v>
      </c>
      <c r="O47" s="108">
        <v>22564273.399999999</v>
      </c>
    </row>
    <row r="49" spans="2:15" x14ac:dyDescent="0.2">
      <c r="B49" s="109" t="s">
        <v>442</v>
      </c>
      <c r="C49" s="109" t="s">
        <v>26</v>
      </c>
      <c r="H49" s="108">
        <v>21052408.25</v>
      </c>
      <c r="J49" s="108">
        <v>2426031.7999999998</v>
      </c>
      <c r="M49" s="108">
        <v>914166.65</v>
      </c>
      <c r="O49" s="108">
        <v>22564273.399999999</v>
      </c>
    </row>
  </sheetData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tabColor theme="6" tint="0.59999389629810485"/>
  </sheetPr>
  <dimension ref="A1:R44"/>
  <sheetViews>
    <sheetView workbookViewId="0">
      <pane ySplit="5" topLeftCell="A6" activePane="bottomLeft" state="frozen"/>
      <selection pane="bottomLeft" activeCell="R21" sqref="R2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500663</v>
      </c>
      <c r="J9" s="109" t="s">
        <v>598</v>
      </c>
      <c r="K9" s="109" t="s">
        <v>562</v>
      </c>
      <c r="L9" s="109" t="s">
        <v>26</v>
      </c>
      <c r="N9" s="108">
        <v>16635.47</v>
      </c>
      <c r="P9" s="109">
        <v>0</v>
      </c>
      <c r="Q9" s="109">
        <v>0</v>
      </c>
      <c r="R9" s="108">
        <v>16635.47</v>
      </c>
    </row>
    <row r="10" spans="1:18" x14ac:dyDescent="0.2">
      <c r="D10" s="109" t="s">
        <v>593</v>
      </c>
      <c r="F10" s="109">
        <v>1130510</v>
      </c>
      <c r="I10" s="109">
        <v>500665</v>
      </c>
      <c r="J10" s="109" t="s">
        <v>658</v>
      </c>
      <c r="K10" s="109" t="s">
        <v>562</v>
      </c>
      <c r="L10" s="109" t="s">
        <v>26</v>
      </c>
      <c r="N10" s="108">
        <v>1415287.42</v>
      </c>
      <c r="P10" s="109">
        <v>0</v>
      </c>
      <c r="Q10" s="109">
        <v>0</v>
      </c>
      <c r="R10" s="108">
        <v>1415287.42</v>
      </c>
    </row>
    <row r="11" spans="1:18" x14ac:dyDescent="0.2">
      <c r="D11" s="109" t="s">
        <v>593</v>
      </c>
      <c r="F11" s="109">
        <v>1130510</v>
      </c>
      <c r="I11" s="109">
        <v>500676</v>
      </c>
      <c r="J11" s="109" t="s">
        <v>625</v>
      </c>
      <c r="K11" s="109" t="s">
        <v>562</v>
      </c>
      <c r="L11" s="109" t="s">
        <v>26</v>
      </c>
      <c r="N11" s="108">
        <v>299864.03000000003</v>
      </c>
      <c r="P11" s="109">
        <v>0</v>
      </c>
      <c r="Q11" s="109">
        <v>0</v>
      </c>
      <c r="R11" s="108">
        <v>299864.03000000003</v>
      </c>
    </row>
    <row r="12" spans="1:18" x14ac:dyDescent="0.2">
      <c r="D12" s="109" t="s">
        <v>593</v>
      </c>
      <c r="F12" s="109">
        <v>1130510</v>
      </c>
      <c r="I12" s="109">
        <v>500688</v>
      </c>
      <c r="J12" s="109" t="s">
        <v>610</v>
      </c>
      <c r="K12" s="109" t="s">
        <v>562</v>
      </c>
      <c r="L12" s="109" t="s">
        <v>26</v>
      </c>
      <c r="N12" s="108">
        <v>4615.3500000000004</v>
      </c>
      <c r="P12" s="109">
        <v>0</v>
      </c>
      <c r="Q12" s="108">
        <v>4686.83</v>
      </c>
      <c r="R12" s="109">
        <v>-71.48</v>
      </c>
    </row>
    <row r="13" spans="1:18" x14ac:dyDescent="0.2">
      <c r="D13" s="109" t="s">
        <v>593</v>
      </c>
      <c r="F13" s="109">
        <v>1130510</v>
      </c>
      <c r="I13" s="109">
        <v>500692</v>
      </c>
      <c r="J13" s="109" t="s">
        <v>610</v>
      </c>
      <c r="K13" s="109" t="s">
        <v>562</v>
      </c>
      <c r="L13" s="109" t="s">
        <v>26</v>
      </c>
      <c r="N13" s="108">
        <v>56896.07</v>
      </c>
      <c r="P13" s="109">
        <v>0</v>
      </c>
      <c r="Q13" s="108">
        <v>58628.81</v>
      </c>
      <c r="R13" s="108">
        <v>-1732.74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1054400.26</v>
      </c>
      <c r="P15" s="109">
        <v>0</v>
      </c>
      <c r="Q15" s="109">
        <v>0</v>
      </c>
      <c r="R15" s="108">
        <v>1054400.26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2274804.33</v>
      </c>
      <c r="P16" s="108">
        <v>981299.38</v>
      </c>
      <c r="Q16" s="108">
        <v>889537.69</v>
      </c>
      <c r="R16" s="108">
        <v>2366566.02</v>
      </c>
    </row>
    <row r="17" spans="2:18" x14ac:dyDescent="0.2">
      <c r="D17" s="109" t="s">
        <v>593</v>
      </c>
      <c r="F17" s="109">
        <v>1130510</v>
      </c>
      <c r="I17" s="109">
        <v>500750</v>
      </c>
      <c r="J17" s="109" t="s">
        <v>850</v>
      </c>
      <c r="K17" s="109" t="s">
        <v>562</v>
      </c>
      <c r="L17" s="109" t="s">
        <v>26</v>
      </c>
      <c r="N17" s="108">
        <v>2605557.2400000002</v>
      </c>
      <c r="P17" s="109">
        <v>0</v>
      </c>
      <c r="Q17" s="109">
        <v>0</v>
      </c>
      <c r="R17" s="108">
        <v>2605557.2400000002</v>
      </c>
    </row>
    <row r="18" spans="2:18" x14ac:dyDescent="0.2">
      <c r="D18" s="109" t="s">
        <v>593</v>
      </c>
      <c r="F18" s="109">
        <v>1130510</v>
      </c>
      <c r="I18" s="109">
        <v>500798</v>
      </c>
      <c r="J18" s="109" t="s">
        <v>851</v>
      </c>
      <c r="K18" s="109" t="s">
        <v>562</v>
      </c>
      <c r="L18" s="109" t="s">
        <v>26</v>
      </c>
      <c r="N18" s="108">
        <v>1908.05</v>
      </c>
      <c r="P18" s="109">
        <v>872.65</v>
      </c>
      <c r="Q18" s="109">
        <v>875.33</v>
      </c>
      <c r="R18" s="108">
        <v>1905.37</v>
      </c>
    </row>
    <row r="19" spans="2:18" x14ac:dyDescent="0.2">
      <c r="D19" s="109" t="s">
        <v>593</v>
      </c>
      <c r="F19" s="109">
        <v>1130510</v>
      </c>
      <c r="I19" s="109">
        <v>500826</v>
      </c>
      <c r="J19" s="109" t="s">
        <v>602</v>
      </c>
      <c r="K19" s="109" t="s">
        <v>562</v>
      </c>
      <c r="L19" s="109" t="s">
        <v>26</v>
      </c>
      <c r="N19" s="108">
        <v>2608046.7000000002</v>
      </c>
      <c r="P19" s="108">
        <v>30385.08</v>
      </c>
      <c r="Q19" s="109">
        <v>0</v>
      </c>
      <c r="R19" s="108">
        <v>2638431.7799999998</v>
      </c>
    </row>
    <row r="20" spans="2:18" x14ac:dyDescent="0.2">
      <c r="D20" s="109" t="s">
        <v>593</v>
      </c>
      <c r="F20" s="109">
        <v>1130510</v>
      </c>
      <c r="I20" s="109">
        <v>500838</v>
      </c>
      <c r="J20" s="109" t="s">
        <v>603</v>
      </c>
      <c r="K20" s="109" t="s">
        <v>562</v>
      </c>
      <c r="L20" s="109" t="s">
        <v>26</v>
      </c>
      <c r="N20" s="108">
        <v>4160463.86</v>
      </c>
      <c r="P20" s="108">
        <v>395594.79</v>
      </c>
      <c r="Q20" s="109">
        <v>0</v>
      </c>
      <c r="R20" s="108">
        <v>4556058.6500000004</v>
      </c>
    </row>
    <row r="21" spans="2:18" x14ac:dyDescent="0.2">
      <c r="D21" s="109" t="s">
        <v>593</v>
      </c>
      <c r="F21" s="109">
        <v>1130510</v>
      </c>
      <c r="I21" s="109">
        <v>500850</v>
      </c>
      <c r="J21" s="109" t="s">
        <v>604</v>
      </c>
      <c r="K21" s="109" t="s">
        <v>562</v>
      </c>
      <c r="L21" s="109" t="s">
        <v>26</v>
      </c>
      <c r="N21" s="108">
        <v>921032.86</v>
      </c>
      <c r="P21" s="109">
        <v>0</v>
      </c>
      <c r="Q21" s="108">
        <v>988691.66</v>
      </c>
      <c r="R21" s="108">
        <v>-67658.8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3564625.1</v>
      </c>
      <c r="P22" s="108">
        <v>235443.62</v>
      </c>
      <c r="Q22" s="109">
        <v>0</v>
      </c>
      <c r="R22" s="108">
        <v>3800068.72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249471.43</v>
      </c>
      <c r="P23" s="108">
        <v>66973.539999999994</v>
      </c>
      <c r="Q23" s="109">
        <v>0</v>
      </c>
      <c r="R23" s="108">
        <v>316444.96999999997</v>
      </c>
    </row>
    <row r="24" spans="2:18" x14ac:dyDescent="0.2">
      <c r="D24" s="109" t="s">
        <v>593</v>
      </c>
      <c r="F24" s="109">
        <v>1130510</v>
      </c>
      <c r="I24" s="109">
        <v>500900</v>
      </c>
      <c r="J24" s="109" t="s">
        <v>671</v>
      </c>
      <c r="K24" s="109" t="s">
        <v>562</v>
      </c>
      <c r="L24" s="109" t="s">
        <v>26</v>
      </c>
      <c r="N24" s="108">
        <v>1897.59</v>
      </c>
      <c r="P24" s="109">
        <v>0</v>
      </c>
      <c r="Q24" s="109">
        <v>0</v>
      </c>
      <c r="R24" s="108">
        <v>1897.59</v>
      </c>
    </row>
    <row r="25" spans="2:18" x14ac:dyDescent="0.2">
      <c r="D25" s="109" t="s">
        <v>593</v>
      </c>
      <c r="F25" s="109">
        <v>1130510</v>
      </c>
      <c r="I25" s="109">
        <v>500910</v>
      </c>
      <c r="J25" s="109" t="s">
        <v>610</v>
      </c>
      <c r="K25" s="109" t="s">
        <v>562</v>
      </c>
      <c r="L25" s="109" t="s">
        <v>26</v>
      </c>
      <c r="N25" s="108">
        <v>70364.77</v>
      </c>
      <c r="P25" s="109">
        <v>0</v>
      </c>
      <c r="Q25" s="108">
        <v>70804.55</v>
      </c>
      <c r="R25" s="109">
        <v>-439.78</v>
      </c>
    </row>
    <row r="26" spans="2:18" x14ac:dyDescent="0.2">
      <c r="D26" s="109" t="s">
        <v>593</v>
      </c>
      <c r="F26" s="109">
        <v>1130510</v>
      </c>
      <c r="I26" s="109">
        <v>500911</v>
      </c>
      <c r="J26" s="109" t="s">
        <v>609</v>
      </c>
      <c r="K26" s="109" t="s">
        <v>562</v>
      </c>
      <c r="L26" s="109" t="s">
        <v>26</v>
      </c>
      <c r="N26" s="108">
        <v>39154.660000000003</v>
      </c>
      <c r="P26" s="108">
        <v>104315.79</v>
      </c>
      <c r="Q26" s="108">
        <v>91156.56</v>
      </c>
      <c r="R26" s="108">
        <v>52313.89</v>
      </c>
    </row>
    <row r="27" spans="2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170765.68</v>
      </c>
      <c r="P27" s="109">
        <v>0</v>
      </c>
      <c r="Q27" s="109">
        <v>0</v>
      </c>
      <c r="R27" s="108">
        <v>170765.68</v>
      </c>
    </row>
    <row r="29" spans="2:18" x14ac:dyDescent="0.2">
      <c r="B29" s="109" t="s">
        <v>442</v>
      </c>
      <c r="D29" s="109" t="s">
        <v>593</v>
      </c>
      <c r="F29" s="109">
        <v>1130510</v>
      </c>
      <c r="L29" s="109" t="s">
        <v>26</v>
      </c>
      <c r="N29" s="108">
        <v>22564273.399999999</v>
      </c>
      <c r="P29" s="108">
        <v>2586234.46</v>
      </c>
      <c r="Q29" s="108">
        <v>3224070.77</v>
      </c>
      <c r="R29" s="108">
        <v>21926437.09</v>
      </c>
    </row>
    <row r="31" spans="2:18" x14ac:dyDescent="0.2">
      <c r="B31" s="109" t="s">
        <v>443</v>
      </c>
      <c r="D31" s="109" t="s">
        <v>593</v>
      </c>
      <c r="L31" s="109" t="s">
        <v>26</v>
      </c>
      <c r="N31" s="108">
        <v>22564273.399999999</v>
      </c>
      <c r="P31" s="108">
        <v>2586234.46</v>
      </c>
      <c r="Q31" s="108">
        <v>3224070.77</v>
      </c>
      <c r="R31" s="108">
        <v>21926437.09</v>
      </c>
    </row>
    <row r="33" spans="1:18" x14ac:dyDescent="0.2">
      <c r="B33" s="109" t="s">
        <v>444</v>
      </c>
      <c r="L33" s="109" t="s">
        <v>26</v>
      </c>
      <c r="N33" s="108">
        <v>22564273.399999999</v>
      </c>
      <c r="P33" s="108">
        <v>2586234.46</v>
      </c>
      <c r="Q33" s="108">
        <v>3224070.77</v>
      </c>
      <c r="R33" s="108">
        <v>21926437.09</v>
      </c>
    </row>
    <row r="35" spans="1:18" x14ac:dyDescent="0.2">
      <c r="A35" s="109" t="s">
        <v>862</v>
      </c>
    </row>
    <row r="36" spans="1:18" x14ac:dyDescent="0.2">
      <c r="A36" s="109" t="s">
        <v>446</v>
      </c>
    </row>
    <row r="37" spans="1:18" x14ac:dyDescent="0.2">
      <c r="A37" s="109" t="s">
        <v>760</v>
      </c>
    </row>
    <row r="38" spans="1:18" x14ac:dyDescent="0.2">
      <c r="A38" s="109" t="s">
        <v>447</v>
      </c>
    </row>
    <row r="40" spans="1:18" x14ac:dyDescent="0.2">
      <c r="C40" s="109" t="s">
        <v>379</v>
      </c>
      <c r="E40" s="109" t="s">
        <v>374</v>
      </c>
      <c r="G40" s="109" t="s">
        <v>448</v>
      </c>
      <c r="H40" s="109" t="s">
        <v>380</v>
      </c>
      <c r="J40" s="109" t="s">
        <v>381</v>
      </c>
      <c r="M40" s="109" t="s">
        <v>382</v>
      </c>
      <c r="O40" s="109" t="s">
        <v>383</v>
      </c>
    </row>
    <row r="42" spans="1:18" x14ac:dyDescent="0.2">
      <c r="C42" s="109" t="s">
        <v>26</v>
      </c>
      <c r="E42" s="109" t="s">
        <v>593</v>
      </c>
      <c r="G42" s="109" t="s">
        <v>562</v>
      </c>
      <c r="H42" s="108">
        <v>22564273.399999999</v>
      </c>
      <c r="J42" s="108">
        <v>2586234.46</v>
      </c>
      <c r="M42" s="108">
        <v>3224070.77</v>
      </c>
      <c r="O42" s="108">
        <v>21926437.09</v>
      </c>
    </row>
    <row r="44" spans="1:18" x14ac:dyDescent="0.2">
      <c r="B44" s="109" t="s">
        <v>442</v>
      </c>
      <c r="C44" s="109" t="s">
        <v>26</v>
      </c>
      <c r="H44" s="108">
        <v>22564273.399999999</v>
      </c>
      <c r="J44" s="108">
        <v>2586234.46</v>
      </c>
      <c r="M44" s="108">
        <v>3224070.77</v>
      </c>
      <c r="O44" s="108">
        <v>21926437.09</v>
      </c>
    </row>
  </sheetData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tabColor theme="6" tint="0.59999389629810485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4615.3500000000004</v>
      </c>
      <c r="P13" s="109">
        <v>71.48</v>
      </c>
      <c r="Q13" s="108">
        <v>4686.83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8">
        <v>1732.74</v>
      </c>
      <c r="Q14" s="108">
        <v>58628.81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2274804.33</v>
      </c>
      <c r="P18" s="108">
        <v>981299.38</v>
      </c>
      <c r="Q18" s="108">
        <v>889537.69</v>
      </c>
      <c r="R18" s="108">
        <v>2366566.02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1908.05</v>
      </c>
      <c r="P23" s="109">
        <v>872.65</v>
      </c>
      <c r="Q23" s="109">
        <v>875.33</v>
      </c>
      <c r="R23" s="108">
        <v>1905.37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2608046.7000000002</v>
      </c>
      <c r="P24" s="108">
        <v>30385.08</v>
      </c>
      <c r="Q24" s="109">
        <v>0</v>
      </c>
      <c r="R24" s="108">
        <v>2638431.7799999998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4160463.86</v>
      </c>
      <c r="P25" s="108">
        <v>395594.79</v>
      </c>
      <c r="Q25" s="109">
        <v>0</v>
      </c>
      <c r="R25" s="108">
        <v>4556058.6500000004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8">
        <v>67658.8</v>
      </c>
      <c r="Q26" s="108">
        <v>988691.66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3564625.1</v>
      </c>
      <c r="P27" s="108">
        <v>235443.62</v>
      </c>
      <c r="Q27" s="109">
        <v>0</v>
      </c>
      <c r="R27" s="108">
        <v>3800068.72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249471.43</v>
      </c>
      <c r="P28" s="108">
        <v>66973.539999999994</v>
      </c>
      <c r="Q28" s="109">
        <v>0</v>
      </c>
      <c r="R28" s="108">
        <v>316444.96999999997</v>
      </c>
    </row>
    <row r="29" spans="4:18" x14ac:dyDescent="0.2">
      <c r="D29" s="168" t="s">
        <v>593</v>
      </c>
      <c r="E29" s="168"/>
      <c r="F29" s="168">
        <v>1130510</v>
      </c>
      <c r="G29" s="168"/>
      <c r="H29" s="168"/>
      <c r="I29" s="168">
        <v>500895</v>
      </c>
      <c r="J29" s="168" t="s">
        <v>669</v>
      </c>
      <c r="K29" s="168" t="s">
        <v>562</v>
      </c>
      <c r="L29" s="168" t="s">
        <v>26</v>
      </c>
      <c r="M29" s="168"/>
      <c r="N29" s="168">
        <v>0</v>
      </c>
      <c r="O29" s="168"/>
      <c r="P29" s="169">
        <v>29140.62</v>
      </c>
      <c r="Q29" s="169">
        <v>19427.080000000002</v>
      </c>
      <c r="R29" s="169">
        <v>9713.5400000000009</v>
      </c>
    </row>
    <row r="30" spans="4:18" x14ac:dyDescent="0.2">
      <c r="D30" s="109" t="s">
        <v>593</v>
      </c>
      <c r="F30" s="109">
        <v>1130510</v>
      </c>
      <c r="I30" s="109">
        <v>500900</v>
      </c>
      <c r="J30" s="109" t="s">
        <v>671</v>
      </c>
      <c r="K30" s="109" t="s">
        <v>562</v>
      </c>
      <c r="L30" s="109" t="s">
        <v>26</v>
      </c>
      <c r="N30" s="108">
        <v>1897.59</v>
      </c>
      <c r="P30" s="109">
        <v>0</v>
      </c>
      <c r="Q30" s="109">
        <v>0</v>
      </c>
      <c r="R30" s="108">
        <v>1897.59</v>
      </c>
    </row>
    <row r="31" spans="4:18" x14ac:dyDescent="0.2">
      <c r="D31" s="109" t="s">
        <v>593</v>
      </c>
      <c r="F31" s="109">
        <v>1130510</v>
      </c>
      <c r="I31" s="109">
        <v>500910</v>
      </c>
      <c r="J31" s="109" t="s">
        <v>610</v>
      </c>
      <c r="K31" s="109" t="s">
        <v>562</v>
      </c>
      <c r="L31" s="109" t="s">
        <v>26</v>
      </c>
      <c r="N31" s="108">
        <v>70364.77</v>
      </c>
      <c r="P31" s="109">
        <v>439.78</v>
      </c>
      <c r="Q31" s="108">
        <v>70804.55</v>
      </c>
      <c r="R31" s="109">
        <v>0</v>
      </c>
    </row>
    <row r="32" spans="4:18" x14ac:dyDescent="0.2">
      <c r="D32" s="168" t="s">
        <v>593</v>
      </c>
      <c r="E32" s="168"/>
      <c r="F32" s="168">
        <v>1130510</v>
      </c>
      <c r="G32" s="168"/>
      <c r="H32" s="168"/>
      <c r="I32" s="168">
        <v>500911</v>
      </c>
      <c r="J32" s="168" t="s">
        <v>609</v>
      </c>
      <c r="K32" s="168" t="s">
        <v>562</v>
      </c>
      <c r="L32" s="168" t="s">
        <v>26</v>
      </c>
      <c r="M32" s="168"/>
      <c r="N32" s="169">
        <v>39154.660000000003</v>
      </c>
      <c r="O32" s="168"/>
      <c r="P32" s="169">
        <v>104315.79</v>
      </c>
      <c r="Q32" s="169">
        <v>143470.45000000001</v>
      </c>
      <c r="R32" s="168">
        <v>0</v>
      </c>
    </row>
    <row r="33" spans="1:18" x14ac:dyDescent="0.2">
      <c r="D33" s="109" t="s">
        <v>593</v>
      </c>
      <c r="F33" s="109">
        <v>1130510</v>
      </c>
      <c r="I33" s="109">
        <v>500922</v>
      </c>
      <c r="J33" s="109" t="s">
        <v>611</v>
      </c>
      <c r="K33" s="109" t="s">
        <v>562</v>
      </c>
      <c r="L33" s="109" t="s">
        <v>26</v>
      </c>
      <c r="N33" s="108">
        <v>170765.68</v>
      </c>
      <c r="P33" s="109">
        <v>0</v>
      </c>
      <c r="Q33" s="109">
        <v>0</v>
      </c>
      <c r="R33" s="108">
        <v>170765.68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22564273.399999999</v>
      </c>
      <c r="P35" s="108">
        <v>2685277.88</v>
      </c>
      <c r="Q35" s="108">
        <v>3295811.74</v>
      </c>
      <c r="R35" s="108">
        <v>21953739.539999999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22564273.399999999</v>
      </c>
      <c r="P37" s="108">
        <v>2685277.88</v>
      </c>
      <c r="Q37" s="108">
        <v>3295811.74</v>
      </c>
      <c r="R37" s="108">
        <v>21953739.539999999</v>
      </c>
    </row>
    <row r="39" spans="1:18" x14ac:dyDescent="0.2">
      <c r="B39" s="109" t="s">
        <v>444</v>
      </c>
      <c r="L39" s="109" t="s">
        <v>26</v>
      </c>
      <c r="N39" s="108">
        <v>22564273.399999999</v>
      </c>
      <c r="P39" s="108">
        <v>2685277.88</v>
      </c>
      <c r="Q39" s="108">
        <v>3295811.74</v>
      </c>
      <c r="R39" s="108">
        <v>21953739.539999999</v>
      </c>
    </row>
    <row r="41" spans="1:18" x14ac:dyDescent="0.2">
      <c r="A41" s="109" t="s">
        <v>864</v>
      </c>
    </row>
    <row r="42" spans="1:18" x14ac:dyDescent="0.2">
      <c r="A42" s="109" t="s">
        <v>446</v>
      </c>
    </row>
    <row r="43" spans="1:18" x14ac:dyDescent="0.2">
      <c r="A43" s="109" t="s">
        <v>760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22564273.399999999</v>
      </c>
      <c r="J48" s="108">
        <v>2685277.88</v>
      </c>
      <c r="M48" s="108">
        <v>3295811.74</v>
      </c>
      <c r="O48" s="108">
        <v>21953739.539999999</v>
      </c>
    </row>
    <row r="50" spans="2:15" x14ac:dyDescent="0.2">
      <c r="B50" s="109" t="s">
        <v>442</v>
      </c>
      <c r="C50" s="109" t="s">
        <v>26</v>
      </c>
      <c r="H50" s="108">
        <v>22564273.399999999</v>
      </c>
      <c r="J50" s="108">
        <v>2685277.88</v>
      </c>
      <c r="M50" s="108">
        <v>3295811.74</v>
      </c>
      <c r="O50" s="108">
        <v>21953739.539999999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>
    <tabColor theme="6" tint="0.59999389629810485"/>
  </sheetPr>
  <dimension ref="A1:R80"/>
  <sheetViews>
    <sheetView topLeftCell="B1" workbookViewId="0">
      <pane ySplit="5" topLeftCell="A26" activePane="bottomLeft" state="frozen"/>
      <selection pane="bottomLeft" activeCell="B1" sqref="B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865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298477.06</v>
      </c>
      <c r="P7" s="109">
        <v>0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1232.6500000000001</v>
      </c>
      <c r="Q8" s="108">
        <v>1232.6500000000001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231996</v>
      </c>
      <c r="Q9" s="108">
        <v>2319.96</v>
      </c>
      <c r="R9" s="108">
        <v>229676.04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-21.25</v>
      </c>
      <c r="P11" s="109">
        <v>21.25</v>
      </c>
      <c r="Q11" s="109">
        <v>52.39</v>
      </c>
      <c r="R11" s="109">
        <v>-52.39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-120.32</v>
      </c>
      <c r="P15" s="109">
        <v>234.58</v>
      </c>
      <c r="Q15" s="109">
        <v>224.02</v>
      </c>
      <c r="R15" s="109">
        <v>-109.76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107593.74</v>
      </c>
      <c r="P16" s="109">
        <v>0</v>
      </c>
      <c r="Q16" s="109">
        <v>0</v>
      </c>
      <c r="R16" s="108">
        <v>107593.74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584.67999999999995</v>
      </c>
      <c r="R17" s="109">
        <v>-584.67999999999995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9">
        <v>0</v>
      </c>
      <c r="P18" s="108">
        <v>51494.7</v>
      </c>
      <c r="Q18" s="109">
        <v>0</v>
      </c>
      <c r="R18" s="108">
        <v>51494.7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1055.4100000000001</v>
      </c>
      <c r="Q19" s="108">
        <v>1055.4100000000001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7992.67</v>
      </c>
      <c r="Q20" s="108">
        <v>7992.67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89060.53</v>
      </c>
      <c r="P23" s="109">
        <v>0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87324.39</v>
      </c>
      <c r="P25" s="108">
        <v>132313.95000000001</v>
      </c>
      <c r="Q25" s="108">
        <v>150024.63</v>
      </c>
      <c r="R25" s="108">
        <v>69613.710000000006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8">
        <v>32000</v>
      </c>
      <c r="Q27" s="109">
        <v>0</v>
      </c>
      <c r="R27" s="108">
        <v>424990.38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50.08</v>
      </c>
      <c r="Q28" s="109">
        <v>50.08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8">
        <v>1506.2</v>
      </c>
      <c r="P31" s="109">
        <v>0</v>
      </c>
      <c r="Q31" s="108">
        <v>2700.38</v>
      </c>
      <c r="R31" s="108">
        <v>-1194.18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319.02999999999997</v>
      </c>
      <c r="Q34" s="109">
        <v>319.02999999999997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7306.07</v>
      </c>
      <c r="Q35" s="108">
        <v>7306.07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1120</v>
      </c>
      <c r="Q36" s="108">
        <v>1120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500809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500810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579</v>
      </c>
      <c r="L39" s="109" t="s">
        <v>26</v>
      </c>
      <c r="N39" s="109">
        <v>672.4</v>
      </c>
      <c r="P39" s="109">
        <v>0</v>
      </c>
      <c r="Q39" s="108">
        <v>1208.79</v>
      </c>
      <c r="R39" s="109">
        <v>-536.39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580</v>
      </c>
      <c r="L40" s="109" t="s">
        <v>26</v>
      </c>
      <c r="N40" s="108">
        <v>150949.38</v>
      </c>
      <c r="P40" s="109">
        <v>0</v>
      </c>
      <c r="Q40" s="109">
        <v>0</v>
      </c>
      <c r="R40" s="108">
        <v>150949.38</v>
      </c>
    </row>
    <row r="41" spans="4:18" x14ac:dyDescent="0.2">
      <c r="D41" s="109" t="s">
        <v>593</v>
      </c>
      <c r="F41" s="109">
        <v>1130510</v>
      </c>
      <c r="I41" s="109">
        <v>500825</v>
      </c>
      <c r="J41" s="109" t="s">
        <v>855</v>
      </c>
      <c r="K41" s="109" t="s">
        <v>580</v>
      </c>
      <c r="L41" s="109" t="s">
        <v>26</v>
      </c>
      <c r="N41" s="109">
        <v>424</v>
      </c>
      <c r="P41" s="109">
        <v>0</v>
      </c>
      <c r="Q41" s="109">
        <v>0</v>
      </c>
      <c r="R41" s="109">
        <v>424</v>
      </c>
    </row>
    <row r="42" spans="4:18" x14ac:dyDescent="0.2">
      <c r="D42" s="109" t="s">
        <v>593</v>
      </c>
      <c r="F42" s="109">
        <v>1130510</v>
      </c>
      <c r="I42" s="109">
        <v>500826</v>
      </c>
      <c r="J42" s="109" t="s">
        <v>602</v>
      </c>
      <c r="K42" s="109" t="s">
        <v>580</v>
      </c>
      <c r="L42" s="109" t="s">
        <v>26</v>
      </c>
      <c r="N42" s="108">
        <v>2800</v>
      </c>
      <c r="P42" s="109">
        <v>0</v>
      </c>
      <c r="Q42" s="109">
        <v>0</v>
      </c>
      <c r="R42" s="108">
        <v>2800</v>
      </c>
    </row>
    <row r="43" spans="4:18" x14ac:dyDescent="0.2">
      <c r="D43" s="109" t="s">
        <v>593</v>
      </c>
      <c r="F43" s="109">
        <v>1130510</v>
      </c>
      <c r="I43" s="109">
        <v>500838</v>
      </c>
      <c r="J43" s="109" t="s">
        <v>603</v>
      </c>
      <c r="K43" s="109" t="s">
        <v>579</v>
      </c>
      <c r="L43" s="109" t="s">
        <v>26</v>
      </c>
      <c r="N43" s="108">
        <v>8000.63</v>
      </c>
      <c r="P43" s="108">
        <v>7135.91</v>
      </c>
      <c r="Q43" s="108">
        <v>9012.34</v>
      </c>
      <c r="R43" s="108">
        <v>6124.2</v>
      </c>
    </row>
    <row r="44" spans="4:18" x14ac:dyDescent="0.2">
      <c r="D44" s="109" t="s">
        <v>593</v>
      </c>
      <c r="F44" s="109">
        <v>1130510</v>
      </c>
      <c r="I44" s="109">
        <v>500838</v>
      </c>
      <c r="J44" s="109" t="s">
        <v>603</v>
      </c>
      <c r="K44" s="109" t="s">
        <v>580</v>
      </c>
      <c r="L44" s="109" t="s">
        <v>26</v>
      </c>
      <c r="N44" s="108">
        <v>280336.89</v>
      </c>
      <c r="P44" s="108">
        <v>221272.57</v>
      </c>
      <c r="Q44" s="109">
        <v>0</v>
      </c>
      <c r="R44" s="108">
        <v>501609.46</v>
      </c>
    </row>
    <row r="45" spans="4:18" x14ac:dyDescent="0.2">
      <c r="D45" s="109" t="s">
        <v>593</v>
      </c>
      <c r="F45" s="109">
        <v>1130510</v>
      </c>
      <c r="I45" s="109">
        <v>500850</v>
      </c>
      <c r="J45" s="109" t="s">
        <v>604</v>
      </c>
      <c r="K45" s="109" t="s">
        <v>580</v>
      </c>
      <c r="L45" s="109" t="s">
        <v>26</v>
      </c>
      <c r="N45" s="108">
        <v>2758.97</v>
      </c>
      <c r="P45" s="109">
        <v>0</v>
      </c>
      <c r="Q45" s="108">
        <v>2758.97</v>
      </c>
      <c r="R45" s="109">
        <v>0</v>
      </c>
    </row>
    <row r="46" spans="4:18" x14ac:dyDescent="0.2">
      <c r="D46" s="109" t="s">
        <v>593</v>
      </c>
      <c r="F46" s="109">
        <v>1130510</v>
      </c>
      <c r="I46" s="109">
        <v>500853</v>
      </c>
      <c r="J46" s="109" t="s">
        <v>866</v>
      </c>
      <c r="K46" s="109" t="s">
        <v>579</v>
      </c>
      <c r="L46" s="109" t="s">
        <v>26</v>
      </c>
      <c r="N46" s="109">
        <v>0</v>
      </c>
      <c r="P46" s="109">
        <v>2.19</v>
      </c>
      <c r="Q46" s="109">
        <v>2.19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500853</v>
      </c>
      <c r="J47" s="109" t="s">
        <v>866</v>
      </c>
      <c r="K47" s="109" t="s">
        <v>580</v>
      </c>
      <c r="L47" s="109" t="s">
        <v>26</v>
      </c>
      <c r="N47" s="109">
        <v>0</v>
      </c>
      <c r="P47" s="108">
        <v>1313.07</v>
      </c>
      <c r="Q47" s="108">
        <v>1313.07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0</v>
      </c>
      <c r="P48" s="109">
        <v>2.98</v>
      </c>
      <c r="Q48" s="109">
        <v>2.98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9">
        <v>0</v>
      </c>
      <c r="P49" s="108">
        <v>3171.96</v>
      </c>
      <c r="Q49" s="108">
        <v>3171.96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500858</v>
      </c>
      <c r="J50" s="109" t="s">
        <v>857</v>
      </c>
      <c r="K50" s="109" t="s">
        <v>579</v>
      </c>
      <c r="L50" s="109" t="s">
        <v>26</v>
      </c>
      <c r="N50" s="109">
        <v>0</v>
      </c>
      <c r="P50" s="109">
        <v>34.86</v>
      </c>
      <c r="Q50" s="109">
        <v>34.86</v>
      </c>
      <c r="R50" s="109">
        <v>0</v>
      </c>
    </row>
    <row r="51" spans="2:18" x14ac:dyDescent="0.2">
      <c r="D51" s="109" t="s">
        <v>593</v>
      </c>
      <c r="F51" s="109">
        <v>1130510</v>
      </c>
      <c r="I51" s="109">
        <v>500870</v>
      </c>
      <c r="J51" s="109" t="s">
        <v>633</v>
      </c>
      <c r="K51" s="109" t="s">
        <v>580</v>
      </c>
      <c r="L51" s="109" t="s">
        <v>26</v>
      </c>
      <c r="N51" s="109">
        <v>120</v>
      </c>
      <c r="P51" s="109">
        <v>0</v>
      </c>
      <c r="Q51" s="109">
        <v>0</v>
      </c>
      <c r="R51" s="109">
        <v>120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1706.82</v>
      </c>
      <c r="P52" s="108">
        <v>1038.79</v>
      </c>
      <c r="Q52" s="108">
        <v>1706.82</v>
      </c>
      <c r="R52" s="108">
        <v>1038.79</v>
      </c>
    </row>
    <row r="53" spans="2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96578.25</v>
      </c>
      <c r="P53" s="108">
        <v>16282</v>
      </c>
      <c r="Q53" s="109">
        <v>0</v>
      </c>
      <c r="R53" s="108">
        <v>112860.25</v>
      </c>
    </row>
    <row r="54" spans="2:18" x14ac:dyDescent="0.2">
      <c r="D54" s="109" t="s">
        <v>593</v>
      </c>
      <c r="F54" s="109">
        <v>1130510</v>
      </c>
      <c r="I54" s="109">
        <v>500895</v>
      </c>
      <c r="J54" s="109" t="s">
        <v>669</v>
      </c>
      <c r="K54" s="109" t="s">
        <v>580</v>
      </c>
      <c r="L54" s="109" t="s">
        <v>26</v>
      </c>
      <c r="N54" s="109">
        <v>477</v>
      </c>
      <c r="P54" s="109">
        <v>0</v>
      </c>
      <c r="Q54" s="109">
        <v>0</v>
      </c>
      <c r="R54" s="109">
        <v>477</v>
      </c>
    </row>
    <row r="55" spans="2:18" x14ac:dyDescent="0.2">
      <c r="D55" s="109" t="s">
        <v>593</v>
      </c>
      <c r="F55" s="109">
        <v>1130510</v>
      </c>
      <c r="I55" s="109">
        <v>500900</v>
      </c>
      <c r="J55" s="109" t="s">
        <v>671</v>
      </c>
      <c r="K55" s="109" t="s">
        <v>580</v>
      </c>
      <c r="L55" s="109" t="s">
        <v>26</v>
      </c>
      <c r="N55" s="108">
        <v>11235.6</v>
      </c>
      <c r="P55" s="109">
        <v>0</v>
      </c>
      <c r="Q55" s="109">
        <v>0</v>
      </c>
      <c r="R55" s="108">
        <v>11235.6</v>
      </c>
    </row>
    <row r="56" spans="2:18" x14ac:dyDescent="0.2">
      <c r="D56" s="109" t="s">
        <v>593</v>
      </c>
      <c r="F56" s="109">
        <v>1130510</v>
      </c>
      <c r="I56" s="109">
        <v>500910</v>
      </c>
      <c r="J56" s="109" t="s">
        <v>610</v>
      </c>
      <c r="K56" s="109" t="s">
        <v>580</v>
      </c>
      <c r="L56" s="109" t="s">
        <v>26</v>
      </c>
      <c r="N56" s="109">
        <v>0</v>
      </c>
      <c r="P56" s="108">
        <v>18898.14</v>
      </c>
      <c r="Q56" s="109">
        <v>0</v>
      </c>
      <c r="R56" s="108">
        <v>18898.14</v>
      </c>
    </row>
    <row r="57" spans="2:18" x14ac:dyDescent="0.2">
      <c r="D57" s="168" t="s">
        <v>593</v>
      </c>
      <c r="E57" s="168"/>
      <c r="F57" s="168">
        <v>1130510</v>
      </c>
      <c r="G57" s="168"/>
      <c r="H57" s="168"/>
      <c r="I57" s="168">
        <v>500892</v>
      </c>
      <c r="J57" s="168" t="s">
        <v>867</v>
      </c>
      <c r="K57" s="168" t="s">
        <v>580</v>
      </c>
      <c r="L57" s="168" t="s">
        <v>26</v>
      </c>
      <c r="M57" s="168"/>
      <c r="N57" s="168">
        <v>0</v>
      </c>
      <c r="O57" s="168"/>
      <c r="P57" s="169">
        <v>96000</v>
      </c>
      <c r="Q57" s="168"/>
      <c r="R57" s="169">
        <v>96600</v>
      </c>
    </row>
    <row r="58" spans="2:18" x14ac:dyDescent="0.2">
      <c r="D58" s="168" t="s">
        <v>593</v>
      </c>
      <c r="E58" s="168"/>
      <c r="F58" s="168">
        <v>1130510</v>
      </c>
      <c r="G58" s="168"/>
      <c r="H58" s="168"/>
      <c r="I58" s="168">
        <v>500911</v>
      </c>
      <c r="J58" s="168" t="s">
        <v>868</v>
      </c>
      <c r="K58" s="168" t="s">
        <v>580</v>
      </c>
      <c r="L58" s="168" t="s">
        <v>26</v>
      </c>
      <c r="M58" s="168"/>
      <c r="N58" s="169">
        <v>96600</v>
      </c>
      <c r="O58" s="168"/>
      <c r="P58" s="168">
        <v>0</v>
      </c>
      <c r="Q58" s="169">
        <v>96000</v>
      </c>
      <c r="R58" s="169">
        <v>0</v>
      </c>
    </row>
    <row r="59" spans="2:18" x14ac:dyDescent="0.2">
      <c r="D59" s="109" t="s">
        <v>593</v>
      </c>
      <c r="F59" s="109">
        <v>1130510</v>
      </c>
      <c r="I59" s="109">
        <v>500922</v>
      </c>
      <c r="J59" s="109" t="s">
        <v>611</v>
      </c>
      <c r="K59" s="109" t="s">
        <v>580</v>
      </c>
      <c r="L59" s="109" t="s">
        <v>26</v>
      </c>
      <c r="N59" s="109">
        <v>600</v>
      </c>
      <c r="P59" s="109">
        <v>0</v>
      </c>
      <c r="Q59" s="109">
        <v>0</v>
      </c>
      <c r="R59" s="109">
        <v>600</v>
      </c>
    </row>
    <row r="60" spans="2:18" x14ac:dyDescent="0.2">
      <c r="D60" s="109" t="s">
        <v>593</v>
      </c>
      <c r="F60" s="109">
        <v>1130510</v>
      </c>
      <c r="I60" s="109">
        <v>500940</v>
      </c>
      <c r="J60" s="109" t="s">
        <v>674</v>
      </c>
      <c r="K60" s="109" t="s">
        <v>580</v>
      </c>
      <c r="L60" s="109" t="s">
        <v>26</v>
      </c>
      <c r="N60" s="109">
        <v>0</v>
      </c>
      <c r="P60" s="109">
        <v>254.4</v>
      </c>
      <c r="Q60" s="109">
        <v>254.4</v>
      </c>
      <c r="R60" s="109">
        <v>0</v>
      </c>
    </row>
    <row r="61" spans="2:18" x14ac:dyDescent="0.2">
      <c r="D61" s="109" t="s">
        <v>593</v>
      </c>
      <c r="F61" s="109">
        <v>1130510</v>
      </c>
      <c r="I61" s="109">
        <v>500960</v>
      </c>
      <c r="J61" s="109" t="s">
        <v>686</v>
      </c>
      <c r="K61" s="109" t="s">
        <v>580</v>
      </c>
      <c r="L61" s="109" t="s">
        <v>26</v>
      </c>
      <c r="N61" s="109">
        <v>0</v>
      </c>
      <c r="P61" s="108">
        <v>2511</v>
      </c>
      <c r="Q61" s="108">
        <v>2511</v>
      </c>
      <c r="R61" s="109">
        <v>0</v>
      </c>
    </row>
    <row r="62" spans="2:18" x14ac:dyDescent="0.2">
      <c r="D62" s="109" t="s">
        <v>593</v>
      </c>
      <c r="F62" s="109">
        <v>1130510</v>
      </c>
      <c r="I62" s="109">
        <v>500965</v>
      </c>
      <c r="J62" s="109" t="s">
        <v>675</v>
      </c>
      <c r="K62" s="109" t="s">
        <v>580</v>
      </c>
      <c r="L62" s="109" t="s">
        <v>26</v>
      </c>
      <c r="N62" s="109">
        <v>0</v>
      </c>
      <c r="P62" s="109">
        <v>390</v>
      </c>
      <c r="Q62" s="109">
        <v>390</v>
      </c>
      <c r="R62" s="109">
        <v>0</v>
      </c>
    </row>
    <row r="64" spans="2:18" x14ac:dyDescent="0.2">
      <c r="B64" s="109" t="s">
        <v>442</v>
      </c>
      <c r="D64" s="109" t="s">
        <v>593</v>
      </c>
      <c r="F64" s="109">
        <v>1130510</v>
      </c>
      <c r="L64" s="109" t="s">
        <v>26</v>
      </c>
      <c r="N64" s="108">
        <v>3292640.79</v>
      </c>
      <c r="P64" s="108">
        <v>756160.88</v>
      </c>
      <c r="Q64" s="108">
        <v>214065.97</v>
      </c>
      <c r="R64" s="108">
        <v>3834735.7</v>
      </c>
    </row>
    <row r="66" spans="1:18" x14ac:dyDescent="0.2">
      <c r="B66" s="109" t="s">
        <v>443</v>
      </c>
      <c r="D66" s="109" t="s">
        <v>593</v>
      </c>
      <c r="L66" s="109" t="s">
        <v>26</v>
      </c>
      <c r="N66" s="108">
        <v>3292640.79</v>
      </c>
      <c r="P66" s="108">
        <v>756160.88</v>
      </c>
      <c r="Q66" s="108">
        <v>214065.97</v>
      </c>
      <c r="R66" s="108">
        <v>3834735.7</v>
      </c>
    </row>
    <row r="68" spans="1:18" x14ac:dyDescent="0.2">
      <c r="B68" s="109" t="s">
        <v>444</v>
      </c>
      <c r="L68" s="109" t="s">
        <v>26</v>
      </c>
      <c r="N68" s="108">
        <v>3292640.79</v>
      </c>
      <c r="P68" s="108">
        <v>756160.88</v>
      </c>
      <c r="Q68" s="108">
        <v>214065.97</v>
      </c>
      <c r="R68" s="108">
        <v>3834735.7</v>
      </c>
    </row>
    <row r="70" spans="1:18" x14ac:dyDescent="0.2">
      <c r="A70" s="109" t="s">
        <v>869</v>
      </c>
    </row>
    <row r="71" spans="1:18" x14ac:dyDescent="0.2">
      <c r="A71" s="109" t="s">
        <v>446</v>
      </c>
    </row>
    <row r="72" spans="1:18" x14ac:dyDescent="0.2">
      <c r="A72" s="109" t="s">
        <v>760</v>
      </c>
    </row>
    <row r="73" spans="1:18" x14ac:dyDescent="0.2">
      <c r="A73" s="109" t="s">
        <v>447</v>
      </c>
    </row>
    <row r="75" spans="1:18" x14ac:dyDescent="0.2">
      <c r="C75" s="109" t="s">
        <v>379</v>
      </c>
      <c r="E75" s="109" t="s">
        <v>374</v>
      </c>
      <c r="G75" s="109" t="s">
        <v>448</v>
      </c>
      <c r="H75" s="109" t="s">
        <v>380</v>
      </c>
      <c r="J75" s="109" t="s">
        <v>381</v>
      </c>
      <c r="M75" s="109" t="s">
        <v>382</v>
      </c>
      <c r="O75" s="109" t="s">
        <v>383</v>
      </c>
    </row>
    <row r="77" spans="1:18" x14ac:dyDescent="0.2">
      <c r="C77" s="109" t="s">
        <v>26</v>
      </c>
      <c r="E77" s="109" t="s">
        <v>593</v>
      </c>
      <c r="G77" s="109" t="s">
        <v>580</v>
      </c>
      <c r="H77" s="108">
        <v>3193571.92</v>
      </c>
      <c r="J77" s="108">
        <v>612719.19999999995</v>
      </c>
      <c r="M77" s="108">
        <v>45854.720000000001</v>
      </c>
      <c r="O77" s="108">
        <v>3760436.4</v>
      </c>
    </row>
    <row r="78" spans="1:18" x14ac:dyDescent="0.2">
      <c r="C78" s="109" t="s">
        <v>26</v>
      </c>
      <c r="E78" s="109" t="s">
        <v>593</v>
      </c>
      <c r="G78" s="109" t="s">
        <v>579</v>
      </c>
      <c r="H78" s="108">
        <v>99068.87</v>
      </c>
      <c r="J78" s="108">
        <v>143441.68</v>
      </c>
      <c r="M78" s="108">
        <v>168211.25</v>
      </c>
      <c r="O78" s="108">
        <v>74299.3</v>
      </c>
    </row>
    <row r="80" spans="1:18" x14ac:dyDescent="0.2">
      <c r="B80" s="109" t="s">
        <v>442</v>
      </c>
      <c r="C80" s="109" t="s">
        <v>26</v>
      </c>
      <c r="H80" s="108">
        <v>3292640.79</v>
      </c>
      <c r="J80" s="108">
        <v>756160.88</v>
      </c>
      <c r="M80" s="108">
        <v>214065.97</v>
      </c>
      <c r="O80" s="108">
        <v>3834735.7</v>
      </c>
    </row>
  </sheetData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>
    <tabColor theme="6" tint="0.59999389629810485"/>
  </sheetPr>
  <dimension ref="A1:R75"/>
  <sheetViews>
    <sheetView workbookViewId="0">
      <pane ySplit="5" topLeftCell="A30" activePane="bottomLeft" state="frozen"/>
      <selection pane="bottomLeft" activeCell="I34" sqref="I34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870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268001.94</v>
      </c>
      <c r="P7" s="108">
        <v>30475.119999999999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1266.52</v>
      </c>
      <c r="Q8" s="108">
        <v>1266.52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-23.65</v>
      </c>
      <c r="P11" s="109">
        <v>23.65</v>
      </c>
      <c r="Q11" s="109">
        <v>21.25</v>
      </c>
      <c r="R11" s="109">
        <v>-21.25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500643</v>
      </c>
      <c r="J15" s="109" t="s">
        <v>847</v>
      </c>
      <c r="K15" s="109" t="s">
        <v>579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500643</v>
      </c>
      <c r="J16" s="109" t="s">
        <v>847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500663</v>
      </c>
      <c r="J17" s="109" t="s">
        <v>598</v>
      </c>
      <c r="K17" s="109" t="s">
        <v>579</v>
      </c>
      <c r="L17" s="109" t="s">
        <v>26</v>
      </c>
      <c r="N17" s="109">
        <v>0</v>
      </c>
      <c r="P17" s="109">
        <v>238.67</v>
      </c>
      <c r="Q17" s="109">
        <v>358.99</v>
      </c>
      <c r="R17" s="109">
        <v>-120.32</v>
      </c>
    </row>
    <row r="18" spans="4:18" x14ac:dyDescent="0.2">
      <c r="D18" s="109" t="s">
        <v>593</v>
      </c>
      <c r="F18" s="109">
        <v>1130510</v>
      </c>
      <c r="I18" s="109">
        <v>500663</v>
      </c>
      <c r="J18" s="109" t="s">
        <v>598</v>
      </c>
      <c r="K18" s="109" t="s">
        <v>580</v>
      </c>
      <c r="L18" s="109" t="s">
        <v>26</v>
      </c>
      <c r="N18" s="109">
        <v>0</v>
      </c>
      <c r="P18" s="108">
        <v>108324</v>
      </c>
      <c r="Q18" s="109">
        <v>730.26</v>
      </c>
      <c r="R18" s="108">
        <v>107593.74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1123.43</v>
      </c>
      <c r="Q19" s="108">
        <v>1123.43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8342.67</v>
      </c>
      <c r="Q20" s="108">
        <v>8342.67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52361.42</v>
      </c>
      <c r="P23" s="108">
        <v>36699.11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85962.02</v>
      </c>
      <c r="P25" s="108">
        <v>147306.35999999999</v>
      </c>
      <c r="Q25" s="108">
        <v>145943.99</v>
      </c>
      <c r="R25" s="108">
        <v>87324.39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9">
        <v>0</v>
      </c>
      <c r="Q27" s="109">
        <v>0</v>
      </c>
      <c r="R27" s="108">
        <v>392990.38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52.7</v>
      </c>
      <c r="Q28" s="109">
        <v>52.7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9">
        <v>-360.18</v>
      </c>
      <c r="P31" s="108">
        <v>1866.38</v>
      </c>
      <c r="Q31" s="109">
        <v>0</v>
      </c>
      <c r="R31" s="108">
        <v>1506.2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343.19</v>
      </c>
      <c r="Q34" s="109">
        <v>343.19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5022.5600000000004</v>
      </c>
      <c r="Q35" s="108">
        <v>5022.5600000000004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1230.32</v>
      </c>
      <c r="Q36" s="108">
        <v>1230.32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500798</v>
      </c>
      <c r="J37" s="109" t="s">
        <v>851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500809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500810</v>
      </c>
      <c r="J39" s="109" t="s">
        <v>665</v>
      </c>
      <c r="K39" s="109" t="s">
        <v>580</v>
      </c>
      <c r="L39" s="109" t="s">
        <v>26</v>
      </c>
      <c r="N39" s="109">
        <v>402.8</v>
      </c>
      <c r="P39" s="109">
        <v>0</v>
      </c>
      <c r="Q39" s="109">
        <v>0</v>
      </c>
      <c r="R39" s="109">
        <v>402.8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579</v>
      </c>
      <c r="L40" s="109" t="s">
        <v>26</v>
      </c>
      <c r="N40" s="109">
        <v>403.5</v>
      </c>
      <c r="P40" s="109">
        <v>672.4</v>
      </c>
      <c r="Q40" s="109">
        <v>403.5</v>
      </c>
      <c r="R40" s="109">
        <v>672.4</v>
      </c>
    </row>
    <row r="41" spans="4:18" x14ac:dyDescent="0.2">
      <c r="D41" s="109" t="s">
        <v>593</v>
      </c>
      <c r="F41" s="109">
        <v>1130510</v>
      </c>
      <c r="I41" s="109">
        <v>500820</v>
      </c>
      <c r="J41" s="109" t="s">
        <v>666</v>
      </c>
      <c r="K41" s="109" t="s">
        <v>580</v>
      </c>
      <c r="L41" s="109" t="s">
        <v>26</v>
      </c>
      <c r="N41" s="108">
        <v>96605.18</v>
      </c>
      <c r="P41" s="108">
        <v>54344.2</v>
      </c>
      <c r="Q41" s="109">
        <v>0</v>
      </c>
      <c r="R41" s="108">
        <v>150949.38</v>
      </c>
    </row>
    <row r="42" spans="4:18" x14ac:dyDescent="0.2">
      <c r="D42" s="109" t="s">
        <v>593</v>
      </c>
      <c r="F42" s="109">
        <v>1130510</v>
      </c>
      <c r="I42" s="109">
        <v>500825</v>
      </c>
      <c r="J42" s="109" t="s">
        <v>855</v>
      </c>
      <c r="K42" s="109" t="s">
        <v>580</v>
      </c>
      <c r="L42" s="109" t="s">
        <v>26</v>
      </c>
      <c r="N42" s="109">
        <v>424</v>
      </c>
      <c r="P42" s="109">
        <v>0</v>
      </c>
      <c r="Q42" s="109">
        <v>0</v>
      </c>
      <c r="R42" s="109">
        <v>424</v>
      </c>
    </row>
    <row r="43" spans="4:18" x14ac:dyDescent="0.2">
      <c r="D43" s="109" t="s">
        <v>593</v>
      </c>
      <c r="F43" s="109">
        <v>1130510</v>
      </c>
      <c r="I43" s="109">
        <v>500826</v>
      </c>
      <c r="J43" s="109" t="s">
        <v>602</v>
      </c>
      <c r="K43" s="109" t="s">
        <v>580</v>
      </c>
      <c r="L43" s="109" t="s">
        <v>26</v>
      </c>
      <c r="N43" s="108">
        <v>2800</v>
      </c>
      <c r="P43" s="109">
        <v>0</v>
      </c>
      <c r="Q43" s="109">
        <v>0</v>
      </c>
      <c r="R43" s="108">
        <v>2800</v>
      </c>
    </row>
    <row r="44" spans="4:18" x14ac:dyDescent="0.2">
      <c r="D44" s="109" t="s">
        <v>593</v>
      </c>
      <c r="F44" s="109">
        <v>1130510</v>
      </c>
      <c r="I44" s="109">
        <v>500835</v>
      </c>
      <c r="J44" s="109" t="s">
        <v>856</v>
      </c>
      <c r="K44" s="109" t="s">
        <v>579</v>
      </c>
      <c r="L44" s="109" t="s">
        <v>26</v>
      </c>
      <c r="N44" s="109">
        <v>0</v>
      </c>
      <c r="P44" s="109">
        <v>164.23</v>
      </c>
      <c r="Q44" s="109">
        <v>164.23</v>
      </c>
      <c r="R44" s="109">
        <v>0</v>
      </c>
    </row>
    <row r="45" spans="4:18" x14ac:dyDescent="0.2">
      <c r="D45" s="109" t="s">
        <v>593</v>
      </c>
      <c r="F45" s="109">
        <v>1130510</v>
      </c>
      <c r="I45" s="109">
        <v>500838</v>
      </c>
      <c r="J45" s="109" t="s">
        <v>603</v>
      </c>
      <c r="K45" s="109" t="s">
        <v>579</v>
      </c>
      <c r="L45" s="109" t="s">
        <v>26</v>
      </c>
      <c r="N45" s="108">
        <v>4759.8900000000003</v>
      </c>
      <c r="P45" s="108">
        <v>9079.51</v>
      </c>
      <c r="Q45" s="108">
        <v>5838.77</v>
      </c>
      <c r="R45" s="108">
        <v>8000.63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580</v>
      </c>
      <c r="L46" s="109" t="s">
        <v>26</v>
      </c>
      <c r="N46" s="108">
        <v>280336.89</v>
      </c>
      <c r="P46" s="109">
        <v>0</v>
      </c>
      <c r="Q46" s="109">
        <v>0</v>
      </c>
      <c r="R46" s="108">
        <v>280336.89</v>
      </c>
    </row>
    <row r="47" spans="4:18" x14ac:dyDescent="0.2">
      <c r="D47" s="109" t="s">
        <v>593</v>
      </c>
      <c r="F47" s="109">
        <v>1130510</v>
      </c>
      <c r="I47" s="109">
        <v>500850</v>
      </c>
      <c r="J47" s="109" t="s">
        <v>604</v>
      </c>
      <c r="K47" s="109" t="s">
        <v>580</v>
      </c>
      <c r="L47" s="109" t="s">
        <v>26</v>
      </c>
      <c r="N47" s="108">
        <v>2758.97</v>
      </c>
      <c r="P47" s="109">
        <v>0</v>
      </c>
      <c r="Q47" s="109">
        <v>0</v>
      </c>
      <c r="R47" s="108">
        <v>2758.97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580</v>
      </c>
      <c r="L48" s="109" t="s">
        <v>26</v>
      </c>
      <c r="N48" s="109">
        <v>0</v>
      </c>
      <c r="P48" s="108">
        <v>1073.5899999999999</v>
      </c>
      <c r="Q48" s="108">
        <v>1073.5899999999999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500858</v>
      </c>
      <c r="J49" s="109" t="s">
        <v>857</v>
      </c>
      <c r="K49" s="109" t="s">
        <v>579</v>
      </c>
      <c r="L49" s="109" t="s">
        <v>26</v>
      </c>
      <c r="N49" s="109">
        <v>0</v>
      </c>
      <c r="P49" s="109">
        <v>34.86</v>
      </c>
      <c r="Q49" s="109">
        <v>34.86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500870</v>
      </c>
      <c r="J50" s="109" t="s">
        <v>633</v>
      </c>
      <c r="K50" s="109" t="s">
        <v>580</v>
      </c>
      <c r="L50" s="109" t="s">
        <v>26</v>
      </c>
      <c r="N50" s="109">
        <v>0</v>
      </c>
      <c r="P50" s="109">
        <v>120</v>
      </c>
      <c r="Q50" s="109">
        <v>0</v>
      </c>
      <c r="R50" s="109">
        <v>120</v>
      </c>
    </row>
    <row r="51" spans="2:18" x14ac:dyDescent="0.2">
      <c r="D51" s="109" t="s">
        <v>593</v>
      </c>
      <c r="F51" s="109">
        <v>1130510</v>
      </c>
      <c r="I51" s="109">
        <v>500888</v>
      </c>
      <c r="J51" s="109" t="s">
        <v>631</v>
      </c>
      <c r="K51" s="109" t="s">
        <v>579</v>
      </c>
      <c r="L51" s="109" t="s">
        <v>26</v>
      </c>
      <c r="N51" s="109">
        <v>568.94000000000005</v>
      </c>
      <c r="P51" s="108">
        <v>1706.82</v>
      </c>
      <c r="Q51" s="109">
        <v>568.94000000000005</v>
      </c>
      <c r="R51" s="108">
        <v>1706.82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580</v>
      </c>
      <c r="L52" s="109" t="s">
        <v>26</v>
      </c>
      <c r="N52" s="108">
        <v>96578.25</v>
      </c>
      <c r="P52" s="109">
        <v>0</v>
      </c>
      <c r="Q52" s="109">
        <v>0</v>
      </c>
      <c r="R52" s="108">
        <v>96578.25</v>
      </c>
    </row>
    <row r="53" spans="2:18" x14ac:dyDescent="0.2">
      <c r="D53" s="109" t="s">
        <v>593</v>
      </c>
      <c r="F53" s="109">
        <v>1130510</v>
      </c>
      <c r="I53" s="109">
        <v>500895</v>
      </c>
      <c r="J53" s="109" t="s">
        <v>669</v>
      </c>
      <c r="K53" s="109" t="s">
        <v>580</v>
      </c>
      <c r="L53" s="109" t="s">
        <v>26</v>
      </c>
      <c r="N53" s="109">
        <v>477</v>
      </c>
      <c r="P53" s="109">
        <v>0</v>
      </c>
      <c r="Q53" s="109">
        <v>0</v>
      </c>
      <c r="R53" s="109">
        <v>477</v>
      </c>
    </row>
    <row r="54" spans="2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8">
        <v>5381.6</v>
      </c>
      <c r="P54" s="108">
        <v>5854</v>
      </c>
      <c r="Q54" s="109">
        <v>0</v>
      </c>
      <c r="R54" s="108">
        <v>11235.6</v>
      </c>
    </row>
    <row r="55" spans="2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8">
        <v>96600</v>
      </c>
      <c r="P55" s="109">
        <v>0</v>
      </c>
      <c r="Q55" s="109">
        <v>0</v>
      </c>
      <c r="R55" s="108">
        <v>96600</v>
      </c>
    </row>
    <row r="56" spans="2:18" x14ac:dyDescent="0.2">
      <c r="D56" s="109" t="s">
        <v>593</v>
      </c>
      <c r="F56" s="109">
        <v>1130510</v>
      </c>
      <c r="I56" s="109">
        <v>500922</v>
      </c>
      <c r="J56" s="109" t="s">
        <v>611</v>
      </c>
      <c r="K56" s="109" t="s">
        <v>580</v>
      </c>
      <c r="L56" s="109" t="s">
        <v>26</v>
      </c>
      <c r="N56" s="109">
        <v>600</v>
      </c>
      <c r="P56" s="109">
        <v>0</v>
      </c>
      <c r="Q56" s="109">
        <v>0</v>
      </c>
      <c r="R56" s="109">
        <v>600</v>
      </c>
    </row>
    <row r="57" spans="2:18" x14ac:dyDescent="0.2">
      <c r="D57" s="109" t="s">
        <v>593</v>
      </c>
      <c r="F57" s="109">
        <v>1130510</v>
      </c>
      <c r="I57" s="109">
        <v>500940</v>
      </c>
      <c r="J57" s="109" t="s">
        <v>674</v>
      </c>
      <c r="K57" s="109" t="s">
        <v>580</v>
      </c>
      <c r="L57" s="109" t="s">
        <v>26</v>
      </c>
      <c r="N57" s="109">
        <v>0</v>
      </c>
      <c r="P57" s="109">
        <v>381.6</v>
      </c>
      <c r="Q57" s="109">
        <v>381.6</v>
      </c>
      <c r="R57" s="109">
        <v>0</v>
      </c>
    </row>
    <row r="59" spans="2:18" x14ac:dyDescent="0.2">
      <c r="B59" s="109" t="s">
        <v>442</v>
      </c>
      <c r="D59" s="109" t="s">
        <v>593</v>
      </c>
      <c r="F59" s="109">
        <v>1130510</v>
      </c>
      <c r="L59" s="109" t="s">
        <v>26</v>
      </c>
      <c r="N59" s="108">
        <v>3049796.27</v>
      </c>
      <c r="P59" s="108">
        <v>434782.47</v>
      </c>
      <c r="Q59" s="108">
        <v>191937.95</v>
      </c>
      <c r="R59" s="108">
        <v>3292640.79</v>
      </c>
    </row>
    <row r="61" spans="2:18" x14ac:dyDescent="0.2">
      <c r="B61" s="109" t="s">
        <v>443</v>
      </c>
      <c r="D61" s="109" t="s">
        <v>593</v>
      </c>
      <c r="L61" s="109" t="s">
        <v>26</v>
      </c>
      <c r="N61" s="108">
        <v>3049796.27</v>
      </c>
      <c r="P61" s="108">
        <v>434782.47</v>
      </c>
      <c r="Q61" s="108">
        <v>191937.95</v>
      </c>
      <c r="R61" s="108">
        <v>3292640.79</v>
      </c>
    </row>
    <row r="63" spans="2:18" x14ac:dyDescent="0.2">
      <c r="B63" s="109" t="s">
        <v>444</v>
      </c>
      <c r="L63" s="109" t="s">
        <v>26</v>
      </c>
      <c r="N63" s="108">
        <v>3049796.27</v>
      </c>
      <c r="P63" s="108">
        <v>434782.47</v>
      </c>
      <c r="Q63" s="108">
        <v>191937.95</v>
      </c>
      <c r="R63" s="108">
        <v>3292640.79</v>
      </c>
    </row>
    <row r="65" spans="1:15" x14ac:dyDescent="0.2">
      <c r="A65" s="109" t="s">
        <v>871</v>
      </c>
    </row>
    <row r="66" spans="1:15" x14ac:dyDescent="0.2">
      <c r="A66" s="109" t="s">
        <v>446</v>
      </c>
    </row>
    <row r="67" spans="1:15" x14ac:dyDescent="0.2">
      <c r="A67" s="109" t="s">
        <v>784</v>
      </c>
    </row>
    <row r="68" spans="1:15" x14ac:dyDescent="0.2">
      <c r="A68" s="109" t="s">
        <v>447</v>
      </c>
    </row>
    <row r="70" spans="1:15" x14ac:dyDescent="0.2">
      <c r="C70" s="109" t="s">
        <v>379</v>
      </c>
      <c r="E70" s="109" t="s">
        <v>374</v>
      </c>
      <c r="G70" s="109" t="s">
        <v>448</v>
      </c>
      <c r="H70" s="109" t="s">
        <v>380</v>
      </c>
      <c r="J70" s="109" t="s">
        <v>381</v>
      </c>
      <c r="M70" s="109" t="s">
        <v>382</v>
      </c>
      <c r="O70" s="109" t="s">
        <v>383</v>
      </c>
    </row>
    <row r="72" spans="1:15" x14ac:dyDescent="0.2">
      <c r="C72" s="109" t="s">
        <v>26</v>
      </c>
      <c r="E72" s="109" t="s">
        <v>593</v>
      </c>
      <c r="G72" s="109" t="s">
        <v>580</v>
      </c>
      <c r="H72" s="108">
        <v>2958485.75</v>
      </c>
      <c r="J72" s="108">
        <v>270903.75</v>
      </c>
      <c r="M72" s="108">
        <v>35817.58</v>
      </c>
      <c r="O72" s="108">
        <v>3193571.92</v>
      </c>
    </row>
    <row r="73" spans="1:15" x14ac:dyDescent="0.2">
      <c r="C73" s="109" t="s">
        <v>26</v>
      </c>
      <c r="E73" s="109" t="s">
        <v>593</v>
      </c>
      <c r="G73" s="109" t="s">
        <v>579</v>
      </c>
      <c r="H73" s="108">
        <v>91310.52</v>
      </c>
      <c r="J73" s="108">
        <v>163878.72</v>
      </c>
      <c r="M73" s="108">
        <v>156120.37</v>
      </c>
      <c r="O73" s="108">
        <v>99068.87</v>
      </c>
    </row>
    <row r="75" spans="1:15" x14ac:dyDescent="0.2">
      <c r="B75" s="109" t="s">
        <v>442</v>
      </c>
      <c r="C75" s="109" t="s">
        <v>26</v>
      </c>
      <c r="H75" s="108">
        <v>3049796.27</v>
      </c>
      <c r="J75" s="108">
        <v>434782.47</v>
      </c>
      <c r="M75" s="108">
        <v>191937.95</v>
      </c>
      <c r="O75" s="108">
        <v>3292640.79</v>
      </c>
    </row>
  </sheetData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/>
  <dimension ref="A1:N23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hidden="1" customWidth="1"/>
    <col min="3" max="3" width="4.88671875" hidden="1" customWidth="1"/>
    <col min="4" max="4" width="5.5546875" customWidth="1"/>
    <col min="5" max="5" width="17.6640625" customWidth="1"/>
    <col min="6" max="6" width="3.33203125" customWidth="1"/>
    <col min="7" max="7" width="21.5546875" style="3" customWidth="1"/>
    <col min="8" max="8" width="19.33203125" customWidth="1"/>
    <col min="9" max="9" width="19.33203125" style="3" customWidth="1"/>
    <col min="10" max="10" width="4.88671875" customWidth="1"/>
    <col min="11" max="11" width="21.5546875" customWidth="1"/>
    <col min="12" max="12" width="19.33203125" customWidth="1"/>
    <col min="13" max="13" width="18.88671875" customWidth="1"/>
    <col min="14" max="14" width="22" customWidth="1"/>
  </cols>
  <sheetData>
    <row r="1" spans="1:14" x14ac:dyDescent="0.3">
      <c r="A1" t="s">
        <v>872</v>
      </c>
    </row>
    <row r="2" spans="1:14" x14ac:dyDescent="0.3">
      <c r="A2" t="s">
        <v>372</v>
      </c>
    </row>
    <row r="3" spans="1:14" x14ac:dyDescent="0.3">
      <c r="A3" t="s">
        <v>873</v>
      </c>
    </row>
    <row r="5" spans="1:14" s="2" customFormat="1" x14ac:dyDescent="0.3">
      <c r="D5" s="2" t="s">
        <v>374</v>
      </c>
      <c r="E5" s="2" t="s">
        <v>375</v>
      </c>
      <c r="G5" s="4" t="s">
        <v>376</v>
      </c>
      <c r="H5" s="2" t="s">
        <v>377</v>
      </c>
      <c r="I5" s="4" t="s">
        <v>378</v>
      </c>
      <c r="J5" s="2" t="s">
        <v>379</v>
      </c>
      <c r="K5" s="2" t="s">
        <v>380</v>
      </c>
      <c r="L5" s="2" t="s">
        <v>381</v>
      </c>
      <c r="M5" s="2" t="s">
        <v>382</v>
      </c>
      <c r="N5" s="2" t="s">
        <v>383</v>
      </c>
    </row>
    <row r="7" spans="1:14" x14ac:dyDescent="0.3">
      <c r="D7" t="s">
        <v>384</v>
      </c>
      <c r="E7">
        <v>138901</v>
      </c>
      <c r="G7" s="3">
        <v>500010</v>
      </c>
      <c r="H7" t="s">
        <v>385</v>
      </c>
      <c r="J7" t="s">
        <v>26</v>
      </c>
      <c r="K7" s="1">
        <v>13315506.699999999</v>
      </c>
      <c r="L7">
        <v>0</v>
      </c>
      <c r="M7">
        <v>0</v>
      </c>
      <c r="N7" s="1">
        <v>13315506.699999999</v>
      </c>
    </row>
    <row r="8" spans="1:14" x14ac:dyDescent="0.3">
      <c r="D8" t="s">
        <v>384</v>
      </c>
      <c r="E8">
        <v>138901</v>
      </c>
      <c r="G8" s="3">
        <v>500010</v>
      </c>
      <c r="H8" t="s">
        <v>385</v>
      </c>
      <c r="I8" s="3" t="s">
        <v>386</v>
      </c>
      <c r="J8" t="s">
        <v>26</v>
      </c>
      <c r="K8" s="1">
        <v>-128685.35</v>
      </c>
      <c r="L8" s="1">
        <v>2976231.45</v>
      </c>
      <c r="M8" s="1">
        <v>2612166.91</v>
      </c>
      <c r="N8" s="1">
        <v>235379.19</v>
      </c>
    </row>
    <row r="9" spans="1:14" x14ac:dyDescent="0.3">
      <c r="D9" t="s">
        <v>384</v>
      </c>
      <c r="E9">
        <v>138901</v>
      </c>
      <c r="G9" s="3">
        <v>500011</v>
      </c>
      <c r="H9" t="s">
        <v>387</v>
      </c>
      <c r="J9" t="s">
        <v>26</v>
      </c>
      <c r="K9" s="1">
        <v>13535152.619999999</v>
      </c>
      <c r="L9">
        <v>0</v>
      </c>
      <c r="M9">
        <v>0</v>
      </c>
      <c r="N9" s="1">
        <v>13535152.619999999</v>
      </c>
    </row>
    <row r="10" spans="1:14" x14ac:dyDescent="0.3">
      <c r="D10" t="s">
        <v>384</v>
      </c>
      <c r="E10">
        <v>138901</v>
      </c>
      <c r="G10" s="3">
        <v>500011</v>
      </c>
      <c r="H10" t="s">
        <v>387</v>
      </c>
      <c r="I10" s="3" t="s">
        <v>386</v>
      </c>
      <c r="J10" t="s">
        <v>26</v>
      </c>
      <c r="K10" s="1">
        <v>-194373.76000000001</v>
      </c>
      <c r="L10" s="1">
        <v>2996966.74</v>
      </c>
      <c r="M10" s="1">
        <v>2628651.69</v>
      </c>
      <c r="N10" s="1">
        <v>173941.29</v>
      </c>
    </row>
    <row r="11" spans="1:14" x14ac:dyDescent="0.3">
      <c r="D11" t="s">
        <v>384</v>
      </c>
      <c r="E11">
        <v>138901</v>
      </c>
      <c r="G11" s="3">
        <v>500039</v>
      </c>
      <c r="H11" t="s">
        <v>388</v>
      </c>
      <c r="J11" t="s">
        <v>26</v>
      </c>
      <c r="K11" s="1">
        <v>80529411.510000005</v>
      </c>
      <c r="L11">
        <v>0</v>
      </c>
      <c r="M11">
        <v>0</v>
      </c>
      <c r="N11" s="1">
        <v>80529411.510000005</v>
      </c>
    </row>
    <row r="12" spans="1:14" x14ac:dyDescent="0.3">
      <c r="D12" t="s">
        <v>384</v>
      </c>
      <c r="E12">
        <v>138901</v>
      </c>
      <c r="G12" s="3">
        <v>500039</v>
      </c>
      <c r="H12" t="s">
        <v>388</v>
      </c>
      <c r="I12" s="3" t="s">
        <v>386</v>
      </c>
      <c r="J12" t="s">
        <v>26</v>
      </c>
      <c r="K12" s="1">
        <v>3443788.49</v>
      </c>
      <c r="L12" s="1">
        <v>10871642.66</v>
      </c>
      <c r="M12" s="1">
        <v>8553292.6699999999</v>
      </c>
      <c r="N12" s="1">
        <v>5762138.4800000004</v>
      </c>
    </row>
    <row r="13" spans="1:14" x14ac:dyDescent="0.3">
      <c r="D13" t="s">
        <v>384</v>
      </c>
      <c r="E13">
        <v>138901</v>
      </c>
      <c r="G13" s="3">
        <v>500042</v>
      </c>
      <c r="H13" t="s">
        <v>389</v>
      </c>
      <c r="J13" t="s">
        <v>26</v>
      </c>
      <c r="K13" s="1">
        <v>13842224.300000001</v>
      </c>
      <c r="L13">
        <v>0</v>
      </c>
      <c r="M13">
        <v>0</v>
      </c>
      <c r="N13" s="1">
        <v>13842224.300000001</v>
      </c>
    </row>
    <row r="14" spans="1:14" x14ac:dyDescent="0.3">
      <c r="D14" t="s">
        <v>384</v>
      </c>
      <c r="E14">
        <v>138901</v>
      </c>
      <c r="G14" s="3">
        <v>500042</v>
      </c>
      <c r="H14" t="s">
        <v>389</v>
      </c>
      <c r="I14" s="3" t="s">
        <v>386</v>
      </c>
      <c r="J14" t="s">
        <v>26</v>
      </c>
      <c r="K14" s="1">
        <v>359286.88</v>
      </c>
      <c r="L14" s="1">
        <v>751047.85</v>
      </c>
      <c r="M14" s="1">
        <v>358969.5</v>
      </c>
      <c r="N14" s="1">
        <v>751365.23</v>
      </c>
    </row>
    <row r="15" spans="1:14" x14ac:dyDescent="0.3">
      <c r="D15" t="s">
        <v>384</v>
      </c>
      <c r="E15">
        <v>138901</v>
      </c>
      <c r="G15" s="3">
        <v>500048</v>
      </c>
      <c r="H15" t="s">
        <v>874</v>
      </c>
      <c r="J15" t="s">
        <v>26</v>
      </c>
      <c r="K15" s="1">
        <v>69655698.689999998</v>
      </c>
      <c r="L15">
        <v>0</v>
      </c>
      <c r="M15">
        <v>0</v>
      </c>
      <c r="N15" s="1">
        <v>69655698.689999998</v>
      </c>
    </row>
    <row r="16" spans="1:14" x14ac:dyDescent="0.3">
      <c r="D16" t="s">
        <v>384</v>
      </c>
      <c r="E16">
        <v>138901</v>
      </c>
      <c r="G16" s="3">
        <v>500048</v>
      </c>
      <c r="H16" t="s">
        <v>874</v>
      </c>
      <c r="I16" s="3" t="s">
        <v>386</v>
      </c>
      <c r="J16" t="s">
        <v>26</v>
      </c>
      <c r="K16" s="1">
        <v>2424301.3199999998</v>
      </c>
      <c r="L16" s="1">
        <v>4434668.22</v>
      </c>
      <c r="M16" s="1">
        <v>2444668.23</v>
      </c>
      <c r="N16" s="1">
        <v>4414301.3099999996</v>
      </c>
    </row>
    <row r="17" spans="4:14" x14ac:dyDescent="0.3">
      <c r="D17" t="s">
        <v>384</v>
      </c>
      <c r="E17">
        <v>138901</v>
      </c>
      <c r="G17" s="3">
        <v>500051</v>
      </c>
      <c r="H17" t="s">
        <v>761</v>
      </c>
      <c r="J17" t="s">
        <v>26</v>
      </c>
      <c r="K17" s="1">
        <v>4653550.4000000004</v>
      </c>
      <c r="L17">
        <v>0</v>
      </c>
      <c r="M17">
        <v>0</v>
      </c>
      <c r="N17" s="1">
        <v>4653550.4000000004</v>
      </c>
    </row>
    <row r="18" spans="4:14" x14ac:dyDescent="0.3">
      <c r="D18" t="s">
        <v>384</v>
      </c>
      <c r="E18">
        <v>138901</v>
      </c>
      <c r="G18" s="3">
        <v>500051</v>
      </c>
      <c r="H18" t="s">
        <v>761</v>
      </c>
      <c r="I18" s="3" t="s">
        <v>386</v>
      </c>
      <c r="J18" t="s">
        <v>26</v>
      </c>
      <c r="K18" s="1">
        <v>20408.52</v>
      </c>
      <c r="L18" s="1">
        <v>523947.78</v>
      </c>
      <c r="M18" s="1">
        <v>394908.14</v>
      </c>
      <c r="N18" s="1">
        <v>149448.16</v>
      </c>
    </row>
    <row r="19" spans="4:14" x14ac:dyDescent="0.3">
      <c r="D19" t="s">
        <v>384</v>
      </c>
      <c r="E19">
        <v>138901</v>
      </c>
      <c r="G19" s="3">
        <v>500052</v>
      </c>
      <c r="H19" t="s">
        <v>875</v>
      </c>
      <c r="J19" t="s">
        <v>26</v>
      </c>
      <c r="K19" s="1">
        <v>13546792.609999999</v>
      </c>
      <c r="L19">
        <v>0</v>
      </c>
      <c r="M19">
        <v>0</v>
      </c>
      <c r="N19" s="1">
        <v>13546792.609999999</v>
      </c>
    </row>
    <row r="20" spans="4:14" x14ac:dyDescent="0.3">
      <c r="D20" t="s">
        <v>384</v>
      </c>
      <c r="E20">
        <v>138901</v>
      </c>
      <c r="G20" s="3">
        <v>500052</v>
      </c>
      <c r="H20" t="s">
        <v>875</v>
      </c>
      <c r="I20" s="3" t="s">
        <v>386</v>
      </c>
      <c r="J20" t="s">
        <v>26</v>
      </c>
      <c r="K20" s="1">
        <v>508680.68</v>
      </c>
      <c r="L20" s="1">
        <v>896727.17</v>
      </c>
      <c r="M20" s="1">
        <v>508680.67</v>
      </c>
      <c r="N20" s="1">
        <v>896727.18</v>
      </c>
    </row>
    <row r="21" spans="4:14" x14ac:dyDescent="0.3">
      <c r="D21" t="s">
        <v>384</v>
      </c>
      <c r="E21">
        <v>138901</v>
      </c>
      <c r="G21" s="3">
        <v>500113</v>
      </c>
      <c r="H21" t="s">
        <v>876</v>
      </c>
      <c r="J21" t="s">
        <v>26</v>
      </c>
      <c r="K21" s="1">
        <v>170160</v>
      </c>
      <c r="L21">
        <v>0</v>
      </c>
      <c r="M21">
        <v>0</v>
      </c>
      <c r="N21" s="1">
        <v>170160</v>
      </c>
    </row>
    <row r="22" spans="4:14" x14ac:dyDescent="0.3">
      <c r="D22" t="s">
        <v>384</v>
      </c>
      <c r="E22">
        <v>138901</v>
      </c>
      <c r="G22" s="3">
        <v>500145</v>
      </c>
      <c r="H22" t="s">
        <v>762</v>
      </c>
      <c r="J22" t="s">
        <v>26</v>
      </c>
      <c r="K22" s="1">
        <v>2600486.7599999998</v>
      </c>
      <c r="L22">
        <v>0</v>
      </c>
      <c r="M22" s="1">
        <v>13881.59</v>
      </c>
      <c r="N22" s="1">
        <v>2586605.17</v>
      </c>
    </row>
    <row r="23" spans="4:14" x14ac:dyDescent="0.3">
      <c r="D23" t="s">
        <v>384</v>
      </c>
      <c r="E23">
        <v>138901</v>
      </c>
      <c r="G23" s="3">
        <v>500186</v>
      </c>
      <c r="H23" t="s">
        <v>764</v>
      </c>
      <c r="J23" t="s">
        <v>26</v>
      </c>
      <c r="K23" s="1">
        <v>28346924.649999999</v>
      </c>
      <c r="L23">
        <v>0</v>
      </c>
      <c r="M23">
        <v>0</v>
      </c>
      <c r="N23" s="1">
        <v>28346924.649999999</v>
      </c>
    </row>
    <row r="24" spans="4:14" x14ac:dyDescent="0.3">
      <c r="D24" t="s">
        <v>384</v>
      </c>
      <c r="E24">
        <v>138901</v>
      </c>
      <c r="G24" s="3">
        <v>500186</v>
      </c>
      <c r="H24" t="s">
        <v>764</v>
      </c>
      <c r="I24" s="3" t="s">
        <v>386</v>
      </c>
      <c r="J24" t="s">
        <v>26</v>
      </c>
      <c r="K24" s="1">
        <v>-5743836.7699999996</v>
      </c>
      <c r="L24" s="1">
        <v>51625872.920000002</v>
      </c>
      <c r="M24" s="1">
        <v>51001842.049999997</v>
      </c>
      <c r="N24" s="1">
        <v>-5119805.9000000004</v>
      </c>
    </row>
    <row r="25" spans="4:14" x14ac:dyDescent="0.3">
      <c r="D25" t="s">
        <v>384</v>
      </c>
      <c r="E25">
        <v>138901</v>
      </c>
      <c r="G25" s="3">
        <v>500187</v>
      </c>
      <c r="H25" t="s">
        <v>390</v>
      </c>
      <c r="J25" t="s">
        <v>26</v>
      </c>
      <c r="K25" s="1">
        <v>26832.06</v>
      </c>
      <c r="L25">
        <v>0</v>
      </c>
      <c r="M25">
        <v>0</v>
      </c>
      <c r="N25" s="1">
        <v>26832.06</v>
      </c>
    </row>
    <row r="26" spans="4:14" x14ac:dyDescent="0.3">
      <c r="D26" t="s">
        <v>384</v>
      </c>
      <c r="E26">
        <v>138901</v>
      </c>
      <c r="G26" s="3">
        <v>500197</v>
      </c>
      <c r="H26" t="s">
        <v>391</v>
      </c>
      <c r="J26" t="s">
        <v>26</v>
      </c>
      <c r="K26" s="1">
        <v>9868897.0299999993</v>
      </c>
      <c r="L26">
        <v>0</v>
      </c>
      <c r="M26">
        <v>0</v>
      </c>
      <c r="N26" s="1">
        <v>9868897.0299999993</v>
      </c>
    </row>
    <row r="27" spans="4:14" x14ac:dyDescent="0.3">
      <c r="D27" t="s">
        <v>384</v>
      </c>
      <c r="E27">
        <v>138901</v>
      </c>
      <c r="G27" s="3">
        <v>500206</v>
      </c>
      <c r="H27" t="s">
        <v>392</v>
      </c>
      <c r="J27" t="s">
        <v>26</v>
      </c>
      <c r="K27" s="1">
        <v>61138134.18</v>
      </c>
      <c r="L27">
        <v>0</v>
      </c>
      <c r="M27">
        <v>0</v>
      </c>
      <c r="N27" s="1">
        <v>61138134.18</v>
      </c>
    </row>
    <row r="28" spans="4:14" x14ac:dyDescent="0.3">
      <c r="D28" t="s">
        <v>384</v>
      </c>
      <c r="E28">
        <v>138901</v>
      </c>
      <c r="G28" s="3">
        <v>500206</v>
      </c>
      <c r="H28" t="s">
        <v>392</v>
      </c>
      <c r="I28" s="3" t="s">
        <v>386</v>
      </c>
      <c r="J28" t="s">
        <v>26</v>
      </c>
      <c r="K28" s="1">
        <v>-999389.15</v>
      </c>
      <c r="L28" s="1">
        <v>2044137.21</v>
      </c>
      <c r="M28" s="1">
        <v>383813.92</v>
      </c>
      <c r="N28" s="1">
        <v>660934.14</v>
      </c>
    </row>
    <row r="29" spans="4:14" x14ac:dyDescent="0.3">
      <c r="D29" t="s">
        <v>384</v>
      </c>
      <c r="E29">
        <v>138901</v>
      </c>
      <c r="G29" s="3">
        <v>500225</v>
      </c>
      <c r="H29" t="s">
        <v>583</v>
      </c>
      <c r="J29" t="s">
        <v>26</v>
      </c>
      <c r="K29" s="1">
        <v>966750.94</v>
      </c>
      <c r="L29">
        <v>0</v>
      </c>
      <c r="M29">
        <v>0</v>
      </c>
      <c r="N29" s="1">
        <v>966750.94</v>
      </c>
    </row>
    <row r="30" spans="4:14" x14ac:dyDescent="0.3">
      <c r="D30" t="s">
        <v>384</v>
      </c>
      <c r="E30">
        <v>138901</v>
      </c>
      <c r="G30" s="3">
        <v>500225</v>
      </c>
      <c r="H30" t="s">
        <v>583</v>
      </c>
      <c r="I30" s="3" t="s">
        <v>386</v>
      </c>
      <c r="J30" t="s">
        <v>26</v>
      </c>
      <c r="K30" s="1">
        <v>-43629.22</v>
      </c>
      <c r="L30" s="1">
        <v>216169.22</v>
      </c>
      <c r="M30" s="1">
        <v>190683.48</v>
      </c>
      <c r="N30" s="1">
        <v>-18143.48</v>
      </c>
    </row>
    <row r="31" spans="4:14" x14ac:dyDescent="0.3">
      <c r="D31" t="s">
        <v>384</v>
      </c>
      <c r="E31">
        <v>138901</v>
      </c>
      <c r="G31" s="3">
        <v>500256</v>
      </c>
      <c r="H31" t="s">
        <v>877</v>
      </c>
      <c r="J31" t="s">
        <v>26</v>
      </c>
      <c r="K31" s="1">
        <v>11249343.42</v>
      </c>
      <c r="L31">
        <v>0</v>
      </c>
      <c r="M31">
        <v>0</v>
      </c>
      <c r="N31" s="1">
        <v>11249343.42</v>
      </c>
    </row>
    <row r="32" spans="4:14" x14ac:dyDescent="0.3">
      <c r="D32" t="s">
        <v>384</v>
      </c>
      <c r="E32">
        <v>138901</v>
      </c>
      <c r="G32" s="3">
        <v>500256</v>
      </c>
      <c r="H32" t="s">
        <v>877</v>
      </c>
      <c r="I32" s="3" t="s">
        <v>386</v>
      </c>
      <c r="J32" t="s">
        <v>26</v>
      </c>
      <c r="K32" s="1">
        <v>264033.03000000003</v>
      </c>
      <c r="L32" s="1">
        <v>861947.02</v>
      </c>
      <c r="M32" s="1">
        <v>544083.27</v>
      </c>
      <c r="N32" s="1">
        <v>581896.78</v>
      </c>
    </row>
    <row r="33" spans="4:14" x14ac:dyDescent="0.3">
      <c r="D33" t="s">
        <v>384</v>
      </c>
      <c r="E33">
        <v>138901</v>
      </c>
      <c r="G33" s="3">
        <v>500264</v>
      </c>
      <c r="H33" t="s">
        <v>584</v>
      </c>
      <c r="J33" t="s">
        <v>26</v>
      </c>
      <c r="K33" s="1">
        <v>8089781.9400000004</v>
      </c>
      <c r="L33">
        <v>0</v>
      </c>
      <c r="M33">
        <v>0</v>
      </c>
      <c r="N33" s="1">
        <v>8089781.9400000004</v>
      </c>
    </row>
    <row r="34" spans="4:14" x14ac:dyDescent="0.3">
      <c r="D34" t="s">
        <v>384</v>
      </c>
      <c r="E34">
        <v>138901</v>
      </c>
      <c r="G34" s="3">
        <v>500264</v>
      </c>
      <c r="H34" t="s">
        <v>584</v>
      </c>
      <c r="I34" s="3" t="s">
        <v>386</v>
      </c>
      <c r="J34" t="s">
        <v>26</v>
      </c>
      <c r="K34" s="1">
        <v>-24008.67</v>
      </c>
      <c r="L34" s="1">
        <v>759568.68</v>
      </c>
      <c r="M34" s="1">
        <v>536887.07999999996</v>
      </c>
      <c r="N34" s="1">
        <v>198672.93</v>
      </c>
    </row>
    <row r="35" spans="4:14" x14ac:dyDescent="0.3">
      <c r="D35" t="s">
        <v>384</v>
      </c>
      <c r="E35">
        <v>138901</v>
      </c>
      <c r="G35" s="3">
        <v>500265</v>
      </c>
      <c r="H35" t="s">
        <v>393</v>
      </c>
      <c r="J35" t="s">
        <v>26</v>
      </c>
      <c r="K35" s="1">
        <v>61312933.149999999</v>
      </c>
      <c r="L35">
        <v>0</v>
      </c>
      <c r="M35">
        <v>0</v>
      </c>
      <c r="N35" s="1">
        <v>61312933.149999999</v>
      </c>
    </row>
    <row r="36" spans="4:14" x14ac:dyDescent="0.3">
      <c r="D36" t="s">
        <v>384</v>
      </c>
      <c r="E36">
        <v>138901</v>
      </c>
      <c r="G36" s="3">
        <v>500265</v>
      </c>
      <c r="H36" t="s">
        <v>393</v>
      </c>
      <c r="I36" s="3" t="s">
        <v>386</v>
      </c>
      <c r="J36" t="s">
        <v>26</v>
      </c>
      <c r="K36" s="1">
        <v>3128787.22</v>
      </c>
      <c r="L36" s="1">
        <v>9269680.3599999994</v>
      </c>
      <c r="M36" s="1">
        <v>7490559.6100000003</v>
      </c>
      <c r="N36" s="1">
        <v>4907907.97</v>
      </c>
    </row>
    <row r="37" spans="4:14" x14ac:dyDescent="0.3">
      <c r="D37" t="s">
        <v>384</v>
      </c>
      <c r="E37">
        <v>138901</v>
      </c>
      <c r="G37" s="3">
        <v>500268</v>
      </c>
      <c r="H37" t="s">
        <v>878</v>
      </c>
      <c r="J37" t="s">
        <v>26</v>
      </c>
      <c r="K37" s="1">
        <v>42944000</v>
      </c>
      <c r="L37">
        <v>0</v>
      </c>
      <c r="M37" s="1">
        <v>11750000</v>
      </c>
      <c r="N37" s="1">
        <v>31194000</v>
      </c>
    </row>
    <row r="38" spans="4:14" x14ac:dyDescent="0.3">
      <c r="D38" t="s">
        <v>384</v>
      </c>
      <c r="E38">
        <v>138901</v>
      </c>
      <c r="G38" s="3">
        <v>500271</v>
      </c>
      <c r="H38" t="s">
        <v>394</v>
      </c>
      <c r="J38" t="s">
        <v>26</v>
      </c>
      <c r="K38" s="1">
        <v>43942225.780000001</v>
      </c>
      <c r="L38">
        <v>0</v>
      </c>
      <c r="M38" s="1">
        <v>698321.21</v>
      </c>
      <c r="N38" s="1">
        <v>43243904.57</v>
      </c>
    </row>
    <row r="39" spans="4:14" x14ac:dyDescent="0.3">
      <c r="D39" t="s">
        <v>384</v>
      </c>
      <c r="E39">
        <v>138901</v>
      </c>
      <c r="G39" s="3">
        <v>500271</v>
      </c>
      <c r="H39" t="s">
        <v>394</v>
      </c>
      <c r="I39" s="3" t="s">
        <v>386</v>
      </c>
      <c r="J39" t="s">
        <v>26</v>
      </c>
      <c r="K39" s="1">
        <v>-6529504.2999999998</v>
      </c>
      <c r="L39" s="1">
        <v>7306931.1699999999</v>
      </c>
      <c r="M39" s="1">
        <v>7981120.2699999996</v>
      </c>
      <c r="N39" s="1">
        <v>-7203693.4000000004</v>
      </c>
    </row>
    <row r="40" spans="4:14" x14ac:dyDescent="0.3">
      <c r="D40" t="s">
        <v>384</v>
      </c>
      <c r="E40">
        <v>138901</v>
      </c>
      <c r="G40" s="3">
        <v>500272</v>
      </c>
      <c r="H40" t="s">
        <v>879</v>
      </c>
      <c r="J40" t="s">
        <v>26</v>
      </c>
      <c r="K40" s="1">
        <v>61932413.200000003</v>
      </c>
      <c r="L40">
        <v>0</v>
      </c>
      <c r="M40">
        <v>0</v>
      </c>
      <c r="N40" s="1">
        <v>61932413.200000003</v>
      </c>
    </row>
    <row r="41" spans="4:14" x14ac:dyDescent="0.3">
      <c r="D41" t="s">
        <v>384</v>
      </c>
      <c r="E41">
        <v>138901</v>
      </c>
      <c r="G41" s="3">
        <v>500272</v>
      </c>
      <c r="H41" t="s">
        <v>879</v>
      </c>
      <c r="I41" s="3" t="s">
        <v>386</v>
      </c>
      <c r="J41" t="s">
        <v>26</v>
      </c>
      <c r="K41" s="1">
        <v>-14555674.59</v>
      </c>
      <c r="L41" s="1">
        <v>23469191.66</v>
      </c>
      <c r="M41" s="1">
        <v>24309325.219999999</v>
      </c>
      <c r="N41" s="1">
        <v>-15395808.15</v>
      </c>
    </row>
    <row r="42" spans="4:14" x14ac:dyDescent="0.3">
      <c r="D42" t="s">
        <v>384</v>
      </c>
      <c r="E42">
        <v>138901</v>
      </c>
      <c r="G42" s="3">
        <v>500274</v>
      </c>
      <c r="H42" t="s">
        <v>395</v>
      </c>
      <c r="J42" t="s">
        <v>26</v>
      </c>
      <c r="K42" s="1">
        <v>31699020.32</v>
      </c>
      <c r="L42">
        <v>0</v>
      </c>
      <c r="M42">
        <v>0</v>
      </c>
      <c r="N42" s="1">
        <v>31699020.32</v>
      </c>
    </row>
    <row r="43" spans="4:14" x14ac:dyDescent="0.3">
      <c r="D43" t="s">
        <v>384</v>
      </c>
      <c r="E43">
        <v>138901</v>
      </c>
      <c r="G43" s="3">
        <v>500274</v>
      </c>
      <c r="H43" t="s">
        <v>395</v>
      </c>
      <c r="I43" s="3" t="s">
        <v>386</v>
      </c>
      <c r="J43" t="s">
        <v>26</v>
      </c>
      <c r="K43" s="1">
        <v>4039373.18</v>
      </c>
      <c r="L43" s="1">
        <v>5028639.49</v>
      </c>
      <c r="M43" s="1">
        <v>4041966.31</v>
      </c>
      <c r="N43" s="1">
        <v>5026046.3600000003</v>
      </c>
    </row>
    <row r="44" spans="4:14" x14ac:dyDescent="0.3">
      <c r="D44" t="s">
        <v>384</v>
      </c>
      <c r="E44">
        <v>138901</v>
      </c>
      <c r="G44" s="3">
        <v>500286</v>
      </c>
      <c r="H44" t="s">
        <v>565</v>
      </c>
      <c r="J44" t="s">
        <v>26</v>
      </c>
      <c r="K44" s="1">
        <v>23953698.66</v>
      </c>
      <c r="L44">
        <v>0</v>
      </c>
      <c r="M44" s="1">
        <v>922625</v>
      </c>
      <c r="N44" s="1">
        <v>23031073.66</v>
      </c>
    </row>
    <row r="45" spans="4:14" x14ac:dyDescent="0.3">
      <c r="D45" t="s">
        <v>384</v>
      </c>
      <c r="E45">
        <v>138901</v>
      </c>
      <c r="G45" s="3">
        <v>500286</v>
      </c>
      <c r="H45" t="s">
        <v>565</v>
      </c>
      <c r="I45" s="3" t="s">
        <v>386</v>
      </c>
      <c r="J45" t="s">
        <v>26</v>
      </c>
      <c r="K45" s="1">
        <v>2265491.44</v>
      </c>
      <c r="L45" s="1">
        <v>3532291</v>
      </c>
      <c r="M45" s="1">
        <v>2811676.01</v>
      </c>
      <c r="N45" s="1">
        <v>2986106.43</v>
      </c>
    </row>
    <row r="46" spans="4:14" x14ac:dyDescent="0.3">
      <c r="D46" t="s">
        <v>384</v>
      </c>
      <c r="E46">
        <v>138901</v>
      </c>
      <c r="G46" s="3">
        <v>500297</v>
      </c>
      <c r="H46" t="s">
        <v>396</v>
      </c>
      <c r="J46" t="s">
        <v>26</v>
      </c>
      <c r="K46" s="1">
        <v>7218478.1600000001</v>
      </c>
      <c r="L46">
        <v>0</v>
      </c>
      <c r="M46" s="1">
        <v>239247.06</v>
      </c>
      <c r="N46" s="1">
        <v>6979231.0999999996</v>
      </c>
    </row>
    <row r="47" spans="4:14" x14ac:dyDescent="0.3">
      <c r="D47" t="s">
        <v>384</v>
      </c>
      <c r="E47">
        <v>138901</v>
      </c>
      <c r="G47" s="3">
        <v>500297</v>
      </c>
      <c r="H47" t="s">
        <v>396</v>
      </c>
      <c r="I47" s="3" t="s">
        <v>386</v>
      </c>
      <c r="J47" t="s">
        <v>26</v>
      </c>
      <c r="K47" s="1">
        <v>-172846.1</v>
      </c>
      <c r="L47" s="1">
        <v>3522119.44</v>
      </c>
      <c r="M47" s="1">
        <v>3330909.51</v>
      </c>
      <c r="N47" s="1">
        <v>18363.830000000002</v>
      </c>
    </row>
    <row r="48" spans="4:14" x14ac:dyDescent="0.3">
      <c r="D48" t="s">
        <v>384</v>
      </c>
      <c r="E48">
        <v>138901</v>
      </c>
      <c r="G48" s="3">
        <v>500302</v>
      </c>
      <c r="H48" t="s">
        <v>585</v>
      </c>
      <c r="J48" t="s">
        <v>26</v>
      </c>
      <c r="K48" s="1">
        <v>8436746.2599999998</v>
      </c>
      <c r="L48">
        <v>0</v>
      </c>
      <c r="M48">
        <v>0</v>
      </c>
      <c r="N48" s="1">
        <v>8436746.2599999998</v>
      </c>
    </row>
    <row r="49" spans="4:14" x14ac:dyDescent="0.3">
      <c r="D49" t="s">
        <v>384</v>
      </c>
      <c r="E49">
        <v>138901</v>
      </c>
      <c r="G49" s="3">
        <v>500302</v>
      </c>
      <c r="H49" t="s">
        <v>585</v>
      </c>
      <c r="I49" s="3" t="s">
        <v>386</v>
      </c>
      <c r="J49" t="s">
        <v>26</v>
      </c>
      <c r="K49" s="1">
        <v>566421.56000000006</v>
      </c>
      <c r="L49" s="1">
        <v>1688004.17</v>
      </c>
      <c r="M49" s="1">
        <v>1439442.78</v>
      </c>
      <c r="N49" s="1">
        <v>814982.95</v>
      </c>
    </row>
    <row r="50" spans="4:14" x14ac:dyDescent="0.3">
      <c r="D50" t="s">
        <v>384</v>
      </c>
      <c r="E50">
        <v>138901</v>
      </c>
      <c r="G50" s="3">
        <v>500317</v>
      </c>
      <c r="H50" t="s">
        <v>766</v>
      </c>
      <c r="J50" t="s">
        <v>26</v>
      </c>
      <c r="K50" s="1">
        <v>582737.53</v>
      </c>
      <c r="L50">
        <v>0</v>
      </c>
      <c r="M50">
        <v>0</v>
      </c>
      <c r="N50" s="1">
        <v>582737.53</v>
      </c>
    </row>
    <row r="51" spans="4:14" x14ac:dyDescent="0.3">
      <c r="D51" t="s">
        <v>384</v>
      </c>
      <c r="E51">
        <v>138901</v>
      </c>
      <c r="G51" s="3">
        <v>500319</v>
      </c>
      <c r="H51" t="s">
        <v>591</v>
      </c>
      <c r="J51" t="s">
        <v>26</v>
      </c>
      <c r="K51" s="1">
        <v>180420.6</v>
      </c>
      <c r="L51">
        <v>0</v>
      </c>
      <c r="M51">
        <v>0</v>
      </c>
      <c r="N51" s="1">
        <v>180420.6</v>
      </c>
    </row>
    <row r="52" spans="4:14" x14ac:dyDescent="0.3">
      <c r="D52" t="s">
        <v>384</v>
      </c>
      <c r="E52">
        <v>138901</v>
      </c>
      <c r="G52" s="3">
        <v>500323</v>
      </c>
      <c r="H52" t="s">
        <v>747</v>
      </c>
      <c r="J52" t="s">
        <v>26</v>
      </c>
      <c r="K52" s="1">
        <v>4000000</v>
      </c>
      <c r="L52" s="1">
        <v>1083900</v>
      </c>
      <c r="M52" s="1">
        <v>1083900</v>
      </c>
      <c r="N52" s="1">
        <v>4000000</v>
      </c>
    </row>
    <row r="53" spans="4:14" x14ac:dyDescent="0.3">
      <c r="D53" t="s">
        <v>384</v>
      </c>
      <c r="E53">
        <v>138901</v>
      </c>
      <c r="G53" s="3">
        <v>500330</v>
      </c>
      <c r="H53" t="s">
        <v>880</v>
      </c>
      <c r="J53" t="s">
        <v>26</v>
      </c>
      <c r="K53" s="1">
        <v>1384873.31</v>
      </c>
      <c r="L53">
        <v>0</v>
      </c>
      <c r="M53">
        <v>0</v>
      </c>
      <c r="N53" s="1">
        <v>1384873.31</v>
      </c>
    </row>
    <row r="54" spans="4:14" x14ac:dyDescent="0.3">
      <c r="D54" t="s">
        <v>384</v>
      </c>
      <c r="E54">
        <v>138901</v>
      </c>
      <c r="G54" s="3">
        <v>500331</v>
      </c>
      <c r="H54" t="s">
        <v>767</v>
      </c>
      <c r="J54" t="s">
        <v>26</v>
      </c>
      <c r="K54" s="1">
        <v>46709518.07</v>
      </c>
      <c r="L54">
        <v>0</v>
      </c>
      <c r="M54">
        <v>0</v>
      </c>
      <c r="N54" s="1">
        <v>46709518.07</v>
      </c>
    </row>
    <row r="55" spans="4:14" x14ac:dyDescent="0.3">
      <c r="D55" t="s">
        <v>384</v>
      </c>
      <c r="E55">
        <v>138901</v>
      </c>
      <c r="G55" s="3">
        <v>500331</v>
      </c>
      <c r="H55" t="s">
        <v>767</v>
      </c>
      <c r="I55" s="3" t="s">
        <v>386</v>
      </c>
      <c r="J55" t="s">
        <v>26</v>
      </c>
      <c r="K55" s="1">
        <v>-14614699.369999999</v>
      </c>
      <c r="L55" s="1">
        <v>23259748.699999999</v>
      </c>
      <c r="M55" s="1">
        <v>23828887.370000001</v>
      </c>
      <c r="N55" s="1">
        <v>-15183838.039999999</v>
      </c>
    </row>
    <row r="56" spans="4:14" x14ac:dyDescent="0.3">
      <c r="D56" t="s">
        <v>384</v>
      </c>
      <c r="E56">
        <v>138901</v>
      </c>
      <c r="G56" s="3">
        <v>500332</v>
      </c>
      <c r="H56" t="s">
        <v>881</v>
      </c>
      <c r="J56" t="s">
        <v>26</v>
      </c>
      <c r="K56" s="1">
        <v>2365417.5</v>
      </c>
      <c r="L56">
        <v>0</v>
      </c>
      <c r="M56">
        <v>0</v>
      </c>
      <c r="N56" s="1">
        <v>2365417.5</v>
      </c>
    </row>
    <row r="57" spans="4:14" x14ac:dyDescent="0.3">
      <c r="D57" t="s">
        <v>384</v>
      </c>
      <c r="E57">
        <v>138901</v>
      </c>
      <c r="G57" s="3">
        <v>500332</v>
      </c>
      <c r="H57" t="s">
        <v>881</v>
      </c>
      <c r="I57" s="3" t="s">
        <v>386</v>
      </c>
      <c r="J57" t="s">
        <v>26</v>
      </c>
      <c r="K57" s="1">
        <v>337582.5</v>
      </c>
      <c r="L57" s="1">
        <v>412207.5</v>
      </c>
      <c r="M57" s="1">
        <v>337582.5</v>
      </c>
      <c r="N57" s="1">
        <v>412207.5</v>
      </c>
    </row>
    <row r="58" spans="4:14" x14ac:dyDescent="0.3">
      <c r="D58" t="s">
        <v>384</v>
      </c>
      <c r="E58">
        <v>138901</v>
      </c>
      <c r="G58" s="3">
        <v>500345</v>
      </c>
      <c r="H58" t="s">
        <v>882</v>
      </c>
      <c r="J58" t="s">
        <v>26</v>
      </c>
      <c r="K58" s="1">
        <v>23235645.739999998</v>
      </c>
      <c r="L58">
        <v>0</v>
      </c>
      <c r="M58" s="1">
        <v>2323564.59</v>
      </c>
      <c r="N58" s="1">
        <v>20912081.149999999</v>
      </c>
    </row>
    <row r="59" spans="4:14" x14ac:dyDescent="0.3">
      <c r="D59" t="s">
        <v>384</v>
      </c>
      <c r="E59">
        <v>138901</v>
      </c>
      <c r="G59" s="3">
        <v>500360</v>
      </c>
      <c r="H59" t="s">
        <v>768</v>
      </c>
      <c r="J59" t="s">
        <v>26</v>
      </c>
      <c r="K59" s="1">
        <v>130473.44</v>
      </c>
      <c r="L59">
        <v>0</v>
      </c>
      <c r="M59" s="1">
        <v>50000</v>
      </c>
      <c r="N59" s="1">
        <v>80473.440000000002</v>
      </c>
    </row>
    <row r="60" spans="4:14" x14ac:dyDescent="0.3">
      <c r="D60" t="s">
        <v>384</v>
      </c>
      <c r="E60">
        <v>138901</v>
      </c>
      <c r="G60" s="3">
        <v>500385</v>
      </c>
      <c r="H60" t="s">
        <v>883</v>
      </c>
      <c r="J60" t="s">
        <v>26</v>
      </c>
      <c r="K60" s="1">
        <v>1121253.6499999999</v>
      </c>
      <c r="L60">
        <v>0</v>
      </c>
      <c r="M60">
        <v>0</v>
      </c>
      <c r="N60" s="1">
        <v>1121253.6499999999</v>
      </c>
    </row>
    <row r="61" spans="4:14" x14ac:dyDescent="0.3">
      <c r="D61" t="s">
        <v>384</v>
      </c>
      <c r="E61">
        <v>138901</v>
      </c>
      <c r="G61" s="3">
        <v>500386</v>
      </c>
      <c r="H61" t="s">
        <v>884</v>
      </c>
      <c r="J61" t="s">
        <v>26</v>
      </c>
      <c r="K61" s="1">
        <v>1743045.87</v>
      </c>
      <c r="L61">
        <v>0</v>
      </c>
      <c r="M61">
        <v>0</v>
      </c>
      <c r="N61" s="1">
        <v>1743045.87</v>
      </c>
    </row>
    <row r="62" spans="4:14" x14ac:dyDescent="0.3">
      <c r="D62" t="s">
        <v>384</v>
      </c>
      <c r="E62">
        <v>138901</v>
      </c>
      <c r="G62" s="3">
        <v>500391</v>
      </c>
      <c r="H62" t="s">
        <v>885</v>
      </c>
      <c r="J62" t="s">
        <v>26</v>
      </c>
      <c r="K62" s="1">
        <v>273880.82</v>
      </c>
      <c r="L62">
        <v>0</v>
      </c>
      <c r="M62">
        <v>0</v>
      </c>
      <c r="N62" s="1">
        <v>273880.82</v>
      </c>
    </row>
    <row r="63" spans="4:14" x14ac:dyDescent="0.3">
      <c r="D63" t="s">
        <v>384</v>
      </c>
      <c r="E63">
        <v>138901</v>
      </c>
      <c r="G63" s="3">
        <v>500392</v>
      </c>
      <c r="H63" t="s">
        <v>637</v>
      </c>
      <c r="J63" t="s">
        <v>26</v>
      </c>
      <c r="K63" s="1">
        <v>3000000</v>
      </c>
      <c r="L63">
        <v>0</v>
      </c>
      <c r="M63">
        <v>0</v>
      </c>
      <c r="N63" s="1">
        <v>3000000</v>
      </c>
    </row>
    <row r="64" spans="4:14" x14ac:dyDescent="0.3">
      <c r="D64" t="s">
        <v>384</v>
      </c>
      <c r="E64">
        <v>138901</v>
      </c>
      <c r="G64" s="3">
        <v>500400</v>
      </c>
      <c r="H64" t="s">
        <v>397</v>
      </c>
      <c r="J64" t="s">
        <v>26</v>
      </c>
      <c r="K64" s="1">
        <v>3585407.98</v>
      </c>
      <c r="L64">
        <v>0</v>
      </c>
      <c r="M64" s="1">
        <v>139087.43</v>
      </c>
      <c r="N64" s="1">
        <v>3446320.55</v>
      </c>
    </row>
    <row r="65" spans="4:14" x14ac:dyDescent="0.3">
      <c r="D65" t="s">
        <v>384</v>
      </c>
      <c r="E65">
        <v>138901</v>
      </c>
      <c r="G65" s="3">
        <v>500400</v>
      </c>
      <c r="H65" t="s">
        <v>397</v>
      </c>
      <c r="I65" s="3" t="s">
        <v>386</v>
      </c>
      <c r="J65" t="s">
        <v>26</v>
      </c>
      <c r="K65" s="1">
        <v>142613.49</v>
      </c>
      <c r="L65" s="1">
        <v>524996.12</v>
      </c>
      <c r="M65" s="1">
        <v>424868.77</v>
      </c>
      <c r="N65" s="1">
        <v>242740.84</v>
      </c>
    </row>
    <row r="66" spans="4:14" x14ac:dyDescent="0.3">
      <c r="D66" t="s">
        <v>384</v>
      </c>
      <c r="E66">
        <v>138901</v>
      </c>
      <c r="G66" s="3">
        <v>500401</v>
      </c>
      <c r="H66" t="s">
        <v>398</v>
      </c>
      <c r="J66" t="s">
        <v>26</v>
      </c>
      <c r="K66" s="1">
        <v>21751623.699999999</v>
      </c>
      <c r="L66">
        <v>0</v>
      </c>
      <c r="M66">
        <v>0</v>
      </c>
      <c r="N66" s="1">
        <v>21751623.699999999</v>
      </c>
    </row>
    <row r="67" spans="4:14" x14ac:dyDescent="0.3">
      <c r="D67" t="s">
        <v>384</v>
      </c>
      <c r="E67">
        <v>138901</v>
      </c>
      <c r="G67" s="3">
        <v>500401</v>
      </c>
      <c r="H67" t="s">
        <v>398</v>
      </c>
      <c r="I67" s="3" t="s">
        <v>386</v>
      </c>
      <c r="J67" t="s">
        <v>26</v>
      </c>
      <c r="K67" s="1">
        <v>1310598.02</v>
      </c>
      <c r="L67" s="1">
        <v>2101287.36</v>
      </c>
      <c r="M67" s="1">
        <v>1464580.64</v>
      </c>
      <c r="N67" s="1">
        <v>1947304.74</v>
      </c>
    </row>
    <row r="68" spans="4:14" x14ac:dyDescent="0.3">
      <c r="D68" t="s">
        <v>384</v>
      </c>
      <c r="E68">
        <v>138901</v>
      </c>
      <c r="G68" s="3">
        <v>500445</v>
      </c>
      <c r="H68" t="s">
        <v>886</v>
      </c>
      <c r="J68" t="s">
        <v>26</v>
      </c>
      <c r="K68" s="1">
        <v>512541.98</v>
      </c>
      <c r="L68">
        <v>0</v>
      </c>
      <c r="M68">
        <v>0</v>
      </c>
      <c r="N68" s="1">
        <v>512541.98</v>
      </c>
    </row>
    <row r="69" spans="4:14" x14ac:dyDescent="0.3">
      <c r="D69" t="s">
        <v>384</v>
      </c>
      <c r="E69">
        <v>138901</v>
      </c>
      <c r="G69" s="3">
        <v>500455</v>
      </c>
      <c r="H69" t="s">
        <v>887</v>
      </c>
      <c r="J69" t="s">
        <v>26</v>
      </c>
      <c r="K69" s="1">
        <v>5734397.8600000003</v>
      </c>
      <c r="L69">
        <v>0</v>
      </c>
      <c r="M69">
        <v>0</v>
      </c>
      <c r="N69" s="1">
        <v>5734397.8600000003</v>
      </c>
    </row>
    <row r="70" spans="4:14" x14ac:dyDescent="0.3">
      <c r="D70" t="s">
        <v>384</v>
      </c>
      <c r="E70">
        <v>138901</v>
      </c>
      <c r="G70" s="3">
        <v>500455</v>
      </c>
      <c r="H70" t="s">
        <v>887</v>
      </c>
      <c r="I70" s="3" t="s">
        <v>386</v>
      </c>
      <c r="J70" t="s">
        <v>26</v>
      </c>
      <c r="K70" s="1">
        <v>1341137.78</v>
      </c>
      <c r="L70" s="1">
        <v>7606638.8600000003</v>
      </c>
      <c r="M70" s="1">
        <v>7411295.96</v>
      </c>
      <c r="N70" s="1">
        <v>1536480.68</v>
      </c>
    </row>
    <row r="71" spans="4:14" x14ac:dyDescent="0.3">
      <c r="D71" t="s">
        <v>384</v>
      </c>
      <c r="E71">
        <v>138901</v>
      </c>
      <c r="G71" s="3">
        <v>500460</v>
      </c>
      <c r="H71" t="s">
        <v>888</v>
      </c>
      <c r="J71" t="s">
        <v>26</v>
      </c>
      <c r="K71" s="1">
        <v>61978919.020000003</v>
      </c>
      <c r="L71">
        <v>0</v>
      </c>
      <c r="M71">
        <v>0</v>
      </c>
      <c r="N71" s="1">
        <v>61978919.020000003</v>
      </c>
    </row>
    <row r="72" spans="4:14" x14ac:dyDescent="0.3">
      <c r="D72" t="s">
        <v>384</v>
      </c>
      <c r="E72">
        <v>138901</v>
      </c>
      <c r="G72" s="3">
        <v>500460</v>
      </c>
      <c r="H72" t="s">
        <v>888</v>
      </c>
      <c r="I72" s="3" t="s">
        <v>386</v>
      </c>
      <c r="J72" t="s">
        <v>26</v>
      </c>
      <c r="K72" s="1">
        <v>8012450.3899999997</v>
      </c>
      <c r="L72" s="1">
        <v>11491137.029999999</v>
      </c>
      <c r="M72" s="1">
        <v>9558800.3900000006</v>
      </c>
      <c r="N72" s="1">
        <v>9944787.0299999993</v>
      </c>
    </row>
    <row r="73" spans="4:14" x14ac:dyDescent="0.3">
      <c r="D73" t="s">
        <v>384</v>
      </c>
      <c r="E73">
        <v>138901</v>
      </c>
      <c r="G73" s="3">
        <v>500470</v>
      </c>
      <c r="H73" t="s">
        <v>399</v>
      </c>
      <c r="J73" t="s">
        <v>26</v>
      </c>
      <c r="K73" s="1">
        <v>179644101.43000001</v>
      </c>
      <c r="L73">
        <v>0</v>
      </c>
      <c r="M73" s="1">
        <v>6056375</v>
      </c>
      <c r="N73" s="1">
        <v>173587726.43000001</v>
      </c>
    </row>
    <row r="74" spans="4:14" x14ac:dyDescent="0.3">
      <c r="D74" t="s">
        <v>384</v>
      </c>
      <c r="E74">
        <v>138901</v>
      </c>
      <c r="G74" s="3">
        <v>500470</v>
      </c>
      <c r="H74" t="s">
        <v>399</v>
      </c>
      <c r="I74" s="3" t="s">
        <v>386</v>
      </c>
      <c r="J74" t="s">
        <v>26</v>
      </c>
      <c r="K74" s="1">
        <v>31189970.57</v>
      </c>
      <c r="L74" s="1">
        <v>41602153.789999999</v>
      </c>
      <c r="M74" s="1">
        <v>35743214.259999998</v>
      </c>
      <c r="N74" s="1">
        <v>37048910.100000001</v>
      </c>
    </row>
    <row r="75" spans="4:14" x14ac:dyDescent="0.3">
      <c r="D75" t="s">
        <v>384</v>
      </c>
      <c r="E75">
        <v>138901</v>
      </c>
      <c r="G75" s="3">
        <v>500475</v>
      </c>
      <c r="H75" t="s">
        <v>889</v>
      </c>
      <c r="J75" t="s">
        <v>26</v>
      </c>
      <c r="K75" s="1">
        <v>28752613.68</v>
      </c>
      <c r="L75">
        <v>0</v>
      </c>
      <c r="M75">
        <v>0</v>
      </c>
      <c r="N75" s="1">
        <v>28752613.68</v>
      </c>
    </row>
    <row r="76" spans="4:14" x14ac:dyDescent="0.3">
      <c r="D76" t="s">
        <v>384</v>
      </c>
      <c r="E76">
        <v>138901</v>
      </c>
      <c r="G76" s="3">
        <v>500475</v>
      </c>
      <c r="H76" t="s">
        <v>889</v>
      </c>
      <c r="I76" s="3" t="s">
        <v>386</v>
      </c>
      <c r="J76" t="s">
        <v>26</v>
      </c>
      <c r="K76" s="1">
        <v>8191381.0599999996</v>
      </c>
      <c r="L76" s="1">
        <v>15470088.76</v>
      </c>
      <c r="M76" s="1">
        <v>14450131.060000001</v>
      </c>
      <c r="N76" s="1">
        <v>9211338.7599999998</v>
      </c>
    </row>
    <row r="77" spans="4:14" x14ac:dyDescent="0.3">
      <c r="D77" t="s">
        <v>384</v>
      </c>
      <c r="E77">
        <v>138901</v>
      </c>
      <c r="G77" s="3">
        <v>500476</v>
      </c>
      <c r="H77" t="s">
        <v>890</v>
      </c>
      <c r="J77" t="s">
        <v>26</v>
      </c>
      <c r="K77" s="1">
        <v>3132280.32</v>
      </c>
      <c r="L77">
        <v>0</v>
      </c>
      <c r="M77">
        <v>0</v>
      </c>
      <c r="N77" s="1">
        <v>3132280.32</v>
      </c>
    </row>
    <row r="78" spans="4:14" x14ac:dyDescent="0.3">
      <c r="D78" t="s">
        <v>384</v>
      </c>
      <c r="E78">
        <v>138901</v>
      </c>
      <c r="G78" s="3">
        <v>500482</v>
      </c>
      <c r="H78" t="s">
        <v>891</v>
      </c>
      <c r="J78" t="s">
        <v>26</v>
      </c>
      <c r="K78" s="1">
        <v>56070</v>
      </c>
      <c r="L78">
        <v>0</v>
      </c>
      <c r="M78" s="1">
        <v>56070</v>
      </c>
      <c r="N78">
        <v>0</v>
      </c>
    </row>
    <row r="79" spans="4:14" x14ac:dyDescent="0.3">
      <c r="D79" t="s">
        <v>384</v>
      </c>
      <c r="E79">
        <v>138901</v>
      </c>
      <c r="G79" s="3">
        <v>500495</v>
      </c>
      <c r="H79" t="s">
        <v>641</v>
      </c>
      <c r="J79" t="s">
        <v>26</v>
      </c>
      <c r="K79" s="1">
        <v>425442.57</v>
      </c>
      <c r="L79" s="1">
        <v>457000</v>
      </c>
      <c r="M79">
        <v>0</v>
      </c>
      <c r="N79" s="1">
        <v>882442.57</v>
      </c>
    </row>
    <row r="80" spans="4:14" x14ac:dyDescent="0.3">
      <c r="D80" t="s">
        <v>384</v>
      </c>
      <c r="E80">
        <v>138901</v>
      </c>
      <c r="G80" s="3">
        <v>500499</v>
      </c>
      <c r="H80" t="s">
        <v>892</v>
      </c>
      <c r="J80" t="s">
        <v>26</v>
      </c>
      <c r="K80" s="1">
        <v>1045618.2</v>
      </c>
      <c r="L80">
        <v>0</v>
      </c>
      <c r="M80" s="1">
        <v>220863</v>
      </c>
      <c r="N80" s="1">
        <v>824755.19999999995</v>
      </c>
    </row>
    <row r="81" spans="4:14" x14ac:dyDescent="0.3">
      <c r="D81" t="s">
        <v>384</v>
      </c>
      <c r="E81">
        <v>138901</v>
      </c>
      <c r="G81" s="3">
        <v>500499</v>
      </c>
      <c r="H81" t="s">
        <v>892</v>
      </c>
      <c r="I81" s="3" t="s">
        <v>386</v>
      </c>
      <c r="J81" t="s">
        <v>26</v>
      </c>
      <c r="K81" s="1">
        <v>318897.59999999998</v>
      </c>
      <c r="L81" s="1">
        <v>1383783.3</v>
      </c>
      <c r="M81" s="1">
        <v>1367054.8</v>
      </c>
      <c r="N81" s="1">
        <v>335626.1</v>
      </c>
    </row>
    <row r="82" spans="4:14" x14ac:dyDescent="0.3">
      <c r="D82" t="s">
        <v>384</v>
      </c>
      <c r="E82">
        <v>138901</v>
      </c>
      <c r="G82" s="3">
        <v>500507</v>
      </c>
      <c r="H82" t="s">
        <v>642</v>
      </c>
      <c r="J82" t="s">
        <v>26</v>
      </c>
      <c r="K82" s="1">
        <v>4134000</v>
      </c>
      <c r="L82" s="1">
        <v>1886616.94</v>
      </c>
      <c r="M82" s="1">
        <v>1052116.94</v>
      </c>
      <c r="N82" s="1">
        <v>4968500</v>
      </c>
    </row>
    <row r="83" spans="4:14" x14ac:dyDescent="0.3">
      <c r="D83" t="s">
        <v>384</v>
      </c>
      <c r="E83">
        <v>138901</v>
      </c>
      <c r="G83" s="3">
        <v>500508</v>
      </c>
      <c r="H83" t="s">
        <v>643</v>
      </c>
      <c r="J83" t="s">
        <v>26</v>
      </c>
      <c r="K83" s="1">
        <v>703999.29</v>
      </c>
      <c r="L83">
        <v>0</v>
      </c>
      <c r="M83">
        <v>0</v>
      </c>
      <c r="N83" s="1">
        <v>703999.29</v>
      </c>
    </row>
    <row r="84" spans="4:14" x14ac:dyDescent="0.3">
      <c r="D84" t="s">
        <v>384</v>
      </c>
      <c r="E84">
        <v>138901</v>
      </c>
      <c r="G84" s="3">
        <v>500510</v>
      </c>
      <c r="H84" t="s">
        <v>893</v>
      </c>
      <c r="J84" t="s">
        <v>26</v>
      </c>
      <c r="K84" s="1">
        <v>127000</v>
      </c>
      <c r="L84">
        <v>0</v>
      </c>
      <c r="M84" s="1">
        <v>15500</v>
      </c>
      <c r="N84" s="1">
        <v>111500</v>
      </c>
    </row>
    <row r="85" spans="4:14" x14ac:dyDescent="0.3">
      <c r="D85" t="s">
        <v>384</v>
      </c>
      <c r="E85">
        <v>138901</v>
      </c>
      <c r="G85" s="3">
        <v>500512</v>
      </c>
      <c r="H85" t="s">
        <v>400</v>
      </c>
      <c r="J85" t="s">
        <v>26</v>
      </c>
      <c r="K85" s="1">
        <v>118878766.92</v>
      </c>
      <c r="L85">
        <v>0</v>
      </c>
      <c r="M85">
        <v>0</v>
      </c>
      <c r="N85" s="1">
        <v>118878766.92</v>
      </c>
    </row>
    <row r="86" spans="4:14" x14ac:dyDescent="0.3">
      <c r="D86" t="s">
        <v>384</v>
      </c>
      <c r="E86">
        <v>138901</v>
      </c>
      <c r="G86" s="3">
        <v>500512</v>
      </c>
      <c r="H86" t="s">
        <v>400</v>
      </c>
      <c r="I86" s="3" t="s">
        <v>386</v>
      </c>
      <c r="J86" t="s">
        <v>26</v>
      </c>
      <c r="K86" s="1">
        <v>-8344528.2199999997</v>
      </c>
      <c r="L86" s="1">
        <v>8373425.3200000003</v>
      </c>
      <c r="M86" s="1">
        <v>10333533.390000001</v>
      </c>
      <c r="N86" s="1">
        <v>-10304636.289999999</v>
      </c>
    </row>
    <row r="87" spans="4:14" x14ac:dyDescent="0.3">
      <c r="D87" t="s">
        <v>384</v>
      </c>
      <c r="E87">
        <v>138901</v>
      </c>
      <c r="G87" s="3">
        <v>500513</v>
      </c>
      <c r="H87" t="s">
        <v>656</v>
      </c>
      <c r="J87" t="s">
        <v>26</v>
      </c>
      <c r="K87">
        <v>0</v>
      </c>
      <c r="L87" s="1">
        <v>5084194.5</v>
      </c>
      <c r="M87" s="1">
        <v>5084194.5</v>
      </c>
      <c r="N87">
        <v>0</v>
      </c>
    </row>
    <row r="88" spans="4:14" x14ac:dyDescent="0.3">
      <c r="D88" t="s">
        <v>384</v>
      </c>
      <c r="E88">
        <v>138901</v>
      </c>
      <c r="G88" s="3">
        <v>500514</v>
      </c>
      <c r="H88" t="s">
        <v>894</v>
      </c>
      <c r="J88" t="s">
        <v>26</v>
      </c>
      <c r="K88" s="1">
        <v>19935262.800000001</v>
      </c>
      <c r="L88">
        <v>0</v>
      </c>
      <c r="M88">
        <v>0</v>
      </c>
      <c r="N88" s="1">
        <v>19935262.800000001</v>
      </c>
    </row>
    <row r="89" spans="4:14" x14ac:dyDescent="0.3">
      <c r="D89" t="s">
        <v>384</v>
      </c>
      <c r="E89">
        <v>138901</v>
      </c>
      <c r="G89" s="3">
        <v>500514</v>
      </c>
      <c r="H89" t="s">
        <v>894</v>
      </c>
      <c r="I89" s="3" t="s">
        <v>386</v>
      </c>
      <c r="J89" t="s">
        <v>26</v>
      </c>
      <c r="K89" s="1">
        <v>2769937.2</v>
      </c>
      <c r="L89" s="1">
        <v>5931414.2400000002</v>
      </c>
      <c r="M89" s="1">
        <v>5304564.25</v>
      </c>
      <c r="N89" s="1">
        <v>3396787.19</v>
      </c>
    </row>
    <row r="90" spans="4:14" x14ac:dyDescent="0.3">
      <c r="D90" t="s">
        <v>384</v>
      </c>
      <c r="E90">
        <v>138901</v>
      </c>
      <c r="G90" s="3">
        <v>500515</v>
      </c>
      <c r="H90" t="s">
        <v>401</v>
      </c>
      <c r="J90" t="s">
        <v>26</v>
      </c>
      <c r="K90" s="1">
        <v>19352597.859999999</v>
      </c>
      <c r="L90" s="1">
        <v>544102.32999999996</v>
      </c>
      <c r="M90" s="1">
        <v>179377.91</v>
      </c>
      <c r="N90" s="1">
        <v>19717322.280000001</v>
      </c>
    </row>
    <row r="91" spans="4:14" x14ac:dyDescent="0.3">
      <c r="D91" t="s">
        <v>384</v>
      </c>
      <c r="E91">
        <v>138901</v>
      </c>
      <c r="G91" s="3">
        <v>500515</v>
      </c>
      <c r="H91" t="s">
        <v>401</v>
      </c>
      <c r="I91" s="3" t="s">
        <v>386</v>
      </c>
      <c r="J91" t="s">
        <v>26</v>
      </c>
      <c r="K91" s="1">
        <v>2405351.73</v>
      </c>
      <c r="L91" s="1">
        <v>4723171.49</v>
      </c>
      <c r="M91" s="1">
        <v>4120286.61</v>
      </c>
      <c r="N91" s="1">
        <v>3008236.61</v>
      </c>
    </row>
    <row r="92" spans="4:14" x14ac:dyDescent="0.3">
      <c r="D92" t="s">
        <v>384</v>
      </c>
      <c r="E92">
        <v>138901</v>
      </c>
      <c r="G92" s="3">
        <v>500520</v>
      </c>
      <c r="H92" t="s">
        <v>895</v>
      </c>
      <c r="J92" t="s">
        <v>26</v>
      </c>
      <c r="K92" s="1">
        <v>93364147.859999999</v>
      </c>
      <c r="L92">
        <v>0</v>
      </c>
      <c r="M92" s="1">
        <v>9213713.1500000004</v>
      </c>
      <c r="N92" s="1">
        <v>84150434.709999993</v>
      </c>
    </row>
    <row r="93" spans="4:14" x14ac:dyDescent="0.3">
      <c r="D93" t="s">
        <v>384</v>
      </c>
      <c r="E93">
        <v>138901</v>
      </c>
      <c r="G93" s="3">
        <v>500520</v>
      </c>
      <c r="H93" t="s">
        <v>895</v>
      </c>
      <c r="I93" s="3" t="s">
        <v>386</v>
      </c>
      <c r="J93" t="s">
        <v>26</v>
      </c>
      <c r="K93" s="1">
        <v>14755852.140000001</v>
      </c>
      <c r="L93" s="1">
        <v>24728347.859999999</v>
      </c>
      <c r="M93" s="1">
        <v>21788347.699999999</v>
      </c>
      <c r="N93" s="1">
        <v>17695852.300000001</v>
      </c>
    </row>
    <row r="94" spans="4:14" x14ac:dyDescent="0.3">
      <c r="D94" t="s">
        <v>384</v>
      </c>
      <c r="E94">
        <v>138901</v>
      </c>
      <c r="G94" s="3">
        <v>500522</v>
      </c>
      <c r="H94" t="s">
        <v>402</v>
      </c>
      <c r="J94" t="s">
        <v>26</v>
      </c>
      <c r="K94" s="1">
        <v>18173011</v>
      </c>
      <c r="L94">
        <v>0</v>
      </c>
      <c r="M94">
        <v>0</v>
      </c>
      <c r="N94" s="1">
        <v>18173011</v>
      </c>
    </row>
    <row r="95" spans="4:14" x14ac:dyDescent="0.3">
      <c r="D95" t="s">
        <v>384</v>
      </c>
      <c r="E95">
        <v>138901</v>
      </c>
      <c r="G95" s="3">
        <v>500522</v>
      </c>
      <c r="H95" t="s">
        <v>402</v>
      </c>
      <c r="I95" s="3" t="s">
        <v>386</v>
      </c>
      <c r="J95" t="s">
        <v>26</v>
      </c>
      <c r="K95" s="1">
        <v>3144649</v>
      </c>
      <c r="L95" s="1">
        <v>3733191.5</v>
      </c>
      <c r="M95" s="1">
        <v>3144649</v>
      </c>
      <c r="N95" s="1">
        <v>3733191.5</v>
      </c>
    </row>
    <row r="96" spans="4:14" x14ac:dyDescent="0.3">
      <c r="D96" t="s">
        <v>384</v>
      </c>
      <c r="E96">
        <v>138901</v>
      </c>
      <c r="G96" s="3">
        <v>500523</v>
      </c>
      <c r="H96" t="s">
        <v>644</v>
      </c>
      <c r="J96" t="s">
        <v>26</v>
      </c>
      <c r="K96" s="1">
        <v>13464547.550000001</v>
      </c>
      <c r="L96" s="1">
        <v>15048618.630000001</v>
      </c>
      <c r="M96" s="1">
        <v>13469500.26</v>
      </c>
      <c r="N96" s="1">
        <v>15043665.92</v>
      </c>
    </row>
    <row r="97" spans="4:14" x14ac:dyDescent="0.3">
      <c r="D97" t="s">
        <v>384</v>
      </c>
      <c r="E97">
        <v>138901</v>
      </c>
      <c r="G97" s="3">
        <v>500523</v>
      </c>
      <c r="H97" t="s">
        <v>644</v>
      </c>
      <c r="I97" s="3" t="s">
        <v>386</v>
      </c>
      <c r="J97" t="s">
        <v>26</v>
      </c>
      <c r="K97" s="1">
        <v>2981983.8</v>
      </c>
      <c r="L97" s="1">
        <v>118898701.98999999</v>
      </c>
      <c r="M97" s="1">
        <v>118404245.98</v>
      </c>
      <c r="N97" s="1">
        <v>3476439.81</v>
      </c>
    </row>
    <row r="98" spans="4:14" x14ac:dyDescent="0.3">
      <c r="D98" t="s">
        <v>384</v>
      </c>
      <c r="E98">
        <v>138901</v>
      </c>
      <c r="G98" s="3">
        <v>500524</v>
      </c>
      <c r="H98" t="s">
        <v>896</v>
      </c>
      <c r="J98" t="s">
        <v>26</v>
      </c>
      <c r="K98" s="1">
        <v>203744000</v>
      </c>
      <c r="L98" s="1">
        <v>32736000</v>
      </c>
      <c r="M98" s="1">
        <v>236480000</v>
      </c>
      <c r="N98">
        <v>0</v>
      </c>
    </row>
    <row r="99" spans="4:14" x14ac:dyDescent="0.3">
      <c r="D99" t="s">
        <v>384</v>
      </c>
      <c r="E99">
        <v>138901</v>
      </c>
      <c r="G99" s="3">
        <v>500524</v>
      </c>
      <c r="H99" t="s">
        <v>896</v>
      </c>
      <c r="I99" s="3" t="s">
        <v>386</v>
      </c>
      <c r="J99" t="s">
        <v>26</v>
      </c>
      <c r="K99" s="1">
        <v>26912000</v>
      </c>
      <c r="L99">
        <v>0</v>
      </c>
      <c r="M99" s="1">
        <v>26912000</v>
      </c>
      <c r="N99">
        <v>0</v>
      </c>
    </row>
    <row r="100" spans="4:14" x14ac:dyDescent="0.3">
      <c r="D100" t="s">
        <v>384</v>
      </c>
      <c r="E100">
        <v>138901</v>
      </c>
      <c r="G100" s="3">
        <v>500538</v>
      </c>
      <c r="H100" t="s">
        <v>403</v>
      </c>
      <c r="J100" t="s">
        <v>26</v>
      </c>
      <c r="K100" s="1">
        <v>4107229.77</v>
      </c>
      <c r="L100" s="1">
        <v>1258167.75</v>
      </c>
      <c r="M100" s="1">
        <v>1123807.32</v>
      </c>
      <c r="N100" s="1">
        <v>4241590.2</v>
      </c>
    </row>
    <row r="101" spans="4:14" x14ac:dyDescent="0.3">
      <c r="D101" t="s">
        <v>384</v>
      </c>
      <c r="E101">
        <v>138901</v>
      </c>
      <c r="G101" s="3">
        <v>500538</v>
      </c>
      <c r="H101" t="s">
        <v>403</v>
      </c>
      <c r="I101" s="3" t="s">
        <v>386</v>
      </c>
      <c r="J101" t="s">
        <v>26</v>
      </c>
      <c r="K101" s="1">
        <v>526687.09</v>
      </c>
      <c r="L101" s="1">
        <v>8202959.2999999998</v>
      </c>
      <c r="M101" s="1">
        <v>8070917.9800000004</v>
      </c>
      <c r="N101" s="1">
        <v>658728.41</v>
      </c>
    </row>
    <row r="102" spans="4:14" x14ac:dyDescent="0.3">
      <c r="D102" t="s">
        <v>384</v>
      </c>
      <c r="E102">
        <v>138901</v>
      </c>
      <c r="G102" s="3">
        <v>500540</v>
      </c>
      <c r="H102" t="s">
        <v>748</v>
      </c>
      <c r="J102" t="s">
        <v>26</v>
      </c>
      <c r="K102" s="1">
        <v>78263664</v>
      </c>
      <c r="L102">
        <v>0</v>
      </c>
      <c r="M102">
        <v>0</v>
      </c>
      <c r="N102" s="1">
        <v>78263664</v>
      </c>
    </row>
    <row r="103" spans="4:14" x14ac:dyDescent="0.3">
      <c r="D103" t="s">
        <v>384</v>
      </c>
      <c r="E103">
        <v>138901</v>
      </c>
      <c r="G103" s="3">
        <v>500540</v>
      </c>
      <c r="H103" t="s">
        <v>748</v>
      </c>
      <c r="I103" s="3" t="s">
        <v>386</v>
      </c>
      <c r="J103" t="s">
        <v>26</v>
      </c>
      <c r="K103" s="1">
        <v>13574784</v>
      </c>
      <c r="L103" s="1">
        <v>15422742</v>
      </c>
      <c r="M103" s="1">
        <v>16722702</v>
      </c>
      <c r="N103" s="1">
        <v>12274824</v>
      </c>
    </row>
    <row r="104" spans="4:14" x14ac:dyDescent="0.3">
      <c r="D104" t="s">
        <v>384</v>
      </c>
      <c r="E104">
        <v>138901</v>
      </c>
      <c r="G104" s="3">
        <v>500541</v>
      </c>
      <c r="H104" t="s">
        <v>897</v>
      </c>
      <c r="J104" t="s">
        <v>26</v>
      </c>
      <c r="K104" s="1">
        <v>4836000</v>
      </c>
      <c r="L104">
        <v>0</v>
      </c>
      <c r="M104">
        <v>0</v>
      </c>
      <c r="N104" s="1">
        <v>4836000</v>
      </c>
    </row>
    <row r="105" spans="4:14" x14ac:dyDescent="0.3">
      <c r="D105" t="s">
        <v>384</v>
      </c>
      <c r="E105">
        <v>138901</v>
      </c>
      <c r="G105" s="3">
        <v>500541</v>
      </c>
      <c r="H105" t="s">
        <v>897</v>
      </c>
      <c r="I105" s="3" t="s">
        <v>386</v>
      </c>
      <c r="J105" t="s">
        <v>26</v>
      </c>
      <c r="K105" s="1">
        <v>930400</v>
      </c>
      <c r="L105" s="1">
        <v>3351600</v>
      </c>
      <c r="M105" s="1">
        <v>3192400</v>
      </c>
      <c r="N105" s="1">
        <v>1089600</v>
      </c>
    </row>
    <row r="106" spans="4:14" x14ac:dyDescent="0.3">
      <c r="D106" t="s">
        <v>384</v>
      </c>
      <c r="E106">
        <v>138901</v>
      </c>
      <c r="G106" s="3">
        <v>500543</v>
      </c>
      <c r="H106" t="s">
        <v>898</v>
      </c>
      <c r="J106" t="s">
        <v>26</v>
      </c>
      <c r="K106" s="1">
        <v>243540.67</v>
      </c>
      <c r="L106">
        <v>0</v>
      </c>
      <c r="M106">
        <v>0</v>
      </c>
      <c r="N106" s="1">
        <v>243540.67</v>
      </c>
    </row>
    <row r="107" spans="4:14" x14ac:dyDescent="0.3">
      <c r="D107" t="s">
        <v>384</v>
      </c>
      <c r="E107">
        <v>138901</v>
      </c>
      <c r="G107" s="3">
        <v>500544</v>
      </c>
      <c r="H107" t="s">
        <v>899</v>
      </c>
      <c r="J107" t="s">
        <v>26</v>
      </c>
      <c r="K107" s="1">
        <v>217637.52</v>
      </c>
      <c r="L107">
        <v>0</v>
      </c>
      <c r="M107" s="1">
        <v>8928.39</v>
      </c>
      <c r="N107" s="1">
        <v>208709.13</v>
      </c>
    </row>
    <row r="108" spans="4:14" x14ac:dyDescent="0.3">
      <c r="D108" t="s">
        <v>384</v>
      </c>
      <c r="E108">
        <v>138901</v>
      </c>
      <c r="G108" s="3">
        <v>500546</v>
      </c>
      <c r="H108" t="s">
        <v>404</v>
      </c>
      <c r="J108" t="s">
        <v>26</v>
      </c>
      <c r="K108" s="1">
        <v>502936.23</v>
      </c>
      <c r="L108">
        <v>0</v>
      </c>
      <c r="M108">
        <v>0</v>
      </c>
      <c r="N108" s="1">
        <v>502936.23</v>
      </c>
    </row>
    <row r="109" spans="4:14" x14ac:dyDescent="0.3">
      <c r="D109" t="s">
        <v>384</v>
      </c>
      <c r="E109">
        <v>138901</v>
      </c>
      <c r="G109" s="3">
        <v>500550</v>
      </c>
      <c r="H109" t="s">
        <v>900</v>
      </c>
      <c r="J109" t="s">
        <v>26</v>
      </c>
      <c r="K109" s="1">
        <v>301574.28999999998</v>
      </c>
      <c r="L109">
        <v>0</v>
      </c>
      <c r="M109" s="1">
        <v>31093</v>
      </c>
      <c r="N109" s="1">
        <v>270481.28999999998</v>
      </c>
    </row>
    <row r="110" spans="4:14" x14ac:dyDescent="0.3">
      <c r="D110" t="s">
        <v>384</v>
      </c>
      <c r="E110">
        <v>138901</v>
      </c>
      <c r="G110" s="3">
        <v>500554</v>
      </c>
      <c r="H110" t="s">
        <v>901</v>
      </c>
      <c r="J110" t="s">
        <v>26</v>
      </c>
      <c r="K110" s="1">
        <v>1025000</v>
      </c>
      <c r="L110">
        <v>0</v>
      </c>
      <c r="M110">
        <v>0</v>
      </c>
      <c r="N110" s="1">
        <v>1025000</v>
      </c>
    </row>
    <row r="111" spans="4:14" x14ac:dyDescent="0.3">
      <c r="D111" t="s">
        <v>384</v>
      </c>
      <c r="E111">
        <v>138901</v>
      </c>
      <c r="G111" s="3">
        <v>500555</v>
      </c>
      <c r="H111" t="s">
        <v>405</v>
      </c>
      <c r="J111" t="s">
        <v>26</v>
      </c>
      <c r="K111" s="1">
        <v>1253746.67</v>
      </c>
      <c r="L111">
        <v>0</v>
      </c>
      <c r="M111">
        <v>0</v>
      </c>
      <c r="N111" s="1">
        <v>1253746.67</v>
      </c>
    </row>
    <row r="112" spans="4:14" x14ac:dyDescent="0.3">
      <c r="D112" t="s">
        <v>384</v>
      </c>
      <c r="E112">
        <v>138901</v>
      </c>
      <c r="G112" s="3">
        <v>500557</v>
      </c>
      <c r="H112" t="s">
        <v>406</v>
      </c>
      <c r="J112" t="s">
        <v>26</v>
      </c>
      <c r="K112" s="1">
        <v>110751629.14</v>
      </c>
      <c r="L112">
        <v>0</v>
      </c>
      <c r="M112">
        <v>0</v>
      </c>
      <c r="N112" s="1">
        <v>110751629.14</v>
      </c>
    </row>
    <row r="113" spans="4:14" x14ac:dyDescent="0.3">
      <c r="D113" t="s">
        <v>384</v>
      </c>
      <c r="E113">
        <v>138901</v>
      </c>
      <c r="G113" s="3">
        <v>500557</v>
      </c>
      <c r="H113" t="s">
        <v>406</v>
      </c>
      <c r="I113" s="3" t="s">
        <v>386</v>
      </c>
      <c r="J113" t="s">
        <v>26</v>
      </c>
      <c r="K113" s="1">
        <v>15454917.82</v>
      </c>
      <c r="L113" s="1">
        <v>20292521.210000001</v>
      </c>
      <c r="M113" s="1">
        <v>16808183.949999999</v>
      </c>
      <c r="N113" s="1">
        <v>18939255.079999998</v>
      </c>
    </row>
    <row r="114" spans="4:14" x14ac:dyDescent="0.3">
      <c r="D114" t="s">
        <v>384</v>
      </c>
      <c r="E114">
        <v>138901</v>
      </c>
      <c r="G114" s="3">
        <v>500558</v>
      </c>
      <c r="H114" t="s">
        <v>406</v>
      </c>
      <c r="J114" t="s">
        <v>26</v>
      </c>
      <c r="K114" s="1">
        <v>121567989.73999999</v>
      </c>
      <c r="L114">
        <v>0</v>
      </c>
      <c r="M114">
        <v>0</v>
      </c>
      <c r="N114" s="1">
        <v>121567989.73999999</v>
      </c>
    </row>
    <row r="115" spans="4:14" x14ac:dyDescent="0.3">
      <c r="D115" t="s">
        <v>384</v>
      </c>
      <c r="E115">
        <v>138901</v>
      </c>
      <c r="G115" s="3">
        <v>500558</v>
      </c>
      <c r="H115" t="s">
        <v>406</v>
      </c>
      <c r="I115" s="3" t="s">
        <v>386</v>
      </c>
      <c r="J115" t="s">
        <v>26</v>
      </c>
      <c r="K115" s="1">
        <v>22262905.600000001</v>
      </c>
      <c r="L115" s="1">
        <v>28258417.809999999</v>
      </c>
      <c r="M115" s="1">
        <v>24287503.809999999</v>
      </c>
      <c r="N115" s="1">
        <v>26233819.600000001</v>
      </c>
    </row>
    <row r="116" spans="4:14" x14ac:dyDescent="0.3">
      <c r="D116" t="s">
        <v>384</v>
      </c>
      <c r="E116">
        <v>138901</v>
      </c>
      <c r="G116" s="3">
        <v>500560</v>
      </c>
      <c r="H116" t="s">
        <v>407</v>
      </c>
      <c r="J116" t="s">
        <v>26</v>
      </c>
      <c r="K116" s="1">
        <v>803000</v>
      </c>
      <c r="L116">
        <v>0</v>
      </c>
      <c r="M116">
        <v>0</v>
      </c>
      <c r="N116" s="1">
        <v>803000</v>
      </c>
    </row>
    <row r="117" spans="4:14" x14ac:dyDescent="0.3">
      <c r="D117" t="s">
        <v>384</v>
      </c>
      <c r="E117">
        <v>138901</v>
      </c>
      <c r="G117" s="3">
        <v>500565</v>
      </c>
      <c r="H117" t="s">
        <v>902</v>
      </c>
      <c r="J117" t="s">
        <v>26</v>
      </c>
      <c r="K117" s="1">
        <v>129480750</v>
      </c>
      <c r="L117">
        <v>0</v>
      </c>
      <c r="M117">
        <v>0</v>
      </c>
      <c r="N117" s="1">
        <v>129480750</v>
      </c>
    </row>
    <row r="118" spans="4:14" x14ac:dyDescent="0.3">
      <c r="D118" t="s">
        <v>384</v>
      </c>
      <c r="E118">
        <v>138901</v>
      </c>
      <c r="G118" s="3">
        <v>500565</v>
      </c>
      <c r="H118" t="s">
        <v>902</v>
      </c>
      <c r="I118" s="3" t="s">
        <v>386</v>
      </c>
      <c r="J118" t="s">
        <v>26</v>
      </c>
      <c r="K118" s="1">
        <v>22968450</v>
      </c>
      <c r="L118" s="1">
        <v>29749050</v>
      </c>
      <c r="M118" s="1">
        <v>25540200</v>
      </c>
      <c r="N118" s="1">
        <v>27177300</v>
      </c>
    </row>
    <row r="119" spans="4:14" x14ac:dyDescent="0.3">
      <c r="D119" t="s">
        <v>384</v>
      </c>
      <c r="E119">
        <v>138901</v>
      </c>
      <c r="G119" s="3">
        <v>500567</v>
      </c>
      <c r="H119" t="s">
        <v>903</v>
      </c>
      <c r="J119" t="s">
        <v>26</v>
      </c>
      <c r="K119" s="1">
        <v>2176631.4500000002</v>
      </c>
      <c r="L119">
        <v>0</v>
      </c>
      <c r="M119">
        <v>0</v>
      </c>
      <c r="N119" s="1">
        <v>2176631.4500000002</v>
      </c>
    </row>
    <row r="120" spans="4:14" x14ac:dyDescent="0.3">
      <c r="D120" t="s">
        <v>384</v>
      </c>
      <c r="E120">
        <v>138901</v>
      </c>
      <c r="G120" s="3">
        <v>500567</v>
      </c>
      <c r="H120" t="s">
        <v>903</v>
      </c>
      <c r="I120" s="3" t="s">
        <v>386</v>
      </c>
      <c r="J120" t="s">
        <v>26</v>
      </c>
      <c r="K120" s="1">
        <v>744781.54</v>
      </c>
      <c r="L120" s="1">
        <v>1742099.73</v>
      </c>
      <c r="M120" s="1">
        <v>1661444.74</v>
      </c>
      <c r="N120" s="1">
        <v>825436.53</v>
      </c>
    </row>
    <row r="121" spans="4:14" x14ac:dyDescent="0.3">
      <c r="D121" t="s">
        <v>384</v>
      </c>
      <c r="E121">
        <v>138901</v>
      </c>
      <c r="G121" s="3">
        <v>500576</v>
      </c>
      <c r="H121" t="s">
        <v>408</v>
      </c>
      <c r="J121" t="s">
        <v>26</v>
      </c>
      <c r="K121" s="1">
        <v>3901345.53</v>
      </c>
      <c r="L121">
        <v>0</v>
      </c>
      <c r="M121">
        <v>0</v>
      </c>
      <c r="N121" s="1">
        <v>3901345.53</v>
      </c>
    </row>
    <row r="122" spans="4:14" x14ac:dyDescent="0.3">
      <c r="D122" t="s">
        <v>384</v>
      </c>
      <c r="E122">
        <v>138901</v>
      </c>
      <c r="G122" s="3">
        <v>500576</v>
      </c>
      <c r="H122" t="s">
        <v>408</v>
      </c>
      <c r="I122" s="3" t="s">
        <v>386</v>
      </c>
      <c r="J122" t="s">
        <v>26</v>
      </c>
      <c r="K122" s="1">
        <v>461463.18</v>
      </c>
      <c r="L122" s="1">
        <v>409816.82</v>
      </c>
      <c r="M122" s="1">
        <v>471571.75</v>
      </c>
      <c r="N122" s="1">
        <v>399708.25</v>
      </c>
    </row>
    <row r="123" spans="4:14" x14ac:dyDescent="0.3">
      <c r="D123" t="s">
        <v>384</v>
      </c>
      <c r="E123">
        <v>138901</v>
      </c>
      <c r="G123" s="3">
        <v>500577</v>
      </c>
      <c r="H123" t="s">
        <v>409</v>
      </c>
      <c r="J123" t="s">
        <v>26</v>
      </c>
      <c r="K123" s="1">
        <v>868600</v>
      </c>
      <c r="L123">
        <v>0</v>
      </c>
      <c r="M123">
        <v>0</v>
      </c>
      <c r="N123" s="1">
        <v>868600</v>
      </c>
    </row>
    <row r="124" spans="4:14" x14ac:dyDescent="0.3">
      <c r="D124" t="s">
        <v>384</v>
      </c>
      <c r="E124">
        <v>138901</v>
      </c>
      <c r="G124" s="3">
        <v>500590</v>
      </c>
      <c r="H124" t="s">
        <v>410</v>
      </c>
      <c r="J124" t="s">
        <v>26</v>
      </c>
      <c r="K124" s="1">
        <v>4765370.51</v>
      </c>
      <c r="L124">
        <v>0</v>
      </c>
      <c r="M124">
        <v>0</v>
      </c>
      <c r="N124" s="1">
        <v>4765370.51</v>
      </c>
    </row>
    <row r="125" spans="4:14" x14ac:dyDescent="0.3">
      <c r="D125" t="s">
        <v>384</v>
      </c>
      <c r="E125">
        <v>138901</v>
      </c>
      <c r="G125" s="3">
        <v>500590</v>
      </c>
      <c r="H125" t="s">
        <v>410</v>
      </c>
      <c r="I125" s="3" t="s">
        <v>386</v>
      </c>
      <c r="J125" t="s">
        <v>26</v>
      </c>
      <c r="K125" s="1">
        <v>82052.3</v>
      </c>
      <c r="L125" s="1">
        <v>106404.8</v>
      </c>
      <c r="M125" s="1">
        <v>192364.35</v>
      </c>
      <c r="N125" s="1">
        <v>-3907.25</v>
      </c>
    </row>
    <row r="126" spans="4:14" x14ac:dyDescent="0.3">
      <c r="D126" t="s">
        <v>384</v>
      </c>
      <c r="E126">
        <v>138901</v>
      </c>
      <c r="G126" s="3">
        <v>500591</v>
      </c>
      <c r="H126" t="s">
        <v>904</v>
      </c>
      <c r="J126" t="s">
        <v>26</v>
      </c>
      <c r="K126" s="1">
        <v>28646102.5</v>
      </c>
      <c r="L126">
        <v>0</v>
      </c>
      <c r="M126">
        <v>0</v>
      </c>
      <c r="N126" s="1">
        <v>28646102.5</v>
      </c>
    </row>
    <row r="127" spans="4:14" x14ac:dyDescent="0.3">
      <c r="D127" t="s">
        <v>384</v>
      </c>
      <c r="E127">
        <v>138901</v>
      </c>
      <c r="G127" s="3">
        <v>500591</v>
      </c>
      <c r="H127" t="s">
        <v>904</v>
      </c>
      <c r="I127" s="3" t="s">
        <v>386</v>
      </c>
      <c r="J127" t="s">
        <v>26</v>
      </c>
      <c r="K127" s="1">
        <v>2789103.77</v>
      </c>
      <c r="L127" s="1">
        <v>2237308.7799999998</v>
      </c>
      <c r="M127" s="1">
        <v>2794750.55</v>
      </c>
      <c r="N127" s="1">
        <v>2231662</v>
      </c>
    </row>
    <row r="128" spans="4:14" x14ac:dyDescent="0.3">
      <c r="D128" t="s">
        <v>384</v>
      </c>
      <c r="E128">
        <v>138901</v>
      </c>
      <c r="G128" s="3">
        <v>500598</v>
      </c>
      <c r="H128" t="s">
        <v>905</v>
      </c>
      <c r="J128" t="s">
        <v>26</v>
      </c>
      <c r="K128" s="1">
        <v>32145750</v>
      </c>
      <c r="L128">
        <v>0</v>
      </c>
      <c r="M128">
        <v>0</v>
      </c>
      <c r="N128" s="1">
        <v>32145750</v>
      </c>
    </row>
    <row r="129" spans="4:14" x14ac:dyDescent="0.3">
      <c r="D129" t="s">
        <v>384</v>
      </c>
      <c r="E129">
        <v>138901</v>
      </c>
      <c r="G129" s="3">
        <v>500598</v>
      </c>
      <c r="H129" t="s">
        <v>905</v>
      </c>
      <c r="I129" s="3" t="s">
        <v>386</v>
      </c>
      <c r="J129" t="s">
        <v>26</v>
      </c>
      <c r="K129" s="1">
        <v>5696250</v>
      </c>
      <c r="L129" s="1">
        <v>6741000</v>
      </c>
      <c r="M129" s="1">
        <v>5696250</v>
      </c>
      <c r="N129" s="1">
        <v>6741000</v>
      </c>
    </row>
    <row r="130" spans="4:14" x14ac:dyDescent="0.3">
      <c r="D130" t="s">
        <v>384</v>
      </c>
      <c r="E130">
        <v>138901</v>
      </c>
      <c r="G130" s="3">
        <v>500602</v>
      </c>
      <c r="H130" t="s">
        <v>568</v>
      </c>
      <c r="J130" t="s">
        <v>26</v>
      </c>
      <c r="K130" s="1">
        <v>12275776.92</v>
      </c>
      <c r="L130" s="1">
        <v>1330200</v>
      </c>
      <c r="M130" s="1">
        <v>2593500</v>
      </c>
      <c r="N130" s="1">
        <v>11012476.92</v>
      </c>
    </row>
    <row r="131" spans="4:14" x14ac:dyDescent="0.3">
      <c r="D131" t="s">
        <v>384</v>
      </c>
      <c r="E131">
        <v>138901</v>
      </c>
      <c r="G131" s="3">
        <v>500602</v>
      </c>
      <c r="H131" t="s">
        <v>568</v>
      </c>
      <c r="I131" s="3" t="s">
        <v>386</v>
      </c>
      <c r="J131" t="s">
        <v>26</v>
      </c>
      <c r="K131" s="1">
        <v>2140223.08</v>
      </c>
      <c r="L131" s="1">
        <v>22016229.670000002</v>
      </c>
      <c r="M131" s="1">
        <v>21614119.670000002</v>
      </c>
      <c r="N131" s="1">
        <v>2542333.08</v>
      </c>
    </row>
    <row r="132" spans="4:14" x14ac:dyDescent="0.3">
      <c r="D132" t="s">
        <v>384</v>
      </c>
      <c r="E132">
        <v>138901</v>
      </c>
      <c r="G132" s="3">
        <v>500607</v>
      </c>
      <c r="H132" t="s">
        <v>906</v>
      </c>
      <c r="J132" t="s">
        <v>26</v>
      </c>
      <c r="K132" s="1">
        <v>3126409.54</v>
      </c>
      <c r="L132">
        <v>0</v>
      </c>
      <c r="M132" s="1">
        <v>301655.40999999997</v>
      </c>
      <c r="N132" s="1">
        <v>2824754.13</v>
      </c>
    </row>
    <row r="133" spans="4:14" x14ac:dyDescent="0.3">
      <c r="D133" t="s">
        <v>384</v>
      </c>
      <c r="E133">
        <v>138901</v>
      </c>
      <c r="G133" s="3">
        <v>500607</v>
      </c>
      <c r="H133" t="s">
        <v>906</v>
      </c>
      <c r="I133" s="3" t="s">
        <v>386</v>
      </c>
      <c r="J133" t="s">
        <v>26</v>
      </c>
      <c r="K133" s="1">
        <v>779781.21</v>
      </c>
      <c r="L133" s="1">
        <v>1744834.54</v>
      </c>
      <c r="M133" s="1">
        <v>1636991.61</v>
      </c>
      <c r="N133" s="1">
        <v>887624.14</v>
      </c>
    </row>
    <row r="134" spans="4:14" x14ac:dyDescent="0.3">
      <c r="D134" t="s">
        <v>384</v>
      </c>
      <c r="E134">
        <v>138901</v>
      </c>
      <c r="G134" s="3">
        <v>500610</v>
      </c>
      <c r="H134" t="s">
        <v>907</v>
      </c>
      <c r="J134" t="s">
        <v>26</v>
      </c>
      <c r="K134" s="1">
        <v>23309999.460000001</v>
      </c>
      <c r="L134">
        <v>0</v>
      </c>
      <c r="M134">
        <v>0</v>
      </c>
      <c r="N134" s="1">
        <v>23309999.460000001</v>
      </c>
    </row>
    <row r="135" spans="4:14" x14ac:dyDescent="0.3">
      <c r="D135" t="s">
        <v>384</v>
      </c>
      <c r="E135">
        <v>138901</v>
      </c>
      <c r="G135" s="3">
        <v>500610</v>
      </c>
      <c r="H135" t="s">
        <v>907</v>
      </c>
      <c r="I135" s="3" t="s">
        <v>386</v>
      </c>
      <c r="J135" t="s">
        <v>26</v>
      </c>
      <c r="K135" s="1">
        <v>3565453.99</v>
      </c>
      <c r="L135" s="1">
        <v>4307437.24</v>
      </c>
      <c r="M135" s="1">
        <v>3565453.99</v>
      </c>
      <c r="N135" s="1">
        <v>4307437.24</v>
      </c>
    </row>
    <row r="136" spans="4:14" x14ac:dyDescent="0.3">
      <c r="D136" t="s">
        <v>384</v>
      </c>
      <c r="E136">
        <v>138901</v>
      </c>
      <c r="G136" s="3">
        <v>500613</v>
      </c>
      <c r="H136" t="s">
        <v>411</v>
      </c>
      <c r="J136" t="s">
        <v>26</v>
      </c>
      <c r="K136" s="1">
        <v>7458382.4800000004</v>
      </c>
      <c r="L136">
        <v>0</v>
      </c>
      <c r="M136">
        <v>0</v>
      </c>
      <c r="N136" s="1">
        <v>7458382.4800000004</v>
      </c>
    </row>
    <row r="137" spans="4:14" x14ac:dyDescent="0.3">
      <c r="D137" t="s">
        <v>384</v>
      </c>
      <c r="E137">
        <v>138901</v>
      </c>
      <c r="G137" s="3">
        <v>500617</v>
      </c>
      <c r="H137" t="s">
        <v>749</v>
      </c>
      <c r="J137" t="s">
        <v>26</v>
      </c>
      <c r="K137" s="1">
        <v>430984</v>
      </c>
      <c r="L137">
        <v>0</v>
      </c>
      <c r="M137" s="1">
        <v>11648</v>
      </c>
      <c r="N137" s="1">
        <v>419336</v>
      </c>
    </row>
    <row r="138" spans="4:14" x14ac:dyDescent="0.3">
      <c r="D138" t="s">
        <v>384</v>
      </c>
      <c r="E138">
        <v>138901</v>
      </c>
      <c r="G138" s="3">
        <v>500625</v>
      </c>
      <c r="H138" t="s">
        <v>824</v>
      </c>
      <c r="J138" t="s">
        <v>26</v>
      </c>
      <c r="K138" s="1">
        <v>914643.44</v>
      </c>
      <c r="L138">
        <v>0</v>
      </c>
      <c r="M138" s="1">
        <v>81735.44</v>
      </c>
      <c r="N138" s="1">
        <v>832908</v>
      </c>
    </row>
    <row r="139" spans="4:14" x14ac:dyDescent="0.3">
      <c r="D139" t="s">
        <v>384</v>
      </c>
      <c r="E139">
        <v>138901</v>
      </c>
      <c r="G139" s="3">
        <v>500626</v>
      </c>
      <c r="H139" t="s">
        <v>769</v>
      </c>
      <c r="J139" t="s">
        <v>26</v>
      </c>
      <c r="K139" s="1">
        <v>8241899.0599999996</v>
      </c>
      <c r="L139">
        <v>0</v>
      </c>
      <c r="M139">
        <v>0</v>
      </c>
      <c r="N139" s="1">
        <v>8241899.0599999996</v>
      </c>
    </row>
    <row r="140" spans="4:14" x14ac:dyDescent="0.3">
      <c r="D140" t="s">
        <v>384</v>
      </c>
      <c r="E140">
        <v>138901</v>
      </c>
      <c r="G140" s="3">
        <v>500626</v>
      </c>
      <c r="H140" t="s">
        <v>769</v>
      </c>
      <c r="I140" s="3" t="s">
        <v>386</v>
      </c>
      <c r="J140" t="s">
        <v>26</v>
      </c>
      <c r="K140" s="1">
        <v>1415014.33</v>
      </c>
      <c r="L140" s="1">
        <v>2038104.09</v>
      </c>
      <c r="M140" s="1">
        <v>1771493.97</v>
      </c>
      <c r="N140" s="1">
        <v>1681624.45</v>
      </c>
    </row>
    <row r="141" spans="4:14" x14ac:dyDescent="0.3">
      <c r="D141" t="s">
        <v>384</v>
      </c>
      <c r="E141">
        <v>138901</v>
      </c>
      <c r="G141" s="3">
        <v>500629</v>
      </c>
      <c r="H141" t="s">
        <v>412</v>
      </c>
      <c r="J141" t="s">
        <v>26</v>
      </c>
      <c r="K141" s="1">
        <v>6310162.6600000001</v>
      </c>
      <c r="L141">
        <v>0</v>
      </c>
      <c r="M141" s="1">
        <v>68815.97</v>
      </c>
      <c r="N141" s="1">
        <v>6241346.6900000004</v>
      </c>
    </row>
    <row r="142" spans="4:14" x14ac:dyDescent="0.3">
      <c r="D142" t="s">
        <v>384</v>
      </c>
      <c r="E142">
        <v>138901</v>
      </c>
      <c r="G142" s="3">
        <v>500630</v>
      </c>
      <c r="H142" t="s">
        <v>770</v>
      </c>
      <c r="J142" t="s">
        <v>26</v>
      </c>
      <c r="K142" s="1">
        <v>218835042.69</v>
      </c>
      <c r="L142" s="1">
        <v>18893623.370000001</v>
      </c>
      <c r="M142">
        <v>0</v>
      </c>
      <c r="N142" s="1">
        <v>237728666.06</v>
      </c>
    </row>
    <row r="143" spans="4:14" x14ac:dyDescent="0.3">
      <c r="D143" t="s">
        <v>384</v>
      </c>
      <c r="E143">
        <v>138901</v>
      </c>
      <c r="G143" s="3">
        <v>500630</v>
      </c>
      <c r="H143" t="s">
        <v>770</v>
      </c>
      <c r="I143" s="3" t="s">
        <v>386</v>
      </c>
      <c r="J143" t="s">
        <v>26</v>
      </c>
      <c r="K143" s="1">
        <v>22151123.07</v>
      </c>
      <c r="L143" s="1">
        <v>28954026.620000001</v>
      </c>
      <c r="M143" s="1">
        <v>22159823.690000001</v>
      </c>
      <c r="N143" s="1">
        <v>28945326</v>
      </c>
    </row>
    <row r="144" spans="4:14" x14ac:dyDescent="0.3">
      <c r="D144" t="s">
        <v>384</v>
      </c>
      <c r="E144">
        <v>138901</v>
      </c>
      <c r="G144" s="3">
        <v>500631</v>
      </c>
      <c r="H144" t="s">
        <v>413</v>
      </c>
      <c r="J144" t="s">
        <v>26</v>
      </c>
      <c r="K144" s="1">
        <v>574171.62</v>
      </c>
      <c r="L144">
        <v>0</v>
      </c>
      <c r="M144">
        <v>0</v>
      </c>
      <c r="N144" s="1">
        <v>574171.62</v>
      </c>
    </row>
    <row r="145" spans="4:14" x14ac:dyDescent="0.3">
      <c r="D145" t="s">
        <v>384</v>
      </c>
      <c r="E145">
        <v>138901</v>
      </c>
      <c r="G145" s="3">
        <v>500631</v>
      </c>
      <c r="H145" t="s">
        <v>413</v>
      </c>
      <c r="I145" s="3" t="s">
        <v>386</v>
      </c>
      <c r="J145" t="s">
        <v>26</v>
      </c>
      <c r="K145" s="1">
        <v>-20595.71</v>
      </c>
      <c r="L145" s="1">
        <v>21855.15</v>
      </c>
      <c r="M145" s="1">
        <v>22464.29</v>
      </c>
      <c r="N145" s="1">
        <v>-21204.85</v>
      </c>
    </row>
    <row r="146" spans="4:14" x14ac:dyDescent="0.3">
      <c r="D146" t="s">
        <v>384</v>
      </c>
      <c r="E146">
        <v>138901</v>
      </c>
      <c r="G146" s="3">
        <v>500632</v>
      </c>
      <c r="H146" t="s">
        <v>908</v>
      </c>
      <c r="J146" t="s">
        <v>26</v>
      </c>
      <c r="K146" s="1">
        <v>222222.4</v>
      </c>
      <c r="L146">
        <v>0</v>
      </c>
      <c r="M146" s="1">
        <v>13888.88</v>
      </c>
      <c r="N146" s="1">
        <v>208333.52</v>
      </c>
    </row>
    <row r="147" spans="4:14" x14ac:dyDescent="0.3">
      <c r="D147" t="s">
        <v>384</v>
      </c>
      <c r="E147">
        <v>138901</v>
      </c>
      <c r="G147" s="3">
        <v>500634</v>
      </c>
      <c r="H147" t="s">
        <v>909</v>
      </c>
      <c r="J147" t="s">
        <v>26</v>
      </c>
      <c r="K147" s="1">
        <v>17193438.34</v>
      </c>
      <c r="L147">
        <v>0</v>
      </c>
      <c r="M147">
        <v>0</v>
      </c>
      <c r="N147" s="1">
        <v>17193438.34</v>
      </c>
    </row>
    <row r="148" spans="4:14" x14ac:dyDescent="0.3">
      <c r="D148" t="s">
        <v>384</v>
      </c>
      <c r="E148">
        <v>138901</v>
      </c>
      <c r="G148" s="3">
        <v>500635</v>
      </c>
      <c r="H148" t="s">
        <v>910</v>
      </c>
      <c r="J148" t="s">
        <v>26</v>
      </c>
      <c r="K148" s="1">
        <v>672037.27</v>
      </c>
      <c r="L148">
        <v>0</v>
      </c>
      <c r="M148">
        <v>0</v>
      </c>
      <c r="N148" s="1">
        <v>672037.27</v>
      </c>
    </row>
    <row r="149" spans="4:14" x14ac:dyDescent="0.3">
      <c r="D149" t="s">
        <v>384</v>
      </c>
      <c r="E149">
        <v>138901</v>
      </c>
      <c r="G149" s="3">
        <v>500639</v>
      </c>
      <c r="H149" t="s">
        <v>911</v>
      </c>
      <c r="J149" t="s">
        <v>26</v>
      </c>
      <c r="K149" s="1">
        <v>649780.76</v>
      </c>
      <c r="L149">
        <v>0</v>
      </c>
      <c r="M149">
        <v>0</v>
      </c>
      <c r="N149" s="1">
        <v>649780.76</v>
      </c>
    </row>
    <row r="150" spans="4:14" x14ac:dyDescent="0.3">
      <c r="D150" t="s">
        <v>384</v>
      </c>
      <c r="E150">
        <v>138901</v>
      </c>
      <c r="G150" s="3">
        <v>500640</v>
      </c>
      <c r="H150" t="s">
        <v>414</v>
      </c>
      <c r="J150" t="s">
        <v>26</v>
      </c>
      <c r="K150" s="1">
        <v>115085069.33</v>
      </c>
      <c r="L150">
        <v>0</v>
      </c>
      <c r="M150">
        <v>0</v>
      </c>
      <c r="N150" s="1">
        <v>115085069.33</v>
      </c>
    </row>
    <row r="151" spans="4:14" x14ac:dyDescent="0.3">
      <c r="D151" t="s">
        <v>384</v>
      </c>
      <c r="E151">
        <v>138901</v>
      </c>
      <c r="G151" s="3">
        <v>500640</v>
      </c>
      <c r="H151" t="s">
        <v>414</v>
      </c>
      <c r="I151" s="3" t="s">
        <v>386</v>
      </c>
      <c r="J151" t="s">
        <v>26</v>
      </c>
      <c r="K151" s="1">
        <v>11648422.41</v>
      </c>
      <c r="L151" s="1">
        <v>15147307.66</v>
      </c>
      <c r="M151" s="1">
        <v>11648422.41</v>
      </c>
      <c r="N151" s="1">
        <v>15147307.66</v>
      </c>
    </row>
    <row r="152" spans="4:14" x14ac:dyDescent="0.3">
      <c r="D152" t="s">
        <v>384</v>
      </c>
      <c r="E152">
        <v>138901</v>
      </c>
      <c r="G152" s="3">
        <v>500641</v>
      </c>
      <c r="H152" t="s">
        <v>912</v>
      </c>
      <c r="J152" t="s">
        <v>26</v>
      </c>
      <c r="K152" s="1">
        <v>154237587.91999999</v>
      </c>
      <c r="L152">
        <v>0</v>
      </c>
      <c r="M152">
        <v>0</v>
      </c>
      <c r="N152" s="1">
        <v>154237587.91999999</v>
      </c>
    </row>
    <row r="153" spans="4:14" x14ac:dyDescent="0.3">
      <c r="D153" t="s">
        <v>384</v>
      </c>
      <c r="E153">
        <v>138901</v>
      </c>
      <c r="G153" s="3">
        <v>500641</v>
      </c>
      <c r="H153" t="s">
        <v>912</v>
      </c>
      <c r="I153" s="3" t="s">
        <v>386</v>
      </c>
      <c r="J153" t="s">
        <v>26</v>
      </c>
      <c r="K153" s="1">
        <v>23879317.539999999</v>
      </c>
      <c r="L153" s="1">
        <v>21358098.41</v>
      </c>
      <c r="M153" s="1">
        <v>23879317.539999999</v>
      </c>
      <c r="N153" s="1">
        <v>21358098.41</v>
      </c>
    </row>
    <row r="154" spans="4:14" x14ac:dyDescent="0.3">
      <c r="D154" t="s">
        <v>384</v>
      </c>
      <c r="E154">
        <v>138901</v>
      </c>
      <c r="G154" s="3">
        <v>500642</v>
      </c>
      <c r="H154" t="s">
        <v>414</v>
      </c>
      <c r="J154" t="s">
        <v>26</v>
      </c>
      <c r="K154" s="1">
        <v>151443183.5</v>
      </c>
      <c r="L154">
        <v>0</v>
      </c>
      <c r="M154">
        <v>0</v>
      </c>
      <c r="N154" s="1">
        <v>151443183.5</v>
      </c>
    </row>
    <row r="155" spans="4:14" x14ac:dyDescent="0.3">
      <c r="D155" t="s">
        <v>384</v>
      </c>
      <c r="E155">
        <v>138901</v>
      </c>
      <c r="G155" s="3">
        <v>500642</v>
      </c>
      <c r="H155" t="s">
        <v>414</v>
      </c>
      <c r="I155" s="3" t="s">
        <v>386</v>
      </c>
      <c r="J155" t="s">
        <v>26</v>
      </c>
      <c r="K155" s="1">
        <v>15328312.5</v>
      </c>
      <c r="L155" s="1">
        <v>19932575.5</v>
      </c>
      <c r="M155" s="1">
        <v>15328312.5</v>
      </c>
      <c r="N155" s="1">
        <v>19932575.5</v>
      </c>
    </row>
    <row r="156" spans="4:14" x14ac:dyDescent="0.3">
      <c r="D156" t="s">
        <v>384</v>
      </c>
      <c r="E156">
        <v>138901</v>
      </c>
      <c r="G156" s="3">
        <v>500644</v>
      </c>
      <c r="H156" t="s">
        <v>415</v>
      </c>
      <c r="J156" t="s">
        <v>26</v>
      </c>
      <c r="K156" s="1">
        <v>1250552.46</v>
      </c>
      <c r="L156">
        <v>0</v>
      </c>
      <c r="M156">
        <v>0</v>
      </c>
      <c r="N156" s="1">
        <v>1250552.46</v>
      </c>
    </row>
    <row r="157" spans="4:14" x14ac:dyDescent="0.3">
      <c r="D157" t="s">
        <v>384</v>
      </c>
      <c r="E157">
        <v>138901</v>
      </c>
      <c r="G157" s="3">
        <v>500645</v>
      </c>
      <c r="H157" t="s">
        <v>913</v>
      </c>
      <c r="J157" t="s">
        <v>26</v>
      </c>
      <c r="K157" s="1">
        <v>2939100.58</v>
      </c>
      <c r="L157">
        <v>0</v>
      </c>
      <c r="M157">
        <v>0</v>
      </c>
      <c r="N157" s="1">
        <v>2939100.58</v>
      </c>
    </row>
    <row r="158" spans="4:14" x14ac:dyDescent="0.3">
      <c r="D158" t="s">
        <v>384</v>
      </c>
      <c r="E158">
        <v>138901</v>
      </c>
      <c r="G158" s="3">
        <v>500645</v>
      </c>
      <c r="H158" t="s">
        <v>913</v>
      </c>
      <c r="I158" s="3" t="s">
        <v>386</v>
      </c>
      <c r="J158" t="s">
        <v>26</v>
      </c>
      <c r="K158" s="1">
        <v>268906.14</v>
      </c>
      <c r="L158" s="1">
        <v>1138676.8600000001</v>
      </c>
      <c r="M158" s="1">
        <v>1050109.53</v>
      </c>
      <c r="N158" s="1">
        <v>357473.47</v>
      </c>
    </row>
    <row r="159" spans="4:14" x14ac:dyDescent="0.3">
      <c r="D159" t="s">
        <v>384</v>
      </c>
      <c r="E159">
        <v>138901</v>
      </c>
      <c r="G159" s="3">
        <v>500650</v>
      </c>
      <c r="H159" t="s">
        <v>914</v>
      </c>
      <c r="J159" t="s">
        <v>26</v>
      </c>
      <c r="K159" s="1">
        <v>21781544.629999999</v>
      </c>
      <c r="L159">
        <v>0</v>
      </c>
      <c r="M159">
        <v>0</v>
      </c>
      <c r="N159" s="1">
        <v>21781544.629999999</v>
      </c>
    </row>
    <row r="160" spans="4:14" x14ac:dyDescent="0.3">
      <c r="D160" t="s">
        <v>384</v>
      </c>
      <c r="E160">
        <v>138901</v>
      </c>
      <c r="G160" s="3">
        <v>500650</v>
      </c>
      <c r="H160" t="s">
        <v>914</v>
      </c>
      <c r="I160" s="3" t="s">
        <v>386</v>
      </c>
      <c r="J160" t="s">
        <v>26</v>
      </c>
      <c r="K160" s="1">
        <v>5165766.6399999997</v>
      </c>
      <c r="L160" s="1">
        <v>15969833.74</v>
      </c>
      <c r="M160" s="1">
        <v>15225866.640000001</v>
      </c>
      <c r="N160" s="1">
        <v>5909733.7400000002</v>
      </c>
    </row>
    <row r="161" spans="4:14" x14ac:dyDescent="0.3">
      <c r="D161" t="s">
        <v>384</v>
      </c>
      <c r="E161">
        <v>138901</v>
      </c>
      <c r="G161" s="3">
        <v>500656</v>
      </c>
      <c r="H161" t="s">
        <v>915</v>
      </c>
      <c r="J161" t="s">
        <v>26</v>
      </c>
      <c r="K161" s="1">
        <v>38077126.189999998</v>
      </c>
      <c r="L161" s="1">
        <v>1274168.6299999999</v>
      </c>
      <c r="M161">
        <v>0</v>
      </c>
      <c r="N161" s="1">
        <v>39351294.82</v>
      </c>
    </row>
    <row r="162" spans="4:14" x14ac:dyDescent="0.3">
      <c r="D162" t="s">
        <v>384</v>
      </c>
      <c r="E162">
        <v>138901</v>
      </c>
      <c r="G162" s="3">
        <v>500656</v>
      </c>
      <c r="H162" t="s">
        <v>915</v>
      </c>
      <c r="I162" s="3" t="s">
        <v>386</v>
      </c>
      <c r="J162" t="s">
        <v>26</v>
      </c>
      <c r="K162" s="1">
        <v>4383117.51</v>
      </c>
      <c r="L162" s="1">
        <v>5565044.6100000003</v>
      </c>
      <c r="M162" s="1">
        <v>4383652.95</v>
      </c>
      <c r="N162" s="1">
        <v>5564509.1699999999</v>
      </c>
    </row>
    <row r="163" spans="4:14" x14ac:dyDescent="0.3">
      <c r="D163" t="s">
        <v>384</v>
      </c>
      <c r="E163">
        <v>138901</v>
      </c>
      <c r="G163" s="3">
        <v>500657</v>
      </c>
      <c r="H163" t="s">
        <v>916</v>
      </c>
      <c r="J163" t="s">
        <v>26</v>
      </c>
      <c r="K163" s="1">
        <v>589290</v>
      </c>
      <c r="L163" s="1">
        <v>88695</v>
      </c>
      <c r="M163" s="1">
        <v>88695</v>
      </c>
      <c r="N163" s="1">
        <v>589290</v>
      </c>
    </row>
    <row r="164" spans="4:14" x14ac:dyDescent="0.3">
      <c r="D164" t="s">
        <v>384</v>
      </c>
      <c r="E164">
        <v>138901</v>
      </c>
      <c r="G164" s="3">
        <v>500660</v>
      </c>
      <c r="H164" t="s">
        <v>917</v>
      </c>
      <c r="J164" t="s">
        <v>26</v>
      </c>
      <c r="K164" s="1">
        <v>1014990.53</v>
      </c>
      <c r="L164">
        <v>0</v>
      </c>
      <c r="M164">
        <v>0</v>
      </c>
      <c r="N164" s="1">
        <v>1014990.53</v>
      </c>
    </row>
    <row r="165" spans="4:14" x14ac:dyDescent="0.3">
      <c r="D165" t="s">
        <v>384</v>
      </c>
      <c r="E165">
        <v>138901</v>
      </c>
      <c r="G165" s="3">
        <v>500664</v>
      </c>
      <c r="H165" t="s">
        <v>918</v>
      </c>
      <c r="J165" t="s">
        <v>26</v>
      </c>
      <c r="K165" s="1">
        <v>1407666.19</v>
      </c>
      <c r="L165">
        <v>0</v>
      </c>
      <c r="M165">
        <v>0</v>
      </c>
      <c r="N165" s="1">
        <v>1407666.19</v>
      </c>
    </row>
    <row r="166" spans="4:14" x14ac:dyDescent="0.3">
      <c r="D166" t="s">
        <v>384</v>
      </c>
      <c r="E166">
        <v>138901</v>
      </c>
      <c r="G166" s="3">
        <v>500677</v>
      </c>
      <c r="H166" t="s">
        <v>750</v>
      </c>
      <c r="J166" t="s">
        <v>26</v>
      </c>
      <c r="K166" s="1">
        <v>329982006.63999999</v>
      </c>
      <c r="L166">
        <v>0</v>
      </c>
      <c r="M166">
        <v>0</v>
      </c>
      <c r="N166" s="1">
        <v>329982006.63999999</v>
      </c>
    </row>
    <row r="167" spans="4:14" x14ac:dyDescent="0.3">
      <c r="D167" t="s">
        <v>384</v>
      </c>
      <c r="E167">
        <v>138901</v>
      </c>
      <c r="G167" s="3">
        <v>500677</v>
      </c>
      <c r="H167" t="s">
        <v>750</v>
      </c>
      <c r="I167" s="3" t="s">
        <v>386</v>
      </c>
      <c r="J167" t="s">
        <v>26</v>
      </c>
      <c r="K167" s="1">
        <v>24606814.93</v>
      </c>
      <c r="L167" s="1">
        <v>34609547.68</v>
      </c>
      <c r="M167" s="1">
        <v>24819983.940000001</v>
      </c>
      <c r="N167" s="1">
        <v>34396378.670000002</v>
      </c>
    </row>
    <row r="168" spans="4:14" x14ac:dyDescent="0.3">
      <c r="D168" t="s">
        <v>384</v>
      </c>
      <c r="E168">
        <v>138901</v>
      </c>
      <c r="G168" s="3">
        <v>500679</v>
      </c>
      <c r="H168" t="s">
        <v>416</v>
      </c>
      <c r="J168" t="s">
        <v>26</v>
      </c>
      <c r="K168" s="1">
        <v>247364006.03</v>
      </c>
      <c r="L168">
        <v>0</v>
      </c>
      <c r="M168">
        <v>0</v>
      </c>
      <c r="N168" s="1">
        <v>247364006.03</v>
      </c>
    </row>
    <row r="169" spans="4:14" x14ac:dyDescent="0.3">
      <c r="D169" t="s">
        <v>384</v>
      </c>
      <c r="E169">
        <v>138901</v>
      </c>
      <c r="G169" s="3">
        <v>500679</v>
      </c>
      <c r="H169" t="s">
        <v>416</v>
      </c>
      <c r="I169" s="3" t="s">
        <v>386</v>
      </c>
      <c r="J169" t="s">
        <v>26</v>
      </c>
      <c r="K169" s="1">
        <v>22935993.969999999</v>
      </c>
      <c r="L169" s="1">
        <v>30398493.969999999</v>
      </c>
      <c r="M169" s="1">
        <v>22935993.969999999</v>
      </c>
      <c r="N169" s="1">
        <v>30398493.969999999</v>
      </c>
    </row>
    <row r="170" spans="4:14" x14ac:dyDescent="0.3">
      <c r="D170" t="s">
        <v>384</v>
      </c>
      <c r="E170">
        <v>138901</v>
      </c>
      <c r="G170" s="3">
        <v>500680</v>
      </c>
      <c r="H170" t="s">
        <v>919</v>
      </c>
      <c r="J170" t="s">
        <v>26</v>
      </c>
      <c r="K170" s="1">
        <v>240000</v>
      </c>
      <c r="L170">
        <v>0</v>
      </c>
      <c r="M170" s="1">
        <v>9968.01</v>
      </c>
      <c r="N170" s="1">
        <v>230031.99</v>
      </c>
    </row>
    <row r="171" spans="4:14" x14ac:dyDescent="0.3">
      <c r="D171" t="s">
        <v>384</v>
      </c>
      <c r="E171">
        <v>138901</v>
      </c>
      <c r="G171" s="3">
        <v>500682</v>
      </c>
      <c r="H171" t="s">
        <v>771</v>
      </c>
      <c r="J171" t="s">
        <v>26</v>
      </c>
      <c r="K171" s="1">
        <v>1758897.89</v>
      </c>
      <c r="L171">
        <v>0</v>
      </c>
      <c r="M171">
        <v>0</v>
      </c>
      <c r="N171" s="1">
        <v>1758897.89</v>
      </c>
    </row>
    <row r="172" spans="4:14" x14ac:dyDescent="0.3">
      <c r="D172" t="s">
        <v>384</v>
      </c>
      <c r="E172">
        <v>138901</v>
      </c>
      <c r="G172" s="3">
        <v>500682</v>
      </c>
      <c r="H172" t="s">
        <v>771</v>
      </c>
      <c r="I172" s="3" t="s">
        <v>386</v>
      </c>
      <c r="J172" t="s">
        <v>26</v>
      </c>
      <c r="K172" s="1">
        <v>-5496.02</v>
      </c>
      <c r="L172" s="1">
        <v>26841.26</v>
      </c>
      <c r="M172" s="1">
        <v>2006.85</v>
      </c>
      <c r="N172" s="1">
        <v>19338.39</v>
      </c>
    </row>
    <row r="173" spans="4:14" x14ac:dyDescent="0.3">
      <c r="D173" t="s">
        <v>384</v>
      </c>
      <c r="E173">
        <v>138901</v>
      </c>
      <c r="G173" s="3">
        <v>500686</v>
      </c>
      <c r="H173" t="s">
        <v>751</v>
      </c>
      <c r="J173" t="s">
        <v>26</v>
      </c>
      <c r="K173" s="1">
        <v>3510431.91</v>
      </c>
      <c r="L173">
        <v>0</v>
      </c>
      <c r="M173" s="1">
        <v>54197.08</v>
      </c>
      <c r="N173" s="1">
        <v>3456234.83</v>
      </c>
    </row>
    <row r="174" spans="4:14" x14ac:dyDescent="0.3">
      <c r="D174" t="s">
        <v>384</v>
      </c>
      <c r="E174">
        <v>138901</v>
      </c>
      <c r="G174" s="3">
        <v>500686</v>
      </c>
      <c r="H174" t="s">
        <v>751</v>
      </c>
      <c r="I174" s="3" t="s">
        <v>386</v>
      </c>
      <c r="J174" t="s">
        <v>26</v>
      </c>
      <c r="K174" s="1">
        <v>252467.41</v>
      </c>
      <c r="L174" s="1">
        <v>432299.13</v>
      </c>
      <c r="M174" s="1">
        <v>328676.92</v>
      </c>
      <c r="N174" s="1">
        <v>356089.62</v>
      </c>
    </row>
    <row r="175" spans="4:14" x14ac:dyDescent="0.3">
      <c r="D175" t="s">
        <v>384</v>
      </c>
      <c r="E175">
        <v>138901</v>
      </c>
      <c r="G175" s="3">
        <v>500691</v>
      </c>
      <c r="H175" t="s">
        <v>920</v>
      </c>
      <c r="J175" t="s">
        <v>26</v>
      </c>
      <c r="K175" s="1">
        <v>5777995.0300000003</v>
      </c>
      <c r="L175">
        <v>0</v>
      </c>
      <c r="M175" s="1">
        <v>878278.57</v>
      </c>
      <c r="N175" s="1">
        <v>4899716.46</v>
      </c>
    </row>
    <row r="176" spans="4:14" x14ac:dyDescent="0.3">
      <c r="D176" t="s">
        <v>384</v>
      </c>
      <c r="E176">
        <v>138901</v>
      </c>
      <c r="G176" s="3">
        <v>500691</v>
      </c>
      <c r="H176" t="s">
        <v>920</v>
      </c>
      <c r="I176" s="3" t="s">
        <v>386</v>
      </c>
      <c r="J176" t="s">
        <v>26</v>
      </c>
      <c r="K176" s="1">
        <v>780632.22</v>
      </c>
      <c r="L176" s="1">
        <v>2027575.62</v>
      </c>
      <c r="M176" s="1">
        <v>1846029.61</v>
      </c>
      <c r="N176" s="1">
        <v>962178.23</v>
      </c>
    </row>
    <row r="177" spans="4:14" x14ac:dyDescent="0.3">
      <c r="D177" t="s">
        <v>384</v>
      </c>
      <c r="E177">
        <v>138901</v>
      </c>
      <c r="G177" s="3">
        <v>500693</v>
      </c>
      <c r="H177" t="s">
        <v>417</v>
      </c>
      <c r="J177" t="s">
        <v>26</v>
      </c>
      <c r="K177" s="1">
        <v>549471.34</v>
      </c>
      <c r="L177" s="1">
        <v>1937766.85</v>
      </c>
      <c r="M177" s="1">
        <v>541808.41</v>
      </c>
      <c r="N177" s="1">
        <v>1945429.78</v>
      </c>
    </row>
    <row r="178" spans="4:14" x14ac:dyDescent="0.3">
      <c r="D178" t="s">
        <v>384</v>
      </c>
      <c r="E178">
        <v>138901</v>
      </c>
      <c r="G178" s="3">
        <v>500700</v>
      </c>
      <c r="H178" t="s">
        <v>921</v>
      </c>
      <c r="J178" t="s">
        <v>26</v>
      </c>
      <c r="K178" s="1">
        <v>123568917.18000001</v>
      </c>
      <c r="L178">
        <v>0</v>
      </c>
      <c r="M178">
        <v>0</v>
      </c>
      <c r="N178" s="1">
        <v>123568917.18000001</v>
      </c>
    </row>
    <row r="179" spans="4:14" x14ac:dyDescent="0.3">
      <c r="D179" t="s">
        <v>384</v>
      </c>
      <c r="E179">
        <v>138901</v>
      </c>
      <c r="G179" s="3">
        <v>500701</v>
      </c>
      <c r="H179" t="s">
        <v>922</v>
      </c>
      <c r="J179" t="s">
        <v>26</v>
      </c>
      <c r="K179" s="1">
        <v>166381754.69999999</v>
      </c>
      <c r="L179">
        <v>0</v>
      </c>
      <c r="M179">
        <v>0</v>
      </c>
      <c r="N179" s="1">
        <v>166381754.69999999</v>
      </c>
    </row>
    <row r="180" spans="4:14" x14ac:dyDescent="0.3">
      <c r="D180" t="s">
        <v>384</v>
      </c>
      <c r="E180">
        <v>138901</v>
      </c>
      <c r="G180" s="3">
        <v>500701</v>
      </c>
      <c r="H180" t="s">
        <v>922</v>
      </c>
      <c r="I180" s="3" t="s">
        <v>386</v>
      </c>
      <c r="J180" t="s">
        <v>26</v>
      </c>
      <c r="K180" s="1">
        <v>16223943.050000001</v>
      </c>
      <c r="L180" s="1">
        <v>21265360.07</v>
      </c>
      <c r="M180" s="1">
        <v>16223943.050000001</v>
      </c>
      <c r="N180" s="1">
        <v>21265360.07</v>
      </c>
    </row>
    <row r="181" spans="4:14" x14ac:dyDescent="0.3">
      <c r="D181" t="s">
        <v>384</v>
      </c>
      <c r="E181">
        <v>138901</v>
      </c>
      <c r="G181" s="3">
        <v>500708</v>
      </c>
      <c r="H181" t="s">
        <v>418</v>
      </c>
      <c r="J181" t="s">
        <v>26</v>
      </c>
      <c r="K181" s="1">
        <v>129405707.78</v>
      </c>
      <c r="L181">
        <v>0</v>
      </c>
      <c r="M181">
        <v>0</v>
      </c>
      <c r="N181" s="1">
        <v>129405707.78</v>
      </c>
    </row>
    <row r="182" spans="4:14" x14ac:dyDescent="0.3">
      <c r="D182" t="s">
        <v>384</v>
      </c>
      <c r="E182">
        <v>138901</v>
      </c>
      <c r="G182" s="3">
        <v>500708</v>
      </c>
      <c r="H182" t="s">
        <v>418</v>
      </c>
      <c r="I182" s="3" t="s">
        <v>386</v>
      </c>
      <c r="J182" t="s">
        <v>26</v>
      </c>
      <c r="K182" s="1">
        <v>13108630.140000001</v>
      </c>
      <c r="L182" s="1">
        <v>17043196.350000001</v>
      </c>
      <c r="M182" s="1">
        <v>13108630.140000001</v>
      </c>
      <c r="N182" s="1">
        <v>17043196.350000001</v>
      </c>
    </row>
    <row r="183" spans="4:14" x14ac:dyDescent="0.3">
      <c r="D183" t="s">
        <v>384</v>
      </c>
      <c r="E183">
        <v>138901</v>
      </c>
      <c r="G183" s="3">
        <v>500709</v>
      </c>
      <c r="H183" t="s">
        <v>418</v>
      </c>
      <c r="J183" t="s">
        <v>26</v>
      </c>
      <c r="K183" s="1">
        <v>526640000</v>
      </c>
      <c r="L183">
        <v>0</v>
      </c>
      <c r="M183">
        <v>0</v>
      </c>
      <c r="N183" s="1">
        <v>526640000</v>
      </c>
    </row>
    <row r="184" spans="4:14" x14ac:dyDescent="0.3">
      <c r="D184" t="s">
        <v>384</v>
      </c>
      <c r="E184">
        <v>138901</v>
      </c>
      <c r="G184" s="3">
        <v>500709</v>
      </c>
      <c r="H184" t="s">
        <v>418</v>
      </c>
      <c r="I184" s="3" t="s">
        <v>386</v>
      </c>
      <c r="J184" t="s">
        <v>26</v>
      </c>
      <c r="K184" s="1">
        <v>50000000</v>
      </c>
      <c r="L184" s="1">
        <v>65920000</v>
      </c>
      <c r="M184" s="1">
        <v>50000000</v>
      </c>
      <c r="N184" s="1">
        <v>65920000</v>
      </c>
    </row>
    <row r="185" spans="4:14" x14ac:dyDescent="0.3">
      <c r="D185" t="s">
        <v>384</v>
      </c>
      <c r="E185">
        <v>138901</v>
      </c>
      <c r="G185" s="3">
        <v>500710</v>
      </c>
      <c r="H185" t="s">
        <v>772</v>
      </c>
      <c r="J185" t="s">
        <v>26</v>
      </c>
      <c r="K185" s="1">
        <v>1008856.64</v>
      </c>
      <c r="L185">
        <v>0</v>
      </c>
      <c r="M185" s="1">
        <v>19781.12</v>
      </c>
      <c r="N185" s="1">
        <v>989075.52</v>
      </c>
    </row>
    <row r="186" spans="4:14" x14ac:dyDescent="0.3">
      <c r="D186" t="s">
        <v>384</v>
      </c>
      <c r="E186">
        <v>138901</v>
      </c>
      <c r="G186" s="3">
        <v>500716</v>
      </c>
      <c r="H186" t="s">
        <v>419</v>
      </c>
      <c r="J186" t="s">
        <v>26</v>
      </c>
      <c r="K186" s="1">
        <v>842471.19</v>
      </c>
      <c r="L186">
        <v>0</v>
      </c>
      <c r="M186">
        <v>0</v>
      </c>
      <c r="N186" s="1">
        <v>842471.19</v>
      </c>
    </row>
    <row r="187" spans="4:14" x14ac:dyDescent="0.3">
      <c r="D187" t="s">
        <v>384</v>
      </c>
      <c r="E187">
        <v>138901</v>
      </c>
      <c r="G187" s="3">
        <v>500716</v>
      </c>
      <c r="H187" t="s">
        <v>419</v>
      </c>
      <c r="I187" s="3" t="s">
        <v>386</v>
      </c>
      <c r="J187" t="s">
        <v>26</v>
      </c>
      <c r="K187" s="1">
        <v>94818.46</v>
      </c>
      <c r="L187" s="1">
        <v>177869.7</v>
      </c>
      <c r="M187" s="1">
        <v>151992.81</v>
      </c>
      <c r="N187" s="1">
        <v>120695.35</v>
      </c>
    </row>
    <row r="188" spans="4:14" x14ac:dyDescent="0.3">
      <c r="D188" t="s">
        <v>384</v>
      </c>
      <c r="E188">
        <v>138901</v>
      </c>
      <c r="G188" s="3">
        <v>500717</v>
      </c>
      <c r="H188" t="s">
        <v>682</v>
      </c>
      <c r="J188" t="s">
        <v>26</v>
      </c>
      <c r="K188" s="1">
        <v>48452198.43</v>
      </c>
      <c r="L188">
        <v>0</v>
      </c>
      <c r="M188">
        <v>0</v>
      </c>
      <c r="N188" s="1">
        <v>48452198.43</v>
      </c>
    </row>
    <row r="189" spans="4:14" x14ac:dyDescent="0.3">
      <c r="D189" t="s">
        <v>384</v>
      </c>
      <c r="E189">
        <v>138901</v>
      </c>
      <c r="G189" s="3">
        <v>500717</v>
      </c>
      <c r="H189" t="s">
        <v>682</v>
      </c>
      <c r="I189" s="3" t="s">
        <v>386</v>
      </c>
      <c r="J189" t="s">
        <v>26</v>
      </c>
      <c r="K189" s="1">
        <v>4901089.55</v>
      </c>
      <c r="L189" s="1">
        <v>14864457.48</v>
      </c>
      <c r="M189" s="1">
        <v>13391468.550000001</v>
      </c>
      <c r="N189" s="1">
        <v>6374078.4800000004</v>
      </c>
    </row>
    <row r="190" spans="4:14" x14ac:dyDescent="0.3">
      <c r="D190" t="s">
        <v>384</v>
      </c>
      <c r="E190">
        <v>138901</v>
      </c>
      <c r="G190" s="3">
        <v>500721</v>
      </c>
      <c r="H190" t="s">
        <v>923</v>
      </c>
      <c r="J190" t="s">
        <v>26</v>
      </c>
      <c r="K190" s="1">
        <v>44124000.009999998</v>
      </c>
      <c r="L190" s="1">
        <v>2460333.35</v>
      </c>
      <c r="M190">
        <v>0</v>
      </c>
      <c r="N190" s="1">
        <v>46584333.359999999</v>
      </c>
    </row>
    <row r="191" spans="4:14" x14ac:dyDescent="0.3">
      <c r="D191" t="s">
        <v>384</v>
      </c>
      <c r="E191">
        <v>138901</v>
      </c>
      <c r="G191" s="3">
        <v>500721</v>
      </c>
      <c r="H191" t="s">
        <v>923</v>
      </c>
      <c r="I191" s="3" t="s">
        <v>386</v>
      </c>
      <c r="J191" t="s">
        <v>26</v>
      </c>
      <c r="K191" s="1">
        <v>4409866.67</v>
      </c>
      <c r="L191" s="1">
        <v>5765366.6600000001</v>
      </c>
      <c r="M191" s="1">
        <v>4416766.67</v>
      </c>
      <c r="N191" s="1">
        <v>5758466.6600000001</v>
      </c>
    </row>
    <row r="192" spans="4:14" x14ac:dyDescent="0.3">
      <c r="D192" t="s">
        <v>384</v>
      </c>
      <c r="E192">
        <v>138901</v>
      </c>
      <c r="G192" s="3">
        <v>500724</v>
      </c>
      <c r="H192" t="s">
        <v>414</v>
      </c>
      <c r="J192" t="s">
        <v>26</v>
      </c>
      <c r="K192" s="1">
        <v>14695636.41</v>
      </c>
      <c r="L192">
        <v>0</v>
      </c>
      <c r="M192">
        <v>0</v>
      </c>
      <c r="N192" s="1">
        <v>14695636.41</v>
      </c>
    </row>
    <row r="193" spans="4:14" x14ac:dyDescent="0.3">
      <c r="D193" t="s">
        <v>384</v>
      </c>
      <c r="E193">
        <v>138901</v>
      </c>
      <c r="G193" s="3">
        <v>500724</v>
      </c>
      <c r="H193" t="s">
        <v>414</v>
      </c>
      <c r="I193" s="3" t="s">
        <v>386</v>
      </c>
      <c r="J193" t="s">
        <v>26</v>
      </c>
      <c r="K193" s="1">
        <v>52644.5</v>
      </c>
      <c r="L193" s="1">
        <v>475850.69</v>
      </c>
      <c r="M193" s="1">
        <v>68677.009999999995</v>
      </c>
      <c r="N193" s="1">
        <v>459818.18</v>
      </c>
    </row>
    <row r="194" spans="4:14" x14ac:dyDescent="0.3">
      <c r="D194" t="s">
        <v>384</v>
      </c>
      <c r="E194">
        <v>138901</v>
      </c>
      <c r="G194" s="3">
        <v>500730</v>
      </c>
      <c r="H194" t="s">
        <v>924</v>
      </c>
      <c r="J194" t="s">
        <v>26</v>
      </c>
      <c r="K194" s="1">
        <v>699775</v>
      </c>
      <c r="L194">
        <v>0</v>
      </c>
      <c r="M194">
        <v>0</v>
      </c>
      <c r="N194" s="1">
        <v>699775</v>
      </c>
    </row>
    <row r="195" spans="4:14" x14ac:dyDescent="0.3">
      <c r="D195" t="s">
        <v>384</v>
      </c>
      <c r="E195">
        <v>138901</v>
      </c>
      <c r="G195" s="3">
        <v>500732</v>
      </c>
      <c r="H195" t="s">
        <v>647</v>
      </c>
      <c r="J195" t="s">
        <v>26</v>
      </c>
      <c r="K195" s="1">
        <v>738496.11</v>
      </c>
      <c r="L195" s="1">
        <v>834373.9</v>
      </c>
      <c r="M195" s="1">
        <v>843931.26</v>
      </c>
      <c r="N195" s="1">
        <v>728938.75</v>
      </c>
    </row>
    <row r="196" spans="4:14" x14ac:dyDescent="0.3">
      <c r="D196" t="s">
        <v>384</v>
      </c>
      <c r="E196">
        <v>138901</v>
      </c>
      <c r="G196" s="3">
        <v>500732</v>
      </c>
      <c r="H196" t="s">
        <v>647</v>
      </c>
      <c r="I196" s="3" t="s">
        <v>386</v>
      </c>
      <c r="J196" t="s">
        <v>26</v>
      </c>
      <c r="K196" s="1">
        <v>95359.72</v>
      </c>
      <c r="L196" s="1">
        <v>526476.02</v>
      </c>
      <c r="M196" s="1">
        <v>501853.81</v>
      </c>
      <c r="N196" s="1">
        <v>119981.93</v>
      </c>
    </row>
    <row r="197" spans="4:14" x14ac:dyDescent="0.3">
      <c r="D197" t="s">
        <v>384</v>
      </c>
      <c r="E197">
        <v>138901</v>
      </c>
      <c r="G197" s="3">
        <v>500733</v>
      </c>
      <c r="H197" t="s">
        <v>925</v>
      </c>
      <c r="J197" t="s">
        <v>26</v>
      </c>
      <c r="K197" s="1">
        <v>1160237.43</v>
      </c>
      <c r="L197">
        <v>0</v>
      </c>
      <c r="M197">
        <v>0</v>
      </c>
      <c r="N197" s="1">
        <v>1160237.43</v>
      </c>
    </row>
    <row r="198" spans="4:14" x14ac:dyDescent="0.3">
      <c r="D198" t="s">
        <v>384</v>
      </c>
      <c r="E198">
        <v>138901</v>
      </c>
      <c r="G198" s="3">
        <v>500733</v>
      </c>
      <c r="H198" t="s">
        <v>925</v>
      </c>
      <c r="I198" s="3" t="s">
        <v>386</v>
      </c>
      <c r="J198" t="s">
        <v>26</v>
      </c>
      <c r="K198" s="1">
        <v>7065.27</v>
      </c>
      <c r="L198" s="1">
        <v>39292.410000000003</v>
      </c>
      <c r="M198" s="1">
        <v>7065.27</v>
      </c>
      <c r="N198" s="1">
        <v>39292.410000000003</v>
      </c>
    </row>
    <row r="199" spans="4:14" x14ac:dyDescent="0.3">
      <c r="D199" t="s">
        <v>384</v>
      </c>
      <c r="E199">
        <v>138901</v>
      </c>
      <c r="G199" s="3">
        <v>500734</v>
      </c>
      <c r="H199" t="s">
        <v>648</v>
      </c>
      <c r="J199" t="s">
        <v>26</v>
      </c>
      <c r="K199" s="1">
        <v>2676928.67</v>
      </c>
      <c r="L199" s="1">
        <v>2303706.91</v>
      </c>
      <c r="M199" s="1">
        <v>467245.56</v>
      </c>
      <c r="N199" s="1">
        <v>4513390.0199999996</v>
      </c>
    </row>
    <row r="200" spans="4:14" x14ac:dyDescent="0.3">
      <c r="D200" t="s">
        <v>384</v>
      </c>
      <c r="E200">
        <v>138901</v>
      </c>
      <c r="G200" s="3">
        <v>500734</v>
      </c>
      <c r="H200" t="s">
        <v>648</v>
      </c>
      <c r="I200" s="3" t="s">
        <v>386</v>
      </c>
      <c r="J200" t="s">
        <v>26</v>
      </c>
      <c r="K200" s="1">
        <v>379700.14</v>
      </c>
      <c r="L200" s="1">
        <v>1518693.56</v>
      </c>
      <c r="M200" s="1">
        <v>1394612.44</v>
      </c>
      <c r="N200" s="1">
        <v>503781.26</v>
      </c>
    </row>
    <row r="201" spans="4:14" x14ac:dyDescent="0.3">
      <c r="D201" t="s">
        <v>384</v>
      </c>
      <c r="E201">
        <v>138901</v>
      </c>
      <c r="G201" s="3">
        <v>500735</v>
      </c>
      <c r="H201" t="s">
        <v>773</v>
      </c>
      <c r="J201" t="s">
        <v>26</v>
      </c>
      <c r="K201" s="1">
        <v>246037500</v>
      </c>
      <c r="L201">
        <v>0</v>
      </c>
      <c r="M201">
        <v>0</v>
      </c>
      <c r="N201" s="1">
        <v>246037500</v>
      </c>
    </row>
    <row r="202" spans="4:14" x14ac:dyDescent="0.3">
      <c r="D202" t="s">
        <v>384</v>
      </c>
      <c r="E202">
        <v>138901</v>
      </c>
      <c r="G202" s="3">
        <v>500735</v>
      </c>
      <c r="H202" t="s">
        <v>773</v>
      </c>
      <c r="I202" s="3" t="s">
        <v>386</v>
      </c>
      <c r="J202" t="s">
        <v>26</v>
      </c>
      <c r="K202" s="1">
        <v>24262500</v>
      </c>
      <c r="L202" s="1">
        <v>31725000</v>
      </c>
      <c r="M202" s="1">
        <v>24262500</v>
      </c>
      <c r="N202" s="1">
        <v>31725000</v>
      </c>
    </row>
    <row r="203" spans="4:14" x14ac:dyDescent="0.3">
      <c r="D203" t="s">
        <v>384</v>
      </c>
      <c r="E203">
        <v>138901</v>
      </c>
      <c r="G203" s="3">
        <v>500736</v>
      </c>
      <c r="H203" t="s">
        <v>926</v>
      </c>
      <c r="J203" t="s">
        <v>26</v>
      </c>
      <c r="K203" s="1">
        <v>531612.67000000004</v>
      </c>
      <c r="L203">
        <v>0</v>
      </c>
      <c r="M203" s="1">
        <v>479261.7</v>
      </c>
      <c r="N203" s="1">
        <v>52350.97</v>
      </c>
    </row>
    <row r="204" spans="4:14" x14ac:dyDescent="0.3">
      <c r="D204" t="s">
        <v>384</v>
      </c>
      <c r="E204">
        <v>138901</v>
      </c>
      <c r="G204" s="3">
        <v>500740</v>
      </c>
      <c r="H204" t="s">
        <v>927</v>
      </c>
      <c r="J204" t="s">
        <v>26</v>
      </c>
      <c r="K204" s="1">
        <v>81387400</v>
      </c>
      <c r="L204">
        <v>0</v>
      </c>
      <c r="M204">
        <v>0</v>
      </c>
      <c r="N204" s="1">
        <v>81387400</v>
      </c>
    </row>
    <row r="205" spans="4:14" x14ac:dyDescent="0.3">
      <c r="D205" t="s">
        <v>384</v>
      </c>
      <c r="E205">
        <v>138901</v>
      </c>
      <c r="G205" s="3">
        <v>500740</v>
      </c>
      <c r="H205" t="s">
        <v>927</v>
      </c>
      <c r="I205" s="3" t="s">
        <v>386</v>
      </c>
      <c r="J205" t="s">
        <v>26</v>
      </c>
      <c r="K205" s="1">
        <v>7991800</v>
      </c>
      <c r="L205" s="1">
        <v>10459400</v>
      </c>
      <c r="M205" s="1">
        <v>7991800</v>
      </c>
      <c r="N205" s="1">
        <v>10459400</v>
      </c>
    </row>
    <row r="206" spans="4:14" x14ac:dyDescent="0.3">
      <c r="D206" t="s">
        <v>384</v>
      </c>
      <c r="E206">
        <v>138901</v>
      </c>
      <c r="G206" s="3">
        <v>500741</v>
      </c>
      <c r="H206" t="s">
        <v>928</v>
      </c>
      <c r="J206" t="s">
        <v>26</v>
      </c>
      <c r="K206" s="1">
        <v>17191108.100000001</v>
      </c>
      <c r="L206" s="1">
        <v>599483.03</v>
      </c>
      <c r="M206">
        <v>0</v>
      </c>
      <c r="N206" s="1">
        <v>17790591.129999999</v>
      </c>
    </row>
    <row r="207" spans="4:14" x14ac:dyDescent="0.3">
      <c r="D207" t="s">
        <v>384</v>
      </c>
      <c r="E207">
        <v>138901</v>
      </c>
      <c r="G207" s="3">
        <v>500741</v>
      </c>
      <c r="H207" t="s">
        <v>928</v>
      </c>
      <c r="I207" s="3" t="s">
        <v>386</v>
      </c>
      <c r="J207" t="s">
        <v>26</v>
      </c>
      <c r="K207" s="1">
        <v>595461.66</v>
      </c>
      <c r="L207" s="1">
        <v>1090727.1399999999</v>
      </c>
      <c r="M207" s="1">
        <v>598293.23</v>
      </c>
      <c r="N207" s="1">
        <v>1087895.57</v>
      </c>
    </row>
    <row r="208" spans="4:14" x14ac:dyDescent="0.3">
      <c r="D208" t="s">
        <v>384</v>
      </c>
      <c r="E208">
        <v>138901</v>
      </c>
      <c r="G208" s="3">
        <v>500742</v>
      </c>
      <c r="H208" t="s">
        <v>774</v>
      </c>
      <c r="J208" t="s">
        <v>26</v>
      </c>
      <c r="K208" s="1">
        <v>200000</v>
      </c>
      <c r="L208" s="1">
        <v>201451.85</v>
      </c>
      <c r="M208">
        <v>0</v>
      </c>
      <c r="N208" s="1">
        <v>401451.85</v>
      </c>
    </row>
    <row r="209" spans="1:14" x14ac:dyDescent="0.3">
      <c r="D209" t="s">
        <v>384</v>
      </c>
      <c r="E209">
        <v>138901</v>
      </c>
      <c r="G209" s="3">
        <v>500746</v>
      </c>
      <c r="H209" t="s">
        <v>420</v>
      </c>
      <c r="J209" t="s">
        <v>26</v>
      </c>
      <c r="K209" s="1">
        <v>317184000</v>
      </c>
      <c r="L209">
        <v>0</v>
      </c>
      <c r="M209">
        <v>0</v>
      </c>
      <c r="N209" s="1">
        <v>317184000</v>
      </c>
    </row>
    <row r="210" spans="1:14" x14ac:dyDescent="0.3">
      <c r="D210" t="s">
        <v>384</v>
      </c>
      <c r="E210">
        <v>138901</v>
      </c>
      <c r="G210" s="3">
        <v>500746</v>
      </c>
      <c r="H210" t="s">
        <v>420</v>
      </c>
      <c r="I210" s="3" t="s">
        <v>386</v>
      </c>
      <c r="J210" t="s">
        <v>26</v>
      </c>
      <c r="K210" s="1">
        <v>1380000</v>
      </c>
      <c r="L210" s="1">
        <v>5892000</v>
      </c>
      <c r="M210" s="1">
        <v>1380000</v>
      </c>
      <c r="N210" s="1">
        <v>5892000</v>
      </c>
    </row>
    <row r="211" spans="1:14" x14ac:dyDescent="0.3">
      <c r="D211" t="s">
        <v>384</v>
      </c>
      <c r="E211">
        <v>138901</v>
      </c>
      <c r="G211" s="3">
        <v>500748</v>
      </c>
      <c r="H211" t="s">
        <v>752</v>
      </c>
      <c r="J211" t="s">
        <v>26</v>
      </c>
      <c r="K211" s="1">
        <v>1406715.4</v>
      </c>
      <c r="L211">
        <v>0</v>
      </c>
      <c r="M211">
        <v>0</v>
      </c>
      <c r="N211" s="1">
        <v>1406715.4</v>
      </c>
    </row>
    <row r="212" spans="1:14" x14ac:dyDescent="0.3">
      <c r="D212" t="s">
        <v>384</v>
      </c>
      <c r="E212">
        <v>138901</v>
      </c>
      <c r="G212" s="3">
        <v>500749</v>
      </c>
      <c r="H212" t="s">
        <v>421</v>
      </c>
      <c r="J212" t="s">
        <v>26</v>
      </c>
      <c r="K212" s="1">
        <v>487980000</v>
      </c>
      <c r="L212">
        <v>0</v>
      </c>
      <c r="M212" s="1">
        <v>282793000</v>
      </c>
      <c r="N212" s="1">
        <v>205187000</v>
      </c>
    </row>
    <row r="213" spans="1:14" x14ac:dyDescent="0.3">
      <c r="D213" t="s">
        <v>384</v>
      </c>
      <c r="E213">
        <v>138901</v>
      </c>
      <c r="G213" s="3">
        <v>500749</v>
      </c>
      <c r="H213" t="s">
        <v>421</v>
      </c>
      <c r="I213" s="3" t="s">
        <v>386</v>
      </c>
      <c r="J213" t="s">
        <v>26</v>
      </c>
      <c r="K213" s="1">
        <v>-2784000</v>
      </c>
      <c r="L213" s="1">
        <v>7565000</v>
      </c>
      <c r="M213" s="1">
        <v>11388000</v>
      </c>
      <c r="N213" s="1">
        <v>-6607000</v>
      </c>
    </row>
    <row r="214" spans="1:14" x14ac:dyDescent="0.3">
      <c r="D214" t="s">
        <v>384</v>
      </c>
      <c r="E214">
        <v>138901</v>
      </c>
      <c r="G214" s="3">
        <v>500758</v>
      </c>
      <c r="H214" t="s">
        <v>422</v>
      </c>
      <c r="J214" t="s">
        <v>26</v>
      </c>
      <c r="K214" s="1">
        <v>1188000</v>
      </c>
      <c r="L214">
        <v>0</v>
      </c>
      <c r="M214">
        <v>0</v>
      </c>
      <c r="N214" s="1">
        <v>1188000</v>
      </c>
    </row>
    <row r="215" spans="1:14" x14ac:dyDescent="0.3">
      <c r="D215" t="s">
        <v>384</v>
      </c>
      <c r="E215">
        <v>138901</v>
      </c>
      <c r="G215" s="3">
        <v>500768</v>
      </c>
      <c r="H215" t="s">
        <v>423</v>
      </c>
      <c r="J215" t="s">
        <v>26</v>
      </c>
      <c r="K215">
        <v>0</v>
      </c>
      <c r="L215" s="1">
        <v>146315000</v>
      </c>
      <c r="M215">
        <v>0</v>
      </c>
      <c r="N215" s="1">
        <v>146315000</v>
      </c>
    </row>
    <row r="216" spans="1:14" x14ac:dyDescent="0.3">
      <c r="D216" t="s">
        <v>384</v>
      </c>
      <c r="E216">
        <v>138901</v>
      </c>
      <c r="G216" s="3">
        <v>500768</v>
      </c>
      <c r="H216" t="s">
        <v>423</v>
      </c>
      <c r="I216" s="3" t="s">
        <v>386</v>
      </c>
      <c r="J216" t="s">
        <v>26</v>
      </c>
      <c r="K216">
        <v>0</v>
      </c>
      <c r="L216" s="1">
        <v>1825000</v>
      </c>
      <c r="M216">
        <v>0</v>
      </c>
      <c r="N216" s="1">
        <v>1825000</v>
      </c>
    </row>
    <row r="218" spans="1:14" x14ac:dyDescent="0.3">
      <c r="B218" t="s">
        <v>442</v>
      </c>
      <c r="D218" t="s">
        <v>384</v>
      </c>
      <c r="E218">
        <v>138901</v>
      </c>
      <c r="J218" t="s">
        <v>26</v>
      </c>
      <c r="K218" s="1">
        <v>6027752196.2200003</v>
      </c>
      <c r="L218" s="1">
        <v>1157054876.75</v>
      </c>
      <c r="M218" s="1">
        <v>1419504882.3499999</v>
      </c>
      <c r="N218" s="1">
        <v>5765302190.6199999</v>
      </c>
    </row>
    <row r="220" spans="1:14" x14ac:dyDescent="0.3">
      <c r="B220" t="s">
        <v>443</v>
      </c>
      <c r="D220" t="s">
        <v>384</v>
      </c>
      <c r="J220" t="s">
        <v>26</v>
      </c>
      <c r="K220" s="1">
        <v>6027752196.2200003</v>
      </c>
      <c r="L220" s="1">
        <v>1157054876.75</v>
      </c>
      <c r="M220" s="1">
        <v>1419504882.3499999</v>
      </c>
      <c r="N220" s="1">
        <v>5765302190.6199999</v>
      </c>
    </row>
    <row r="222" spans="1:14" x14ac:dyDescent="0.3">
      <c r="B222" t="s">
        <v>444</v>
      </c>
      <c r="J222" t="s">
        <v>26</v>
      </c>
      <c r="K222" s="1">
        <v>6027752196.2200003</v>
      </c>
      <c r="L222" s="1">
        <v>1157054876.75</v>
      </c>
      <c r="M222" s="1">
        <v>1419504882.3499999</v>
      </c>
      <c r="N222" s="1">
        <v>5765302190.6199999</v>
      </c>
    </row>
    <row r="224" spans="1:14" x14ac:dyDescent="0.3">
      <c r="A224" t="s">
        <v>929</v>
      </c>
    </row>
    <row r="225" spans="1:12" x14ac:dyDescent="0.3">
      <c r="A225" t="s">
        <v>446</v>
      </c>
    </row>
    <row r="226" spans="1:12" x14ac:dyDescent="0.3">
      <c r="A226" t="s">
        <v>873</v>
      </c>
    </row>
    <row r="227" spans="1:12" x14ac:dyDescent="0.3">
      <c r="A227" t="s">
        <v>447</v>
      </c>
    </row>
    <row r="229" spans="1:12" x14ac:dyDescent="0.3">
      <c r="D229" t="s">
        <v>379</v>
      </c>
      <c r="E229" t="s">
        <v>374</v>
      </c>
      <c r="F229" t="s">
        <v>448</v>
      </c>
      <c r="G229" s="3" t="s">
        <v>380</v>
      </c>
      <c r="I229" s="3" t="s">
        <v>381</v>
      </c>
      <c r="K229" t="s">
        <v>382</v>
      </c>
      <c r="L229" t="s">
        <v>383</v>
      </c>
    </row>
    <row r="231" spans="1:12" x14ac:dyDescent="0.3">
      <c r="D231" t="s">
        <v>26</v>
      </c>
      <c r="E231" t="s">
        <v>384</v>
      </c>
      <c r="G231" s="5">
        <v>5612782464.4399996</v>
      </c>
      <c r="I231" s="5">
        <v>234337403.08000001</v>
      </c>
      <c r="K231" s="1">
        <v>579459576.79999995</v>
      </c>
      <c r="L231" s="1">
        <v>5267660290.7200003</v>
      </c>
    </row>
    <row r="232" spans="1:12" x14ac:dyDescent="0.3">
      <c r="D232" t="s">
        <v>26</v>
      </c>
      <c r="E232" t="s">
        <v>384</v>
      </c>
      <c r="F232" t="s">
        <v>386</v>
      </c>
      <c r="G232" s="5">
        <v>414969731.77999997</v>
      </c>
      <c r="I232" s="5">
        <v>922717473.66999996</v>
      </c>
      <c r="K232" s="1">
        <v>840045305.54999995</v>
      </c>
      <c r="L232" s="1">
        <v>497641899.89999998</v>
      </c>
    </row>
    <row r="234" spans="1:12" x14ac:dyDescent="0.3">
      <c r="B234" t="s">
        <v>442</v>
      </c>
      <c r="D234" t="s">
        <v>26</v>
      </c>
      <c r="G234" s="5">
        <v>6027752196.2200003</v>
      </c>
      <c r="I234" s="5">
        <v>1157054876.75</v>
      </c>
      <c r="K234" s="1">
        <v>1419504882.3499999</v>
      </c>
      <c r="L234" s="1">
        <v>5765302190.6199999</v>
      </c>
    </row>
  </sheetData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/>
  <dimension ref="A1:O17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12051.28</v>
      </c>
      <c r="N8" s="1">
        <v>12051.28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388556.16</v>
      </c>
      <c r="M9" s="1">
        <v>14627.91</v>
      </c>
      <c r="N9" s="1">
        <v>16118.41</v>
      </c>
      <c r="O9" s="1">
        <v>387065.66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1654189.09</v>
      </c>
      <c r="M11" s="1">
        <v>3439090.92</v>
      </c>
      <c r="N11" s="1">
        <v>3084490.25</v>
      </c>
      <c r="O11" s="1">
        <v>2008789.76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11138766.08</v>
      </c>
      <c r="M12" s="1">
        <v>214028.89</v>
      </c>
      <c r="N12" s="1">
        <v>223620</v>
      </c>
      <c r="O12" s="1">
        <v>11129174.970000001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387683.81</v>
      </c>
      <c r="M13" s="1">
        <v>112724.8</v>
      </c>
      <c r="N13" s="1">
        <v>221335.59</v>
      </c>
      <c r="O13" s="1">
        <v>279073.02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-25680.63</v>
      </c>
      <c r="M14" s="1">
        <v>2110509.23</v>
      </c>
      <c r="N14" s="1">
        <v>2084828.52</v>
      </c>
      <c r="O14">
        <v>0.08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462978.19</v>
      </c>
      <c r="M15" s="1">
        <v>169084.4</v>
      </c>
      <c r="N15" s="1">
        <v>518412.39</v>
      </c>
      <c r="O15" s="1">
        <v>113650.2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-5176.45</v>
      </c>
      <c r="M16" s="1">
        <v>3821462.7</v>
      </c>
      <c r="N16" s="1">
        <v>3826276.69</v>
      </c>
      <c r="O16" s="1">
        <v>-9990.44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276649.13</v>
      </c>
      <c r="M17" s="1">
        <v>107356.08</v>
      </c>
      <c r="N17">
        <v>0</v>
      </c>
      <c r="O17" s="1">
        <v>384005.21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-79656.84</v>
      </c>
      <c r="M18" s="1">
        <v>1550798.72</v>
      </c>
      <c r="N18" s="1">
        <v>1544120.76</v>
      </c>
      <c r="O18" s="1">
        <v>-72978.880000000005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367157.09</v>
      </c>
      <c r="M19" s="1">
        <v>116088.43</v>
      </c>
      <c r="N19" s="1">
        <v>341688.63</v>
      </c>
      <c r="O19" s="1">
        <v>141556.89000000001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 s="1">
        <v>5143.54</v>
      </c>
      <c r="M20" s="1">
        <v>1414469.9</v>
      </c>
      <c r="N20" s="1">
        <v>1409283</v>
      </c>
      <c r="O20" s="1">
        <v>10330.44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 s="1">
        <v>182732.74</v>
      </c>
      <c r="M21" s="1">
        <v>37917.03</v>
      </c>
      <c r="N21">
        <v>0</v>
      </c>
      <c r="O21" s="1">
        <v>220649.77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20749.080000000002</v>
      </c>
      <c r="N22" s="1">
        <v>20749.080000000002</v>
      </c>
      <c r="O22">
        <v>0</v>
      </c>
    </row>
    <row r="23" spans="4:15" x14ac:dyDescent="0.3">
      <c r="D23" t="s">
        <v>384</v>
      </c>
      <c r="F23">
        <v>138901</v>
      </c>
      <c r="H23">
        <v>500303</v>
      </c>
      <c r="I23" t="s">
        <v>932</v>
      </c>
      <c r="J23" t="s">
        <v>543</v>
      </c>
      <c r="K23" t="s">
        <v>26</v>
      </c>
      <c r="L23">
        <v>0</v>
      </c>
      <c r="M23">
        <v>0.03</v>
      </c>
      <c r="N23">
        <v>0.03</v>
      </c>
      <c r="O23">
        <v>0</v>
      </c>
    </row>
    <row r="24" spans="4:15" x14ac:dyDescent="0.3">
      <c r="D24" t="s">
        <v>384</v>
      </c>
      <c r="F24">
        <v>138901</v>
      </c>
      <c r="H24">
        <v>500323</v>
      </c>
      <c r="I24" t="s">
        <v>747</v>
      </c>
      <c r="J24" t="s">
        <v>543</v>
      </c>
      <c r="K24" t="s">
        <v>26</v>
      </c>
      <c r="L24" s="1">
        <v>69853.33</v>
      </c>
      <c r="M24" s="1">
        <v>21464.3</v>
      </c>
      <c r="N24" s="1">
        <v>34263.120000000003</v>
      </c>
      <c r="O24" s="1">
        <v>57054.51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544</v>
      </c>
      <c r="K25" t="s">
        <v>26</v>
      </c>
      <c r="L25" s="1">
        <v>8634.06</v>
      </c>
      <c r="M25" s="1">
        <v>3640050.22</v>
      </c>
      <c r="N25" s="1">
        <v>3643295.42</v>
      </c>
      <c r="O25" s="1">
        <v>5388.86</v>
      </c>
    </row>
    <row r="26" spans="4:15" x14ac:dyDescent="0.3">
      <c r="D26" t="s">
        <v>384</v>
      </c>
      <c r="F26">
        <v>138901</v>
      </c>
      <c r="H26">
        <v>500331</v>
      </c>
      <c r="I26" t="s">
        <v>767</v>
      </c>
      <c r="J26" t="s">
        <v>543</v>
      </c>
      <c r="K26" t="s">
        <v>26</v>
      </c>
      <c r="L26" s="1">
        <v>365633.64</v>
      </c>
      <c r="M26" s="1">
        <v>71804.11</v>
      </c>
      <c r="N26">
        <v>0</v>
      </c>
      <c r="O26" s="1">
        <v>437437.75</v>
      </c>
    </row>
    <row r="27" spans="4:15" x14ac:dyDescent="0.3">
      <c r="D27" t="s">
        <v>384</v>
      </c>
      <c r="F27">
        <v>138901</v>
      </c>
      <c r="H27">
        <v>500345</v>
      </c>
      <c r="I27" t="s">
        <v>882</v>
      </c>
      <c r="J27" t="s">
        <v>543</v>
      </c>
      <c r="K27" t="s">
        <v>26</v>
      </c>
      <c r="L27" s="1">
        <v>322256.13</v>
      </c>
      <c r="M27" s="1">
        <v>119246.61</v>
      </c>
      <c r="N27" s="1">
        <v>371834</v>
      </c>
      <c r="O27" s="1">
        <v>69668.740000000005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544</v>
      </c>
      <c r="K28" t="s">
        <v>26</v>
      </c>
      <c r="L28" s="1">
        <v>1613.36</v>
      </c>
      <c r="M28" s="1">
        <v>16877.419999999998</v>
      </c>
      <c r="N28" s="1">
        <v>18490.77</v>
      </c>
      <c r="O28">
        <v>0.01</v>
      </c>
    </row>
    <row r="29" spans="4:15" x14ac:dyDescent="0.3">
      <c r="D29" t="s">
        <v>384</v>
      </c>
      <c r="F29">
        <v>138901</v>
      </c>
      <c r="H29">
        <v>500400</v>
      </c>
      <c r="I29" t="s">
        <v>397</v>
      </c>
      <c r="J29" t="s">
        <v>543</v>
      </c>
      <c r="K29" t="s">
        <v>26</v>
      </c>
      <c r="L29" s="1">
        <v>48056.46</v>
      </c>
      <c r="M29" s="1">
        <v>8418.06</v>
      </c>
      <c r="N29" s="1">
        <v>48056.46</v>
      </c>
      <c r="O29" s="1">
        <v>8418.06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544</v>
      </c>
      <c r="K30" t="s">
        <v>26</v>
      </c>
      <c r="L30">
        <v>-130.53</v>
      </c>
      <c r="M30" s="1">
        <v>691720.03</v>
      </c>
      <c r="N30" s="1">
        <v>690287.33</v>
      </c>
      <c r="O30" s="1">
        <v>1302.17</v>
      </c>
    </row>
    <row r="31" spans="4:15" x14ac:dyDescent="0.3">
      <c r="D31" t="s">
        <v>384</v>
      </c>
      <c r="F31">
        <v>138901</v>
      </c>
      <c r="H31">
        <v>500401</v>
      </c>
      <c r="I31" t="s">
        <v>398</v>
      </c>
      <c r="J31" t="s">
        <v>543</v>
      </c>
      <c r="K31" t="s">
        <v>26</v>
      </c>
      <c r="L31" s="1">
        <v>52020.31</v>
      </c>
      <c r="M31" s="1">
        <v>36733.160000000003</v>
      </c>
      <c r="N31">
        <v>0</v>
      </c>
      <c r="O31" s="1">
        <v>88753.47</v>
      </c>
    </row>
    <row r="32" spans="4:15" x14ac:dyDescent="0.3">
      <c r="D32" t="s">
        <v>384</v>
      </c>
      <c r="F32">
        <v>138901</v>
      </c>
      <c r="H32">
        <v>500445</v>
      </c>
      <c r="I32" t="s">
        <v>886</v>
      </c>
      <c r="J32" t="s">
        <v>543</v>
      </c>
      <c r="K32" t="s">
        <v>26</v>
      </c>
      <c r="L32" s="1">
        <v>3943.78</v>
      </c>
      <c r="M32" s="1">
        <v>2843.04</v>
      </c>
      <c r="N32">
        <v>0</v>
      </c>
      <c r="O32" s="1">
        <v>6786.82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544</v>
      </c>
      <c r="K33" t="s">
        <v>26</v>
      </c>
      <c r="L33">
        <v>485.49</v>
      </c>
      <c r="M33" s="1">
        <v>266321.13</v>
      </c>
      <c r="N33" s="1">
        <v>265762.48</v>
      </c>
      <c r="O33" s="1">
        <v>1044.1400000000001</v>
      </c>
    </row>
    <row r="34" spans="4:15" x14ac:dyDescent="0.3">
      <c r="D34" t="s">
        <v>384</v>
      </c>
      <c r="F34">
        <v>138901</v>
      </c>
      <c r="H34">
        <v>500455</v>
      </c>
      <c r="I34" t="s">
        <v>887</v>
      </c>
      <c r="J34" t="s">
        <v>543</v>
      </c>
      <c r="K34" t="s">
        <v>26</v>
      </c>
      <c r="L34" s="1">
        <v>19751.009999999998</v>
      </c>
      <c r="M34" s="1">
        <v>5157.2</v>
      </c>
      <c r="N34">
        <v>0</v>
      </c>
      <c r="O34" s="1">
        <v>24908.21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544</v>
      </c>
      <c r="K35" t="s">
        <v>26</v>
      </c>
      <c r="L35">
        <v>0</v>
      </c>
      <c r="M35" s="1">
        <v>1233074.67</v>
      </c>
      <c r="N35" s="1">
        <v>1233074.67</v>
      </c>
      <c r="O35">
        <v>0</v>
      </c>
    </row>
    <row r="36" spans="4:15" x14ac:dyDescent="0.3">
      <c r="D36" t="s">
        <v>384</v>
      </c>
      <c r="F36">
        <v>138901</v>
      </c>
      <c r="H36">
        <v>500460</v>
      </c>
      <c r="I36" t="s">
        <v>888</v>
      </c>
      <c r="J36" t="s">
        <v>543</v>
      </c>
      <c r="K36" t="s">
        <v>26</v>
      </c>
      <c r="L36">
        <v>0</v>
      </c>
      <c r="M36" s="1">
        <v>392674.34</v>
      </c>
      <c r="N36">
        <v>0</v>
      </c>
      <c r="O36" s="1">
        <v>392674.34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544</v>
      </c>
      <c r="K37" t="s">
        <v>26</v>
      </c>
      <c r="L37" s="1">
        <v>-1142.56</v>
      </c>
      <c r="M37" s="1">
        <v>6234710.4699999997</v>
      </c>
      <c r="N37" s="1">
        <v>6233567.9800000004</v>
      </c>
      <c r="O37">
        <v>-7.0000000000000007E-2</v>
      </c>
    </row>
    <row r="38" spans="4:15" x14ac:dyDescent="0.3">
      <c r="D38" t="s">
        <v>384</v>
      </c>
      <c r="F38">
        <v>138901</v>
      </c>
      <c r="H38">
        <v>500470</v>
      </c>
      <c r="I38" t="s">
        <v>399</v>
      </c>
      <c r="J38" t="s">
        <v>543</v>
      </c>
      <c r="K38" t="s">
        <v>26</v>
      </c>
      <c r="L38" s="1">
        <v>1277240.98</v>
      </c>
      <c r="M38" s="1">
        <v>632762.38</v>
      </c>
      <c r="N38" s="1">
        <v>1809968.53</v>
      </c>
      <c r="O38" s="1">
        <v>100034.83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544</v>
      </c>
      <c r="K39" t="s">
        <v>26</v>
      </c>
      <c r="L39">
        <v>-0.04</v>
      </c>
      <c r="M39" s="1">
        <v>1362769.61</v>
      </c>
      <c r="N39" s="1">
        <v>1362692.12</v>
      </c>
      <c r="O39">
        <v>77.45</v>
      </c>
    </row>
    <row r="40" spans="4:15" x14ac:dyDescent="0.3">
      <c r="D40" t="s">
        <v>384</v>
      </c>
      <c r="F40">
        <v>138901</v>
      </c>
      <c r="H40">
        <v>500475</v>
      </c>
      <c r="I40" t="s">
        <v>889</v>
      </c>
      <c r="J40" t="s">
        <v>543</v>
      </c>
      <c r="K40" t="s">
        <v>26</v>
      </c>
      <c r="L40" s="1">
        <v>2804.56</v>
      </c>
      <c r="M40" s="1">
        <v>89341.72</v>
      </c>
      <c r="N40">
        <v>0</v>
      </c>
      <c r="O40" s="1">
        <v>92146.28</v>
      </c>
    </row>
    <row r="41" spans="4:15" x14ac:dyDescent="0.3">
      <c r="D41" t="s">
        <v>384</v>
      </c>
      <c r="F41">
        <v>138901</v>
      </c>
      <c r="H41">
        <v>500482</v>
      </c>
      <c r="I41" t="s">
        <v>891</v>
      </c>
      <c r="J41" t="s">
        <v>543</v>
      </c>
      <c r="K41" t="s">
        <v>26</v>
      </c>
      <c r="L41">
        <v>59.9</v>
      </c>
      <c r="M41">
        <v>69.13</v>
      </c>
      <c r="N41">
        <v>129.03</v>
      </c>
      <c r="O41">
        <v>0</v>
      </c>
    </row>
    <row r="42" spans="4:15" x14ac:dyDescent="0.3">
      <c r="D42" t="s">
        <v>384</v>
      </c>
      <c r="F42">
        <v>138901</v>
      </c>
      <c r="H42">
        <v>500485</v>
      </c>
      <c r="I42" t="s">
        <v>933</v>
      </c>
      <c r="J42" t="s">
        <v>544</v>
      </c>
      <c r="K42" t="s">
        <v>26</v>
      </c>
      <c r="L42">
        <v>0</v>
      </c>
      <c r="M42">
        <v>0.01</v>
      </c>
      <c r="N42">
        <v>0.01</v>
      </c>
      <c r="O42">
        <v>0</v>
      </c>
    </row>
    <row r="43" spans="4:15" x14ac:dyDescent="0.3">
      <c r="D43" t="s">
        <v>384</v>
      </c>
      <c r="F43">
        <v>138901</v>
      </c>
      <c r="H43">
        <v>500495</v>
      </c>
      <c r="I43" t="s">
        <v>641</v>
      </c>
      <c r="J43" t="s">
        <v>543</v>
      </c>
      <c r="K43" t="s">
        <v>26</v>
      </c>
      <c r="L43" s="1">
        <v>1370.04</v>
      </c>
      <c r="M43" s="1">
        <v>2359.52</v>
      </c>
      <c r="N43">
        <v>0</v>
      </c>
      <c r="O43" s="1">
        <v>3729.56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544</v>
      </c>
      <c r="K44" t="s">
        <v>26</v>
      </c>
      <c r="L44">
        <v>0.01</v>
      </c>
      <c r="M44" s="1">
        <v>5576.59</v>
      </c>
      <c r="N44" s="1">
        <v>5576.6</v>
      </c>
      <c r="O44">
        <v>0</v>
      </c>
    </row>
    <row r="45" spans="4:15" x14ac:dyDescent="0.3">
      <c r="D45" t="s">
        <v>384</v>
      </c>
      <c r="F45">
        <v>138901</v>
      </c>
      <c r="H45">
        <v>500499</v>
      </c>
      <c r="I45" t="s">
        <v>892</v>
      </c>
      <c r="J45" t="s">
        <v>543</v>
      </c>
      <c r="K45" t="s">
        <v>26</v>
      </c>
      <c r="L45" s="1">
        <v>3275.69</v>
      </c>
      <c r="M45" s="1">
        <v>3593.66</v>
      </c>
      <c r="N45" s="1">
        <v>3674.34</v>
      </c>
      <c r="O45" s="1">
        <v>3195.01</v>
      </c>
    </row>
    <row r="46" spans="4:15" x14ac:dyDescent="0.3">
      <c r="D46" t="s">
        <v>384</v>
      </c>
      <c r="F46">
        <v>138901</v>
      </c>
      <c r="H46">
        <v>500507</v>
      </c>
      <c r="I46" t="s">
        <v>642</v>
      </c>
      <c r="J46" t="s">
        <v>543</v>
      </c>
      <c r="K46" t="s">
        <v>26</v>
      </c>
      <c r="L46" s="1">
        <v>32595.49</v>
      </c>
      <c r="M46" s="1">
        <v>19982.07</v>
      </c>
      <c r="N46" s="1">
        <v>17813.14</v>
      </c>
      <c r="O46" s="1">
        <v>34764.42</v>
      </c>
    </row>
    <row r="47" spans="4:15" x14ac:dyDescent="0.3">
      <c r="D47" t="s">
        <v>384</v>
      </c>
      <c r="F47">
        <v>138901</v>
      </c>
      <c r="H47">
        <v>500510</v>
      </c>
      <c r="I47" t="s">
        <v>893</v>
      </c>
      <c r="J47" t="s">
        <v>543</v>
      </c>
      <c r="K47" t="s">
        <v>26</v>
      </c>
      <c r="L47">
        <v>240.07</v>
      </c>
      <c r="M47">
        <v>290.45999999999998</v>
      </c>
      <c r="N47">
        <v>292.26</v>
      </c>
      <c r="O47">
        <v>238.27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544</v>
      </c>
      <c r="K48" t="s">
        <v>26</v>
      </c>
      <c r="L48" s="1">
        <v>-416395.41</v>
      </c>
      <c r="M48" s="1">
        <v>2163036.0099999998</v>
      </c>
      <c r="N48" s="1">
        <v>2200902.84</v>
      </c>
      <c r="O48" s="1">
        <v>-454262.24</v>
      </c>
    </row>
    <row r="49" spans="4:15" x14ac:dyDescent="0.3">
      <c r="D49" t="s">
        <v>384</v>
      </c>
      <c r="F49">
        <v>138901</v>
      </c>
      <c r="H49">
        <v>500512</v>
      </c>
      <c r="I49" t="s">
        <v>400</v>
      </c>
      <c r="J49" t="s">
        <v>543</v>
      </c>
      <c r="K49" t="s">
        <v>26</v>
      </c>
      <c r="L49" s="1">
        <v>2551786.2200000002</v>
      </c>
      <c r="M49" s="1">
        <v>560966.34</v>
      </c>
      <c r="N49">
        <v>0</v>
      </c>
      <c r="O49" s="1">
        <v>3112752.56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544</v>
      </c>
      <c r="K50" t="s">
        <v>26</v>
      </c>
      <c r="L50">
        <v>0.05</v>
      </c>
      <c r="M50" s="1">
        <v>1327175.75</v>
      </c>
      <c r="N50" s="1">
        <v>1326794.82</v>
      </c>
      <c r="O50">
        <v>380.98</v>
      </c>
    </row>
    <row r="51" spans="4:15" x14ac:dyDescent="0.3">
      <c r="D51" t="s">
        <v>384</v>
      </c>
      <c r="F51">
        <v>138901</v>
      </c>
      <c r="H51">
        <v>500514</v>
      </c>
      <c r="I51" t="s">
        <v>894</v>
      </c>
      <c r="J51" t="s">
        <v>543</v>
      </c>
      <c r="K51" t="s">
        <v>26</v>
      </c>
      <c r="L51" s="1">
        <v>13797.95</v>
      </c>
      <c r="M51" s="1">
        <v>108738.13</v>
      </c>
      <c r="N51">
        <v>0</v>
      </c>
      <c r="O51" s="1">
        <v>122536.08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544</v>
      </c>
      <c r="K52" t="s">
        <v>26</v>
      </c>
      <c r="L52">
        <v>-0.04</v>
      </c>
      <c r="M52" s="1">
        <v>463102.36</v>
      </c>
      <c r="N52" s="1">
        <v>462140.62</v>
      </c>
      <c r="O52">
        <v>961.7</v>
      </c>
    </row>
    <row r="53" spans="4:15" x14ac:dyDescent="0.3">
      <c r="D53" t="s">
        <v>384</v>
      </c>
      <c r="F53">
        <v>138901</v>
      </c>
      <c r="H53">
        <v>500515</v>
      </c>
      <c r="I53" t="s">
        <v>401</v>
      </c>
      <c r="J53" t="s">
        <v>543</v>
      </c>
      <c r="K53" t="s">
        <v>26</v>
      </c>
      <c r="L53" s="1">
        <v>34836.879999999997</v>
      </c>
      <c r="M53" s="1">
        <v>79849.13</v>
      </c>
      <c r="N53">
        <v>0</v>
      </c>
      <c r="O53" s="1">
        <v>114686.01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544</v>
      </c>
      <c r="K54" t="s">
        <v>26</v>
      </c>
      <c r="L54" s="1">
        <v>3733.69</v>
      </c>
      <c r="M54" s="1">
        <v>1059663.25</v>
      </c>
      <c r="N54" s="1">
        <v>1063396.95</v>
      </c>
      <c r="O54">
        <v>-0.01</v>
      </c>
    </row>
    <row r="55" spans="4:15" x14ac:dyDescent="0.3">
      <c r="D55" t="s">
        <v>384</v>
      </c>
      <c r="F55">
        <v>138901</v>
      </c>
      <c r="H55">
        <v>500520</v>
      </c>
      <c r="I55" t="s">
        <v>895</v>
      </c>
      <c r="J55" t="s">
        <v>543</v>
      </c>
      <c r="K55" t="s">
        <v>26</v>
      </c>
      <c r="L55" s="1">
        <v>1030298.96</v>
      </c>
      <c r="M55" s="1">
        <v>421667.55</v>
      </c>
      <c r="N55" s="1">
        <v>1242815.05</v>
      </c>
      <c r="O55" s="1">
        <v>209151.46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544</v>
      </c>
      <c r="K56" t="s">
        <v>26</v>
      </c>
      <c r="L56" s="1">
        <v>1601.13</v>
      </c>
      <c r="M56" s="1">
        <v>206231.12</v>
      </c>
      <c r="N56" s="1">
        <v>206103.67</v>
      </c>
      <c r="O56" s="1">
        <v>1728.58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543</v>
      </c>
      <c r="K57" t="s">
        <v>26</v>
      </c>
      <c r="L57" s="1">
        <v>7342.59</v>
      </c>
      <c r="M57" s="1">
        <v>19469.080000000002</v>
      </c>
      <c r="N57" s="1">
        <v>20018.330000000002</v>
      </c>
      <c r="O57" s="1">
        <v>6793.34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544</v>
      </c>
      <c r="K58" t="s">
        <v>26</v>
      </c>
      <c r="L58" s="1">
        <v>571849.17000000004</v>
      </c>
      <c r="M58" s="1">
        <v>474197.62</v>
      </c>
      <c r="N58" s="1">
        <v>1046046.79</v>
      </c>
      <c r="O58">
        <v>0</v>
      </c>
    </row>
    <row r="59" spans="4:15" x14ac:dyDescent="0.3">
      <c r="D59" t="s">
        <v>384</v>
      </c>
      <c r="F59">
        <v>138901</v>
      </c>
      <c r="H59">
        <v>500524</v>
      </c>
      <c r="I59" t="s">
        <v>896</v>
      </c>
      <c r="J59" t="s">
        <v>543</v>
      </c>
      <c r="K59" t="s">
        <v>26</v>
      </c>
      <c r="L59" s="1">
        <v>2376234.9500000002</v>
      </c>
      <c r="M59" s="1">
        <v>1249821.71</v>
      </c>
      <c r="N59" s="1">
        <v>3626056.66</v>
      </c>
      <c r="O59">
        <v>0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544</v>
      </c>
      <c r="K60" t="s">
        <v>26</v>
      </c>
      <c r="L60" s="1">
        <v>1876.72</v>
      </c>
      <c r="M60" s="1">
        <v>13315.54</v>
      </c>
      <c r="N60" s="1">
        <v>12475.26</v>
      </c>
      <c r="O60" s="1">
        <v>2717</v>
      </c>
    </row>
    <row r="61" spans="4:15" x14ac:dyDescent="0.3">
      <c r="D61" t="s">
        <v>384</v>
      </c>
      <c r="F61">
        <v>138901</v>
      </c>
      <c r="H61">
        <v>500538</v>
      </c>
      <c r="I61" t="s">
        <v>403</v>
      </c>
      <c r="J61" t="s">
        <v>543</v>
      </c>
      <c r="K61" t="s">
        <v>26</v>
      </c>
      <c r="L61" s="1">
        <v>29163.15</v>
      </c>
      <c r="M61" s="1">
        <v>23127.51</v>
      </c>
      <c r="N61" s="1">
        <v>19949.21</v>
      </c>
      <c r="O61" s="1">
        <v>32341.45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544</v>
      </c>
      <c r="K62" t="s">
        <v>26</v>
      </c>
      <c r="L62" s="1">
        <v>12664.12</v>
      </c>
      <c r="M62" s="1">
        <v>2091943.69</v>
      </c>
      <c r="N62" s="1">
        <v>2096833.71</v>
      </c>
      <c r="O62" s="1">
        <v>7774.1</v>
      </c>
    </row>
    <row r="63" spans="4:15" x14ac:dyDescent="0.3">
      <c r="D63" t="s">
        <v>384</v>
      </c>
      <c r="F63">
        <v>138901</v>
      </c>
      <c r="H63">
        <v>500540</v>
      </c>
      <c r="I63" t="s">
        <v>748</v>
      </c>
      <c r="J63" t="s">
        <v>543</v>
      </c>
      <c r="K63" t="s">
        <v>26</v>
      </c>
      <c r="L63" s="1">
        <v>332801.52</v>
      </c>
      <c r="M63" s="1">
        <v>351928.13</v>
      </c>
      <c r="N63">
        <v>0</v>
      </c>
      <c r="O63" s="1">
        <v>684729.65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544</v>
      </c>
      <c r="K64" t="s">
        <v>26</v>
      </c>
      <c r="L64">
        <v>-33.64</v>
      </c>
      <c r="M64" s="1">
        <v>27200.75</v>
      </c>
      <c r="N64" s="1">
        <v>26782.35</v>
      </c>
      <c r="O64">
        <v>384.76</v>
      </c>
    </row>
    <row r="65" spans="4:15" x14ac:dyDescent="0.3">
      <c r="D65" t="s">
        <v>384</v>
      </c>
      <c r="F65">
        <v>138901</v>
      </c>
      <c r="H65">
        <v>500541</v>
      </c>
      <c r="I65" t="s">
        <v>897</v>
      </c>
      <c r="J65" t="s">
        <v>543</v>
      </c>
      <c r="K65" t="s">
        <v>26</v>
      </c>
      <c r="L65" s="1">
        <v>15187.95</v>
      </c>
      <c r="M65" s="1">
        <v>11494.11</v>
      </c>
      <c r="N65">
        <v>0</v>
      </c>
      <c r="O65" s="1">
        <v>26682.06</v>
      </c>
    </row>
    <row r="66" spans="4:15" x14ac:dyDescent="0.3">
      <c r="D66" t="s">
        <v>384</v>
      </c>
      <c r="F66">
        <v>138901</v>
      </c>
      <c r="H66">
        <v>500544</v>
      </c>
      <c r="I66" t="s">
        <v>899</v>
      </c>
      <c r="J66" t="s">
        <v>543</v>
      </c>
      <c r="K66" t="s">
        <v>26</v>
      </c>
      <c r="L66">
        <v>214.67</v>
      </c>
      <c r="M66">
        <v>543.35</v>
      </c>
      <c r="N66">
        <v>500.88</v>
      </c>
      <c r="O66">
        <v>257.14</v>
      </c>
    </row>
    <row r="67" spans="4:15" x14ac:dyDescent="0.3">
      <c r="D67" t="s">
        <v>384</v>
      </c>
      <c r="F67">
        <v>138901</v>
      </c>
      <c r="H67">
        <v>500550</v>
      </c>
      <c r="I67" t="s">
        <v>900</v>
      </c>
      <c r="J67" t="s">
        <v>543</v>
      </c>
      <c r="K67" t="s">
        <v>26</v>
      </c>
      <c r="L67">
        <v>421.38</v>
      </c>
      <c r="M67">
        <v>717.29</v>
      </c>
      <c r="N67">
        <v>694.04</v>
      </c>
      <c r="O67">
        <v>444.63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544</v>
      </c>
      <c r="K68" t="s">
        <v>26</v>
      </c>
      <c r="L68" s="1">
        <v>427852.61</v>
      </c>
      <c r="M68" s="1">
        <v>3046479.06</v>
      </c>
      <c r="N68" s="1">
        <v>2878566.89</v>
      </c>
      <c r="O68" s="1">
        <v>595764.78</v>
      </c>
    </row>
    <row r="69" spans="4:15" x14ac:dyDescent="0.3">
      <c r="D69" t="s">
        <v>384</v>
      </c>
      <c r="F69">
        <v>138901</v>
      </c>
      <c r="H69">
        <v>500557</v>
      </c>
      <c r="I69" t="s">
        <v>406</v>
      </c>
      <c r="J69" t="s">
        <v>543</v>
      </c>
      <c r="K69" t="s">
        <v>26</v>
      </c>
      <c r="L69" s="1">
        <v>5654112.9100000001</v>
      </c>
      <c r="M69" s="1">
        <v>625800.31999999995</v>
      </c>
      <c r="N69">
        <v>0</v>
      </c>
      <c r="O69" s="1">
        <v>6279913.2300000004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544</v>
      </c>
      <c r="K70" t="s">
        <v>26</v>
      </c>
      <c r="L70" s="1">
        <v>699112.49</v>
      </c>
      <c r="M70" s="1">
        <v>5372876.6399999997</v>
      </c>
      <c r="N70" s="1">
        <v>5121562.28</v>
      </c>
      <c r="O70" s="1">
        <v>950426.85</v>
      </c>
    </row>
    <row r="71" spans="4:15" x14ac:dyDescent="0.3">
      <c r="D71" t="s">
        <v>384</v>
      </c>
      <c r="F71">
        <v>138901</v>
      </c>
      <c r="H71">
        <v>500558</v>
      </c>
      <c r="I71" t="s">
        <v>406</v>
      </c>
      <c r="J71" t="s">
        <v>543</v>
      </c>
      <c r="K71" t="s">
        <v>26</v>
      </c>
      <c r="L71" s="1">
        <v>8403772.5999999996</v>
      </c>
      <c r="M71" s="1">
        <v>713191.36</v>
      </c>
      <c r="N71">
        <v>0</v>
      </c>
      <c r="O71" s="1">
        <v>9116963.9600000009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544</v>
      </c>
      <c r="K72" t="s">
        <v>26</v>
      </c>
      <c r="L72">
        <v>0</v>
      </c>
      <c r="M72" s="1">
        <v>3112595.14</v>
      </c>
      <c r="N72" s="1">
        <v>3106474.01</v>
      </c>
      <c r="O72" s="1">
        <v>6121.13</v>
      </c>
    </row>
    <row r="73" spans="4:15" x14ac:dyDescent="0.3">
      <c r="D73" t="s">
        <v>384</v>
      </c>
      <c r="F73">
        <v>138901</v>
      </c>
      <c r="H73">
        <v>500565</v>
      </c>
      <c r="I73" t="s">
        <v>902</v>
      </c>
      <c r="J73" t="s">
        <v>543</v>
      </c>
      <c r="K73" t="s">
        <v>26</v>
      </c>
      <c r="L73" s="1">
        <v>221713.65</v>
      </c>
      <c r="M73" s="1">
        <v>371730.41</v>
      </c>
      <c r="N73">
        <v>0</v>
      </c>
      <c r="O73" s="1">
        <v>593444.06000000006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544</v>
      </c>
      <c r="K74" t="s">
        <v>26</v>
      </c>
      <c r="L74">
        <v>-6.64</v>
      </c>
      <c r="M74" s="1">
        <v>179928.01</v>
      </c>
      <c r="N74" s="1">
        <v>179642.84</v>
      </c>
      <c r="O74">
        <v>278.52999999999997</v>
      </c>
    </row>
    <row r="75" spans="4:15" x14ac:dyDescent="0.3">
      <c r="D75" t="s">
        <v>384</v>
      </c>
      <c r="F75">
        <v>138901</v>
      </c>
      <c r="H75">
        <v>500567</v>
      </c>
      <c r="I75" t="s">
        <v>903</v>
      </c>
      <c r="J75" t="s">
        <v>543</v>
      </c>
      <c r="K75" t="s">
        <v>26</v>
      </c>
      <c r="L75" s="1">
        <v>10336.23</v>
      </c>
      <c r="M75" s="1">
        <v>10614.75</v>
      </c>
      <c r="N75">
        <v>0</v>
      </c>
      <c r="O75" s="1">
        <v>20950.98</v>
      </c>
    </row>
    <row r="76" spans="4:15" x14ac:dyDescent="0.3">
      <c r="D76" t="s">
        <v>384</v>
      </c>
      <c r="F76">
        <v>138901</v>
      </c>
      <c r="H76">
        <v>500576</v>
      </c>
      <c r="I76" t="s">
        <v>408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500581</v>
      </c>
      <c r="I77" t="s">
        <v>934</v>
      </c>
      <c r="J77" t="s">
        <v>544</v>
      </c>
      <c r="K77" t="s">
        <v>26</v>
      </c>
      <c r="L77">
        <v>0</v>
      </c>
      <c r="M77">
        <v>0.01</v>
      </c>
      <c r="N77">
        <v>0.01</v>
      </c>
      <c r="O77">
        <v>0</v>
      </c>
    </row>
    <row r="78" spans="4:15" x14ac:dyDescent="0.3">
      <c r="D78" t="s">
        <v>384</v>
      </c>
      <c r="F78">
        <v>138901</v>
      </c>
      <c r="H78">
        <v>500591</v>
      </c>
      <c r="I78" t="s">
        <v>904</v>
      </c>
      <c r="J78" t="s">
        <v>544</v>
      </c>
      <c r="K78" t="s">
        <v>26</v>
      </c>
      <c r="L78">
        <v>0.02</v>
      </c>
      <c r="M78" s="1">
        <v>489075.57</v>
      </c>
      <c r="N78" s="1">
        <v>490141.16</v>
      </c>
      <c r="O78" s="1">
        <v>-1065.57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543</v>
      </c>
      <c r="K79" t="s">
        <v>26</v>
      </c>
      <c r="L79" s="1">
        <v>60090.15</v>
      </c>
      <c r="M79" s="1">
        <v>114360.08</v>
      </c>
      <c r="N79">
        <v>0</v>
      </c>
      <c r="O79" s="1">
        <v>174450.23</v>
      </c>
    </row>
    <row r="80" spans="4:15" x14ac:dyDescent="0.3">
      <c r="D80" t="s">
        <v>384</v>
      </c>
      <c r="F80">
        <v>138901</v>
      </c>
      <c r="H80">
        <v>500598</v>
      </c>
      <c r="I80" t="s">
        <v>905</v>
      </c>
      <c r="J80" t="s">
        <v>544</v>
      </c>
      <c r="K80" t="s">
        <v>26</v>
      </c>
      <c r="L80">
        <v>0</v>
      </c>
      <c r="M80" s="1">
        <v>847445.37</v>
      </c>
      <c r="N80" s="1">
        <v>847445.37</v>
      </c>
      <c r="O80">
        <v>0</v>
      </c>
    </row>
    <row r="81" spans="4:15" x14ac:dyDescent="0.3">
      <c r="D81" t="s">
        <v>384</v>
      </c>
      <c r="F81">
        <v>138901</v>
      </c>
      <c r="H81">
        <v>500602</v>
      </c>
      <c r="I81" t="s">
        <v>568</v>
      </c>
      <c r="J81" t="s">
        <v>544</v>
      </c>
      <c r="K81" t="s">
        <v>26</v>
      </c>
      <c r="L81" s="1">
        <v>5231.08</v>
      </c>
      <c r="M81" s="1">
        <v>213797.62</v>
      </c>
      <c r="N81" s="1">
        <v>212124.18</v>
      </c>
      <c r="O81" s="1">
        <v>6904.52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543</v>
      </c>
      <c r="K82" t="s">
        <v>26</v>
      </c>
      <c r="L82" s="1">
        <v>54897.599999999999</v>
      </c>
      <c r="M82" s="1">
        <v>46101.83</v>
      </c>
      <c r="N82" s="1">
        <v>33101.14</v>
      </c>
      <c r="O82" s="1">
        <v>67898.289999999994</v>
      </c>
    </row>
    <row r="83" spans="4:15" x14ac:dyDescent="0.3">
      <c r="D83" t="s">
        <v>384</v>
      </c>
      <c r="F83">
        <v>138901</v>
      </c>
      <c r="H83">
        <v>500603</v>
      </c>
      <c r="I83" t="s">
        <v>935</v>
      </c>
      <c r="J83" t="s">
        <v>544</v>
      </c>
      <c r="K83" t="s">
        <v>26</v>
      </c>
      <c r="L83">
        <v>0</v>
      </c>
      <c r="M83">
        <v>0</v>
      </c>
      <c r="N83">
        <v>0</v>
      </c>
      <c r="O83">
        <v>0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543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500607</v>
      </c>
      <c r="I85" t="s">
        <v>906</v>
      </c>
      <c r="J85" t="s">
        <v>544</v>
      </c>
      <c r="K85" t="s">
        <v>26</v>
      </c>
      <c r="L85" s="1">
        <v>10117.99</v>
      </c>
      <c r="M85" s="1">
        <v>40041.93</v>
      </c>
      <c r="N85" s="1">
        <v>38659.129999999997</v>
      </c>
      <c r="O85" s="1">
        <v>11500.79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543</v>
      </c>
      <c r="K86" t="s">
        <v>26</v>
      </c>
      <c r="L86" s="1">
        <v>39968.31</v>
      </c>
      <c r="M86" s="1">
        <v>5592.1</v>
      </c>
      <c r="N86" s="1">
        <v>5258.82</v>
      </c>
      <c r="O86" s="1">
        <v>40301.589999999997</v>
      </c>
    </row>
    <row r="87" spans="4:15" x14ac:dyDescent="0.3">
      <c r="D87" t="s">
        <v>384</v>
      </c>
      <c r="F87">
        <v>138901</v>
      </c>
      <c r="H87">
        <v>500610</v>
      </c>
      <c r="I87" t="s">
        <v>907</v>
      </c>
      <c r="J87" t="s">
        <v>544</v>
      </c>
      <c r="K87" t="s">
        <v>26</v>
      </c>
      <c r="L87" s="1">
        <v>9585.2000000000007</v>
      </c>
      <c r="M87" s="1">
        <v>562448.39</v>
      </c>
      <c r="N87" s="1">
        <v>556450.76</v>
      </c>
      <c r="O87" s="1">
        <v>15582.83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543</v>
      </c>
      <c r="K88" t="s">
        <v>26</v>
      </c>
      <c r="L88" s="1">
        <v>207655.34</v>
      </c>
      <c r="M88" s="1">
        <v>121410.25</v>
      </c>
      <c r="N88">
        <v>0</v>
      </c>
      <c r="O88" s="1">
        <v>329065.59000000003</v>
      </c>
    </row>
    <row r="89" spans="4:15" x14ac:dyDescent="0.3">
      <c r="D89" t="s">
        <v>384</v>
      </c>
      <c r="F89">
        <v>138901</v>
      </c>
      <c r="H89">
        <v>500613</v>
      </c>
      <c r="I89" t="s">
        <v>411</v>
      </c>
      <c r="J89" t="s">
        <v>543</v>
      </c>
      <c r="K89" t="s">
        <v>26</v>
      </c>
      <c r="L89" s="1">
        <v>253346.54</v>
      </c>
      <c r="M89" s="1">
        <v>16347.14</v>
      </c>
      <c r="N89" s="1">
        <v>5000</v>
      </c>
      <c r="O89" s="1">
        <v>264693.68</v>
      </c>
    </row>
    <row r="90" spans="4:15" x14ac:dyDescent="0.3">
      <c r="D90" t="s">
        <v>384</v>
      </c>
      <c r="F90">
        <v>138901</v>
      </c>
      <c r="H90">
        <v>500617</v>
      </c>
      <c r="I90" t="s">
        <v>749</v>
      </c>
      <c r="J90" t="s">
        <v>543</v>
      </c>
      <c r="K90" t="s">
        <v>26</v>
      </c>
      <c r="L90">
        <v>885.59</v>
      </c>
      <c r="M90" s="1">
        <v>1071.32</v>
      </c>
      <c r="N90">
        <v>991.86</v>
      </c>
      <c r="O90">
        <v>965.05</v>
      </c>
    </row>
    <row r="91" spans="4:15" x14ac:dyDescent="0.3">
      <c r="D91" t="s">
        <v>384</v>
      </c>
      <c r="F91">
        <v>138901</v>
      </c>
      <c r="H91">
        <v>500626</v>
      </c>
      <c r="I91" t="s">
        <v>769</v>
      </c>
      <c r="J91" t="s">
        <v>544</v>
      </c>
      <c r="K91" t="s">
        <v>26</v>
      </c>
      <c r="L91" s="1">
        <v>14388.22</v>
      </c>
      <c r="M91" s="1">
        <v>23733.94</v>
      </c>
      <c r="N91" s="1">
        <v>20281.36</v>
      </c>
      <c r="O91" s="1">
        <v>17840.8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543</v>
      </c>
      <c r="K92" t="s">
        <v>26</v>
      </c>
      <c r="L92" s="1">
        <v>110667.73</v>
      </c>
      <c r="M92" s="1">
        <v>14113.85</v>
      </c>
      <c r="N92" s="1">
        <v>1365.85</v>
      </c>
      <c r="O92" s="1">
        <v>123415.73</v>
      </c>
    </row>
    <row r="93" spans="4:15" x14ac:dyDescent="0.3">
      <c r="D93" t="s">
        <v>384</v>
      </c>
      <c r="F93">
        <v>138901</v>
      </c>
      <c r="H93">
        <v>500629</v>
      </c>
      <c r="I93" t="s">
        <v>412</v>
      </c>
      <c r="J93" t="s">
        <v>543</v>
      </c>
      <c r="K93" t="s">
        <v>26</v>
      </c>
      <c r="L93" s="1">
        <v>2264.7399999999998</v>
      </c>
      <c r="M93" s="1">
        <v>33919.29</v>
      </c>
      <c r="N93" s="1">
        <v>36184.03</v>
      </c>
      <c r="O93">
        <v>0</v>
      </c>
    </row>
    <row r="94" spans="4:15" x14ac:dyDescent="0.3">
      <c r="D94" t="s">
        <v>384</v>
      </c>
      <c r="F94">
        <v>138901</v>
      </c>
      <c r="H94">
        <v>500630</v>
      </c>
      <c r="I94" t="s">
        <v>770</v>
      </c>
      <c r="J94" t="s">
        <v>544</v>
      </c>
      <c r="K94" t="s">
        <v>26</v>
      </c>
      <c r="L94" s="1">
        <v>303989.01</v>
      </c>
      <c r="M94" s="1">
        <v>2628558.2200000002</v>
      </c>
      <c r="N94" s="1">
        <v>2515349.35</v>
      </c>
      <c r="O94" s="1">
        <v>417197.88</v>
      </c>
    </row>
    <row r="95" spans="4:15" x14ac:dyDescent="0.3">
      <c r="D95" t="s">
        <v>384</v>
      </c>
      <c r="F95">
        <v>138901</v>
      </c>
      <c r="H95">
        <v>500630</v>
      </c>
      <c r="I95" t="s">
        <v>770</v>
      </c>
      <c r="J95" t="s">
        <v>543</v>
      </c>
      <c r="K95" t="s">
        <v>26</v>
      </c>
      <c r="L95" s="1">
        <v>4433253.2</v>
      </c>
      <c r="M95" s="1">
        <v>1176217.8999999999</v>
      </c>
      <c r="N95" s="1">
        <v>2259713.3199999998</v>
      </c>
      <c r="O95" s="1">
        <v>3349757.78</v>
      </c>
    </row>
    <row r="96" spans="4:15" x14ac:dyDescent="0.3">
      <c r="D96" t="s">
        <v>384</v>
      </c>
      <c r="F96">
        <v>138901</v>
      </c>
      <c r="H96">
        <v>500631</v>
      </c>
      <c r="I96" t="s">
        <v>413</v>
      </c>
      <c r="J96" t="s">
        <v>544</v>
      </c>
      <c r="K96" t="s">
        <v>26</v>
      </c>
      <c r="L96">
        <v>0</v>
      </c>
      <c r="M96">
        <v>0.01</v>
      </c>
      <c r="N96">
        <v>0.01</v>
      </c>
      <c r="O96">
        <v>0</v>
      </c>
    </row>
    <row r="97" spans="4:15" x14ac:dyDescent="0.3">
      <c r="D97" t="s">
        <v>384</v>
      </c>
      <c r="F97">
        <v>138901</v>
      </c>
      <c r="H97">
        <v>500632</v>
      </c>
      <c r="I97" t="s">
        <v>908</v>
      </c>
      <c r="J97" t="s">
        <v>543</v>
      </c>
      <c r="K97" t="s">
        <v>26</v>
      </c>
      <c r="L97">
        <v>36.54</v>
      </c>
      <c r="M97">
        <v>560.51</v>
      </c>
      <c r="N97">
        <v>511.43</v>
      </c>
      <c r="O97">
        <v>85.62</v>
      </c>
    </row>
    <row r="98" spans="4:15" x14ac:dyDescent="0.3">
      <c r="D98" t="s">
        <v>384</v>
      </c>
      <c r="F98">
        <v>138901</v>
      </c>
      <c r="H98">
        <v>500640</v>
      </c>
      <c r="I98" t="s">
        <v>414</v>
      </c>
      <c r="J98" t="s">
        <v>544</v>
      </c>
      <c r="K98" t="s">
        <v>26</v>
      </c>
      <c r="L98">
        <v>0.02</v>
      </c>
      <c r="M98" s="1">
        <v>606680.31000000006</v>
      </c>
      <c r="N98" s="1">
        <v>606680.36</v>
      </c>
      <c r="O98">
        <v>-0.03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543</v>
      </c>
      <c r="K99" t="s">
        <v>26</v>
      </c>
      <c r="L99" s="1">
        <v>351707.69</v>
      </c>
      <c r="M99" s="1">
        <v>476466.72</v>
      </c>
      <c r="N99" s="1">
        <v>427154.21</v>
      </c>
      <c r="O99" s="1">
        <v>401020.2</v>
      </c>
    </row>
    <row r="100" spans="4:15" x14ac:dyDescent="0.3">
      <c r="D100" t="s">
        <v>384</v>
      </c>
      <c r="F100">
        <v>138901</v>
      </c>
      <c r="H100">
        <v>500642</v>
      </c>
      <c r="I100" t="s">
        <v>414</v>
      </c>
      <c r="J100" t="s">
        <v>544</v>
      </c>
      <c r="K100" t="s">
        <v>26</v>
      </c>
      <c r="L100">
        <v>0.02</v>
      </c>
      <c r="M100" s="1">
        <v>891448.69</v>
      </c>
      <c r="N100" s="1">
        <v>891448.74</v>
      </c>
      <c r="O100">
        <v>-0.03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543</v>
      </c>
      <c r="K101" t="s">
        <v>26</v>
      </c>
      <c r="L101" s="1">
        <v>518299.24</v>
      </c>
      <c r="M101" s="1">
        <v>700780.23</v>
      </c>
      <c r="N101" s="1">
        <v>629482.12</v>
      </c>
      <c r="O101" s="1">
        <v>589597.35</v>
      </c>
    </row>
    <row r="102" spans="4:15" x14ac:dyDescent="0.3">
      <c r="D102" t="s">
        <v>384</v>
      </c>
      <c r="F102">
        <v>138901</v>
      </c>
      <c r="H102">
        <v>500644</v>
      </c>
      <c r="I102" t="s">
        <v>415</v>
      </c>
      <c r="J102" t="s">
        <v>543</v>
      </c>
      <c r="K102" t="s">
        <v>26</v>
      </c>
      <c r="L102" s="1">
        <v>6789.77</v>
      </c>
      <c r="M102" s="1">
        <v>3036.67</v>
      </c>
      <c r="N102">
        <v>0</v>
      </c>
      <c r="O102" s="1">
        <v>9826.44</v>
      </c>
    </row>
    <row r="103" spans="4:15" x14ac:dyDescent="0.3">
      <c r="D103" t="s">
        <v>384</v>
      </c>
      <c r="F103">
        <v>138901</v>
      </c>
      <c r="H103">
        <v>500645</v>
      </c>
      <c r="I103" t="s">
        <v>913</v>
      </c>
      <c r="J103" t="s">
        <v>544</v>
      </c>
      <c r="K103" t="s">
        <v>26</v>
      </c>
      <c r="L103">
        <v>0</v>
      </c>
      <c r="M103">
        <v>0.01</v>
      </c>
      <c r="N103">
        <v>0.01</v>
      </c>
      <c r="O103">
        <v>0</v>
      </c>
    </row>
    <row r="104" spans="4:15" x14ac:dyDescent="0.3">
      <c r="D104" t="s">
        <v>384</v>
      </c>
      <c r="F104">
        <v>138901</v>
      </c>
      <c r="H104">
        <v>500650</v>
      </c>
      <c r="I104" t="s">
        <v>914</v>
      </c>
      <c r="J104" t="s">
        <v>544</v>
      </c>
      <c r="K104" t="s">
        <v>26</v>
      </c>
      <c r="L104" s="1">
        <v>9813.5499999999993</v>
      </c>
      <c r="M104" s="1">
        <v>1097493.52</v>
      </c>
      <c r="N104" s="1">
        <v>1094645.31</v>
      </c>
      <c r="O104" s="1">
        <v>12661.76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543</v>
      </c>
      <c r="K105" t="s">
        <v>26</v>
      </c>
      <c r="L105" s="1">
        <v>93352.89</v>
      </c>
      <c r="M105" s="1">
        <v>121720.53</v>
      </c>
      <c r="N105">
        <v>0</v>
      </c>
      <c r="O105" s="1">
        <v>215073.42</v>
      </c>
    </row>
    <row r="106" spans="4:15" x14ac:dyDescent="0.3">
      <c r="D106" t="s">
        <v>384</v>
      </c>
      <c r="F106">
        <v>138901</v>
      </c>
      <c r="H106">
        <v>500656</v>
      </c>
      <c r="I106" t="s">
        <v>915</v>
      </c>
      <c r="J106" t="s">
        <v>544</v>
      </c>
      <c r="K106" t="s">
        <v>26</v>
      </c>
      <c r="L106" s="1">
        <v>16858.2</v>
      </c>
      <c r="M106" s="1">
        <v>349803.36</v>
      </c>
      <c r="N106" s="1">
        <v>338610.81</v>
      </c>
      <c r="O106" s="1">
        <v>28050.75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543</v>
      </c>
      <c r="K107" t="s">
        <v>26</v>
      </c>
      <c r="L107" s="1">
        <v>372880.73</v>
      </c>
      <c r="M107" s="1">
        <v>176047.69</v>
      </c>
      <c r="N107" s="1">
        <v>495563.4</v>
      </c>
      <c r="O107" s="1">
        <v>53365.02</v>
      </c>
    </row>
    <row r="108" spans="4:15" x14ac:dyDescent="0.3">
      <c r="D108" t="s">
        <v>384</v>
      </c>
      <c r="F108">
        <v>138901</v>
      </c>
      <c r="H108">
        <v>500657</v>
      </c>
      <c r="I108" t="s">
        <v>916</v>
      </c>
      <c r="J108" t="s">
        <v>543</v>
      </c>
      <c r="K108" t="s">
        <v>26</v>
      </c>
      <c r="L108" s="1">
        <v>9017.56</v>
      </c>
      <c r="M108" s="1">
        <v>9017.56</v>
      </c>
      <c r="N108" s="1">
        <v>18035.12</v>
      </c>
      <c r="O108">
        <v>0</v>
      </c>
    </row>
    <row r="109" spans="4:15" x14ac:dyDescent="0.3">
      <c r="D109" t="s">
        <v>384</v>
      </c>
      <c r="F109">
        <v>138901</v>
      </c>
      <c r="H109">
        <v>500664</v>
      </c>
      <c r="I109" t="s">
        <v>918</v>
      </c>
      <c r="J109" t="s">
        <v>543</v>
      </c>
      <c r="K109" t="s">
        <v>26</v>
      </c>
      <c r="L109" s="1">
        <v>1480.52</v>
      </c>
      <c r="M109" s="1">
        <v>4430.91</v>
      </c>
      <c r="N109">
        <v>0</v>
      </c>
      <c r="O109" s="1">
        <v>5911.43</v>
      </c>
    </row>
    <row r="110" spans="4:15" x14ac:dyDescent="0.3">
      <c r="D110" t="s">
        <v>384</v>
      </c>
      <c r="F110">
        <v>138901</v>
      </c>
      <c r="H110">
        <v>500677</v>
      </c>
      <c r="I110" t="s">
        <v>750</v>
      </c>
      <c r="J110" t="s">
        <v>544</v>
      </c>
      <c r="K110" t="s">
        <v>26</v>
      </c>
      <c r="L110" s="1">
        <v>-5673.93</v>
      </c>
      <c r="M110" s="1">
        <v>1468892.04</v>
      </c>
      <c r="N110" s="1">
        <v>1463218.11</v>
      </c>
      <c r="O110">
        <v>0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543</v>
      </c>
      <c r="K111" t="s">
        <v>26</v>
      </c>
      <c r="L111" s="1">
        <v>2098247.66</v>
      </c>
      <c r="M111" s="1">
        <v>1288716.3799999999</v>
      </c>
      <c r="N111" s="1">
        <v>3345232.07</v>
      </c>
      <c r="O111" s="1">
        <v>41731.97</v>
      </c>
    </row>
    <row r="112" spans="4:15" x14ac:dyDescent="0.3">
      <c r="D112" t="s">
        <v>384</v>
      </c>
      <c r="F112">
        <v>138901</v>
      </c>
      <c r="H112">
        <v>500679</v>
      </c>
      <c r="I112" t="s">
        <v>416</v>
      </c>
      <c r="J112" t="s">
        <v>544</v>
      </c>
      <c r="K112" t="s">
        <v>26</v>
      </c>
      <c r="L112">
        <v>0</v>
      </c>
      <c r="M112" s="1">
        <v>911131.84</v>
      </c>
      <c r="N112" s="1">
        <v>904473.23</v>
      </c>
      <c r="O112" s="1">
        <v>6658.61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543</v>
      </c>
      <c r="K113" t="s">
        <v>26</v>
      </c>
      <c r="L113" s="1">
        <v>241182.67</v>
      </c>
      <c r="M113" s="1">
        <v>384154.02</v>
      </c>
      <c r="N113">
        <v>0</v>
      </c>
      <c r="O113" s="1">
        <v>625336.68999999994</v>
      </c>
    </row>
    <row r="114" spans="4:15" x14ac:dyDescent="0.3">
      <c r="D114" t="s">
        <v>384</v>
      </c>
      <c r="F114">
        <v>138901</v>
      </c>
      <c r="H114">
        <v>500680</v>
      </c>
      <c r="I114" t="s">
        <v>919</v>
      </c>
      <c r="J114" t="s">
        <v>543</v>
      </c>
      <c r="K114" t="s">
        <v>26</v>
      </c>
      <c r="L114" s="1">
        <v>1360.27</v>
      </c>
      <c r="M114">
        <v>550.67999999999995</v>
      </c>
      <c r="N114">
        <v>611.51</v>
      </c>
      <c r="O114" s="1">
        <v>1299.44</v>
      </c>
    </row>
    <row r="115" spans="4:15" x14ac:dyDescent="0.3">
      <c r="D115" t="s">
        <v>384</v>
      </c>
      <c r="F115">
        <v>138901</v>
      </c>
      <c r="H115">
        <v>500682</v>
      </c>
      <c r="I115" t="s">
        <v>771</v>
      </c>
      <c r="J115" t="s">
        <v>544</v>
      </c>
      <c r="K115" t="s">
        <v>26</v>
      </c>
      <c r="L115">
        <v>-24.18</v>
      </c>
      <c r="M115">
        <v>106.38</v>
      </c>
      <c r="N115">
        <v>1.77</v>
      </c>
      <c r="O115">
        <v>80.430000000000007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543</v>
      </c>
      <c r="K116" t="s">
        <v>26</v>
      </c>
      <c r="L116" s="1">
        <v>7410.7</v>
      </c>
      <c r="M116" s="1">
        <v>6314.76</v>
      </c>
      <c r="N116">
        <v>0</v>
      </c>
      <c r="O116" s="1">
        <v>13725.46</v>
      </c>
    </row>
    <row r="117" spans="4:15" x14ac:dyDescent="0.3">
      <c r="D117" t="s">
        <v>384</v>
      </c>
      <c r="F117">
        <v>138901</v>
      </c>
      <c r="H117">
        <v>500686</v>
      </c>
      <c r="I117" t="s">
        <v>751</v>
      </c>
      <c r="J117" t="s">
        <v>544</v>
      </c>
      <c r="K117" t="s">
        <v>26</v>
      </c>
      <c r="L117">
        <v>0</v>
      </c>
      <c r="M117" s="1">
        <v>39548.120000000003</v>
      </c>
      <c r="N117" s="1">
        <v>39548.080000000002</v>
      </c>
      <c r="O117">
        <v>0.04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543</v>
      </c>
      <c r="K118" t="s">
        <v>26</v>
      </c>
      <c r="L118" s="1">
        <v>5787.73</v>
      </c>
      <c r="M118" s="1">
        <v>16604.419999999998</v>
      </c>
      <c r="N118" s="1">
        <v>13878.8</v>
      </c>
      <c r="O118" s="1">
        <v>8513.35</v>
      </c>
    </row>
    <row r="119" spans="4:15" x14ac:dyDescent="0.3">
      <c r="D119" t="s">
        <v>384</v>
      </c>
      <c r="F119">
        <v>138901</v>
      </c>
      <c r="H119">
        <v>500691</v>
      </c>
      <c r="I119" t="s">
        <v>920</v>
      </c>
      <c r="J119" t="s">
        <v>544</v>
      </c>
      <c r="K119" t="s">
        <v>26</v>
      </c>
      <c r="L119">
        <v>0</v>
      </c>
      <c r="M119" s="1">
        <v>18496.7</v>
      </c>
      <c r="N119" s="1">
        <v>18496.7</v>
      </c>
      <c r="O119">
        <v>0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543</v>
      </c>
      <c r="K120" t="s">
        <v>26</v>
      </c>
      <c r="L120">
        <v>0</v>
      </c>
      <c r="M120" s="1">
        <v>8950.1</v>
      </c>
      <c r="N120" s="1">
        <v>8950.1</v>
      </c>
      <c r="O120">
        <v>0</v>
      </c>
    </row>
    <row r="121" spans="4:15" x14ac:dyDescent="0.3">
      <c r="D121" t="s">
        <v>384</v>
      </c>
      <c r="F121">
        <v>138901</v>
      </c>
      <c r="H121">
        <v>500693</v>
      </c>
      <c r="I121" t="s">
        <v>417</v>
      </c>
      <c r="J121" t="s">
        <v>543</v>
      </c>
      <c r="K121" t="s">
        <v>26</v>
      </c>
      <c r="L121" s="1">
        <v>52861.18</v>
      </c>
      <c r="M121" s="1">
        <v>3320.11</v>
      </c>
      <c r="N121">
        <v>0</v>
      </c>
      <c r="O121" s="1">
        <v>56181.29</v>
      </c>
    </row>
    <row r="122" spans="4:15" x14ac:dyDescent="0.3">
      <c r="D122" t="s">
        <v>384</v>
      </c>
      <c r="F122">
        <v>138901</v>
      </c>
      <c r="H122">
        <v>500700</v>
      </c>
      <c r="I122" t="s">
        <v>921</v>
      </c>
      <c r="J122" t="s">
        <v>543</v>
      </c>
      <c r="K122" t="s">
        <v>26</v>
      </c>
      <c r="L122" s="1">
        <v>43469.19</v>
      </c>
      <c r="M122" s="1">
        <v>673772.23</v>
      </c>
      <c r="N122">
        <v>0</v>
      </c>
      <c r="O122" s="1">
        <v>717241.42</v>
      </c>
    </row>
    <row r="123" spans="4:15" x14ac:dyDescent="0.3">
      <c r="D123" t="s">
        <v>384</v>
      </c>
      <c r="F123">
        <v>138901</v>
      </c>
      <c r="H123">
        <v>500701</v>
      </c>
      <c r="I123" t="s">
        <v>922</v>
      </c>
      <c r="J123" t="s">
        <v>544</v>
      </c>
      <c r="K123" t="s">
        <v>26</v>
      </c>
      <c r="L123">
        <v>0</v>
      </c>
      <c r="M123" s="1">
        <v>1154201.78</v>
      </c>
      <c r="N123" s="1">
        <v>1151041.27</v>
      </c>
      <c r="O123" s="1">
        <v>3160.51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543</v>
      </c>
      <c r="K124" t="s">
        <v>26</v>
      </c>
      <c r="L124" s="1">
        <v>114478.58</v>
      </c>
      <c r="M124" s="1">
        <v>607802.05000000005</v>
      </c>
      <c r="N124">
        <v>0</v>
      </c>
      <c r="O124" s="1">
        <v>722280.63</v>
      </c>
    </row>
    <row r="125" spans="4:15" x14ac:dyDescent="0.3">
      <c r="D125" t="s">
        <v>384</v>
      </c>
      <c r="F125">
        <v>138901</v>
      </c>
      <c r="H125">
        <v>500708</v>
      </c>
      <c r="I125" t="s">
        <v>418</v>
      </c>
      <c r="J125" t="s">
        <v>544</v>
      </c>
      <c r="K125" t="s">
        <v>26</v>
      </c>
      <c r="L125">
        <v>0</v>
      </c>
      <c r="M125" s="1">
        <v>729347.92</v>
      </c>
      <c r="N125" s="1">
        <v>729347.93</v>
      </c>
      <c r="O125">
        <v>-0.01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543</v>
      </c>
      <c r="K126" t="s">
        <v>26</v>
      </c>
      <c r="L126" s="1">
        <v>24322.46</v>
      </c>
      <c r="M126" s="1">
        <v>378910.08</v>
      </c>
      <c r="N126" s="1">
        <v>379412.23</v>
      </c>
      <c r="O126" s="1">
        <v>23820.31</v>
      </c>
    </row>
    <row r="127" spans="4:15" x14ac:dyDescent="0.3">
      <c r="D127" t="s">
        <v>384</v>
      </c>
      <c r="F127">
        <v>138901</v>
      </c>
      <c r="H127">
        <v>500709</v>
      </c>
      <c r="I127" t="s">
        <v>418</v>
      </c>
      <c r="J127" t="s">
        <v>544</v>
      </c>
      <c r="K127" t="s">
        <v>26</v>
      </c>
      <c r="L127">
        <v>0</v>
      </c>
      <c r="M127" s="1">
        <v>2921356.59</v>
      </c>
      <c r="N127" s="1">
        <v>2921356.63</v>
      </c>
      <c r="O127">
        <v>-0.04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543</v>
      </c>
      <c r="K128" t="s">
        <v>26</v>
      </c>
      <c r="L128" s="1">
        <v>98413.24</v>
      </c>
      <c r="M128" s="1">
        <v>1533142.01</v>
      </c>
      <c r="N128" s="1">
        <v>1535173.73</v>
      </c>
      <c r="O128" s="1">
        <v>96381.52</v>
      </c>
    </row>
    <row r="129" spans="4:15" x14ac:dyDescent="0.3">
      <c r="D129" t="s">
        <v>384</v>
      </c>
      <c r="F129">
        <v>138901</v>
      </c>
      <c r="H129">
        <v>500710</v>
      </c>
      <c r="I129" t="s">
        <v>772</v>
      </c>
      <c r="J129" t="s">
        <v>543</v>
      </c>
      <c r="K129" t="s">
        <v>26</v>
      </c>
      <c r="L129" s="1">
        <v>1409.65</v>
      </c>
      <c r="M129" s="1">
        <v>2538</v>
      </c>
      <c r="N129" s="1">
        <v>2321.77</v>
      </c>
      <c r="O129" s="1">
        <v>1625.88</v>
      </c>
    </row>
    <row r="130" spans="4:15" x14ac:dyDescent="0.3">
      <c r="D130" t="s">
        <v>384</v>
      </c>
      <c r="F130">
        <v>138901</v>
      </c>
      <c r="H130">
        <v>500716</v>
      </c>
      <c r="I130" t="s">
        <v>419</v>
      </c>
      <c r="J130" t="s">
        <v>544</v>
      </c>
      <c r="K130" t="s">
        <v>26</v>
      </c>
      <c r="L130">
        <v>0</v>
      </c>
      <c r="M130">
        <v>0</v>
      </c>
      <c r="N130">
        <v>0</v>
      </c>
      <c r="O130">
        <v>0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543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500721</v>
      </c>
      <c r="I132" t="s">
        <v>923</v>
      </c>
      <c r="J132" t="s">
        <v>544</v>
      </c>
      <c r="K132" t="s">
        <v>26</v>
      </c>
      <c r="L132">
        <v>-212.33</v>
      </c>
      <c r="M132" s="1">
        <v>50985.88</v>
      </c>
      <c r="N132" s="1">
        <v>50773.54</v>
      </c>
      <c r="O132">
        <v>0.01</v>
      </c>
    </row>
    <row r="133" spans="4:15" x14ac:dyDescent="0.3">
      <c r="D133" t="s">
        <v>384</v>
      </c>
      <c r="F133">
        <v>138901</v>
      </c>
      <c r="H133">
        <v>500721</v>
      </c>
      <c r="I133" t="s">
        <v>923</v>
      </c>
      <c r="J133" t="s">
        <v>543</v>
      </c>
      <c r="K133" t="s">
        <v>26</v>
      </c>
      <c r="L133" s="1">
        <v>116906.59</v>
      </c>
      <c r="M133" s="1">
        <v>66801.55</v>
      </c>
      <c r="N133" s="1">
        <v>172557.42</v>
      </c>
      <c r="O133" s="1">
        <v>11150.72</v>
      </c>
    </row>
    <row r="134" spans="4:15" x14ac:dyDescent="0.3">
      <c r="D134" t="s">
        <v>384</v>
      </c>
      <c r="F134">
        <v>138901</v>
      </c>
      <c r="H134">
        <v>500724</v>
      </c>
      <c r="I134" t="s">
        <v>414</v>
      </c>
      <c r="J134" t="s">
        <v>544</v>
      </c>
      <c r="K134" t="s">
        <v>26</v>
      </c>
      <c r="L134">
        <v>-27.11</v>
      </c>
      <c r="M134">
        <v>659.71</v>
      </c>
      <c r="N134">
        <v>0</v>
      </c>
      <c r="O134">
        <v>632.6</v>
      </c>
    </row>
    <row r="135" spans="4:15" x14ac:dyDescent="0.3">
      <c r="D135" t="s">
        <v>384</v>
      </c>
      <c r="F135">
        <v>138901</v>
      </c>
      <c r="H135">
        <v>500724</v>
      </c>
      <c r="I135" t="s">
        <v>414</v>
      </c>
      <c r="J135" t="s">
        <v>543</v>
      </c>
      <c r="K135" t="s">
        <v>26</v>
      </c>
      <c r="L135" s="1">
        <v>23922.46</v>
      </c>
      <c r="M135" s="1">
        <v>43825.37</v>
      </c>
      <c r="N135">
        <v>0</v>
      </c>
      <c r="O135" s="1">
        <v>67747.83</v>
      </c>
    </row>
    <row r="136" spans="4:15" x14ac:dyDescent="0.3">
      <c r="D136" t="s">
        <v>384</v>
      </c>
      <c r="F136">
        <v>138901</v>
      </c>
      <c r="H136">
        <v>500730</v>
      </c>
      <c r="I136" t="s">
        <v>924</v>
      </c>
      <c r="J136" t="s">
        <v>543</v>
      </c>
      <c r="K136" t="s">
        <v>26</v>
      </c>
      <c r="L136" s="1">
        <v>9259.33</v>
      </c>
      <c r="M136" s="1">
        <v>1782.99</v>
      </c>
      <c r="N136">
        <v>0</v>
      </c>
      <c r="O136" s="1">
        <v>11042.32</v>
      </c>
    </row>
    <row r="137" spans="4:15" x14ac:dyDescent="0.3">
      <c r="D137" t="s">
        <v>384</v>
      </c>
      <c r="F137">
        <v>138901</v>
      </c>
      <c r="H137">
        <v>500732</v>
      </c>
      <c r="I137" t="s">
        <v>647</v>
      </c>
      <c r="J137" t="s">
        <v>544</v>
      </c>
      <c r="K137" t="s">
        <v>26</v>
      </c>
      <c r="L137">
        <v>119.49</v>
      </c>
      <c r="M137" s="1">
        <v>1025.7</v>
      </c>
      <c r="N137">
        <v>990.14</v>
      </c>
      <c r="O137">
        <v>155.05000000000001</v>
      </c>
    </row>
    <row r="138" spans="4:15" x14ac:dyDescent="0.3">
      <c r="D138" t="s">
        <v>384</v>
      </c>
      <c r="F138">
        <v>138901</v>
      </c>
      <c r="H138">
        <v>500732</v>
      </c>
      <c r="I138" t="s">
        <v>647</v>
      </c>
      <c r="J138" t="s">
        <v>543</v>
      </c>
      <c r="K138" t="s">
        <v>26</v>
      </c>
      <c r="L138" s="1">
        <v>1420.82</v>
      </c>
      <c r="M138" s="1">
        <v>1793.46</v>
      </c>
      <c r="N138" s="1">
        <v>2643.48</v>
      </c>
      <c r="O138">
        <v>570.79999999999995</v>
      </c>
    </row>
    <row r="139" spans="4:15" x14ac:dyDescent="0.3">
      <c r="D139" t="s">
        <v>384</v>
      </c>
      <c r="F139">
        <v>138901</v>
      </c>
      <c r="H139">
        <v>500733</v>
      </c>
      <c r="I139" t="s">
        <v>925</v>
      </c>
      <c r="J139" t="s">
        <v>544</v>
      </c>
      <c r="K139" t="s">
        <v>26</v>
      </c>
      <c r="L139">
        <v>223.9</v>
      </c>
      <c r="M139" s="1">
        <v>1353.05</v>
      </c>
      <c r="N139" s="1">
        <v>1219.6400000000001</v>
      </c>
      <c r="O139">
        <v>357.31</v>
      </c>
    </row>
    <row r="140" spans="4:15" x14ac:dyDescent="0.3">
      <c r="D140" t="s">
        <v>384</v>
      </c>
      <c r="F140">
        <v>138901</v>
      </c>
      <c r="H140">
        <v>500733</v>
      </c>
      <c r="I140" t="s">
        <v>925</v>
      </c>
      <c r="J140" t="s">
        <v>543</v>
      </c>
      <c r="K140" t="s">
        <v>26</v>
      </c>
      <c r="L140" s="1">
        <v>4608.34</v>
      </c>
      <c r="M140" s="1">
        <v>3878.53</v>
      </c>
      <c r="N140">
        <v>0</v>
      </c>
      <c r="O140" s="1">
        <v>8486.8700000000008</v>
      </c>
    </row>
    <row r="141" spans="4:15" x14ac:dyDescent="0.3">
      <c r="D141" t="s">
        <v>384</v>
      </c>
      <c r="F141">
        <v>138901</v>
      </c>
      <c r="H141">
        <v>500734</v>
      </c>
      <c r="I141" t="s">
        <v>648</v>
      </c>
      <c r="J141" t="s">
        <v>544</v>
      </c>
      <c r="K141" t="s">
        <v>26</v>
      </c>
      <c r="L141">
        <v>476.69</v>
      </c>
      <c r="M141" s="1">
        <v>3615.8</v>
      </c>
      <c r="N141" s="1">
        <v>3493.57</v>
      </c>
      <c r="O141">
        <v>598.91999999999996</v>
      </c>
    </row>
    <row r="142" spans="4:15" x14ac:dyDescent="0.3">
      <c r="D142" t="s">
        <v>384</v>
      </c>
      <c r="F142">
        <v>138901</v>
      </c>
      <c r="H142">
        <v>500734</v>
      </c>
      <c r="I142" t="s">
        <v>648</v>
      </c>
      <c r="J142" t="s">
        <v>543</v>
      </c>
      <c r="K142" t="s">
        <v>26</v>
      </c>
      <c r="L142" s="1">
        <v>3950.89</v>
      </c>
      <c r="M142" s="1">
        <v>18361.95</v>
      </c>
      <c r="N142">
        <v>0</v>
      </c>
      <c r="O142" s="1">
        <v>22312.84</v>
      </c>
    </row>
    <row r="143" spans="4:15" x14ac:dyDescent="0.3">
      <c r="D143" t="s">
        <v>384</v>
      </c>
      <c r="F143">
        <v>138901</v>
      </c>
      <c r="H143">
        <v>500735</v>
      </c>
      <c r="I143" t="s">
        <v>773</v>
      </c>
      <c r="J143" t="s">
        <v>544</v>
      </c>
      <c r="K143" t="s">
        <v>26</v>
      </c>
      <c r="L143" s="1">
        <v>121927.52</v>
      </c>
      <c r="M143" s="1">
        <v>222107.5</v>
      </c>
      <c r="N143" s="1">
        <v>126624.64</v>
      </c>
      <c r="O143" s="1">
        <v>217410.38</v>
      </c>
    </row>
    <row r="144" spans="4:15" x14ac:dyDescent="0.3">
      <c r="D144" t="s">
        <v>384</v>
      </c>
      <c r="F144">
        <v>138901</v>
      </c>
      <c r="H144">
        <v>500735</v>
      </c>
      <c r="I144" t="s">
        <v>773</v>
      </c>
      <c r="J144" t="s">
        <v>543</v>
      </c>
      <c r="K144" t="s">
        <v>26</v>
      </c>
      <c r="L144" s="1">
        <v>3336567.12</v>
      </c>
      <c r="M144" s="1">
        <v>725399.14</v>
      </c>
      <c r="N144">
        <v>0</v>
      </c>
      <c r="O144" s="1">
        <v>4061966.26</v>
      </c>
    </row>
    <row r="145" spans="2:15" x14ac:dyDescent="0.3">
      <c r="D145" t="s">
        <v>384</v>
      </c>
      <c r="F145">
        <v>138901</v>
      </c>
      <c r="H145">
        <v>500736</v>
      </c>
      <c r="I145" t="s">
        <v>926</v>
      </c>
      <c r="J145" t="s">
        <v>543</v>
      </c>
      <c r="K145" t="s">
        <v>26</v>
      </c>
      <c r="L145" s="1">
        <v>3080.3</v>
      </c>
      <c r="M145" s="1">
        <v>2993.71</v>
      </c>
      <c r="N145" s="1">
        <v>6053.84</v>
      </c>
      <c r="O145">
        <v>20.170000000000002</v>
      </c>
    </row>
    <row r="146" spans="2:15" x14ac:dyDescent="0.3">
      <c r="D146" t="s">
        <v>384</v>
      </c>
      <c r="F146">
        <v>138901</v>
      </c>
      <c r="H146">
        <v>500740</v>
      </c>
      <c r="I146" t="s">
        <v>927</v>
      </c>
      <c r="J146" t="s">
        <v>544</v>
      </c>
      <c r="K146" t="s">
        <v>26</v>
      </c>
      <c r="L146" s="1">
        <v>-1968.31</v>
      </c>
      <c r="M146" s="1">
        <v>126428.74</v>
      </c>
      <c r="N146" s="1">
        <v>110389.6</v>
      </c>
      <c r="O146" s="1">
        <v>14070.83</v>
      </c>
    </row>
    <row r="147" spans="2:15" x14ac:dyDescent="0.3">
      <c r="D147" t="s">
        <v>384</v>
      </c>
      <c r="F147">
        <v>138901</v>
      </c>
      <c r="H147">
        <v>500740</v>
      </c>
      <c r="I147" t="s">
        <v>927</v>
      </c>
      <c r="J147" t="s">
        <v>543</v>
      </c>
      <c r="K147" t="s">
        <v>26</v>
      </c>
      <c r="L147" s="1">
        <v>582924.17000000004</v>
      </c>
      <c r="M147" s="1">
        <v>324681.51</v>
      </c>
      <c r="N147">
        <v>0</v>
      </c>
      <c r="O147" s="1">
        <v>907605.68</v>
      </c>
    </row>
    <row r="148" spans="2:15" x14ac:dyDescent="0.3">
      <c r="D148" t="s">
        <v>384</v>
      </c>
      <c r="F148">
        <v>138901</v>
      </c>
      <c r="H148">
        <v>500741</v>
      </c>
      <c r="I148" t="s">
        <v>928</v>
      </c>
      <c r="J148" t="s">
        <v>544</v>
      </c>
      <c r="K148" t="s">
        <v>26</v>
      </c>
      <c r="L148">
        <v>-685.1</v>
      </c>
      <c r="M148" s="1">
        <v>6338.23</v>
      </c>
      <c r="N148" s="1">
        <v>5653.13</v>
      </c>
      <c r="O148">
        <v>0</v>
      </c>
    </row>
    <row r="149" spans="2:15" x14ac:dyDescent="0.3">
      <c r="D149" t="s">
        <v>384</v>
      </c>
      <c r="F149">
        <v>138901</v>
      </c>
      <c r="H149">
        <v>500741</v>
      </c>
      <c r="I149" t="s">
        <v>928</v>
      </c>
      <c r="J149" t="s">
        <v>543</v>
      </c>
      <c r="K149" t="s">
        <v>26</v>
      </c>
      <c r="L149" s="1">
        <v>80387.44</v>
      </c>
      <c r="M149" s="1">
        <v>75825.5</v>
      </c>
      <c r="N149" s="1">
        <v>141285.42000000001</v>
      </c>
      <c r="O149" s="1">
        <v>14927.52</v>
      </c>
    </row>
    <row r="150" spans="2:15" x14ac:dyDescent="0.3">
      <c r="D150" t="s">
        <v>384</v>
      </c>
      <c r="F150">
        <v>138901</v>
      </c>
      <c r="H150">
        <v>500742</v>
      </c>
      <c r="I150" t="s">
        <v>774</v>
      </c>
      <c r="J150" t="s">
        <v>543</v>
      </c>
      <c r="K150" t="s">
        <v>26</v>
      </c>
      <c r="L150">
        <v>312.33999999999997</v>
      </c>
      <c r="M150">
        <v>741.4</v>
      </c>
      <c r="N150">
        <v>460.29</v>
      </c>
      <c r="O150">
        <v>593.45000000000005</v>
      </c>
    </row>
    <row r="151" spans="2:15" x14ac:dyDescent="0.3">
      <c r="D151" t="s">
        <v>384</v>
      </c>
      <c r="F151">
        <v>138901</v>
      </c>
      <c r="H151">
        <v>500746</v>
      </c>
      <c r="I151" t="s">
        <v>420</v>
      </c>
      <c r="J151" t="s">
        <v>544</v>
      </c>
      <c r="K151" t="s">
        <v>26</v>
      </c>
      <c r="L151" s="1">
        <v>-8063.03</v>
      </c>
      <c r="M151" s="1">
        <v>19397.419999999998</v>
      </c>
      <c r="N151">
        <v>187.88</v>
      </c>
      <c r="O151" s="1">
        <v>11146.51</v>
      </c>
    </row>
    <row r="152" spans="2:15" x14ac:dyDescent="0.3">
      <c r="D152" t="s">
        <v>384</v>
      </c>
      <c r="F152">
        <v>138901</v>
      </c>
      <c r="H152">
        <v>500746</v>
      </c>
      <c r="I152" t="s">
        <v>420</v>
      </c>
      <c r="J152" t="s">
        <v>543</v>
      </c>
      <c r="K152" t="s">
        <v>26</v>
      </c>
      <c r="L152" s="1">
        <v>1364328.39</v>
      </c>
      <c r="M152" s="1">
        <v>687737.45</v>
      </c>
      <c r="N152">
        <v>0</v>
      </c>
      <c r="O152" s="1">
        <v>2052065.84</v>
      </c>
    </row>
    <row r="153" spans="2:15" x14ac:dyDescent="0.3">
      <c r="D153" t="s">
        <v>384</v>
      </c>
      <c r="F153">
        <v>138901</v>
      </c>
      <c r="H153">
        <v>500748</v>
      </c>
      <c r="I153" t="s">
        <v>752</v>
      </c>
      <c r="J153" t="s">
        <v>543</v>
      </c>
      <c r="K153" t="s">
        <v>26</v>
      </c>
      <c r="L153" s="1">
        <v>5977.58</v>
      </c>
      <c r="M153" s="1">
        <v>8413.32</v>
      </c>
      <c r="N153" s="1">
        <v>7607.83</v>
      </c>
      <c r="O153" s="1">
        <v>6783.07</v>
      </c>
    </row>
    <row r="154" spans="2:15" x14ac:dyDescent="0.3">
      <c r="D154" t="s">
        <v>384</v>
      </c>
      <c r="F154">
        <v>138901</v>
      </c>
      <c r="H154">
        <v>500749</v>
      </c>
      <c r="I154" t="s">
        <v>421</v>
      </c>
      <c r="J154" t="s">
        <v>544</v>
      </c>
      <c r="K154" t="s">
        <v>26</v>
      </c>
      <c r="L154">
        <v>0</v>
      </c>
      <c r="M154" s="1">
        <v>22341.72</v>
      </c>
      <c r="N154" s="1">
        <v>22341.72</v>
      </c>
      <c r="O154">
        <v>0</v>
      </c>
    </row>
    <row r="155" spans="2:15" x14ac:dyDescent="0.3">
      <c r="D155" t="s">
        <v>384</v>
      </c>
      <c r="F155">
        <v>138901</v>
      </c>
      <c r="H155">
        <v>500749</v>
      </c>
      <c r="I155" t="s">
        <v>421</v>
      </c>
      <c r="J155" t="s">
        <v>543</v>
      </c>
      <c r="K155" t="s">
        <v>26</v>
      </c>
      <c r="L155" s="1">
        <v>1037820.78</v>
      </c>
      <c r="M155" s="1">
        <v>993925.98</v>
      </c>
      <c r="N155" s="1">
        <v>1948310.08</v>
      </c>
      <c r="O155" s="1">
        <v>83436.679999999993</v>
      </c>
    </row>
    <row r="156" spans="2:15" x14ac:dyDescent="0.3">
      <c r="D156" t="s">
        <v>384</v>
      </c>
      <c r="F156">
        <v>138901</v>
      </c>
      <c r="H156">
        <v>500758</v>
      </c>
      <c r="I156" t="s">
        <v>422</v>
      </c>
      <c r="J156" t="s">
        <v>543</v>
      </c>
      <c r="K156" t="s">
        <v>26</v>
      </c>
      <c r="L156" s="1">
        <v>1562.3</v>
      </c>
      <c r="M156" s="1">
        <v>3026.96</v>
      </c>
      <c r="N156" s="1">
        <v>2734.03</v>
      </c>
      <c r="O156" s="1">
        <v>1855.23</v>
      </c>
    </row>
    <row r="158" spans="2:15" x14ac:dyDescent="0.3">
      <c r="B158" t="s">
        <v>442</v>
      </c>
      <c r="D158" t="s">
        <v>384</v>
      </c>
      <c r="F158">
        <v>138901</v>
      </c>
      <c r="K158" t="s">
        <v>26</v>
      </c>
      <c r="L158" s="1">
        <v>55204982.509999998</v>
      </c>
      <c r="M158" s="1">
        <v>78419223.769999996</v>
      </c>
      <c r="N158" s="1">
        <v>80320098.170000002</v>
      </c>
      <c r="O158" s="1">
        <v>53304108.109999999</v>
      </c>
    </row>
    <row r="160" spans="2:15" x14ac:dyDescent="0.3">
      <c r="B160" t="s">
        <v>443</v>
      </c>
      <c r="D160" t="s">
        <v>384</v>
      </c>
      <c r="K160" t="s">
        <v>26</v>
      </c>
      <c r="L160" s="1">
        <v>55204982.509999998</v>
      </c>
      <c r="M160" s="1">
        <v>78419223.769999996</v>
      </c>
      <c r="N160" s="1">
        <v>80320098.170000002</v>
      </c>
      <c r="O160" s="1">
        <v>53304108.109999999</v>
      </c>
    </row>
    <row r="162" spans="1:15" x14ac:dyDescent="0.3">
      <c r="B162" t="s">
        <v>444</v>
      </c>
      <c r="K162" t="s">
        <v>26</v>
      </c>
      <c r="L162" s="1">
        <v>55204982.509999998</v>
      </c>
      <c r="M162" s="1">
        <v>78419223.769999996</v>
      </c>
      <c r="N162" s="1">
        <v>80320098.170000002</v>
      </c>
      <c r="O162" s="1">
        <v>53304108.109999999</v>
      </c>
    </row>
    <row r="164" spans="1:15" x14ac:dyDescent="0.3">
      <c r="A164" t="s">
        <v>936</v>
      </c>
    </row>
    <row r="165" spans="1:15" x14ac:dyDescent="0.3">
      <c r="A165" t="s">
        <v>446</v>
      </c>
    </row>
    <row r="166" spans="1:15" x14ac:dyDescent="0.3">
      <c r="A166" t="s">
        <v>873</v>
      </c>
    </row>
    <row r="167" spans="1:15" x14ac:dyDescent="0.3">
      <c r="A167" t="s">
        <v>447</v>
      </c>
    </row>
    <row r="169" spans="1:15" x14ac:dyDescent="0.3">
      <c r="D169" t="s">
        <v>379</v>
      </c>
      <c r="F169" t="s">
        <v>374</v>
      </c>
      <c r="G169" t="s">
        <v>448</v>
      </c>
      <c r="H169" t="s">
        <v>380</v>
      </c>
      <c r="J169" t="s">
        <v>381</v>
      </c>
      <c r="L169" t="s">
        <v>382</v>
      </c>
      <c r="M169" t="s">
        <v>383</v>
      </c>
    </row>
    <row r="171" spans="1:15" x14ac:dyDescent="0.3">
      <c r="D171" t="s">
        <v>26</v>
      </c>
      <c r="F171" t="s">
        <v>384</v>
      </c>
      <c r="G171" t="s">
        <v>544</v>
      </c>
      <c r="H171" s="1">
        <v>3336609.67</v>
      </c>
      <c r="J171" s="1">
        <v>60805839.030000001</v>
      </c>
      <c r="L171" s="1">
        <v>60323264.170000002</v>
      </c>
      <c r="M171" s="1">
        <v>3819184.53</v>
      </c>
    </row>
    <row r="172" spans="1:15" x14ac:dyDescent="0.3">
      <c r="D172" t="s">
        <v>26</v>
      </c>
      <c r="F172" t="s">
        <v>384</v>
      </c>
      <c r="G172" t="s">
        <v>543</v>
      </c>
      <c r="H172" s="1">
        <v>51868372.840000004</v>
      </c>
      <c r="J172" s="1">
        <v>17613384.739999998</v>
      </c>
      <c r="L172" s="1">
        <v>19996834</v>
      </c>
      <c r="M172" s="1">
        <v>49484923.579999998</v>
      </c>
    </row>
    <row r="174" spans="1:15" x14ac:dyDescent="0.3">
      <c r="B174" t="s">
        <v>442</v>
      </c>
      <c r="D174" t="s">
        <v>26</v>
      </c>
      <c r="H174" s="1">
        <v>55204982.509999998</v>
      </c>
      <c r="J174" s="1">
        <v>78419223.769999996</v>
      </c>
      <c r="L174" s="1">
        <v>80320098.170000002</v>
      </c>
      <c r="M174" s="1">
        <v>53304108.109999999</v>
      </c>
    </row>
  </sheetData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O10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937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400101.03</v>
      </c>
      <c r="M7" s="1">
        <v>494321.99</v>
      </c>
      <c r="N7" s="1">
        <v>401029.71</v>
      </c>
      <c r="O7" s="1">
        <v>493393.31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2979049.97</v>
      </c>
      <c r="M8" s="1">
        <v>57431.62</v>
      </c>
      <c r="N8">
        <v>0</v>
      </c>
      <c r="O8" s="1">
        <v>3036481.59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399866.72</v>
      </c>
      <c r="M9" s="1">
        <v>495832.85</v>
      </c>
      <c r="N9" s="1">
        <v>402566.48</v>
      </c>
      <c r="O9" s="1">
        <v>493133.09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2978341.01</v>
      </c>
      <c r="M10" s="1">
        <v>57471.14</v>
      </c>
      <c r="N10">
        <v>0</v>
      </c>
      <c r="O10" s="1">
        <v>3035812.15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1007132.96</v>
      </c>
      <c r="M11" s="1">
        <v>5771816.96</v>
      </c>
      <c r="N11" s="1">
        <v>5494510.8300000001</v>
      </c>
      <c r="O11" s="1">
        <v>1284439.0900000001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9037199.25</v>
      </c>
      <c r="M12" s="1">
        <v>470394.09</v>
      </c>
      <c r="N12">
        <v>0</v>
      </c>
      <c r="O12" s="1">
        <v>9507593.3399999999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895730.09</v>
      </c>
      <c r="M13" s="1">
        <v>1618546.33</v>
      </c>
      <c r="N13" s="1">
        <v>1386939.41</v>
      </c>
      <c r="O13" s="1">
        <v>1127337.01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7493329.4100000001</v>
      </c>
      <c r="M14" s="1">
        <v>144694.26</v>
      </c>
      <c r="N14">
        <v>0</v>
      </c>
      <c r="O14" s="1">
        <v>7638023.6699999999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3118997.8</v>
      </c>
      <c r="M15" s="1">
        <v>5152070.91</v>
      </c>
      <c r="N15" s="1">
        <v>4366121.8099999996</v>
      </c>
      <c r="O15" s="1">
        <v>3904946.9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25348946.469999999</v>
      </c>
      <c r="M16" s="1">
        <v>624503.94999999995</v>
      </c>
      <c r="N16">
        <v>0</v>
      </c>
      <c r="O16" s="1">
        <v>25973450.420000002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131306.64000000001</v>
      </c>
      <c r="M17" s="1">
        <v>188702.41</v>
      </c>
      <c r="N17" s="1">
        <v>157927.59</v>
      </c>
      <c r="O17" s="1">
        <v>162081.46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983390.44</v>
      </c>
      <c r="M18" s="1">
        <v>21734.66</v>
      </c>
      <c r="N18">
        <v>0</v>
      </c>
      <c r="O18" s="1">
        <v>1005125.1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821889.75</v>
      </c>
      <c r="M19" s="1">
        <v>1017962.24</v>
      </c>
      <c r="N19" s="1">
        <v>808431.16</v>
      </c>
      <c r="O19" s="1">
        <v>1031420.83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6767558.2199999997</v>
      </c>
      <c r="M20" s="1">
        <v>136562.34</v>
      </c>
      <c r="N20">
        <v>0</v>
      </c>
      <c r="O20" s="1">
        <v>6904120.5599999996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3411732.62</v>
      </c>
      <c r="M21" s="1">
        <v>47781.22</v>
      </c>
      <c r="N21" s="1">
        <v>20000</v>
      </c>
      <c r="O21" s="1">
        <v>3439513.84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7512.3</v>
      </c>
      <c r="N22" s="1">
        <v>7512.3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5873833.5999999996</v>
      </c>
      <c r="N23" s="1">
        <v>5873833.5999999996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30656.98</v>
      </c>
      <c r="M24" s="1">
        <v>278331.45</v>
      </c>
      <c r="N24" s="1">
        <v>269490.3</v>
      </c>
      <c r="O24" s="1">
        <v>39498.129999999997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355485.43</v>
      </c>
      <c r="M25" s="1">
        <v>8743.9599999999991</v>
      </c>
      <c r="N25">
        <v>0</v>
      </c>
      <c r="O25" s="1">
        <v>364229.39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179194.41</v>
      </c>
      <c r="M26" s="1">
        <v>1276784.49</v>
      </c>
      <c r="N26" s="1">
        <v>1197738.78</v>
      </c>
      <c r="O26" s="1">
        <v>258240.12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2683928.31</v>
      </c>
      <c r="M27" s="1">
        <v>77163.31</v>
      </c>
      <c r="N27">
        <v>0</v>
      </c>
      <c r="O27" s="1">
        <v>2761091.62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551788.12</v>
      </c>
      <c r="M28" s="1">
        <v>819259.03</v>
      </c>
      <c r="N28" s="1">
        <v>675108.08</v>
      </c>
      <c r="O28" s="1">
        <v>695939.07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4857564.03</v>
      </c>
      <c r="M29" s="1">
        <v>83641.210000000006</v>
      </c>
      <c r="N29">
        <v>0</v>
      </c>
      <c r="O29" s="1">
        <v>4941205.24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1316707.98</v>
      </c>
      <c r="M30" s="1">
        <v>4464719.54</v>
      </c>
      <c r="N30" s="1">
        <v>4095054.62</v>
      </c>
      <c r="O30" s="1">
        <v>1686372.9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12072960.92</v>
      </c>
      <c r="M31" s="1">
        <v>488556.09</v>
      </c>
      <c r="N31">
        <v>0</v>
      </c>
      <c r="O31" s="1">
        <v>12561517.01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366570.63</v>
      </c>
      <c r="M32" s="1">
        <v>474787.04</v>
      </c>
      <c r="N32" s="1">
        <v>367745.15</v>
      </c>
      <c r="O32" s="1">
        <v>473612.52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3510605.08</v>
      </c>
      <c r="M33" s="1">
        <v>181242.96</v>
      </c>
      <c r="N33">
        <v>0</v>
      </c>
      <c r="O33" s="1">
        <v>3691848.04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57950.76</v>
      </c>
      <c r="N34" s="1">
        <v>57950.76</v>
      </c>
      <c r="O34">
        <v>0</v>
      </c>
    </row>
    <row r="35" spans="4:15" x14ac:dyDescent="0.3">
      <c r="D35" t="s">
        <v>384</v>
      </c>
      <c r="F35">
        <v>138901</v>
      </c>
      <c r="H35">
        <v>500300</v>
      </c>
      <c r="I35" t="s">
        <v>636</v>
      </c>
      <c r="J35" t="s">
        <v>561</v>
      </c>
      <c r="K35" t="s">
        <v>26</v>
      </c>
      <c r="L35">
        <v>0</v>
      </c>
      <c r="M35" s="1">
        <v>335468.03000000003</v>
      </c>
      <c r="N35" s="1">
        <v>335468.03000000003</v>
      </c>
      <c r="O35">
        <v>0</v>
      </c>
    </row>
    <row r="36" spans="4:15" x14ac:dyDescent="0.3">
      <c r="D36" t="s">
        <v>384</v>
      </c>
      <c r="F36">
        <v>138901</v>
      </c>
      <c r="H36">
        <v>500302</v>
      </c>
      <c r="I36" t="s">
        <v>585</v>
      </c>
      <c r="J36" t="s">
        <v>561</v>
      </c>
      <c r="K36" t="s">
        <v>26</v>
      </c>
      <c r="L36" s="1">
        <v>487958.58</v>
      </c>
      <c r="M36" s="1">
        <v>1006913.16</v>
      </c>
      <c r="N36" s="1">
        <v>870961.04</v>
      </c>
      <c r="O36" s="1">
        <v>623910.69999999995</v>
      </c>
    </row>
    <row r="37" spans="4:15" x14ac:dyDescent="0.3">
      <c r="D37" t="s">
        <v>384</v>
      </c>
      <c r="F37">
        <v>138901</v>
      </c>
      <c r="H37">
        <v>500302</v>
      </c>
      <c r="I37" t="s">
        <v>585</v>
      </c>
      <c r="J37" t="s">
        <v>562</v>
      </c>
      <c r="K37" t="s">
        <v>26</v>
      </c>
      <c r="L37" s="1">
        <v>4590306.9400000004</v>
      </c>
      <c r="M37" s="1">
        <v>111241.96</v>
      </c>
      <c r="N37">
        <v>0</v>
      </c>
      <c r="O37" s="1">
        <v>4701548.9000000004</v>
      </c>
    </row>
    <row r="38" spans="4:15" x14ac:dyDescent="0.3">
      <c r="D38" t="s">
        <v>384</v>
      </c>
      <c r="F38">
        <v>138901</v>
      </c>
      <c r="H38">
        <v>500317</v>
      </c>
      <c r="I38" t="s">
        <v>766</v>
      </c>
      <c r="J38" t="s">
        <v>562</v>
      </c>
      <c r="K38" t="s">
        <v>26</v>
      </c>
      <c r="L38" s="1">
        <v>48030.61</v>
      </c>
      <c r="M38" s="1">
        <v>1483.45</v>
      </c>
      <c r="N38">
        <v>0</v>
      </c>
      <c r="O38" s="1">
        <v>49514.06</v>
      </c>
    </row>
    <row r="39" spans="4:15" x14ac:dyDescent="0.3">
      <c r="D39" t="s">
        <v>384</v>
      </c>
      <c r="F39">
        <v>138901</v>
      </c>
      <c r="H39">
        <v>500319</v>
      </c>
      <c r="I39" t="s">
        <v>591</v>
      </c>
      <c r="J39" t="s">
        <v>562</v>
      </c>
      <c r="K39" t="s">
        <v>26</v>
      </c>
      <c r="L39" s="1">
        <v>48808.160000000003</v>
      </c>
      <c r="M39" s="1">
        <v>3202.7</v>
      </c>
      <c r="N39">
        <v>0</v>
      </c>
      <c r="O39" s="1">
        <v>52010.86</v>
      </c>
    </row>
    <row r="40" spans="4:15" x14ac:dyDescent="0.3">
      <c r="D40" t="s">
        <v>384</v>
      </c>
      <c r="F40">
        <v>138901</v>
      </c>
      <c r="H40">
        <v>500330</v>
      </c>
      <c r="I40" t="s">
        <v>880</v>
      </c>
      <c r="J40" t="s">
        <v>562</v>
      </c>
      <c r="K40" t="s">
        <v>26</v>
      </c>
      <c r="L40" s="1">
        <v>90540.95</v>
      </c>
      <c r="M40" s="1">
        <v>3761.13</v>
      </c>
      <c r="N40">
        <v>0</v>
      </c>
      <c r="O40" s="1">
        <v>94302.080000000002</v>
      </c>
    </row>
    <row r="41" spans="4:15" x14ac:dyDescent="0.3">
      <c r="D41" t="s">
        <v>384</v>
      </c>
      <c r="F41">
        <v>138901</v>
      </c>
      <c r="H41">
        <v>500332</v>
      </c>
      <c r="I41" t="s">
        <v>881</v>
      </c>
      <c r="J41" t="s">
        <v>561</v>
      </c>
      <c r="K41" t="s">
        <v>26</v>
      </c>
      <c r="L41" s="1">
        <v>159048.25</v>
      </c>
      <c r="M41" s="1">
        <v>211945.2</v>
      </c>
      <c r="N41" s="1">
        <v>175287.22</v>
      </c>
      <c r="O41" s="1">
        <v>195706.23</v>
      </c>
    </row>
    <row r="42" spans="4:15" x14ac:dyDescent="0.3">
      <c r="D42" t="s">
        <v>384</v>
      </c>
      <c r="F42">
        <v>138901</v>
      </c>
      <c r="H42">
        <v>500332</v>
      </c>
      <c r="I42" t="s">
        <v>881</v>
      </c>
      <c r="J42" t="s">
        <v>562</v>
      </c>
      <c r="K42" t="s">
        <v>26</v>
      </c>
      <c r="L42" s="1">
        <v>1270748.6200000001</v>
      </c>
      <c r="M42" s="1">
        <v>26038.53</v>
      </c>
      <c r="N42">
        <v>0</v>
      </c>
      <c r="O42" s="1">
        <v>1296787.1499999999</v>
      </c>
    </row>
    <row r="43" spans="4:15" x14ac:dyDescent="0.3">
      <c r="D43" t="s">
        <v>384</v>
      </c>
      <c r="F43">
        <v>138901</v>
      </c>
      <c r="H43">
        <v>500360</v>
      </c>
      <c r="I43" t="s">
        <v>768</v>
      </c>
      <c r="J43" t="s">
        <v>562</v>
      </c>
      <c r="K43" t="s">
        <v>26</v>
      </c>
      <c r="L43" s="1">
        <v>305844.36</v>
      </c>
      <c r="M43" s="1">
        <v>2182.84</v>
      </c>
      <c r="N43">
        <v>0</v>
      </c>
      <c r="O43" s="1">
        <v>308027.2</v>
      </c>
    </row>
    <row r="44" spans="4:15" x14ac:dyDescent="0.3">
      <c r="D44" t="s">
        <v>384</v>
      </c>
      <c r="F44">
        <v>138901</v>
      </c>
      <c r="H44">
        <v>500385</v>
      </c>
      <c r="I44" t="s">
        <v>883</v>
      </c>
      <c r="J44" t="s">
        <v>562</v>
      </c>
      <c r="K44" t="s">
        <v>26</v>
      </c>
      <c r="L44" s="1">
        <v>128817.24</v>
      </c>
      <c r="M44" s="1">
        <v>3918.6</v>
      </c>
      <c r="N44">
        <v>0</v>
      </c>
      <c r="O44" s="1">
        <v>132735.84</v>
      </c>
    </row>
    <row r="45" spans="4:15" x14ac:dyDescent="0.3">
      <c r="D45" t="s">
        <v>384</v>
      </c>
      <c r="F45">
        <v>138901</v>
      </c>
      <c r="H45">
        <v>500386</v>
      </c>
      <c r="I45" t="s">
        <v>884</v>
      </c>
      <c r="J45" t="s">
        <v>562</v>
      </c>
      <c r="K45" t="s">
        <v>26</v>
      </c>
      <c r="L45" s="1">
        <v>349385.65</v>
      </c>
      <c r="M45" s="1">
        <v>7207.26</v>
      </c>
      <c r="N45">
        <v>0</v>
      </c>
      <c r="O45" s="1">
        <v>356592.91</v>
      </c>
    </row>
    <row r="46" spans="4:15" x14ac:dyDescent="0.3">
      <c r="D46" t="s">
        <v>384</v>
      </c>
      <c r="F46">
        <v>138901</v>
      </c>
      <c r="H46">
        <v>500391</v>
      </c>
      <c r="I46" t="s">
        <v>885</v>
      </c>
      <c r="J46" t="s">
        <v>562</v>
      </c>
      <c r="K46" t="s">
        <v>26</v>
      </c>
      <c r="L46" s="1">
        <v>103858.42</v>
      </c>
      <c r="M46" s="1">
        <v>2419.16</v>
      </c>
      <c r="N46">
        <v>0</v>
      </c>
      <c r="O46" s="1">
        <v>106277.58</v>
      </c>
    </row>
    <row r="47" spans="4:15" x14ac:dyDescent="0.3">
      <c r="D47" t="s">
        <v>384</v>
      </c>
      <c r="F47">
        <v>138901</v>
      </c>
      <c r="H47">
        <v>500392</v>
      </c>
      <c r="I47" t="s">
        <v>637</v>
      </c>
      <c r="J47" t="s">
        <v>562</v>
      </c>
      <c r="K47" t="s">
        <v>26</v>
      </c>
      <c r="L47" s="1">
        <v>599462.74</v>
      </c>
      <c r="M47" s="1">
        <v>12228.31</v>
      </c>
      <c r="N47">
        <v>0</v>
      </c>
      <c r="O47" s="1">
        <v>611691.05000000005</v>
      </c>
    </row>
    <row r="48" spans="4:15" x14ac:dyDescent="0.3">
      <c r="D48" t="s">
        <v>384</v>
      </c>
      <c r="F48">
        <v>138901</v>
      </c>
      <c r="H48">
        <v>500460</v>
      </c>
      <c r="I48" t="s">
        <v>888</v>
      </c>
      <c r="J48" t="s">
        <v>561</v>
      </c>
      <c r="K48" t="s">
        <v>26</v>
      </c>
      <c r="L48" s="1">
        <v>14371.71</v>
      </c>
      <c r="M48" s="1">
        <v>3698982.98</v>
      </c>
      <c r="N48" s="1">
        <v>3669422.34</v>
      </c>
      <c r="O48" s="1">
        <v>43932.35</v>
      </c>
    </row>
    <row r="49" spans="4:15" x14ac:dyDescent="0.3">
      <c r="D49" t="s">
        <v>384</v>
      </c>
      <c r="F49">
        <v>138901</v>
      </c>
      <c r="H49">
        <v>500460</v>
      </c>
      <c r="I49" t="s">
        <v>888</v>
      </c>
      <c r="J49" t="s">
        <v>562</v>
      </c>
      <c r="K49" t="s">
        <v>26</v>
      </c>
      <c r="L49" s="1">
        <v>663674.15</v>
      </c>
      <c r="M49" s="1">
        <v>285616.21999999997</v>
      </c>
      <c r="N49">
        <v>0</v>
      </c>
      <c r="O49" s="1">
        <v>949290.37</v>
      </c>
    </row>
    <row r="50" spans="4:15" x14ac:dyDescent="0.3">
      <c r="D50" t="s">
        <v>384</v>
      </c>
      <c r="F50">
        <v>138901</v>
      </c>
      <c r="H50">
        <v>500476</v>
      </c>
      <c r="I50" t="s">
        <v>890</v>
      </c>
      <c r="J50" t="s">
        <v>562</v>
      </c>
      <c r="K50" t="s">
        <v>26</v>
      </c>
      <c r="L50" s="1">
        <v>410469.04</v>
      </c>
      <c r="M50" s="1">
        <v>20001.490000000002</v>
      </c>
      <c r="N50">
        <v>0</v>
      </c>
      <c r="O50" s="1">
        <v>430470.53</v>
      </c>
    </row>
    <row r="51" spans="4:15" x14ac:dyDescent="0.3">
      <c r="D51" t="s">
        <v>384</v>
      </c>
      <c r="F51">
        <v>138901</v>
      </c>
      <c r="H51">
        <v>500491</v>
      </c>
      <c r="I51" t="s">
        <v>640</v>
      </c>
      <c r="J51" t="s">
        <v>561</v>
      </c>
      <c r="K51" t="s">
        <v>26</v>
      </c>
      <c r="L51">
        <v>0</v>
      </c>
      <c r="M51">
        <v>0.02</v>
      </c>
      <c r="N51">
        <v>0.02</v>
      </c>
      <c r="O51">
        <v>0</v>
      </c>
    </row>
    <row r="52" spans="4:15" x14ac:dyDescent="0.3">
      <c r="D52" t="s">
        <v>384</v>
      </c>
      <c r="F52">
        <v>138901</v>
      </c>
      <c r="H52">
        <v>500508</v>
      </c>
      <c r="I52" t="s">
        <v>643</v>
      </c>
      <c r="J52" t="s">
        <v>562</v>
      </c>
      <c r="K52" t="s">
        <v>26</v>
      </c>
      <c r="L52" s="1">
        <v>16066.13</v>
      </c>
      <c r="M52" s="1">
        <v>2391.67</v>
      </c>
      <c r="N52">
        <v>0</v>
      </c>
      <c r="O52" s="1">
        <v>18457.8</v>
      </c>
    </row>
    <row r="53" spans="4:15" x14ac:dyDescent="0.3">
      <c r="D53" t="s">
        <v>384</v>
      </c>
      <c r="F53">
        <v>138901</v>
      </c>
      <c r="H53">
        <v>500521</v>
      </c>
      <c r="I53" t="s">
        <v>938</v>
      </c>
      <c r="J53" t="s">
        <v>561</v>
      </c>
      <c r="K53" t="s">
        <v>26</v>
      </c>
      <c r="L53">
        <v>0</v>
      </c>
      <c r="M53">
        <v>423.37</v>
      </c>
      <c r="N53">
        <v>423.37</v>
      </c>
      <c r="O53">
        <v>0</v>
      </c>
    </row>
    <row r="54" spans="4:15" x14ac:dyDescent="0.3">
      <c r="D54" t="s">
        <v>384</v>
      </c>
      <c r="F54">
        <v>138901</v>
      </c>
      <c r="H54">
        <v>500521</v>
      </c>
      <c r="I54" t="s">
        <v>938</v>
      </c>
      <c r="J54" t="s">
        <v>562</v>
      </c>
      <c r="K54" t="s">
        <v>26</v>
      </c>
      <c r="L54">
        <v>0</v>
      </c>
      <c r="M54">
        <v>423.37</v>
      </c>
      <c r="N54">
        <v>423.37</v>
      </c>
      <c r="O54">
        <v>0</v>
      </c>
    </row>
    <row r="55" spans="4:15" x14ac:dyDescent="0.3">
      <c r="D55" t="s">
        <v>384</v>
      </c>
      <c r="F55">
        <v>138901</v>
      </c>
      <c r="H55">
        <v>500522</v>
      </c>
      <c r="I55" t="s">
        <v>402</v>
      </c>
      <c r="J55" t="s">
        <v>561</v>
      </c>
      <c r="K55" t="s">
        <v>26</v>
      </c>
      <c r="L55" s="1">
        <v>369843.68</v>
      </c>
      <c r="M55" s="1">
        <v>474565</v>
      </c>
      <c r="N55" s="1">
        <v>370972.14</v>
      </c>
      <c r="O55" s="1">
        <v>473436.54</v>
      </c>
    </row>
    <row r="56" spans="4:15" x14ac:dyDescent="0.3">
      <c r="D56" t="s">
        <v>384</v>
      </c>
      <c r="F56">
        <v>138901</v>
      </c>
      <c r="H56">
        <v>500522</v>
      </c>
      <c r="I56" t="s">
        <v>402</v>
      </c>
      <c r="J56" t="s">
        <v>562</v>
      </c>
      <c r="K56" t="s">
        <v>26</v>
      </c>
      <c r="L56" s="1">
        <v>3382403.78</v>
      </c>
      <c r="M56" s="1">
        <v>168867.53</v>
      </c>
      <c r="N56">
        <v>0</v>
      </c>
      <c r="O56" s="1">
        <v>3551271.31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561</v>
      </c>
      <c r="K57" t="s">
        <v>26</v>
      </c>
      <c r="L57">
        <v>0</v>
      </c>
      <c r="M57">
        <v>55.46</v>
      </c>
      <c r="N57">
        <v>55.46</v>
      </c>
      <c r="O57">
        <v>0</v>
      </c>
    </row>
    <row r="58" spans="4:15" x14ac:dyDescent="0.3">
      <c r="D58" t="s">
        <v>384</v>
      </c>
      <c r="F58">
        <v>138901</v>
      </c>
      <c r="H58">
        <v>500543</v>
      </c>
      <c r="I58" t="s">
        <v>898</v>
      </c>
      <c r="J58" t="s">
        <v>562</v>
      </c>
      <c r="K58" t="s">
        <v>26</v>
      </c>
      <c r="L58" s="1">
        <v>14204.45</v>
      </c>
      <c r="M58">
        <v>875.63</v>
      </c>
      <c r="N58">
        <v>0</v>
      </c>
      <c r="O58" s="1">
        <v>15080.08</v>
      </c>
    </row>
    <row r="59" spans="4:15" x14ac:dyDescent="0.3">
      <c r="D59" t="s">
        <v>384</v>
      </c>
      <c r="F59">
        <v>138901</v>
      </c>
      <c r="H59">
        <v>500546</v>
      </c>
      <c r="I59" t="s">
        <v>404</v>
      </c>
      <c r="J59" t="s">
        <v>562</v>
      </c>
      <c r="K59" t="s">
        <v>26</v>
      </c>
      <c r="L59" s="1">
        <v>4980.92</v>
      </c>
      <c r="M59" s="1">
        <v>1666.22</v>
      </c>
      <c r="N59">
        <v>0</v>
      </c>
      <c r="O59" s="1">
        <v>6647.14</v>
      </c>
    </row>
    <row r="60" spans="4:15" x14ac:dyDescent="0.3">
      <c r="D60" t="s">
        <v>384</v>
      </c>
      <c r="F60">
        <v>138901</v>
      </c>
      <c r="H60">
        <v>500554</v>
      </c>
      <c r="I60" t="s">
        <v>901</v>
      </c>
      <c r="J60" t="s">
        <v>562</v>
      </c>
      <c r="K60" t="s">
        <v>26</v>
      </c>
      <c r="L60" s="1">
        <v>134525.16</v>
      </c>
      <c r="M60" s="1">
        <v>7724.24</v>
      </c>
      <c r="N60">
        <v>0</v>
      </c>
      <c r="O60" s="1">
        <v>142249.4</v>
      </c>
    </row>
    <row r="61" spans="4:15" x14ac:dyDescent="0.3">
      <c r="D61" t="s">
        <v>384</v>
      </c>
      <c r="F61">
        <v>138901</v>
      </c>
      <c r="H61">
        <v>500555</v>
      </c>
      <c r="I61" t="s">
        <v>405</v>
      </c>
      <c r="J61" t="s">
        <v>562</v>
      </c>
      <c r="K61" t="s">
        <v>26</v>
      </c>
      <c r="L61" s="1">
        <v>38639.33</v>
      </c>
      <c r="M61" s="1">
        <v>6188.82</v>
      </c>
      <c r="N61" s="1">
        <v>40000</v>
      </c>
      <c r="O61" s="1">
        <v>4828.1499999999996</v>
      </c>
    </row>
    <row r="62" spans="4:15" x14ac:dyDescent="0.3">
      <c r="D62" t="s">
        <v>384</v>
      </c>
      <c r="F62">
        <v>138901</v>
      </c>
      <c r="H62">
        <v>500560</v>
      </c>
      <c r="I62" t="s">
        <v>407</v>
      </c>
      <c r="J62" t="s">
        <v>562</v>
      </c>
      <c r="K62" t="s">
        <v>26</v>
      </c>
      <c r="L62" s="1">
        <v>68802.17</v>
      </c>
      <c r="M62" s="1">
        <v>2728</v>
      </c>
      <c r="N62">
        <v>0</v>
      </c>
      <c r="O62" s="1">
        <v>71530.17</v>
      </c>
    </row>
    <row r="63" spans="4:15" x14ac:dyDescent="0.3">
      <c r="D63" t="s">
        <v>384</v>
      </c>
      <c r="F63">
        <v>138901</v>
      </c>
      <c r="H63">
        <v>500576</v>
      </c>
      <c r="I63" t="s">
        <v>408</v>
      </c>
      <c r="J63" t="s">
        <v>561</v>
      </c>
      <c r="K63" t="s">
        <v>26</v>
      </c>
      <c r="L63" s="1">
        <v>12154.15</v>
      </c>
      <c r="M63" s="1">
        <v>37673.599999999999</v>
      </c>
      <c r="N63" s="1">
        <v>41038.379999999997</v>
      </c>
      <c r="O63" s="1">
        <v>8789.3700000000008</v>
      </c>
    </row>
    <row r="64" spans="4:15" x14ac:dyDescent="0.3">
      <c r="D64" t="s">
        <v>384</v>
      </c>
      <c r="F64">
        <v>138901</v>
      </c>
      <c r="H64">
        <v>500576</v>
      </c>
      <c r="I64" t="s">
        <v>408</v>
      </c>
      <c r="J64" t="s">
        <v>562</v>
      </c>
      <c r="K64" t="s">
        <v>26</v>
      </c>
      <c r="L64" s="1">
        <v>225556.54</v>
      </c>
      <c r="M64" s="1">
        <v>28925.95</v>
      </c>
      <c r="N64">
        <v>0</v>
      </c>
      <c r="O64" s="1">
        <v>254482.49</v>
      </c>
    </row>
    <row r="65" spans="4:15" x14ac:dyDescent="0.3">
      <c r="D65" t="s">
        <v>384</v>
      </c>
      <c r="F65">
        <v>138901</v>
      </c>
      <c r="H65">
        <v>500577</v>
      </c>
      <c r="I65" t="s">
        <v>409</v>
      </c>
      <c r="J65" t="s">
        <v>562</v>
      </c>
      <c r="K65" t="s">
        <v>26</v>
      </c>
      <c r="L65" s="1">
        <v>15655.97</v>
      </c>
      <c r="M65" s="1">
        <v>2160.6</v>
      </c>
      <c r="N65" s="1">
        <v>7800</v>
      </c>
      <c r="O65" s="1">
        <v>10016.57</v>
      </c>
    </row>
    <row r="66" spans="4:15" x14ac:dyDescent="0.3">
      <c r="D66" t="s">
        <v>384</v>
      </c>
      <c r="F66">
        <v>138901</v>
      </c>
      <c r="H66">
        <v>500598</v>
      </c>
      <c r="I66" t="s">
        <v>905</v>
      </c>
      <c r="J66" t="s">
        <v>561</v>
      </c>
      <c r="K66" t="s">
        <v>26</v>
      </c>
      <c r="L66" s="1">
        <v>340178.21</v>
      </c>
      <c r="M66" s="1">
        <v>454427.99</v>
      </c>
      <c r="N66" s="1">
        <v>356270.88</v>
      </c>
      <c r="O66" s="1">
        <v>438335.32</v>
      </c>
    </row>
    <row r="67" spans="4:15" x14ac:dyDescent="0.3">
      <c r="D67" t="s">
        <v>384</v>
      </c>
      <c r="F67">
        <v>138901</v>
      </c>
      <c r="H67">
        <v>500598</v>
      </c>
      <c r="I67" t="s">
        <v>905</v>
      </c>
      <c r="J67" t="s">
        <v>562</v>
      </c>
      <c r="K67" t="s">
        <v>26</v>
      </c>
      <c r="L67" s="1">
        <v>3215181.28</v>
      </c>
      <c r="M67" s="1">
        <v>256675.1</v>
      </c>
      <c r="N67">
        <v>0</v>
      </c>
      <c r="O67" s="1">
        <v>3471856.38</v>
      </c>
    </row>
    <row r="68" spans="4:15" x14ac:dyDescent="0.3">
      <c r="D68" t="s">
        <v>384</v>
      </c>
      <c r="F68">
        <v>138901</v>
      </c>
      <c r="H68">
        <v>500625</v>
      </c>
      <c r="I68" t="s">
        <v>824</v>
      </c>
      <c r="J68" t="s">
        <v>562</v>
      </c>
      <c r="K68" t="s">
        <v>26</v>
      </c>
      <c r="L68" s="1">
        <v>2162.3200000000002</v>
      </c>
      <c r="M68" s="1">
        <v>2282.1999999999998</v>
      </c>
      <c r="N68" s="1">
        <v>4166.5600000000004</v>
      </c>
      <c r="O68">
        <v>277.95999999999998</v>
      </c>
    </row>
    <row r="69" spans="4:15" x14ac:dyDescent="0.3">
      <c r="D69" t="s">
        <v>384</v>
      </c>
      <c r="F69">
        <v>138901</v>
      </c>
      <c r="H69">
        <v>500631</v>
      </c>
      <c r="I69" t="s">
        <v>413</v>
      </c>
      <c r="J69" t="s">
        <v>561</v>
      </c>
      <c r="K69" t="s">
        <v>26</v>
      </c>
      <c r="L69" s="1">
        <v>-2596.37</v>
      </c>
      <c r="M69" s="1">
        <v>2596.37</v>
      </c>
      <c r="N69" s="1">
        <v>2671.21</v>
      </c>
      <c r="O69" s="1">
        <v>-2671.21</v>
      </c>
    </row>
    <row r="70" spans="4:15" x14ac:dyDescent="0.3">
      <c r="D70" t="s">
        <v>384</v>
      </c>
      <c r="F70">
        <v>138901</v>
      </c>
      <c r="H70">
        <v>500631</v>
      </c>
      <c r="I70" t="s">
        <v>413</v>
      </c>
      <c r="J70" t="s">
        <v>562</v>
      </c>
      <c r="K70" t="s">
        <v>26</v>
      </c>
      <c r="L70" s="1">
        <v>70602.47</v>
      </c>
      <c r="M70" s="1">
        <v>4405.6099999999997</v>
      </c>
      <c r="N70">
        <v>0</v>
      </c>
      <c r="O70" s="1">
        <v>75008.08</v>
      </c>
    </row>
    <row r="71" spans="4:15" x14ac:dyDescent="0.3">
      <c r="D71" t="s">
        <v>384</v>
      </c>
      <c r="F71">
        <v>138901</v>
      </c>
      <c r="H71">
        <v>500634</v>
      </c>
      <c r="I71" t="s">
        <v>909</v>
      </c>
      <c r="J71" t="s">
        <v>562</v>
      </c>
      <c r="K71" t="s">
        <v>26</v>
      </c>
      <c r="L71" s="1">
        <v>978625.84</v>
      </c>
      <c r="M71" s="1">
        <v>89207.41</v>
      </c>
      <c r="N71">
        <v>0</v>
      </c>
      <c r="O71" s="1">
        <v>1067833.25</v>
      </c>
    </row>
    <row r="72" spans="4:15" x14ac:dyDescent="0.3">
      <c r="D72" t="s">
        <v>384</v>
      </c>
      <c r="F72">
        <v>138901</v>
      </c>
      <c r="H72">
        <v>500635</v>
      </c>
      <c r="I72" t="s">
        <v>910</v>
      </c>
      <c r="J72" t="s">
        <v>562</v>
      </c>
      <c r="K72" t="s">
        <v>26</v>
      </c>
      <c r="L72" s="1">
        <v>38410.93</v>
      </c>
      <c r="M72" s="1">
        <v>4077.87</v>
      </c>
      <c r="N72">
        <v>0</v>
      </c>
      <c r="O72" s="1">
        <v>42488.800000000003</v>
      </c>
    </row>
    <row r="73" spans="4:15" x14ac:dyDescent="0.3">
      <c r="D73" t="s">
        <v>384</v>
      </c>
      <c r="F73">
        <v>138901</v>
      </c>
      <c r="H73">
        <v>500639</v>
      </c>
      <c r="I73" t="s">
        <v>911</v>
      </c>
      <c r="J73" t="s">
        <v>562</v>
      </c>
      <c r="K73" t="s">
        <v>26</v>
      </c>
      <c r="L73" s="1">
        <v>25572.47</v>
      </c>
      <c r="M73" s="1">
        <v>2335.04</v>
      </c>
      <c r="N73">
        <v>0</v>
      </c>
      <c r="O73" s="1">
        <v>27907.51</v>
      </c>
    </row>
    <row r="74" spans="4:15" x14ac:dyDescent="0.3">
      <c r="D74" t="s">
        <v>384</v>
      </c>
      <c r="F74">
        <v>138901</v>
      </c>
      <c r="H74">
        <v>500641</v>
      </c>
      <c r="I74" t="s">
        <v>912</v>
      </c>
      <c r="J74" t="s">
        <v>561</v>
      </c>
      <c r="K74" t="s">
        <v>26</v>
      </c>
      <c r="L74" s="1">
        <v>529397.71</v>
      </c>
      <c r="M74" s="1">
        <v>295116.98</v>
      </c>
      <c r="N74" s="1">
        <v>545597.67000000004</v>
      </c>
      <c r="O74" s="1">
        <v>278917.02</v>
      </c>
    </row>
    <row r="75" spans="4:15" x14ac:dyDescent="0.3">
      <c r="D75" t="s">
        <v>384</v>
      </c>
      <c r="F75">
        <v>138901</v>
      </c>
      <c r="H75">
        <v>500641</v>
      </c>
      <c r="I75" t="s">
        <v>912</v>
      </c>
      <c r="J75" t="s">
        <v>562</v>
      </c>
      <c r="K75" t="s">
        <v>26</v>
      </c>
      <c r="L75" s="1">
        <v>17166345.27</v>
      </c>
      <c r="M75" s="1">
        <v>1248722.8999999999</v>
      </c>
      <c r="N75">
        <v>0</v>
      </c>
      <c r="O75" s="1">
        <v>18415068.170000002</v>
      </c>
    </row>
    <row r="76" spans="4:15" x14ac:dyDescent="0.3">
      <c r="D76" t="s">
        <v>384</v>
      </c>
      <c r="F76">
        <v>138901</v>
      </c>
      <c r="H76">
        <v>500645</v>
      </c>
      <c r="I76" t="s">
        <v>913</v>
      </c>
      <c r="J76" t="s">
        <v>561</v>
      </c>
      <c r="K76" t="s">
        <v>26</v>
      </c>
      <c r="L76" s="1">
        <v>44392.21</v>
      </c>
      <c r="M76" s="1">
        <v>58175.78</v>
      </c>
      <c r="N76" s="1">
        <v>44576.44</v>
      </c>
      <c r="O76" s="1">
        <v>57991.55</v>
      </c>
    </row>
    <row r="77" spans="4:15" x14ac:dyDescent="0.3">
      <c r="D77" t="s">
        <v>384</v>
      </c>
      <c r="F77">
        <v>138901</v>
      </c>
      <c r="H77">
        <v>500645</v>
      </c>
      <c r="I77" t="s">
        <v>913</v>
      </c>
      <c r="J77" t="s">
        <v>562</v>
      </c>
      <c r="K77" t="s">
        <v>26</v>
      </c>
      <c r="L77" s="1">
        <v>450888.28</v>
      </c>
      <c r="M77" s="1">
        <v>16936.849999999999</v>
      </c>
      <c r="N77" s="1">
        <v>45884.11</v>
      </c>
      <c r="O77" s="1">
        <v>421941.02</v>
      </c>
    </row>
    <row r="78" spans="4:15" x14ac:dyDescent="0.3">
      <c r="D78" t="s">
        <v>384</v>
      </c>
      <c r="F78">
        <v>138901</v>
      </c>
      <c r="H78">
        <v>500657</v>
      </c>
      <c r="I78" t="s">
        <v>916</v>
      </c>
      <c r="J78" t="s">
        <v>562</v>
      </c>
      <c r="K78" t="s">
        <v>26</v>
      </c>
      <c r="L78">
        <v>0</v>
      </c>
      <c r="M78" s="1">
        <v>30699.27</v>
      </c>
      <c r="N78" s="1">
        <v>19959.61</v>
      </c>
      <c r="O78" s="1">
        <v>10739.66</v>
      </c>
    </row>
    <row r="79" spans="4:15" x14ac:dyDescent="0.3">
      <c r="D79" t="s">
        <v>384</v>
      </c>
      <c r="F79">
        <v>138901</v>
      </c>
      <c r="H79">
        <v>500660</v>
      </c>
      <c r="I79" t="s">
        <v>917</v>
      </c>
      <c r="J79" t="s">
        <v>562</v>
      </c>
      <c r="K79" t="s">
        <v>26</v>
      </c>
      <c r="L79" s="1">
        <v>74204.59</v>
      </c>
      <c r="M79" s="1">
        <v>6930.86</v>
      </c>
      <c r="N79">
        <v>0</v>
      </c>
      <c r="O79" s="1">
        <v>81135.45</v>
      </c>
    </row>
    <row r="80" spans="4:15" x14ac:dyDescent="0.3">
      <c r="D80" t="s">
        <v>384</v>
      </c>
      <c r="F80">
        <v>138901</v>
      </c>
      <c r="H80">
        <v>500691</v>
      </c>
      <c r="I80" t="s">
        <v>920</v>
      </c>
      <c r="J80" t="s">
        <v>561</v>
      </c>
      <c r="K80" t="s">
        <v>26</v>
      </c>
      <c r="L80">
        <v>0</v>
      </c>
      <c r="M80" s="1">
        <v>4909</v>
      </c>
      <c r="N80">
        <v>17.86</v>
      </c>
      <c r="O80" s="1">
        <v>4891.1400000000003</v>
      </c>
    </row>
    <row r="81" spans="1:15" x14ac:dyDescent="0.3">
      <c r="D81" t="s">
        <v>384</v>
      </c>
      <c r="F81">
        <v>138901</v>
      </c>
      <c r="H81">
        <v>500691</v>
      </c>
      <c r="I81" t="s">
        <v>920</v>
      </c>
      <c r="J81" t="s">
        <v>562</v>
      </c>
      <c r="K81" t="s">
        <v>26</v>
      </c>
      <c r="L81" s="1">
        <v>173247.09</v>
      </c>
      <c r="M81" s="1">
        <v>67414.559999999998</v>
      </c>
      <c r="N81" s="1">
        <v>233371.43</v>
      </c>
      <c r="O81" s="1">
        <v>7290.22</v>
      </c>
    </row>
    <row r="82" spans="1:15" x14ac:dyDescent="0.3">
      <c r="D82" t="s">
        <v>384</v>
      </c>
      <c r="F82">
        <v>138901</v>
      </c>
      <c r="H82">
        <v>500716</v>
      </c>
      <c r="I82" t="s">
        <v>419</v>
      </c>
      <c r="J82" t="s">
        <v>561</v>
      </c>
      <c r="K82" t="s">
        <v>26</v>
      </c>
      <c r="L82">
        <v>-127.91</v>
      </c>
      <c r="M82">
        <v>534.21</v>
      </c>
      <c r="N82">
        <v>0</v>
      </c>
      <c r="O82">
        <v>406.3</v>
      </c>
    </row>
    <row r="83" spans="1:15" x14ac:dyDescent="0.3">
      <c r="D83" t="s">
        <v>384</v>
      </c>
      <c r="F83">
        <v>138901</v>
      </c>
      <c r="H83">
        <v>500716</v>
      </c>
      <c r="I83" t="s">
        <v>419</v>
      </c>
      <c r="J83" t="s">
        <v>562</v>
      </c>
      <c r="K83" t="s">
        <v>26</v>
      </c>
      <c r="L83" s="1">
        <v>19477.64</v>
      </c>
      <c r="M83" s="1">
        <v>5569.4</v>
      </c>
      <c r="N83">
        <v>0</v>
      </c>
      <c r="O83" s="1">
        <v>25047.040000000001</v>
      </c>
    </row>
    <row r="85" spans="1:15" x14ac:dyDescent="0.3">
      <c r="B85" t="s">
        <v>442</v>
      </c>
      <c r="D85" t="s">
        <v>384</v>
      </c>
      <c r="F85">
        <v>138901</v>
      </c>
      <c r="K85" t="s">
        <v>26</v>
      </c>
      <c r="L85" s="1">
        <v>128380154</v>
      </c>
      <c r="M85" s="1">
        <v>39410650.609999999</v>
      </c>
      <c r="N85" s="1">
        <v>32346327.719999999</v>
      </c>
      <c r="O85" s="1">
        <v>135444476.88999999</v>
      </c>
    </row>
    <row r="87" spans="1:15" x14ac:dyDescent="0.3">
      <c r="B87" t="s">
        <v>443</v>
      </c>
      <c r="D87" t="s">
        <v>384</v>
      </c>
      <c r="K87" t="s">
        <v>26</v>
      </c>
      <c r="L87" s="1">
        <v>128380154</v>
      </c>
      <c r="M87" s="1">
        <v>39410650.609999999</v>
      </c>
      <c r="N87" s="1">
        <v>32346327.719999999</v>
      </c>
      <c r="O87" s="1">
        <v>135444476.88999999</v>
      </c>
    </row>
    <row r="89" spans="1:15" x14ac:dyDescent="0.3">
      <c r="B89" t="s">
        <v>444</v>
      </c>
      <c r="K89" t="s">
        <v>26</v>
      </c>
      <c r="L89" s="1">
        <v>128380154</v>
      </c>
      <c r="M89" s="1">
        <v>39410650.609999999</v>
      </c>
      <c r="N89" s="1">
        <v>32346327.719999999</v>
      </c>
      <c r="O89" s="1">
        <v>135444476.88999999</v>
      </c>
    </row>
    <row r="91" spans="1:15" x14ac:dyDescent="0.3">
      <c r="A91" t="s">
        <v>939</v>
      </c>
    </row>
    <row r="92" spans="1:15" x14ac:dyDescent="0.3">
      <c r="A92" t="s">
        <v>446</v>
      </c>
    </row>
    <row r="93" spans="1:15" x14ac:dyDescent="0.3">
      <c r="A93" t="s">
        <v>873</v>
      </c>
    </row>
    <row r="94" spans="1:15" x14ac:dyDescent="0.3">
      <c r="A94" t="s">
        <v>447</v>
      </c>
    </row>
    <row r="96" spans="1:15" x14ac:dyDescent="0.3">
      <c r="D96" t="s">
        <v>379</v>
      </c>
      <c r="F96" t="s">
        <v>374</v>
      </c>
      <c r="G96" t="s">
        <v>448</v>
      </c>
      <c r="H96" t="s">
        <v>380</v>
      </c>
      <c r="J96" t="s">
        <v>381</v>
      </c>
      <c r="L96" t="s">
        <v>382</v>
      </c>
      <c r="M96" t="s">
        <v>383</v>
      </c>
    </row>
    <row r="98" spans="2:13" x14ac:dyDescent="0.3">
      <c r="D98" t="s">
        <v>26</v>
      </c>
      <c r="F98" t="s">
        <v>384</v>
      </c>
      <c r="G98" t="s">
        <v>561</v>
      </c>
      <c r="H98" s="1">
        <v>11174563.33</v>
      </c>
      <c r="J98" s="1">
        <v>34574219.049999997</v>
      </c>
      <c r="L98" s="1">
        <v>31974722.640000001</v>
      </c>
      <c r="M98" s="1">
        <v>13774059.74</v>
      </c>
    </row>
    <row r="99" spans="2:13" x14ac:dyDescent="0.3">
      <c r="D99" t="s">
        <v>26</v>
      </c>
      <c r="F99" t="s">
        <v>384</v>
      </c>
      <c r="G99" t="s">
        <v>562</v>
      </c>
      <c r="H99" s="1">
        <v>117205590.67</v>
      </c>
      <c r="J99" s="1">
        <v>4836431.5599999996</v>
      </c>
      <c r="L99" s="1">
        <v>371605.08</v>
      </c>
      <c r="M99" s="1">
        <v>121670417.15000001</v>
      </c>
    </row>
    <row r="101" spans="2:13" x14ac:dyDescent="0.3">
      <c r="B101" t="s">
        <v>442</v>
      </c>
      <c r="D101" t="s">
        <v>26</v>
      </c>
      <c r="H101" s="1">
        <v>128380154</v>
      </c>
      <c r="J101" s="1">
        <v>39410650.609999999</v>
      </c>
      <c r="L101" s="1">
        <v>32346327.719999999</v>
      </c>
      <c r="M101" s="1">
        <v>135444476.88999999</v>
      </c>
    </row>
  </sheetData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/>
  <dimension ref="A1:O13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940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11977.36</v>
      </c>
      <c r="M7" s="1">
        <v>16424.32</v>
      </c>
      <c r="N7" s="1">
        <v>14057.56</v>
      </c>
      <c r="O7" s="1">
        <v>14344.12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3517.17</v>
      </c>
      <c r="M9" s="1">
        <v>6128.77</v>
      </c>
      <c r="N9" s="1">
        <v>5597.35</v>
      </c>
      <c r="O9" s="1">
        <v>4048.59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599.55999999999995</v>
      </c>
      <c r="M11" s="1">
        <v>1032.8599999999999</v>
      </c>
      <c r="N11">
        <v>599.55999999999995</v>
      </c>
      <c r="O11" s="1">
        <v>1032.8599999999999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720449.78</v>
      </c>
      <c r="M13">
        <v>0</v>
      </c>
      <c r="N13">
        <v>0</v>
      </c>
      <c r="O13" s="1">
        <v>720449.78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45083.59</v>
      </c>
      <c r="M14" s="1">
        <v>54486.68</v>
      </c>
      <c r="N14" s="1">
        <v>45083.59</v>
      </c>
      <c r="O14" s="1">
        <v>54486.68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1482.75</v>
      </c>
      <c r="M16" s="1">
        <v>1930.5</v>
      </c>
      <c r="N16" s="1">
        <v>1482.75</v>
      </c>
      <c r="O16" s="1">
        <v>1930.5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25567.25</v>
      </c>
      <c r="M17" s="1">
        <v>9048.2800000000007</v>
      </c>
      <c r="N17">
        <v>0</v>
      </c>
      <c r="O17" s="1">
        <v>34615.53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908761.38</v>
      </c>
      <c r="M18" s="1">
        <v>3823.01</v>
      </c>
      <c r="N18">
        <v>0</v>
      </c>
      <c r="O18" s="1">
        <v>912584.39</v>
      </c>
    </row>
    <row r="19" spans="4:15" x14ac:dyDescent="0.3">
      <c r="D19" t="s">
        <v>384</v>
      </c>
      <c r="F19">
        <v>138901</v>
      </c>
      <c r="H19">
        <v>500111</v>
      </c>
      <c r="I19" t="s">
        <v>941</v>
      </c>
      <c r="J19" t="s">
        <v>579</v>
      </c>
      <c r="K19" t="s">
        <v>26</v>
      </c>
      <c r="L19">
        <v>0</v>
      </c>
      <c r="M19">
        <v>70.39</v>
      </c>
      <c r="N19">
        <v>70.39</v>
      </c>
      <c r="O19">
        <v>0</v>
      </c>
    </row>
    <row r="20" spans="4:15" x14ac:dyDescent="0.3">
      <c r="D20" t="s">
        <v>384</v>
      </c>
      <c r="F20">
        <v>138901</v>
      </c>
      <c r="H20">
        <v>500133</v>
      </c>
      <c r="I20" t="s">
        <v>942</v>
      </c>
      <c r="J20" t="s">
        <v>579</v>
      </c>
      <c r="K20" t="s">
        <v>26</v>
      </c>
      <c r="L20">
        <v>0</v>
      </c>
      <c r="M20">
        <v>376.55</v>
      </c>
      <c r="N20">
        <v>376.55</v>
      </c>
      <c r="O20">
        <v>0</v>
      </c>
    </row>
    <row r="21" spans="4:15" x14ac:dyDescent="0.3">
      <c r="D21" t="s">
        <v>384</v>
      </c>
      <c r="F21">
        <v>138901</v>
      </c>
      <c r="H21">
        <v>500145</v>
      </c>
      <c r="I21" t="s">
        <v>762</v>
      </c>
      <c r="J21" t="s">
        <v>580</v>
      </c>
      <c r="K21" t="s">
        <v>26</v>
      </c>
      <c r="L21">
        <v>600</v>
      </c>
      <c r="M21">
        <v>0</v>
      </c>
      <c r="N21">
        <v>0</v>
      </c>
      <c r="O21">
        <v>600</v>
      </c>
    </row>
    <row r="22" spans="4:15" x14ac:dyDescent="0.3">
      <c r="D22" t="s">
        <v>384</v>
      </c>
      <c r="F22">
        <v>138901</v>
      </c>
      <c r="H22">
        <v>500187</v>
      </c>
      <c r="I22" t="s">
        <v>390</v>
      </c>
      <c r="J22" t="s">
        <v>580</v>
      </c>
      <c r="K22" t="s">
        <v>26</v>
      </c>
      <c r="L22">
        <v>50</v>
      </c>
      <c r="M22">
        <v>0</v>
      </c>
      <c r="N22">
        <v>0</v>
      </c>
      <c r="O22">
        <v>50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579</v>
      </c>
      <c r="K23" t="s">
        <v>26</v>
      </c>
      <c r="L23" s="1">
        <v>4999.1499999999996</v>
      </c>
      <c r="M23" s="1">
        <v>6410.9</v>
      </c>
      <c r="N23" s="1">
        <v>4999.1499999999996</v>
      </c>
      <c r="O23" s="1">
        <v>6410.9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580</v>
      </c>
      <c r="K24" t="s">
        <v>26</v>
      </c>
      <c r="L24" s="1">
        <v>64945.05</v>
      </c>
      <c r="M24" s="1">
        <v>19241.650000000001</v>
      </c>
      <c r="N24">
        <v>0</v>
      </c>
      <c r="O24" s="1">
        <v>84186.7</v>
      </c>
    </row>
    <row r="25" spans="4:15" x14ac:dyDescent="0.3">
      <c r="D25" t="s">
        <v>384</v>
      </c>
      <c r="F25">
        <v>138901</v>
      </c>
      <c r="H25">
        <v>500250</v>
      </c>
      <c r="I25" t="s">
        <v>943</v>
      </c>
      <c r="J25" t="s">
        <v>579</v>
      </c>
      <c r="K25" t="s">
        <v>26</v>
      </c>
      <c r="L25">
        <v>0</v>
      </c>
      <c r="M25">
        <v>693.76</v>
      </c>
      <c r="N25">
        <v>693.76</v>
      </c>
      <c r="O25">
        <v>0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580</v>
      </c>
      <c r="K26" t="s">
        <v>26</v>
      </c>
      <c r="L26" s="1">
        <v>20858.43</v>
      </c>
      <c r="M26">
        <v>0</v>
      </c>
      <c r="N26">
        <v>0</v>
      </c>
      <c r="O26" s="1">
        <v>20858.43</v>
      </c>
    </row>
    <row r="27" spans="4:15" x14ac:dyDescent="0.3">
      <c r="D27" t="s">
        <v>384</v>
      </c>
      <c r="F27">
        <v>138901</v>
      </c>
      <c r="H27">
        <v>500260</v>
      </c>
      <c r="I27" t="s">
        <v>944</v>
      </c>
      <c r="J27" t="s">
        <v>579</v>
      </c>
      <c r="K27" t="s">
        <v>26</v>
      </c>
      <c r="L27">
        <v>0</v>
      </c>
      <c r="M27">
        <v>1.96</v>
      </c>
      <c r="N27">
        <v>1.96</v>
      </c>
      <c r="O27">
        <v>0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579</v>
      </c>
      <c r="K28" t="s">
        <v>26</v>
      </c>
      <c r="L28">
        <v>610.05999999999995</v>
      </c>
      <c r="M28" s="1">
        <v>20209</v>
      </c>
      <c r="N28" s="1">
        <v>20819.060000000001</v>
      </c>
      <c r="O28">
        <v>0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580</v>
      </c>
      <c r="K29" t="s">
        <v>26</v>
      </c>
      <c r="L29" s="1">
        <v>45681.87</v>
      </c>
      <c r="M29">
        <v>0</v>
      </c>
      <c r="N29">
        <v>0</v>
      </c>
      <c r="O29" s="1">
        <v>45681.87</v>
      </c>
    </row>
    <row r="30" spans="4:15" x14ac:dyDescent="0.3">
      <c r="D30" t="s">
        <v>384</v>
      </c>
      <c r="F30">
        <v>138901</v>
      </c>
      <c r="H30">
        <v>500266</v>
      </c>
      <c r="I30" t="s">
        <v>945</v>
      </c>
      <c r="J30" t="s">
        <v>580</v>
      </c>
      <c r="K30" t="s">
        <v>26</v>
      </c>
      <c r="L30">
        <v>0</v>
      </c>
      <c r="M30">
        <v>0</v>
      </c>
      <c r="N30">
        <v>0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579</v>
      </c>
      <c r="K31" t="s">
        <v>26</v>
      </c>
      <c r="L31">
        <v>0</v>
      </c>
      <c r="M31">
        <v>122.06</v>
      </c>
      <c r="N31">
        <v>122.06</v>
      </c>
      <c r="O31">
        <v>0</v>
      </c>
    </row>
    <row r="32" spans="4:15" x14ac:dyDescent="0.3">
      <c r="D32" t="s">
        <v>384</v>
      </c>
      <c r="F32">
        <v>138901</v>
      </c>
      <c r="H32">
        <v>500268</v>
      </c>
      <c r="I32" t="s">
        <v>878</v>
      </c>
      <c r="J32" t="s">
        <v>580</v>
      </c>
      <c r="K32" t="s">
        <v>26</v>
      </c>
      <c r="L32">
        <v>0</v>
      </c>
      <c r="M32">
        <v>22.78</v>
      </c>
      <c r="N32">
        <v>22.78</v>
      </c>
      <c r="O32">
        <v>0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579</v>
      </c>
      <c r="K33" t="s">
        <v>26</v>
      </c>
      <c r="L33" s="1">
        <v>151375</v>
      </c>
      <c r="M33" s="1">
        <v>186200</v>
      </c>
      <c r="N33" s="1">
        <v>151375</v>
      </c>
      <c r="O33" s="1">
        <v>186200</v>
      </c>
    </row>
    <row r="34" spans="4:15" x14ac:dyDescent="0.3">
      <c r="D34" t="s">
        <v>384</v>
      </c>
      <c r="F34">
        <v>138901</v>
      </c>
      <c r="H34">
        <v>500274</v>
      </c>
      <c r="I34" t="s">
        <v>395</v>
      </c>
      <c r="J34" t="s">
        <v>580</v>
      </c>
      <c r="K34" t="s">
        <v>26</v>
      </c>
      <c r="L34" s="1">
        <v>1112356.7</v>
      </c>
      <c r="M34">
        <v>0</v>
      </c>
      <c r="N34">
        <v>0</v>
      </c>
      <c r="O34" s="1">
        <v>1112356.7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>
        <v>576.5</v>
      </c>
      <c r="M35">
        <v>0</v>
      </c>
      <c r="N35">
        <v>0</v>
      </c>
      <c r="O35">
        <v>576.5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10541</v>
      </c>
      <c r="N36" s="1">
        <v>10541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-4441.03</v>
      </c>
      <c r="M38" s="1">
        <v>10305.35</v>
      </c>
      <c r="N38" s="1">
        <v>10482.530000000001</v>
      </c>
      <c r="O38" s="1">
        <v>-4618.21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6351.08</v>
      </c>
      <c r="M39" s="1">
        <v>71585.919999999998</v>
      </c>
      <c r="N39">
        <v>0</v>
      </c>
      <c r="O39" s="1">
        <v>77937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14981.42</v>
      </c>
      <c r="M42">
        <v>0</v>
      </c>
      <c r="N42">
        <v>0</v>
      </c>
      <c r="O42" s="1">
        <v>14981.42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-2125.0500000000002</v>
      </c>
      <c r="M43" s="1">
        <v>2125.0500000000002</v>
      </c>
      <c r="N43" s="1">
        <v>2500.9499999999998</v>
      </c>
      <c r="O43" s="1">
        <v>-2500.9499999999998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335.97</v>
      </c>
      <c r="N48">
        <v>335.97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564.80999999999995</v>
      </c>
      <c r="N51">
        <v>564.80999999999995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90949.02</v>
      </c>
      <c r="M52" s="1">
        <v>39742.75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486.68</v>
      </c>
      <c r="N53">
        <v>248.19</v>
      </c>
      <c r="O53">
        <v>238.49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3260.97</v>
      </c>
      <c r="N56" s="1">
        <v>3260.97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159511.64000000001</v>
      </c>
      <c r="N58" s="1">
        <v>159511.64000000001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5772.24</v>
      </c>
      <c r="N59" s="1">
        <v>5772.24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79.28</v>
      </c>
      <c r="N64">
        <v>79.28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345.54</v>
      </c>
      <c r="N65">
        <v>345.54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1125.8699999999999</v>
      </c>
      <c r="N66" s="1">
        <v>1125.8699999999999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4148.97</v>
      </c>
      <c r="N67" s="1">
        <v>4148.97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>
        <v>990</v>
      </c>
      <c r="N68">
        <v>990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2032.85</v>
      </c>
      <c r="M71" s="1">
        <v>4610.07</v>
      </c>
      <c r="N71" s="1">
        <v>2412.3000000000002</v>
      </c>
      <c r="O71" s="1">
        <v>4230.62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50364.22</v>
      </c>
      <c r="N73" s="1">
        <v>50364.22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26719.63</v>
      </c>
      <c r="N74" s="1">
        <v>26719.63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-64.989999999999995</v>
      </c>
      <c r="M75" s="1">
        <v>2109.58</v>
      </c>
      <c r="N75" s="1">
        <v>2104.7600000000002</v>
      </c>
      <c r="O75">
        <v>-60.17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1248.0999999999999</v>
      </c>
      <c r="N77" s="1">
        <v>1248.0999999999999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5000</v>
      </c>
      <c r="M79">
        <v>0</v>
      </c>
      <c r="N79">
        <v>0</v>
      </c>
      <c r="O79" s="1">
        <v>5000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2505.42</v>
      </c>
      <c r="M80" s="1">
        <v>872082.99</v>
      </c>
      <c r="N80" s="1">
        <v>870490.99</v>
      </c>
      <c r="O80" s="1">
        <v>4097.42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>
        <v>0</v>
      </c>
      <c r="N81">
        <v>0</v>
      </c>
      <c r="O81" s="1">
        <v>55476.58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580</v>
      </c>
      <c r="K83" t="s">
        <v>26</v>
      </c>
      <c r="L83">
        <v>0</v>
      </c>
      <c r="M83">
        <v>421</v>
      </c>
      <c r="N83">
        <v>0</v>
      </c>
      <c r="O83">
        <v>421</v>
      </c>
    </row>
    <row r="84" spans="4:15" x14ac:dyDescent="0.3">
      <c r="D84" t="s">
        <v>384</v>
      </c>
      <c r="F84">
        <v>138901</v>
      </c>
      <c r="H84">
        <v>500577</v>
      </c>
      <c r="I84" t="s">
        <v>409</v>
      </c>
      <c r="J84" t="s">
        <v>580</v>
      </c>
      <c r="K84" t="s">
        <v>26</v>
      </c>
      <c r="L84">
        <v>0</v>
      </c>
      <c r="M84" s="1">
        <v>7185.8</v>
      </c>
      <c r="N84">
        <v>0</v>
      </c>
      <c r="O84" s="1">
        <v>7185.8</v>
      </c>
    </row>
    <row r="85" spans="4:15" x14ac:dyDescent="0.3">
      <c r="D85" t="s">
        <v>384</v>
      </c>
      <c r="F85">
        <v>138901</v>
      </c>
      <c r="H85">
        <v>500591</v>
      </c>
      <c r="I85" t="s">
        <v>904</v>
      </c>
      <c r="J85" t="s">
        <v>579</v>
      </c>
      <c r="K85" t="s">
        <v>26</v>
      </c>
      <c r="L85" s="1">
        <v>-17560.96</v>
      </c>
      <c r="M85" s="1">
        <v>17560.96</v>
      </c>
      <c r="N85" s="1">
        <v>24123.21</v>
      </c>
      <c r="O85" s="1">
        <v>-24123.21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580</v>
      </c>
      <c r="K86" t="s">
        <v>26</v>
      </c>
      <c r="L86" s="1">
        <v>387618.33</v>
      </c>
      <c r="M86">
        <v>0</v>
      </c>
      <c r="N86">
        <v>0</v>
      </c>
      <c r="O86" s="1">
        <v>387618.33</v>
      </c>
    </row>
    <row r="87" spans="4:15" x14ac:dyDescent="0.3">
      <c r="D87" t="s">
        <v>384</v>
      </c>
      <c r="F87">
        <v>138901</v>
      </c>
      <c r="H87">
        <v>500598</v>
      </c>
      <c r="I87" t="s">
        <v>905</v>
      </c>
      <c r="J87" t="s">
        <v>580</v>
      </c>
      <c r="K87" t="s">
        <v>26</v>
      </c>
      <c r="L87" s="1">
        <v>262720.34999999998</v>
      </c>
      <c r="M87">
        <v>0</v>
      </c>
      <c r="N87">
        <v>0</v>
      </c>
      <c r="O87" s="1">
        <v>262720.34999999998</v>
      </c>
    </row>
    <row r="88" spans="4:15" x14ac:dyDescent="0.3">
      <c r="D88" t="s">
        <v>384</v>
      </c>
      <c r="F88">
        <v>138901</v>
      </c>
      <c r="H88">
        <v>500603</v>
      </c>
      <c r="I88" t="s">
        <v>935</v>
      </c>
      <c r="J88" t="s">
        <v>579</v>
      </c>
      <c r="K88" t="s">
        <v>26</v>
      </c>
      <c r="L88">
        <v>0</v>
      </c>
      <c r="M88">
        <v>0</v>
      </c>
      <c r="N88">
        <v>0</v>
      </c>
      <c r="O88">
        <v>0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580</v>
      </c>
      <c r="K89" t="s">
        <v>26</v>
      </c>
      <c r="L89">
        <v>0</v>
      </c>
      <c r="M89" s="1">
        <v>89159.32</v>
      </c>
      <c r="N89">
        <v>0</v>
      </c>
      <c r="O89" s="1">
        <v>89159.32</v>
      </c>
    </row>
    <row r="90" spans="4:15" x14ac:dyDescent="0.3">
      <c r="D90" t="s">
        <v>384</v>
      </c>
      <c r="F90">
        <v>138901</v>
      </c>
      <c r="H90">
        <v>500625</v>
      </c>
      <c r="I90" t="s">
        <v>824</v>
      </c>
      <c r="J90" t="s">
        <v>579</v>
      </c>
      <c r="K90" t="s">
        <v>26</v>
      </c>
      <c r="L90">
        <v>0</v>
      </c>
      <c r="M90">
        <v>782.76</v>
      </c>
      <c r="N90">
        <v>782.76</v>
      </c>
      <c r="O90">
        <v>0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580</v>
      </c>
      <c r="K91" t="s">
        <v>26</v>
      </c>
      <c r="L91" s="1">
        <v>8111.19</v>
      </c>
      <c r="M91">
        <v>0</v>
      </c>
      <c r="N91">
        <v>0</v>
      </c>
      <c r="O91" s="1">
        <v>8111.19</v>
      </c>
    </row>
    <row r="92" spans="4:15" x14ac:dyDescent="0.3">
      <c r="D92" t="s">
        <v>384</v>
      </c>
      <c r="F92">
        <v>138901</v>
      </c>
      <c r="H92">
        <v>500631</v>
      </c>
      <c r="I92" t="s">
        <v>413</v>
      </c>
      <c r="J92" t="s">
        <v>580</v>
      </c>
      <c r="K92" t="s">
        <v>26</v>
      </c>
      <c r="L92" s="1">
        <v>3992</v>
      </c>
      <c r="M92">
        <v>0</v>
      </c>
      <c r="N92">
        <v>0</v>
      </c>
      <c r="O92" s="1">
        <v>3992</v>
      </c>
    </row>
    <row r="93" spans="4:15" x14ac:dyDescent="0.3">
      <c r="D93" t="s">
        <v>384</v>
      </c>
      <c r="F93">
        <v>138901</v>
      </c>
      <c r="H93">
        <v>500634</v>
      </c>
      <c r="I93" t="s">
        <v>909</v>
      </c>
      <c r="J93" t="s">
        <v>580</v>
      </c>
      <c r="K93" t="s">
        <v>26</v>
      </c>
      <c r="L93">
        <v>0</v>
      </c>
      <c r="M93" s="1">
        <v>108246</v>
      </c>
      <c r="N93">
        <v>0</v>
      </c>
      <c r="O93" s="1">
        <v>108246</v>
      </c>
    </row>
    <row r="94" spans="4:15" x14ac:dyDescent="0.3">
      <c r="D94" t="s">
        <v>384</v>
      </c>
      <c r="F94">
        <v>138901</v>
      </c>
      <c r="H94">
        <v>500635</v>
      </c>
      <c r="I94" t="s">
        <v>910</v>
      </c>
      <c r="J94" t="s">
        <v>580</v>
      </c>
      <c r="K94" t="s">
        <v>26</v>
      </c>
      <c r="L94" s="1">
        <v>3717</v>
      </c>
      <c r="M94">
        <v>0</v>
      </c>
      <c r="N94">
        <v>0</v>
      </c>
      <c r="O94" s="1">
        <v>3717</v>
      </c>
    </row>
    <row r="95" spans="4:15" x14ac:dyDescent="0.3">
      <c r="D95" t="s">
        <v>384</v>
      </c>
      <c r="F95">
        <v>138901</v>
      </c>
      <c r="H95">
        <v>500639</v>
      </c>
      <c r="I95" t="s">
        <v>911</v>
      </c>
      <c r="J95" t="s">
        <v>580</v>
      </c>
      <c r="K95" t="s">
        <v>26</v>
      </c>
      <c r="L95" s="1">
        <v>16298.3</v>
      </c>
      <c r="M95" s="1">
        <v>19100.78</v>
      </c>
      <c r="N95">
        <v>0</v>
      </c>
      <c r="O95" s="1">
        <v>35399.08</v>
      </c>
    </row>
    <row r="96" spans="4:15" x14ac:dyDescent="0.3">
      <c r="D96" t="s">
        <v>384</v>
      </c>
      <c r="F96">
        <v>138901</v>
      </c>
      <c r="H96">
        <v>500641</v>
      </c>
      <c r="I96" t="s">
        <v>912</v>
      </c>
      <c r="J96" t="s">
        <v>579</v>
      </c>
      <c r="K96" t="s">
        <v>26</v>
      </c>
      <c r="L96" s="1">
        <v>6885.93</v>
      </c>
      <c r="M96">
        <v>0</v>
      </c>
      <c r="N96" s="1">
        <v>7476.42</v>
      </c>
      <c r="O96">
        <v>-590.49</v>
      </c>
    </row>
    <row r="97" spans="4:15" x14ac:dyDescent="0.3">
      <c r="D97" t="s">
        <v>384</v>
      </c>
      <c r="F97">
        <v>138901</v>
      </c>
      <c r="H97">
        <v>500641</v>
      </c>
      <c r="I97" t="s">
        <v>912</v>
      </c>
      <c r="J97" t="s">
        <v>580</v>
      </c>
      <c r="K97" t="s">
        <v>26</v>
      </c>
      <c r="L97" s="1">
        <v>527600.61</v>
      </c>
      <c r="M97">
        <v>0</v>
      </c>
      <c r="N97">
        <v>0</v>
      </c>
      <c r="O97" s="1">
        <v>527600.61</v>
      </c>
    </row>
    <row r="98" spans="4:15" x14ac:dyDescent="0.3">
      <c r="D98" t="s">
        <v>384</v>
      </c>
      <c r="F98">
        <v>138901</v>
      </c>
      <c r="H98">
        <v>500645</v>
      </c>
      <c r="I98" t="s">
        <v>913</v>
      </c>
      <c r="J98" t="s">
        <v>579</v>
      </c>
      <c r="K98" t="s">
        <v>26</v>
      </c>
      <c r="L98">
        <v>189.81</v>
      </c>
      <c r="M98">
        <v>0</v>
      </c>
      <c r="N98">
        <v>189.81</v>
      </c>
      <c r="O98">
        <v>0</v>
      </c>
    </row>
    <row r="99" spans="4:15" x14ac:dyDescent="0.3">
      <c r="D99" t="s">
        <v>384</v>
      </c>
      <c r="F99">
        <v>138901</v>
      </c>
      <c r="H99">
        <v>500645</v>
      </c>
      <c r="I99" t="s">
        <v>913</v>
      </c>
      <c r="J99" t="s">
        <v>580</v>
      </c>
      <c r="K99" t="s">
        <v>26</v>
      </c>
      <c r="L99" s="1">
        <v>36062.050000000003</v>
      </c>
      <c r="M99" s="1">
        <v>27046.49</v>
      </c>
      <c r="N99" s="1">
        <v>63108.54</v>
      </c>
      <c r="O99">
        <v>0</v>
      </c>
    </row>
    <row r="100" spans="4:15" x14ac:dyDescent="0.3">
      <c r="D100" t="s">
        <v>384</v>
      </c>
      <c r="F100">
        <v>138901</v>
      </c>
      <c r="H100">
        <v>500656</v>
      </c>
      <c r="I100" t="s">
        <v>915</v>
      </c>
      <c r="J100" t="s">
        <v>580</v>
      </c>
      <c r="K100" t="s">
        <v>26</v>
      </c>
      <c r="L100" s="1">
        <v>84800.78</v>
      </c>
      <c r="M100">
        <v>0</v>
      </c>
      <c r="N100">
        <v>0</v>
      </c>
      <c r="O100" s="1">
        <v>84800.78</v>
      </c>
    </row>
    <row r="101" spans="4:15" x14ac:dyDescent="0.3">
      <c r="D101" t="s">
        <v>384</v>
      </c>
      <c r="F101">
        <v>138901</v>
      </c>
      <c r="H101">
        <v>500657</v>
      </c>
      <c r="I101" t="s">
        <v>916</v>
      </c>
      <c r="J101" t="s">
        <v>580</v>
      </c>
      <c r="K101" t="s">
        <v>26</v>
      </c>
      <c r="L101">
        <v>0</v>
      </c>
      <c r="M101">
        <v>524</v>
      </c>
      <c r="N101">
        <v>0</v>
      </c>
      <c r="O101">
        <v>524</v>
      </c>
    </row>
    <row r="102" spans="4:15" x14ac:dyDescent="0.3">
      <c r="D102" t="s">
        <v>384</v>
      </c>
      <c r="F102">
        <v>138901</v>
      </c>
      <c r="H102">
        <v>500660</v>
      </c>
      <c r="I102" t="s">
        <v>917</v>
      </c>
      <c r="J102" t="s">
        <v>580</v>
      </c>
      <c r="K102" t="s">
        <v>26</v>
      </c>
      <c r="L102" s="1">
        <v>2920.4</v>
      </c>
      <c r="M102" s="1">
        <v>11091</v>
      </c>
      <c r="N102">
        <v>0</v>
      </c>
      <c r="O102" s="1">
        <v>14011.4</v>
      </c>
    </row>
    <row r="103" spans="4:15" x14ac:dyDescent="0.3">
      <c r="D103" t="s">
        <v>384</v>
      </c>
      <c r="F103">
        <v>138901</v>
      </c>
      <c r="H103">
        <v>500664</v>
      </c>
      <c r="I103" t="s">
        <v>918</v>
      </c>
      <c r="J103" t="s">
        <v>580</v>
      </c>
      <c r="K103" t="s">
        <v>26</v>
      </c>
      <c r="L103">
        <v>0</v>
      </c>
      <c r="M103" s="1">
        <v>3218.38</v>
      </c>
      <c r="N103" s="1">
        <v>3218.38</v>
      </c>
      <c r="O103">
        <v>0</v>
      </c>
    </row>
    <row r="104" spans="4:15" x14ac:dyDescent="0.3">
      <c r="D104" t="s">
        <v>384</v>
      </c>
      <c r="F104">
        <v>138901</v>
      </c>
      <c r="H104">
        <v>500683</v>
      </c>
      <c r="I104" t="s">
        <v>646</v>
      </c>
      <c r="J104" t="s">
        <v>579</v>
      </c>
      <c r="K104" t="s">
        <v>26</v>
      </c>
      <c r="L104">
        <v>0</v>
      </c>
      <c r="M104">
        <v>34.630000000000003</v>
      </c>
      <c r="N104">
        <v>34.630000000000003</v>
      </c>
      <c r="O104">
        <v>0</v>
      </c>
    </row>
    <row r="105" spans="4:15" x14ac:dyDescent="0.3">
      <c r="D105" t="s">
        <v>384</v>
      </c>
      <c r="F105">
        <v>138901</v>
      </c>
      <c r="H105">
        <v>500683</v>
      </c>
      <c r="I105" t="s">
        <v>646</v>
      </c>
      <c r="J105" t="s">
        <v>580</v>
      </c>
      <c r="K105" t="s">
        <v>26</v>
      </c>
      <c r="L105">
        <v>0</v>
      </c>
      <c r="M105">
        <v>0.02</v>
      </c>
      <c r="N105">
        <v>0.02</v>
      </c>
      <c r="O105">
        <v>0</v>
      </c>
    </row>
    <row r="106" spans="4:15" x14ac:dyDescent="0.3">
      <c r="D106" t="s">
        <v>384</v>
      </c>
      <c r="F106">
        <v>138901</v>
      </c>
      <c r="H106">
        <v>500686</v>
      </c>
      <c r="I106" t="s">
        <v>751</v>
      </c>
      <c r="J106" t="s">
        <v>580</v>
      </c>
      <c r="K106" t="s">
        <v>26</v>
      </c>
      <c r="L106">
        <v>0</v>
      </c>
      <c r="M106" s="1">
        <v>23320</v>
      </c>
      <c r="N106">
        <v>0</v>
      </c>
      <c r="O106" s="1">
        <v>23320</v>
      </c>
    </row>
    <row r="107" spans="4:15" x14ac:dyDescent="0.3">
      <c r="D107" t="s">
        <v>384</v>
      </c>
      <c r="F107">
        <v>138901</v>
      </c>
      <c r="H107">
        <v>500691</v>
      </c>
      <c r="I107" t="s">
        <v>920</v>
      </c>
      <c r="J107" t="s">
        <v>579</v>
      </c>
      <c r="K107" t="s">
        <v>26</v>
      </c>
      <c r="L107">
        <v>0</v>
      </c>
      <c r="M107">
        <v>134.93</v>
      </c>
      <c r="N107">
        <v>134.93</v>
      </c>
      <c r="O107">
        <v>0</v>
      </c>
    </row>
    <row r="108" spans="4:15" x14ac:dyDescent="0.3">
      <c r="D108" t="s">
        <v>384</v>
      </c>
      <c r="F108">
        <v>138901</v>
      </c>
      <c r="H108">
        <v>500691</v>
      </c>
      <c r="I108" t="s">
        <v>920</v>
      </c>
      <c r="J108" t="s">
        <v>580</v>
      </c>
      <c r="K108" t="s">
        <v>26</v>
      </c>
      <c r="L108">
        <v>0</v>
      </c>
      <c r="M108">
        <v>7.72</v>
      </c>
      <c r="N108">
        <v>7.72</v>
      </c>
      <c r="O108">
        <v>0</v>
      </c>
    </row>
    <row r="109" spans="4:15" x14ac:dyDescent="0.3">
      <c r="D109" t="s">
        <v>384</v>
      </c>
      <c r="F109">
        <v>138901</v>
      </c>
      <c r="H109">
        <v>500716</v>
      </c>
      <c r="I109" t="s">
        <v>419</v>
      </c>
      <c r="J109" t="s">
        <v>579</v>
      </c>
      <c r="K109" t="s">
        <v>26</v>
      </c>
      <c r="L109">
        <v>0</v>
      </c>
      <c r="M109">
        <v>161.16999999999999</v>
      </c>
      <c r="N109">
        <v>161.16999999999999</v>
      </c>
      <c r="O109">
        <v>0</v>
      </c>
    </row>
    <row r="110" spans="4:15" x14ac:dyDescent="0.3">
      <c r="D110" t="s">
        <v>384</v>
      </c>
      <c r="F110">
        <v>138901</v>
      </c>
      <c r="H110">
        <v>500716</v>
      </c>
      <c r="I110" t="s">
        <v>419</v>
      </c>
      <c r="J110" t="s">
        <v>580</v>
      </c>
      <c r="K110" t="s">
        <v>26</v>
      </c>
      <c r="L110">
        <v>0</v>
      </c>
      <c r="M110">
        <v>315.79000000000002</v>
      </c>
      <c r="N110">
        <v>315.79000000000002</v>
      </c>
      <c r="O110">
        <v>0</v>
      </c>
    </row>
    <row r="111" spans="4:15" x14ac:dyDescent="0.3">
      <c r="D111" t="s">
        <v>384</v>
      </c>
      <c r="F111">
        <v>138901</v>
      </c>
      <c r="H111">
        <v>500732</v>
      </c>
      <c r="I111" t="s">
        <v>647</v>
      </c>
      <c r="J111" t="s">
        <v>579</v>
      </c>
      <c r="K111" t="s">
        <v>26</v>
      </c>
      <c r="L111">
        <v>0</v>
      </c>
      <c r="M111">
        <v>495.69</v>
      </c>
      <c r="N111">
        <v>495.69</v>
      </c>
      <c r="O111">
        <v>0</v>
      </c>
    </row>
    <row r="112" spans="4:15" x14ac:dyDescent="0.3">
      <c r="D112" t="s">
        <v>384</v>
      </c>
      <c r="F112">
        <v>138901</v>
      </c>
      <c r="H112">
        <v>500732</v>
      </c>
      <c r="I112" t="s">
        <v>647</v>
      </c>
      <c r="J112" t="s">
        <v>580</v>
      </c>
      <c r="K112" t="s">
        <v>26</v>
      </c>
      <c r="L112">
        <v>0</v>
      </c>
      <c r="M112" s="1">
        <v>2865.81</v>
      </c>
      <c r="N112" s="1">
        <v>2865.81</v>
      </c>
      <c r="O112">
        <v>0</v>
      </c>
    </row>
    <row r="113" spans="1:15" x14ac:dyDescent="0.3">
      <c r="D113" t="s">
        <v>384</v>
      </c>
      <c r="F113">
        <v>138901</v>
      </c>
      <c r="H113">
        <v>500734</v>
      </c>
      <c r="I113" t="s">
        <v>648</v>
      </c>
      <c r="J113" t="s">
        <v>579</v>
      </c>
      <c r="K113" t="s">
        <v>26</v>
      </c>
      <c r="L113">
        <v>27.94</v>
      </c>
      <c r="M113">
        <v>257.19</v>
      </c>
      <c r="N113">
        <v>245.64</v>
      </c>
      <c r="O113">
        <v>39.49</v>
      </c>
    </row>
    <row r="114" spans="1:15" x14ac:dyDescent="0.3">
      <c r="D114" t="s">
        <v>384</v>
      </c>
      <c r="F114">
        <v>138901</v>
      </c>
      <c r="H114">
        <v>500734</v>
      </c>
      <c r="I114" t="s">
        <v>648</v>
      </c>
      <c r="J114" t="s">
        <v>580</v>
      </c>
      <c r="K114" t="s">
        <v>26</v>
      </c>
      <c r="L114">
        <v>390.23</v>
      </c>
      <c r="M114">
        <v>0</v>
      </c>
      <c r="N114">
        <v>220.62</v>
      </c>
      <c r="O114">
        <v>169.61</v>
      </c>
    </row>
    <row r="115" spans="1:15" x14ac:dyDescent="0.3">
      <c r="D115" t="s">
        <v>384</v>
      </c>
      <c r="F115">
        <v>138901</v>
      </c>
      <c r="H115">
        <v>500768</v>
      </c>
      <c r="I115" t="s">
        <v>423</v>
      </c>
      <c r="J115" t="s">
        <v>580</v>
      </c>
      <c r="K115" t="s">
        <v>26</v>
      </c>
      <c r="L115">
        <v>0</v>
      </c>
      <c r="M115">
        <v>720.18</v>
      </c>
      <c r="N115">
        <v>0</v>
      </c>
      <c r="O115">
        <v>720.18</v>
      </c>
    </row>
    <row r="117" spans="1:15" x14ac:dyDescent="0.3">
      <c r="B117" t="s">
        <v>442</v>
      </c>
      <c r="D117" t="s">
        <v>384</v>
      </c>
      <c r="F117">
        <v>138901</v>
      </c>
      <c r="K117" t="s">
        <v>26</v>
      </c>
      <c r="L117" s="1">
        <v>5690392.2199999997</v>
      </c>
      <c r="M117" s="1">
        <v>1907799.7</v>
      </c>
      <c r="N117" s="1">
        <v>1502800.6</v>
      </c>
      <c r="O117" s="1">
        <v>6095391.3200000003</v>
      </c>
    </row>
    <row r="119" spans="1:15" x14ac:dyDescent="0.3">
      <c r="B119" t="s">
        <v>443</v>
      </c>
      <c r="D119" t="s">
        <v>384</v>
      </c>
      <c r="K119" t="s">
        <v>26</v>
      </c>
      <c r="L119" s="1">
        <v>5690392.2199999997</v>
      </c>
      <c r="M119" s="1">
        <v>1907799.7</v>
      </c>
      <c r="N119" s="1">
        <v>1502800.6</v>
      </c>
      <c r="O119" s="1">
        <v>6095391.3200000003</v>
      </c>
    </row>
    <row r="121" spans="1:15" x14ac:dyDescent="0.3">
      <c r="B121" t="s">
        <v>444</v>
      </c>
      <c r="K121" t="s">
        <v>26</v>
      </c>
      <c r="L121" s="1">
        <v>5690392.2199999997</v>
      </c>
      <c r="M121" s="1">
        <v>1907799.7</v>
      </c>
      <c r="N121" s="1">
        <v>1502800.6</v>
      </c>
      <c r="O121" s="1">
        <v>6095391.3200000003</v>
      </c>
    </row>
    <row r="123" spans="1:15" x14ac:dyDescent="0.3">
      <c r="A123" t="s">
        <v>951</v>
      </c>
    </row>
    <row r="124" spans="1:15" x14ac:dyDescent="0.3">
      <c r="A124" t="s">
        <v>446</v>
      </c>
    </row>
    <row r="125" spans="1:15" x14ac:dyDescent="0.3">
      <c r="A125" t="s">
        <v>873</v>
      </c>
    </row>
    <row r="126" spans="1:15" x14ac:dyDescent="0.3">
      <c r="A126" t="s">
        <v>447</v>
      </c>
    </row>
    <row r="128" spans="1:15" x14ac:dyDescent="0.3">
      <c r="C128" t="s">
        <v>379</v>
      </c>
      <c r="F128" t="s">
        <v>374</v>
      </c>
      <c r="G128" t="s">
        <v>448</v>
      </c>
      <c r="H128" t="s">
        <v>380</v>
      </c>
      <c r="J128" t="s">
        <v>381</v>
      </c>
      <c r="L128" t="s">
        <v>382</v>
      </c>
      <c r="M128" t="s">
        <v>383</v>
      </c>
    </row>
    <row r="130" spans="2:13" x14ac:dyDescent="0.3">
      <c r="C130" t="s">
        <v>26</v>
      </c>
      <c r="F130" t="s">
        <v>384</v>
      </c>
      <c r="G130" t="s">
        <v>579</v>
      </c>
      <c r="H130" s="1">
        <v>207094.56</v>
      </c>
      <c r="J130" s="1">
        <v>1441517.52</v>
      </c>
      <c r="L130" s="1">
        <v>1403445.44</v>
      </c>
      <c r="M130" s="1">
        <v>245166.64</v>
      </c>
    </row>
    <row r="131" spans="2:13" x14ac:dyDescent="0.3">
      <c r="C131" t="s">
        <v>26</v>
      </c>
      <c r="F131" t="s">
        <v>384</v>
      </c>
      <c r="G131" t="s">
        <v>580</v>
      </c>
      <c r="H131" s="1">
        <v>5483297.6600000001</v>
      </c>
      <c r="J131" s="1">
        <v>466282.18</v>
      </c>
      <c r="L131" s="1">
        <v>99355.16</v>
      </c>
      <c r="M131" s="1">
        <v>5850224.6799999997</v>
      </c>
    </row>
    <row r="133" spans="2:13" x14ac:dyDescent="0.3">
      <c r="B133" t="s">
        <v>442</v>
      </c>
      <c r="C133" t="s">
        <v>26</v>
      </c>
      <c r="H133" s="1">
        <v>5690392.2199999997</v>
      </c>
      <c r="J133" s="1">
        <v>1907799.7</v>
      </c>
      <c r="L133" s="1">
        <v>1502800.6</v>
      </c>
      <c r="M133" s="1">
        <v>6095391.3200000003</v>
      </c>
    </row>
  </sheetData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/>
  <dimension ref="A1:M237"/>
  <sheetViews>
    <sheetView zoomScale="80" zoomScaleNormal="80" workbookViewId="0">
      <pane ySplit="5" topLeftCell="A46" activePane="bottomLeft" state="frozen"/>
      <selection pane="bottomLeft" activeCell="J58" sqref="J58"/>
    </sheetView>
  </sheetViews>
  <sheetFormatPr defaultRowHeight="14.4" x14ac:dyDescent="0.3"/>
  <cols>
    <col min="1" max="1" width="3.33203125" customWidth="1"/>
    <col min="2" max="2" width="45.44140625" style="3" customWidth="1"/>
    <col min="3" max="3" width="41.6640625" customWidth="1"/>
    <col min="4" max="4" width="10" style="3" customWidth="1"/>
    <col min="5" max="5" width="18.88671875" customWidth="1"/>
    <col min="6" max="6" width="16.6640625" customWidth="1"/>
    <col min="7" max="7" width="14.44140625" customWidth="1"/>
    <col min="8" max="8" width="14.88671875" customWidth="1"/>
    <col min="9" max="9" width="16.44140625" customWidth="1"/>
    <col min="10" max="10" width="14.44140625" customWidth="1"/>
    <col min="11" max="11" width="13.109375" customWidth="1"/>
    <col min="12" max="12" width="17.33203125" customWidth="1"/>
    <col min="13" max="13" width="14.5546875" customWidth="1"/>
  </cols>
  <sheetData>
    <row r="1" spans="1:13" s="2" customFormat="1" ht="15.6" x14ac:dyDescent="0.3">
      <c r="A1" s="9" t="s">
        <v>952</v>
      </c>
      <c r="B1" s="4"/>
      <c r="D1" s="4"/>
    </row>
    <row r="2" spans="1:13" s="2" customFormat="1" x14ac:dyDescent="0.3">
      <c r="B2" s="4"/>
      <c r="D2" s="4"/>
    </row>
    <row r="3" spans="1:13" s="2" customFormat="1" x14ac:dyDescent="0.3">
      <c r="B3" s="4"/>
      <c r="D3" s="4"/>
    </row>
    <row r="4" spans="1:13" s="2" customFormat="1" x14ac:dyDescent="0.3">
      <c r="B4" s="4" t="s">
        <v>277</v>
      </c>
      <c r="D4" s="4"/>
    </row>
    <row r="5" spans="1:13" s="11" customFormat="1" ht="31.2" x14ac:dyDescent="0.3">
      <c r="B5" s="11" t="s">
        <v>276</v>
      </c>
      <c r="C5" s="11" t="s">
        <v>278</v>
      </c>
      <c r="D5" s="12" t="s">
        <v>279</v>
      </c>
      <c r="E5" s="11" t="s">
        <v>505</v>
      </c>
      <c r="F5" s="11" t="s">
        <v>953</v>
      </c>
      <c r="G5" s="12" t="s">
        <v>506</v>
      </c>
      <c r="H5" s="11" t="s">
        <v>511</v>
      </c>
      <c r="I5" s="11" t="s">
        <v>954</v>
      </c>
      <c r="J5" s="12" t="s">
        <v>506</v>
      </c>
      <c r="K5" s="11" t="s">
        <v>955</v>
      </c>
      <c r="L5" s="11" t="s">
        <v>508</v>
      </c>
      <c r="M5" s="11" t="s">
        <v>451</v>
      </c>
    </row>
    <row r="7" spans="1:13" x14ac:dyDescent="0.3">
      <c r="B7" s="1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47089663.670000002</v>
      </c>
      <c r="F8">
        <v>0</v>
      </c>
      <c r="G8">
        <v>0</v>
      </c>
      <c r="H8" s="1">
        <v>2164662.21</v>
      </c>
      <c r="I8" s="1">
        <v>-9847490.6199999992</v>
      </c>
      <c r="J8">
        <v>0</v>
      </c>
      <c r="K8">
        <v>0</v>
      </c>
      <c r="L8" s="1">
        <v>39406835.259999998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27343151.359999999</v>
      </c>
      <c r="F9">
        <v>0</v>
      </c>
      <c r="G9">
        <v>0</v>
      </c>
      <c r="H9" s="1">
        <v>1259385.1599999999</v>
      </c>
      <c r="I9">
        <v>0</v>
      </c>
      <c r="J9">
        <v>0</v>
      </c>
      <c r="K9">
        <v>0</v>
      </c>
      <c r="L9" s="1">
        <v>28602536.52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3600100.82</v>
      </c>
      <c r="F10">
        <v>0</v>
      </c>
      <c r="G10">
        <v>0</v>
      </c>
      <c r="H10" s="1">
        <v>103561.16</v>
      </c>
      <c r="I10">
        <v>0</v>
      </c>
      <c r="J10">
        <v>0</v>
      </c>
      <c r="K10">
        <v>0</v>
      </c>
      <c r="L10" s="1">
        <v>3703661.98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208589135.80000001</v>
      </c>
      <c r="F11">
        <v>0</v>
      </c>
      <c r="G11">
        <v>0</v>
      </c>
      <c r="H11" s="1">
        <v>5991377.0899999999</v>
      </c>
      <c r="I11" s="1">
        <v>-6122187.5099999998</v>
      </c>
      <c r="J11">
        <v>0</v>
      </c>
      <c r="K11">
        <v>0</v>
      </c>
      <c r="L11" s="1">
        <v>208458325.38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37594922.5</v>
      </c>
      <c r="F12">
        <v>0</v>
      </c>
      <c r="G12">
        <v>0</v>
      </c>
      <c r="H12" s="1">
        <v>1081462.67</v>
      </c>
      <c r="I12">
        <v>0</v>
      </c>
      <c r="J12">
        <v>0</v>
      </c>
      <c r="K12">
        <v>0</v>
      </c>
      <c r="L12" s="1">
        <v>38676385.170000002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5134500</v>
      </c>
      <c r="F13">
        <v>0</v>
      </c>
      <c r="G13">
        <v>0</v>
      </c>
      <c r="H13" s="1">
        <v>147700</v>
      </c>
      <c r="I13">
        <v>0</v>
      </c>
      <c r="J13">
        <v>0</v>
      </c>
      <c r="K13">
        <v>0</v>
      </c>
      <c r="L13" s="1">
        <v>5282200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31244727.559999999</v>
      </c>
      <c r="F14">
        <v>0</v>
      </c>
      <c r="G14">
        <v>0</v>
      </c>
      <c r="H14" s="1">
        <v>1439086.09</v>
      </c>
      <c r="I14">
        <v>0</v>
      </c>
      <c r="J14">
        <v>0</v>
      </c>
      <c r="K14">
        <v>0</v>
      </c>
      <c r="L14" s="1">
        <v>32683813.649999999</v>
      </c>
      <c r="M14" s="10">
        <v>42229</v>
      </c>
    </row>
    <row r="17" spans="2:13" x14ac:dyDescent="0.3">
      <c r="C17" s="15" t="s">
        <v>789</v>
      </c>
      <c r="D17" s="15"/>
      <c r="E17" s="16">
        <v>360596201.70999998</v>
      </c>
      <c r="F17" s="17">
        <v>0</v>
      </c>
      <c r="G17" s="17">
        <v>0</v>
      </c>
      <c r="H17" s="16">
        <v>12187234.380000001</v>
      </c>
      <c r="I17" s="16">
        <v>-15969678.130000001</v>
      </c>
      <c r="J17" s="17">
        <v>0</v>
      </c>
      <c r="K17" s="17">
        <v>0</v>
      </c>
      <c r="L17" s="16">
        <v>356813757.95999998</v>
      </c>
    </row>
    <row r="19" spans="2:13" x14ac:dyDescent="0.3">
      <c r="B19" s="1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80500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65000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190827.67</v>
      </c>
      <c r="F21">
        <v>0</v>
      </c>
      <c r="G21">
        <v>0</v>
      </c>
      <c r="H21">
        <v>0</v>
      </c>
      <c r="I21" s="1">
        <v>-9459.74</v>
      </c>
      <c r="J21">
        <v>0</v>
      </c>
      <c r="K21">
        <v>0</v>
      </c>
      <c r="L21" s="1">
        <v>181367.93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208295.29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177202.29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396040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384392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180555.76</v>
      </c>
      <c r="F25">
        <v>0</v>
      </c>
      <c r="G25">
        <v>0</v>
      </c>
      <c r="H25">
        <v>0</v>
      </c>
      <c r="I25" s="1">
        <v>-13888.88</v>
      </c>
      <c r="J25">
        <v>0</v>
      </c>
      <c r="K25">
        <v>0</v>
      </c>
      <c r="L25" s="1">
        <v>166666.88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500644</v>
      </c>
      <c r="C27" t="s">
        <v>332</v>
      </c>
      <c r="D27" s="3" t="s">
        <v>26</v>
      </c>
      <c r="E27" s="1">
        <v>1250552.46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1250552.46</v>
      </c>
      <c r="M27" s="10">
        <v>43305</v>
      </c>
    </row>
    <row r="28" spans="2:13" x14ac:dyDescent="0.3">
      <c r="B28" s="3">
        <v>500680</v>
      </c>
      <c r="C28" t="s">
        <v>968</v>
      </c>
      <c r="D28" s="3" t="s">
        <v>26</v>
      </c>
      <c r="E28" s="1">
        <v>230031.99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230031.99</v>
      </c>
      <c r="M28" s="10">
        <v>42724</v>
      </c>
    </row>
    <row r="29" spans="2:13" x14ac:dyDescent="0.3">
      <c r="B29" s="3">
        <v>500710</v>
      </c>
      <c r="C29" t="s">
        <v>969</v>
      </c>
      <c r="D29" s="3" t="s">
        <v>26</v>
      </c>
      <c r="E29" s="1">
        <v>949513.28</v>
      </c>
      <c r="F29">
        <v>0</v>
      </c>
      <c r="G29">
        <v>0</v>
      </c>
      <c r="H29">
        <v>0</v>
      </c>
      <c r="I29" s="1">
        <v>-19781.12</v>
      </c>
      <c r="J29">
        <v>0</v>
      </c>
      <c r="K29">
        <v>0</v>
      </c>
      <c r="L29" s="1">
        <v>929732.16</v>
      </c>
      <c r="M29" s="10">
        <v>43597</v>
      </c>
    </row>
    <row r="30" spans="2:13" x14ac:dyDescent="0.3">
      <c r="B30" s="3">
        <v>500730</v>
      </c>
      <c r="C30" t="s">
        <v>970</v>
      </c>
      <c r="D30" s="3" t="s">
        <v>26</v>
      </c>
      <c r="E30" s="1">
        <v>699775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v>699775</v>
      </c>
      <c r="M30" s="10">
        <v>43683</v>
      </c>
    </row>
    <row r="31" spans="2:13" x14ac:dyDescent="0.3">
      <c r="B31" s="3">
        <v>500742</v>
      </c>
      <c r="C31" t="s">
        <v>728</v>
      </c>
      <c r="D31" s="3" t="s">
        <v>26</v>
      </c>
      <c r="E31" s="1">
        <v>401451.85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401451.85</v>
      </c>
    </row>
    <row r="32" spans="2:13" x14ac:dyDescent="0.3">
      <c r="B32" s="3">
        <v>500758</v>
      </c>
      <c r="C32" t="s">
        <v>333</v>
      </c>
      <c r="D32" s="3" t="s">
        <v>26</v>
      </c>
      <c r="E32" s="1">
        <v>1292000</v>
      </c>
      <c r="F32" s="1">
        <v>208000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1500000</v>
      </c>
    </row>
    <row r="35" spans="2:13" x14ac:dyDescent="0.3">
      <c r="C35" s="15" t="s">
        <v>790</v>
      </c>
      <c r="D35" s="15"/>
      <c r="E35" s="16">
        <v>7014386.96</v>
      </c>
      <c r="F35" s="16">
        <v>208000</v>
      </c>
      <c r="G35" s="17">
        <v>0</v>
      </c>
      <c r="H35" s="17">
        <v>0</v>
      </c>
      <c r="I35" s="16">
        <v>-101370.74</v>
      </c>
      <c r="J35" s="17">
        <v>0</v>
      </c>
      <c r="K35" s="17">
        <v>0</v>
      </c>
      <c r="L35" s="16">
        <v>7121016.2199999997</v>
      </c>
    </row>
    <row r="37" spans="2:13" x14ac:dyDescent="0.3">
      <c r="B37" s="14" t="s">
        <v>708</v>
      </c>
    </row>
    <row r="38" spans="2:13" x14ac:dyDescent="0.3">
      <c r="B38" s="3">
        <v>500515</v>
      </c>
      <c r="C38" t="s">
        <v>338</v>
      </c>
      <c r="D38" s="3" t="s">
        <v>0</v>
      </c>
      <c r="E38" s="1">
        <v>23593074.23</v>
      </c>
      <c r="F38" s="1">
        <v>517668.59</v>
      </c>
      <c r="G38">
        <v>0</v>
      </c>
      <c r="H38" s="1">
        <v>692921.59</v>
      </c>
      <c r="I38">
        <v>0</v>
      </c>
      <c r="J38">
        <v>0</v>
      </c>
      <c r="K38">
        <v>0</v>
      </c>
      <c r="L38" s="1">
        <v>24803664.41</v>
      </c>
      <c r="M38" s="10">
        <v>42324</v>
      </c>
    </row>
    <row r="39" spans="2:13" x14ac:dyDescent="0.3">
      <c r="B39" s="3">
        <v>500650</v>
      </c>
      <c r="C39" t="s">
        <v>971</v>
      </c>
      <c r="D39" s="3" t="s">
        <v>0</v>
      </c>
      <c r="E39" s="1">
        <v>18253812.140000001</v>
      </c>
      <c r="F39">
        <v>0</v>
      </c>
      <c r="G39">
        <v>0</v>
      </c>
      <c r="H39" s="1">
        <v>525092.61</v>
      </c>
      <c r="I39">
        <v>0</v>
      </c>
      <c r="J39">
        <v>0</v>
      </c>
      <c r="K39">
        <v>0</v>
      </c>
      <c r="L39" s="1">
        <v>18778904.75</v>
      </c>
      <c r="M39" s="10">
        <v>42218</v>
      </c>
    </row>
    <row r="40" spans="2:13" x14ac:dyDescent="0.3">
      <c r="B40" s="3">
        <v>500741</v>
      </c>
      <c r="C40" t="s">
        <v>972</v>
      </c>
      <c r="D40" s="3" t="s">
        <v>0</v>
      </c>
      <c r="E40" s="1">
        <v>22125066.489999998</v>
      </c>
      <c r="F40" s="1">
        <v>94510.82</v>
      </c>
      <c r="G40">
        <v>0</v>
      </c>
      <c r="H40" s="1">
        <v>636793.21</v>
      </c>
      <c r="I40">
        <v>0</v>
      </c>
      <c r="J40">
        <v>0</v>
      </c>
      <c r="K40">
        <v>0</v>
      </c>
      <c r="L40" s="1">
        <v>22856370.52</v>
      </c>
    </row>
    <row r="43" spans="2:13" x14ac:dyDescent="0.3">
      <c r="C43" s="15" t="s">
        <v>791</v>
      </c>
      <c r="D43" s="15"/>
      <c r="E43" s="16">
        <v>63971952.859999999</v>
      </c>
      <c r="F43" s="16">
        <v>612179.41</v>
      </c>
      <c r="G43" s="17">
        <v>0</v>
      </c>
      <c r="H43" s="16">
        <v>1854807.41</v>
      </c>
      <c r="I43" s="17">
        <v>0</v>
      </c>
      <c r="J43" s="17">
        <v>0</v>
      </c>
      <c r="K43" s="17">
        <v>0</v>
      </c>
      <c r="L43" s="16">
        <v>66438939.68</v>
      </c>
    </row>
    <row r="45" spans="2:13" x14ac:dyDescent="0.3">
      <c r="B45" s="14" t="s">
        <v>298</v>
      </c>
    </row>
    <row r="46" spans="2:13" x14ac:dyDescent="0.3">
      <c r="B46" s="3">
        <v>500679</v>
      </c>
      <c r="C46" t="s">
        <v>294</v>
      </c>
      <c r="D46" s="3" t="s">
        <v>0</v>
      </c>
      <c r="E46" s="1">
        <v>275062500</v>
      </c>
      <c r="F46">
        <v>0</v>
      </c>
      <c r="G46">
        <v>0</v>
      </c>
      <c r="H46" s="1">
        <v>7912500</v>
      </c>
      <c r="I46">
        <v>0</v>
      </c>
      <c r="J46">
        <v>0</v>
      </c>
      <c r="K46">
        <v>0</v>
      </c>
      <c r="L46" s="1">
        <v>282975000</v>
      </c>
      <c r="M46" s="10">
        <v>43397</v>
      </c>
    </row>
    <row r="47" spans="2:13" x14ac:dyDescent="0.3">
      <c r="B47" s="3">
        <v>500708</v>
      </c>
      <c r="C47" t="s">
        <v>295</v>
      </c>
      <c r="D47" s="3" t="s">
        <v>0</v>
      </c>
      <c r="E47" s="1">
        <v>142124835.66999999</v>
      </c>
      <c r="F47">
        <v>0</v>
      </c>
      <c r="G47">
        <v>0</v>
      </c>
      <c r="H47" s="1">
        <v>4088389.96</v>
      </c>
      <c r="I47">
        <v>0</v>
      </c>
      <c r="J47">
        <v>0</v>
      </c>
      <c r="K47">
        <v>0</v>
      </c>
      <c r="L47" s="1">
        <v>146213225.63</v>
      </c>
      <c r="M47" s="10">
        <v>44282</v>
      </c>
    </row>
    <row r="48" spans="2:13" x14ac:dyDescent="0.3">
      <c r="B48" s="3">
        <v>500709</v>
      </c>
      <c r="C48" t="s">
        <v>296</v>
      </c>
      <c r="D48" s="3" t="s">
        <v>0</v>
      </c>
      <c r="E48" s="1">
        <v>575064000</v>
      </c>
      <c r="F48">
        <v>0</v>
      </c>
      <c r="G48">
        <v>0</v>
      </c>
      <c r="H48" s="1">
        <v>16542400</v>
      </c>
      <c r="I48">
        <v>0</v>
      </c>
      <c r="J48">
        <v>0</v>
      </c>
      <c r="K48">
        <v>0</v>
      </c>
      <c r="L48" s="1">
        <v>591606400</v>
      </c>
      <c r="M48" s="10">
        <v>44282</v>
      </c>
    </row>
    <row r="49" spans="2:13" x14ac:dyDescent="0.3">
      <c r="B49" s="3">
        <v>500740</v>
      </c>
      <c r="C49" t="s">
        <v>973</v>
      </c>
      <c r="D49" s="3" t="s">
        <v>0</v>
      </c>
      <c r="E49" s="1">
        <v>90954000</v>
      </c>
      <c r="F49">
        <v>0</v>
      </c>
      <c r="G49">
        <v>0</v>
      </c>
      <c r="H49" s="1">
        <v>2616400</v>
      </c>
      <c r="I49">
        <v>0</v>
      </c>
      <c r="J49">
        <v>0</v>
      </c>
      <c r="K49">
        <v>0</v>
      </c>
      <c r="L49" s="1">
        <v>93570400</v>
      </c>
    </row>
    <row r="50" spans="2:13" x14ac:dyDescent="0.3">
      <c r="B50" s="3">
        <v>500749</v>
      </c>
      <c r="C50" t="s">
        <v>297</v>
      </c>
      <c r="D50" s="3" t="s">
        <v>1</v>
      </c>
      <c r="E50" s="1">
        <v>200940000</v>
      </c>
      <c r="F50">
        <v>0</v>
      </c>
      <c r="G50">
        <v>0</v>
      </c>
      <c r="H50" s="1">
        <v>9255000</v>
      </c>
      <c r="I50">
        <v>0</v>
      </c>
      <c r="J50">
        <v>0</v>
      </c>
      <c r="K50">
        <v>0</v>
      </c>
      <c r="L50" s="1">
        <v>210195000</v>
      </c>
    </row>
    <row r="51" spans="2:13" x14ac:dyDescent="0.3">
      <c r="B51" s="3">
        <v>500776</v>
      </c>
      <c r="C51" t="s">
        <v>340</v>
      </c>
      <c r="D51" s="3" t="s">
        <v>0</v>
      </c>
      <c r="E51" s="1">
        <v>111901803.41</v>
      </c>
      <c r="F51" s="1">
        <v>54067194.119999997</v>
      </c>
      <c r="G51">
        <v>0</v>
      </c>
      <c r="H51" s="1">
        <v>3816002.47</v>
      </c>
      <c r="I51">
        <v>0</v>
      </c>
      <c r="J51">
        <v>0</v>
      </c>
      <c r="K51">
        <v>0</v>
      </c>
      <c r="L51" s="1">
        <v>169785000</v>
      </c>
      <c r="M51" t="s">
        <v>453</v>
      </c>
    </row>
    <row r="54" spans="2:13" x14ac:dyDescent="0.3">
      <c r="C54" s="15" t="s">
        <v>792</v>
      </c>
      <c r="D54" s="15"/>
      <c r="E54" s="16">
        <v>1396047139.0799999</v>
      </c>
      <c r="F54" s="16">
        <v>54067194.119999997</v>
      </c>
      <c r="G54" s="17">
        <v>0</v>
      </c>
      <c r="H54" s="16">
        <v>44230692.43</v>
      </c>
      <c r="I54" s="17">
        <v>0</v>
      </c>
      <c r="J54" s="17">
        <v>0</v>
      </c>
      <c r="K54" s="17">
        <v>0</v>
      </c>
      <c r="L54" s="16">
        <v>1494345025.6300001</v>
      </c>
    </row>
    <row r="56" spans="2:13" x14ac:dyDescent="0.3">
      <c r="B56" s="14" t="s">
        <v>312</v>
      </c>
    </row>
    <row r="57" spans="2:13" x14ac:dyDescent="0.3">
      <c r="B57" s="3">
        <v>500271</v>
      </c>
      <c r="C57" t="s">
        <v>299</v>
      </c>
      <c r="D57" s="3" t="s">
        <v>1</v>
      </c>
      <c r="E57" s="1">
        <v>36468526.729999997</v>
      </c>
      <c r="F57" s="1">
        <v>2442763.6800000002</v>
      </c>
      <c r="G57">
        <v>0</v>
      </c>
      <c r="H57" s="1">
        <v>1637436.22</v>
      </c>
      <c r="I57" s="1">
        <v>-698446.93</v>
      </c>
      <c r="J57">
        <v>0</v>
      </c>
      <c r="K57">
        <v>0</v>
      </c>
      <c r="L57" s="1">
        <v>39850279.700000003</v>
      </c>
      <c r="M57" s="10">
        <v>44176</v>
      </c>
    </row>
    <row r="58" spans="2:13" x14ac:dyDescent="0.3">
      <c r="B58" s="3">
        <v>500499</v>
      </c>
      <c r="C58" t="s">
        <v>974</v>
      </c>
      <c r="D58" s="3" t="s">
        <v>2</v>
      </c>
      <c r="E58" s="1">
        <v>720853</v>
      </c>
      <c r="F58">
        <v>0</v>
      </c>
      <c r="G58">
        <v>0</v>
      </c>
      <c r="H58" s="1">
        <v>15637.2</v>
      </c>
      <c r="I58" s="1">
        <v>-226307.8</v>
      </c>
      <c r="J58">
        <v>0</v>
      </c>
      <c r="K58">
        <v>0</v>
      </c>
      <c r="L58" s="1">
        <v>510182.40000000002</v>
      </c>
      <c r="M58" s="10">
        <v>42220</v>
      </c>
    </row>
    <row r="59" spans="2:13" x14ac:dyDescent="0.3">
      <c r="B59" s="3">
        <v>500514</v>
      </c>
      <c r="C59" t="s">
        <v>975</v>
      </c>
      <c r="D59" s="3" t="s">
        <v>0</v>
      </c>
      <c r="E59" s="1">
        <v>22280062.48</v>
      </c>
      <c r="F59">
        <v>0</v>
      </c>
      <c r="G59">
        <v>0</v>
      </c>
      <c r="H59" s="1">
        <v>640912.5</v>
      </c>
      <c r="I59">
        <v>0</v>
      </c>
      <c r="J59">
        <v>0</v>
      </c>
      <c r="K59">
        <v>0</v>
      </c>
      <c r="L59" s="1">
        <v>22920974.98</v>
      </c>
      <c r="M59" s="10">
        <v>44617</v>
      </c>
    </row>
    <row r="60" spans="2:13" x14ac:dyDescent="0.3">
      <c r="B60" s="3">
        <v>500520</v>
      </c>
      <c r="C60" t="s">
        <v>976</v>
      </c>
      <c r="D60" s="3" t="s">
        <v>0</v>
      </c>
      <c r="E60" s="1">
        <v>100856286.65000001</v>
      </c>
      <c r="F60">
        <v>0</v>
      </c>
      <c r="G60">
        <v>0</v>
      </c>
      <c r="H60" s="1">
        <v>2845000.86</v>
      </c>
      <c r="I60" s="1">
        <v>-9376287.5099999998</v>
      </c>
      <c r="J60">
        <v>0</v>
      </c>
      <c r="K60">
        <v>0</v>
      </c>
      <c r="L60" s="1">
        <v>94325000</v>
      </c>
      <c r="M60" s="10">
        <v>43085</v>
      </c>
    </row>
    <row r="61" spans="2:13" x14ac:dyDescent="0.3">
      <c r="B61" s="3">
        <v>500540</v>
      </c>
      <c r="C61" t="s">
        <v>731</v>
      </c>
      <c r="D61" s="3" t="s">
        <v>3</v>
      </c>
      <c r="E61" s="1">
        <v>90880210.5</v>
      </c>
      <c r="F61">
        <v>0</v>
      </c>
      <c r="G61">
        <v>0</v>
      </c>
      <c r="H61" s="1">
        <v>5295819</v>
      </c>
      <c r="I61">
        <v>0</v>
      </c>
      <c r="J61">
        <v>0</v>
      </c>
      <c r="K61">
        <v>0</v>
      </c>
      <c r="L61" s="1">
        <v>96176029.5</v>
      </c>
      <c r="M61" s="10">
        <v>46407</v>
      </c>
    </row>
    <row r="62" spans="2:13" x14ac:dyDescent="0.3">
      <c r="B62" s="3">
        <v>500557</v>
      </c>
      <c r="C62" t="s">
        <v>345</v>
      </c>
      <c r="D62" s="3" t="s">
        <v>0</v>
      </c>
      <c r="E62" s="1">
        <v>128430219.48</v>
      </c>
      <c r="F62">
        <v>0</v>
      </c>
      <c r="G62">
        <v>0</v>
      </c>
      <c r="H62" s="1">
        <v>3694448.02</v>
      </c>
      <c r="I62">
        <v>0</v>
      </c>
      <c r="J62">
        <v>0</v>
      </c>
      <c r="K62">
        <v>0</v>
      </c>
      <c r="L62" s="1">
        <v>132124667.5</v>
      </c>
      <c r="M62" s="10">
        <v>42842</v>
      </c>
    </row>
    <row r="63" spans="2:13" x14ac:dyDescent="0.3">
      <c r="B63" s="3">
        <v>500558</v>
      </c>
      <c r="C63" t="s">
        <v>346</v>
      </c>
      <c r="D63" s="3" t="s">
        <v>0</v>
      </c>
      <c r="E63" s="1">
        <v>146365096.74000001</v>
      </c>
      <c r="F63">
        <v>0</v>
      </c>
      <c r="G63">
        <v>0</v>
      </c>
      <c r="H63" s="1">
        <v>4210366.0999999996</v>
      </c>
      <c r="I63">
        <v>0</v>
      </c>
      <c r="J63">
        <v>0</v>
      </c>
      <c r="K63">
        <v>0</v>
      </c>
      <c r="L63" s="1">
        <v>150575462.84</v>
      </c>
      <c r="M63" s="10">
        <v>42842</v>
      </c>
    </row>
    <row r="64" spans="2:13" x14ac:dyDescent="0.3">
      <c r="B64" s="3">
        <v>500565</v>
      </c>
      <c r="C64" t="s">
        <v>977</v>
      </c>
      <c r="D64" s="3" t="s">
        <v>0</v>
      </c>
      <c r="E64" s="1">
        <v>152659687.5</v>
      </c>
      <c r="F64">
        <v>0</v>
      </c>
      <c r="G64">
        <v>0</v>
      </c>
      <c r="H64" s="1">
        <v>4391437.5</v>
      </c>
      <c r="I64">
        <v>0</v>
      </c>
      <c r="J64">
        <v>0</v>
      </c>
      <c r="K64">
        <v>0</v>
      </c>
      <c r="L64" s="1">
        <v>157051125</v>
      </c>
      <c r="M64" s="10">
        <v>42863</v>
      </c>
    </row>
    <row r="65" spans="2:13" x14ac:dyDescent="0.3">
      <c r="B65" s="3">
        <v>500567</v>
      </c>
      <c r="C65" t="s">
        <v>978</v>
      </c>
      <c r="D65" s="3" t="s">
        <v>0</v>
      </c>
      <c r="E65" s="1">
        <v>2972886.28</v>
      </c>
      <c r="F65">
        <v>0</v>
      </c>
      <c r="G65">
        <v>0</v>
      </c>
      <c r="H65" s="1">
        <v>85518.62</v>
      </c>
      <c r="I65">
        <v>0</v>
      </c>
      <c r="J65">
        <v>0</v>
      </c>
      <c r="K65">
        <v>0</v>
      </c>
      <c r="L65" s="1">
        <v>3058404.9</v>
      </c>
      <c r="M65" s="10">
        <v>42306</v>
      </c>
    </row>
    <row r="66" spans="2:13" x14ac:dyDescent="0.3">
      <c r="B66" s="3">
        <v>500590</v>
      </c>
      <c r="C66" t="s">
        <v>300</v>
      </c>
      <c r="D66" s="3" t="s">
        <v>1</v>
      </c>
      <c r="E66" s="1">
        <v>4818050.3</v>
      </c>
      <c r="F66">
        <v>0</v>
      </c>
      <c r="G66">
        <v>0</v>
      </c>
      <c r="H66" s="1">
        <v>221912.3</v>
      </c>
      <c r="I66">
        <v>0</v>
      </c>
      <c r="J66">
        <v>0</v>
      </c>
      <c r="K66">
        <v>0</v>
      </c>
      <c r="L66" s="1">
        <v>5039962.5999999996</v>
      </c>
      <c r="M66" s="10">
        <v>44176</v>
      </c>
    </row>
    <row r="67" spans="2:13" x14ac:dyDescent="0.3">
      <c r="B67" s="3">
        <v>500603</v>
      </c>
      <c r="C67" t="s">
        <v>979</v>
      </c>
      <c r="D67" s="3" t="s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0">
        <v>42042</v>
      </c>
    </row>
    <row r="68" spans="2:13" x14ac:dyDescent="0.3">
      <c r="B68" s="3">
        <v>500610</v>
      </c>
      <c r="C68" t="s">
        <v>980</v>
      </c>
      <c r="D68" s="3" t="s">
        <v>0</v>
      </c>
      <c r="E68" s="1">
        <v>27348980.449999999</v>
      </c>
      <c r="F68">
        <v>0</v>
      </c>
      <c r="G68">
        <v>0</v>
      </c>
      <c r="H68" s="1">
        <v>786725.95</v>
      </c>
      <c r="I68">
        <v>0</v>
      </c>
      <c r="J68">
        <v>0</v>
      </c>
      <c r="K68">
        <v>0</v>
      </c>
      <c r="L68" s="1">
        <v>28135706.399999999</v>
      </c>
      <c r="M68" s="10">
        <v>43863</v>
      </c>
    </row>
    <row r="69" spans="2:13" x14ac:dyDescent="0.3">
      <c r="B69" s="3">
        <v>500630</v>
      </c>
      <c r="C69" t="s">
        <v>793</v>
      </c>
      <c r="D69" s="3" t="s">
        <v>0</v>
      </c>
      <c r="E69" s="1">
        <v>291979908.07999998</v>
      </c>
      <c r="F69" s="1">
        <v>20210277.379999999</v>
      </c>
      <c r="G69">
        <v>0</v>
      </c>
      <c r="H69" s="1">
        <v>8728502.0299999993</v>
      </c>
      <c r="I69">
        <v>0</v>
      </c>
      <c r="J69">
        <v>0</v>
      </c>
      <c r="K69">
        <v>0</v>
      </c>
      <c r="L69" s="1">
        <v>320918687.49000001</v>
      </c>
      <c r="M69" s="10">
        <v>46923</v>
      </c>
    </row>
    <row r="70" spans="2:13" x14ac:dyDescent="0.3">
      <c r="B70" s="3">
        <v>500640</v>
      </c>
      <c r="C70" t="s">
        <v>301</v>
      </c>
      <c r="D70" s="3" t="s">
        <v>0</v>
      </c>
      <c r="E70" s="1">
        <v>139365000.00999999</v>
      </c>
      <c r="F70">
        <v>0</v>
      </c>
      <c r="G70">
        <v>0</v>
      </c>
      <c r="H70" s="1">
        <v>4008999.98</v>
      </c>
      <c r="I70">
        <v>0</v>
      </c>
      <c r="J70">
        <v>0</v>
      </c>
      <c r="K70">
        <v>0</v>
      </c>
      <c r="L70" s="1">
        <v>143373999.99000001</v>
      </c>
      <c r="M70" s="10">
        <v>44102</v>
      </c>
    </row>
    <row r="71" spans="2:13" x14ac:dyDescent="0.3">
      <c r="B71" s="3">
        <v>500642</v>
      </c>
      <c r="C71" t="s">
        <v>302</v>
      </c>
      <c r="D71" s="3" t="s">
        <v>0</v>
      </c>
      <c r="E71" s="1">
        <v>183375000</v>
      </c>
      <c r="F71">
        <v>0</v>
      </c>
      <c r="G71">
        <v>0</v>
      </c>
      <c r="H71" s="1">
        <v>5275000</v>
      </c>
      <c r="I71">
        <v>0</v>
      </c>
      <c r="J71">
        <v>0</v>
      </c>
      <c r="K71">
        <v>0</v>
      </c>
      <c r="L71" s="1">
        <v>188650000</v>
      </c>
      <c r="M71" s="10">
        <v>45013</v>
      </c>
    </row>
    <row r="72" spans="2:13" x14ac:dyDescent="0.3">
      <c r="B72" s="3">
        <v>500656</v>
      </c>
      <c r="C72" t="s">
        <v>981</v>
      </c>
      <c r="D72" s="3" t="s">
        <v>0</v>
      </c>
      <c r="E72" s="1">
        <v>53818693.259999998</v>
      </c>
      <c r="F72" s="1">
        <v>2835034.88</v>
      </c>
      <c r="G72">
        <v>0</v>
      </c>
      <c r="H72" s="1">
        <v>1590157.68</v>
      </c>
      <c r="I72">
        <v>0</v>
      </c>
      <c r="J72">
        <v>0</v>
      </c>
      <c r="K72">
        <v>0</v>
      </c>
      <c r="L72" s="1">
        <v>58243885.82</v>
      </c>
      <c r="M72" s="10">
        <v>45918</v>
      </c>
    </row>
    <row r="73" spans="2:13" x14ac:dyDescent="0.3">
      <c r="B73" s="3">
        <v>500677</v>
      </c>
      <c r="C73" t="s">
        <v>709</v>
      </c>
      <c r="D73" s="3" t="s">
        <v>0</v>
      </c>
      <c r="E73" s="1">
        <v>403533536</v>
      </c>
      <c r="F73">
        <v>0</v>
      </c>
      <c r="G73">
        <v>0</v>
      </c>
      <c r="H73" s="1">
        <v>11608122.17</v>
      </c>
      <c r="I73">
        <v>0</v>
      </c>
      <c r="J73">
        <v>0</v>
      </c>
      <c r="K73">
        <v>0</v>
      </c>
      <c r="L73" s="1">
        <v>415141658.17000002</v>
      </c>
      <c r="M73" s="10">
        <v>11139</v>
      </c>
    </row>
    <row r="74" spans="2:13" x14ac:dyDescent="0.3">
      <c r="B74" s="3">
        <v>500686</v>
      </c>
      <c r="C74" t="s">
        <v>710</v>
      </c>
      <c r="D74" s="3" t="s">
        <v>0</v>
      </c>
      <c r="E74" s="1">
        <v>3667401.87</v>
      </c>
      <c r="F74">
        <v>0</v>
      </c>
      <c r="G74">
        <v>0</v>
      </c>
      <c r="H74" s="1">
        <v>105166.29</v>
      </c>
      <c r="I74" s="1">
        <v>-55152.94</v>
      </c>
      <c r="J74">
        <v>0</v>
      </c>
      <c r="K74">
        <v>0</v>
      </c>
      <c r="L74" s="1">
        <v>3717415.22</v>
      </c>
      <c r="M74" s="10">
        <v>44212</v>
      </c>
    </row>
    <row r="75" spans="2:13" x14ac:dyDescent="0.3">
      <c r="B75" s="3">
        <v>500700</v>
      </c>
      <c r="C75" t="s">
        <v>982</v>
      </c>
      <c r="D75" s="3" t="s">
        <v>26</v>
      </c>
      <c r="E75" s="1">
        <v>117065289.95999999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v>117065289.95999999</v>
      </c>
      <c r="M75" s="10">
        <v>43524</v>
      </c>
    </row>
    <row r="76" spans="2:13" x14ac:dyDescent="0.3">
      <c r="B76" s="3">
        <v>500701</v>
      </c>
      <c r="C76" t="s">
        <v>983</v>
      </c>
      <c r="D76" s="3" t="s">
        <v>0</v>
      </c>
      <c r="E76" s="1">
        <v>185823084.49000001</v>
      </c>
      <c r="F76">
        <v>0</v>
      </c>
      <c r="G76">
        <v>0</v>
      </c>
      <c r="H76" s="1">
        <v>5345422.0599999996</v>
      </c>
      <c r="I76">
        <v>0</v>
      </c>
      <c r="J76">
        <v>0</v>
      </c>
      <c r="K76">
        <v>0</v>
      </c>
      <c r="L76" s="1">
        <v>191168506.55000001</v>
      </c>
    </row>
    <row r="77" spans="2:13" x14ac:dyDescent="0.3">
      <c r="B77" s="3">
        <v>500721</v>
      </c>
      <c r="C77" t="s">
        <v>984</v>
      </c>
      <c r="E77" s="1">
        <v>59902500.020000003</v>
      </c>
      <c r="F77" s="1">
        <v>13693166.68</v>
      </c>
      <c r="G77">
        <v>0</v>
      </c>
      <c r="H77" s="1">
        <v>1864333.35</v>
      </c>
      <c r="I77">
        <v>0</v>
      </c>
      <c r="J77">
        <v>0</v>
      </c>
      <c r="K77">
        <v>0</v>
      </c>
      <c r="L77" s="1">
        <v>75460000.049999997</v>
      </c>
      <c r="M77" s="10">
        <v>42490</v>
      </c>
    </row>
    <row r="78" spans="2:13" x14ac:dyDescent="0.3">
      <c r="B78" s="3">
        <v>500735</v>
      </c>
      <c r="C78" t="s">
        <v>985</v>
      </c>
      <c r="D78" s="3" t="s">
        <v>0</v>
      </c>
      <c r="E78" s="1">
        <v>275062500</v>
      </c>
      <c r="F78">
        <v>0</v>
      </c>
      <c r="G78">
        <v>0</v>
      </c>
      <c r="H78" s="1">
        <v>7912500</v>
      </c>
      <c r="I78">
        <v>0</v>
      </c>
      <c r="J78">
        <v>0</v>
      </c>
      <c r="K78">
        <v>0</v>
      </c>
      <c r="L78" s="1">
        <v>282975000</v>
      </c>
      <c r="M78" s="10">
        <v>44650</v>
      </c>
    </row>
    <row r="79" spans="2:13" x14ac:dyDescent="0.3">
      <c r="B79" s="3">
        <v>500736</v>
      </c>
      <c r="C79" t="s">
        <v>986</v>
      </c>
      <c r="D79" s="3" t="s">
        <v>26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10">
        <v>42450</v>
      </c>
    </row>
    <row r="80" spans="2:13" x14ac:dyDescent="0.3">
      <c r="B80" s="3">
        <v>500746</v>
      </c>
      <c r="C80" t="s">
        <v>349</v>
      </c>
      <c r="D80" s="3" t="s">
        <v>2</v>
      </c>
      <c r="E80" s="1">
        <v>326424000</v>
      </c>
      <c r="F80">
        <v>0</v>
      </c>
      <c r="G80">
        <v>0</v>
      </c>
      <c r="H80" s="1">
        <v>9960000</v>
      </c>
      <c r="I80">
        <v>0</v>
      </c>
      <c r="J80">
        <v>0</v>
      </c>
      <c r="K80">
        <v>0</v>
      </c>
      <c r="L80" s="1">
        <v>336384000</v>
      </c>
    </row>
    <row r="81" spans="2:13" x14ac:dyDescent="0.3">
      <c r="B81" s="3">
        <v>500770</v>
      </c>
      <c r="C81" t="s">
        <v>987</v>
      </c>
      <c r="D81" s="3" t="s">
        <v>0</v>
      </c>
      <c r="E81" s="1">
        <v>91687500</v>
      </c>
      <c r="F81">
        <v>0</v>
      </c>
      <c r="G81">
        <v>0</v>
      </c>
      <c r="H81" s="1">
        <v>2637500</v>
      </c>
      <c r="I81">
        <v>0</v>
      </c>
      <c r="J81">
        <v>0</v>
      </c>
      <c r="K81">
        <v>0</v>
      </c>
      <c r="L81" s="1">
        <v>94325000</v>
      </c>
    </row>
    <row r="82" spans="2:13" x14ac:dyDescent="0.3">
      <c r="B82" s="3">
        <v>500781</v>
      </c>
      <c r="C82" t="s">
        <v>350</v>
      </c>
      <c r="D82" s="3" t="s">
        <v>0</v>
      </c>
      <c r="E82">
        <v>0</v>
      </c>
      <c r="F82" s="1">
        <v>37235841.780000001</v>
      </c>
      <c r="G82">
        <v>0</v>
      </c>
      <c r="H82" s="1">
        <v>494158.22</v>
      </c>
      <c r="I82">
        <v>0</v>
      </c>
      <c r="J82">
        <v>0</v>
      </c>
      <c r="K82">
        <v>0</v>
      </c>
      <c r="L82" s="1">
        <v>37730000</v>
      </c>
    </row>
    <row r="83" spans="2:13" x14ac:dyDescent="0.3">
      <c r="B83" s="3">
        <v>500782</v>
      </c>
      <c r="C83" t="s">
        <v>988</v>
      </c>
      <c r="D83" s="3" t="s">
        <v>4</v>
      </c>
      <c r="E83">
        <v>0</v>
      </c>
      <c r="F83" s="1">
        <v>25506827.890000001</v>
      </c>
      <c r="G83">
        <v>0</v>
      </c>
      <c r="H83">
        <v>0</v>
      </c>
      <c r="I83">
        <v>0</v>
      </c>
      <c r="J83">
        <v>0</v>
      </c>
      <c r="K83" s="1">
        <v>-4600.05</v>
      </c>
      <c r="L83" s="1">
        <v>25502227.84</v>
      </c>
    </row>
    <row r="86" spans="2:13" x14ac:dyDescent="0.3">
      <c r="C86" s="15" t="s">
        <v>794</v>
      </c>
      <c r="D86" s="15"/>
      <c r="E86" s="16">
        <v>2845505273.8000002</v>
      </c>
      <c r="F86" s="16">
        <v>101923912.29000001</v>
      </c>
      <c r="G86" s="17">
        <v>0</v>
      </c>
      <c r="H86" s="16">
        <v>83355076.049999997</v>
      </c>
      <c r="I86" s="16">
        <v>-10356195.18</v>
      </c>
      <c r="J86" s="17">
        <v>0</v>
      </c>
      <c r="K86" s="16">
        <v>-4600.05</v>
      </c>
      <c r="L86" s="16">
        <v>3020423466.9099998</v>
      </c>
    </row>
    <row r="88" spans="2:13" x14ac:dyDescent="0.3">
      <c r="B88" s="14" t="s">
        <v>719</v>
      </c>
    </row>
    <row r="89" spans="2:13" x14ac:dyDescent="0.3">
      <c r="B89" s="3">
        <v>500607</v>
      </c>
      <c r="C89" t="s">
        <v>989</v>
      </c>
      <c r="D89" s="3" t="s">
        <v>0</v>
      </c>
      <c r="E89" s="1">
        <v>1997917.18</v>
      </c>
      <c r="F89">
        <v>0</v>
      </c>
      <c r="G89">
        <v>0</v>
      </c>
      <c r="H89" s="1">
        <v>50847.47</v>
      </c>
      <c r="I89" s="1">
        <v>-1464892.03</v>
      </c>
      <c r="J89">
        <v>0</v>
      </c>
      <c r="K89">
        <v>0</v>
      </c>
      <c r="L89" s="1">
        <v>583872.62</v>
      </c>
      <c r="M89" s="10">
        <v>41962</v>
      </c>
    </row>
    <row r="90" spans="2:13" x14ac:dyDescent="0.3">
      <c r="B90" s="3">
        <v>500626</v>
      </c>
      <c r="C90" t="s">
        <v>718</v>
      </c>
      <c r="D90" s="3" t="s">
        <v>0</v>
      </c>
      <c r="E90" s="1">
        <v>5177387.45</v>
      </c>
      <c r="F90">
        <v>0</v>
      </c>
      <c r="G90" s="1">
        <v>1725582.62</v>
      </c>
      <c r="H90">
        <v>0</v>
      </c>
      <c r="I90" s="1">
        <v>-5326321.16</v>
      </c>
      <c r="J90">
        <v>0</v>
      </c>
      <c r="K90" s="1">
        <v>-1576648.91</v>
      </c>
      <c r="L90">
        <v>0</v>
      </c>
      <c r="M90" s="10">
        <v>42049</v>
      </c>
    </row>
    <row r="93" spans="2:13" x14ac:dyDescent="0.3">
      <c r="C93" s="15" t="s">
        <v>795</v>
      </c>
      <c r="D93" s="15"/>
      <c r="E93" s="16">
        <v>7175304.6299999999</v>
      </c>
      <c r="F93" s="17">
        <v>0</v>
      </c>
      <c r="G93" s="16">
        <v>1725582.62</v>
      </c>
      <c r="H93" s="16">
        <v>50847.47</v>
      </c>
      <c r="I93" s="16">
        <v>-6791213.1900000004</v>
      </c>
      <c r="J93" s="17">
        <v>0</v>
      </c>
      <c r="K93" s="16">
        <v>-1576648.91</v>
      </c>
      <c r="L93" s="16">
        <v>583872.62</v>
      </c>
    </row>
    <row r="95" spans="2:13" x14ac:dyDescent="0.3">
      <c r="B95" s="14" t="s">
        <v>721</v>
      </c>
    </row>
    <row r="96" spans="2:13" x14ac:dyDescent="0.3">
      <c r="B96" s="3">
        <v>500323</v>
      </c>
      <c r="C96" t="s">
        <v>720</v>
      </c>
      <c r="D96" s="3" t="s">
        <v>26</v>
      </c>
      <c r="E96" s="1">
        <v>2684900</v>
      </c>
      <c r="F96">
        <v>0</v>
      </c>
      <c r="G96">
        <v>0</v>
      </c>
      <c r="H96">
        <v>0</v>
      </c>
      <c r="I96" s="1">
        <v>-548000</v>
      </c>
      <c r="J96">
        <v>0</v>
      </c>
      <c r="K96">
        <v>0</v>
      </c>
      <c r="L96" s="1">
        <v>2136900</v>
      </c>
      <c r="M96" s="10">
        <v>42000</v>
      </c>
    </row>
    <row r="99" spans="2:13" x14ac:dyDescent="0.3">
      <c r="C99" s="15" t="s">
        <v>796</v>
      </c>
      <c r="D99" s="15"/>
      <c r="E99" s="16">
        <v>2684900</v>
      </c>
      <c r="F99" s="17">
        <v>0</v>
      </c>
      <c r="G99" s="17">
        <v>0</v>
      </c>
      <c r="H99" s="17">
        <v>0</v>
      </c>
      <c r="I99" s="16">
        <v>-548000</v>
      </c>
      <c r="J99" s="17">
        <v>0</v>
      </c>
      <c r="K99" s="17">
        <v>0</v>
      </c>
      <c r="L99" s="16">
        <v>2136900</v>
      </c>
    </row>
    <row r="101" spans="2:13" x14ac:dyDescent="0.3">
      <c r="B101" s="14" t="s">
        <v>317</v>
      </c>
    </row>
    <row r="102" spans="2:13" x14ac:dyDescent="0.3">
      <c r="B102" s="3">
        <v>500187</v>
      </c>
      <c r="C102" t="s">
        <v>354</v>
      </c>
      <c r="D102" s="3" t="s">
        <v>26</v>
      </c>
      <c r="E102" s="1">
        <v>26832.06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v>26832.06</v>
      </c>
      <c r="M102" s="10">
        <v>39812</v>
      </c>
    </row>
    <row r="103" spans="2:13" x14ac:dyDescent="0.3">
      <c r="B103" s="3">
        <v>500268</v>
      </c>
      <c r="C103" t="s">
        <v>990</v>
      </c>
      <c r="D103" s="3" t="s">
        <v>26</v>
      </c>
      <c r="E103" s="1">
        <v>11639000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v>11639000</v>
      </c>
      <c r="M103" s="10">
        <v>41912</v>
      </c>
    </row>
    <row r="104" spans="2:13" x14ac:dyDescent="0.3">
      <c r="B104" s="3">
        <v>500445</v>
      </c>
      <c r="C104" t="s">
        <v>991</v>
      </c>
      <c r="D104" s="3" t="s">
        <v>26</v>
      </c>
      <c r="E104" s="1">
        <v>689035.09</v>
      </c>
      <c r="F104" s="1">
        <v>292667.63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981702.72</v>
      </c>
      <c r="M104" s="10">
        <v>42046</v>
      </c>
    </row>
    <row r="105" spans="2:13" x14ac:dyDescent="0.3">
      <c r="B105" s="3">
        <v>500476</v>
      </c>
      <c r="C105" t="s">
        <v>992</v>
      </c>
      <c r="D105" s="3" t="s">
        <v>26</v>
      </c>
      <c r="E105" s="1">
        <v>3132280.32</v>
      </c>
      <c r="F105">
        <v>0</v>
      </c>
      <c r="G105">
        <v>0</v>
      </c>
      <c r="H105">
        <v>0</v>
      </c>
      <c r="I105" s="1">
        <v>-43065.96</v>
      </c>
      <c r="J105">
        <v>0</v>
      </c>
      <c r="K105">
        <v>0</v>
      </c>
      <c r="L105" s="1">
        <v>3089214.36</v>
      </c>
      <c r="M105" s="10">
        <v>41631</v>
      </c>
    </row>
    <row r="106" spans="2:13" x14ac:dyDescent="0.3">
      <c r="B106" s="3">
        <v>500495</v>
      </c>
      <c r="C106" t="s">
        <v>993</v>
      </c>
      <c r="D106" s="3" t="s">
        <v>26</v>
      </c>
      <c r="E106" s="1">
        <v>1505658.07</v>
      </c>
      <c r="F106">
        <v>0</v>
      </c>
      <c r="G106">
        <v>0</v>
      </c>
      <c r="H106">
        <v>0</v>
      </c>
      <c r="I106" s="1">
        <v>-266000</v>
      </c>
      <c r="J106">
        <v>0</v>
      </c>
      <c r="K106">
        <v>0</v>
      </c>
      <c r="L106" s="1">
        <v>1239658.07</v>
      </c>
      <c r="M106" s="10">
        <v>42121</v>
      </c>
    </row>
    <row r="107" spans="2:13" x14ac:dyDescent="0.3">
      <c r="B107" s="3">
        <v>500507</v>
      </c>
      <c r="C107" t="s">
        <v>716</v>
      </c>
      <c r="D107" s="3" t="s">
        <v>26</v>
      </c>
      <c r="E107" s="1">
        <v>4815500</v>
      </c>
      <c r="F107" s="1">
        <v>1537000</v>
      </c>
      <c r="G107">
        <v>0</v>
      </c>
      <c r="H107">
        <v>0</v>
      </c>
      <c r="I107" s="1">
        <v>-1295000</v>
      </c>
      <c r="J107">
        <v>0</v>
      </c>
      <c r="K107">
        <v>0</v>
      </c>
      <c r="L107" s="1">
        <v>5057500</v>
      </c>
      <c r="M107" s="10">
        <v>42235</v>
      </c>
    </row>
    <row r="108" spans="2:13" x14ac:dyDescent="0.3">
      <c r="B108" s="3">
        <v>500523</v>
      </c>
      <c r="C108" t="s">
        <v>722</v>
      </c>
      <c r="D108" s="3" t="s">
        <v>0</v>
      </c>
      <c r="E108" s="1">
        <v>15338183.189999999</v>
      </c>
      <c r="F108" s="1">
        <v>6498560.4900000002</v>
      </c>
      <c r="G108">
        <v>0</v>
      </c>
      <c r="H108" s="1">
        <v>418691.42</v>
      </c>
      <c r="I108" s="1">
        <v>-10206446.720000001</v>
      </c>
      <c r="J108">
        <v>0</v>
      </c>
      <c r="K108">
        <v>0</v>
      </c>
      <c r="L108" s="1">
        <v>12048988.380000001</v>
      </c>
      <c r="M108" s="10">
        <v>42277</v>
      </c>
    </row>
    <row r="109" spans="2:13" x14ac:dyDescent="0.3">
      <c r="B109" s="3">
        <v>500538</v>
      </c>
      <c r="C109" t="s">
        <v>313</v>
      </c>
      <c r="D109" s="3" t="s">
        <v>0</v>
      </c>
      <c r="E109" s="1">
        <v>5145290.91</v>
      </c>
      <c r="F109" s="1">
        <v>744203.77</v>
      </c>
      <c r="G109">
        <v>0</v>
      </c>
      <c r="H109" s="1">
        <v>136411.69</v>
      </c>
      <c r="I109" s="1">
        <v>-1594844.65</v>
      </c>
      <c r="J109">
        <v>0</v>
      </c>
      <c r="K109">
        <v>0</v>
      </c>
      <c r="L109" s="1">
        <v>4431061.72</v>
      </c>
      <c r="M109" s="10">
        <v>42115</v>
      </c>
    </row>
    <row r="110" spans="2:13" x14ac:dyDescent="0.3">
      <c r="B110" s="3">
        <v>500602</v>
      </c>
      <c r="C110" t="s">
        <v>994</v>
      </c>
      <c r="D110" s="3" t="s">
        <v>0</v>
      </c>
      <c r="E110" s="1">
        <v>14512297.49</v>
      </c>
      <c r="F110">
        <v>0</v>
      </c>
      <c r="G110">
        <v>0</v>
      </c>
      <c r="H110" s="1">
        <v>399342</v>
      </c>
      <c r="I110" s="1">
        <v>-4656625.5</v>
      </c>
      <c r="J110">
        <v>0</v>
      </c>
      <c r="K110">
        <v>0</v>
      </c>
      <c r="L110" s="1">
        <v>10255013.99</v>
      </c>
      <c r="M110" s="10">
        <v>41943</v>
      </c>
    </row>
    <row r="111" spans="2:13" x14ac:dyDescent="0.3">
      <c r="B111" s="3">
        <v>500682</v>
      </c>
      <c r="C111" t="s">
        <v>797</v>
      </c>
      <c r="D111" s="3" t="s">
        <v>2</v>
      </c>
      <c r="E111" s="1">
        <v>1799391.79</v>
      </c>
      <c r="F111" s="1">
        <v>644280.86</v>
      </c>
      <c r="G111">
        <v>0</v>
      </c>
      <c r="H111" s="1">
        <v>56494.84</v>
      </c>
      <c r="I111" s="1">
        <v>-630180</v>
      </c>
      <c r="J111">
        <v>0</v>
      </c>
      <c r="K111">
        <v>0</v>
      </c>
      <c r="L111" s="1">
        <v>1869987.49</v>
      </c>
    </row>
    <row r="112" spans="2:13" x14ac:dyDescent="0.3">
      <c r="B112" s="3">
        <v>500693</v>
      </c>
      <c r="C112" t="s">
        <v>314</v>
      </c>
      <c r="D112" s="3" t="s">
        <v>26</v>
      </c>
      <c r="E112" s="1">
        <v>3955968.26</v>
      </c>
      <c r="F112" s="1">
        <v>1359107.22</v>
      </c>
      <c r="G112">
        <v>0</v>
      </c>
      <c r="H112">
        <v>0</v>
      </c>
      <c r="I112" s="1">
        <v>-2183952.71</v>
      </c>
      <c r="J112">
        <v>0</v>
      </c>
      <c r="K112">
        <v>0</v>
      </c>
      <c r="L112" s="1">
        <v>3131122.77</v>
      </c>
      <c r="M112" s="10">
        <v>42004</v>
      </c>
    </row>
    <row r="113" spans="2:13" x14ac:dyDescent="0.3">
      <c r="B113" s="3">
        <v>500716</v>
      </c>
      <c r="C113" t="s">
        <v>356</v>
      </c>
      <c r="D113" s="3" t="s">
        <v>0</v>
      </c>
      <c r="E113" s="1">
        <v>953804.04</v>
      </c>
      <c r="F113">
        <v>0</v>
      </c>
      <c r="G113">
        <v>0</v>
      </c>
      <c r="H113" s="1">
        <v>27437.31</v>
      </c>
      <c r="I113">
        <v>0</v>
      </c>
      <c r="J113">
        <v>0</v>
      </c>
      <c r="K113">
        <v>0</v>
      </c>
      <c r="L113" s="1">
        <v>981241.35</v>
      </c>
      <c r="M113" s="10">
        <v>42026</v>
      </c>
    </row>
    <row r="114" spans="2:13" x14ac:dyDescent="0.3">
      <c r="B114" s="3">
        <v>500717</v>
      </c>
      <c r="C114" t="s">
        <v>798</v>
      </c>
      <c r="E114" s="1">
        <v>34919722.840000004</v>
      </c>
      <c r="F114" s="1">
        <v>22179000</v>
      </c>
      <c r="G114">
        <v>0</v>
      </c>
      <c r="H114" s="1">
        <v>1414975.3</v>
      </c>
      <c r="I114" s="1">
        <v>-1997405.65</v>
      </c>
      <c r="J114">
        <v>0</v>
      </c>
      <c r="K114">
        <v>0</v>
      </c>
      <c r="L114" s="1">
        <v>56516292.490000002</v>
      </c>
      <c r="M114" s="10">
        <v>42110</v>
      </c>
    </row>
    <row r="115" spans="2:13" x14ac:dyDescent="0.3">
      <c r="B115" s="3">
        <v>500724</v>
      </c>
      <c r="C115" t="s">
        <v>315</v>
      </c>
      <c r="D115" s="3" t="s">
        <v>0</v>
      </c>
      <c r="E115" s="1">
        <v>22688627.129999999</v>
      </c>
      <c r="F115">
        <v>0</v>
      </c>
      <c r="G115">
        <v>0</v>
      </c>
      <c r="H115" s="1">
        <v>464303.8</v>
      </c>
      <c r="I115" s="1">
        <v>-9101679.5899999999</v>
      </c>
      <c r="J115">
        <v>0</v>
      </c>
      <c r="K115">
        <v>0</v>
      </c>
      <c r="L115" s="1">
        <v>14051251.34</v>
      </c>
      <c r="M115" s="10">
        <v>42165</v>
      </c>
    </row>
    <row r="116" spans="2:13" x14ac:dyDescent="0.3">
      <c r="B116" s="3">
        <v>500732</v>
      </c>
      <c r="C116" t="s">
        <v>723</v>
      </c>
      <c r="D116" s="3" t="s">
        <v>0</v>
      </c>
      <c r="E116" s="1">
        <v>975545.4</v>
      </c>
      <c r="F116" s="1">
        <v>661480.62</v>
      </c>
      <c r="G116">
        <v>0</v>
      </c>
      <c r="H116" s="1">
        <v>28563.95</v>
      </c>
      <c r="I116" s="1">
        <v>-661977.44999999995</v>
      </c>
      <c r="J116">
        <v>0</v>
      </c>
      <c r="K116">
        <v>0</v>
      </c>
      <c r="L116" s="1">
        <v>1003612.52</v>
      </c>
      <c r="M116" s="10">
        <v>42150</v>
      </c>
    </row>
    <row r="117" spans="2:13" x14ac:dyDescent="0.3">
      <c r="B117" s="3">
        <v>500733</v>
      </c>
      <c r="C117" t="s">
        <v>995</v>
      </c>
      <c r="D117" s="3" t="s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0">
        <v>42104</v>
      </c>
    </row>
    <row r="118" spans="2:13" x14ac:dyDescent="0.3">
      <c r="B118" s="3">
        <v>500734</v>
      </c>
      <c r="C118" t="s">
        <v>799</v>
      </c>
      <c r="D118" s="3" t="s">
        <v>0</v>
      </c>
      <c r="E118" s="1">
        <v>4251328.93</v>
      </c>
      <c r="F118" s="1">
        <v>1492506.51</v>
      </c>
      <c r="G118">
        <v>0</v>
      </c>
      <c r="H118" s="1">
        <v>136135.32</v>
      </c>
      <c r="I118" s="1">
        <v>-1228005.29</v>
      </c>
      <c r="J118">
        <v>0</v>
      </c>
      <c r="K118">
        <v>0</v>
      </c>
      <c r="L118" s="1">
        <v>4651965.47</v>
      </c>
      <c r="M118" s="10">
        <v>42221</v>
      </c>
    </row>
    <row r="119" spans="2:13" x14ac:dyDescent="0.3">
      <c r="B119" s="3">
        <v>500743</v>
      </c>
      <c r="C119" t="s">
        <v>996</v>
      </c>
      <c r="D119" s="3" t="s">
        <v>0</v>
      </c>
      <c r="E119" s="1">
        <v>80685</v>
      </c>
      <c r="F119">
        <v>0</v>
      </c>
      <c r="G119">
        <v>0</v>
      </c>
      <c r="H119" s="1">
        <v>2321</v>
      </c>
      <c r="I119">
        <v>0</v>
      </c>
      <c r="J119">
        <v>0</v>
      </c>
      <c r="K119">
        <v>0</v>
      </c>
      <c r="L119" s="1">
        <v>83006</v>
      </c>
    </row>
    <row r="120" spans="2:13" x14ac:dyDescent="0.3">
      <c r="B120" s="3">
        <v>500768</v>
      </c>
      <c r="C120" t="s">
        <v>357</v>
      </c>
      <c r="D120" s="3" t="s">
        <v>0</v>
      </c>
      <c r="E120" s="1">
        <v>146700000</v>
      </c>
      <c r="F120" s="1">
        <v>149536304</v>
      </c>
      <c r="G120">
        <v>0</v>
      </c>
      <c r="H120" s="1">
        <v>3162659.72</v>
      </c>
      <c r="I120" s="1">
        <v>-149097735.72</v>
      </c>
      <c r="J120">
        <v>0</v>
      </c>
      <c r="K120">
        <v>0</v>
      </c>
      <c r="L120" s="1">
        <v>150301228</v>
      </c>
    </row>
    <row r="123" spans="2:13" x14ac:dyDescent="0.3">
      <c r="C123" s="15" t="s">
        <v>800</v>
      </c>
      <c r="D123" s="15"/>
      <c r="E123" s="16">
        <v>273129150.51999998</v>
      </c>
      <c r="F123" s="16">
        <v>184945111.09999999</v>
      </c>
      <c r="G123" s="17">
        <v>0</v>
      </c>
      <c r="H123" s="16">
        <v>6247336.3499999996</v>
      </c>
      <c r="I123" s="16">
        <v>-182962919.24000001</v>
      </c>
      <c r="J123" s="17">
        <v>0</v>
      </c>
      <c r="K123" s="17">
        <v>0</v>
      </c>
      <c r="L123" s="16">
        <v>281358678.73000002</v>
      </c>
    </row>
    <row r="125" spans="2:13" x14ac:dyDescent="0.3">
      <c r="B125" s="14" t="s">
        <v>319</v>
      </c>
    </row>
    <row r="126" spans="2:13" x14ac:dyDescent="0.3">
      <c r="B126" s="3">
        <v>500345</v>
      </c>
      <c r="C126" t="s">
        <v>997</v>
      </c>
      <c r="D126" s="3" t="s">
        <v>26</v>
      </c>
      <c r="E126" s="1">
        <v>20912081.149999999</v>
      </c>
      <c r="F126">
        <v>0</v>
      </c>
      <c r="G126">
        <v>0</v>
      </c>
      <c r="H126">
        <v>0</v>
      </c>
      <c r="I126" s="1">
        <v>-2323564.59</v>
      </c>
      <c r="J126">
        <v>0</v>
      </c>
      <c r="K126">
        <v>0</v>
      </c>
      <c r="L126" s="1">
        <v>18588516.559999999</v>
      </c>
      <c r="M126" s="10">
        <v>42899</v>
      </c>
    </row>
    <row r="127" spans="2:13" x14ac:dyDescent="0.3">
      <c r="B127" s="3">
        <v>500748</v>
      </c>
      <c r="C127" t="s">
        <v>734</v>
      </c>
      <c r="D127" s="3" t="s">
        <v>26</v>
      </c>
      <c r="E127" s="1">
        <v>1406715.4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">
        <v>1406715.4</v>
      </c>
    </row>
    <row r="130" spans="2:13" x14ac:dyDescent="0.3">
      <c r="C130" s="15" t="s">
        <v>998</v>
      </c>
      <c r="D130" s="15"/>
      <c r="E130" s="16">
        <v>22318796.550000001</v>
      </c>
      <c r="F130" s="17">
        <v>0</v>
      </c>
      <c r="G130" s="17">
        <v>0</v>
      </c>
      <c r="H130" s="17">
        <v>0</v>
      </c>
      <c r="I130" s="16">
        <v>-2323564.59</v>
      </c>
      <c r="J130" s="17">
        <v>0</v>
      </c>
      <c r="K130" s="17">
        <v>0</v>
      </c>
      <c r="L130" s="16">
        <v>19995231.960000001</v>
      </c>
    </row>
    <row r="132" spans="2:13" x14ac:dyDescent="0.3">
      <c r="B132" s="14" t="s">
        <v>326</v>
      </c>
    </row>
    <row r="133" spans="2:13" x14ac:dyDescent="0.3">
      <c r="B133" s="3">
        <v>500010</v>
      </c>
      <c r="C133" t="s">
        <v>320</v>
      </c>
      <c r="D133" s="3" t="s">
        <v>0</v>
      </c>
      <c r="E133" s="1">
        <v>13419164.060000001</v>
      </c>
      <c r="F133">
        <v>0</v>
      </c>
      <c r="G133">
        <v>0</v>
      </c>
      <c r="H133" s="1">
        <v>386018.3</v>
      </c>
      <c r="I133">
        <v>0</v>
      </c>
      <c r="J133">
        <v>0</v>
      </c>
      <c r="K133">
        <v>0</v>
      </c>
      <c r="L133" s="1">
        <v>13805182.359999999</v>
      </c>
      <c r="M133" s="10">
        <v>40522</v>
      </c>
    </row>
    <row r="134" spans="2:13" x14ac:dyDescent="0.3">
      <c r="B134" s="3">
        <v>500011</v>
      </c>
      <c r="C134" t="s">
        <v>321</v>
      </c>
      <c r="D134" s="3" t="s">
        <v>0</v>
      </c>
      <c r="E134" s="1">
        <v>13575834.199999999</v>
      </c>
      <c r="F134">
        <v>0</v>
      </c>
      <c r="G134">
        <v>0</v>
      </c>
      <c r="H134" s="1">
        <v>390525.02</v>
      </c>
      <c r="I134">
        <v>0</v>
      </c>
      <c r="J134">
        <v>0</v>
      </c>
      <c r="K134">
        <v>0</v>
      </c>
      <c r="L134" s="1">
        <v>13966359.220000001</v>
      </c>
      <c r="M134" s="10">
        <v>40522</v>
      </c>
    </row>
    <row r="135" spans="2:13" x14ac:dyDescent="0.3">
      <c r="B135" s="3">
        <v>500042</v>
      </c>
      <c r="C135" t="s">
        <v>322</v>
      </c>
      <c r="D135" s="3" t="s">
        <v>0</v>
      </c>
      <c r="E135" s="1">
        <v>14451732.039999999</v>
      </c>
      <c r="F135">
        <v>0</v>
      </c>
      <c r="G135">
        <v>0</v>
      </c>
      <c r="H135" s="1">
        <v>415721.26</v>
      </c>
      <c r="I135">
        <v>0</v>
      </c>
      <c r="J135">
        <v>0</v>
      </c>
      <c r="K135">
        <v>0</v>
      </c>
      <c r="L135" s="1">
        <v>14867453.300000001</v>
      </c>
      <c r="M135" s="10">
        <v>39685</v>
      </c>
    </row>
    <row r="136" spans="2:13" x14ac:dyDescent="0.3">
      <c r="B136" s="3">
        <v>500052</v>
      </c>
      <c r="C136" t="s">
        <v>999</v>
      </c>
      <c r="D136" s="3" t="s">
        <v>0</v>
      </c>
      <c r="E136" s="1">
        <v>9577262.9600000009</v>
      </c>
      <c r="F136">
        <v>0</v>
      </c>
      <c r="G136">
        <v>0</v>
      </c>
      <c r="H136" s="1">
        <v>275501.37</v>
      </c>
      <c r="I136">
        <v>0</v>
      </c>
      <c r="J136">
        <v>0</v>
      </c>
      <c r="K136">
        <v>0</v>
      </c>
      <c r="L136" s="1">
        <v>9852764.3300000001</v>
      </c>
      <c r="M136" s="10">
        <v>40074</v>
      </c>
    </row>
    <row r="137" spans="2:13" x14ac:dyDescent="0.3">
      <c r="B137" s="3">
        <v>500256</v>
      </c>
      <c r="C137" t="s">
        <v>1000</v>
      </c>
      <c r="D137" s="3" t="s">
        <v>0</v>
      </c>
      <c r="E137" s="1">
        <v>11716234.23</v>
      </c>
      <c r="F137">
        <v>0</v>
      </c>
      <c r="G137">
        <v>0</v>
      </c>
      <c r="H137" s="1">
        <v>337031.41</v>
      </c>
      <c r="I137">
        <v>0</v>
      </c>
      <c r="J137">
        <v>0</v>
      </c>
      <c r="K137">
        <v>0</v>
      </c>
      <c r="L137" s="1">
        <v>12053265.640000001</v>
      </c>
      <c r="M137" s="10">
        <v>40994</v>
      </c>
    </row>
    <row r="138" spans="2:13" x14ac:dyDescent="0.3">
      <c r="B138" s="3">
        <v>500265</v>
      </c>
      <c r="C138" t="s">
        <v>323</v>
      </c>
      <c r="D138" s="3" t="s">
        <v>0</v>
      </c>
      <c r="E138" s="1">
        <v>65577139.119999997</v>
      </c>
      <c r="F138">
        <v>0</v>
      </c>
      <c r="G138">
        <v>0</v>
      </c>
      <c r="H138" s="1">
        <v>1886404.4</v>
      </c>
      <c r="I138">
        <v>0</v>
      </c>
      <c r="J138">
        <v>0</v>
      </c>
      <c r="K138">
        <v>0</v>
      </c>
      <c r="L138" s="1">
        <v>67463543.519999996</v>
      </c>
      <c r="M138" s="10">
        <v>41029</v>
      </c>
    </row>
    <row r="139" spans="2:13" x14ac:dyDescent="0.3">
      <c r="B139" s="3">
        <v>500274</v>
      </c>
      <c r="C139" t="s">
        <v>324</v>
      </c>
      <c r="D139" s="3" t="s">
        <v>0</v>
      </c>
      <c r="E139" s="1">
        <v>36368079.390000001</v>
      </c>
      <c r="F139">
        <v>0</v>
      </c>
      <c r="G139">
        <v>0</v>
      </c>
      <c r="H139" s="1">
        <v>1046171.08</v>
      </c>
      <c r="I139">
        <v>0</v>
      </c>
      <c r="J139">
        <v>0</v>
      </c>
      <c r="K139">
        <v>0</v>
      </c>
      <c r="L139" s="1">
        <v>37414250.469999999</v>
      </c>
      <c r="M139" s="10">
        <v>42946</v>
      </c>
    </row>
    <row r="140" spans="2:13" x14ac:dyDescent="0.3">
      <c r="B140" s="3">
        <v>500332</v>
      </c>
      <c r="C140" t="s">
        <v>1001</v>
      </c>
      <c r="D140" s="3" t="s">
        <v>0</v>
      </c>
      <c r="E140" s="1">
        <v>2750625</v>
      </c>
      <c r="F140">
        <v>0</v>
      </c>
      <c r="G140">
        <v>0</v>
      </c>
      <c r="H140" s="1">
        <v>79125</v>
      </c>
      <c r="I140">
        <v>0</v>
      </c>
      <c r="J140">
        <v>0</v>
      </c>
      <c r="K140">
        <v>0</v>
      </c>
      <c r="L140" s="1">
        <v>2829750</v>
      </c>
      <c r="M140" s="10">
        <v>40074</v>
      </c>
    </row>
    <row r="143" spans="2:13" x14ac:dyDescent="0.3">
      <c r="C143" s="15" t="s">
        <v>801</v>
      </c>
      <c r="D143" s="15"/>
      <c r="E143" s="16">
        <v>167436071</v>
      </c>
      <c r="F143" s="17">
        <v>0</v>
      </c>
      <c r="G143" s="17">
        <v>0</v>
      </c>
      <c r="H143" s="16">
        <v>4816497.84</v>
      </c>
      <c r="I143" s="17">
        <v>0</v>
      </c>
      <c r="J143" s="17">
        <v>0</v>
      </c>
      <c r="K143" s="17">
        <v>0</v>
      </c>
      <c r="L143" s="16">
        <v>172252568.84</v>
      </c>
    </row>
    <row r="145" spans="2:13" x14ac:dyDescent="0.3">
      <c r="B145" s="14" t="s">
        <v>337</v>
      </c>
    </row>
    <row r="146" spans="2:13" x14ac:dyDescent="0.3">
      <c r="B146" s="3">
        <v>500317</v>
      </c>
      <c r="C146" t="s">
        <v>725</v>
      </c>
      <c r="D146" s="3" t="s">
        <v>26</v>
      </c>
      <c r="E146" s="1">
        <v>582737.53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582737.53</v>
      </c>
      <c r="M146" s="10">
        <v>40573</v>
      </c>
    </row>
    <row r="147" spans="2:13" x14ac:dyDescent="0.3">
      <c r="B147" s="3">
        <v>500330</v>
      </c>
      <c r="C147" t="s">
        <v>1002</v>
      </c>
      <c r="D147" s="3" t="s">
        <v>26</v>
      </c>
      <c r="E147" s="1">
        <v>1384873.31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1384873.31</v>
      </c>
      <c r="M147" s="10">
        <v>41275</v>
      </c>
    </row>
    <row r="148" spans="2:13" x14ac:dyDescent="0.3">
      <c r="B148" s="3">
        <v>500385</v>
      </c>
      <c r="C148" t="s">
        <v>1003</v>
      </c>
      <c r="D148" s="3" t="s">
        <v>26</v>
      </c>
      <c r="E148" s="1">
        <v>1121253.6499999999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1121253.6499999999</v>
      </c>
      <c r="M148" s="10">
        <v>41433</v>
      </c>
    </row>
    <row r="149" spans="2:13" x14ac:dyDescent="0.3">
      <c r="B149" s="3">
        <v>500386</v>
      </c>
      <c r="C149" t="s">
        <v>1004</v>
      </c>
      <c r="D149" s="3" t="s">
        <v>26</v>
      </c>
      <c r="E149" s="1">
        <v>1743045.87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1743045.87</v>
      </c>
      <c r="M149" s="10">
        <v>41800</v>
      </c>
    </row>
    <row r="150" spans="2:13" x14ac:dyDescent="0.3">
      <c r="B150" s="3">
        <v>500392</v>
      </c>
      <c r="C150" t="s">
        <v>1005</v>
      </c>
      <c r="D150" s="3" t="s">
        <v>26</v>
      </c>
      <c r="E150" s="1">
        <v>3000000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3000000</v>
      </c>
      <c r="M150" s="10">
        <v>41931</v>
      </c>
    </row>
    <row r="151" spans="2:13" x14ac:dyDescent="0.3">
      <c r="B151" s="3">
        <v>500508</v>
      </c>
      <c r="C151" t="s">
        <v>726</v>
      </c>
      <c r="D151" s="3" t="s">
        <v>26</v>
      </c>
      <c r="E151" s="1">
        <v>703999.29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703999.29</v>
      </c>
      <c r="M151" s="10">
        <v>42615</v>
      </c>
    </row>
    <row r="152" spans="2:13" x14ac:dyDescent="0.3">
      <c r="B152" s="3">
        <v>500543</v>
      </c>
      <c r="C152" t="s">
        <v>1006</v>
      </c>
      <c r="D152" s="3" t="s">
        <v>26</v>
      </c>
      <c r="E152" s="1">
        <v>243540.67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243540.67</v>
      </c>
      <c r="M152" s="10">
        <v>42062</v>
      </c>
    </row>
    <row r="153" spans="2:13" x14ac:dyDescent="0.3">
      <c r="B153" s="3">
        <v>500560</v>
      </c>
      <c r="C153" t="s">
        <v>330</v>
      </c>
      <c r="D153" s="3" t="s">
        <v>26</v>
      </c>
      <c r="E153" s="1">
        <v>802000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802000</v>
      </c>
      <c r="M153" s="10">
        <v>42803</v>
      </c>
    </row>
    <row r="154" spans="2:13" x14ac:dyDescent="0.3">
      <c r="B154" s="3">
        <v>500577</v>
      </c>
      <c r="C154" t="s">
        <v>331</v>
      </c>
      <c r="D154" s="3" t="s">
        <v>26</v>
      </c>
      <c r="E154" s="1">
        <v>865342.78</v>
      </c>
      <c r="F154">
        <v>0</v>
      </c>
      <c r="G154">
        <v>0</v>
      </c>
      <c r="H154">
        <v>0</v>
      </c>
      <c r="I154" s="1">
        <v>-5583.09</v>
      </c>
      <c r="J154">
        <v>0</v>
      </c>
      <c r="K154">
        <v>0</v>
      </c>
      <c r="L154" s="1">
        <v>859759.69</v>
      </c>
      <c r="M154" s="10">
        <v>42914</v>
      </c>
    </row>
    <row r="155" spans="2:13" x14ac:dyDescent="0.3">
      <c r="B155" s="3">
        <v>500625</v>
      </c>
      <c r="C155" t="s">
        <v>1007</v>
      </c>
      <c r="D155" s="3" t="s">
        <v>26</v>
      </c>
      <c r="E155" s="1">
        <v>792639.04</v>
      </c>
      <c r="F155">
        <v>0</v>
      </c>
      <c r="G155">
        <v>0</v>
      </c>
      <c r="H155">
        <v>0</v>
      </c>
      <c r="I155" s="1">
        <v>-41347.89</v>
      </c>
      <c r="J155">
        <v>0</v>
      </c>
      <c r="K155">
        <v>0</v>
      </c>
      <c r="L155" s="1">
        <v>751291.15</v>
      </c>
      <c r="M155" s="10">
        <v>43200</v>
      </c>
    </row>
    <row r="156" spans="2:13" x14ac:dyDescent="0.3">
      <c r="B156" s="3">
        <v>500635</v>
      </c>
      <c r="C156" t="s">
        <v>1008</v>
      </c>
      <c r="D156" s="3" t="s">
        <v>26</v>
      </c>
      <c r="E156" s="1">
        <v>672037.27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">
        <v>672037.27</v>
      </c>
      <c r="M156" s="10">
        <v>43292</v>
      </c>
    </row>
    <row r="157" spans="2:13" x14ac:dyDescent="0.3">
      <c r="B157" s="3">
        <v>500657</v>
      </c>
      <c r="C157" t="s">
        <v>1009</v>
      </c>
      <c r="D157" s="3" t="s">
        <v>26</v>
      </c>
      <c r="E157" s="1">
        <v>410003.76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s="1">
        <v>410003.76</v>
      </c>
      <c r="M157" s="10">
        <v>42640</v>
      </c>
    </row>
    <row r="160" spans="2:13" x14ac:dyDescent="0.3">
      <c r="C160" s="15" t="s">
        <v>802</v>
      </c>
      <c r="D160" s="15"/>
      <c r="E160" s="16">
        <v>12321473.17</v>
      </c>
      <c r="F160" s="17">
        <v>0</v>
      </c>
      <c r="G160" s="17">
        <v>0</v>
      </c>
      <c r="H160" s="17">
        <v>0</v>
      </c>
      <c r="I160" s="16">
        <v>-46930.98</v>
      </c>
      <c r="J160" s="17">
        <v>0</v>
      </c>
      <c r="K160" s="17">
        <v>0</v>
      </c>
      <c r="L160" s="16">
        <v>12274542.189999999</v>
      </c>
    </row>
    <row r="162" spans="2:13" x14ac:dyDescent="0.3">
      <c r="B162" s="14" t="s">
        <v>339</v>
      </c>
    </row>
    <row r="163" spans="2:13" x14ac:dyDescent="0.3">
      <c r="B163" s="13">
        <v>500391</v>
      </c>
      <c r="C163" t="s">
        <v>1010</v>
      </c>
      <c r="D163" s="3" t="s">
        <v>26</v>
      </c>
      <c r="E163" s="1">
        <v>273880.82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s="1">
        <v>273880.82</v>
      </c>
      <c r="M163" s="10">
        <v>40906</v>
      </c>
    </row>
    <row r="164" spans="2:13" x14ac:dyDescent="0.3">
      <c r="B164" s="3">
        <v>500460</v>
      </c>
      <c r="C164" t="s">
        <v>1011</v>
      </c>
      <c r="D164" s="3" t="s">
        <v>0</v>
      </c>
      <c r="E164" s="1">
        <v>71224569.180000007</v>
      </c>
      <c r="F164">
        <v>0</v>
      </c>
      <c r="G164">
        <v>0</v>
      </c>
      <c r="H164" s="1">
        <v>2048859.45</v>
      </c>
      <c r="I164">
        <v>0</v>
      </c>
      <c r="J164">
        <v>0</v>
      </c>
      <c r="K164">
        <v>0</v>
      </c>
      <c r="L164" s="1">
        <v>73273428.629999995</v>
      </c>
      <c r="M164" s="10">
        <v>41820</v>
      </c>
    </row>
    <row r="165" spans="2:13" x14ac:dyDescent="0.3">
      <c r="B165" s="3">
        <v>500634</v>
      </c>
      <c r="C165" t="s">
        <v>1012</v>
      </c>
      <c r="D165" s="3" t="s">
        <v>26</v>
      </c>
      <c r="E165" s="1">
        <v>17193438.34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">
        <v>17193438.34</v>
      </c>
      <c r="M165" s="10">
        <v>41976</v>
      </c>
    </row>
    <row r="168" spans="2:13" x14ac:dyDescent="0.3">
      <c r="C168" s="15" t="s">
        <v>803</v>
      </c>
      <c r="D168" s="15"/>
      <c r="E168" s="16">
        <v>88691888.340000004</v>
      </c>
      <c r="F168" s="17">
        <v>0</v>
      </c>
      <c r="G168" s="17">
        <v>0</v>
      </c>
      <c r="H168" s="16">
        <v>2048859.45</v>
      </c>
      <c r="I168" s="17">
        <v>0</v>
      </c>
      <c r="J168" s="17">
        <v>0</v>
      </c>
      <c r="K168" s="17">
        <v>0</v>
      </c>
      <c r="L168" s="16">
        <v>90740747.790000007</v>
      </c>
    </row>
    <row r="170" spans="2:13" x14ac:dyDescent="0.3">
      <c r="B170" s="14" t="s">
        <v>353</v>
      </c>
    </row>
    <row r="171" spans="2:13" x14ac:dyDescent="0.3">
      <c r="B171" s="3">
        <v>500048</v>
      </c>
      <c r="C171" t="s">
        <v>1013</v>
      </c>
      <c r="D171" s="3" t="s">
        <v>0</v>
      </c>
      <c r="E171" s="1">
        <v>73350000</v>
      </c>
      <c r="F171">
        <v>0</v>
      </c>
      <c r="G171">
        <v>0</v>
      </c>
      <c r="H171" s="1">
        <v>2110000</v>
      </c>
      <c r="I171">
        <v>0</v>
      </c>
      <c r="J171">
        <v>0</v>
      </c>
      <c r="K171">
        <v>0</v>
      </c>
      <c r="L171" s="1">
        <v>75460000</v>
      </c>
      <c r="M171" s="10">
        <v>42487</v>
      </c>
    </row>
    <row r="172" spans="2:13" x14ac:dyDescent="0.3">
      <c r="B172" s="3">
        <v>500051</v>
      </c>
      <c r="C172" t="s">
        <v>730</v>
      </c>
      <c r="D172" s="3" t="s">
        <v>0</v>
      </c>
      <c r="E172" s="1">
        <v>4756310.8499999996</v>
      </c>
      <c r="F172">
        <v>0</v>
      </c>
      <c r="G172">
        <v>0</v>
      </c>
      <c r="H172" s="1">
        <v>136820.94</v>
      </c>
      <c r="I172">
        <v>0</v>
      </c>
      <c r="J172">
        <v>0</v>
      </c>
      <c r="K172">
        <v>0</v>
      </c>
      <c r="L172" s="1">
        <v>4893131.79</v>
      </c>
      <c r="M172" s="10">
        <v>41674</v>
      </c>
    </row>
    <row r="173" spans="2:13" x14ac:dyDescent="0.3">
      <c r="B173" s="3">
        <v>500225</v>
      </c>
      <c r="C173" t="s">
        <v>1014</v>
      </c>
      <c r="D173" s="3" t="s">
        <v>0</v>
      </c>
      <c r="E173" s="1">
        <v>939386.48</v>
      </c>
      <c r="F173">
        <v>0</v>
      </c>
      <c r="G173">
        <v>0</v>
      </c>
      <c r="H173" s="1">
        <v>27022.57</v>
      </c>
      <c r="I173">
        <v>0</v>
      </c>
      <c r="J173">
        <v>0</v>
      </c>
      <c r="K173">
        <v>0</v>
      </c>
      <c r="L173" s="1">
        <v>966409.05</v>
      </c>
      <c r="M173" s="10">
        <v>41200</v>
      </c>
    </row>
    <row r="174" spans="2:13" x14ac:dyDescent="0.3">
      <c r="B174" s="3">
        <v>500264</v>
      </c>
      <c r="C174" t="s">
        <v>1015</v>
      </c>
      <c r="D174" s="3" t="s">
        <v>0</v>
      </c>
      <c r="E174" s="1">
        <v>8207886.6399999997</v>
      </c>
      <c r="F174">
        <v>0</v>
      </c>
      <c r="G174">
        <v>0</v>
      </c>
      <c r="H174" s="1">
        <v>236109.64</v>
      </c>
      <c r="I174">
        <v>0</v>
      </c>
      <c r="J174">
        <v>0</v>
      </c>
      <c r="K174">
        <v>0</v>
      </c>
      <c r="L174" s="1">
        <v>8443996.2799999993</v>
      </c>
      <c r="M174" s="10">
        <v>41741</v>
      </c>
    </row>
    <row r="175" spans="2:13" x14ac:dyDescent="0.3">
      <c r="B175" s="3">
        <v>500297</v>
      </c>
      <c r="C175" t="s">
        <v>343</v>
      </c>
      <c r="D175" s="3" t="s">
        <v>0</v>
      </c>
      <c r="E175" s="1">
        <v>6929574.5999999996</v>
      </c>
      <c r="F175">
        <v>0</v>
      </c>
      <c r="G175">
        <v>0</v>
      </c>
      <c r="H175" s="1">
        <v>189094.37</v>
      </c>
      <c r="I175" s="1">
        <v>-494948.9</v>
      </c>
      <c r="J175">
        <v>0</v>
      </c>
      <c r="K175">
        <v>0</v>
      </c>
      <c r="L175" s="1">
        <v>6623720.0700000003</v>
      </c>
      <c r="M175" s="10">
        <v>43018</v>
      </c>
    </row>
    <row r="176" spans="2:13" x14ac:dyDescent="0.3">
      <c r="B176" s="3">
        <v>500302</v>
      </c>
      <c r="C176" t="s">
        <v>1016</v>
      </c>
      <c r="D176" s="3" t="s">
        <v>0</v>
      </c>
      <c r="E176" s="1">
        <v>9161797.4700000007</v>
      </c>
      <c r="F176">
        <v>0</v>
      </c>
      <c r="G176">
        <v>0</v>
      </c>
      <c r="H176" s="1">
        <v>263549.99</v>
      </c>
      <c r="I176">
        <v>0</v>
      </c>
      <c r="J176">
        <v>0</v>
      </c>
      <c r="K176">
        <v>0</v>
      </c>
      <c r="L176" s="1">
        <v>9425347.4600000009</v>
      </c>
      <c r="M176" s="10">
        <v>41850</v>
      </c>
    </row>
    <row r="177" spans="2:13" x14ac:dyDescent="0.3">
      <c r="B177" s="3">
        <v>500522</v>
      </c>
      <c r="C177" t="s">
        <v>344</v>
      </c>
      <c r="D177" s="3" t="s">
        <v>0</v>
      </c>
      <c r="E177" s="1">
        <v>21693262.5</v>
      </c>
      <c r="F177">
        <v>0</v>
      </c>
      <c r="G177">
        <v>0</v>
      </c>
      <c r="H177" s="1">
        <v>624032.5</v>
      </c>
      <c r="I177">
        <v>0</v>
      </c>
      <c r="J177">
        <v>0</v>
      </c>
      <c r="K177">
        <v>0</v>
      </c>
      <c r="L177" s="1">
        <v>22317295</v>
      </c>
      <c r="M177" s="10">
        <v>44167</v>
      </c>
    </row>
    <row r="178" spans="2:13" x14ac:dyDescent="0.3">
      <c r="B178" s="3">
        <v>500576</v>
      </c>
      <c r="C178" t="s">
        <v>347</v>
      </c>
      <c r="D178" s="3" t="s">
        <v>3</v>
      </c>
      <c r="E178" s="1">
        <v>4409144.57</v>
      </c>
      <c r="F178">
        <v>0</v>
      </c>
      <c r="G178">
        <v>0</v>
      </c>
      <c r="H178" s="1">
        <v>256931.97</v>
      </c>
      <c r="I178">
        <v>0</v>
      </c>
      <c r="J178">
        <v>0</v>
      </c>
      <c r="K178">
        <v>0</v>
      </c>
      <c r="L178" s="1">
        <v>4666076.54</v>
      </c>
    </row>
    <row r="179" spans="2:13" x14ac:dyDescent="0.3">
      <c r="B179" s="3">
        <v>500598</v>
      </c>
      <c r="C179" t="s">
        <v>1017</v>
      </c>
      <c r="D179" s="3" t="s">
        <v>0</v>
      </c>
      <c r="E179" s="1">
        <v>38508750</v>
      </c>
      <c r="F179">
        <v>0</v>
      </c>
      <c r="G179">
        <v>0</v>
      </c>
      <c r="H179" s="1">
        <v>1107750</v>
      </c>
      <c r="I179">
        <v>0</v>
      </c>
      <c r="J179">
        <v>0</v>
      </c>
      <c r="K179">
        <v>0</v>
      </c>
      <c r="L179" s="1">
        <v>39616500</v>
      </c>
      <c r="M179" s="10">
        <v>44193</v>
      </c>
    </row>
    <row r="180" spans="2:13" x14ac:dyDescent="0.3">
      <c r="B180" s="3">
        <v>500631</v>
      </c>
      <c r="C180" t="s">
        <v>348</v>
      </c>
      <c r="D180" s="3" t="s">
        <v>4</v>
      </c>
      <c r="E180" s="1">
        <v>551630.57999999996</v>
      </c>
      <c r="F180">
        <v>0</v>
      </c>
      <c r="G180">
        <v>0</v>
      </c>
      <c r="H180" s="1">
        <v>17802.77</v>
      </c>
      <c r="I180">
        <v>0</v>
      </c>
      <c r="J180">
        <v>0</v>
      </c>
      <c r="K180">
        <v>0</v>
      </c>
      <c r="L180" s="1">
        <v>569433.35</v>
      </c>
      <c r="M180" s="10">
        <v>43309</v>
      </c>
    </row>
    <row r="181" spans="2:13" x14ac:dyDescent="0.3">
      <c r="B181" s="3">
        <v>500641</v>
      </c>
      <c r="C181" t="s">
        <v>1018</v>
      </c>
      <c r="D181" s="3" t="s">
        <v>3</v>
      </c>
      <c r="E181" s="1">
        <v>180008622.75</v>
      </c>
      <c r="F181">
        <v>0</v>
      </c>
      <c r="G181">
        <v>0</v>
      </c>
      <c r="H181" s="1">
        <v>10489556.300000001</v>
      </c>
      <c r="I181">
        <v>0</v>
      </c>
      <c r="J181">
        <v>0</v>
      </c>
      <c r="K181">
        <v>0</v>
      </c>
      <c r="L181" s="1">
        <v>190498179.05000001</v>
      </c>
      <c r="M181" s="10">
        <v>45122</v>
      </c>
    </row>
    <row r="182" spans="2:13" x14ac:dyDescent="0.3">
      <c r="B182" s="3">
        <v>500660</v>
      </c>
      <c r="C182" t="s">
        <v>1019</v>
      </c>
      <c r="D182" s="3" t="s">
        <v>26</v>
      </c>
      <c r="E182" s="1">
        <v>1014990.53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1014990.53</v>
      </c>
      <c r="M182" s="10">
        <v>42288</v>
      </c>
    </row>
    <row r="185" spans="2:13" x14ac:dyDescent="0.3">
      <c r="C185" s="15" t="s">
        <v>805</v>
      </c>
      <c r="D185" s="15"/>
      <c r="E185" s="16">
        <v>349531356.97000003</v>
      </c>
      <c r="F185" s="17">
        <v>0</v>
      </c>
      <c r="G185" s="17">
        <v>0</v>
      </c>
      <c r="H185" s="16">
        <v>15458671.050000001</v>
      </c>
      <c r="I185" s="16">
        <v>-494948.9</v>
      </c>
      <c r="J185" s="17">
        <v>0</v>
      </c>
      <c r="K185" s="17">
        <v>0</v>
      </c>
      <c r="L185" s="16">
        <v>364495079.12</v>
      </c>
    </row>
    <row r="187" spans="2:13" x14ac:dyDescent="0.3">
      <c r="B187" s="14" t="s">
        <v>358</v>
      </c>
    </row>
    <row r="188" spans="2:13" x14ac:dyDescent="0.3">
      <c r="B188" s="3">
        <v>500113</v>
      </c>
      <c r="C188" t="s">
        <v>1020</v>
      </c>
      <c r="D188" s="3" t="s">
        <v>26</v>
      </c>
      <c r="E188" s="1">
        <v>170160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170160</v>
      </c>
    </row>
    <row r="189" spans="2:13" x14ac:dyDescent="0.3">
      <c r="B189" s="3">
        <v>500186</v>
      </c>
      <c r="C189" t="s">
        <v>732</v>
      </c>
      <c r="D189" s="3" t="s">
        <v>0</v>
      </c>
      <c r="E189" s="1">
        <v>23001338.719999999</v>
      </c>
      <c r="F189">
        <v>0</v>
      </c>
      <c r="G189">
        <v>0</v>
      </c>
      <c r="H189" s="1">
        <v>661660.87</v>
      </c>
      <c r="I189">
        <v>0</v>
      </c>
      <c r="J189">
        <v>0</v>
      </c>
      <c r="K189">
        <v>0</v>
      </c>
      <c r="L189" s="1">
        <v>23662999.59</v>
      </c>
      <c r="M189" s="10">
        <v>40046</v>
      </c>
    </row>
    <row r="190" spans="2:13" x14ac:dyDescent="0.3">
      <c r="B190" s="3">
        <v>500197</v>
      </c>
      <c r="C190" t="s">
        <v>355</v>
      </c>
      <c r="D190" s="3" t="s">
        <v>26</v>
      </c>
      <c r="E190" s="1">
        <v>9868897.0299999993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9868897.0299999993</v>
      </c>
      <c r="M190" s="10">
        <v>40117</v>
      </c>
    </row>
    <row r="191" spans="2:13" x14ac:dyDescent="0.3">
      <c r="B191" s="3">
        <v>500319</v>
      </c>
      <c r="C191" t="s">
        <v>1021</v>
      </c>
      <c r="D191" s="3" t="s">
        <v>26</v>
      </c>
      <c r="E191" s="1">
        <v>180420.6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s="1">
        <v>180420.6</v>
      </c>
      <c r="M191" s="10">
        <v>39801</v>
      </c>
    </row>
    <row r="192" spans="2:13" x14ac:dyDescent="0.3">
      <c r="B192" s="3">
        <v>500360</v>
      </c>
      <c r="C192" t="s">
        <v>806</v>
      </c>
      <c r="D192" s="3" t="s">
        <v>26</v>
      </c>
      <c r="E192" s="1">
        <v>80473.440000000002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s="1">
        <v>80473.440000000002</v>
      </c>
      <c r="M192" s="10">
        <v>39938</v>
      </c>
    </row>
    <row r="193" spans="2:13" x14ac:dyDescent="0.3">
      <c r="B193" s="3">
        <v>500554</v>
      </c>
      <c r="C193" t="s">
        <v>1022</v>
      </c>
      <c r="D193" s="3" t="s">
        <v>26</v>
      </c>
      <c r="E193" s="1">
        <v>1025000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1025000</v>
      </c>
      <c r="M193" s="10">
        <v>41353</v>
      </c>
    </row>
    <row r="194" spans="2:13" x14ac:dyDescent="0.3">
      <c r="B194" s="3">
        <v>500555</v>
      </c>
      <c r="C194" t="s">
        <v>366</v>
      </c>
      <c r="D194" s="3" t="s">
        <v>26</v>
      </c>
      <c r="E194" s="1">
        <v>1228872.81</v>
      </c>
      <c r="F194">
        <v>0</v>
      </c>
      <c r="G194">
        <v>0</v>
      </c>
      <c r="H194">
        <v>0</v>
      </c>
      <c r="I194" s="1">
        <v>-13482.85</v>
      </c>
      <c r="J194">
        <v>0</v>
      </c>
      <c r="K194">
        <v>0</v>
      </c>
      <c r="L194" s="1">
        <v>1215389.96</v>
      </c>
      <c r="M194" s="10">
        <v>41313</v>
      </c>
    </row>
    <row r="195" spans="2:13" x14ac:dyDescent="0.3">
      <c r="B195" s="3">
        <v>500645</v>
      </c>
      <c r="C195" t="s">
        <v>1023</v>
      </c>
      <c r="D195" s="3" t="s">
        <v>0</v>
      </c>
      <c r="E195" s="1">
        <v>2185382.02</v>
      </c>
      <c r="F195">
        <v>0</v>
      </c>
      <c r="G195">
        <v>0</v>
      </c>
      <c r="H195" s="1">
        <v>62865.1</v>
      </c>
      <c r="I195">
        <v>0</v>
      </c>
      <c r="J195">
        <v>0</v>
      </c>
      <c r="K195">
        <v>0</v>
      </c>
      <c r="L195" s="1">
        <v>2248247.12</v>
      </c>
      <c r="M195" s="10">
        <v>41761</v>
      </c>
    </row>
    <row r="196" spans="2:13" x14ac:dyDescent="0.3">
      <c r="B196" s="3">
        <v>500664</v>
      </c>
      <c r="C196" t="s">
        <v>1024</v>
      </c>
      <c r="D196" s="3" t="s">
        <v>26</v>
      </c>
      <c r="E196" s="1">
        <v>1407666.19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s="1">
        <v>1407666.19</v>
      </c>
      <c r="M196" s="10">
        <v>42004</v>
      </c>
    </row>
    <row r="197" spans="2:13" x14ac:dyDescent="0.3">
      <c r="B197" s="3">
        <v>500691</v>
      </c>
      <c r="C197" t="s">
        <v>1025</v>
      </c>
      <c r="D197" s="3" t="s">
        <v>0</v>
      </c>
      <c r="E197" s="1">
        <v>2972939.24</v>
      </c>
      <c r="F197">
        <v>0</v>
      </c>
      <c r="G197">
        <v>0</v>
      </c>
      <c r="H197" s="1">
        <v>85520.11</v>
      </c>
      <c r="I197" s="1">
        <v>-483474.19</v>
      </c>
      <c r="J197">
        <v>0</v>
      </c>
      <c r="K197">
        <v>0</v>
      </c>
      <c r="L197" s="1">
        <v>2574985.16</v>
      </c>
      <c r="M197" s="10">
        <v>41990</v>
      </c>
    </row>
    <row r="200" spans="2:13" x14ac:dyDescent="0.3">
      <c r="C200" s="15" t="s">
        <v>807</v>
      </c>
      <c r="D200" s="15"/>
      <c r="E200" s="16">
        <v>42121150.049999997</v>
      </c>
      <c r="F200" s="17">
        <v>0</v>
      </c>
      <c r="G200" s="17">
        <v>0</v>
      </c>
      <c r="H200" s="16">
        <v>810046.08</v>
      </c>
      <c r="I200" s="16">
        <v>-496957.04</v>
      </c>
      <c r="J200" s="17">
        <v>0</v>
      </c>
      <c r="K200" s="17">
        <v>0</v>
      </c>
      <c r="L200" s="16">
        <v>42434239.090000004</v>
      </c>
    </row>
    <row r="202" spans="2:13" x14ac:dyDescent="0.3">
      <c r="B202" s="14" t="s">
        <v>363</v>
      </c>
    </row>
    <row r="203" spans="2:13" x14ac:dyDescent="0.3">
      <c r="B203" s="3">
        <v>500039</v>
      </c>
      <c r="C203" t="s">
        <v>361</v>
      </c>
      <c r="D203" s="3" t="s">
        <v>0</v>
      </c>
      <c r="E203" s="1">
        <v>85452750</v>
      </c>
      <c r="F203">
        <v>0</v>
      </c>
      <c r="G203">
        <v>0</v>
      </c>
      <c r="H203" s="1">
        <v>2458150</v>
      </c>
      <c r="I203">
        <v>0</v>
      </c>
      <c r="J203">
        <v>0</v>
      </c>
      <c r="K203">
        <v>0</v>
      </c>
      <c r="L203" s="1">
        <v>87910900</v>
      </c>
      <c r="M203" s="10">
        <v>41435</v>
      </c>
    </row>
    <row r="204" spans="2:13" x14ac:dyDescent="0.3">
      <c r="B204" s="3">
        <v>500613</v>
      </c>
      <c r="C204" t="s">
        <v>362</v>
      </c>
      <c r="D204" s="3" t="s">
        <v>26</v>
      </c>
      <c r="E204" s="1">
        <v>7458382.4800000004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">
        <v>7458382.4800000004</v>
      </c>
      <c r="M204" s="10">
        <v>42396</v>
      </c>
    </row>
    <row r="207" spans="2:13" x14ac:dyDescent="0.3">
      <c r="C207" s="15" t="s">
        <v>809</v>
      </c>
      <c r="D207" s="15"/>
      <c r="E207" s="16">
        <v>92911132.480000004</v>
      </c>
      <c r="F207" s="17">
        <v>0</v>
      </c>
      <c r="G207" s="17">
        <v>0</v>
      </c>
      <c r="H207" s="16">
        <v>2458150</v>
      </c>
      <c r="I207" s="17">
        <v>0</v>
      </c>
      <c r="J207" s="17">
        <v>0</v>
      </c>
      <c r="K207" s="17">
        <v>0</v>
      </c>
      <c r="L207" s="16">
        <v>95369282.480000004</v>
      </c>
    </row>
    <row r="209" spans="2:13" x14ac:dyDescent="0.3">
      <c r="B209" s="14" t="s">
        <v>365</v>
      </c>
    </row>
    <row r="210" spans="2:13" x14ac:dyDescent="0.3">
      <c r="B210" s="3">
        <v>500286</v>
      </c>
      <c r="C210" t="s">
        <v>735</v>
      </c>
      <c r="D210" s="3" t="s">
        <v>0</v>
      </c>
      <c r="E210" s="1">
        <v>25764279.190000001</v>
      </c>
      <c r="F210">
        <v>0</v>
      </c>
      <c r="G210">
        <v>0</v>
      </c>
      <c r="H210" s="1">
        <v>734265.13</v>
      </c>
      <c r="I210" s="1">
        <v>-936375</v>
      </c>
      <c r="J210">
        <v>0</v>
      </c>
      <c r="K210">
        <v>0</v>
      </c>
      <c r="L210" s="1">
        <v>25562169.32</v>
      </c>
      <c r="M210" s="10">
        <v>42626</v>
      </c>
    </row>
    <row r="211" spans="2:13" x14ac:dyDescent="0.3">
      <c r="B211" s="3">
        <v>500512</v>
      </c>
      <c r="C211" t="s">
        <v>364</v>
      </c>
      <c r="D211" s="3" t="s">
        <v>1</v>
      </c>
      <c r="E211" s="1">
        <v>109864466.76000001</v>
      </c>
      <c r="F211">
        <v>0</v>
      </c>
      <c r="G211">
        <v>0</v>
      </c>
      <c r="H211" s="1">
        <v>5060195.28</v>
      </c>
      <c r="I211">
        <v>0</v>
      </c>
      <c r="J211">
        <v>0</v>
      </c>
      <c r="K211">
        <v>0</v>
      </c>
      <c r="L211" s="1">
        <v>114924662.04000001</v>
      </c>
      <c r="M211" s="10">
        <v>44165</v>
      </c>
    </row>
    <row r="214" spans="2:13" x14ac:dyDescent="0.3">
      <c r="C214" s="15" t="s">
        <v>810</v>
      </c>
      <c r="D214" s="15"/>
      <c r="E214" s="16">
        <v>135628745.94999999</v>
      </c>
      <c r="F214" s="17">
        <v>0</v>
      </c>
      <c r="G214" s="17">
        <v>0</v>
      </c>
      <c r="H214" s="16">
        <v>5794460.4100000001</v>
      </c>
      <c r="I214" s="16">
        <v>-936375</v>
      </c>
      <c r="J214" s="17">
        <v>0</v>
      </c>
      <c r="K214" s="17">
        <v>0</v>
      </c>
      <c r="L214" s="16">
        <v>140486831.36000001</v>
      </c>
    </row>
    <row r="216" spans="2:13" x14ac:dyDescent="0.3">
      <c r="B216" s="14" t="s">
        <v>736</v>
      </c>
    </row>
    <row r="217" spans="2:13" x14ac:dyDescent="0.3">
      <c r="B217" s="3">
        <v>500629</v>
      </c>
      <c r="C217" t="s">
        <v>292</v>
      </c>
      <c r="D217" s="3" t="s">
        <v>26</v>
      </c>
      <c r="E217" s="1">
        <v>6096110.8399999999</v>
      </c>
      <c r="F217">
        <v>0</v>
      </c>
      <c r="G217">
        <v>0</v>
      </c>
      <c r="H217">
        <v>0</v>
      </c>
      <c r="I217" s="1">
        <v>-68305.91</v>
      </c>
      <c r="J217">
        <v>0</v>
      </c>
      <c r="K217">
        <v>0</v>
      </c>
      <c r="L217" s="1">
        <v>6027804.9299999997</v>
      </c>
      <c r="M217" s="10">
        <v>41916</v>
      </c>
    </row>
    <row r="220" spans="2:13" x14ac:dyDescent="0.3">
      <c r="C220" s="15" t="s">
        <v>811</v>
      </c>
      <c r="D220" s="15"/>
      <c r="E220" s="16">
        <v>6096110.8399999999</v>
      </c>
      <c r="F220" s="17">
        <v>0</v>
      </c>
      <c r="G220" s="17">
        <v>0</v>
      </c>
      <c r="H220" s="17">
        <v>0</v>
      </c>
      <c r="I220" s="16">
        <v>-68305.91</v>
      </c>
      <c r="J220" s="17">
        <v>0</v>
      </c>
      <c r="K220" s="17">
        <v>0</v>
      </c>
      <c r="L220" s="16">
        <v>6027804.9299999997</v>
      </c>
    </row>
    <row r="222" spans="2:13" x14ac:dyDescent="0.3">
      <c r="B222" s="14" t="s">
        <v>370</v>
      </c>
    </row>
    <row r="223" spans="2:13" x14ac:dyDescent="0.3">
      <c r="B223" s="3">
        <v>500400</v>
      </c>
      <c r="C223" t="s">
        <v>368</v>
      </c>
      <c r="D223" s="3" t="s">
        <v>0</v>
      </c>
      <c r="E223" s="1">
        <v>3653201.73</v>
      </c>
      <c r="F223">
        <v>0</v>
      </c>
      <c r="G223">
        <v>0</v>
      </c>
      <c r="H223" s="1">
        <v>105088.7</v>
      </c>
      <c r="I223">
        <v>0</v>
      </c>
      <c r="J223">
        <v>0</v>
      </c>
      <c r="K223">
        <v>0</v>
      </c>
      <c r="L223" s="1">
        <v>3758290.43</v>
      </c>
      <c r="M223" s="10">
        <v>46813</v>
      </c>
    </row>
    <row r="224" spans="2:13" x14ac:dyDescent="0.3">
      <c r="B224" s="3">
        <v>500401</v>
      </c>
      <c r="C224" t="s">
        <v>369</v>
      </c>
      <c r="D224" s="3" t="s">
        <v>0</v>
      </c>
      <c r="E224" s="1">
        <v>23468562.190000001</v>
      </c>
      <c r="F224">
        <v>0</v>
      </c>
      <c r="G224">
        <v>0</v>
      </c>
      <c r="H224" s="1">
        <v>675101.11</v>
      </c>
      <c r="I224">
        <v>0</v>
      </c>
      <c r="J224">
        <v>0</v>
      </c>
      <c r="K224">
        <v>0</v>
      </c>
      <c r="L224" s="1">
        <v>24143663.300000001</v>
      </c>
      <c r="M224" s="10">
        <v>46583</v>
      </c>
    </row>
    <row r="227" spans="2:13" x14ac:dyDescent="0.3">
      <c r="C227" s="15" t="s">
        <v>813</v>
      </c>
      <c r="D227" s="15"/>
      <c r="E227" s="16">
        <v>27121763.920000002</v>
      </c>
      <c r="F227" s="17">
        <v>0</v>
      </c>
      <c r="G227" s="17">
        <v>0</v>
      </c>
      <c r="H227" s="16">
        <v>780189.81</v>
      </c>
      <c r="I227" s="17">
        <v>0</v>
      </c>
      <c r="J227" s="17">
        <v>0</v>
      </c>
      <c r="K227" s="17">
        <v>0</v>
      </c>
      <c r="L227" s="16">
        <v>27901953.73</v>
      </c>
    </row>
    <row r="229" spans="2:13" x14ac:dyDescent="0.3">
      <c r="B229" s="14" t="s">
        <v>738</v>
      </c>
    </row>
    <row r="230" spans="2:13" x14ac:dyDescent="0.3">
      <c r="B230" s="3">
        <v>500145</v>
      </c>
      <c r="C230" t="s">
        <v>737</v>
      </c>
      <c r="D230" s="3" t="s">
        <v>26</v>
      </c>
      <c r="E230" s="1">
        <v>2536882.41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s="1">
        <v>2536882.41</v>
      </c>
      <c r="M230" s="10">
        <v>38539</v>
      </c>
    </row>
    <row r="231" spans="2:13" x14ac:dyDescent="0.3">
      <c r="B231" s="3">
        <v>500206</v>
      </c>
      <c r="C231" t="s">
        <v>327</v>
      </c>
      <c r="D231" s="3" t="s">
        <v>0</v>
      </c>
      <c r="E231" s="1">
        <v>61198348.329999998</v>
      </c>
      <c r="F231">
        <v>0</v>
      </c>
      <c r="G231">
        <v>0</v>
      </c>
      <c r="H231" s="1">
        <v>1760443.29</v>
      </c>
      <c r="I231">
        <v>0</v>
      </c>
      <c r="J231">
        <v>0</v>
      </c>
      <c r="K231">
        <v>0</v>
      </c>
      <c r="L231" s="1">
        <v>62958791.619999997</v>
      </c>
      <c r="M231" s="10">
        <v>43768</v>
      </c>
    </row>
    <row r="234" spans="2:13" x14ac:dyDescent="0.3">
      <c r="C234" s="15" t="s">
        <v>814</v>
      </c>
      <c r="D234" s="15"/>
      <c r="E234" s="16">
        <v>63735230.740000002</v>
      </c>
      <c r="F234" s="17">
        <v>0</v>
      </c>
      <c r="G234" s="17">
        <v>0</v>
      </c>
      <c r="H234" s="16">
        <v>1760443.29</v>
      </c>
      <c r="I234" s="17">
        <v>0</v>
      </c>
      <c r="J234" s="17">
        <v>0</v>
      </c>
      <c r="K234" s="17">
        <v>0</v>
      </c>
      <c r="L234" s="16">
        <v>65495674.030000001</v>
      </c>
    </row>
    <row r="236" spans="2:13" x14ac:dyDescent="0.3">
      <c r="B236" s="3" t="s">
        <v>815</v>
      </c>
    </row>
    <row r="237" spans="2:13" x14ac:dyDescent="0.3">
      <c r="E237" s="20">
        <v>5964038029.5699997</v>
      </c>
      <c r="F237" s="20">
        <v>341756396.92000002</v>
      </c>
      <c r="G237" s="20">
        <v>1725582.62</v>
      </c>
      <c r="H237" s="20">
        <v>181853312.02000001</v>
      </c>
      <c r="I237" s="20">
        <v>-221096458.90000001</v>
      </c>
      <c r="J237" s="21">
        <v>0</v>
      </c>
      <c r="K237" s="20">
        <v>-1581248.96</v>
      </c>
      <c r="L237" s="20">
        <v>6266695613.2700005</v>
      </c>
    </row>
  </sheetData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/>
  <dimension ref="A1:M21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.5546875" customWidth="1"/>
    <col min="2" max="2" width="44" style="3" customWidth="1"/>
    <col min="3" max="3" width="38.88671875" customWidth="1"/>
    <col min="4" max="4" width="13.5546875" style="3" customWidth="1"/>
    <col min="5" max="5" width="16.88671875" customWidth="1"/>
    <col min="6" max="6" width="14.44140625" customWidth="1"/>
    <col min="7" max="7" width="13.33203125" customWidth="1"/>
    <col min="8" max="8" width="13.5546875" customWidth="1"/>
    <col min="9" max="9" width="14" customWidth="1"/>
    <col min="10" max="10" width="13.33203125" customWidth="1"/>
    <col min="11" max="11" width="13.109375" customWidth="1"/>
    <col min="12" max="12" width="16.44140625" customWidth="1"/>
    <col min="13" max="13" width="13.33203125" style="3" customWidth="1"/>
  </cols>
  <sheetData>
    <row r="1" spans="1:13" ht="15.6" x14ac:dyDescent="0.3">
      <c r="A1" s="9" t="s">
        <v>1026</v>
      </c>
    </row>
    <row r="4" spans="1:13" s="4" customFormat="1" x14ac:dyDescent="0.3">
      <c r="B4" s="4" t="s">
        <v>277</v>
      </c>
    </row>
    <row r="5" spans="1:13" s="8" customFormat="1" ht="28.8" x14ac:dyDescent="0.3">
      <c r="B5" s="8" t="s">
        <v>276</v>
      </c>
      <c r="C5" s="8" t="s">
        <v>278</v>
      </c>
      <c r="D5" s="8" t="s">
        <v>279</v>
      </c>
      <c r="E5" s="8" t="s">
        <v>505</v>
      </c>
      <c r="F5" s="8" t="s">
        <v>1027</v>
      </c>
      <c r="G5" s="22" t="s">
        <v>506</v>
      </c>
      <c r="H5" s="8" t="s">
        <v>705</v>
      </c>
      <c r="I5" s="8" t="s">
        <v>1028</v>
      </c>
      <c r="J5" s="22" t="s">
        <v>506</v>
      </c>
      <c r="K5" s="8" t="s">
        <v>955</v>
      </c>
      <c r="L5" s="22" t="s">
        <v>508</v>
      </c>
      <c r="M5" s="8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39406835.259999998</v>
      </c>
      <c r="F8">
        <v>0</v>
      </c>
      <c r="G8">
        <v>0</v>
      </c>
      <c r="H8">
        <v>0</v>
      </c>
      <c r="I8">
        <v>0</v>
      </c>
      <c r="J8">
        <v>0</v>
      </c>
      <c r="K8" s="1">
        <v>-196851.38</v>
      </c>
      <c r="L8" s="1">
        <v>39209983.880000003</v>
      </c>
      <c r="M8" s="7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28602536.52</v>
      </c>
      <c r="F9">
        <v>0</v>
      </c>
      <c r="G9">
        <v>0</v>
      </c>
      <c r="H9">
        <v>0</v>
      </c>
      <c r="I9">
        <v>0</v>
      </c>
      <c r="J9">
        <v>0</v>
      </c>
      <c r="K9" s="1">
        <v>-142879.96</v>
      </c>
      <c r="L9" s="1">
        <v>28459656.559999999</v>
      </c>
      <c r="M9" s="7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3703661.98</v>
      </c>
      <c r="F10">
        <v>0</v>
      </c>
      <c r="G10">
        <v>0</v>
      </c>
      <c r="H10" s="1">
        <v>50553.58</v>
      </c>
      <c r="I10">
        <v>0</v>
      </c>
      <c r="J10">
        <v>0</v>
      </c>
      <c r="K10">
        <v>0</v>
      </c>
      <c r="L10" s="1">
        <v>3754215.56</v>
      </c>
      <c r="M10" s="7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208458325.38</v>
      </c>
      <c r="F11">
        <v>0</v>
      </c>
      <c r="G11">
        <v>0</v>
      </c>
      <c r="H11" s="1">
        <v>2845376.04</v>
      </c>
      <c r="I11">
        <v>0</v>
      </c>
      <c r="J11">
        <v>0</v>
      </c>
      <c r="K11">
        <v>0</v>
      </c>
      <c r="L11" s="1">
        <v>211303701.41999999</v>
      </c>
      <c r="M11" s="7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38676385.170000002</v>
      </c>
      <c r="F12">
        <v>0</v>
      </c>
      <c r="G12">
        <v>0</v>
      </c>
      <c r="H12" s="1">
        <v>527917.81000000006</v>
      </c>
      <c r="I12">
        <v>0</v>
      </c>
      <c r="J12">
        <v>0</v>
      </c>
      <c r="K12">
        <v>0</v>
      </c>
      <c r="L12" s="1">
        <v>39204302.979999997</v>
      </c>
      <c r="M12" s="7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5282200</v>
      </c>
      <c r="F13">
        <v>0</v>
      </c>
      <c r="G13">
        <v>0</v>
      </c>
      <c r="H13" s="1">
        <v>68600</v>
      </c>
      <c r="I13" s="1">
        <v>-761400</v>
      </c>
      <c r="J13">
        <v>0</v>
      </c>
      <c r="K13">
        <v>0</v>
      </c>
      <c r="L13" s="1">
        <v>4589400</v>
      </c>
      <c r="M13" s="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32683813.649999999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-163267.48000000001</v>
      </c>
      <c r="L14" s="1">
        <v>32520546.170000002</v>
      </c>
      <c r="M14" s="7">
        <v>42229</v>
      </c>
    </row>
    <row r="16" spans="1:13" s="2" customFormat="1" x14ac:dyDescent="0.3">
      <c r="A16" s="21"/>
      <c r="B16" s="23"/>
      <c r="C16" s="23" t="s">
        <v>789</v>
      </c>
      <c r="D16" s="23"/>
      <c r="E16" s="20">
        <v>356813757.95999998</v>
      </c>
      <c r="F16" s="21">
        <v>0</v>
      </c>
      <c r="G16" s="21">
        <v>0</v>
      </c>
      <c r="H16" s="20">
        <v>3492447.43</v>
      </c>
      <c r="I16" s="20">
        <v>-761400</v>
      </c>
      <c r="J16" s="21">
        <v>0</v>
      </c>
      <c r="K16" s="20">
        <v>-502998.82</v>
      </c>
      <c r="L16" s="20">
        <v>359041806.56999999</v>
      </c>
      <c r="M16" s="23"/>
    </row>
    <row r="18" spans="1:13" x14ac:dyDescent="0.3">
      <c r="B18" s="4" t="s">
        <v>291</v>
      </c>
    </row>
    <row r="19" spans="1:13" x14ac:dyDescent="0.3">
      <c r="B19" s="3">
        <v>500510</v>
      </c>
      <c r="C19" t="s">
        <v>963</v>
      </c>
      <c r="D19" s="3" t="s">
        <v>26</v>
      </c>
      <c r="E19" s="1">
        <v>65000</v>
      </c>
      <c r="F19">
        <v>0</v>
      </c>
      <c r="G19">
        <v>0</v>
      </c>
      <c r="H19">
        <v>0</v>
      </c>
      <c r="I19" s="1">
        <v>-15500</v>
      </c>
      <c r="J19">
        <v>0</v>
      </c>
      <c r="K19">
        <v>0</v>
      </c>
      <c r="L19" s="1">
        <v>49500</v>
      </c>
      <c r="M19" s="7">
        <v>42283</v>
      </c>
    </row>
    <row r="20" spans="1:13" x14ac:dyDescent="0.3">
      <c r="B20" s="3">
        <v>500544</v>
      </c>
      <c r="C20" t="s">
        <v>964</v>
      </c>
      <c r="D20" s="3" t="s">
        <v>26</v>
      </c>
      <c r="E20" s="1">
        <v>181367.93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181367.93</v>
      </c>
      <c r="M20" s="7">
        <v>42783</v>
      </c>
    </row>
    <row r="21" spans="1:13" x14ac:dyDescent="0.3">
      <c r="B21" s="3">
        <v>500546</v>
      </c>
      <c r="C21" t="s">
        <v>329</v>
      </c>
      <c r="D21" s="3" t="s">
        <v>26</v>
      </c>
      <c r="E21" s="1">
        <v>485062.9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v>485062.9</v>
      </c>
      <c r="M21" s="7">
        <v>42994</v>
      </c>
    </row>
    <row r="22" spans="1:13" x14ac:dyDescent="0.3">
      <c r="B22" s="3">
        <v>500550</v>
      </c>
      <c r="C22" t="s">
        <v>965</v>
      </c>
      <c r="D22" s="3" t="s">
        <v>26</v>
      </c>
      <c r="E22" s="1">
        <v>177202.29</v>
      </c>
      <c r="F22">
        <v>0</v>
      </c>
      <c r="G22">
        <v>0</v>
      </c>
      <c r="H22">
        <v>0</v>
      </c>
      <c r="I22" s="1">
        <v>-31093</v>
      </c>
      <c r="J22">
        <v>0</v>
      </c>
      <c r="K22">
        <v>0</v>
      </c>
      <c r="L22" s="1">
        <v>146109.29</v>
      </c>
      <c r="M22" s="7">
        <v>42441</v>
      </c>
    </row>
    <row r="23" spans="1:13" x14ac:dyDescent="0.3">
      <c r="B23" s="3">
        <v>500617</v>
      </c>
      <c r="C23" t="s">
        <v>727</v>
      </c>
      <c r="D23" s="3" t="s">
        <v>26</v>
      </c>
      <c r="E23" s="1">
        <v>384392</v>
      </c>
      <c r="F23">
        <v>0</v>
      </c>
      <c r="G23">
        <v>0</v>
      </c>
      <c r="H23">
        <v>0</v>
      </c>
      <c r="I23" s="1">
        <v>-11648</v>
      </c>
      <c r="J23">
        <v>0</v>
      </c>
      <c r="K23">
        <v>0</v>
      </c>
      <c r="L23" s="1">
        <v>372744</v>
      </c>
      <c r="M23" s="7">
        <v>43163</v>
      </c>
    </row>
    <row r="24" spans="1:13" x14ac:dyDescent="0.3">
      <c r="B24" s="3">
        <v>500632</v>
      </c>
      <c r="C24" t="s">
        <v>966</v>
      </c>
      <c r="D24" s="3" t="s">
        <v>26</v>
      </c>
      <c r="E24" s="1">
        <v>166666.88</v>
      </c>
      <c r="F24">
        <v>0</v>
      </c>
      <c r="G24">
        <v>0</v>
      </c>
      <c r="H24">
        <v>0</v>
      </c>
      <c r="I24" s="1">
        <v>-99589.04</v>
      </c>
      <c r="J24">
        <v>0</v>
      </c>
      <c r="K24">
        <v>0</v>
      </c>
      <c r="L24" s="1">
        <v>67077.84</v>
      </c>
      <c r="M24" s="7">
        <v>42548</v>
      </c>
    </row>
    <row r="25" spans="1:13" x14ac:dyDescent="0.3">
      <c r="B25" s="3">
        <v>500639</v>
      </c>
      <c r="C25" t="s">
        <v>967</v>
      </c>
      <c r="D25" s="3" t="s">
        <v>26</v>
      </c>
      <c r="E25" s="1">
        <v>649780.76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649780.76</v>
      </c>
      <c r="M25" s="7">
        <v>43300</v>
      </c>
    </row>
    <row r="26" spans="1:13" x14ac:dyDescent="0.3">
      <c r="B26" s="3">
        <v>500710</v>
      </c>
      <c r="C26" t="s">
        <v>969</v>
      </c>
      <c r="D26" s="3" t="s">
        <v>26</v>
      </c>
      <c r="E26" s="1">
        <v>929732.16</v>
      </c>
      <c r="F26">
        <v>0</v>
      </c>
      <c r="G26">
        <v>0</v>
      </c>
      <c r="H26">
        <v>0</v>
      </c>
      <c r="I26" s="1">
        <v>-19781.12</v>
      </c>
      <c r="J26">
        <v>0</v>
      </c>
      <c r="K26">
        <v>0</v>
      </c>
      <c r="L26" s="1">
        <v>909951.04</v>
      </c>
      <c r="M26" s="7">
        <v>43597</v>
      </c>
    </row>
    <row r="27" spans="1:13" x14ac:dyDescent="0.3">
      <c r="B27" s="3">
        <v>500742</v>
      </c>
      <c r="C27" t="s">
        <v>728</v>
      </c>
      <c r="D27" s="3" t="s">
        <v>26</v>
      </c>
      <c r="E27" s="1">
        <v>401451.85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401451.85</v>
      </c>
    </row>
    <row r="28" spans="1:13" x14ac:dyDescent="0.3">
      <c r="B28" s="3">
        <v>500758</v>
      </c>
      <c r="C28" t="s">
        <v>333</v>
      </c>
      <c r="D28" s="3" t="s">
        <v>26</v>
      </c>
      <c r="E28" s="1">
        <v>1500000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1500000</v>
      </c>
    </row>
    <row r="30" spans="1:13" s="2" customFormat="1" x14ac:dyDescent="0.3">
      <c r="A30" s="21"/>
      <c r="B30" s="23"/>
      <c r="C30" s="23" t="s">
        <v>790</v>
      </c>
      <c r="D30" s="23"/>
      <c r="E30" s="20">
        <v>4940656.7699999996</v>
      </c>
      <c r="F30" s="21">
        <v>0</v>
      </c>
      <c r="G30" s="21">
        <v>0</v>
      </c>
      <c r="H30" s="21">
        <v>0</v>
      </c>
      <c r="I30" s="20">
        <v>-177611.16</v>
      </c>
      <c r="J30" s="21">
        <v>0</v>
      </c>
      <c r="K30" s="21">
        <v>0</v>
      </c>
      <c r="L30" s="20">
        <v>4763045.6100000003</v>
      </c>
      <c r="M30" s="23"/>
    </row>
    <row r="32" spans="1:13" x14ac:dyDescent="0.3">
      <c r="B32" s="4" t="s">
        <v>708</v>
      </c>
    </row>
    <row r="33" spans="1:13" x14ac:dyDescent="0.3">
      <c r="B33" s="3">
        <v>500515</v>
      </c>
      <c r="C33" t="s">
        <v>338</v>
      </c>
      <c r="D33" s="3" t="s">
        <v>0</v>
      </c>
      <c r="E33" s="1">
        <v>24803664.41</v>
      </c>
      <c r="F33">
        <v>0</v>
      </c>
      <c r="G33">
        <v>0</v>
      </c>
      <c r="H33" s="1">
        <v>338560.47</v>
      </c>
      <c r="I33">
        <v>0</v>
      </c>
      <c r="J33">
        <v>0</v>
      </c>
      <c r="K33">
        <v>0</v>
      </c>
      <c r="L33" s="1">
        <v>25142224.879999999</v>
      </c>
      <c r="M33" s="7">
        <v>42324</v>
      </c>
    </row>
    <row r="34" spans="1:13" x14ac:dyDescent="0.3">
      <c r="B34" s="3">
        <v>500650</v>
      </c>
      <c r="C34" t="s">
        <v>971</v>
      </c>
      <c r="D34" s="3" t="s">
        <v>0</v>
      </c>
      <c r="E34" s="1">
        <v>18778904.75</v>
      </c>
      <c r="F34">
        <v>0</v>
      </c>
      <c r="G34">
        <v>0</v>
      </c>
      <c r="H34" s="1">
        <v>256324.82</v>
      </c>
      <c r="I34">
        <v>0</v>
      </c>
      <c r="J34">
        <v>0</v>
      </c>
      <c r="K34">
        <v>0</v>
      </c>
      <c r="L34" s="1">
        <v>19035229.57</v>
      </c>
      <c r="M34" s="7">
        <v>42218</v>
      </c>
    </row>
    <row r="35" spans="1:13" x14ac:dyDescent="0.3">
      <c r="B35" s="3">
        <v>500741</v>
      </c>
      <c r="C35" t="s">
        <v>972</v>
      </c>
      <c r="D35" s="3" t="s">
        <v>0</v>
      </c>
      <c r="E35" s="1">
        <v>22856370.52</v>
      </c>
      <c r="F35" s="1">
        <v>32367.48</v>
      </c>
      <c r="G35">
        <v>0</v>
      </c>
      <c r="H35" s="1">
        <v>312197.96999999997</v>
      </c>
      <c r="I35">
        <v>0</v>
      </c>
      <c r="J35">
        <v>0</v>
      </c>
      <c r="K35">
        <v>0</v>
      </c>
      <c r="L35" s="1">
        <v>23200935.969999999</v>
      </c>
    </row>
    <row r="37" spans="1:13" s="2" customFormat="1" x14ac:dyDescent="0.3">
      <c r="A37" s="21"/>
      <c r="B37" s="23"/>
      <c r="C37" s="23" t="s">
        <v>791</v>
      </c>
      <c r="D37" s="23"/>
      <c r="E37" s="20">
        <v>66438939.68</v>
      </c>
      <c r="F37" s="20">
        <v>32367.48</v>
      </c>
      <c r="G37" s="21">
        <v>0</v>
      </c>
      <c r="H37" s="20">
        <v>907083.26</v>
      </c>
      <c r="I37" s="21">
        <v>0</v>
      </c>
      <c r="J37" s="21">
        <v>0</v>
      </c>
      <c r="K37" s="21">
        <v>0</v>
      </c>
      <c r="L37" s="20">
        <v>67378390.420000002</v>
      </c>
      <c r="M37" s="23"/>
    </row>
    <row r="39" spans="1:13" x14ac:dyDescent="0.3">
      <c r="B39" s="4" t="s">
        <v>298</v>
      </c>
    </row>
    <row r="40" spans="1:13" x14ac:dyDescent="0.3">
      <c r="B40" s="3">
        <v>500679</v>
      </c>
      <c r="C40" t="s">
        <v>294</v>
      </c>
      <c r="D40" s="3" t="s">
        <v>0</v>
      </c>
      <c r="E40" s="1">
        <v>282975000</v>
      </c>
      <c r="F40">
        <v>0</v>
      </c>
      <c r="G40">
        <v>0</v>
      </c>
      <c r="H40" s="1">
        <v>3862500</v>
      </c>
      <c r="I40">
        <v>0</v>
      </c>
      <c r="J40">
        <v>0</v>
      </c>
      <c r="K40">
        <v>0</v>
      </c>
      <c r="L40" s="1">
        <v>286837500</v>
      </c>
      <c r="M40" s="7">
        <v>43397</v>
      </c>
    </row>
    <row r="41" spans="1:13" x14ac:dyDescent="0.3">
      <c r="B41" s="3">
        <v>500708</v>
      </c>
      <c r="C41" t="s">
        <v>295</v>
      </c>
      <c r="D41" s="3" t="s">
        <v>0</v>
      </c>
      <c r="E41" s="1">
        <v>146213225.63</v>
      </c>
      <c r="F41">
        <v>0</v>
      </c>
      <c r="G41">
        <v>0</v>
      </c>
      <c r="H41" s="1">
        <v>1995754.34</v>
      </c>
      <c r="I41">
        <v>0</v>
      </c>
      <c r="J41">
        <v>0</v>
      </c>
      <c r="K41">
        <v>0</v>
      </c>
      <c r="L41" s="1">
        <v>148208979.97</v>
      </c>
      <c r="M41" s="7">
        <v>44282</v>
      </c>
    </row>
    <row r="42" spans="1:13" x14ac:dyDescent="0.3">
      <c r="B42" s="3">
        <v>500709</v>
      </c>
      <c r="C42" t="s">
        <v>296</v>
      </c>
      <c r="D42" s="3" t="s">
        <v>0</v>
      </c>
      <c r="E42" s="1">
        <v>591606400</v>
      </c>
      <c r="F42">
        <v>0</v>
      </c>
      <c r="G42">
        <v>0</v>
      </c>
      <c r="H42" s="1">
        <v>8075200</v>
      </c>
      <c r="I42">
        <v>0</v>
      </c>
      <c r="J42">
        <v>0</v>
      </c>
      <c r="K42">
        <v>0</v>
      </c>
      <c r="L42" s="1">
        <v>599681600</v>
      </c>
      <c r="M42" s="7">
        <v>44282</v>
      </c>
    </row>
    <row r="43" spans="1:13" x14ac:dyDescent="0.3">
      <c r="B43" s="3">
        <v>500740</v>
      </c>
      <c r="C43" t="s">
        <v>973</v>
      </c>
      <c r="D43" s="3" t="s">
        <v>0</v>
      </c>
      <c r="E43" s="1">
        <v>93570400</v>
      </c>
      <c r="F43">
        <v>0</v>
      </c>
      <c r="G43">
        <v>0</v>
      </c>
      <c r="H43" s="1">
        <v>1277200</v>
      </c>
      <c r="I43">
        <v>0</v>
      </c>
      <c r="J43">
        <v>0</v>
      </c>
      <c r="K43">
        <v>0</v>
      </c>
      <c r="L43" s="1">
        <v>94847600</v>
      </c>
    </row>
    <row r="44" spans="1:13" x14ac:dyDescent="0.3">
      <c r="B44" s="3">
        <v>500749</v>
      </c>
      <c r="C44" t="s">
        <v>297</v>
      </c>
      <c r="D44" s="3" t="s">
        <v>1</v>
      </c>
      <c r="E44" s="1">
        <v>210195000</v>
      </c>
      <c r="F44">
        <v>0</v>
      </c>
      <c r="G44">
        <v>0</v>
      </c>
      <c r="H44">
        <v>0</v>
      </c>
      <c r="I44">
        <v>0</v>
      </c>
      <c r="J44">
        <v>0</v>
      </c>
      <c r="K44" s="1">
        <v>-1050000</v>
      </c>
      <c r="L44" s="1">
        <v>209145000</v>
      </c>
    </row>
    <row r="45" spans="1:13" x14ac:dyDescent="0.3">
      <c r="B45" s="3">
        <v>500776</v>
      </c>
      <c r="C45" t="s">
        <v>340</v>
      </c>
      <c r="D45" s="3" t="s">
        <v>0</v>
      </c>
      <c r="E45" s="1">
        <v>169785000</v>
      </c>
      <c r="F45">
        <v>0</v>
      </c>
      <c r="G45">
        <v>0</v>
      </c>
      <c r="H45" s="1">
        <v>2317500</v>
      </c>
      <c r="I45">
        <v>0</v>
      </c>
      <c r="J45">
        <v>0</v>
      </c>
      <c r="K45">
        <v>0</v>
      </c>
      <c r="L45" s="1">
        <v>172102500</v>
      </c>
      <c r="M45" s="3" t="s">
        <v>453</v>
      </c>
    </row>
    <row r="47" spans="1:13" s="2" customFormat="1" x14ac:dyDescent="0.3">
      <c r="A47" s="21"/>
      <c r="B47" s="23"/>
      <c r="C47" s="23" t="s">
        <v>792</v>
      </c>
      <c r="D47" s="23"/>
      <c r="E47" s="20">
        <v>1494345025.6300001</v>
      </c>
      <c r="F47" s="21">
        <v>0</v>
      </c>
      <c r="G47" s="21">
        <v>0</v>
      </c>
      <c r="H47" s="20">
        <v>17528154.34</v>
      </c>
      <c r="I47" s="21">
        <v>0</v>
      </c>
      <c r="J47" s="21">
        <v>0</v>
      </c>
      <c r="K47" s="20">
        <v>-1050000</v>
      </c>
      <c r="L47" s="20">
        <v>1510823179.97</v>
      </c>
      <c r="M47" s="23"/>
    </row>
    <row r="49" spans="2:13" x14ac:dyDescent="0.3">
      <c r="B49" s="4" t="s">
        <v>312</v>
      </c>
    </row>
    <row r="50" spans="2:13" x14ac:dyDescent="0.3">
      <c r="B50" s="3">
        <v>500271</v>
      </c>
      <c r="C50" t="s">
        <v>299</v>
      </c>
      <c r="D50" s="3" t="s">
        <v>1</v>
      </c>
      <c r="E50" s="1">
        <v>39850279.700000003</v>
      </c>
      <c r="F50">
        <v>0</v>
      </c>
      <c r="G50">
        <v>0</v>
      </c>
      <c r="H50">
        <v>0</v>
      </c>
      <c r="I50">
        <v>0</v>
      </c>
      <c r="J50">
        <v>0</v>
      </c>
      <c r="K50" s="1">
        <v>-199066.54</v>
      </c>
      <c r="L50" s="1">
        <v>39651213.159999996</v>
      </c>
      <c r="M50" s="7">
        <v>44176</v>
      </c>
    </row>
    <row r="51" spans="2:13" x14ac:dyDescent="0.3">
      <c r="B51" s="3">
        <v>500499</v>
      </c>
      <c r="C51" t="s">
        <v>974</v>
      </c>
      <c r="D51" s="3" t="s">
        <v>2</v>
      </c>
      <c r="E51" s="1">
        <v>510182.40000000002</v>
      </c>
      <c r="F51">
        <v>0</v>
      </c>
      <c r="G51">
        <v>0</v>
      </c>
      <c r="H51">
        <v>0</v>
      </c>
      <c r="I51" s="1">
        <v>-231055.4</v>
      </c>
      <c r="J51">
        <v>0</v>
      </c>
      <c r="K51" s="1">
        <v>-4055.5</v>
      </c>
      <c r="L51" s="1">
        <v>275071.5</v>
      </c>
      <c r="M51" s="7">
        <v>42220</v>
      </c>
    </row>
    <row r="52" spans="2:13" x14ac:dyDescent="0.3">
      <c r="B52" s="3">
        <v>500514</v>
      </c>
      <c r="C52" t="s">
        <v>975</v>
      </c>
      <c r="D52" s="3" t="s">
        <v>0</v>
      </c>
      <c r="E52" s="1">
        <v>22920974.98</v>
      </c>
      <c r="F52">
        <v>0</v>
      </c>
      <c r="G52">
        <v>0</v>
      </c>
      <c r="H52" s="1">
        <v>309825.01</v>
      </c>
      <c r="I52" s="1">
        <v>-857475</v>
      </c>
      <c r="J52">
        <v>0</v>
      </c>
      <c r="K52">
        <v>0</v>
      </c>
      <c r="L52" s="1">
        <v>22373324.989999998</v>
      </c>
      <c r="M52" s="7">
        <v>44617</v>
      </c>
    </row>
    <row r="53" spans="2:13" x14ac:dyDescent="0.3">
      <c r="B53" s="3">
        <v>500520</v>
      </c>
      <c r="C53" t="s">
        <v>976</v>
      </c>
      <c r="D53" s="3" t="s">
        <v>0</v>
      </c>
      <c r="E53" s="1">
        <v>94325000</v>
      </c>
      <c r="F53">
        <v>0</v>
      </c>
      <c r="G53">
        <v>0</v>
      </c>
      <c r="H53" s="1">
        <v>1287499.97</v>
      </c>
      <c r="I53">
        <v>0</v>
      </c>
      <c r="J53">
        <v>0</v>
      </c>
      <c r="K53">
        <v>0</v>
      </c>
      <c r="L53" s="1">
        <v>95612499.969999999</v>
      </c>
      <c r="M53" s="7">
        <v>43085</v>
      </c>
    </row>
    <row r="54" spans="2:13" x14ac:dyDescent="0.3">
      <c r="B54" s="3">
        <v>500540</v>
      </c>
      <c r="C54" t="s">
        <v>731</v>
      </c>
      <c r="D54" s="3" t="s">
        <v>3</v>
      </c>
      <c r="E54" s="1">
        <v>96176029.5</v>
      </c>
      <c r="F54">
        <v>0</v>
      </c>
      <c r="G54">
        <v>0</v>
      </c>
      <c r="H54" s="1">
        <v>361594.5</v>
      </c>
      <c r="I54">
        <v>0</v>
      </c>
      <c r="J54">
        <v>0</v>
      </c>
      <c r="K54">
        <v>0</v>
      </c>
      <c r="L54" s="1">
        <v>96537624</v>
      </c>
      <c r="M54" s="7">
        <v>46407</v>
      </c>
    </row>
    <row r="55" spans="2:13" x14ac:dyDescent="0.3">
      <c r="B55" s="3">
        <v>500565</v>
      </c>
      <c r="C55" t="s">
        <v>977</v>
      </c>
      <c r="D55" s="3" t="s">
        <v>0</v>
      </c>
      <c r="E55" s="1">
        <v>157051125</v>
      </c>
      <c r="F55">
        <v>0</v>
      </c>
      <c r="G55">
        <v>0</v>
      </c>
      <c r="H55" s="1">
        <v>2143687.5</v>
      </c>
      <c r="I55">
        <v>0</v>
      </c>
      <c r="J55">
        <v>0</v>
      </c>
      <c r="K55">
        <v>0</v>
      </c>
      <c r="L55" s="1">
        <v>159194812.5</v>
      </c>
      <c r="M55" s="7">
        <v>42863</v>
      </c>
    </row>
    <row r="56" spans="2:13" x14ac:dyDescent="0.3">
      <c r="B56" s="3">
        <v>500567</v>
      </c>
      <c r="C56" t="s">
        <v>978</v>
      </c>
      <c r="D56" s="3" t="s">
        <v>0</v>
      </c>
      <c r="E56" s="1">
        <v>3058404.9</v>
      </c>
      <c r="F56">
        <v>0</v>
      </c>
      <c r="G56">
        <v>0</v>
      </c>
      <c r="H56" s="1">
        <v>39651.99</v>
      </c>
      <c r="I56" s="1">
        <v>-514595.9</v>
      </c>
      <c r="J56">
        <v>0</v>
      </c>
      <c r="K56">
        <v>0</v>
      </c>
      <c r="L56" s="1">
        <v>2583460.9900000002</v>
      </c>
      <c r="M56" s="7">
        <v>42306</v>
      </c>
    </row>
    <row r="57" spans="2:13" x14ac:dyDescent="0.3">
      <c r="B57" s="3">
        <v>500590</v>
      </c>
      <c r="C57" t="s">
        <v>300</v>
      </c>
      <c r="D57" s="3" t="s">
        <v>1</v>
      </c>
      <c r="E57" s="1">
        <v>5039962.5999999996</v>
      </c>
      <c r="F57">
        <v>0</v>
      </c>
      <c r="G57">
        <v>0</v>
      </c>
      <c r="H57">
        <v>0</v>
      </c>
      <c r="I57">
        <v>0</v>
      </c>
      <c r="J57">
        <v>0</v>
      </c>
      <c r="K57" s="1">
        <v>-25176.44</v>
      </c>
      <c r="L57" s="1">
        <v>5014786.16</v>
      </c>
      <c r="M57" s="7">
        <v>44176</v>
      </c>
    </row>
    <row r="58" spans="2:13" x14ac:dyDescent="0.3">
      <c r="B58" s="3">
        <v>500610</v>
      </c>
      <c r="C58" t="s">
        <v>980</v>
      </c>
      <c r="D58" s="3" t="s">
        <v>0</v>
      </c>
      <c r="E58" s="1">
        <v>28135706.399999999</v>
      </c>
      <c r="F58">
        <v>0</v>
      </c>
      <c r="G58">
        <v>0</v>
      </c>
      <c r="H58" s="1">
        <v>384041.57</v>
      </c>
      <c r="I58">
        <v>0</v>
      </c>
      <c r="J58">
        <v>0</v>
      </c>
      <c r="K58">
        <v>0</v>
      </c>
      <c r="L58" s="1">
        <v>28519747.969999999</v>
      </c>
      <c r="M58" s="7">
        <v>43863</v>
      </c>
    </row>
    <row r="59" spans="2:13" x14ac:dyDescent="0.3">
      <c r="B59" s="3">
        <v>500630</v>
      </c>
      <c r="C59" t="s">
        <v>793</v>
      </c>
      <c r="D59" s="3" t="s">
        <v>0</v>
      </c>
      <c r="E59" s="1">
        <v>320918687.49000001</v>
      </c>
      <c r="F59" s="1">
        <v>20400666.77</v>
      </c>
      <c r="G59">
        <v>0</v>
      </c>
      <c r="H59" s="1">
        <v>4634243.7699999996</v>
      </c>
      <c r="I59">
        <v>0</v>
      </c>
      <c r="J59">
        <v>0</v>
      </c>
      <c r="K59">
        <v>0</v>
      </c>
      <c r="L59" s="1">
        <v>345953598.02999997</v>
      </c>
      <c r="M59" s="7">
        <v>46923</v>
      </c>
    </row>
    <row r="60" spans="2:13" x14ac:dyDescent="0.3">
      <c r="B60" s="3">
        <v>500640</v>
      </c>
      <c r="C60" t="s">
        <v>301</v>
      </c>
      <c r="D60" s="3" t="s">
        <v>0</v>
      </c>
      <c r="E60" s="1">
        <v>143373999.99000001</v>
      </c>
      <c r="F60">
        <v>0</v>
      </c>
      <c r="G60">
        <v>0</v>
      </c>
      <c r="H60" s="1">
        <v>1957000.01</v>
      </c>
      <c r="I60">
        <v>0</v>
      </c>
      <c r="J60">
        <v>0</v>
      </c>
      <c r="K60">
        <v>0</v>
      </c>
      <c r="L60" s="1">
        <v>145331000</v>
      </c>
      <c r="M60" s="7">
        <v>44102</v>
      </c>
    </row>
    <row r="61" spans="2:13" x14ac:dyDescent="0.3">
      <c r="B61" s="3">
        <v>500642</v>
      </c>
      <c r="C61" t="s">
        <v>302</v>
      </c>
      <c r="D61" s="3" t="s">
        <v>0</v>
      </c>
      <c r="E61" s="1">
        <v>188650000</v>
      </c>
      <c r="F61">
        <v>0</v>
      </c>
      <c r="G61">
        <v>0</v>
      </c>
      <c r="H61" s="1">
        <v>2575000</v>
      </c>
      <c r="I61">
        <v>0</v>
      </c>
      <c r="J61">
        <v>0</v>
      </c>
      <c r="K61">
        <v>0</v>
      </c>
      <c r="L61" s="1">
        <v>191225000</v>
      </c>
      <c r="M61" s="7">
        <v>45013</v>
      </c>
    </row>
    <row r="62" spans="2:13" x14ac:dyDescent="0.3">
      <c r="B62" s="3">
        <v>500656</v>
      </c>
      <c r="C62" t="s">
        <v>981</v>
      </c>
      <c r="D62" s="3" t="s">
        <v>0</v>
      </c>
      <c r="E62" s="1">
        <v>58243885.82</v>
      </c>
      <c r="F62" s="1">
        <v>1945408.82</v>
      </c>
      <c r="G62">
        <v>0</v>
      </c>
      <c r="H62" s="1">
        <v>822868.23</v>
      </c>
      <c r="I62">
        <v>0</v>
      </c>
      <c r="J62">
        <v>0</v>
      </c>
      <c r="K62">
        <v>0</v>
      </c>
      <c r="L62" s="1">
        <v>61012162.869999997</v>
      </c>
      <c r="M62" s="7">
        <v>45918</v>
      </c>
    </row>
    <row r="63" spans="2:13" x14ac:dyDescent="0.3">
      <c r="B63" s="3">
        <v>500677</v>
      </c>
      <c r="C63" t="s">
        <v>709</v>
      </c>
      <c r="D63" s="3" t="s">
        <v>0</v>
      </c>
      <c r="E63" s="1">
        <v>415141658.17000002</v>
      </c>
      <c r="F63" s="1">
        <v>15901597.949999999</v>
      </c>
      <c r="G63">
        <v>0</v>
      </c>
      <c r="H63" s="1">
        <v>5756422.6799999997</v>
      </c>
      <c r="I63">
        <v>0</v>
      </c>
      <c r="J63">
        <v>0</v>
      </c>
      <c r="K63">
        <v>0</v>
      </c>
      <c r="L63" s="1">
        <v>436799678.80000001</v>
      </c>
      <c r="M63" s="7">
        <v>11139</v>
      </c>
    </row>
    <row r="64" spans="2:13" x14ac:dyDescent="0.3">
      <c r="B64" s="3">
        <v>500686</v>
      </c>
      <c r="C64" t="s">
        <v>710</v>
      </c>
      <c r="D64" s="3" t="s">
        <v>0</v>
      </c>
      <c r="E64" s="1">
        <v>3717415.22</v>
      </c>
      <c r="F64">
        <v>0</v>
      </c>
      <c r="G64">
        <v>0</v>
      </c>
      <c r="H64" s="1">
        <v>50513.31</v>
      </c>
      <c r="I64" s="1">
        <v>-56013.21</v>
      </c>
      <c r="J64">
        <v>0</v>
      </c>
      <c r="K64">
        <v>0</v>
      </c>
      <c r="L64" s="1">
        <v>3711915.32</v>
      </c>
      <c r="M64" s="7">
        <v>44212</v>
      </c>
    </row>
    <row r="65" spans="1:13" x14ac:dyDescent="0.3">
      <c r="B65" s="3">
        <v>500700</v>
      </c>
      <c r="C65" t="s">
        <v>982</v>
      </c>
      <c r="D65" s="3" t="s">
        <v>26</v>
      </c>
      <c r="E65" s="1">
        <v>117065289.95999999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v>117065289.95999999</v>
      </c>
      <c r="M65" s="7">
        <v>43524</v>
      </c>
    </row>
    <row r="66" spans="1:13" x14ac:dyDescent="0.3">
      <c r="B66" s="3">
        <v>500701</v>
      </c>
      <c r="C66" t="s">
        <v>983</v>
      </c>
      <c r="D66" s="3" t="s">
        <v>0</v>
      </c>
      <c r="E66" s="1">
        <v>191168506.55000001</v>
      </c>
      <c r="F66" s="1">
        <v>5067468.22</v>
      </c>
      <c r="G66">
        <v>0</v>
      </c>
      <c r="H66" s="1">
        <v>2638025.23</v>
      </c>
      <c r="I66">
        <v>0</v>
      </c>
      <c r="J66">
        <v>0</v>
      </c>
      <c r="K66">
        <v>0</v>
      </c>
      <c r="L66" s="1">
        <v>198874000</v>
      </c>
    </row>
    <row r="67" spans="1:13" x14ac:dyDescent="0.3">
      <c r="B67" s="3">
        <v>500721</v>
      </c>
      <c r="C67" t="s">
        <v>984</v>
      </c>
      <c r="E67" s="1">
        <v>75460000.049999997</v>
      </c>
      <c r="F67" s="1">
        <v>15110000</v>
      </c>
      <c r="G67">
        <v>0</v>
      </c>
      <c r="H67" s="1">
        <v>1217999.99</v>
      </c>
      <c r="I67">
        <v>0</v>
      </c>
      <c r="J67">
        <v>0</v>
      </c>
      <c r="K67">
        <v>0</v>
      </c>
      <c r="L67" s="1">
        <v>91788000.040000007</v>
      </c>
      <c r="M67" s="7">
        <v>42490</v>
      </c>
    </row>
    <row r="68" spans="1:13" x14ac:dyDescent="0.3">
      <c r="B68" s="3">
        <v>500735</v>
      </c>
      <c r="C68" t="s">
        <v>985</v>
      </c>
      <c r="D68" s="3" t="s">
        <v>0</v>
      </c>
      <c r="E68" s="1">
        <v>282975000</v>
      </c>
      <c r="F68">
        <v>0</v>
      </c>
      <c r="G68">
        <v>0</v>
      </c>
      <c r="H68" s="1">
        <v>3862500</v>
      </c>
      <c r="I68">
        <v>0</v>
      </c>
      <c r="J68">
        <v>0</v>
      </c>
      <c r="K68">
        <v>0</v>
      </c>
      <c r="L68" s="1">
        <v>286837500</v>
      </c>
      <c r="M68" s="7">
        <v>44650</v>
      </c>
    </row>
    <row r="69" spans="1:13" x14ac:dyDescent="0.3">
      <c r="B69" s="3">
        <v>500746</v>
      </c>
      <c r="C69" t="s">
        <v>349</v>
      </c>
      <c r="D69" s="3" t="s">
        <v>2</v>
      </c>
      <c r="E69" s="1">
        <v>336384000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-2964000</v>
      </c>
      <c r="L69" s="1">
        <v>333420000</v>
      </c>
    </row>
    <row r="70" spans="1:13" x14ac:dyDescent="0.3">
      <c r="B70" s="3">
        <v>500770</v>
      </c>
      <c r="C70" t="s">
        <v>987</v>
      </c>
      <c r="D70" s="3" t="s">
        <v>0</v>
      </c>
      <c r="E70" s="1">
        <v>94325000</v>
      </c>
      <c r="F70">
        <v>0</v>
      </c>
      <c r="G70">
        <v>0</v>
      </c>
      <c r="H70" s="1">
        <v>1285312.5</v>
      </c>
      <c r="I70" s="1">
        <v>-475875</v>
      </c>
      <c r="J70">
        <v>0</v>
      </c>
      <c r="K70">
        <v>0</v>
      </c>
      <c r="L70" s="1">
        <v>95134437.5</v>
      </c>
    </row>
    <row r="71" spans="1:13" x14ac:dyDescent="0.3">
      <c r="B71" s="3">
        <v>500781</v>
      </c>
      <c r="C71" t="s">
        <v>350</v>
      </c>
      <c r="D71" s="3" t="s">
        <v>0</v>
      </c>
      <c r="E71" s="1">
        <v>37730000</v>
      </c>
      <c r="F71">
        <v>0</v>
      </c>
      <c r="G71">
        <v>0</v>
      </c>
      <c r="H71" s="1">
        <v>515000</v>
      </c>
      <c r="I71">
        <v>0</v>
      </c>
      <c r="J71">
        <v>0</v>
      </c>
      <c r="K71">
        <v>0</v>
      </c>
      <c r="L71" s="1">
        <v>38245000</v>
      </c>
    </row>
    <row r="72" spans="1:13" x14ac:dyDescent="0.3">
      <c r="B72" s="3">
        <v>500782</v>
      </c>
      <c r="C72" t="s">
        <v>988</v>
      </c>
      <c r="D72" s="3" t="s">
        <v>4</v>
      </c>
      <c r="E72" s="1">
        <v>25502227.84</v>
      </c>
      <c r="F72" s="1">
        <v>116748.25</v>
      </c>
      <c r="G72">
        <v>0</v>
      </c>
      <c r="H72">
        <v>0</v>
      </c>
      <c r="I72">
        <v>0</v>
      </c>
      <c r="J72">
        <v>0</v>
      </c>
      <c r="K72" s="1">
        <v>-1026498.9</v>
      </c>
      <c r="L72" s="1">
        <v>24592477.190000001</v>
      </c>
    </row>
    <row r="74" spans="1:13" s="2" customFormat="1" x14ac:dyDescent="0.3">
      <c r="A74" s="21"/>
      <c r="B74" s="23"/>
      <c r="C74" s="23" t="s">
        <v>794</v>
      </c>
      <c r="D74" s="23"/>
      <c r="E74" s="20">
        <v>2737723336.5700002</v>
      </c>
      <c r="F74" s="20">
        <v>58541890.009999998</v>
      </c>
      <c r="G74" s="21">
        <v>0</v>
      </c>
      <c r="H74" s="20">
        <v>29841186.260000002</v>
      </c>
      <c r="I74" s="20">
        <v>-2135014.5099999998</v>
      </c>
      <c r="J74" s="21">
        <v>0</v>
      </c>
      <c r="K74" s="20">
        <v>-4218797.38</v>
      </c>
      <c r="L74" s="20">
        <v>2819752600.9499998</v>
      </c>
      <c r="M74" s="23"/>
    </row>
    <row r="76" spans="1:13" x14ac:dyDescent="0.3">
      <c r="B76" s="4" t="s">
        <v>719</v>
      </c>
    </row>
    <row r="77" spans="1:13" x14ac:dyDescent="0.3">
      <c r="B77" s="3">
        <v>500607</v>
      </c>
      <c r="C77" t="s">
        <v>989</v>
      </c>
      <c r="D77" s="3" t="s">
        <v>0</v>
      </c>
      <c r="E77" s="1">
        <v>583872.62</v>
      </c>
      <c r="F77">
        <v>0</v>
      </c>
      <c r="G77">
        <v>0</v>
      </c>
      <c r="H77" s="1">
        <v>5032.51</v>
      </c>
      <c r="I77" s="1">
        <v>-588273.29</v>
      </c>
      <c r="J77">
        <v>0</v>
      </c>
      <c r="K77">
        <v>0</v>
      </c>
      <c r="L77">
        <v>631.84</v>
      </c>
      <c r="M77" s="7">
        <v>41962</v>
      </c>
    </row>
    <row r="78" spans="1:13" x14ac:dyDescent="0.3">
      <c r="B78" s="3">
        <v>500626</v>
      </c>
      <c r="C78" t="s">
        <v>718</v>
      </c>
      <c r="D78" s="3" t="s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7">
        <v>42049</v>
      </c>
    </row>
    <row r="80" spans="1:13" s="2" customFormat="1" x14ac:dyDescent="0.3">
      <c r="A80" s="21"/>
      <c r="B80" s="23"/>
      <c r="C80" s="23" t="s">
        <v>795</v>
      </c>
      <c r="D80" s="23"/>
      <c r="E80" s="20">
        <v>583872.62</v>
      </c>
      <c r="F80" s="21">
        <v>0</v>
      </c>
      <c r="G80" s="21">
        <v>0</v>
      </c>
      <c r="H80" s="20">
        <v>5032.51</v>
      </c>
      <c r="I80" s="20">
        <v>-588273.29</v>
      </c>
      <c r="J80" s="21">
        <v>0</v>
      </c>
      <c r="K80" s="21">
        <v>0</v>
      </c>
      <c r="L80" s="21">
        <v>631.84</v>
      </c>
      <c r="M80" s="23"/>
    </row>
    <row r="82" spans="1:13" x14ac:dyDescent="0.3">
      <c r="B82" s="4" t="s">
        <v>721</v>
      </c>
    </row>
    <row r="83" spans="1:13" x14ac:dyDescent="0.3">
      <c r="B83" s="3">
        <v>500323</v>
      </c>
      <c r="C83" t="s">
        <v>720</v>
      </c>
      <c r="D83" s="3" t="s">
        <v>26</v>
      </c>
      <c r="E83" s="1">
        <v>2136900</v>
      </c>
      <c r="F83" s="1">
        <v>3390700</v>
      </c>
      <c r="G83">
        <v>0</v>
      </c>
      <c r="H83">
        <v>0</v>
      </c>
      <c r="I83" s="1">
        <v>-1053000</v>
      </c>
      <c r="J83">
        <v>0</v>
      </c>
      <c r="K83">
        <v>0</v>
      </c>
      <c r="L83" s="1">
        <v>4474600</v>
      </c>
      <c r="M83" s="7">
        <v>42000</v>
      </c>
    </row>
    <row r="84" spans="1:13" x14ac:dyDescent="0.3">
      <c r="B84" s="3">
        <v>500787</v>
      </c>
      <c r="C84" t="s">
        <v>1029</v>
      </c>
      <c r="D84" s="3" t="s">
        <v>0</v>
      </c>
      <c r="E84">
        <v>0</v>
      </c>
      <c r="F84" s="1">
        <v>14128740</v>
      </c>
      <c r="G84">
        <v>0</v>
      </c>
      <c r="H84" s="1">
        <v>31471.25</v>
      </c>
      <c r="I84">
        <v>0</v>
      </c>
      <c r="J84">
        <v>0</v>
      </c>
      <c r="K84">
        <v>0</v>
      </c>
      <c r="L84" s="1">
        <v>14160211.25</v>
      </c>
    </row>
    <row r="86" spans="1:13" s="2" customFormat="1" x14ac:dyDescent="0.3">
      <c r="A86" s="21"/>
      <c r="B86" s="23"/>
      <c r="C86" s="23" t="s">
        <v>796</v>
      </c>
      <c r="D86" s="23"/>
      <c r="E86" s="20">
        <v>2136900</v>
      </c>
      <c r="F86" s="20">
        <v>17519440</v>
      </c>
      <c r="G86" s="21">
        <v>0</v>
      </c>
      <c r="H86" s="20">
        <v>31471.25</v>
      </c>
      <c r="I86" s="20">
        <v>-1053000</v>
      </c>
      <c r="J86" s="21">
        <v>0</v>
      </c>
      <c r="K86" s="21">
        <v>0</v>
      </c>
      <c r="L86" s="20">
        <v>18634811.25</v>
      </c>
      <c r="M86" s="23"/>
    </row>
    <row r="88" spans="1:13" x14ac:dyDescent="0.3">
      <c r="B88" s="4" t="s">
        <v>317</v>
      </c>
    </row>
    <row r="89" spans="1:13" x14ac:dyDescent="0.3">
      <c r="B89" s="3">
        <v>500187</v>
      </c>
      <c r="C89" t="s">
        <v>354</v>
      </c>
      <c r="D89" s="3" t="s">
        <v>26</v>
      </c>
      <c r="E89" s="1">
        <v>26832.06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v>26832.06</v>
      </c>
      <c r="M89" s="7">
        <v>39812</v>
      </c>
    </row>
    <row r="90" spans="1:13" x14ac:dyDescent="0.3">
      <c r="B90" s="3">
        <v>500268</v>
      </c>
      <c r="C90" t="s">
        <v>990</v>
      </c>
      <c r="D90" s="3" t="s">
        <v>26</v>
      </c>
      <c r="E90" s="1">
        <v>11639000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11639000</v>
      </c>
      <c r="M90" s="7">
        <v>41912</v>
      </c>
    </row>
    <row r="91" spans="1:13" x14ac:dyDescent="0.3">
      <c r="B91" s="3">
        <v>500445</v>
      </c>
      <c r="C91" t="s">
        <v>991</v>
      </c>
      <c r="D91" s="3" t="s">
        <v>26</v>
      </c>
      <c r="E91" s="1">
        <v>981702.72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v>981702.72</v>
      </c>
      <c r="M91" s="7">
        <v>42046</v>
      </c>
    </row>
    <row r="92" spans="1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7">
        <v>41631</v>
      </c>
    </row>
    <row r="93" spans="1:13" x14ac:dyDescent="0.3">
      <c r="B93" s="3">
        <v>500495</v>
      </c>
      <c r="C93" t="s">
        <v>993</v>
      </c>
      <c r="D93" s="3" t="s">
        <v>26</v>
      </c>
      <c r="E93" s="1">
        <v>1239658.07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v>1239658.07</v>
      </c>
      <c r="M93" s="7">
        <v>42121</v>
      </c>
    </row>
    <row r="94" spans="1:13" x14ac:dyDescent="0.3">
      <c r="B94" s="3">
        <v>500507</v>
      </c>
      <c r="C94" t="s">
        <v>716</v>
      </c>
      <c r="D94" s="3" t="s">
        <v>26</v>
      </c>
      <c r="E94" s="1">
        <v>5057500</v>
      </c>
      <c r="F94" s="1">
        <v>2124000</v>
      </c>
      <c r="G94">
        <v>0</v>
      </c>
      <c r="H94">
        <v>0</v>
      </c>
      <c r="I94" s="1">
        <v>-2590500</v>
      </c>
      <c r="J94">
        <v>0</v>
      </c>
      <c r="K94">
        <v>0</v>
      </c>
      <c r="L94" s="1">
        <v>4591000</v>
      </c>
      <c r="M94" s="7">
        <v>42235</v>
      </c>
    </row>
    <row r="95" spans="1:13" x14ac:dyDescent="0.3">
      <c r="B95" s="3">
        <v>500523</v>
      </c>
      <c r="C95" t="s">
        <v>722</v>
      </c>
      <c r="D95" s="3" t="s">
        <v>0</v>
      </c>
      <c r="E95" s="1">
        <v>12048988.380000001</v>
      </c>
      <c r="F95" s="1">
        <v>6661199.2599999998</v>
      </c>
      <c r="G95">
        <v>0</v>
      </c>
      <c r="H95" s="1">
        <v>142837.75</v>
      </c>
      <c r="I95" s="1">
        <v>-9538223.0700000003</v>
      </c>
      <c r="J95">
        <v>0</v>
      </c>
      <c r="K95">
        <v>0</v>
      </c>
      <c r="L95" s="1">
        <v>9314802.3200000003</v>
      </c>
      <c r="M95" s="7">
        <v>42277</v>
      </c>
    </row>
    <row r="96" spans="1:13" x14ac:dyDescent="0.3">
      <c r="B96" s="3">
        <v>500538</v>
      </c>
      <c r="C96" t="s">
        <v>313</v>
      </c>
      <c r="D96" s="3" t="s">
        <v>0</v>
      </c>
      <c r="E96" s="1">
        <v>4431061.72</v>
      </c>
      <c r="F96" s="1">
        <v>1992290.71</v>
      </c>
      <c r="G96">
        <v>0</v>
      </c>
      <c r="H96" s="1">
        <v>61360.4</v>
      </c>
      <c r="I96" s="1">
        <v>-1376760.14</v>
      </c>
      <c r="J96">
        <v>0</v>
      </c>
      <c r="K96">
        <v>0</v>
      </c>
      <c r="L96" s="1">
        <v>5107952.6900000004</v>
      </c>
      <c r="M96" s="7">
        <v>42115</v>
      </c>
    </row>
    <row r="97" spans="1:13" x14ac:dyDescent="0.3">
      <c r="B97" s="3">
        <v>500602</v>
      </c>
      <c r="C97" t="s">
        <v>994</v>
      </c>
      <c r="D97" s="3" t="s">
        <v>0</v>
      </c>
      <c r="E97" s="1">
        <v>10255013.99</v>
      </c>
      <c r="F97">
        <v>0</v>
      </c>
      <c r="G97">
        <v>0</v>
      </c>
      <c r="H97" s="1">
        <v>130784.51</v>
      </c>
      <c r="I97" s="1">
        <v>-2993040</v>
      </c>
      <c r="J97">
        <v>0</v>
      </c>
      <c r="K97">
        <v>0</v>
      </c>
      <c r="L97" s="1">
        <v>7392758.5</v>
      </c>
      <c r="M97" s="7">
        <v>41943</v>
      </c>
    </row>
    <row r="98" spans="1:13" x14ac:dyDescent="0.3">
      <c r="B98" s="3">
        <v>500682</v>
      </c>
      <c r="C98" t="s">
        <v>797</v>
      </c>
      <c r="D98" s="3" t="s">
        <v>2</v>
      </c>
      <c r="E98" s="1">
        <v>1869987.49</v>
      </c>
      <c r="F98" s="1">
        <v>308838.92</v>
      </c>
      <c r="G98">
        <v>0</v>
      </c>
      <c r="H98">
        <v>0</v>
      </c>
      <c r="I98" s="1">
        <v>-625189.49</v>
      </c>
      <c r="J98">
        <v>0</v>
      </c>
      <c r="K98" s="1">
        <v>-17245.61</v>
      </c>
      <c r="L98" s="1">
        <v>1536391.31</v>
      </c>
    </row>
    <row r="99" spans="1:13" x14ac:dyDescent="0.3">
      <c r="B99" s="3">
        <v>500693</v>
      </c>
      <c r="C99" t="s">
        <v>314</v>
      </c>
      <c r="D99" s="3" t="s">
        <v>26</v>
      </c>
      <c r="E99" s="1">
        <v>3131122.77</v>
      </c>
      <c r="F99" s="1">
        <v>1968959.75</v>
      </c>
      <c r="G99">
        <v>0</v>
      </c>
      <c r="H99">
        <v>0</v>
      </c>
      <c r="I99" s="1">
        <v>-1763037.71</v>
      </c>
      <c r="J99">
        <v>0</v>
      </c>
      <c r="K99">
        <v>0</v>
      </c>
      <c r="L99" s="1">
        <v>3337044.81</v>
      </c>
      <c r="M99" s="7">
        <v>42004</v>
      </c>
    </row>
    <row r="100" spans="1:13" x14ac:dyDescent="0.3">
      <c r="B100" s="3">
        <v>500716</v>
      </c>
      <c r="C100" t="s">
        <v>356</v>
      </c>
      <c r="D100" s="3" t="s">
        <v>0</v>
      </c>
      <c r="E100" s="1">
        <v>981241.35</v>
      </c>
      <c r="F100">
        <v>0</v>
      </c>
      <c r="G100">
        <v>0</v>
      </c>
      <c r="H100" s="1">
        <v>13393.57</v>
      </c>
      <c r="I100">
        <v>0</v>
      </c>
      <c r="J100">
        <v>0</v>
      </c>
      <c r="K100">
        <v>0</v>
      </c>
      <c r="L100" s="1">
        <v>994634.92</v>
      </c>
      <c r="M100" s="7">
        <v>42026</v>
      </c>
    </row>
    <row r="101" spans="1:13" x14ac:dyDescent="0.3">
      <c r="B101" s="3">
        <v>500717</v>
      </c>
      <c r="C101" t="s">
        <v>798</v>
      </c>
      <c r="E101" s="1">
        <v>56516292.490000002</v>
      </c>
      <c r="F101">
        <v>0</v>
      </c>
      <c r="G101">
        <v>0</v>
      </c>
      <c r="H101" s="1">
        <v>725862.59</v>
      </c>
      <c r="I101" s="1">
        <v>-12862291.880000001</v>
      </c>
      <c r="J101">
        <v>0</v>
      </c>
      <c r="K101">
        <v>0</v>
      </c>
      <c r="L101" s="1">
        <v>44379863.200000003</v>
      </c>
      <c r="M101" s="7">
        <v>42110</v>
      </c>
    </row>
    <row r="102" spans="1:13" x14ac:dyDescent="0.3">
      <c r="B102" s="3">
        <v>500724</v>
      </c>
      <c r="C102" t="s">
        <v>315</v>
      </c>
      <c r="D102" s="3" t="s">
        <v>0</v>
      </c>
      <c r="E102" s="1">
        <v>14051251.34</v>
      </c>
      <c r="F102" s="1">
        <v>5012781.6500000004</v>
      </c>
      <c r="G102">
        <v>0</v>
      </c>
      <c r="H102" s="1">
        <v>233424.19</v>
      </c>
      <c r="I102">
        <v>0</v>
      </c>
      <c r="J102">
        <v>0</v>
      </c>
      <c r="K102">
        <v>0</v>
      </c>
      <c r="L102" s="1">
        <v>19297457.18</v>
      </c>
      <c r="M102" s="7">
        <v>42165</v>
      </c>
    </row>
    <row r="103" spans="1:13" x14ac:dyDescent="0.3">
      <c r="B103" s="3">
        <v>500732</v>
      </c>
      <c r="C103" t="s">
        <v>723</v>
      </c>
      <c r="D103" s="3" t="s">
        <v>0</v>
      </c>
      <c r="E103" s="1">
        <v>1003612.52</v>
      </c>
      <c r="F103" s="1">
        <v>1109354.42</v>
      </c>
      <c r="G103">
        <v>0</v>
      </c>
      <c r="H103" s="1">
        <v>17857.39</v>
      </c>
      <c r="I103" s="1">
        <v>-468463.7</v>
      </c>
      <c r="J103">
        <v>0</v>
      </c>
      <c r="K103">
        <v>0</v>
      </c>
      <c r="L103" s="1">
        <v>1662360.63</v>
      </c>
      <c r="M103" s="7">
        <v>42150</v>
      </c>
    </row>
    <row r="104" spans="1:13" x14ac:dyDescent="0.3">
      <c r="B104" s="3">
        <v>500734</v>
      </c>
      <c r="C104" t="s">
        <v>799</v>
      </c>
      <c r="D104" s="3" t="s">
        <v>0</v>
      </c>
      <c r="E104" s="1">
        <v>4651965.47</v>
      </c>
      <c r="F104" s="1">
        <v>965325.77</v>
      </c>
      <c r="G104">
        <v>0</v>
      </c>
      <c r="H104" s="1">
        <v>48867.15</v>
      </c>
      <c r="I104" s="1">
        <v>-3165126.41</v>
      </c>
      <c r="J104">
        <v>0</v>
      </c>
      <c r="K104">
        <v>0</v>
      </c>
      <c r="L104" s="1">
        <v>2501031.98</v>
      </c>
      <c r="M104" s="7">
        <v>42221</v>
      </c>
    </row>
    <row r="105" spans="1:13" x14ac:dyDescent="0.3">
      <c r="B105" s="3">
        <v>500743</v>
      </c>
      <c r="C105" t="s">
        <v>996</v>
      </c>
      <c r="D105" s="3" t="s">
        <v>0</v>
      </c>
      <c r="E105" s="1">
        <v>83006</v>
      </c>
      <c r="F105">
        <v>0</v>
      </c>
      <c r="G105" s="1">
        <v>5775</v>
      </c>
      <c r="H105">
        <v>0</v>
      </c>
      <c r="I105" s="1">
        <v>-84832</v>
      </c>
      <c r="J105">
        <v>0</v>
      </c>
      <c r="K105" s="1">
        <v>-3949</v>
      </c>
      <c r="L105">
        <v>0</v>
      </c>
    </row>
    <row r="106" spans="1:13" x14ac:dyDescent="0.3">
      <c r="B106" s="3">
        <v>500768</v>
      </c>
      <c r="C106" t="s">
        <v>357</v>
      </c>
      <c r="D106" s="3" t="s">
        <v>0</v>
      </c>
      <c r="E106" s="1">
        <v>150301228</v>
      </c>
      <c r="F106">
        <v>0</v>
      </c>
      <c r="G106">
        <v>0</v>
      </c>
      <c r="H106" s="1">
        <v>2051554</v>
      </c>
      <c r="I106">
        <v>0</v>
      </c>
      <c r="J106">
        <v>0</v>
      </c>
      <c r="K106">
        <v>0</v>
      </c>
      <c r="L106" s="1">
        <v>152352782</v>
      </c>
    </row>
    <row r="108" spans="1:13" s="2" customFormat="1" x14ac:dyDescent="0.3">
      <c r="A108" s="21"/>
      <c r="B108" s="23"/>
      <c r="C108" s="23" t="s">
        <v>800</v>
      </c>
      <c r="D108" s="23"/>
      <c r="E108" s="20">
        <v>281358678.73000002</v>
      </c>
      <c r="F108" s="20">
        <v>20142750.48</v>
      </c>
      <c r="G108" s="20">
        <v>5775</v>
      </c>
      <c r="H108" s="20">
        <v>3425941.55</v>
      </c>
      <c r="I108" s="20">
        <v>-35467464.399999999</v>
      </c>
      <c r="J108" s="21">
        <v>0</v>
      </c>
      <c r="K108" s="20">
        <v>-21194.61</v>
      </c>
      <c r="L108" s="20">
        <v>269444486.75</v>
      </c>
      <c r="M108" s="23"/>
    </row>
    <row r="109" spans="1:13" x14ac:dyDescent="0.3">
      <c r="B109" s="4"/>
    </row>
    <row r="110" spans="1:13" x14ac:dyDescent="0.3">
      <c r="B110" s="4" t="s">
        <v>319</v>
      </c>
    </row>
    <row r="111" spans="1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v>18588516.559999999</v>
      </c>
      <c r="M111" s="7">
        <v>42899</v>
      </c>
    </row>
    <row r="112" spans="1:13" x14ac:dyDescent="0.3">
      <c r="B112" s="3">
        <v>500748</v>
      </c>
      <c r="C112" t="s">
        <v>734</v>
      </c>
      <c r="D112" s="3" t="s">
        <v>26</v>
      </c>
      <c r="E112" s="1">
        <v>1406715.4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v>1406715.4</v>
      </c>
    </row>
    <row r="114" spans="1:13" s="2" customFormat="1" x14ac:dyDescent="0.3">
      <c r="A114" s="21"/>
      <c r="B114" s="23"/>
      <c r="C114" s="23" t="s">
        <v>998</v>
      </c>
      <c r="D114" s="23"/>
      <c r="E114" s="20">
        <v>19995231.960000001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0">
        <v>19995231.960000001</v>
      </c>
      <c r="M114" s="23"/>
    </row>
    <row r="116" spans="1:13" x14ac:dyDescent="0.3">
      <c r="B116" s="4" t="s">
        <v>326</v>
      </c>
    </row>
    <row r="117" spans="1:13" x14ac:dyDescent="0.3">
      <c r="B117" s="3">
        <v>500010</v>
      </c>
      <c r="C117" t="s">
        <v>320</v>
      </c>
      <c r="D117" s="3" t="s">
        <v>0</v>
      </c>
      <c r="E117" s="1">
        <v>13805182.359999999</v>
      </c>
      <c r="F117">
        <v>0</v>
      </c>
      <c r="G117">
        <v>0</v>
      </c>
      <c r="H117" s="1">
        <v>188435.36</v>
      </c>
      <c r="I117">
        <v>0</v>
      </c>
      <c r="J117">
        <v>0</v>
      </c>
      <c r="K117">
        <v>0</v>
      </c>
      <c r="L117" s="1">
        <v>13993617.720000001</v>
      </c>
      <c r="M117" s="7">
        <v>40522</v>
      </c>
    </row>
    <row r="118" spans="1:13" x14ac:dyDescent="0.3">
      <c r="B118" s="3">
        <v>500011</v>
      </c>
      <c r="C118" t="s">
        <v>321</v>
      </c>
      <c r="D118" s="3" t="s">
        <v>0</v>
      </c>
      <c r="E118" s="1">
        <v>13966359.220000001</v>
      </c>
      <c r="F118">
        <v>0</v>
      </c>
      <c r="G118">
        <v>0</v>
      </c>
      <c r="H118" s="1">
        <v>190635.43</v>
      </c>
      <c r="I118">
        <v>0</v>
      </c>
      <c r="J118">
        <v>0</v>
      </c>
      <c r="K118">
        <v>0</v>
      </c>
      <c r="L118" s="1">
        <v>14156994.65</v>
      </c>
      <c r="M118" s="7">
        <v>40522</v>
      </c>
    </row>
    <row r="119" spans="1:13" x14ac:dyDescent="0.3">
      <c r="B119" s="3">
        <v>500042</v>
      </c>
      <c r="C119" t="s">
        <v>322</v>
      </c>
      <c r="D119" s="3" t="s">
        <v>0</v>
      </c>
      <c r="E119" s="1">
        <v>14867453.300000001</v>
      </c>
      <c r="F119">
        <v>0</v>
      </c>
      <c r="G119">
        <v>0</v>
      </c>
      <c r="H119" s="1">
        <v>202935.02</v>
      </c>
      <c r="I119">
        <v>0</v>
      </c>
      <c r="J119">
        <v>0</v>
      </c>
      <c r="K119">
        <v>0</v>
      </c>
      <c r="L119" s="1">
        <v>15070388.32</v>
      </c>
      <c r="M119" s="7">
        <v>39685</v>
      </c>
    </row>
    <row r="120" spans="1:13" x14ac:dyDescent="0.3">
      <c r="B120" s="3">
        <v>500052</v>
      </c>
      <c r="C120" t="s">
        <v>999</v>
      </c>
      <c r="D120" s="3" t="s">
        <v>0</v>
      </c>
      <c r="E120" s="1">
        <v>9852764.3300000001</v>
      </c>
      <c r="F120">
        <v>0</v>
      </c>
      <c r="G120">
        <v>0</v>
      </c>
      <c r="H120" s="1">
        <v>134486.45000000001</v>
      </c>
      <c r="I120">
        <v>0</v>
      </c>
      <c r="J120">
        <v>0</v>
      </c>
      <c r="K120">
        <v>0</v>
      </c>
      <c r="L120" s="1">
        <v>9987250.7799999993</v>
      </c>
      <c r="M120" s="7">
        <v>40074</v>
      </c>
    </row>
    <row r="121" spans="1:13" x14ac:dyDescent="0.3">
      <c r="B121" s="3">
        <v>500256</v>
      </c>
      <c r="C121" t="s">
        <v>1000</v>
      </c>
      <c r="D121" s="3" t="s">
        <v>0</v>
      </c>
      <c r="E121" s="1">
        <v>12053265.640000001</v>
      </c>
      <c r="F121">
        <v>0</v>
      </c>
      <c r="G121">
        <v>0</v>
      </c>
      <c r="H121" s="1">
        <v>164522.44</v>
      </c>
      <c r="I121">
        <v>0</v>
      </c>
      <c r="J121">
        <v>0</v>
      </c>
      <c r="K121">
        <v>0</v>
      </c>
      <c r="L121" s="1">
        <v>12217788.08</v>
      </c>
      <c r="M121" s="7">
        <v>40994</v>
      </c>
    </row>
    <row r="122" spans="1:13" x14ac:dyDescent="0.3">
      <c r="B122" s="3">
        <v>500265</v>
      </c>
      <c r="C122" t="s">
        <v>323</v>
      </c>
      <c r="D122" s="3" t="s">
        <v>0</v>
      </c>
      <c r="E122" s="1">
        <v>67463543.519999996</v>
      </c>
      <c r="F122">
        <v>0</v>
      </c>
      <c r="G122">
        <v>0</v>
      </c>
      <c r="H122" s="1">
        <v>920851.44</v>
      </c>
      <c r="I122">
        <v>0</v>
      </c>
      <c r="J122">
        <v>0</v>
      </c>
      <c r="K122">
        <v>0</v>
      </c>
      <c r="L122" s="1">
        <v>68384394.959999993</v>
      </c>
      <c r="M122" s="7">
        <v>41029</v>
      </c>
    </row>
    <row r="123" spans="1:13" x14ac:dyDescent="0.3">
      <c r="B123" s="3">
        <v>500274</v>
      </c>
      <c r="C123" t="s">
        <v>324</v>
      </c>
      <c r="D123" s="3" t="s">
        <v>0</v>
      </c>
      <c r="E123" s="1">
        <v>37414250.469999999</v>
      </c>
      <c r="F123">
        <v>0</v>
      </c>
      <c r="G123">
        <v>0</v>
      </c>
      <c r="H123" s="1">
        <v>510690.14</v>
      </c>
      <c r="I123">
        <v>0</v>
      </c>
      <c r="J123">
        <v>0</v>
      </c>
      <c r="K123">
        <v>0</v>
      </c>
      <c r="L123" s="1">
        <v>37924940.609999999</v>
      </c>
      <c r="M123" s="7">
        <v>42946</v>
      </c>
    </row>
    <row r="124" spans="1:13" x14ac:dyDescent="0.3">
      <c r="B124" s="3">
        <v>500332</v>
      </c>
      <c r="C124" t="s">
        <v>1001</v>
      </c>
      <c r="D124" s="3" t="s">
        <v>0</v>
      </c>
      <c r="E124" s="1">
        <v>2829750</v>
      </c>
      <c r="F124">
        <v>0</v>
      </c>
      <c r="G124">
        <v>0</v>
      </c>
      <c r="H124" s="1">
        <v>38625</v>
      </c>
      <c r="I124">
        <v>0</v>
      </c>
      <c r="J124">
        <v>0</v>
      </c>
      <c r="K124">
        <v>0</v>
      </c>
      <c r="L124" s="1">
        <v>2868375</v>
      </c>
      <c r="M124" s="7">
        <v>40074</v>
      </c>
    </row>
    <row r="126" spans="1:13" s="2" customFormat="1" x14ac:dyDescent="0.3">
      <c r="A126" s="21"/>
      <c r="B126" s="23"/>
      <c r="C126" s="23" t="s">
        <v>801</v>
      </c>
      <c r="D126" s="23"/>
      <c r="E126" s="20">
        <v>172252568.84</v>
      </c>
      <c r="F126" s="21">
        <v>0</v>
      </c>
      <c r="G126" s="21">
        <v>0</v>
      </c>
      <c r="H126" s="20">
        <v>2351181.2799999998</v>
      </c>
      <c r="I126" s="21">
        <v>0</v>
      </c>
      <c r="J126" s="21">
        <v>0</v>
      </c>
      <c r="K126" s="21">
        <v>0</v>
      </c>
      <c r="L126" s="20">
        <v>174603750.12</v>
      </c>
      <c r="M126" s="23"/>
    </row>
    <row r="128" spans="1:13" x14ac:dyDescent="0.3">
      <c r="B128" s="4" t="s">
        <v>337</v>
      </c>
    </row>
    <row r="129" spans="2:13" x14ac:dyDescent="0.3">
      <c r="B129" s="3">
        <v>500317</v>
      </c>
      <c r="C129" t="s">
        <v>725</v>
      </c>
      <c r="D129" s="3" t="s">
        <v>26</v>
      </c>
      <c r="E129" s="1">
        <v>582737.53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">
        <v>582737.53</v>
      </c>
      <c r="M129" s="7">
        <v>40573</v>
      </c>
    </row>
    <row r="130" spans="2:13" x14ac:dyDescent="0.3">
      <c r="B130" s="3">
        <v>500330</v>
      </c>
      <c r="C130" t="s">
        <v>1002</v>
      </c>
      <c r="D130" s="3" t="s">
        <v>26</v>
      </c>
      <c r="E130" s="1">
        <v>1384873.31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s="1">
        <v>1384873.31</v>
      </c>
      <c r="M130" s="7">
        <v>41275</v>
      </c>
    </row>
    <row r="131" spans="2:13" x14ac:dyDescent="0.3">
      <c r="B131" s="3">
        <v>500385</v>
      </c>
      <c r="C131" t="s">
        <v>1003</v>
      </c>
      <c r="D131" s="3" t="s">
        <v>26</v>
      </c>
      <c r="E131" s="1">
        <v>1121253.6499999999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1121253.6499999999</v>
      </c>
      <c r="M131" s="7">
        <v>41433</v>
      </c>
    </row>
    <row r="132" spans="2:13" x14ac:dyDescent="0.3">
      <c r="B132" s="3">
        <v>500386</v>
      </c>
      <c r="C132" t="s">
        <v>1004</v>
      </c>
      <c r="D132" s="3" t="s">
        <v>26</v>
      </c>
      <c r="E132" s="1">
        <v>1743045.87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1743045.87</v>
      </c>
      <c r="M132" s="7">
        <v>41800</v>
      </c>
    </row>
    <row r="133" spans="2:13" x14ac:dyDescent="0.3">
      <c r="B133" s="3">
        <v>500392</v>
      </c>
      <c r="C133" t="s">
        <v>1005</v>
      </c>
      <c r="D133" s="3" t="s">
        <v>26</v>
      </c>
      <c r="E133" s="1">
        <v>3000000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3000000</v>
      </c>
      <c r="M133" s="7">
        <v>41931</v>
      </c>
    </row>
    <row r="134" spans="2:13" x14ac:dyDescent="0.3">
      <c r="B134" s="3">
        <v>500508</v>
      </c>
      <c r="C134" t="s">
        <v>726</v>
      </c>
      <c r="D134" s="3" t="s">
        <v>26</v>
      </c>
      <c r="E134" s="1">
        <v>703999.29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703999.29</v>
      </c>
      <c r="M134" s="7">
        <v>42615</v>
      </c>
    </row>
    <row r="135" spans="2:13" x14ac:dyDescent="0.3">
      <c r="B135" s="3">
        <v>500543</v>
      </c>
      <c r="C135" t="s">
        <v>1006</v>
      </c>
      <c r="D135" s="3" t="s">
        <v>26</v>
      </c>
      <c r="E135" s="1">
        <v>243540.67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243540.67</v>
      </c>
      <c r="M135" s="7">
        <v>42062</v>
      </c>
    </row>
    <row r="136" spans="2:13" x14ac:dyDescent="0.3">
      <c r="B136" s="3">
        <v>500560</v>
      </c>
      <c r="C136" t="s">
        <v>330</v>
      </c>
      <c r="D136" s="3" t="s">
        <v>26</v>
      </c>
      <c r="E136" s="1">
        <v>802000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802000</v>
      </c>
      <c r="M136" s="7">
        <v>42803</v>
      </c>
    </row>
    <row r="137" spans="2:13" x14ac:dyDescent="0.3">
      <c r="B137" s="3">
        <v>500577</v>
      </c>
      <c r="C137" t="s">
        <v>331</v>
      </c>
      <c r="D137" s="3" t="s">
        <v>26</v>
      </c>
      <c r="E137" s="1">
        <v>859759.69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859759.69</v>
      </c>
      <c r="M137" s="7">
        <v>42914</v>
      </c>
    </row>
    <row r="138" spans="2:13" x14ac:dyDescent="0.3">
      <c r="B138" s="3">
        <v>500625</v>
      </c>
      <c r="C138" t="s">
        <v>1007</v>
      </c>
      <c r="D138" s="3" t="s">
        <v>26</v>
      </c>
      <c r="E138" s="1">
        <v>751291.15</v>
      </c>
      <c r="F138">
        <v>0</v>
      </c>
      <c r="G138">
        <v>0</v>
      </c>
      <c r="H138">
        <v>0</v>
      </c>
      <c r="I138" s="1">
        <v>-40285.230000000003</v>
      </c>
      <c r="J138">
        <v>0</v>
      </c>
      <c r="K138">
        <v>0</v>
      </c>
      <c r="L138" s="1">
        <v>711005.92</v>
      </c>
      <c r="M138" s="7">
        <v>43200</v>
      </c>
    </row>
    <row r="139" spans="2:13" x14ac:dyDescent="0.3">
      <c r="B139" s="3">
        <v>500635</v>
      </c>
      <c r="C139" t="s">
        <v>1008</v>
      </c>
      <c r="D139" s="3" t="s">
        <v>26</v>
      </c>
      <c r="E139" s="1">
        <v>672037.27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672037.27</v>
      </c>
      <c r="M139" s="7">
        <v>43292</v>
      </c>
    </row>
    <row r="140" spans="2:13" x14ac:dyDescent="0.3">
      <c r="B140" s="3">
        <v>500644</v>
      </c>
      <c r="C140" t="s">
        <v>332</v>
      </c>
      <c r="D140" s="3" t="s">
        <v>26</v>
      </c>
      <c r="E140" s="1">
        <v>1250552.46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1250552.46</v>
      </c>
      <c r="M140" s="7">
        <v>43305</v>
      </c>
    </row>
    <row r="141" spans="2:13" x14ac:dyDescent="0.3">
      <c r="B141" s="3">
        <v>500657</v>
      </c>
      <c r="C141" t="s">
        <v>1009</v>
      </c>
      <c r="D141" s="3" t="s">
        <v>26</v>
      </c>
      <c r="E141" s="1">
        <v>410003.76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410003.76</v>
      </c>
      <c r="M141" s="7">
        <v>42640</v>
      </c>
    </row>
    <row r="142" spans="2:13" x14ac:dyDescent="0.3">
      <c r="B142" s="3">
        <v>500680</v>
      </c>
      <c r="C142" t="s">
        <v>968</v>
      </c>
      <c r="D142" s="3" t="s">
        <v>26</v>
      </c>
      <c r="E142" s="1">
        <v>230031.99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230031.99</v>
      </c>
      <c r="M142" s="7">
        <v>42724</v>
      </c>
    </row>
    <row r="143" spans="2:13" x14ac:dyDescent="0.3">
      <c r="B143" s="3">
        <v>500730</v>
      </c>
      <c r="C143" t="s">
        <v>970</v>
      </c>
      <c r="D143" s="3" t="s">
        <v>26</v>
      </c>
      <c r="E143" s="1">
        <v>699775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699775</v>
      </c>
      <c r="M143" s="7">
        <v>43683</v>
      </c>
    </row>
    <row r="145" spans="1:13" s="2" customFormat="1" x14ac:dyDescent="0.3">
      <c r="A145" s="21"/>
      <c r="B145" s="23"/>
      <c r="C145" s="23" t="s">
        <v>802</v>
      </c>
      <c r="D145" s="23"/>
      <c r="E145" s="20">
        <v>14454901.640000001</v>
      </c>
      <c r="F145" s="21">
        <v>0</v>
      </c>
      <c r="G145" s="21">
        <v>0</v>
      </c>
      <c r="H145" s="21">
        <v>0</v>
      </c>
      <c r="I145" s="20">
        <v>-40285.230000000003</v>
      </c>
      <c r="J145" s="21">
        <v>0</v>
      </c>
      <c r="K145" s="21">
        <v>0</v>
      </c>
      <c r="L145" s="20">
        <v>14414616.41</v>
      </c>
      <c r="M145" s="23"/>
    </row>
    <row r="147" spans="1:13" x14ac:dyDescent="0.3">
      <c r="B147" s="4" t="s">
        <v>339</v>
      </c>
    </row>
    <row r="148" spans="1:13" x14ac:dyDescent="0.3">
      <c r="B148" s="3">
        <v>500391</v>
      </c>
      <c r="C148" t="s">
        <v>1010</v>
      </c>
      <c r="D148" s="3" t="s">
        <v>26</v>
      </c>
      <c r="E148" s="1">
        <v>273880.82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273880.82</v>
      </c>
      <c r="M148" s="7">
        <v>40906</v>
      </c>
    </row>
    <row r="149" spans="1:13" x14ac:dyDescent="0.3">
      <c r="B149" s="3">
        <v>500460</v>
      </c>
      <c r="C149" t="s">
        <v>1011</v>
      </c>
      <c r="D149" s="3" t="s">
        <v>0</v>
      </c>
      <c r="E149" s="1">
        <v>73273428.629999995</v>
      </c>
      <c r="F149">
        <v>0</v>
      </c>
      <c r="G149">
        <v>0</v>
      </c>
      <c r="H149" s="1">
        <v>1000154.14</v>
      </c>
      <c r="I149">
        <v>0</v>
      </c>
      <c r="J149">
        <v>0</v>
      </c>
      <c r="K149">
        <v>0</v>
      </c>
      <c r="L149" s="1">
        <v>74273582.769999996</v>
      </c>
      <c r="M149" s="7">
        <v>41820</v>
      </c>
    </row>
    <row r="150" spans="1:13" x14ac:dyDescent="0.3">
      <c r="B150" s="3">
        <v>500634</v>
      </c>
      <c r="C150" t="s">
        <v>1012</v>
      </c>
      <c r="D150" s="3" t="s">
        <v>26</v>
      </c>
      <c r="E150" s="1">
        <v>17193438.34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17193438.34</v>
      </c>
      <c r="M150" s="7">
        <v>41976</v>
      </c>
    </row>
    <row r="152" spans="1:13" s="2" customFormat="1" x14ac:dyDescent="0.3">
      <c r="A152" s="21"/>
      <c r="B152" s="23"/>
      <c r="C152" s="23" t="s">
        <v>803</v>
      </c>
      <c r="D152" s="23"/>
      <c r="E152" s="20">
        <v>90740747.790000007</v>
      </c>
      <c r="F152" s="21">
        <v>0</v>
      </c>
      <c r="G152" s="21">
        <v>0</v>
      </c>
      <c r="H152" s="20">
        <v>1000154.14</v>
      </c>
      <c r="I152" s="21">
        <v>0</v>
      </c>
      <c r="J152" s="21">
        <v>0</v>
      </c>
      <c r="K152" s="21">
        <v>0</v>
      </c>
      <c r="L152" s="20">
        <v>91740901.930000007</v>
      </c>
      <c r="M152" s="23"/>
    </row>
    <row r="154" spans="1:13" x14ac:dyDescent="0.3">
      <c r="B154" s="4" t="s">
        <v>353</v>
      </c>
    </row>
    <row r="155" spans="1:13" x14ac:dyDescent="0.3">
      <c r="B155" s="3">
        <v>500048</v>
      </c>
      <c r="C155" t="s">
        <v>1013</v>
      </c>
      <c r="D155" s="3" t="s">
        <v>0</v>
      </c>
      <c r="E155" s="1">
        <v>75460000</v>
      </c>
      <c r="F155">
        <v>0</v>
      </c>
      <c r="G155">
        <v>0</v>
      </c>
      <c r="H155" s="1">
        <v>1030000</v>
      </c>
      <c r="I155">
        <v>0</v>
      </c>
      <c r="J155">
        <v>0</v>
      </c>
      <c r="K155">
        <v>0</v>
      </c>
      <c r="L155" s="1">
        <v>76490000</v>
      </c>
      <c r="M155" s="7">
        <v>42487</v>
      </c>
    </row>
    <row r="156" spans="1:13" x14ac:dyDescent="0.3">
      <c r="B156" s="3">
        <v>500051</v>
      </c>
      <c r="C156" t="s">
        <v>730</v>
      </c>
      <c r="D156" s="3" t="s">
        <v>0</v>
      </c>
      <c r="E156" s="1">
        <v>4893131.79</v>
      </c>
      <c r="F156">
        <v>0</v>
      </c>
      <c r="G156">
        <v>0</v>
      </c>
      <c r="H156" s="1">
        <v>66789.38</v>
      </c>
      <c r="I156">
        <v>0</v>
      </c>
      <c r="J156">
        <v>0</v>
      </c>
      <c r="K156">
        <v>0</v>
      </c>
      <c r="L156" s="1">
        <v>4959921.17</v>
      </c>
      <c r="M156" s="7">
        <v>41674</v>
      </c>
    </row>
    <row r="157" spans="1:13" x14ac:dyDescent="0.3">
      <c r="B157" s="3">
        <v>500225</v>
      </c>
      <c r="C157" t="s">
        <v>1014</v>
      </c>
      <c r="D157" s="3" t="s">
        <v>0</v>
      </c>
      <c r="E157" s="1">
        <v>966409.05</v>
      </c>
      <c r="F157">
        <v>0</v>
      </c>
      <c r="G157">
        <v>0</v>
      </c>
      <c r="H157" s="1">
        <v>13191.11</v>
      </c>
      <c r="I157">
        <v>0</v>
      </c>
      <c r="J157">
        <v>0</v>
      </c>
      <c r="K157">
        <v>0</v>
      </c>
      <c r="L157" s="1">
        <v>979600.16</v>
      </c>
      <c r="M157" s="7">
        <v>41200</v>
      </c>
    </row>
    <row r="158" spans="1:13" x14ac:dyDescent="0.3">
      <c r="B158" s="3">
        <v>500264</v>
      </c>
      <c r="C158" t="s">
        <v>1015</v>
      </c>
      <c r="D158" s="3" t="s">
        <v>0</v>
      </c>
      <c r="E158" s="1">
        <v>8443996.2799999993</v>
      </c>
      <c r="F158">
        <v>0</v>
      </c>
      <c r="G158">
        <v>0</v>
      </c>
      <c r="H158" s="1">
        <v>115257.29</v>
      </c>
      <c r="I158">
        <v>0</v>
      </c>
      <c r="J158">
        <v>0</v>
      </c>
      <c r="K158">
        <v>0</v>
      </c>
      <c r="L158" s="1">
        <v>8559253.5700000003</v>
      </c>
      <c r="M158" s="7">
        <v>41741</v>
      </c>
    </row>
    <row r="159" spans="1:13" x14ac:dyDescent="0.3">
      <c r="B159" s="3">
        <v>500297</v>
      </c>
      <c r="C159" t="s">
        <v>343</v>
      </c>
      <c r="D159" s="3" t="s">
        <v>0</v>
      </c>
      <c r="E159" s="1">
        <v>6623720.0700000003</v>
      </c>
      <c r="F159">
        <v>0</v>
      </c>
      <c r="G159">
        <v>0</v>
      </c>
      <c r="H159" s="1">
        <v>86190.23</v>
      </c>
      <c r="I159" s="1">
        <v>-892613.44</v>
      </c>
      <c r="J159">
        <v>0</v>
      </c>
      <c r="K159">
        <v>0</v>
      </c>
      <c r="L159" s="1">
        <v>5817296.8600000003</v>
      </c>
      <c r="M159" s="7">
        <v>43018</v>
      </c>
    </row>
    <row r="160" spans="1:13" x14ac:dyDescent="0.3">
      <c r="B160" s="3">
        <v>500302</v>
      </c>
      <c r="C160" t="s">
        <v>1016</v>
      </c>
      <c r="D160" s="3" t="s">
        <v>0</v>
      </c>
      <c r="E160" s="1">
        <v>9425347.4600000009</v>
      </c>
      <c r="F160">
        <v>0</v>
      </c>
      <c r="G160">
        <v>0</v>
      </c>
      <c r="H160" s="1">
        <v>128652.36</v>
      </c>
      <c r="I160">
        <v>0</v>
      </c>
      <c r="J160">
        <v>0</v>
      </c>
      <c r="K160">
        <v>0</v>
      </c>
      <c r="L160" s="1">
        <v>9553999.8200000003</v>
      </c>
      <c r="M160" s="7">
        <v>41850</v>
      </c>
    </row>
    <row r="161" spans="1:13" x14ac:dyDescent="0.3">
      <c r="B161" s="3">
        <v>500522</v>
      </c>
      <c r="C161" t="s">
        <v>344</v>
      </c>
      <c r="D161" s="3" t="s">
        <v>0</v>
      </c>
      <c r="E161" s="1">
        <v>22317295</v>
      </c>
      <c r="F161">
        <v>0</v>
      </c>
      <c r="G161">
        <v>0</v>
      </c>
      <c r="H161" s="1">
        <v>304622.5</v>
      </c>
      <c r="I161">
        <v>0</v>
      </c>
      <c r="J161">
        <v>0</v>
      </c>
      <c r="K161">
        <v>0</v>
      </c>
      <c r="L161" s="1">
        <v>22621917.5</v>
      </c>
      <c r="M161" s="7">
        <v>44167</v>
      </c>
    </row>
    <row r="162" spans="1:13" x14ac:dyDescent="0.3">
      <c r="B162" s="3">
        <v>500557</v>
      </c>
      <c r="C162" t="s">
        <v>345</v>
      </c>
      <c r="D162" s="3" t="s">
        <v>0</v>
      </c>
      <c r="E162" s="1">
        <v>132124667.5</v>
      </c>
      <c r="F162">
        <v>0</v>
      </c>
      <c r="G162">
        <v>0</v>
      </c>
      <c r="H162" s="1">
        <v>1803450.94</v>
      </c>
      <c r="I162">
        <v>0</v>
      </c>
      <c r="J162">
        <v>0</v>
      </c>
      <c r="K162">
        <v>0</v>
      </c>
      <c r="L162" s="1">
        <v>133928118.44</v>
      </c>
      <c r="M162" s="7">
        <v>42842</v>
      </c>
    </row>
    <row r="163" spans="1:13" x14ac:dyDescent="0.3">
      <c r="B163" s="3">
        <v>500558</v>
      </c>
      <c r="C163" t="s">
        <v>346</v>
      </c>
      <c r="D163" s="3" t="s">
        <v>0</v>
      </c>
      <c r="E163" s="1">
        <v>150575462.84</v>
      </c>
      <c r="F163">
        <v>0</v>
      </c>
      <c r="G163">
        <v>0</v>
      </c>
      <c r="H163" s="1">
        <v>2055297.21</v>
      </c>
      <c r="I163">
        <v>0</v>
      </c>
      <c r="J163">
        <v>0</v>
      </c>
      <c r="K163">
        <v>0</v>
      </c>
      <c r="L163" s="1">
        <v>152630760.05000001</v>
      </c>
      <c r="M163" s="7">
        <v>42842</v>
      </c>
    </row>
    <row r="164" spans="1:13" x14ac:dyDescent="0.3">
      <c r="B164" s="3">
        <v>500576</v>
      </c>
      <c r="C164" t="s">
        <v>347</v>
      </c>
      <c r="D164" s="3" t="s">
        <v>3</v>
      </c>
      <c r="E164" s="1">
        <v>4666076.54</v>
      </c>
      <c r="F164">
        <v>0</v>
      </c>
      <c r="G164">
        <v>0</v>
      </c>
      <c r="H164" s="1">
        <v>17543.12</v>
      </c>
      <c r="I164">
        <v>0</v>
      </c>
      <c r="J164">
        <v>0</v>
      </c>
      <c r="K164">
        <v>0</v>
      </c>
      <c r="L164" s="1">
        <v>4683619.66</v>
      </c>
    </row>
    <row r="165" spans="1:13" x14ac:dyDescent="0.3">
      <c r="B165" s="3">
        <v>500598</v>
      </c>
      <c r="C165" t="s">
        <v>1017</v>
      </c>
      <c r="D165" s="3" t="s">
        <v>0</v>
      </c>
      <c r="E165" s="1">
        <v>39616500</v>
      </c>
      <c r="F165">
        <v>0</v>
      </c>
      <c r="G165">
        <v>0</v>
      </c>
      <c r="H165" s="1">
        <v>540750</v>
      </c>
      <c r="I165">
        <v>0</v>
      </c>
      <c r="J165">
        <v>0</v>
      </c>
      <c r="K165">
        <v>0</v>
      </c>
      <c r="L165" s="1">
        <v>40157250</v>
      </c>
      <c r="M165" s="7">
        <v>44193</v>
      </c>
    </row>
    <row r="166" spans="1:13" x14ac:dyDescent="0.3">
      <c r="B166" s="3">
        <v>500631</v>
      </c>
      <c r="C166" t="s">
        <v>348</v>
      </c>
      <c r="D166" s="3" t="s">
        <v>4</v>
      </c>
      <c r="E166" s="1">
        <v>569433.35</v>
      </c>
      <c r="F166">
        <v>0</v>
      </c>
      <c r="G166">
        <v>0</v>
      </c>
      <c r="H166">
        <v>0</v>
      </c>
      <c r="I166">
        <v>0</v>
      </c>
      <c r="J166">
        <v>0</v>
      </c>
      <c r="K166" s="1">
        <v>-22892.09</v>
      </c>
      <c r="L166" s="1">
        <v>546541.26</v>
      </c>
      <c r="M166" s="7">
        <v>43309</v>
      </c>
    </row>
    <row r="167" spans="1:13" x14ac:dyDescent="0.3">
      <c r="B167" s="3">
        <v>500641</v>
      </c>
      <c r="C167" t="s">
        <v>1018</v>
      </c>
      <c r="D167" s="3" t="s">
        <v>3</v>
      </c>
      <c r="E167" s="1">
        <v>190498179.05000001</v>
      </c>
      <c r="F167">
        <v>0</v>
      </c>
      <c r="G167">
        <v>0</v>
      </c>
      <c r="H167" s="1">
        <v>716218.94</v>
      </c>
      <c r="I167">
        <v>0</v>
      </c>
      <c r="J167">
        <v>0</v>
      </c>
      <c r="K167">
        <v>0</v>
      </c>
      <c r="L167" s="1">
        <v>191214397.99000001</v>
      </c>
      <c r="M167" s="7">
        <v>45122</v>
      </c>
    </row>
    <row r="168" spans="1:13" x14ac:dyDescent="0.3">
      <c r="B168" s="3">
        <v>500660</v>
      </c>
      <c r="C168" t="s">
        <v>1019</v>
      </c>
      <c r="D168" s="3" t="s">
        <v>26</v>
      </c>
      <c r="E168" s="1">
        <v>1014990.53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">
        <v>1014990.53</v>
      </c>
      <c r="M168" s="7">
        <v>42288</v>
      </c>
    </row>
    <row r="170" spans="1:13" s="2" customFormat="1" x14ac:dyDescent="0.3">
      <c r="A170" s="21"/>
      <c r="B170" s="23"/>
      <c r="C170" s="23" t="s">
        <v>805</v>
      </c>
      <c r="D170" s="23"/>
      <c r="E170" s="20">
        <v>647195209.46000004</v>
      </c>
      <c r="F170" s="21">
        <v>0</v>
      </c>
      <c r="G170" s="21">
        <v>0</v>
      </c>
      <c r="H170" s="20">
        <v>6877963.0800000001</v>
      </c>
      <c r="I170" s="20">
        <v>-892613.44</v>
      </c>
      <c r="J170" s="21">
        <v>0</v>
      </c>
      <c r="K170" s="20">
        <v>-22892.09</v>
      </c>
      <c r="L170" s="20">
        <v>653157667.00999999</v>
      </c>
      <c r="M170" s="23"/>
    </row>
    <row r="172" spans="1:13" x14ac:dyDescent="0.3">
      <c r="B172" s="4" t="s">
        <v>358</v>
      </c>
    </row>
    <row r="173" spans="1:13" x14ac:dyDescent="0.3">
      <c r="B173" s="3">
        <v>500113</v>
      </c>
      <c r="C173" t="s">
        <v>1020</v>
      </c>
      <c r="D173" s="3" t="s">
        <v>26</v>
      </c>
      <c r="E173" s="1">
        <v>170160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s="1">
        <v>170160</v>
      </c>
    </row>
    <row r="174" spans="1:13" x14ac:dyDescent="0.3">
      <c r="B174" s="3">
        <v>500186</v>
      </c>
      <c r="C174" t="s">
        <v>732</v>
      </c>
      <c r="D174" s="3" t="s">
        <v>0</v>
      </c>
      <c r="E174" s="1">
        <v>23662999.59</v>
      </c>
      <c r="F174">
        <v>0</v>
      </c>
      <c r="G174">
        <v>0</v>
      </c>
      <c r="H174" s="1">
        <v>322990.84999999998</v>
      </c>
      <c r="I174">
        <v>0</v>
      </c>
      <c r="J174">
        <v>0</v>
      </c>
      <c r="K174">
        <v>0</v>
      </c>
      <c r="L174" s="1">
        <v>23985990.440000001</v>
      </c>
      <c r="M174" s="7">
        <v>40046</v>
      </c>
    </row>
    <row r="175" spans="1:13" x14ac:dyDescent="0.3">
      <c r="B175" s="3">
        <v>500197</v>
      </c>
      <c r="C175" t="s">
        <v>355</v>
      </c>
      <c r="D175" s="3" t="s">
        <v>26</v>
      </c>
      <c r="E175" s="1">
        <v>9868897.0299999993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">
        <v>9868897.0299999993</v>
      </c>
      <c r="M175" s="7">
        <v>40117</v>
      </c>
    </row>
    <row r="176" spans="1:13" x14ac:dyDescent="0.3">
      <c r="B176" s="3">
        <v>500319</v>
      </c>
      <c r="C176" t="s">
        <v>1021</v>
      </c>
      <c r="D176" s="3" t="s">
        <v>26</v>
      </c>
      <c r="E176" s="1">
        <v>180420.6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s="1">
        <v>180420.6</v>
      </c>
      <c r="M176" s="7">
        <v>39801</v>
      </c>
    </row>
    <row r="177" spans="1:13" x14ac:dyDescent="0.3">
      <c r="B177" s="3">
        <v>500360</v>
      </c>
      <c r="C177" t="s">
        <v>806</v>
      </c>
      <c r="D177" s="3" t="s">
        <v>26</v>
      </c>
      <c r="E177" s="1">
        <v>80473.440000000002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s="1">
        <v>80473.440000000002</v>
      </c>
      <c r="M177" s="7">
        <v>39938</v>
      </c>
    </row>
    <row r="178" spans="1:13" x14ac:dyDescent="0.3">
      <c r="B178" s="3">
        <v>500554</v>
      </c>
      <c r="C178" t="s">
        <v>1022</v>
      </c>
      <c r="D178" s="3" t="s">
        <v>26</v>
      </c>
      <c r="E178" s="1">
        <v>1025000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1025000</v>
      </c>
      <c r="M178" s="7">
        <v>41353</v>
      </c>
    </row>
    <row r="179" spans="1:13" x14ac:dyDescent="0.3">
      <c r="B179" s="3">
        <v>500555</v>
      </c>
      <c r="C179" t="s">
        <v>366</v>
      </c>
      <c r="D179" s="3" t="s">
        <v>26</v>
      </c>
      <c r="E179" s="1">
        <v>1215389.96</v>
      </c>
      <c r="F179">
        <v>0</v>
      </c>
      <c r="G179">
        <v>0</v>
      </c>
      <c r="H179">
        <v>0</v>
      </c>
      <c r="I179" s="1">
        <v>-13824.78</v>
      </c>
      <c r="J179">
        <v>0</v>
      </c>
      <c r="K179">
        <v>0</v>
      </c>
      <c r="L179" s="1">
        <v>1201565.18</v>
      </c>
      <c r="M179" s="7">
        <v>41313</v>
      </c>
    </row>
    <row r="180" spans="1:13" x14ac:dyDescent="0.3">
      <c r="B180" s="3">
        <v>500645</v>
      </c>
      <c r="C180" t="s">
        <v>1023</v>
      </c>
      <c r="D180" s="3" t="s">
        <v>0</v>
      </c>
      <c r="E180" s="1">
        <v>2248247.12</v>
      </c>
      <c r="F180">
        <v>0</v>
      </c>
      <c r="G180">
        <v>0</v>
      </c>
      <c r="H180" s="1">
        <v>30687.72</v>
      </c>
      <c r="I180">
        <v>0</v>
      </c>
      <c r="J180">
        <v>0</v>
      </c>
      <c r="K180">
        <v>0</v>
      </c>
      <c r="L180" s="1">
        <v>2278934.84</v>
      </c>
      <c r="M180" s="7">
        <v>41761</v>
      </c>
    </row>
    <row r="181" spans="1:13" x14ac:dyDescent="0.3">
      <c r="B181" s="3">
        <v>500664</v>
      </c>
      <c r="C181" t="s">
        <v>1024</v>
      </c>
      <c r="D181" s="3" t="s">
        <v>26</v>
      </c>
      <c r="E181" s="1">
        <v>1407666.19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1407666.19</v>
      </c>
      <c r="M181" s="7">
        <v>42004</v>
      </c>
    </row>
    <row r="182" spans="1:13" x14ac:dyDescent="0.3">
      <c r="B182" s="3">
        <v>500691</v>
      </c>
      <c r="C182" t="s">
        <v>1025</v>
      </c>
      <c r="D182" s="3" t="s">
        <v>0</v>
      </c>
      <c r="E182" s="1">
        <v>2574985.16</v>
      </c>
      <c r="F182">
        <v>0</v>
      </c>
      <c r="G182">
        <v>0</v>
      </c>
      <c r="H182">
        <v>0</v>
      </c>
      <c r="I182" s="1">
        <v>-1590788.57</v>
      </c>
      <c r="J182">
        <v>0</v>
      </c>
      <c r="K182" s="1">
        <v>-984196.59</v>
      </c>
      <c r="L182">
        <v>0</v>
      </c>
      <c r="M182" s="7">
        <v>41990</v>
      </c>
    </row>
    <row r="184" spans="1:13" s="2" customFormat="1" x14ac:dyDescent="0.3">
      <c r="A184" s="21"/>
      <c r="B184" s="23"/>
      <c r="C184" s="23" t="s">
        <v>807</v>
      </c>
      <c r="D184" s="23"/>
      <c r="E184" s="20">
        <v>42434239.090000004</v>
      </c>
      <c r="F184" s="21">
        <v>0</v>
      </c>
      <c r="G184" s="21">
        <v>0</v>
      </c>
      <c r="H184" s="20">
        <v>353678.57</v>
      </c>
      <c r="I184" s="20">
        <v>-1604613.35</v>
      </c>
      <c r="J184" s="21">
        <v>0</v>
      </c>
      <c r="K184" s="20">
        <v>-984196.59</v>
      </c>
      <c r="L184" s="20">
        <v>40199107.719999999</v>
      </c>
      <c r="M184" s="23"/>
    </row>
    <row r="186" spans="1:13" x14ac:dyDescent="0.3">
      <c r="B186" s="4" t="s">
        <v>363</v>
      </c>
    </row>
    <row r="187" spans="1:13" x14ac:dyDescent="0.3">
      <c r="B187" s="3">
        <v>500039</v>
      </c>
      <c r="C187" t="s">
        <v>361</v>
      </c>
      <c r="D187" s="3" t="s">
        <v>0</v>
      </c>
      <c r="E187" s="1">
        <v>87910900</v>
      </c>
      <c r="F187">
        <v>0</v>
      </c>
      <c r="G187">
        <v>0</v>
      </c>
      <c r="H187" s="1">
        <v>1199949.99</v>
      </c>
      <c r="I187">
        <v>0</v>
      </c>
      <c r="J187">
        <v>0</v>
      </c>
      <c r="K187">
        <v>0</v>
      </c>
      <c r="L187" s="1">
        <v>89110849.989999995</v>
      </c>
      <c r="M187" s="7">
        <v>41435</v>
      </c>
    </row>
    <row r="188" spans="1:13" x14ac:dyDescent="0.3">
      <c r="B188" s="3">
        <v>500613</v>
      </c>
      <c r="C188" t="s">
        <v>362</v>
      </c>
      <c r="D188" s="3" t="s">
        <v>26</v>
      </c>
      <c r="E188" s="1">
        <v>7458382.4800000004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7458382.4800000004</v>
      </c>
      <c r="M188" s="7">
        <v>42396</v>
      </c>
    </row>
    <row r="190" spans="1:13" s="2" customFormat="1" x14ac:dyDescent="0.3">
      <c r="A190" s="21"/>
      <c r="B190" s="23"/>
      <c r="C190" s="23" t="s">
        <v>809</v>
      </c>
      <c r="D190" s="23"/>
      <c r="E190" s="20">
        <v>95369282.480000004</v>
      </c>
      <c r="F190" s="21">
        <v>0</v>
      </c>
      <c r="G190" s="21">
        <v>0</v>
      </c>
      <c r="H190" s="20">
        <v>1199949.99</v>
      </c>
      <c r="I190" s="21">
        <v>0</v>
      </c>
      <c r="J190" s="21">
        <v>0</v>
      </c>
      <c r="K190" s="21">
        <v>0</v>
      </c>
      <c r="L190" s="20">
        <v>96569232.469999999</v>
      </c>
      <c r="M190" s="23"/>
    </row>
    <row r="192" spans="1:13" x14ac:dyDescent="0.3">
      <c r="B192" s="4" t="s">
        <v>365</v>
      </c>
    </row>
    <row r="193" spans="1:13" x14ac:dyDescent="0.3">
      <c r="B193" s="3">
        <v>500286</v>
      </c>
      <c r="C193" t="s">
        <v>735</v>
      </c>
      <c r="D193" s="3" t="s">
        <v>0</v>
      </c>
      <c r="E193" s="1">
        <v>25562169.32</v>
      </c>
      <c r="F193">
        <v>0</v>
      </c>
      <c r="G193">
        <v>0</v>
      </c>
      <c r="H193" s="1">
        <v>348913.79</v>
      </c>
      <c r="I193">
        <v>0</v>
      </c>
      <c r="J193">
        <v>0</v>
      </c>
      <c r="K193">
        <v>0</v>
      </c>
      <c r="L193" s="1">
        <v>25911083.109999999</v>
      </c>
      <c r="M193" s="7">
        <v>42626</v>
      </c>
    </row>
    <row r="194" spans="1:13" x14ac:dyDescent="0.3">
      <c r="B194" s="3">
        <v>500512</v>
      </c>
      <c r="C194" t="s">
        <v>364</v>
      </c>
      <c r="D194" s="3" t="s">
        <v>1</v>
      </c>
      <c r="E194" s="1">
        <v>114924662.04000001</v>
      </c>
      <c r="F194">
        <v>0</v>
      </c>
      <c r="G194">
        <v>0</v>
      </c>
      <c r="H194">
        <v>0</v>
      </c>
      <c r="I194">
        <v>0</v>
      </c>
      <c r="J194">
        <v>0</v>
      </c>
      <c r="K194" s="1">
        <v>-574090.22</v>
      </c>
      <c r="L194" s="1">
        <v>114350571.81999999</v>
      </c>
      <c r="M194" s="7">
        <v>44165</v>
      </c>
    </row>
    <row r="196" spans="1:13" s="2" customFormat="1" x14ac:dyDescent="0.3">
      <c r="A196" s="21"/>
      <c r="B196" s="23"/>
      <c r="C196" s="23" t="s">
        <v>810</v>
      </c>
      <c r="D196" s="23"/>
      <c r="E196" s="20">
        <v>140486831.36000001</v>
      </c>
      <c r="F196" s="21">
        <v>0</v>
      </c>
      <c r="G196" s="21">
        <v>0</v>
      </c>
      <c r="H196" s="20">
        <v>348913.79</v>
      </c>
      <c r="I196" s="21">
        <v>0</v>
      </c>
      <c r="J196" s="21">
        <v>0</v>
      </c>
      <c r="K196" s="20">
        <v>-574090.22</v>
      </c>
      <c r="L196" s="20">
        <v>140261654.93000001</v>
      </c>
      <c r="M196" s="23"/>
    </row>
    <row r="198" spans="1:13" x14ac:dyDescent="0.3">
      <c r="B198" s="4" t="s">
        <v>736</v>
      </c>
    </row>
    <row r="199" spans="1:13" x14ac:dyDescent="0.3">
      <c r="B199" s="3">
        <v>500629</v>
      </c>
      <c r="C199" t="s">
        <v>292</v>
      </c>
      <c r="D199" s="3" t="s">
        <v>26</v>
      </c>
      <c r="E199" s="1">
        <v>6027804.9299999997</v>
      </c>
      <c r="F199">
        <v>0</v>
      </c>
      <c r="G199">
        <v>0</v>
      </c>
      <c r="H199">
        <v>0</v>
      </c>
      <c r="I199" s="1">
        <v>-75927.81</v>
      </c>
      <c r="J199">
        <v>0</v>
      </c>
      <c r="K199">
        <v>0</v>
      </c>
      <c r="L199" s="1">
        <v>5951877.1200000001</v>
      </c>
      <c r="M199" s="7">
        <v>41916</v>
      </c>
    </row>
    <row r="201" spans="1:13" s="2" customFormat="1" x14ac:dyDescent="0.3">
      <c r="A201" s="21"/>
      <c r="B201" s="23"/>
      <c r="C201" s="23" t="s">
        <v>811</v>
      </c>
      <c r="D201" s="23"/>
      <c r="E201" s="20">
        <v>6027804.9299999997</v>
      </c>
      <c r="F201" s="21">
        <v>0</v>
      </c>
      <c r="G201" s="21">
        <v>0</v>
      </c>
      <c r="H201" s="21">
        <v>0</v>
      </c>
      <c r="I201" s="20">
        <v>-75927.81</v>
      </c>
      <c r="J201" s="21">
        <v>0</v>
      </c>
      <c r="K201" s="21">
        <v>0</v>
      </c>
      <c r="L201" s="20">
        <v>5951877.1200000001</v>
      </c>
      <c r="M201" s="23"/>
    </row>
    <row r="203" spans="1:13" x14ac:dyDescent="0.3">
      <c r="B203" s="4" t="s">
        <v>370</v>
      </c>
    </row>
    <row r="204" spans="1:13" x14ac:dyDescent="0.3">
      <c r="B204" s="3">
        <v>500400</v>
      </c>
      <c r="C204" t="s">
        <v>368</v>
      </c>
      <c r="D204" s="3" t="s">
        <v>0</v>
      </c>
      <c r="E204" s="1">
        <v>3758290.43</v>
      </c>
      <c r="F204">
        <v>0</v>
      </c>
      <c r="G204">
        <v>0</v>
      </c>
      <c r="H204" s="1">
        <v>51299.21</v>
      </c>
      <c r="I204">
        <v>0</v>
      </c>
      <c r="J204">
        <v>0</v>
      </c>
      <c r="K204">
        <v>0</v>
      </c>
      <c r="L204" s="1">
        <v>3809589.64</v>
      </c>
      <c r="M204" s="7">
        <v>46813</v>
      </c>
    </row>
    <row r="205" spans="1:13" x14ac:dyDescent="0.3">
      <c r="B205" s="3">
        <v>500401</v>
      </c>
      <c r="C205" t="s">
        <v>369</v>
      </c>
      <c r="D205" s="3" t="s">
        <v>0</v>
      </c>
      <c r="E205" s="1">
        <v>24143663.300000001</v>
      </c>
      <c r="F205">
        <v>0</v>
      </c>
      <c r="G205">
        <v>0</v>
      </c>
      <c r="H205" s="1">
        <v>327897.39</v>
      </c>
      <c r="I205" s="1">
        <v>-359891.66</v>
      </c>
      <c r="J205">
        <v>0</v>
      </c>
      <c r="K205">
        <v>0</v>
      </c>
      <c r="L205" s="1">
        <v>24111669.030000001</v>
      </c>
      <c r="M205" s="7">
        <v>46583</v>
      </c>
    </row>
    <row r="207" spans="1:13" s="2" customFormat="1" x14ac:dyDescent="0.3">
      <c r="A207" s="21"/>
      <c r="B207" s="23"/>
      <c r="C207" s="23" t="s">
        <v>813</v>
      </c>
      <c r="D207" s="23"/>
      <c r="E207" s="20">
        <v>27901953.73</v>
      </c>
      <c r="F207" s="21">
        <v>0</v>
      </c>
      <c r="G207" s="21">
        <v>0</v>
      </c>
      <c r="H207" s="20">
        <v>379196.6</v>
      </c>
      <c r="I207" s="20">
        <v>-359891.66</v>
      </c>
      <c r="J207" s="21">
        <v>0</v>
      </c>
      <c r="K207" s="21">
        <v>0</v>
      </c>
      <c r="L207" s="20">
        <v>27921258.670000002</v>
      </c>
      <c r="M207" s="23"/>
    </row>
    <row r="209" spans="1:13" x14ac:dyDescent="0.3">
      <c r="B209" s="4" t="s">
        <v>738</v>
      </c>
    </row>
    <row r="210" spans="1:13" x14ac:dyDescent="0.3">
      <c r="B210" s="3">
        <v>500145</v>
      </c>
      <c r="C210" t="s">
        <v>737</v>
      </c>
      <c r="D210" s="3" t="s">
        <v>26</v>
      </c>
      <c r="E210" s="1">
        <v>2536882.41</v>
      </c>
      <c r="F210">
        <v>0</v>
      </c>
      <c r="G210">
        <v>0</v>
      </c>
      <c r="H210">
        <v>0</v>
      </c>
      <c r="I210" s="1">
        <v>-32516.45</v>
      </c>
      <c r="J210">
        <v>0</v>
      </c>
      <c r="K210">
        <v>0</v>
      </c>
      <c r="L210" s="1">
        <v>2504365.96</v>
      </c>
      <c r="M210" s="7">
        <v>38539</v>
      </c>
    </row>
    <row r="211" spans="1:13" x14ac:dyDescent="0.3">
      <c r="B211" s="3">
        <v>500206</v>
      </c>
      <c r="C211" t="s">
        <v>327</v>
      </c>
      <c r="D211" s="3" t="s">
        <v>0</v>
      </c>
      <c r="E211" s="1">
        <v>62958791.619999997</v>
      </c>
      <c r="F211">
        <v>0</v>
      </c>
      <c r="G211">
        <v>0</v>
      </c>
      <c r="H211" s="1">
        <v>859363.31</v>
      </c>
      <c r="I211">
        <v>0</v>
      </c>
      <c r="J211">
        <v>0</v>
      </c>
      <c r="K211">
        <v>0</v>
      </c>
      <c r="L211" s="1">
        <v>63818154.93</v>
      </c>
      <c r="M211" s="7">
        <v>43768</v>
      </c>
    </row>
    <row r="213" spans="1:13" s="2" customFormat="1" x14ac:dyDescent="0.3">
      <c r="A213" s="21"/>
      <c r="B213" s="23"/>
      <c r="C213" s="23" t="s">
        <v>814</v>
      </c>
      <c r="D213" s="23"/>
      <c r="E213" s="20">
        <v>65495674.030000001</v>
      </c>
      <c r="F213" s="21">
        <v>0</v>
      </c>
      <c r="G213" s="21">
        <v>0</v>
      </c>
      <c r="H213" s="20">
        <v>859363.31</v>
      </c>
      <c r="I213" s="20">
        <v>-32516.45</v>
      </c>
      <c r="J213" s="21">
        <v>0</v>
      </c>
      <c r="K213" s="21">
        <v>0</v>
      </c>
      <c r="L213" s="20">
        <v>66322520.890000001</v>
      </c>
      <c r="M213" s="23"/>
    </row>
    <row r="216" spans="1:13" x14ac:dyDescent="0.3">
      <c r="D216" s="23" t="s">
        <v>815</v>
      </c>
      <c r="E216" s="20">
        <v>6266695613.2700005</v>
      </c>
      <c r="F216" s="20">
        <v>96236447.969999999</v>
      </c>
      <c r="G216" s="20">
        <v>5775</v>
      </c>
      <c r="H216" s="20">
        <v>68601717.359999999</v>
      </c>
      <c r="I216" s="20">
        <v>-43188611.299999997</v>
      </c>
      <c r="J216" s="21">
        <v>0</v>
      </c>
      <c r="K216" s="20">
        <v>-7374169.71</v>
      </c>
      <c r="L216" s="20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/>
  <dimension ref="A1:O25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1030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K7" t="s">
        <v>26</v>
      </c>
      <c r="L7" s="1">
        <v>13315506.699999999</v>
      </c>
      <c r="M7">
        <v>0</v>
      </c>
      <c r="N7">
        <v>0</v>
      </c>
      <c r="O7" s="1">
        <v>13315506.699999999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386</v>
      </c>
      <c r="K8" t="s">
        <v>26</v>
      </c>
      <c r="L8" s="1">
        <v>103657.36</v>
      </c>
      <c r="M8" s="1">
        <v>4072109.93</v>
      </c>
      <c r="N8" s="1">
        <v>3686091.63</v>
      </c>
      <c r="O8" s="1">
        <v>489675.66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K9" t="s">
        <v>26</v>
      </c>
      <c r="L9" s="1">
        <v>13535152.619999999</v>
      </c>
      <c r="M9">
        <v>0</v>
      </c>
      <c r="N9">
        <v>0</v>
      </c>
      <c r="O9" s="1">
        <v>13535152.619999999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386</v>
      </c>
      <c r="K10" t="s">
        <v>26</v>
      </c>
      <c r="L10" s="1">
        <v>40681.58</v>
      </c>
      <c r="M10" s="1">
        <v>4124894.75</v>
      </c>
      <c r="N10" s="1">
        <v>3734369.73</v>
      </c>
      <c r="O10" s="1">
        <v>431206.6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K11" t="s">
        <v>26</v>
      </c>
      <c r="L11" s="1">
        <v>80529411.510000005</v>
      </c>
      <c r="M11">
        <v>0</v>
      </c>
      <c r="N11">
        <v>0</v>
      </c>
      <c r="O11" s="1">
        <v>80529411.510000005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386</v>
      </c>
      <c r="K12" t="s">
        <v>26</v>
      </c>
      <c r="L12" s="1">
        <v>4923338.49</v>
      </c>
      <c r="M12" s="1">
        <v>13094520.43</v>
      </c>
      <c r="N12" s="1">
        <v>10636370.43</v>
      </c>
      <c r="O12" s="1">
        <v>7381488.4900000002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K13" t="s">
        <v>26</v>
      </c>
      <c r="L13" s="1">
        <v>13842224.300000001</v>
      </c>
      <c r="M13">
        <v>0</v>
      </c>
      <c r="N13">
        <v>0</v>
      </c>
      <c r="O13" s="1">
        <v>13842224.300000001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386</v>
      </c>
      <c r="K14" t="s">
        <v>26</v>
      </c>
      <c r="L14" s="1">
        <v>609507.74</v>
      </c>
      <c r="M14" s="1">
        <v>1024911.62</v>
      </c>
      <c r="N14" s="1">
        <v>609190.36</v>
      </c>
      <c r="O14" s="1">
        <v>1025229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K15" t="s">
        <v>26</v>
      </c>
      <c r="L15" s="1">
        <v>69655698.689999998</v>
      </c>
      <c r="M15">
        <v>0</v>
      </c>
      <c r="N15">
        <v>0</v>
      </c>
      <c r="O15" s="1">
        <v>69655698.689999998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386</v>
      </c>
      <c r="K16" t="s">
        <v>26</v>
      </c>
      <c r="L16" s="1">
        <v>3694301.31</v>
      </c>
      <c r="M16" s="1">
        <v>5804301.3200000003</v>
      </c>
      <c r="N16" s="1">
        <v>3694301.32</v>
      </c>
      <c r="O16" s="1">
        <v>5804301.3099999996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K17" t="s">
        <v>26</v>
      </c>
      <c r="L17" s="1">
        <v>4653550.4000000004</v>
      </c>
      <c r="M17">
        <v>0</v>
      </c>
      <c r="N17">
        <v>0</v>
      </c>
      <c r="O17" s="1">
        <v>4653550.4000000004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386</v>
      </c>
      <c r="K18" t="s">
        <v>26</v>
      </c>
      <c r="L18" s="1">
        <v>102760.45</v>
      </c>
      <c r="M18" s="1">
        <v>681723.85</v>
      </c>
      <c r="N18" s="1">
        <v>544902.91</v>
      </c>
      <c r="O18" s="1">
        <v>239581.39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K19" t="s">
        <v>26</v>
      </c>
      <c r="L19" s="1">
        <v>8947215.1199999992</v>
      </c>
      <c r="M19">
        <v>0</v>
      </c>
      <c r="N19">
        <v>0</v>
      </c>
      <c r="O19" s="1">
        <v>8947215.1199999992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386</v>
      </c>
      <c r="K20" t="s">
        <v>26</v>
      </c>
      <c r="L20" s="1">
        <v>630047.84</v>
      </c>
      <c r="M20" s="1">
        <v>1294055.3400000001</v>
      </c>
      <c r="N20" s="1">
        <v>1018553.97</v>
      </c>
      <c r="O20" s="1">
        <v>905549.21</v>
      </c>
    </row>
    <row r="21" spans="4:15" x14ac:dyDescent="0.3">
      <c r="D21" t="s">
        <v>384</v>
      </c>
      <c r="F21">
        <v>138901</v>
      </c>
      <c r="H21">
        <v>500113</v>
      </c>
      <c r="I21" t="s">
        <v>876</v>
      </c>
      <c r="K21" t="s">
        <v>26</v>
      </c>
      <c r="L21" s="1">
        <v>170160</v>
      </c>
      <c r="M21">
        <v>0</v>
      </c>
      <c r="N21">
        <v>0</v>
      </c>
      <c r="O21" s="1">
        <v>170160</v>
      </c>
    </row>
    <row r="22" spans="4:15" x14ac:dyDescent="0.3">
      <c r="D22" t="s">
        <v>384</v>
      </c>
      <c r="F22">
        <v>138901</v>
      </c>
      <c r="H22">
        <v>500145</v>
      </c>
      <c r="I22" t="s">
        <v>762</v>
      </c>
      <c r="K22" t="s">
        <v>26</v>
      </c>
      <c r="L22" s="1">
        <v>2536882.41</v>
      </c>
      <c r="M22">
        <v>0</v>
      </c>
      <c r="N22">
        <v>0</v>
      </c>
      <c r="O22" s="1">
        <v>2536882.41</v>
      </c>
    </row>
    <row r="23" spans="4:15" hidden="1" x14ac:dyDescent="0.3">
      <c r="D23" t="s">
        <v>384</v>
      </c>
      <c r="F23">
        <v>138901</v>
      </c>
      <c r="H23">
        <v>500170</v>
      </c>
      <c r="I23" t="s">
        <v>763</v>
      </c>
      <c r="J23" t="s">
        <v>386</v>
      </c>
      <c r="K23" t="s">
        <v>26</v>
      </c>
      <c r="L23">
        <v>0</v>
      </c>
      <c r="M23" s="1">
        <v>3771.19</v>
      </c>
      <c r="N23" s="1">
        <v>3771.19</v>
      </c>
      <c r="O23">
        <v>0</v>
      </c>
    </row>
    <row r="24" spans="4:15" x14ac:dyDescent="0.3">
      <c r="D24" t="s">
        <v>384</v>
      </c>
      <c r="F24">
        <v>138901</v>
      </c>
      <c r="H24">
        <v>500186</v>
      </c>
      <c r="I24" t="s">
        <v>764</v>
      </c>
      <c r="K24" t="s">
        <v>26</v>
      </c>
      <c r="L24" s="1">
        <v>28346924.649999999</v>
      </c>
      <c r="M24">
        <v>0</v>
      </c>
      <c r="N24">
        <v>0</v>
      </c>
      <c r="O24" s="1">
        <v>28346924.649999999</v>
      </c>
    </row>
    <row r="25" spans="4:15" x14ac:dyDescent="0.3">
      <c r="D25" t="s">
        <v>384</v>
      </c>
      <c r="F25">
        <v>138901</v>
      </c>
      <c r="H25">
        <v>500186</v>
      </c>
      <c r="I25" t="s">
        <v>764</v>
      </c>
      <c r="J25" t="s">
        <v>386</v>
      </c>
      <c r="K25" t="s">
        <v>26</v>
      </c>
      <c r="L25" s="1">
        <v>-5345585.93</v>
      </c>
      <c r="M25" s="1">
        <v>67215292.640000001</v>
      </c>
      <c r="N25" s="1">
        <v>66553631.770000003</v>
      </c>
      <c r="O25" s="1">
        <v>-4683925.0599999996</v>
      </c>
    </row>
    <row r="26" spans="4:15" x14ac:dyDescent="0.3">
      <c r="D26" t="s">
        <v>384</v>
      </c>
      <c r="F26">
        <v>138901</v>
      </c>
      <c r="H26">
        <v>500187</v>
      </c>
      <c r="I26" t="s">
        <v>390</v>
      </c>
      <c r="K26" t="s">
        <v>26</v>
      </c>
      <c r="L26" s="1">
        <v>26832.06</v>
      </c>
      <c r="M26">
        <v>0</v>
      </c>
      <c r="N26">
        <v>0</v>
      </c>
      <c r="O26" s="1">
        <v>26832.06</v>
      </c>
    </row>
    <row r="27" spans="4:15" x14ac:dyDescent="0.3">
      <c r="D27" t="s">
        <v>384</v>
      </c>
      <c r="F27">
        <v>138901</v>
      </c>
      <c r="H27">
        <v>500197</v>
      </c>
      <c r="I27" t="s">
        <v>391</v>
      </c>
      <c r="K27" t="s">
        <v>26</v>
      </c>
      <c r="L27" s="1">
        <v>9868897.0299999993</v>
      </c>
      <c r="M27">
        <v>0</v>
      </c>
      <c r="N27">
        <v>0</v>
      </c>
      <c r="O27" s="1">
        <v>9868897.0299999993</v>
      </c>
    </row>
    <row r="28" spans="4:15" x14ac:dyDescent="0.3">
      <c r="D28" t="s">
        <v>384</v>
      </c>
      <c r="F28">
        <v>138901</v>
      </c>
      <c r="H28">
        <v>500206</v>
      </c>
      <c r="I28" t="s">
        <v>392</v>
      </c>
      <c r="K28" t="s">
        <v>26</v>
      </c>
      <c r="L28" s="1">
        <v>61138134.18</v>
      </c>
      <c r="M28">
        <v>0</v>
      </c>
      <c r="N28">
        <v>0</v>
      </c>
      <c r="O28" s="1">
        <v>61138134.18</v>
      </c>
    </row>
    <row r="29" spans="4:15" x14ac:dyDescent="0.3">
      <c r="D29" t="s">
        <v>384</v>
      </c>
      <c r="F29">
        <v>138901</v>
      </c>
      <c r="H29">
        <v>500206</v>
      </c>
      <c r="I29" t="s">
        <v>392</v>
      </c>
      <c r="J29" t="s">
        <v>386</v>
      </c>
      <c r="K29" t="s">
        <v>26</v>
      </c>
      <c r="L29" s="1">
        <v>60214.15</v>
      </c>
      <c r="M29" s="1">
        <v>2154280.46</v>
      </c>
      <c r="N29" s="1">
        <v>393837.17</v>
      </c>
      <c r="O29" s="1">
        <v>1820657.44</v>
      </c>
    </row>
    <row r="30" spans="4:15" hidden="1" x14ac:dyDescent="0.3">
      <c r="D30" t="s">
        <v>384</v>
      </c>
      <c r="F30">
        <v>138901</v>
      </c>
      <c r="H30">
        <v>500222</v>
      </c>
      <c r="I30" t="s">
        <v>765</v>
      </c>
      <c r="J30" t="s">
        <v>386</v>
      </c>
      <c r="K30" t="s">
        <v>26</v>
      </c>
      <c r="L30">
        <v>0</v>
      </c>
      <c r="M30" s="1">
        <v>13029090.4</v>
      </c>
      <c r="N30" s="1">
        <v>13029090.4</v>
      </c>
      <c r="O30">
        <v>0</v>
      </c>
    </row>
    <row r="31" spans="4:15" x14ac:dyDescent="0.3">
      <c r="D31" t="s">
        <v>384</v>
      </c>
      <c r="F31">
        <v>138901</v>
      </c>
      <c r="H31">
        <v>500225</v>
      </c>
      <c r="I31" t="s">
        <v>583</v>
      </c>
      <c r="K31" t="s">
        <v>26</v>
      </c>
      <c r="L31" s="1">
        <v>966750.94</v>
      </c>
      <c r="M31">
        <v>0</v>
      </c>
      <c r="N31">
        <v>0</v>
      </c>
      <c r="O31" s="1">
        <v>966750.94</v>
      </c>
    </row>
    <row r="32" spans="4:15" x14ac:dyDescent="0.3">
      <c r="D32" t="s">
        <v>384</v>
      </c>
      <c r="F32">
        <v>138901</v>
      </c>
      <c r="H32">
        <v>500225</v>
      </c>
      <c r="I32" t="s">
        <v>583</v>
      </c>
      <c r="J32" t="s">
        <v>386</v>
      </c>
      <c r="K32" t="s">
        <v>26</v>
      </c>
      <c r="L32" s="1">
        <v>-27364.46</v>
      </c>
      <c r="M32" s="1">
        <v>279704.46000000002</v>
      </c>
      <c r="N32" s="1">
        <v>252681.89</v>
      </c>
      <c r="O32">
        <v>-341.89</v>
      </c>
    </row>
    <row r="33" spans="4:15" x14ac:dyDescent="0.3">
      <c r="D33" t="s">
        <v>384</v>
      </c>
      <c r="F33">
        <v>138901</v>
      </c>
      <c r="H33">
        <v>500256</v>
      </c>
      <c r="I33" t="s">
        <v>877</v>
      </c>
      <c r="K33" t="s">
        <v>26</v>
      </c>
      <c r="L33" s="1">
        <v>11249343.42</v>
      </c>
      <c r="M33">
        <v>0</v>
      </c>
      <c r="N33">
        <v>0</v>
      </c>
      <c r="O33" s="1">
        <v>11249343.42</v>
      </c>
    </row>
    <row r="34" spans="4:15" x14ac:dyDescent="0.3">
      <c r="D34" t="s">
        <v>384</v>
      </c>
      <c r="F34">
        <v>138901</v>
      </c>
      <c r="H34">
        <v>500256</v>
      </c>
      <c r="I34" t="s">
        <v>877</v>
      </c>
      <c r="J34" t="s">
        <v>386</v>
      </c>
      <c r="K34" t="s">
        <v>26</v>
      </c>
      <c r="L34" s="1">
        <v>466890.81</v>
      </c>
      <c r="M34" s="1">
        <v>1155898.69</v>
      </c>
      <c r="N34" s="1">
        <v>818867.28</v>
      </c>
      <c r="O34" s="1">
        <v>803922.22</v>
      </c>
    </row>
    <row r="35" spans="4:15" x14ac:dyDescent="0.3">
      <c r="D35" t="s">
        <v>384</v>
      </c>
      <c r="F35">
        <v>138901</v>
      </c>
      <c r="H35">
        <v>500264</v>
      </c>
      <c r="I35" t="s">
        <v>584</v>
      </c>
      <c r="K35" t="s">
        <v>26</v>
      </c>
      <c r="L35" s="1">
        <v>8089781.9400000004</v>
      </c>
      <c r="M35">
        <v>0</v>
      </c>
      <c r="N35">
        <v>0</v>
      </c>
      <c r="O35" s="1">
        <v>8089781.9400000004</v>
      </c>
    </row>
    <row r="36" spans="4:15" x14ac:dyDescent="0.3">
      <c r="D36" t="s">
        <v>384</v>
      </c>
      <c r="F36">
        <v>138901</v>
      </c>
      <c r="H36">
        <v>500264</v>
      </c>
      <c r="I36" t="s">
        <v>584</v>
      </c>
      <c r="J36" t="s">
        <v>386</v>
      </c>
      <c r="K36" t="s">
        <v>26</v>
      </c>
      <c r="L36" s="1">
        <v>118104.7</v>
      </c>
      <c r="M36" s="1">
        <v>989855.31</v>
      </c>
      <c r="N36" s="1">
        <v>753745.67</v>
      </c>
      <c r="O36" s="1">
        <v>354214.34</v>
      </c>
    </row>
    <row r="37" spans="4:15" x14ac:dyDescent="0.3">
      <c r="D37" t="s">
        <v>384</v>
      </c>
      <c r="F37">
        <v>138901</v>
      </c>
      <c r="H37">
        <v>500265</v>
      </c>
      <c r="I37" t="s">
        <v>393</v>
      </c>
      <c r="K37" t="s">
        <v>26</v>
      </c>
      <c r="L37" s="1">
        <v>61312933.149999999</v>
      </c>
      <c r="M37">
        <v>0</v>
      </c>
      <c r="N37">
        <v>0</v>
      </c>
      <c r="O37" s="1">
        <v>61312933.149999999</v>
      </c>
    </row>
    <row r="38" spans="4:15" x14ac:dyDescent="0.3">
      <c r="D38" t="s">
        <v>384</v>
      </c>
      <c r="F38">
        <v>138901</v>
      </c>
      <c r="H38">
        <v>500265</v>
      </c>
      <c r="I38" t="s">
        <v>393</v>
      </c>
      <c r="J38" t="s">
        <v>386</v>
      </c>
      <c r="K38" t="s">
        <v>26</v>
      </c>
      <c r="L38" s="1">
        <v>4264205.97</v>
      </c>
      <c r="M38" s="1">
        <v>11404011.09</v>
      </c>
      <c r="N38" s="1">
        <v>9517606.6899999995</v>
      </c>
      <c r="O38" s="1">
        <v>6150610.3700000001</v>
      </c>
    </row>
    <row r="39" spans="4:15" x14ac:dyDescent="0.3">
      <c r="D39" t="s">
        <v>384</v>
      </c>
      <c r="F39">
        <v>138901</v>
      </c>
      <c r="H39">
        <v>500268</v>
      </c>
      <c r="I39" t="s">
        <v>878</v>
      </c>
      <c r="K39" t="s">
        <v>26</v>
      </c>
      <c r="L39" s="1">
        <v>11639000</v>
      </c>
      <c r="M39">
        <v>0</v>
      </c>
      <c r="N39">
        <v>0</v>
      </c>
      <c r="O39" s="1">
        <v>11639000</v>
      </c>
    </row>
    <row r="40" spans="4:15" x14ac:dyDescent="0.3">
      <c r="D40" t="s">
        <v>384</v>
      </c>
      <c r="F40">
        <v>138901</v>
      </c>
      <c r="H40">
        <v>500271</v>
      </c>
      <c r="I40" t="s">
        <v>394</v>
      </c>
      <c r="K40" t="s">
        <v>26</v>
      </c>
      <c r="L40" s="1">
        <v>43243904.57</v>
      </c>
      <c r="M40" s="1">
        <v>2442763.6800000002</v>
      </c>
      <c r="N40" s="1">
        <v>698446.93</v>
      </c>
      <c r="O40" s="1">
        <v>44988221.32</v>
      </c>
    </row>
    <row r="41" spans="4:15" x14ac:dyDescent="0.3">
      <c r="D41" t="s">
        <v>384</v>
      </c>
      <c r="F41">
        <v>138901</v>
      </c>
      <c r="H41">
        <v>500271</v>
      </c>
      <c r="I41" t="s">
        <v>394</v>
      </c>
      <c r="J41" t="s">
        <v>386</v>
      </c>
      <c r="K41" t="s">
        <v>26</v>
      </c>
      <c r="L41" s="1">
        <v>-6775377.8399999999</v>
      </c>
      <c r="M41" s="1">
        <v>7660732.5199999996</v>
      </c>
      <c r="N41" s="1">
        <v>6023296.2999999998</v>
      </c>
      <c r="O41" s="1">
        <v>-5137941.62</v>
      </c>
    </row>
    <row r="42" spans="4:15" x14ac:dyDescent="0.3">
      <c r="D42" t="s">
        <v>384</v>
      </c>
      <c r="F42">
        <v>138901</v>
      </c>
      <c r="H42">
        <v>500272</v>
      </c>
      <c r="I42" t="s">
        <v>879</v>
      </c>
      <c r="K42" t="s">
        <v>26</v>
      </c>
      <c r="L42" s="1">
        <v>61932413.200000003</v>
      </c>
      <c r="M42">
        <v>0</v>
      </c>
      <c r="N42" s="1">
        <v>9847490.6199999992</v>
      </c>
      <c r="O42" s="1">
        <v>52084922.579999998</v>
      </c>
    </row>
    <row r="43" spans="4:15" x14ac:dyDescent="0.3">
      <c r="D43" t="s">
        <v>384</v>
      </c>
      <c r="F43">
        <v>138901</v>
      </c>
      <c r="H43">
        <v>500272</v>
      </c>
      <c r="I43" t="s">
        <v>879</v>
      </c>
      <c r="J43" t="s">
        <v>386</v>
      </c>
      <c r="K43" t="s">
        <v>26</v>
      </c>
      <c r="L43" s="1">
        <v>-14842749.529999999</v>
      </c>
      <c r="M43" s="1">
        <v>21878836.579999998</v>
      </c>
      <c r="N43" s="1">
        <v>19714174.370000001</v>
      </c>
      <c r="O43" s="1">
        <v>-12678087.32</v>
      </c>
    </row>
    <row r="44" spans="4:15" x14ac:dyDescent="0.3">
      <c r="D44" t="s">
        <v>384</v>
      </c>
      <c r="F44">
        <v>138901</v>
      </c>
      <c r="H44">
        <v>500274</v>
      </c>
      <c r="I44" t="s">
        <v>395</v>
      </c>
      <c r="K44" t="s">
        <v>26</v>
      </c>
      <c r="L44" s="1">
        <v>31699020.32</v>
      </c>
      <c r="M44">
        <v>0</v>
      </c>
      <c r="N44">
        <v>0</v>
      </c>
      <c r="O44" s="1">
        <v>31699020.32</v>
      </c>
    </row>
    <row r="45" spans="4:15" x14ac:dyDescent="0.3">
      <c r="D45" t="s">
        <v>384</v>
      </c>
      <c r="F45">
        <v>138901</v>
      </c>
      <c r="H45">
        <v>500274</v>
      </c>
      <c r="I45" t="s">
        <v>395</v>
      </c>
      <c r="J45" t="s">
        <v>386</v>
      </c>
      <c r="K45" t="s">
        <v>26</v>
      </c>
      <c r="L45" s="1">
        <v>4669059.07</v>
      </c>
      <c r="M45" s="1">
        <v>5719161</v>
      </c>
      <c r="N45" s="1">
        <v>4672989.92</v>
      </c>
      <c r="O45" s="1">
        <v>5715230.1500000004</v>
      </c>
    </row>
    <row r="46" spans="4:15" x14ac:dyDescent="0.3">
      <c r="D46" t="s">
        <v>384</v>
      </c>
      <c r="F46">
        <v>138901</v>
      </c>
      <c r="H46">
        <v>500286</v>
      </c>
      <c r="I46" t="s">
        <v>565</v>
      </c>
      <c r="K46" t="s">
        <v>26</v>
      </c>
      <c r="L46" s="1">
        <v>23031073.66</v>
      </c>
      <c r="M46">
        <v>0</v>
      </c>
      <c r="N46" s="1">
        <v>936375</v>
      </c>
      <c r="O46" s="1">
        <v>22094698.66</v>
      </c>
    </row>
    <row r="47" spans="4:15" x14ac:dyDescent="0.3">
      <c r="D47" t="s">
        <v>384</v>
      </c>
      <c r="F47">
        <v>138901</v>
      </c>
      <c r="H47">
        <v>500286</v>
      </c>
      <c r="I47" t="s">
        <v>565</v>
      </c>
      <c r="J47" t="s">
        <v>386</v>
      </c>
      <c r="K47" t="s">
        <v>26</v>
      </c>
      <c r="L47" s="1">
        <v>2733205.53</v>
      </c>
      <c r="M47" s="1">
        <v>4134326.91</v>
      </c>
      <c r="N47" s="1">
        <v>3400061.78</v>
      </c>
      <c r="O47" s="1">
        <v>3467470.66</v>
      </c>
    </row>
    <row r="48" spans="4:15" x14ac:dyDescent="0.3">
      <c r="D48" t="s">
        <v>384</v>
      </c>
      <c r="F48">
        <v>138901</v>
      </c>
      <c r="H48">
        <v>500297</v>
      </c>
      <c r="I48" t="s">
        <v>396</v>
      </c>
      <c r="K48" t="s">
        <v>26</v>
      </c>
      <c r="L48" s="1">
        <v>6979231.0999999996</v>
      </c>
      <c r="M48">
        <v>0</v>
      </c>
      <c r="N48" s="1">
        <v>494948.9</v>
      </c>
      <c r="O48" s="1">
        <v>6484282.2000000002</v>
      </c>
    </row>
    <row r="49" spans="4:15" x14ac:dyDescent="0.3">
      <c r="D49" t="s">
        <v>384</v>
      </c>
      <c r="F49">
        <v>138901</v>
      </c>
      <c r="H49">
        <v>500297</v>
      </c>
      <c r="I49" t="s">
        <v>396</v>
      </c>
      <c r="J49" t="s">
        <v>386</v>
      </c>
      <c r="K49" t="s">
        <v>26</v>
      </c>
      <c r="L49" s="1">
        <v>-49656.5</v>
      </c>
      <c r="M49" s="1">
        <v>4194207.74</v>
      </c>
      <c r="N49" s="1">
        <v>4005113.37</v>
      </c>
      <c r="O49" s="1">
        <v>139437.87</v>
      </c>
    </row>
    <row r="50" spans="4:15" x14ac:dyDescent="0.3">
      <c r="D50" t="s">
        <v>384</v>
      </c>
      <c r="F50">
        <v>138901</v>
      </c>
      <c r="H50">
        <v>500302</v>
      </c>
      <c r="I50" t="s">
        <v>585</v>
      </c>
      <c r="K50" t="s">
        <v>26</v>
      </c>
      <c r="L50" s="1">
        <v>8436746.2599999998</v>
      </c>
      <c r="M50">
        <v>0</v>
      </c>
      <c r="N50">
        <v>0</v>
      </c>
      <c r="O50" s="1">
        <v>8436746.2599999998</v>
      </c>
    </row>
    <row r="51" spans="4:15" x14ac:dyDescent="0.3">
      <c r="D51" t="s">
        <v>384</v>
      </c>
      <c r="F51">
        <v>138901</v>
      </c>
      <c r="H51">
        <v>500302</v>
      </c>
      <c r="I51" t="s">
        <v>585</v>
      </c>
      <c r="J51" t="s">
        <v>386</v>
      </c>
      <c r="K51" t="s">
        <v>26</v>
      </c>
      <c r="L51" s="1">
        <v>725051.21</v>
      </c>
      <c r="M51" s="1">
        <v>1991338.52</v>
      </c>
      <c r="N51" s="1">
        <v>1727788.53</v>
      </c>
      <c r="O51" s="1">
        <v>988601.2</v>
      </c>
    </row>
    <row r="52" spans="4:15" hidden="1" x14ac:dyDescent="0.3">
      <c r="D52" t="s">
        <v>384</v>
      </c>
      <c r="F52">
        <v>138901</v>
      </c>
      <c r="H52">
        <v>500311</v>
      </c>
      <c r="I52" t="s">
        <v>1032</v>
      </c>
      <c r="K52" t="s">
        <v>26</v>
      </c>
      <c r="L52">
        <v>0</v>
      </c>
      <c r="M52">
        <v>0.02</v>
      </c>
      <c r="N52">
        <v>0.02</v>
      </c>
      <c r="O52">
        <v>0</v>
      </c>
    </row>
    <row r="53" spans="4:15" hidden="1" x14ac:dyDescent="0.3">
      <c r="D53" t="s">
        <v>384</v>
      </c>
      <c r="F53">
        <v>138901</v>
      </c>
      <c r="H53">
        <v>500311</v>
      </c>
      <c r="I53" t="s">
        <v>1032</v>
      </c>
      <c r="J53" t="s">
        <v>386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500317</v>
      </c>
      <c r="I54" t="s">
        <v>766</v>
      </c>
      <c r="K54" t="s">
        <v>26</v>
      </c>
      <c r="L54" s="1">
        <v>582737.53</v>
      </c>
      <c r="M54">
        <v>0</v>
      </c>
      <c r="N54">
        <v>0</v>
      </c>
      <c r="O54" s="1">
        <v>582737.53</v>
      </c>
    </row>
    <row r="55" spans="4:15" x14ac:dyDescent="0.3">
      <c r="D55" t="s">
        <v>384</v>
      </c>
      <c r="F55">
        <v>138901</v>
      </c>
      <c r="H55">
        <v>500319</v>
      </c>
      <c r="I55" t="s">
        <v>591</v>
      </c>
      <c r="K55" t="s">
        <v>26</v>
      </c>
      <c r="L55" s="1">
        <v>180420.6</v>
      </c>
      <c r="M55">
        <v>0</v>
      </c>
      <c r="N55">
        <v>0</v>
      </c>
      <c r="O55" s="1">
        <v>180420.6</v>
      </c>
    </row>
    <row r="56" spans="4:15" x14ac:dyDescent="0.3">
      <c r="D56" t="s">
        <v>384</v>
      </c>
      <c r="F56">
        <v>138901</v>
      </c>
      <c r="H56">
        <v>500323</v>
      </c>
      <c r="I56" t="s">
        <v>747</v>
      </c>
      <c r="K56" t="s">
        <v>26</v>
      </c>
      <c r="L56" s="1">
        <v>2684900</v>
      </c>
      <c r="M56">
        <v>0</v>
      </c>
      <c r="N56" s="1">
        <v>548000</v>
      </c>
      <c r="O56" s="1">
        <v>2136900</v>
      </c>
    </row>
    <row r="57" spans="4:15" x14ac:dyDescent="0.3">
      <c r="D57" t="s">
        <v>384</v>
      </c>
      <c r="F57">
        <v>138901</v>
      </c>
      <c r="H57">
        <v>500330</v>
      </c>
      <c r="I57" t="s">
        <v>880</v>
      </c>
      <c r="K57" t="s">
        <v>26</v>
      </c>
      <c r="L57" s="1">
        <v>1384873.31</v>
      </c>
      <c r="M57">
        <v>0</v>
      </c>
      <c r="N57">
        <v>0</v>
      </c>
      <c r="O57" s="1">
        <v>1384873.31</v>
      </c>
    </row>
    <row r="58" spans="4:15" x14ac:dyDescent="0.3">
      <c r="D58" t="s">
        <v>384</v>
      </c>
      <c r="F58">
        <v>138901</v>
      </c>
      <c r="H58">
        <v>500331</v>
      </c>
      <c r="I58" t="s">
        <v>767</v>
      </c>
      <c r="K58" t="s">
        <v>26</v>
      </c>
      <c r="L58" s="1">
        <v>42271619.689999998</v>
      </c>
      <c r="M58">
        <v>0</v>
      </c>
      <c r="N58">
        <v>0</v>
      </c>
      <c r="O58" s="1">
        <v>42271619.689999998</v>
      </c>
    </row>
    <row r="59" spans="4:15" x14ac:dyDescent="0.3">
      <c r="D59" t="s">
        <v>384</v>
      </c>
      <c r="F59">
        <v>138901</v>
      </c>
      <c r="H59">
        <v>500331</v>
      </c>
      <c r="I59" t="s">
        <v>767</v>
      </c>
      <c r="J59" t="s">
        <v>386</v>
      </c>
      <c r="K59" t="s">
        <v>26</v>
      </c>
      <c r="L59" s="1">
        <v>-14928468.33</v>
      </c>
      <c r="M59" s="1">
        <v>21519322.879999999</v>
      </c>
      <c r="N59" s="1">
        <v>20259937.719999999</v>
      </c>
      <c r="O59" s="1">
        <v>-13669083.17</v>
      </c>
    </row>
    <row r="60" spans="4:15" x14ac:dyDescent="0.3">
      <c r="D60" t="s">
        <v>384</v>
      </c>
      <c r="F60">
        <v>138901</v>
      </c>
      <c r="H60">
        <v>500332</v>
      </c>
      <c r="I60" t="s">
        <v>881</v>
      </c>
      <c r="K60" t="s">
        <v>26</v>
      </c>
      <c r="L60" s="1">
        <v>2365417.5</v>
      </c>
      <c r="M60">
        <v>0</v>
      </c>
      <c r="N60">
        <v>0</v>
      </c>
      <c r="O60" s="1">
        <v>2365417.5</v>
      </c>
    </row>
    <row r="61" spans="4:15" x14ac:dyDescent="0.3">
      <c r="D61" t="s">
        <v>384</v>
      </c>
      <c r="F61">
        <v>138901</v>
      </c>
      <c r="H61">
        <v>500332</v>
      </c>
      <c r="I61" t="s">
        <v>881</v>
      </c>
      <c r="J61" t="s">
        <v>386</v>
      </c>
      <c r="K61" t="s">
        <v>26</v>
      </c>
      <c r="L61" s="1">
        <v>385207.5</v>
      </c>
      <c r="M61" s="1">
        <v>464332.5</v>
      </c>
      <c r="N61" s="1">
        <v>385207.5</v>
      </c>
      <c r="O61" s="1">
        <v>464332.5</v>
      </c>
    </row>
    <row r="62" spans="4:15" x14ac:dyDescent="0.3">
      <c r="D62" t="s">
        <v>384</v>
      </c>
      <c r="F62">
        <v>138901</v>
      </c>
      <c r="H62">
        <v>500345</v>
      </c>
      <c r="I62" t="s">
        <v>882</v>
      </c>
      <c r="K62" t="s">
        <v>26</v>
      </c>
      <c r="L62" s="1">
        <v>20912081.149999999</v>
      </c>
      <c r="M62">
        <v>0</v>
      </c>
      <c r="N62" s="1">
        <v>2323564.59</v>
      </c>
      <c r="O62" s="1">
        <v>18588516.559999999</v>
      </c>
    </row>
    <row r="63" spans="4:15" x14ac:dyDescent="0.3">
      <c r="D63" t="s">
        <v>384</v>
      </c>
      <c r="F63">
        <v>138901</v>
      </c>
      <c r="H63">
        <v>500360</v>
      </c>
      <c r="I63" t="s">
        <v>768</v>
      </c>
      <c r="K63" t="s">
        <v>26</v>
      </c>
      <c r="L63" s="1">
        <v>80473.440000000002</v>
      </c>
      <c r="M63">
        <v>0</v>
      </c>
      <c r="N63">
        <v>0</v>
      </c>
      <c r="O63" s="1">
        <v>80473.440000000002</v>
      </c>
    </row>
    <row r="64" spans="4:15" x14ac:dyDescent="0.3">
      <c r="D64" t="s">
        <v>384</v>
      </c>
      <c r="F64">
        <v>138901</v>
      </c>
      <c r="H64">
        <v>500385</v>
      </c>
      <c r="I64" t="s">
        <v>883</v>
      </c>
      <c r="K64" t="s">
        <v>26</v>
      </c>
      <c r="L64" s="1">
        <v>1121253.6499999999</v>
      </c>
      <c r="M64">
        <v>0</v>
      </c>
      <c r="N64">
        <v>0</v>
      </c>
      <c r="O64" s="1">
        <v>1121253.6499999999</v>
      </c>
    </row>
    <row r="65" spans="4:15" x14ac:dyDescent="0.3">
      <c r="D65" t="s">
        <v>384</v>
      </c>
      <c r="F65">
        <v>138901</v>
      </c>
      <c r="H65">
        <v>500386</v>
      </c>
      <c r="I65" t="s">
        <v>884</v>
      </c>
      <c r="K65" t="s">
        <v>26</v>
      </c>
      <c r="L65" s="1">
        <v>1743045.87</v>
      </c>
      <c r="M65">
        <v>0</v>
      </c>
      <c r="N65">
        <v>0</v>
      </c>
      <c r="O65" s="1">
        <v>1743045.87</v>
      </c>
    </row>
    <row r="66" spans="4:15" x14ac:dyDescent="0.3">
      <c r="D66" t="s">
        <v>384</v>
      </c>
      <c r="F66">
        <v>138901</v>
      </c>
      <c r="H66">
        <v>500391</v>
      </c>
      <c r="I66" t="s">
        <v>885</v>
      </c>
      <c r="K66" t="s">
        <v>26</v>
      </c>
      <c r="L66" s="1">
        <v>273880.82</v>
      </c>
      <c r="M66">
        <v>0</v>
      </c>
      <c r="N66">
        <v>0</v>
      </c>
      <c r="O66" s="1">
        <v>273880.82</v>
      </c>
    </row>
    <row r="67" spans="4:15" x14ac:dyDescent="0.3">
      <c r="D67" t="s">
        <v>384</v>
      </c>
      <c r="F67">
        <v>138901</v>
      </c>
      <c r="H67">
        <v>500392</v>
      </c>
      <c r="I67" t="s">
        <v>637</v>
      </c>
      <c r="K67" t="s">
        <v>26</v>
      </c>
      <c r="L67" s="1">
        <v>3000000</v>
      </c>
      <c r="M67">
        <v>0</v>
      </c>
      <c r="N67">
        <v>0</v>
      </c>
      <c r="O67" s="1">
        <v>3000000</v>
      </c>
    </row>
    <row r="68" spans="4:15" x14ac:dyDescent="0.3">
      <c r="D68" t="s">
        <v>384</v>
      </c>
      <c r="F68">
        <v>138901</v>
      </c>
      <c r="H68">
        <v>500400</v>
      </c>
      <c r="I68" t="s">
        <v>397</v>
      </c>
      <c r="K68" t="s">
        <v>26</v>
      </c>
      <c r="L68" s="1">
        <v>3446320.55</v>
      </c>
      <c r="M68">
        <v>0</v>
      </c>
      <c r="N68">
        <v>0</v>
      </c>
      <c r="O68" s="1">
        <v>3446320.55</v>
      </c>
    </row>
    <row r="69" spans="4:15" x14ac:dyDescent="0.3">
      <c r="D69" t="s">
        <v>384</v>
      </c>
      <c r="F69">
        <v>138901</v>
      </c>
      <c r="H69">
        <v>500400</v>
      </c>
      <c r="I69" t="s">
        <v>397</v>
      </c>
      <c r="J69" t="s">
        <v>386</v>
      </c>
      <c r="K69" t="s">
        <v>26</v>
      </c>
      <c r="L69" s="1">
        <v>206881.18</v>
      </c>
      <c r="M69" s="1">
        <v>633981.27</v>
      </c>
      <c r="N69" s="1">
        <v>528892.56999999995</v>
      </c>
      <c r="O69" s="1">
        <v>311969.88</v>
      </c>
    </row>
    <row r="70" spans="4:15" x14ac:dyDescent="0.3">
      <c r="D70" t="s">
        <v>384</v>
      </c>
      <c r="F70">
        <v>138901</v>
      </c>
      <c r="H70">
        <v>500401</v>
      </c>
      <c r="I70" t="s">
        <v>398</v>
      </c>
      <c r="K70" t="s">
        <v>26</v>
      </c>
      <c r="L70" s="1">
        <v>21751623.699999999</v>
      </c>
      <c r="M70">
        <v>0</v>
      </c>
      <c r="N70">
        <v>0</v>
      </c>
      <c r="O70" s="1">
        <v>21751623.699999999</v>
      </c>
    </row>
    <row r="71" spans="4:15" x14ac:dyDescent="0.3">
      <c r="D71" t="s">
        <v>384</v>
      </c>
      <c r="F71">
        <v>138901</v>
      </c>
      <c r="H71">
        <v>500401</v>
      </c>
      <c r="I71" t="s">
        <v>398</v>
      </c>
      <c r="J71" t="s">
        <v>386</v>
      </c>
      <c r="K71" t="s">
        <v>26</v>
      </c>
      <c r="L71" s="1">
        <v>1716938.49</v>
      </c>
      <c r="M71" s="1">
        <v>2580372.7599999998</v>
      </c>
      <c r="N71" s="1">
        <v>1905271.65</v>
      </c>
      <c r="O71" s="1">
        <v>2392039.6</v>
      </c>
    </row>
    <row r="72" spans="4:15" x14ac:dyDescent="0.3">
      <c r="D72" t="s">
        <v>384</v>
      </c>
      <c r="F72">
        <v>138901</v>
      </c>
      <c r="H72">
        <v>500445</v>
      </c>
      <c r="I72" t="s">
        <v>886</v>
      </c>
      <c r="K72" t="s">
        <v>26</v>
      </c>
      <c r="L72" s="1">
        <v>689035.09</v>
      </c>
      <c r="M72" s="1">
        <v>292667.63</v>
      </c>
      <c r="N72">
        <v>0</v>
      </c>
      <c r="O72" s="1">
        <v>981702.72</v>
      </c>
    </row>
    <row r="73" spans="4:15" x14ac:dyDescent="0.3">
      <c r="D73" t="s">
        <v>384</v>
      </c>
      <c r="F73">
        <v>138901</v>
      </c>
      <c r="H73">
        <v>500455</v>
      </c>
      <c r="I73" t="s">
        <v>887</v>
      </c>
      <c r="K73" t="s">
        <v>26</v>
      </c>
      <c r="L73" s="1">
        <v>2219207.29</v>
      </c>
      <c r="M73">
        <v>0</v>
      </c>
      <c r="N73">
        <v>0</v>
      </c>
      <c r="O73" s="1">
        <v>2219207.29</v>
      </c>
    </row>
    <row r="74" spans="4:15" x14ac:dyDescent="0.3">
      <c r="D74" t="s">
        <v>384</v>
      </c>
      <c r="F74">
        <v>138901</v>
      </c>
      <c r="H74">
        <v>500455</v>
      </c>
      <c r="I74" t="s">
        <v>887</v>
      </c>
      <c r="J74" t="s">
        <v>386</v>
      </c>
      <c r="K74" t="s">
        <v>26</v>
      </c>
      <c r="L74" s="1">
        <v>1380893.53</v>
      </c>
      <c r="M74" s="1">
        <v>8611329.5700000003</v>
      </c>
      <c r="N74" s="1">
        <v>8507768.4100000001</v>
      </c>
      <c r="O74" s="1">
        <v>1484454.69</v>
      </c>
    </row>
    <row r="75" spans="4:15" x14ac:dyDescent="0.3">
      <c r="D75" t="s">
        <v>384</v>
      </c>
      <c r="F75">
        <v>138901</v>
      </c>
      <c r="H75">
        <v>500460</v>
      </c>
      <c r="I75" t="s">
        <v>888</v>
      </c>
      <c r="K75" t="s">
        <v>26</v>
      </c>
      <c r="L75" s="1">
        <v>61978919.020000003</v>
      </c>
      <c r="M75">
        <v>0</v>
      </c>
      <c r="N75">
        <v>0</v>
      </c>
      <c r="O75" s="1">
        <v>61978919.020000003</v>
      </c>
    </row>
    <row r="76" spans="4:15" x14ac:dyDescent="0.3">
      <c r="D76" t="s">
        <v>384</v>
      </c>
      <c r="F76">
        <v>138901</v>
      </c>
      <c r="H76">
        <v>500460</v>
      </c>
      <c r="I76" t="s">
        <v>888</v>
      </c>
      <c r="J76" t="s">
        <v>386</v>
      </c>
      <c r="K76" t="s">
        <v>26</v>
      </c>
      <c r="L76" s="1">
        <v>9245650.1600000001</v>
      </c>
      <c r="M76" s="1">
        <v>13013759.609999999</v>
      </c>
      <c r="N76" s="1">
        <v>10964900.16</v>
      </c>
      <c r="O76" s="1">
        <v>11294509.609999999</v>
      </c>
    </row>
    <row r="77" spans="4:15" x14ac:dyDescent="0.3">
      <c r="D77" t="s">
        <v>384</v>
      </c>
      <c r="F77">
        <v>138901</v>
      </c>
      <c r="H77">
        <v>500470</v>
      </c>
      <c r="I77" t="s">
        <v>399</v>
      </c>
      <c r="K77" t="s">
        <v>26</v>
      </c>
      <c r="L77" s="1">
        <v>173587726.43000001</v>
      </c>
      <c r="M77">
        <v>0</v>
      </c>
      <c r="N77" s="1">
        <v>6122187.5099999998</v>
      </c>
      <c r="O77" s="1">
        <v>167465538.91999999</v>
      </c>
    </row>
    <row r="78" spans="4:15" x14ac:dyDescent="0.3">
      <c r="D78" t="s">
        <v>384</v>
      </c>
      <c r="F78">
        <v>138901</v>
      </c>
      <c r="H78">
        <v>500470</v>
      </c>
      <c r="I78" t="s">
        <v>399</v>
      </c>
      <c r="J78" t="s">
        <v>386</v>
      </c>
      <c r="K78" t="s">
        <v>26</v>
      </c>
      <c r="L78" s="1">
        <v>35001409.369999997</v>
      </c>
      <c r="M78" s="1">
        <v>46494215</v>
      </c>
      <c r="N78" s="1">
        <v>40502837.909999996</v>
      </c>
      <c r="O78" s="1">
        <v>40992786.460000001</v>
      </c>
    </row>
    <row r="79" spans="4:15" x14ac:dyDescent="0.3">
      <c r="D79" t="s">
        <v>384</v>
      </c>
      <c r="F79">
        <v>138901</v>
      </c>
      <c r="H79">
        <v>500475</v>
      </c>
      <c r="I79" t="s">
        <v>889</v>
      </c>
      <c r="K79" t="s">
        <v>26</v>
      </c>
      <c r="L79" s="1">
        <v>28752613.68</v>
      </c>
      <c r="M79">
        <v>0</v>
      </c>
      <c r="N79">
        <v>0</v>
      </c>
      <c r="O79" s="1">
        <v>28752613.68</v>
      </c>
    </row>
    <row r="80" spans="4:15" x14ac:dyDescent="0.3">
      <c r="D80" t="s">
        <v>384</v>
      </c>
      <c r="F80">
        <v>138901</v>
      </c>
      <c r="H80">
        <v>500475</v>
      </c>
      <c r="I80" t="s">
        <v>889</v>
      </c>
      <c r="J80" t="s">
        <v>386</v>
      </c>
      <c r="K80" t="s">
        <v>26</v>
      </c>
      <c r="L80" s="1">
        <v>8842308.8200000003</v>
      </c>
      <c r="M80" s="1">
        <v>17508771.52</v>
      </c>
      <c r="N80" s="1">
        <v>16427308.85</v>
      </c>
      <c r="O80" s="1">
        <v>9923771.4900000002</v>
      </c>
    </row>
    <row r="81" spans="4:15" x14ac:dyDescent="0.3">
      <c r="D81" t="s">
        <v>384</v>
      </c>
      <c r="F81">
        <v>138901</v>
      </c>
      <c r="H81">
        <v>500476</v>
      </c>
      <c r="I81" t="s">
        <v>890</v>
      </c>
      <c r="K81" t="s">
        <v>26</v>
      </c>
      <c r="L81" s="1">
        <v>3132280.32</v>
      </c>
      <c r="M81">
        <v>0</v>
      </c>
      <c r="N81" s="1">
        <v>43065.96</v>
      </c>
      <c r="O81" s="1">
        <v>3089214.36</v>
      </c>
    </row>
    <row r="82" spans="4:15" hidden="1" x14ac:dyDescent="0.3">
      <c r="D82" t="s">
        <v>384</v>
      </c>
      <c r="F82">
        <v>138901</v>
      </c>
      <c r="H82">
        <v>500482</v>
      </c>
      <c r="I82" t="s">
        <v>891</v>
      </c>
      <c r="K82" t="s">
        <v>26</v>
      </c>
      <c r="L82">
        <v>0</v>
      </c>
      <c r="M82">
        <v>0</v>
      </c>
      <c r="N82">
        <v>0</v>
      </c>
      <c r="O82">
        <v>0</v>
      </c>
    </row>
    <row r="83" spans="4:15" x14ac:dyDescent="0.3">
      <c r="D83" t="s">
        <v>384</v>
      </c>
      <c r="F83">
        <v>138901</v>
      </c>
      <c r="H83">
        <v>500495</v>
      </c>
      <c r="I83" t="s">
        <v>641</v>
      </c>
      <c r="K83" t="s">
        <v>26</v>
      </c>
      <c r="L83" s="1">
        <v>1505658.07</v>
      </c>
      <c r="M83">
        <v>0</v>
      </c>
      <c r="N83" s="1">
        <v>266000</v>
      </c>
      <c r="O83" s="1">
        <v>1239658.07</v>
      </c>
    </row>
    <row r="84" spans="4:15" x14ac:dyDescent="0.3">
      <c r="D84" t="s">
        <v>384</v>
      </c>
      <c r="F84">
        <v>138901</v>
      </c>
      <c r="H84">
        <v>500499</v>
      </c>
      <c r="I84" t="s">
        <v>892</v>
      </c>
      <c r="K84" t="s">
        <v>26</v>
      </c>
      <c r="L84" s="1">
        <v>376945.3</v>
      </c>
      <c r="M84">
        <v>0</v>
      </c>
      <c r="N84" s="1">
        <v>226307.8</v>
      </c>
      <c r="O84" s="1">
        <v>150637.5</v>
      </c>
    </row>
    <row r="85" spans="4:15" x14ac:dyDescent="0.3">
      <c r="D85" t="s">
        <v>384</v>
      </c>
      <c r="F85">
        <v>138901</v>
      </c>
      <c r="H85">
        <v>500499</v>
      </c>
      <c r="I85" t="s">
        <v>892</v>
      </c>
      <c r="J85" t="s">
        <v>386</v>
      </c>
      <c r="K85" t="s">
        <v>26</v>
      </c>
      <c r="L85" s="1">
        <v>343907.7</v>
      </c>
      <c r="M85" s="1">
        <v>2061692.3</v>
      </c>
      <c r="N85" s="1">
        <v>2046055.1</v>
      </c>
      <c r="O85" s="1">
        <v>359544.9</v>
      </c>
    </row>
    <row r="86" spans="4:15" x14ac:dyDescent="0.3">
      <c r="D86" t="s">
        <v>384</v>
      </c>
      <c r="F86">
        <v>138901</v>
      </c>
      <c r="H86">
        <v>500507</v>
      </c>
      <c r="I86" t="s">
        <v>642</v>
      </c>
      <c r="K86" t="s">
        <v>26</v>
      </c>
      <c r="L86" s="1">
        <v>4815500</v>
      </c>
      <c r="M86" s="1">
        <v>1537039.63</v>
      </c>
      <c r="N86" s="1">
        <v>1295039.6299999999</v>
      </c>
      <c r="O86" s="1">
        <v>5057500</v>
      </c>
    </row>
    <row r="87" spans="4:15" x14ac:dyDescent="0.3">
      <c r="D87" t="s">
        <v>384</v>
      </c>
      <c r="F87">
        <v>138901</v>
      </c>
      <c r="H87">
        <v>500508</v>
      </c>
      <c r="I87" t="s">
        <v>643</v>
      </c>
      <c r="K87" t="s">
        <v>26</v>
      </c>
      <c r="L87" s="1">
        <v>703999.29</v>
      </c>
      <c r="M87">
        <v>0</v>
      </c>
      <c r="N87">
        <v>0</v>
      </c>
      <c r="O87" s="1">
        <v>703999.29</v>
      </c>
    </row>
    <row r="88" spans="4:15" x14ac:dyDescent="0.3">
      <c r="D88" t="s">
        <v>384</v>
      </c>
      <c r="F88">
        <v>138901</v>
      </c>
      <c r="H88">
        <v>500510</v>
      </c>
      <c r="I88" t="s">
        <v>893</v>
      </c>
      <c r="K88" t="s">
        <v>26</v>
      </c>
      <c r="L88" s="1">
        <v>80500</v>
      </c>
      <c r="M88">
        <v>0</v>
      </c>
      <c r="N88" s="1">
        <v>15500</v>
      </c>
      <c r="O88" s="1">
        <v>65000</v>
      </c>
    </row>
    <row r="89" spans="4:15" x14ac:dyDescent="0.3">
      <c r="D89" t="s">
        <v>384</v>
      </c>
      <c r="F89">
        <v>138901</v>
      </c>
      <c r="H89">
        <v>500512</v>
      </c>
      <c r="I89" t="s">
        <v>400</v>
      </c>
      <c r="K89" t="s">
        <v>26</v>
      </c>
      <c r="L89" s="1">
        <v>118878766.92</v>
      </c>
      <c r="M89">
        <v>0</v>
      </c>
      <c r="N89">
        <v>0</v>
      </c>
      <c r="O89" s="1">
        <v>118878766.92</v>
      </c>
    </row>
    <row r="90" spans="4:15" x14ac:dyDescent="0.3">
      <c r="D90" t="s">
        <v>384</v>
      </c>
      <c r="F90">
        <v>138901</v>
      </c>
      <c r="H90">
        <v>500512</v>
      </c>
      <c r="I90" t="s">
        <v>400</v>
      </c>
      <c r="J90" t="s">
        <v>386</v>
      </c>
      <c r="K90" t="s">
        <v>26</v>
      </c>
      <c r="L90" s="1">
        <v>-9014300.1600000001</v>
      </c>
      <c r="M90" s="1">
        <v>9101327.1500000004</v>
      </c>
      <c r="N90" s="1">
        <v>4041131.87</v>
      </c>
      <c r="O90" s="1">
        <v>-3954104.88</v>
      </c>
    </row>
    <row r="91" spans="4:15" x14ac:dyDescent="0.3">
      <c r="D91" t="s">
        <v>384</v>
      </c>
      <c r="F91">
        <v>138901</v>
      </c>
      <c r="H91">
        <v>500514</v>
      </c>
      <c r="I91" t="s">
        <v>894</v>
      </c>
      <c r="K91" t="s">
        <v>26</v>
      </c>
      <c r="L91" s="1">
        <v>19121549.539999999</v>
      </c>
      <c r="M91">
        <v>0</v>
      </c>
      <c r="N91">
        <v>0</v>
      </c>
      <c r="O91" s="1">
        <v>19121549.539999999</v>
      </c>
    </row>
    <row r="92" spans="4:15" x14ac:dyDescent="0.3">
      <c r="D92" t="s">
        <v>384</v>
      </c>
      <c r="F92">
        <v>138901</v>
      </c>
      <c r="H92">
        <v>500514</v>
      </c>
      <c r="I92" t="s">
        <v>894</v>
      </c>
      <c r="J92" t="s">
        <v>386</v>
      </c>
      <c r="K92" t="s">
        <v>26</v>
      </c>
      <c r="L92" s="1">
        <v>3158512.94</v>
      </c>
      <c r="M92" s="1">
        <v>6739838.5</v>
      </c>
      <c r="N92" s="1">
        <v>6098926</v>
      </c>
      <c r="O92" s="1">
        <v>3799425.44</v>
      </c>
    </row>
    <row r="93" spans="4:15" x14ac:dyDescent="0.3">
      <c r="D93" t="s">
        <v>384</v>
      </c>
      <c r="F93">
        <v>138901</v>
      </c>
      <c r="H93">
        <v>500515</v>
      </c>
      <c r="I93" t="s">
        <v>401</v>
      </c>
      <c r="K93" t="s">
        <v>26</v>
      </c>
      <c r="L93" s="1">
        <v>20788453.75</v>
      </c>
      <c r="M93" s="1">
        <v>517668.59</v>
      </c>
      <c r="N93">
        <v>0</v>
      </c>
      <c r="O93" s="1">
        <v>21306122.34</v>
      </c>
    </row>
    <row r="94" spans="4:15" x14ac:dyDescent="0.3">
      <c r="D94" t="s">
        <v>384</v>
      </c>
      <c r="F94">
        <v>138901</v>
      </c>
      <c r="H94">
        <v>500515</v>
      </c>
      <c r="I94" t="s">
        <v>401</v>
      </c>
      <c r="J94" t="s">
        <v>386</v>
      </c>
      <c r="K94" t="s">
        <v>26</v>
      </c>
      <c r="L94" s="1">
        <v>2804620.48</v>
      </c>
      <c r="M94" s="1">
        <v>5435078.8200000003</v>
      </c>
      <c r="N94" s="1">
        <v>4742157.2300000004</v>
      </c>
      <c r="O94" s="1">
        <v>3497542.07</v>
      </c>
    </row>
    <row r="95" spans="4:15" x14ac:dyDescent="0.3">
      <c r="D95" t="s">
        <v>384</v>
      </c>
      <c r="F95">
        <v>138901</v>
      </c>
      <c r="H95">
        <v>500520</v>
      </c>
      <c r="I95" t="s">
        <v>895</v>
      </c>
      <c r="K95" t="s">
        <v>26</v>
      </c>
      <c r="L95" s="1">
        <v>84150434.709999993</v>
      </c>
      <c r="M95">
        <v>0</v>
      </c>
      <c r="N95" s="1">
        <v>9376287.5099999998</v>
      </c>
      <c r="O95" s="1">
        <v>74774147.200000003</v>
      </c>
    </row>
    <row r="96" spans="4:15" x14ac:dyDescent="0.3">
      <c r="D96" t="s">
        <v>384</v>
      </c>
      <c r="F96">
        <v>138901</v>
      </c>
      <c r="H96">
        <v>500520</v>
      </c>
      <c r="I96" t="s">
        <v>895</v>
      </c>
      <c r="J96" t="s">
        <v>386</v>
      </c>
      <c r="K96" t="s">
        <v>26</v>
      </c>
      <c r="L96" s="1">
        <v>16705851.939999999</v>
      </c>
      <c r="M96" s="1">
        <v>28143347.879999999</v>
      </c>
      <c r="N96" s="1">
        <v>25298347.02</v>
      </c>
      <c r="O96" s="1">
        <v>19550852.800000001</v>
      </c>
    </row>
    <row r="97" spans="4:15" x14ac:dyDescent="0.3">
      <c r="D97" t="s">
        <v>384</v>
      </c>
      <c r="F97">
        <v>138901</v>
      </c>
      <c r="H97">
        <v>500522</v>
      </c>
      <c r="I97" t="s">
        <v>402</v>
      </c>
      <c r="K97" t="s">
        <v>26</v>
      </c>
      <c r="L97" s="1">
        <v>18173011</v>
      </c>
      <c r="M97">
        <v>0</v>
      </c>
      <c r="N97">
        <v>0</v>
      </c>
      <c r="O97" s="1">
        <v>18173011</v>
      </c>
    </row>
    <row r="98" spans="4:15" x14ac:dyDescent="0.3">
      <c r="D98" t="s">
        <v>384</v>
      </c>
      <c r="F98">
        <v>138901</v>
      </c>
      <c r="H98">
        <v>500522</v>
      </c>
      <c r="I98" t="s">
        <v>402</v>
      </c>
      <c r="J98" t="s">
        <v>386</v>
      </c>
      <c r="K98" t="s">
        <v>26</v>
      </c>
      <c r="L98" s="1">
        <v>3520251.5</v>
      </c>
      <c r="M98" s="1">
        <v>4144284</v>
      </c>
      <c r="N98" s="1">
        <v>3520251.5</v>
      </c>
      <c r="O98" s="1">
        <v>4144284</v>
      </c>
    </row>
    <row r="99" spans="4:15" x14ac:dyDescent="0.3">
      <c r="D99" t="s">
        <v>384</v>
      </c>
      <c r="F99">
        <v>138901</v>
      </c>
      <c r="H99">
        <v>500523</v>
      </c>
      <c r="I99" t="s">
        <v>644</v>
      </c>
      <c r="K99" t="s">
        <v>26</v>
      </c>
      <c r="L99" s="1">
        <v>12137674.01</v>
      </c>
      <c r="M99" s="1">
        <v>6554447.8399999999</v>
      </c>
      <c r="N99" s="1">
        <v>10262334.07</v>
      </c>
      <c r="O99" s="1">
        <v>8429787.7799999993</v>
      </c>
    </row>
    <row r="100" spans="4:15" x14ac:dyDescent="0.3">
      <c r="D100" t="s">
        <v>384</v>
      </c>
      <c r="F100">
        <v>138901</v>
      </c>
      <c r="H100">
        <v>500523</v>
      </c>
      <c r="I100" t="s">
        <v>644</v>
      </c>
      <c r="J100" t="s">
        <v>386</v>
      </c>
      <c r="K100" t="s">
        <v>26</v>
      </c>
      <c r="L100" s="1">
        <v>3200509.18</v>
      </c>
      <c r="M100" s="1">
        <v>137334998.03</v>
      </c>
      <c r="N100" s="1">
        <v>136916306.61000001</v>
      </c>
      <c r="O100" s="1">
        <v>3619200.6</v>
      </c>
    </row>
    <row r="101" spans="4:15" hidden="1" x14ac:dyDescent="0.3">
      <c r="D101" t="s">
        <v>384</v>
      </c>
      <c r="F101">
        <v>138901</v>
      </c>
      <c r="H101">
        <v>500524</v>
      </c>
      <c r="I101" t="s">
        <v>896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hidden="1" x14ac:dyDescent="0.3">
      <c r="D102" t="s">
        <v>384</v>
      </c>
      <c r="F102">
        <v>138901</v>
      </c>
      <c r="H102">
        <v>500524</v>
      </c>
      <c r="I102" t="s">
        <v>896</v>
      </c>
      <c r="J102" t="s">
        <v>386</v>
      </c>
      <c r="K102" t="s">
        <v>26</v>
      </c>
      <c r="L102">
        <v>0</v>
      </c>
      <c r="M102">
        <v>0</v>
      </c>
      <c r="N102">
        <v>0</v>
      </c>
      <c r="O102">
        <v>0</v>
      </c>
    </row>
    <row r="103" spans="4:15" x14ac:dyDescent="0.3">
      <c r="D103" t="s">
        <v>384</v>
      </c>
      <c r="F103">
        <v>138901</v>
      </c>
      <c r="H103">
        <v>500538</v>
      </c>
      <c r="I103" t="s">
        <v>403</v>
      </c>
      <c r="K103" t="s">
        <v>26</v>
      </c>
      <c r="L103" s="1">
        <v>4539186.71</v>
      </c>
      <c r="M103" s="1">
        <v>744203.77</v>
      </c>
      <c r="N103" s="1">
        <v>1594844.65</v>
      </c>
      <c r="O103" s="1">
        <v>3688545.83</v>
      </c>
    </row>
    <row r="104" spans="4:15" x14ac:dyDescent="0.3">
      <c r="D104" t="s">
        <v>384</v>
      </c>
      <c r="F104">
        <v>138901</v>
      </c>
      <c r="H104">
        <v>500538</v>
      </c>
      <c r="I104" t="s">
        <v>403</v>
      </c>
      <c r="J104" t="s">
        <v>386</v>
      </c>
      <c r="K104" t="s">
        <v>26</v>
      </c>
      <c r="L104" s="1">
        <v>606104.19999999995</v>
      </c>
      <c r="M104" s="1">
        <v>9583655.2300000004</v>
      </c>
      <c r="N104" s="1">
        <v>9447243.5399999991</v>
      </c>
      <c r="O104" s="1">
        <v>742515.89</v>
      </c>
    </row>
    <row r="105" spans="4:15" x14ac:dyDescent="0.3">
      <c r="D105" t="s">
        <v>384</v>
      </c>
      <c r="F105">
        <v>138901</v>
      </c>
      <c r="H105">
        <v>500540</v>
      </c>
      <c r="I105" t="s">
        <v>748</v>
      </c>
      <c r="K105" t="s">
        <v>26</v>
      </c>
      <c r="L105" s="1">
        <v>76373374.5</v>
      </c>
      <c r="M105">
        <v>0</v>
      </c>
      <c r="N105">
        <v>0</v>
      </c>
      <c r="O105" s="1">
        <v>76373374.5</v>
      </c>
    </row>
    <row r="106" spans="4:15" x14ac:dyDescent="0.3">
      <c r="D106" t="s">
        <v>384</v>
      </c>
      <c r="F106">
        <v>138901</v>
      </c>
      <c r="H106">
        <v>500540</v>
      </c>
      <c r="I106" t="s">
        <v>748</v>
      </c>
      <c r="J106" t="s">
        <v>386</v>
      </c>
      <c r="K106" t="s">
        <v>26</v>
      </c>
      <c r="L106" s="1">
        <v>14506836</v>
      </c>
      <c r="M106" s="1">
        <v>25286844</v>
      </c>
      <c r="N106" s="1">
        <v>19991025</v>
      </c>
      <c r="O106" s="1">
        <v>19802655</v>
      </c>
    </row>
    <row r="107" spans="4:15" x14ac:dyDescent="0.3">
      <c r="D107" t="s">
        <v>384</v>
      </c>
      <c r="F107">
        <v>138901</v>
      </c>
      <c r="H107">
        <v>500541</v>
      </c>
      <c r="I107" t="s">
        <v>897</v>
      </c>
      <c r="K107" t="s">
        <v>26</v>
      </c>
      <c r="L107" s="1">
        <v>4110900</v>
      </c>
      <c r="M107">
        <v>0</v>
      </c>
      <c r="N107">
        <v>0</v>
      </c>
      <c r="O107" s="1">
        <v>4110900</v>
      </c>
    </row>
    <row r="108" spans="4:15" x14ac:dyDescent="0.3">
      <c r="D108" t="s">
        <v>384</v>
      </c>
      <c r="F108">
        <v>138901</v>
      </c>
      <c r="H108">
        <v>500541</v>
      </c>
      <c r="I108" t="s">
        <v>897</v>
      </c>
      <c r="J108" t="s">
        <v>386</v>
      </c>
      <c r="K108" t="s">
        <v>26</v>
      </c>
      <c r="L108" s="1">
        <v>1023600</v>
      </c>
      <c r="M108" s="1">
        <v>3790400</v>
      </c>
      <c r="N108" s="1">
        <v>3642700</v>
      </c>
      <c r="O108" s="1">
        <v>1171300</v>
      </c>
    </row>
    <row r="109" spans="4:15" x14ac:dyDescent="0.3">
      <c r="D109" t="s">
        <v>384</v>
      </c>
      <c r="F109">
        <v>138901</v>
      </c>
      <c r="H109">
        <v>500543</v>
      </c>
      <c r="I109" t="s">
        <v>898</v>
      </c>
      <c r="K109" t="s">
        <v>26</v>
      </c>
      <c r="L109" s="1">
        <v>243540.67</v>
      </c>
      <c r="M109">
        <v>0</v>
      </c>
      <c r="N109">
        <v>0</v>
      </c>
      <c r="O109" s="1">
        <v>243540.67</v>
      </c>
    </row>
    <row r="110" spans="4:15" x14ac:dyDescent="0.3">
      <c r="D110" t="s">
        <v>384</v>
      </c>
      <c r="F110">
        <v>138901</v>
      </c>
      <c r="H110">
        <v>500544</v>
      </c>
      <c r="I110" t="s">
        <v>899</v>
      </c>
      <c r="K110" t="s">
        <v>26</v>
      </c>
      <c r="L110" s="1">
        <v>190827.67</v>
      </c>
      <c r="M110">
        <v>0</v>
      </c>
      <c r="N110" s="1">
        <v>9459.74</v>
      </c>
      <c r="O110" s="1">
        <v>181367.93</v>
      </c>
    </row>
    <row r="111" spans="4:15" x14ac:dyDescent="0.3">
      <c r="D111" t="s">
        <v>384</v>
      </c>
      <c r="F111">
        <v>138901</v>
      </c>
      <c r="H111">
        <v>500546</v>
      </c>
      <c r="I111" t="s">
        <v>404</v>
      </c>
      <c r="K111" t="s">
        <v>26</v>
      </c>
      <c r="L111" s="1">
        <v>485062.9</v>
      </c>
      <c r="M111">
        <v>0</v>
      </c>
      <c r="N111">
        <v>0</v>
      </c>
      <c r="O111" s="1">
        <v>485062.9</v>
      </c>
    </row>
    <row r="112" spans="4:15" x14ac:dyDescent="0.3">
      <c r="D112" t="s">
        <v>384</v>
      </c>
      <c r="F112">
        <v>138901</v>
      </c>
      <c r="H112">
        <v>500550</v>
      </c>
      <c r="I112" t="s">
        <v>900</v>
      </c>
      <c r="K112" t="s">
        <v>26</v>
      </c>
      <c r="L112" s="1">
        <v>208295.29</v>
      </c>
      <c r="M112">
        <v>0</v>
      </c>
      <c r="N112" s="1">
        <v>31093</v>
      </c>
      <c r="O112" s="1">
        <v>177202.29</v>
      </c>
    </row>
    <row r="113" spans="4:15" x14ac:dyDescent="0.3">
      <c r="D113" t="s">
        <v>384</v>
      </c>
      <c r="F113">
        <v>138901</v>
      </c>
      <c r="H113">
        <v>500554</v>
      </c>
      <c r="I113" t="s">
        <v>901</v>
      </c>
      <c r="K113" t="s">
        <v>26</v>
      </c>
      <c r="L113" s="1">
        <v>1025000</v>
      </c>
      <c r="M113">
        <v>0</v>
      </c>
      <c r="N113">
        <v>0</v>
      </c>
      <c r="O113" s="1">
        <v>1025000</v>
      </c>
    </row>
    <row r="114" spans="4:15" x14ac:dyDescent="0.3">
      <c r="D114" t="s">
        <v>384</v>
      </c>
      <c r="F114">
        <v>138901</v>
      </c>
      <c r="H114">
        <v>500555</v>
      </c>
      <c r="I114" t="s">
        <v>405</v>
      </c>
      <c r="K114" t="s">
        <v>26</v>
      </c>
      <c r="L114" s="1">
        <v>1228872.81</v>
      </c>
      <c r="M114">
        <v>0</v>
      </c>
      <c r="N114" s="1">
        <v>13482.85</v>
      </c>
      <c r="O114" s="1">
        <v>1215389.96</v>
      </c>
    </row>
    <row r="115" spans="4:15" x14ac:dyDescent="0.3">
      <c r="D115" t="s">
        <v>384</v>
      </c>
      <c r="F115">
        <v>138901</v>
      </c>
      <c r="H115">
        <v>500555</v>
      </c>
      <c r="I115" t="s">
        <v>405</v>
      </c>
      <c r="J115" t="s">
        <v>386</v>
      </c>
      <c r="K115" t="s">
        <v>26</v>
      </c>
      <c r="L115">
        <v>0</v>
      </c>
      <c r="M115" s="1">
        <v>238402.27</v>
      </c>
      <c r="N115" s="1">
        <v>238402.27</v>
      </c>
      <c r="O115">
        <v>0</v>
      </c>
    </row>
    <row r="116" spans="4:15" x14ac:dyDescent="0.3">
      <c r="D116" t="s">
        <v>384</v>
      </c>
      <c r="F116">
        <v>138901</v>
      </c>
      <c r="H116">
        <v>500557</v>
      </c>
      <c r="I116" t="s">
        <v>406</v>
      </c>
      <c r="K116" t="s">
        <v>26</v>
      </c>
      <c r="L116" s="1">
        <v>110751629.14</v>
      </c>
      <c r="M116">
        <v>0</v>
      </c>
      <c r="N116">
        <v>0</v>
      </c>
      <c r="O116" s="1">
        <v>110751629.14</v>
      </c>
    </row>
    <row r="117" spans="4:15" x14ac:dyDescent="0.3">
      <c r="D117" t="s">
        <v>384</v>
      </c>
      <c r="F117">
        <v>138901</v>
      </c>
      <c r="H117">
        <v>500557</v>
      </c>
      <c r="I117" t="s">
        <v>406</v>
      </c>
      <c r="J117" t="s">
        <v>386</v>
      </c>
      <c r="K117" t="s">
        <v>26</v>
      </c>
      <c r="L117" s="1">
        <v>17678590.34</v>
      </c>
      <c r="M117" s="1">
        <v>22989848.68</v>
      </c>
      <c r="N117" s="1">
        <v>19295400.66</v>
      </c>
      <c r="O117" s="1">
        <v>21373038.359999999</v>
      </c>
    </row>
    <row r="118" spans="4:15" x14ac:dyDescent="0.3">
      <c r="D118" t="s">
        <v>384</v>
      </c>
      <c r="F118">
        <v>138901</v>
      </c>
      <c r="H118">
        <v>500558</v>
      </c>
      <c r="I118" t="s">
        <v>406</v>
      </c>
      <c r="K118" t="s">
        <v>26</v>
      </c>
      <c r="L118" s="1">
        <v>121567989.73999999</v>
      </c>
      <c r="M118">
        <v>0</v>
      </c>
      <c r="N118">
        <v>0</v>
      </c>
      <c r="O118" s="1">
        <v>121567989.73999999</v>
      </c>
    </row>
    <row r="119" spans="4:15" x14ac:dyDescent="0.3">
      <c r="D119" t="s">
        <v>384</v>
      </c>
      <c r="F119">
        <v>138901</v>
      </c>
      <c r="H119">
        <v>500558</v>
      </c>
      <c r="I119" t="s">
        <v>406</v>
      </c>
      <c r="J119" t="s">
        <v>386</v>
      </c>
      <c r="K119" t="s">
        <v>26</v>
      </c>
      <c r="L119" s="1">
        <v>24797107</v>
      </c>
      <c r="M119" s="1">
        <v>31440367.84</v>
      </c>
      <c r="N119" s="1">
        <v>27230001.739999998</v>
      </c>
      <c r="O119" s="1">
        <v>29007473.100000001</v>
      </c>
    </row>
    <row r="120" spans="4:15" x14ac:dyDescent="0.3">
      <c r="D120" t="s">
        <v>384</v>
      </c>
      <c r="F120">
        <v>138901</v>
      </c>
      <c r="H120">
        <v>500560</v>
      </c>
      <c r="I120" t="s">
        <v>407</v>
      </c>
      <c r="K120" t="s">
        <v>26</v>
      </c>
      <c r="L120" s="1">
        <v>802000</v>
      </c>
      <c r="M120">
        <v>0</v>
      </c>
      <c r="N120">
        <v>0</v>
      </c>
      <c r="O120" s="1">
        <v>802000</v>
      </c>
    </row>
    <row r="121" spans="4:15" x14ac:dyDescent="0.3">
      <c r="D121" t="s">
        <v>384</v>
      </c>
      <c r="F121">
        <v>138901</v>
      </c>
      <c r="H121">
        <v>500565</v>
      </c>
      <c r="I121" t="s">
        <v>902</v>
      </c>
      <c r="K121" t="s">
        <v>26</v>
      </c>
      <c r="L121" s="1">
        <v>127053112.5</v>
      </c>
      <c r="M121">
        <v>0</v>
      </c>
      <c r="N121">
        <v>0</v>
      </c>
      <c r="O121" s="1">
        <v>127053112.5</v>
      </c>
    </row>
    <row r="122" spans="4:15" x14ac:dyDescent="0.3">
      <c r="D122" t="s">
        <v>384</v>
      </c>
      <c r="F122">
        <v>138901</v>
      </c>
      <c r="H122">
        <v>500565</v>
      </c>
      <c r="I122" t="s">
        <v>902</v>
      </c>
      <c r="J122" t="s">
        <v>386</v>
      </c>
      <c r="K122" t="s">
        <v>26</v>
      </c>
      <c r="L122" s="1">
        <v>25606575</v>
      </c>
      <c r="M122" s="1">
        <v>33095925</v>
      </c>
      <c r="N122" s="1">
        <v>28704487.5</v>
      </c>
      <c r="O122" s="1">
        <v>29998012.5</v>
      </c>
    </row>
    <row r="123" spans="4:15" x14ac:dyDescent="0.3">
      <c r="D123" t="s">
        <v>384</v>
      </c>
      <c r="F123">
        <v>138901</v>
      </c>
      <c r="H123">
        <v>500567</v>
      </c>
      <c r="I123" t="s">
        <v>903</v>
      </c>
      <c r="K123" t="s">
        <v>26</v>
      </c>
      <c r="L123" s="1">
        <v>2176631.4500000002</v>
      </c>
      <c r="M123">
        <v>0</v>
      </c>
      <c r="N123">
        <v>0</v>
      </c>
      <c r="O123" s="1">
        <v>2176631.4500000002</v>
      </c>
    </row>
    <row r="124" spans="4:15" x14ac:dyDescent="0.3">
      <c r="D124" t="s">
        <v>384</v>
      </c>
      <c r="F124">
        <v>138901</v>
      </c>
      <c r="H124">
        <v>500567</v>
      </c>
      <c r="I124" t="s">
        <v>903</v>
      </c>
      <c r="J124" t="s">
        <v>386</v>
      </c>
      <c r="K124" t="s">
        <v>26</v>
      </c>
      <c r="L124" s="1">
        <v>796254.83</v>
      </c>
      <c r="M124" s="1">
        <v>1988488.17</v>
      </c>
      <c r="N124" s="1">
        <v>1902969.55</v>
      </c>
      <c r="O124" s="1">
        <v>881773.45</v>
      </c>
    </row>
    <row r="125" spans="4:15" x14ac:dyDescent="0.3">
      <c r="D125" t="s">
        <v>384</v>
      </c>
      <c r="F125">
        <v>138901</v>
      </c>
      <c r="H125">
        <v>500576</v>
      </c>
      <c r="I125" t="s">
        <v>408</v>
      </c>
      <c r="K125" t="s">
        <v>26</v>
      </c>
      <c r="L125" s="1">
        <v>3901345.53</v>
      </c>
      <c r="M125">
        <v>0</v>
      </c>
      <c r="N125">
        <v>0</v>
      </c>
      <c r="O125" s="1">
        <v>3901345.53</v>
      </c>
    </row>
    <row r="126" spans="4:15" x14ac:dyDescent="0.3">
      <c r="D126" t="s">
        <v>384</v>
      </c>
      <c r="F126">
        <v>138901</v>
      </c>
      <c r="H126">
        <v>500576</v>
      </c>
      <c r="I126" t="s">
        <v>408</v>
      </c>
      <c r="J126" t="s">
        <v>386</v>
      </c>
      <c r="K126" t="s">
        <v>26</v>
      </c>
      <c r="L126" s="1">
        <v>507799.03999999998</v>
      </c>
      <c r="M126" s="1">
        <v>781800.95999999996</v>
      </c>
      <c r="N126" s="1">
        <v>524868.99</v>
      </c>
      <c r="O126" s="1">
        <v>764731.01</v>
      </c>
    </row>
    <row r="127" spans="4:15" x14ac:dyDescent="0.3">
      <c r="D127" t="s">
        <v>384</v>
      </c>
      <c r="F127">
        <v>138901</v>
      </c>
      <c r="H127">
        <v>500577</v>
      </c>
      <c r="I127" t="s">
        <v>409</v>
      </c>
      <c r="K127" t="s">
        <v>26</v>
      </c>
      <c r="L127" s="1">
        <v>865342.78</v>
      </c>
      <c r="M127">
        <v>0</v>
      </c>
      <c r="N127" s="1">
        <v>5583.09</v>
      </c>
      <c r="O127" s="1">
        <v>859759.69</v>
      </c>
    </row>
    <row r="128" spans="4:15" x14ac:dyDescent="0.3">
      <c r="D128" t="s">
        <v>384</v>
      </c>
      <c r="F128">
        <v>138901</v>
      </c>
      <c r="H128">
        <v>500590</v>
      </c>
      <c r="I128" t="s">
        <v>410</v>
      </c>
      <c r="K128" t="s">
        <v>26</v>
      </c>
      <c r="L128" s="1">
        <v>4765370.51</v>
      </c>
      <c r="M128">
        <v>0</v>
      </c>
      <c r="N128">
        <v>0</v>
      </c>
      <c r="O128" s="1">
        <v>4765370.51</v>
      </c>
    </row>
    <row r="129" spans="4:15" x14ac:dyDescent="0.3">
      <c r="D129" t="s">
        <v>384</v>
      </c>
      <c r="F129">
        <v>138901</v>
      </c>
      <c r="H129">
        <v>500590</v>
      </c>
      <c r="I129" t="s">
        <v>410</v>
      </c>
      <c r="J129" t="s">
        <v>386</v>
      </c>
      <c r="K129" t="s">
        <v>26</v>
      </c>
      <c r="L129" s="1">
        <v>52679.79</v>
      </c>
      <c r="M129" s="1">
        <v>349078.68</v>
      </c>
      <c r="N129" s="1">
        <v>127166.38</v>
      </c>
      <c r="O129" s="1">
        <v>274592.09000000003</v>
      </c>
    </row>
    <row r="130" spans="4:15" x14ac:dyDescent="0.3">
      <c r="D130" t="s">
        <v>384</v>
      </c>
      <c r="F130">
        <v>138901</v>
      </c>
      <c r="H130">
        <v>500591</v>
      </c>
      <c r="I130" t="s">
        <v>904</v>
      </c>
      <c r="K130" t="s">
        <v>26</v>
      </c>
      <c r="L130" s="1">
        <v>28646102.5</v>
      </c>
      <c r="M130">
        <v>0</v>
      </c>
      <c r="N130">
        <v>0</v>
      </c>
      <c r="O130" s="1">
        <v>28646102.5</v>
      </c>
    </row>
    <row r="131" spans="4:15" x14ac:dyDescent="0.3">
      <c r="D131" t="s">
        <v>384</v>
      </c>
      <c r="F131">
        <v>138901</v>
      </c>
      <c r="H131">
        <v>500591</v>
      </c>
      <c r="I131" t="s">
        <v>904</v>
      </c>
      <c r="J131" t="s">
        <v>386</v>
      </c>
      <c r="K131" t="s">
        <v>26</v>
      </c>
      <c r="L131" s="1">
        <v>2598625.06</v>
      </c>
      <c r="M131" s="1">
        <v>4037711.15</v>
      </c>
      <c r="N131" s="1">
        <v>2598625.06</v>
      </c>
      <c r="O131" s="1">
        <v>4037711.15</v>
      </c>
    </row>
    <row r="132" spans="4:15" x14ac:dyDescent="0.3">
      <c r="D132" t="s">
        <v>384</v>
      </c>
      <c r="F132">
        <v>138901</v>
      </c>
      <c r="H132">
        <v>500598</v>
      </c>
      <c r="I132" t="s">
        <v>905</v>
      </c>
      <c r="K132" t="s">
        <v>26</v>
      </c>
      <c r="L132" s="1">
        <v>32145750</v>
      </c>
      <c r="M132">
        <v>0</v>
      </c>
      <c r="N132">
        <v>0</v>
      </c>
      <c r="O132" s="1">
        <v>32145750</v>
      </c>
    </row>
    <row r="133" spans="4:15" x14ac:dyDescent="0.3">
      <c r="D133" t="s">
        <v>384</v>
      </c>
      <c r="F133">
        <v>138901</v>
      </c>
      <c r="H133">
        <v>500598</v>
      </c>
      <c r="I133" t="s">
        <v>905</v>
      </c>
      <c r="J133" t="s">
        <v>386</v>
      </c>
      <c r="K133" t="s">
        <v>26</v>
      </c>
      <c r="L133" s="1">
        <v>6363000</v>
      </c>
      <c r="M133" s="1">
        <v>7470750</v>
      </c>
      <c r="N133" s="1">
        <v>6363000</v>
      </c>
      <c r="O133" s="1">
        <v>7470750</v>
      </c>
    </row>
    <row r="134" spans="4:15" x14ac:dyDescent="0.3">
      <c r="D134" t="s">
        <v>384</v>
      </c>
      <c r="F134">
        <v>138901</v>
      </c>
      <c r="H134">
        <v>500602</v>
      </c>
      <c r="I134" t="s">
        <v>568</v>
      </c>
      <c r="K134" t="s">
        <v>26</v>
      </c>
      <c r="L134" s="1">
        <v>12096725.23</v>
      </c>
      <c r="M134">
        <v>0</v>
      </c>
      <c r="N134" s="1">
        <v>4656625.5</v>
      </c>
      <c r="O134" s="1">
        <v>7440099.7300000004</v>
      </c>
    </row>
    <row r="135" spans="4:15" x14ac:dyDescent="0.3">
      <c r="D135" t="s">
        <v>384</v>
      </c>
      <c r="F135">
        <v>138901</v>
      </c>
      <c r="H135">
        <v>500602</v>
      </c>
      <c r="I135" t="s">
        <v>568</v>
      </c>
      <c r="J135" t="s">
        <v>386</v>
      </c>
      <c r="K135" t="s">
        <v>26</v>
      </c>
      <c r="L135" s="1">
        <v>2415572.2599999998</v>
      </c>
      <c r="M135" s="1">
        <v>25994071.77</v>
      </c>
      <c r="N135" s="1">
        <v>25594729.77</v>
      </c>
      <c r="O135" s="1">
        <v>2814914.26</v>
      </c>
    </row>
    <row r="136" spans="4:15" x14ac:dyDescent="0.3">
      <c r="D136" t="s">
        <v>384</v>
      </c>
      <c r="F136">
        <v>138901</v>
      </c>
      <c r="H136">
        <v>500603</v>
      </c>
      <c r="I136" t="s">
        <v>935</v>
      </c>
      <c r="K136" t="s">
        <v>26</v>
      </c>
      <c r="L136">
        <v>0</v>
      </c>
      <c r="M136">
        <v>0</v>
      </c>
      <c r="N136">
        <v>0</v>
      </c>
      <c r="O136">
        <v>0</v>
      </c>
    </row>
    <row r="137" spans="4:15" x14ac:dyDescent="0.3">
      <c r="D137" t="s">
        <v>384</v>
      </c>
      <c r="F137">
        <v>138901</v>
      </c>
      <c r="H137">
        <v>500603</v>
      </c>
      <c r="I137" t="s">
        <v>935</v>
      </c>
      <c r="J137" t="s">
        <v>386</v>
      </c>
      <c r="K137" t="s">
        <v>26</v>
      </c>
      <c r="L137">
        <v>0</v>
      </c>
      <c r="M137">
        <v>0</v>
      </c>
      <c r="N137">
        <v>0</v>
      </c>
      <c r="O137">
        <v>0</v>
      </c>
    </row>
    <row r="138" spans="4:15" x14ac:dyDescent="0.3">
      <c r="D138" t="s">
        <v>384</v>
      </c>
      <c r="F138">
        <v>138901</v>
      </c>
      <c r="H138">
        <v>500607</v>
      </c>
      <c r="I138" t="s">
        <v>906</v>
      </c>
      <c r="K138" t="s">
        <v>26</v>
      </c>
      <c r="L138" s="1">
        <v>1171594.53</v>
      </c>
      <c r="M138">
        <v>0</v>
      </c>
      <c r="N138" s="1">
        <v>1464892.03</v>
      </c>
      <c r="O138" s="1">
        <v>-293297.5</v>
      </c>
    </row>
    <row r="139" spans="4:15" x14ac:dyDescent="0.3">
      <c r="D139" t="s">
        <v>384</v>
      </c>
      <c r="F139">
        <v>138901</v>
      </c>
      <c r="H139">
        <v>500607</v>
      </c>
      <c r="I139" t="s">
        <v>906</v>
      </c>
      <c r="J139" t="s">
        <v>386</v>
      </c>
      <c r="K139" t="s">
        <v>26</v>
      </c>
      <c r="L139" s="1">
        <v>826322.65</v>
      </c>
      <c r="M139" s="1">
        <v>2079919.03</v>
      </c>
      <c r="N139" s="1">
        <v>2029071.56</v>
      </c>
      <c r="O139" s="1">
        <v>877170.12</v>
      </c>
    </row>
    <row r="140" spans="4:15" x14ac:dyDescent="0.3">
      <c r="D140" t="s">
        <v>384</v>
      </c>
      <c r="F140">
        <v>138901</v>
      </c>
      <c r="H140">
        <v>500610</v>
      </c>
      <c r="I140" t="s">
        <v>907</v>
      </c>
      <c r="K140" t="s">
        <v>26</v>
      </c>
      <c r="L140" s="1">
        <v>23309999.460000001</v>
      </c>
      <c r="M140">
        <v>0</v>
      </c>
      <c r="N140">
        <v>0</v>
      </c>
      <c r="O140" s="1">
        <v>23309999.460000001</v>
      </c>
    </row>
    <row r="141" spans="4:15" x14ac:dyDescent="0.3">
      <c r="D141" t="s">
        <v>384</v>
      </c>
      <c r="F141">
        <v>138901</v>
      </c>
      <c r="H141">
        <v>500610</v>
      </c>
      <c r="I141" t="s">
        <v>907</v>
      </c>
      <c r="J141" t="s">
        <v>386</v>
      </c>
      <c r="K141" t="s">
        <v>26</v>
      </c>
      <c r="L141" s="1">
        <v>4038980.99</v>
      </c>
      <c r="M141" s="1">
        <v>4825706.9400000004</v>
      </c>
      <c r="N141" s="1">
        <v>4038980.99</v>
      </c>
      <c r="O141" s="1">
        <v>4825706.9400000004</v>
      </c>
    </row>
    <row r="142" spans="4:15" x14ac:dyDescent="0.3">
      <c r="D142" t="s">
        <v>384</v>
      </c>
      <c r="F142">
        <v>138901</v>
      </c>
      <c r="H142">
        <v>500613</v>
      </c>
      <c r="I142" t="s">
        <v>411</v>
      </c>
      <c r="K142" t="s">
        <v>26</v>
      </c>
      <c r="L142" s="1">
        <v>7458382.4800000004</v>
      </c>
      <c r="M142">
        <v>0</v>
      </c>
      <c r="N142">
        <v>0</v>
      </c>
      <c r="O142" s="1">
        <v>7458382.4800000004</v>
      </c>
    </row>
    <row r="143" spans="4:15" x14ac:dyDescent="0.3">
      <c r="D143" t="s">
        <v>384</v>
      </c>
      <c r="F143">
        <v>138901</v>
      </c>
      <c r="H143">
        <v>500617</v>
      </c>
      <c r="I143" t="s">
        <v>749</v>
      </c>
      <c r="K143" t="s">
        <v>26</v>
      </c>
      <c r="L143" s="1">
        <v>396040</v>
      </c>
      <c r="M143">
        <v>0</v>
      </c>
      <c r="N143" s="1">
        <v>11648</v>
      </c>
      <c r="O143" s="1">
        <v>384392</v>
      </c>
    </row>
    <row r="144" spans="4:15" x14ac:dyDescent="0.3">
      <c r="D144" t="s">
        <v>384</v>
      </c>
      <c r="F144">
        <v>138901</v>
      </c>
      <c r="H144">
        <v>500625</v>
      </c>
      <c r="I144" t="s">
        <v>824</v>
      </c>
      <c r="K144" t="s">
        <v>26</v>
      </c>
      <c r="L144" s="1">
        <v>792639.04</v>
      </c>
      <c r="M144">
        <v>0</v>
      </c>
      <c r="N144" s="1">
        <v>41347.89</v>
      </c>
      <c r="O144" s="1">
        <v>751291.15</v>
      </c>
    </row>
    <row r="145" spans="4:15" x14ac:dyDescent="0.3">
      <c r="D145" t="s">
        <v>384</v>
      </c>
      <c r="F145">
        <v>138901</v>
      </c>
      <c r="H145">
        <v>500626</v>
      </c>
      <c r="I145" t="s">
        <v>769</v>
      </c>
      <c r="K145" t="s">
        <v>26</v>
      </c>
      <c r="L145" s="1">
        <v>3600738.54</v>
      </c>
      <c r="M145" s="1">
        <v>1725582.62</v>
      </c>
      <c r="N145" s="1">
        <v>5326321.16</v>
      </c>
      <c r="O145">
        <v>0</v>
      </c>
    </row>
    <row r="146" spans="4:15" x14ac:dyDescent="0.3">
      <c r="D146" t="s">
        <v>384</v>
      </c>
      <c r="F146">
        <v>138901</v>
      </c>
      <c r="H146">
        <v>500626</v>
      </c>
      <c r="I146" t="s">
        <v>769</v>
      </c>
      <c r="J146" t="s">
        <v>386</v>
      </c>
      <c r="K146" t="s">
        <v>26</v>
      </c>
      <c r="L146" s="1">
        <v>1576648.91</v>
      </c>
      <c r="M146" s="1">
        <v>2429981.2599999998</v>
      </c>
      <c r="N146" s="1">
        <v>4006630.17</v>
      </c>
      <c r="O146">
        <v>0</v>
      </c>
    </row>
    <row r="147" spans="4:15" x14ac:dyDescent="0.3">
      <c r="D147" t="s">
        <v>384</v>
      </c>
      <c r="F147">
        <v>138901</v>
      </c>
      <c r="H147">
        <v>500629</v>
      </c>
      <c r="I147" t="s">
        <v>412</v>
      </c>
      <c r="K147" t="s">
        <v>26</v>
      </c>
      <c r="L147" s="1">
        <v>6096110.8399999999</v>
      </c>
      <c r="M147">
        <v>0</v>
      </c>
      <c r="N147" s="1">
        <v>68305.91</v>
      </c>
      <c r="O147" s="1">
        <v>6027804.9299999997</v>
      </c>
    </row>
    <row r="148" spans="4:15" x14ac:dyDescent="0.3">
      <c r="D148" t="s">
        <v>384</v>
      </c>
      <c r="F148">
        <v>138901</v>
      </c>
      <c r="H148">
        <v>500630</v>
      </c>
      <c r="I148" t="s">
        <v>770</v>
      </c>
      <c r="K148" t="s">
        <v>26</v>
      </c>
      <c r="L148" s="1">
        <v>265213637.25</v>
      </c>
      <c r="M148" s="1">
        <v>20210277.379999999</v>
      </c>
      <c r="N148">
        <v>0</v>
      </c>
      <c r="O148" s="1">
        <v>285423914.63</v>
      </c>
    </row>
    <row r="149" spans="4:15" x14ac:dyDescent="0.3">
      <c r="D149" t="s">
        <v>384</v>
      </c>
      <c r="F149">
        <v>138901</v>
      </c>
      <c r="H149">
        <v>500630</v>
      </c>
      <c r="I149" t="s">
        <v>770</v>
      </c>
      <c r="J149" t="s">
        <v>386</v>
      </c>
      <c r="K149" t="s">
        <v>26</v>
      </c>
      <c r="L149" s="1">
        <v>26766270.829999998</v>
      </c>
      <c r="M149" s="1">
        <v>35581779.07</v>
      </c>
      <c r="N149" s="1">
        <v>26853277.039999999</v>
      </c>
      <c r="O149" s="1">
        <v>35494772.859999999</v>
      </c>
    </row>
    <row r="150" spans="4:15" x14ac:dyDescent="0.3">
      <c r="D150" t="s">
        <v>384</v>
      </c>
      <c r="F150">
        <v>138901</v>
      </c>
      <c r="H150">
        <v>500631</v>
      </c>
      <c r="I150" t="s">
        <v>413</v>
      </c>
      <c r="K150" t="s">
        <v>26</v>
      </c>
      <c r="L150" s="1">
        <v>574171.62</v>
      </c>
      <c r="M150">
        <v>0</v>
      </c>
      <c r="N150">
        <v>0</v>
      </c>
      <c r="O150" s="1">
        <v>574171.62</v>
      </c>
    </row>
    <row r="151" spans="4:15" x14ac:dyDescent="0.3">
      <c r="D151" t="s">
        <v>384</v>
      </c>
      <c r="F151">
        <v>138901</v>
      </c>
      <c r="H151">
        <v>500631</v>
      </c>
      <c r="I151" t="s">
        <v>413</v>
      </c>
      <c r="J151" t="s">
        <v>386</v>
      </c>
      <c r="K151" t="s">
        <v>26</v>
      </c>
      <c r="L151" s="1">
        <v>-22541.040000000001</v>
      </c>
      <c r="M151" s="1">
        <v>23541.73</v>
      </c>
      <c r="N151" s="1">
        <v>5738.96</v>
      </c>
      <c r="O151" s="1">
        <v>-4738.2700000000004</v>
      </c>
    </row>
    <row r="152" spans="4:15" x14ac:dyDescent="0.3">
      <c r="D152" t="s">
        <v>384</v>
      </c>
      <c r="F152">
        <v>138901</v>
      </c>
      <c r="H152">
        <v>500632</v>
      </c>
      <c r="I152" t="s">
        <v>908</v>
      </c>
      <c r="K152" t="s">
        <v>26</v>
      </c>
      <c r="L152" s="1">
        <v>180555.76</v>
      </c>
      <c r="M152">
        <v>0</v>
      </c>
      <c r="N152" s="1">
        <v>13888.88</v>
      </c>
      <c r="O152" s="1">
        <v>166666.88</v>
      </c>
    </row>
    <row r="153" spans="4:15" x14ac:dyDescent="0.3">
      <c r="D153" t="s">
        <v>384</v>
      </c>
      <c r="F153">
        <v>138901</v>
      </c>
      <c r="H153">
        <v>500634</v>
      </c>
      <c r="I153" t="s">
        <v>909</v>
      </c>
      <c r="K153" t="s">
        <v>26</v>
      </c>
      <c r="L153" s="1">
        <v>17193438.34</v>
      </c>
      <c r="M153">
        <v>0</v>
      </c>
      <c r="N153">
        <v>0</v>
      </c>
      <c r="O153" s="1">
        <v>17193438.34</v>
      </c>
    </row>
    <row r="154" spans="4:15" x14ac:dyDescent="0.3">
      <c r="D154" t="s">
        <v>384</v>
      </c>
      <c r="F154">
        <v>138901</v>
      </c>
      <c r="H154">
        <v>500634</v>
      </c>
      <c r="I154" t="s">
        <v>909</v>
      </c>
      <c r="J154" t="s">
        <v>386</v>
      </c>
      <c r="K154" t="s">
        <v>26</v>
      </c>
      <c r="L154">
        <v>0</v>
      </c>
      <c r="M154">
        <v>542.04999999999995</v>
      </c>
      <c r="N154">
        <v>542.04999999999995</v>
      </c>
      <c r="O154">
        <v>0</v>
      </c>
    </row>
    <row r="155" spans="4:15" x14ac:dyDescent="0.3">
      <c r="D155" t="s">
        <v>384</v>
      </c>
      <c r="F155">
        <v>138901</v>
      </c>
      <c r="H155">
        <v>500635</v>
      </c>
      <c r="I155" t="s">
        <v>910</v>
      </c>
      <c r="K155" t="s">
        <v>26</v>
      </c>
      <c r="L155" s="1">
        <v>672037.27</v>
      </c>
      <c r="M155">
        <v>0</v>
      </c>
      <c r="N155">
        <v>0</v>
      </c>
      <c r="O155" s="1">
        <v>672037.27</v>
      </c>
    </row>
    <row r="156" spans="4:15" x14ac:dyDescent="0.3">
      <c r="D156" t="s">
        <v>384</v>
      </c>
      <c r="F156">
        <v>138901</v>
      </c>
      <c r="H156">
        <v>500639</v>
      </c>
      <c r="I156" t="s">
        <v>911</v>
      </c>
      <c r="K156" t="s">
        <v>26</v>
      </c>
      <c r="L156" s="1">
        <v>649780.76</v>
      </c>
      <c r="M156">
        <v>0</v>
      </c>
      <c r="N156">
        <v>0</v>
      </c>
      <c r="O156" s="1">
        <v>649780.76</v>
      </c>
    </row>
    <row r="157" spans="4:15" x14ac:dyDescent="0.3">
      <c r="D157" t="s">
        <v>384</v>
      </c>
      <c r="F157">
        <v>138901</v>
      </c>
      <c r="H157">
        <v>500640</v>
      </c>
      <c r="I157" t="s">
        <v>414</v>
      </c>
      <c r="K157" t="s">
        <v>26</v>
      </c>
      <c r="L157" s="1">
        <v>125205758.92</v>
      </c>
      <c r="M157">
        <v>0</v>
      </c>
      <c r="N157">
        <v>0</v>
      </c>
      <c r="O157" s="1">
        <v>125205758.92</v>
      </c>
    </row>
    <row r="158" spans="4:15" x14ac:dyDescent="0.3">
      <c r="D158" t="s">
        <v>384</v>
      </c>
      <c r="F158">
        <v>138901</v>
      </c>
      <c r="H158">
        <v>500640</v>
      </c>
      <c r="I158" t="s">
        <v>414</v>
      </c>
      <c r="J158" t="s">
        <v>386</v>
      </c>
      <c r="K158" t="s">
        <v>26</v>
      </c>
      <c r="L158" s="1">
        <v>14159241.09</v>
      </c>
      <c r="M158" s="1">
        <v>18168241.07</v>
      </c>
      <c r="N158" s="1">
        <v>14159241.09</v>
      </c>
      <c r="O158" s="1">
        <v>18168241.07</v>
      </c>
    </row>
    <row r="159" spans="4:15" x14ac:dyDescent="0.3">
      <c r="D159" t="s">
        <v>384</v>
      </c>
      <c r="F159">
        <v>138901</v>
      </c>
      <c r="H159">
        <v>500641</v>
      </c>
      <c r="I159" t="s">
        <v>912</v>
      </c>
      <c r="K159" t="s">
        <v>26</v>
      </c>
      <c r="L159" s="1">
        <v>154237587.91999999</v>
      </c>
      <c r="M159">
        <v>0</v>
      </c>
      <c r="N159">
        <v>0</v>
      </c>
      <c r="O159" s="1">
        <v>154237587.91999999</v>
      </c>
    </row>
    <row r="160" spans="4:15" x14ac:dyDescent="0.3">
      <c r="D160" t="s">
        <v>384</v>
      </c>
      <c r="F160">
        <v>138901</v>
      </c>
      <c r="H160">
        <v>500641</v>
      </c>
      <c r="I160" t="s">
        <v>912</v>
      </c>
      <c r="J160" t="s">
        <v>386</v>
      </c>
      <c r="K160" t="s">
        <v>26</v>
      </c>
      <c r="L160" s="1">
        <v>25771034.829999998</v>
      </c>
      <c r="M160" s="1">
        <v>36260591.130000003</v>
      </c>
      <c r="N160" s="1">
        <v>25771034.829999998</v>
      </c>
      <c r="O160" s="1">
        <v>36260591.130000003</v>
      </c>
    </row>
    <row r="161" spans="4:15" x14ac:dyDescent="0.3">
      <c r="D161" t="s">
        <v>384</v>
      </c>
      <c r="F161">
        <v>138901</v>
      </c>
      <c r="H161">
        <v>500642</v>
      </c>
      <c r="I161" t="s">
        <v>414</v>
      </c>
      <c r="K161" t="s">
        <v>26</v>
      </c>
      <c r="L161" s="1">
        <v>164743140.5</v>
      </c>
      <c r="M161">
        <v>0</v>
      </c>
      <c r="N161">
        <v>0</v>
      </c>
      <c r="O161" s="1">
        <v>164743140.5</v>
      </c>
    </row>
    <row r="162" spans="4:15" x14ac:dyDescent="0.3">
      <c r="D162" t="s">
        <v>384</v>
      </c>
      <c r="F162">
        <v>138901</v>
      </c>
      <c r="H162">
        <v>500642</v>
      </c>
      <c r="I162" t="s">
        <v>414</v>
      </c>
      <c r="J162" t="s">
        <v>386</v>
      </c>
      <c r="K162" t="s">
        <v>26</v>
      </c>
      <c r="L162" s="1">
        <v>18631859.5</v>
      </c>
      <c r="M162" s="1">
        <v>23906859.5</v>
      </c>
      <c r="N162" s="1">
        <v>18631859.5</v>
      </c>
      <c r="O162" s="1">
        <v>23906859.5</v>
      </c>
    </row>
    <row r="163" spans="4:15" x14ac:dyDescent="0.3">
      <c r="D163" t="s">
        <v>384</v>
      </c>
      <c r="F163">
        <v>138901</v>
      </c>
      <c r="H163">
        <v>500644</v>
      </c>
      <c r="I163" t="s">
        <v>415</v>
      </c>
      <c r="K163" t="s">
        <v>26</v>
      </c>
      <c r="L163" s="1">
        <v>1250552.46</v>
      </c>
      <c r="M163">
        <v>0</v>
      </c>
      <c r="N163">
        <v>0</v>
      </c>
      <c r="O163" s="1">
        <v>1250552.46</v>
      </c>
    </row>
    <row r="164" spans="4:15" x14ac:dyDescent="0.3">
      <c r="D164" t="s">
        <v>384</v>
      </c>
      <c r="F164">
        <v>138901</v>
      </c>
      <c r="H164">
        <v>500645</v>
      </c>
      <c r="I164" t="s">
        <v>913</v>
      </c>
      <c r="K164" t="s">
        <v>26</v>
      </c>
      <c r="L164" s="1">
        <v>1870545.87</v>
      </c>
      <c r="M164">
        <v>0</v>
      </c>
      <c r="N164">
        <v>0</v>
      </c>
      <c r="O164" s="1">
        <v>1870545.87</v>
      </c>
    </row>
    <row r="165" spans="4:15" x14ac:dyDescent="0.3">
      <c r="D165" t="s">
        <v>384</v>
      </c>
      <c r="F165">
        <v>138901</v>
      </c>
      <c r="H165">
        <v>500645</v>
      </c>
      <c r="I165" t="s">
        <v>913</v>
      </c>
      <c r="J165" t="s">
        <v>386</v>
      </c>
      <c r="K165" t="s">
        <v>26</v>
      </c>
      <c r="L165" s="1">
        <v>314836.15000000002</v>
      </c>
      <c r="M165" s="1">
        <v>1342520.85</v>
      </c>
      <c r="N165" s="1">
        <v>1279655.75</v>
      </c>
      <c r="O165" s="1">
        <v>377701.25</v>
      </c>
    </row>
    <row r="166" spans="4:15" x14ac:dyDescent="0.3">
      <c r="D166" t="s">
        <v>384</v>
      </c>
      <c r="F166">
        <v>138901</v>
      </c>
      <c r="H166">
        <v>500650</v>
      </c>
      <c r="I166" t="s">
        <v>914</v>
      </c>
      <c r="K166" t="s">
        <v>26</v>
      </c>
      <c r="L166" s="1">
        <v>12688248.66</v>
      </c>
      <c r="M166">
        <v>0</v>
      </c>
      <c r="N166">
        <v>0</v>
      </c>
      <c r="O166" s="1">
        <v>12688248.66</v>
      </c>
    </row>
    <row r="167" spans="4:15" x14ac:dyDescent="0.3">
      <c r="D167" t="s">
        <v>384</v>
      </c>
      <c r="F167">
        <v>138901</v>
      </c>
      <c r="H167">
        <v>500650</v>
      </c>
      <c r="I167" t="s">
        <v>914</v>
      </c>
      <c r="J167" t="s">
        <v>386</v>
      </c>
      <c r="K167" t="s">
        <v>26</v>
      </c>
      <c r="L167" s="1">
        <v>5565563.4800000004</v>
      </c>
      <c r="M167" s="1">
        <v>18878685.420000002</v>
      </c>
      <c r="N167" s="1">
        <v>18353592.809999999</v>
      </c>
      <c r="O167" s="1">
        <v>6090656.0899999999</v>
      </c>
    </row>
    <row r="168" spans="4:15" x14ac:dyDescent="0.3">
      <c r="D168" t="s">
        <v>384</v>
      </c>
      <c r="F168">
        <v>138901</v>
      </c>
      <c r="H168">
        <v>500656</v>
      </c>
      <c r="I168" t="s">
        <v>915</v>
      </c>
      <c r="K168" t="s">
        <v>26</v>
      </c>
      <c r="L168" s="1">
        <v>48468421.189999998</v>
      </c>
      <c r="M168" s="1">
        <v>2835034.88</v>
      </c>
      <c r="N168">
        <v>0</v>
      </c>
      <c r="O168" s="1">
        <v>51303456.07</v>
      </c>
    </row>
    <row r="169" spans="4:15" x14ac:dyDescent="0.3">
      <c r="D169" t="s">
        <v>384</v>
      </c>
      <c r="F169">
        <v>138901</v>
      </c>
      <c r="H169">
        <v>500656</v>
      </c>
      <c r="I169" t="s">
        <v>915</v>
      </c>
      <c r="J169" t="s">
        <v>386</v>
      </c>
      <c r="K169" t="s">
        <v>26</v>
      </c>
      <c r="L169" s="1">
        <v>5350272.07</v>
      </c>
      <c r="M169" s="1">
        <v>6945784.2000000002</v>
      </c>
      <c r="N169" s="1">
        <v>5355626.5199999996</v>
      </c>
      <c r="O169" s="1">
        <v>6940429.75</v>
      </c>
    </row>
    <row r="170" spans="4:15" x14ac:dyDescent="0.3">
      <c r="D170" t="s">
        <v>384</v>
      </c>
      <c r="F170">
        <v>138901</v>
      </c>
      <c r="H170">
        <v>500657</v>
      </c>
      <c r="I170" t="s">
        <v>916</v>
      </c>
      <c r="K170" t="s">
        <v>26</v>
      </c>
      <c r="L170" s="1">
        <v>410003.76</v>
      </c>
      <c r="M170">
        <v>0</v>
      </c>
      <c r="N170">
        <v>0</v>
      </c>
      <c r="O170" s="1">
        <v>410003.76</v>
      </c>
    </row>
    <row r="171" spans="4:15" x14ac:dyDescent="0.3">
      <c r="D171" t="s">
        <v>384</v>
      </c>
      <c r="F171">
        <v>138901</v>
      </c>
      <c r="H171">
        <v>500660</v>
      </c>
      <c r="I171" t="s">
        <v>917</v>
      </c>
      <c r="K171" t="s">
        <v>26</v>
      </c>
      <c r="L171" s="1">
        <v>1014990.53</v>
      </c>
      <c r="M171">
        <v>0</v>
      </c>
      <c r="N171">
        <v>0</v>
      </c>
      <c r="O171" s="1">
        <v>1014990.53</v>
      </c>
    </row>
    <row r="172" spans="4:15" x14ac:dyDescent="0.3">
      <c r="D172" t="s">
        <v>384</v>
      </c>
      <c r="F172">
        <v>138901</v>
      </c>
      <c r="H172">
        <v>500664</v>
      </c>
      <c r="I172" t="s">
        <v>918</v>
      </c>
      <c r="K172" t="s">
        <v>26</v>
      </c>
      <c r="L172" s="1">
        <v>1407666.19</v>
      </c>
      <c r="M172">
        <v>0</v>
      </c>
      <c r="N172">
        <v>0</v>
      </c>
      <c r="O172" s="1">
        <v>1407666.19</v>
      </c>
    </row>
    <row r="173" spans="4:15" x14ac:dyDescent="0.3">
      <c r="D173" t="s">
        <v>384</v>
      </c>
      <c r="F173">
        <v>138901</v>
      </c>
      <c r="H173">
        <v>500677</v>
      </c>
      <c r="I173" t="s">
        <v>750</v>
      </c>
      <c r="K173" t="s">
        <v>26</v>
      </c>
      <c r="L173" s="1">
        <v>372242534.33999997</v>
      </c>
      <c r="M173">
        <v>0</v>
      </c>
      <c r="N173">
        <v>0</v>
      </c>
      <c r="O173" s="1">
        <v>372242534.33999997</v>
      </c>
    </row>
    <row r="174" spans="4:15" x14ac:dyDescent="0.3">
      <c r="D174" t="s">
        <v>384</v>
      </c>
      <c r="F174">
        <v>138901</v>
      </c>
      <c r="H174">
        <v>500677</v>
      </c>
      <c r="I174" t="s">
        <v>750</v>
      </c>
      <c r="J174" t="s">
        <v>386</v>
      </c>
      <c r="K174" t="s">
        <v>26</v>
      </c>
      <c r="L174" s="1">
        <v>31291001.66</v>
      </c>
      <c r="M174" s="1">
        <v>42899123.829999998</v>
      </c>
      <c r="N174" s="1">
        <v>31291001.66</v>
      </c>
      <c r="O174" s="1">
        <v>42899123.829999998</v>
      </c>
    </row>
    <row r="175" spans="4:15" x14ac:dyDescent="0.3">
      <c r="D175" t="s">
        <v>384</v>
      </c>
      <c r="F175">
        <v>138901</v>
      </c>
      <c r="H175">
        <v>500679</v>
      </c>
      <c r="I175" t="s">
        <v>416</v>
      </c>
      <c r="K175" t="s">
        <v>26</v>
      </c>
      <c r="L175" s="1">
        <v>247364006.03</v>
      </c>
      <c r="M175">
        <v>0</v>
      </c>
      <c r="N175">
        <v>0</v>
      </c>
      <c r="O175" s="1">
        <v>247364006.03</v>
      </c>
    </row>
    <row r="176" spans="4:15" x14ac:dyDescent="0.3">
      <c r="D176" t="s">
        <v>384</v>
      </c>
      <c r="F176">
        <v>138901</v>
      </c>
      <c r="H176">
        <v>500679</v>
      </c>
      <c r="I176" t="s">
        <v>416</v>
      </c>
      <c r="J176" t="s">
        <v>386</v>
      </c>
      <c r="K176" t="s">
        <v>26</v>
      </c>
      <c r="L176" s="1">
        <v>27698493.969999999</v>
      </c>
      <c r="M176" s="1">
        <v>35610993.969999999</v>
      </c>
      <c r="N176" s="1">
        <v>27698493.969999999</v>
      </c>
      <c r="O176" s="1">
        <v>35610993.969999999</v>
      </c>
    </row>
    <row r="177" spans="4:15" x14ac:dyDescent="0.3">
      <c r="D177" t="s">
        <v>384</v>
      </c>
      <c r="F177">
        <v>138901</v>
      </c>
      <c r="H177">
        <v>500680</v>
      </c>
      <c r="I177" t="s">
        <v>919</v>
      </c>
      <c r="K177" t="s">
        <v>26</v>
      </c>
      <c r="L177" s="1">
        <v>230031.99</v>
      </c>
      <c r="M177">
        <v>0</v>
      </c>
      <c r="N177">
        <v>0</v>
      </c>
      <c r="O177" s="1">
        <v>230031.99</v>
      </c>
    </row>
    <row r="178" spans="4:15" x14ac:dyDescent="0.3">
      <c r="D178" t="s">
        <v>384</v>
      </c>
      <c r="F178">
        <v>138901</v>
      </c>
      <c r="H178">
        <v>500682</v>
      </c>
      <c r="I178" t="s">
        <v>771</v>
      </c>
      <c r="K178" t="s">
        <v>26</v>
      </c>
      <c r="L178" s="1">
        <v>1764417.62</v>
      </c>
      <c r="M178" s="1">
        <v>858645.96</v>
      </c>
      <c r="N178" s="1">
        <v>844545.1</v>
      </c>
      <c r="O178" s="1">
        <v>1778518.48</v>
      </c>
    </row>
    <row r="179" spans="4:15" x14ac:dyDescent="0.3">
      <c r="D179" t="s">
        <v>384</v>
      </c>
      <c r="F179">
        <v>138901</v>
      </c>
      <c r="H179">
        <v>500682</v>
      </c>
      <c r="I179" t="s">
        <v>771</v>
      </c>
      <c r="J179" t="s">
        <v>386</v>
      </c>
      <c r="K179" t="s">
        <v>26</v>
      </c>
      <c r="L179" s="1">
        <v>34974.17</v>
      </c>
      <c r="M179" s="1">
        <v>119624.31</v>
      </c>
      <c r="N179" s="1">
        <v>63129.47</v>
      </c>
      <c r="O179" s="1">
        <v>91469.01</v>
      </c>
    </row>
    <row r="180" spans="4:15" x14ac:dyDescent="0.3">
      <c r="D180" t="s">
        <v>384</v>
      </c>
      <c r="F180">
        <v>138901</v>
      </c>
      <c r="H180">
        <v>500686</v>
      </c>
      <c r="I180" t="s">
        <v>751</v>
      </c>
      <c r="K180" t="s">
        <v>26</v>
      </c>
      <c r="L180" s="1">
        <v>3348921.51</v>
      </c>
      <c r="M180">
        <v>0</v>
      </c>
      <c r="N180" s="1">
        <v>55152.94</v>
      </c>
      <c r="O180" s="1">
        <v>3293768.57</v>
      </c>
    </row>
    <row r="181" spans="4:15" x14ac:dyDescent="0.3">
      <c r="D181" t="s">
        <v>384</v>
      </c>
      <c r="F181">
        <v>138901</v>
      </c>
      <c r="H181">
        <v>500686</v>
      </c>
      <c r="I181" t="s">
        <v>751</v>
      </c>
      <c r="J181" t="s">
        <v>386</v>
      </c>
      <c r="K181" t="s">
        <v>26</v>
      </c>
      <c r="L181" s="1">
        <v>318480.36</v>
      </c>
      <c r="M181" s="1">
        <v>519760.8</v>
      </c>
      <c r="N181" s="1">
        <v>414594.51</v>
      </c>
      <c r="O181" s="1">
        <v>423646.65</v>
      </c>
    </row>
    <row r="182" spans="4:15" x14ac:dyDescent="0.3">
      <c r="D182" t="s">
        <v>384</v>
      </c>
      <c r="F182">
        <v>138901</v>
      </c>
      <c r="H182">
        <v>500691</v>
      </c>
      <c r="I182" t="s">
        <v>920</v>
      </c>
      <c r="K182" t="s">
        <v>26</v>
      </c>
      <c r="L182" s="1">
        <v>2074262.76</v>
      </c>
      <c r="M182">
        <v>0</v>
      </c>
      <c r="N182" s="1">
        <v>483474.19</v>
      </c>
      <c r="O182" s="1">
        <v>1590788.57</v>
      </c>
    </row>
    <row r="183" spans="4:15" x14ac:dyDescent="0.3">
      <c r="D183" t="s">
        <v>384</v>
      </c>
      <c r="F183">
        <v>138901</v>
      </c>
      <c r="H183">
        <v>500691</v>
      </c>
      <c r="I183" t="s">
        <v>920</v>
      </c>
      <c r="J183" t="s">
        <v>386</v>
      </c>
      <c r="K183" t="s">
        <v>26</v>
      </c>
      <c r="L183" s="1">
        <v>898676.48</v>
      </c>
      <c r="M183" s="1">
        <v>2364599.96</v>
      </c>
      <c r="N183" s="1">
        <v>2279079.85</v>
      </c>
      <c r="O183" s="1">
        <v>984196.59</v>
      </c>
    </row>
    <row r="184" spans="4:15" x14ac:dyDescent="0.3">
      <c r="D184" t="s">
        <v>384</v>
      </c>
      <c r="F184">
        <v>138901</v>
      </c>
      <c r="H184">
        <v>500693</v>
      </c>
      <c r="I184" t="s">
        <v>417</v>
      </c>
      <c r="K184" t="s">
        <v>26</v>
      </c>
      <c r="L184" s="1">
        <v>3955968.26</v>
      </c>
      <c r="M184" s="1">
        <v>1360385.83</v>
      </c>
      <c r="N184" s="1">
        <v>2185231.3199999998</v>
      </c>
      <c r="O184" s="1">
        <v>3131122.77</v>
      </c>
    </row>
    <row r="185" spans="4:15" x14ac:dyDescent="0.3">
      <c r="D185" t="s">
        <v>384</v>
      </c>
      <c r="F185">
        <v>138901</v>
      </c>
      <c r="H185">
        <v>500700</v>
      </c>
      <c r="I185" t="s">
        <v>921</v>
      </c>
      <c r="K185" t="s">
        <v>26</v>
      </c>
      <c r="L185" s="1">
        <v>117065289.95999999</v>
      </c>
      <c r="M185">
        <v>0</v>
      </c>
      <c r="N185">
        <v>0</v>
      </c>
      <c r="O185" s="1">
        <v>117065289.95999999</v>
      </c>
    </row>
    <row r="186" spans="4:15" x14ac:dyDescent="0.3">
      <c r="D186" t="s">
        <v>384</v>
      </c>
      <c r="F186">
        <v>138901</v>
      </c>
      <c r="H186">
        <v>500701</v>
      </c>
      <c r="I186" t="s">
        <v>922</v>
      </c>
      <c r="K186" t="s">
        <v>26</v>
      </c>
      <c r="L186" s="1">
        <v>166381754.69999999</v>
      </c>
      <c r="M186">
        <v>0</v>
      </c>
      <c r="N186">
        <v>0</v>
      </c>
      <c r="O186" s="1">
        <v>166381754.69999999</v>
      </c>
    </row>
    <row r="187" spans="4:15" x14ac:dyDescent="0.3">
      <c r="D187" t="s">
        <v>384</v>
      </c>
      <c r="F187">
        <v>138901</v>
      </c>
      <c r="H187">
        <v>500701</v>
      </c>
      <c r="I187" t="s">
        <v>922</v>
      </c>
      <c r="J187" t="s">
        <v>386</v>
      </c>
      <c r="K187" t="s">
        <v>26</v>
      </c>
      <c r="L187" s="1">
        <v>19441329.789999999</v>
      </c>
      <c r="M187" s="1">
        <v>24786751.850000001</v>
      </c>
      <c r="N187" s="1">
        <v>19441329.789999999</v>
      </c>
      <c r="O187" s="1">
        <v>24786751.850000001</v>
      </c>
    </row>
    <row r="188" spans="4:15" x14ac:dyDescent="0.3">
      <c r="D188" t="s">
        <v>384</v>
      </c>
      <c r="F188">
        <v>138901</v>
      </c>
      <c r="H188">
        <v>500708</v>
      </c>
      <c r="I188" t="s">
        <v>418</v>
      </c>
      <c r="K188" t="s">
        <v>26</v>
      </c>
      <c r="L188" s="1">
        <v>126563725.17</v>
      </c>
      <c r="M188">
        <v>0</v>
      </c>
      <c r="N188">
        <v>0</v>
      </c>
      <c r="O188" s="1">
        <v>126563725.17</v>
      </c>
    </row>
    <row r="189" spans="4:15" x14ac:dyDescent="0.3">
      <c r="D189" t="s">
        <v>384</v>
      </c>
      <c r="F189">
        <v>138901</v>
      </c>
      <c r="H189">
        <v>500708</v>
      </c>
      <c r="I189" t="s">
        <v>418</v>
      </c>
      <c r="J189" t="s">
        <v>386</v>
      </c>
      <c r="K189" t="s">
        <v>26</v>
      </c>
      <c r="L189" s="1">
        <v>15561110.5</v>
      </c>
      <c r="M189" s="1">
        <v>19849985.390000001</v>
      </c>
      <c r="N189" s="1">
        <v>15761595.43</v>
      </c>
      <c r="O189" s="1">
        <v>19649500.460000001</v>
      </c>
    </row>
    <row r="190" spans="4:15" x14ac:dyDescent="0.3">
      <c r="D190" t="s">
        <v>384</v>
      </c>
      <c r="F190">
        <v>138901</v>
      </c>
      <c r="H190">
        <v>500709</v>
      </c>
      <c r="I190" t="s">
        <v>418</v>
      </c>
      <c r="K190" t="s">
        <v>26</v>
      </c>
      <c r="L190" s="1">
        <v>515140800</v>
      </c>
      <c r="M190">
        <v>0</v>
      </c>
      <c r="N190">
        <v>0</v>
      </c>
      <c r="O190" s="1">
        <v>515140800</v>
      </c>
    </row>
    <row r="191" spans="4:15" x14ac:dyDescent="0.3">
      <c r="D191" t="s">
        <v>384</v>
      </c>
      <c r="F191">
        <v>138901</v>
      </c>
      <c r="H191">
        <v>500709</v>
      </c>
      <c r="I191" t="s">
        <v>418</v>
      </c>
      <c r="J191" t="s">
        <v>386</v>
      </c>
      <c r="K191" t="s">
        <v>26</v>
      </c>
      <c r="L191" s="1">
        <v>59923200</v>
      </c>
      <c r="M191" s="1">
        <v>77276800</v>
      </c>
      <c r="N191" s="1">
        <v>60734400</v>
      </c>
      <c r="O191" s="1">
        <v>76465600</v>
      </c>
    </row>
    <row r="192" spans="4:15" x14ac:dyDescent="0.3">
      <c r="D192" t="s">
        <v>384</v>
      </c>
      <c r="F192">
        <v>138901</v>
      </c>
      <c r="H192">
        <v>500710</v>
      </c>
      <c r="I192" t="s">
        <v>772</v>
      </c>
      <c r="K192" t="s">
        <v>26</v>
      </c>
      <c r="L192" s="1">
        <v>949513.28</v>
      </c>
      <c r="M192">
        <v>0</v>
      </c>
      <c r="N192" s="1">
        <v>19781.12</v>
      </c>
      <c r="O192" s="1">
        <v>929732.16</v>
      </c>
    </row>
    <row r="193" spans="4:15" x14ac:dyDescent="0.3">
      <c r="D193" t="s">
        <v>384</v>
      </c>
      <c r="F193">
        <v>138901</v>
      </c>
      <c r="H193">
        <v>500716</v>
      </c>
      <c r="I193" t="s">
        <v>419</v>
      </c>
      <c r="K193" t="s">
        <v>26</v>
      </c>
      <c r="L193" s="1">
        <v>842471.19</v>
      </c>
      <c r="M193">
        <v>0</v>
      </c>
      <c r="N193">
        <v>0</v>
      </c>
      <c r="O193" s="1">
        <v>842471.19</v>
      </c>
    </row>
    <row r="194" spans="4:15" x14ac:dyDescent="0.3">
      <c r="D194" t="s">
        <v>384</v>
      </c>
      <c r="F194">
        <v>138901</v>
      </c>
      <c r="H194">
        <v>500716</v>
      </c>
      <c r="I194" t="s">
        <v>419</v>
      </c>
      <c r="J194" t="s">
        <v>386</v>
      </c>
      <c r="K194" t="s">
        <v>26</v>
      </c>
      <c r="L194" s="1">
        <v>111332.85</v>
      </c>
      <c r="M194" s="1">
        <v>203816.41</v>
      </c>
      <c r="N194" s="1">
        <v>176379.1</v>
      </c>
      <c r="O194" s="1">
        <v>138770.16</v>
      </c>
    </row>
    <row r="195" spans="4:15" x14ac:dyDescent="0.3">
      <c r="D195" t="s">
        <v>384</v>
      </c>
      <c r="F195">
        <v>138901</v>
      </c>
      <c r="H195">
        <v>500717</v>
      </c>
      <c r="I195" t="s">
        <v>682</v>
      </c>
      <c r="K195" t="s">
        <v>26</v>
      </c>
      <c r="L195" s="1">
        <v>29372529.960000001</v>
      </c>
      <c r="M195" s="1">
        <v>22179000</v>
      </c>
      <c r="N195" s="1">
        <v>1997405.65</v>
      </c>
      <c r="O195" s="1">
        <v>49554124.310000002</v>
      </c>
    </row>
    <row r="196" spans="4:15" x14ac:dyDescent="0.3">
      <c r="D196" t="s">
        <v>384</v>
      </c>
      <c r="F196">
        <v>138901</v>
      </c>
      <c r="H196">
        <v>500717</v>
      </c>
      <c r="I196" t="s">
        <v>682</v>
      </c>
      <c r="J196" t="s">
        <v>386</v>
      </c>
      <c r="K196" t="s">
        <v>26</v>
      </c>
      <c r="L196" s="1">
        <v>5547192.8799999999</v>
      </c>
      <c r="M196" s="1">
        <v>19491034.710000001</v>
      </c>
      <c r="N196" s="1">
        <v>18076059.41</v>
      </c>
      <c r="O196" s="1">
        <v>6962168.1799999997</v>
      </c>
    </row>
    <row r="197" spans="4:15" x14ac:dyDescent="0.3">
      <c r="D197" t="s">
        <v>384</v>
      </c>
      <c r="F197">
        <v>138901</v>
      </c>
      <c r="H197">
        <v>500721</v>
      </c>
      <c r="I197" t="s">
        <v>923</v>
      </c>
      <c r="K197" t="s">
        <v>26</v>
      </c>
      <c r="L197" s="1">
        <v>54520466.700000003</v>
      </c>
      <c r="M197" s="1">
        <v>13693166.68</v>
      </c>
      <c r="N197">
        <v>0</v>
      </c>
      <c r="O197" s="1">
        <v>68213633.379999995</v>
      </c>
    </row>
    <row r="198" spans="4:15" x14ac:dyDescent="0.3">
      <c r="D198" t="s">
        <v>384</v>
      </c>
      <c r="F198">
        <v>138901</v>
      </c>
      <c r="H198">
        <v>500721</v>
      </c>
      <c r="I198" t="s">
        <v>923</v>
      </c>
      <c r="J198" t="s">
        <v>386</v>
      </c>
      <c r="K198" t="s">
        <v>26</v>
      </c>
      <c r="L198" s="1">
        <v>5382033.3200000003</v>
      </c>
      <c r="M198" s="1">
        <v>7261700.0099999998</v>
      </c>
      <c r="N198" s="1">
        <v>5397366.6600000001</v>
      </c>
      <c r="O198" s="1">
        <v>7246366.6699999999</v>
      </c>
    </row>
    <row r="199" spans="4:15" x14ac:dyDescent="0.3">
      <c r="D199" t="s">
        <v>384</v>
      </c>
      <c r="F199">
        <v>138901</v>
      </c>
      <c r="H199">
        <v>500724</v>
      </c>
      <c r="I199" t="s">
        <v>414</v>
      </c>
      <c r="K199" t="s">
        <v>26</v>
      </c>
      <c r="L199" s="1">
        <v>22172765.420000002</v>
      </c>
      <c r="M199">
        <v>0</v>
      </c>
      <c r="N199" s="1">
        <v>9101679.5899999999</v>
      </c>
      <c r="O199" s="1">
        <v>13071085.83</v>
      </c>
    </row>
    <row r="200" spans="4:15" x14ac:dyDescent="0.3">
      <c r="D200" t="s">
        <v>384</v>
      </c>
      <c r="F200">
        <v>138901</v>
      </c>
      <c r="H200">
        <v>500724</v>
      </c>
      <c r="I200" t="s">
        <v>414</v>
      </c>
      <c r="J200" t="s">
        <v>386</v>
      </c>
      <c r="K200" t="s">
        <v>26</v>
      </c>
      <c r="L200" s="1">
        <v>515861.71</v>
      </c>
      <c r="M200" s="1">
        <v>1499495.92</v>
      </c>
      <c r="N200" s="1">
        <v>1035192.12</v>
      </c>
      <c r="O200" s="1">
        <v>980165.51</v>
      </c>
    </row>
    <row r="201" spans="4:15" x14ac:dyDescent="0.3">
      <c r="D201" t="s">
        <v>384</v>
      </c>
      <c r="F201">
        <v>138901</v>
      </c>
      <c r="H201">
        <v>500730</v>
      </c>
      <c r="I201" t="s">
        <v>924</v>
      </c>
      <c r="K201" t="s">
        <v>26</v>
      </c>
      <c r="L201" s="1">
        <v>699775</v>
      </c>
      <c r="M201">
        <v>0</v>
      </c>
      <c r="N201">
        <v>0</v>
      </c>
      <c r="O201" s="1">
        <v>699775</v>
      </c>
    </row>
    <row r="202" spans="4:15" x14ac:dyDescent="0.3">
      <c r="D202" t="s">
        <v>384</v>
      </c>
      <c r="F202">
        <v>138901</v>
      </c>
      <c r="H202">
        <v>500732</v>
      </c>
      <c r="I202" t="s">
        <v>647</v>
      </c>
      <c r="K202" t="s">
        <v>26</v>
      </c>
      <c r="L202" s="1">
        <v>858816.69</v>
      </c>
      <c r="M202" s="1">
        <v>661680.47</v>
      </c>
      <c r="N202" s="1">
        <v>662177.30000000005</v>
      </c>
      <c r="O202" s="1">
        <v>858319.86</v>
      </c>
    </row>
    <row r="203" spans="4:15" x14ac:dyDescent="0.3">
      <c r="D203" t="s">
        <v>384</v>
      </c>
      <c r="F203">
        <v>138901</v>
      </c>
      <c r="H203">
        <v>500732</v>
      </c>
      <c r="I203" t="s">
        <v>647</v>
      </c>
      <c r="J203" t="s">
        <v>386</v>
      </c>
      <c r="K203" t="s">
        <v>26</v>
      </c>
      <c r="L203" s="1">
        <v>116728.71</v>
      </c>
      <c r="M203" s="1">
        <v>636453.01</v>
      </c>
      <c r="N203" s="1">
        <v>607889.06000000006</v>
      </c>
      <c r="O203" s="1">
        <v>145292.66</v>
      </c>
    </row>
    <row r="204" spans="4:15" x14ac:dyDescent="0.3">
      <c r="D204" t="s">
        <v>384</v>
      </c>
      <c r="F204">
        <v>138901</v>
      </c>
      <c r="H204">
        <v>500733</v>
      </c>
      <c r="I204" t="s">
        <v>925</v>
      </c>
      <c r="K204" t="s">
        <v>26</v>
      </c>
      <c r="L204">
        <v>0</v>
      </c>
      <c r="M204" s="1">
        <v>13519.86</v>
      </c>
      <c r="N204" s="1">
        <v>13519.86</v>
      </c>
      <c r="O204">
        <v>0</v>
      </c>
    </row>
    <row r="205" spans="4:15" x14ac:dyDescent="0.3">
      <c r="D205" t="s">
        <v>384</v>
      </c>
      <c r="F205">
        <v>138901</v>
      </c>
      <c r="H205">
        <v>500733</v>
      </c>
      <c r="I205" t="s">
        <v>925</v>
      </c>
      <c r="J205" t="s">
        <v>386</v>
      </c>
      <c r="K205" t="s">
        <v>26</v>
      </c>
      <c r="L205">
        <v>0</v>
      </c>
      <c r="M205" s="1">
        <v>89435.16</v>
      </c>
      <c r="N205" s="1">
        <v>89435.16</v>
      </c>
      <c r="O205">
        <v>0</v>
      </c>
    </row>
    <row r="206" spans="4:15" x14ac:dyDescent="0.3">
      <c r="D206" t="s">
        <v>384</v>
      </c>
      <c r="F206">
        <v>138901</v>
      </c>
      <c r="H206">
        <v>500734</v>
      </c>
      <c r="I206" t="s">
        <v>648</v>
      </c>
      <c r="K206" t="s">
        <v>26</v>
      </c>
      <c r="L206" s="1">
        <v>3795220.45</v>
      </c>
      <c r="M206" s="1">
        <v>1492506.51</v>
      </c>
      <c r="N206" s="1">
        <v>1228005.29</v>
      </c>
      <c r="O206" s="1">
        <v>4059721.67</v>
      </c>
    </row>
    <row r="207" spans="4:15" x14ac:dyDescent="0.3">
      <c r="D207" t="s">
        <v>384</v>
      </c>
      <c r="F207">
        <v>138901</v>
      </c>
      <c r="H207">
        <v>500734</v>
      </c>
      <c r="I207" t="s">
        <v>648</v>
      </c>
      <c r="J207" t="s">
        <v>386</v>
      </c>
      <c r="K207" t="s">
        <v>26</v>
      </c>
      <c r="L207" s="1">
        <v>456108.48</v>
      </c>
      <c r="M207" s="1">
        <v>2268121.54</v>
      </c>
      <c r="N207" s="1">
        <v>2131986.2200000002</v>
      </c>
      <c r="O207" s="1">
        <v>592243.80000000005</v>
      </c>
    </row>
    <row r="208" spans="4:15" x14ac:dyDescent="0.3">
      <c r="D208" t="s">
        <v>384</v>
      </c>
      <c r="F208">
        <v>138901</v>
      </c>
      <c r="H208">
        <v>500735</v>
      </c>
      <c r="I208" t="s">
        <v>773</v>
      </c>
      <c r="K208" t="s">
        <v>26</v>
      </c>
      <c r="L208" s="1">
        <v>246037500</v>
      </c>
      <c r="M208">
        <v>0</v>
      </c>
      <c r="N208">
        <v>0</v>
      </c>
      <c r="O208" s="1">
        <v>246037500</v>
      </c>
    </row>
    <row r="209" spans="4:15" x14ac:dyDescent="0.3">
      <c r="D209" t="s">
        <v>384</v>
      </c>
      <c r="F209">
        <v>138901</v>
      </c>
      <c r="H209">
        <v>500735</v>
      </c>
      <c r="I209" t="s">
        <v>773</v>
      </c>
      <c r="J209" t="s">
        <v>386</v>
      </c>
      <c r="K209" t="s">
        <v>26</v>
      </c>
      <c r="L209" s="1">
        <v>29025000</v>
      </c>
      <c r="M209" s="1">
        <v>36937500</v>
      </c>
      <c r="N209" s="1">
        <v>29025000</v>
      </c>
      <c r="O209" s="1">
        <v>36937500</v>
      </c>
    </row>
    <row r="210" spans="4:15" x14ac:dyDescent="0.3">
      <c r="D210" t="s">
        <v>384</v>
      </c>
      <c r="F210">
        <v>138901</v>
      </c>
      <c r="H210">
        <v>500736</v>
      </c>
      <c r="I210" t="s">
        <v>926</v>
      </c>
      <c r="K210" t="s">
        <v>26</v>
      </c>
      <c r="L210">
        <v>0</v>
      </c>
      <c r="M210">
        <v>0</v>
      </c>
      <c r="N210">
        <v>0</v>
      </c>
      <c r="O210">
        <v>0</v>
      </c>
    </row>
    <row r="211" spans="4:15" x14ac:dyDescent="0.3">
      <c r="D211" t="s">
        <v>384</v>
      </c>
      <c r="F211">
        <v>138901</v>
      </c>
      <c r="H211">
        <v>500740</v>
      </c>
      <c r="I211" t="s">
        <v>927</v>
      </c>
      <c r="K211" t="s">
        <v>26</v>
      </c>
      <c r="L211" s="1">
        <v>81387400</v>
      </c>
      <c r="M211">
        <v>0</v>
      </c>
      <c r="N211">
        <v>0</v>
      </c>
      <c r="O211" s="1">
        <v>81387400</v>
      </c>
    </row>
    <row r="212" spans="4:15" x14ac:dyDescent="0.3">
      <c r="D212" t="s">
        <v>384</v>
      </c>
      <c r="F212">
        <v>138901</v>
      </c>
      <c r="H212">
        <v>500740</v>
      </c>
      <c r="I212" t="s">
        <v>927</v>
      </c>
      <c r="J212" t="s">
        <v>386</v>
      </c>
      <c r="K212" t="s">
        <v>26</v>
      </c>
      <c r="L212" s="1">
        <v>9566600</v>
      </c>
      <c r="M212" s="1">
        <v>12183000</v>
      </c>
      <c r="N212" s="1">
        <v>9566600</v>
      </c>
      <c r="O212" s="1">
        <v>12183000</v>
      </c>
    </row>
    <row r="213" spans="4:15" x14ac:dyDescent="0.3">
      <c r="D213" t="s">
        <v>384</v>
      </c>
      <c r="F213">
        <v>138901</v>
      </c>
      <c r="H213">
        <v>500741</v>
      </c>
      <c r="I213" t="s">
        <v>928</v>
      </c>
      <c r="K213" t="s">
        <v>26</v>
      </c>
      <c r="L213" s="1">
        <v>21182489.899999999</v>
      </c>
      <c r="M213" s="1">
        <v>94510.82</v>
      </c>
      <c r="N213">
        <v>0</v>
      </c>
      <c r="O213" s="1">
        <v>21277000.719999999</v>
      </c>
    </row>
    <row r="214" spans="4:15" x14ac:dyDescent="0.3">
      <c r="D214" t="s">
        <v>384</v>
      </c>
      <c r="F214">
        <v>138901</v>
      </c>
      <c r="H214">
        <v>500741</v>
      </c>
      <c r="I214" t="s">
        <v>928</v>
      </c>
      <c r="J214" t="s">
        <v>386</v>
      </c>
      <c r="K214" t="s">
        <v>26</v>
      </c>
      <c r="L214" s="1">
        <v>942576.59</v>
      </c>
      <c r="M214" s="1">
        <v>1592913.18</v>
      </c>
      <c r="N214" s="1">
        <v>956119.97</v>
      </c>
      <c r="O214" s="1">
        <v>1579369.8</v>
      </c>
    </row>
    <row r="215" spans="4:15" x14ac:dyDescent="0.3">
      <c r="D215" t="s">
        <v>384</v>
      </c>
      <c r="F215">
        <v>138901</v>
      </c>
      <c r="H215">
        <v>500742</v>
      </c>
      <c r="I215" t="s">
        <v>774</v>
      </c>
      <c r="K215" t="s">
        <v>26</v>
      </c>
      <c r="L215" s="1">
        <v>401451.85</v>
      </c>
      <c r="M215">
        <v>0</v>
      </c>
      <c r="N215">
        <v>0</v>
      </c>
      <c r="O215" s="1">
        <v>401451.85</v>
      </c>
    </row>
    <row r="216" spans="4:15" x14ac:dyDescent="0.3">
      <c r="D216" t="s">
        <v>384</v>
      </c>
      <c r="F216">
        <v>138901</v>
      </c>
      <c r="H216">
        <v>500743</v>
      </c>
      <c r="I216" t="s">
        <v>649</v>
      </c>
      <c r="K216" t="s">
        <v>26</v>
      </c>
      <c r="L216" s="1">
        <v>79057</v>
      </c>
      <c r="M216">
        <v>0</v>
      </c>
      <c r="N216">
        <v>0</v>
      </c>
      <c r="O216" s="1">
        <v>79057</v>
      </c>
    </row>
    <row r="217" spans="4:15" x14ac:dyDescent="0.3">
      <c r="D217" t="s">
        <v>384</v>
      </c>
      <c r="F217">
        <v>138901</v>
      </c>
      <c r="H217">
        <v>500743</v>
      </c>
      <c r="I217" t="s">
        <v>649</v>
      </c>
      <c r="J217" t="s">
        <v>386</v>
      </c>
      <c r="K217" t="s">
        <v>26</v>
      </c>
      <c r="L217" s="1">
        <v>1628</v>
      </c>
      <c r="M217" s="1">
        <v>3949</v>
      </c>
      <c r="N217" s="1">
        <v>1628</v>
      </c>
      <c r="O217" s="1">
        <v>3949</v>
      </c>
    </row>
    <row r="218" spans="4:15" x14ac:dyDescent="0.3">
      <c r="D218" t="s">
        <v>384</v>
      </c>
      <c r="F218">
        <v>138901</v>
      </c>
      <c r="H218">
        <v>500746</v>
      </c>
      <c r="I218" t="s">
        <v>420</v>
      </c>
      <c r="K218" t="s">
        <v>26</v>
      </c>
      <c r="L218" s="1">
        <v>317184000</v>
      </c>
      <c r="M218">
        <v>0</v>
      </c>
      <c r="N218">
        <v>0</v>
      </c>
      <c r="O218" s="1">
        <v>317184000</v>
      </c>
    </row>
    <row r="219" spans="4:15" x14ac:dyDescent="0.3">
      <c r="D219" t="s">
        <v>384</v>
      </c>
      <c r="F219">
        <v>138901</v>
      </c>
      <c r="H219">
        <v>500746</v>
      </c>
      <c r="I219" t="s">
        <v>420</v>
      </c>
      <c r="J219" t="s">
        <v>386</v>
      </c>
      <c r="K219" t="s">
        <v>26</v>
      </c>
      <c r="L219" s="1">
        <v>9240000</v>
      </c>
      <c r="M219" s="1">
        <v>19200000</v>
      </c>
      <c r="N219" s="1">
        <v>9240000</v>
      </c>
      <c r="O219" s="1">
        <v>19200000</v>
      </c>
    </row>
    <row r="220" spans="4:15" x14ac:dyDescent="0.3">
      <c r="D220" t="s">
        <v>384</v>
      </c>
      <c r="F220">
        <v>138901</v>
      </c>
      <c r="H220">
        <v>500748</v>
      </c>
      <c r="I220" t="s">
        <v>752</v>
      </c>
      <c r="K220" t="s">
        <v>26</v>
      </c>
      <c r="L220" s="1">
        <v>1406715.4</v>
      </c>
      <c r="M220">
        <v>0</v>
      </c>
      <c r="N220">
        <v>0</v>
      </c>
      <c r="O220" s="1">
        <v>1406715.4</v>
      </c>
    </row>
    <row r="221" spans="4:15" x14ac:dyDescent="0.3">
      <c r="D221" t="s">
        <v>384</v>
      </c>
      <c r="F221">
        <v>138901</v>
      </c>
      <c r="H221">
        <v>500749</v>
      </c>
      <c r="I221" t="s">
        <v>421</v>
      </c>
      <c r="K221" t="s">
        <v>26</v>
      </c>
      <c r="L221" s="1">
        <v>205187000</v>
      </c>
      <c r="M221">
        <v>0</v>
      </c>
      <c r="N221">
        <v>0</v>
      </c>
      <c r="O221" s="1">
        <v>205187000</v>
      </c>
    </row>
    <row r="222" spans="4:15" x14ac:dyDescent="0.3">
      <c r="D222" t="s">
        <v>384</v>
      </c>
      <c r="F222">
        <v>138901</v>
      </c>
      <c r="H222">
        <v>500749</v>
      </c>
      <c r="I222" t="s">
        <v>421</v>
      </c>
      <c r="J222" t="s">
        <v>386</v>
      </c>
      <c r="K222" t="s">
        <v>26</v>
      </c>
      <c r="L222" s="1">
        <v>-4247000</v>
      </c>
      <c r="M222" s="1">
        <v>22212000</v>
      </c>
      <c r="N222" s="1">
        <v>12957000</v>
      </c>
      <c r="O222" s="1">
        <v>5008000</v>
      </c>
    </row>
    <row r="223" spans="4:15" x14ac:dyDescent="0.3">
      <c r="D223" t="s">
        <v>384</v>
      </c>
      <c r="F223">
        <v>138901</v>
      </c>
      <c r="H223">
        <v>500758</v>
      </c>
      <c r="I223" t="s">
        <v>422</v>
      </c>
      <c r="K223" t="s">
        <v>26</v>
      </c>
      <c r="L223" s="1">
        <v>1292000</v>
      </c>
      <c r="M223" s="1">
        <v>208000</v>
      </c>
      <c r="N223">
        <v>0</v>
      </c>
      <c r="O223" s="1">
        <v>1500000</v>
      </c>
    </row>
    <row r="224" spans="4:15" x14ac:dyDescent="0.3">
      <c r="D224" t="s">
        <v>384</v>
      </c>
      <c r="F224">
        <v>138901</v>
      </c>
      <c r="H224">
        <v>500768</v>
      </c>
      <c r="I224" t="s">
        <v>423</v>
      </c>
      <c r="K224" t="s">
        <v>26</v>
      </c>
      <c r="L224" s="1">
        <v>146315000</v>
      </c>
      <c r="M224" s="1">
        <v>150508575.53</v>
      </c>
      <c r="N224" s="1">
        <v>150070007.25</v>
      </c>
      <c r="O224" s="1">
        <v>146753568.28</v>
      </c>
    </row>
    <row r="225" spans="2:15" x14ac:dyDescent="0.3">
      <c r="D225" t="s">
        <v>384</v>
      </c>
      <c r="F225">
        <v>138901</v>
      </c>
      <c r="H225">
        <v>500768</v>
      </c>
      <c r="I225" t="s">
        <v>423</v>
      </c>
      <c r="J225" t="s">
        <v>386</v>
      </c>
      <c r="K225" t="s">
        <v>26</v>
      </c>
      <c r="L225" s="1">
        <v>385000</v>
      </c>
      <c r="M225" s="1">
        <v>5531304.8099999996</v>
      </c>
      <c r="N225" s="1">
        <v>2368645.09</v>
      </c>
      <c r="O225" s="1">
        <v>3547659.72</v>
      </c>
    </row>
    <row r="226" spans="2:15" x14ac:dyDescent="0.3">
      <c r="D226" t="s">
        <v>384</v>
      </c>
      <c r="F226">
        <v>138901</v>
      </c>
      <c r="H226">
        <v>500770</v>
      </c>
      <c r="I226" t="s">
        <v>1033</v>
      </c>
      <c r="K226" t="s">
        <v>26</v>
      </c>
      <c r="L226" s="1">
        <v>92512500</v>
      </c>
      <c r="M226">
        <v>0</v>
      </c>
      <c r="N226">
        <v>0</v>
      </c>
      <c r="O226" s="1">
        <v>92512500</v>
      </c>
    </row>
    <row r="227" spans="2:15" x14ac:dyDescent="0.3">
      <c r="D227" t="s">
        <v>384</v>
      </c>
      <c r="F227">
        <v>138901</v>
      </c>
      <c r="H227">
        <v>500770</v>
      </c>
      <c r="I227" t="s">
        <v>1033</v>
      </c>
      <c r="J227" t="s">
        <v>386</v>
      </c>
      <c r="K227" t="s">
        <v>26</v>
      </c>
      <c r="L227" s="1">
        <v>-825000</v>
      </c>
      <c r="M227" s="1">
        <v>2637500</v>
      </c>
      <c r="N227">
        <v>0</v>
      </c>
      <c r="O227" s="1">
        <v>1812500</v>
      </c>
    </row>
    <row r="228" spans="2:15" x14ac:dyDescent="0.3">
      <c r="D228" t="s">
        <v>384</v>
      </c>
      <c r="F228">
        <v>138901</v>
      </c>
      <c r="H228">
        <v>500776</v>
      </c>
      <c r="I228" t="s">
        <v>424</v>
      </c>
      <c r="K228" t="s">
        <v>26</v>
      </c>
      <c r="L228" s="1">
        <v>109277793.84</v>
      </c>
      <c r="M228" s="1">
        <v>54067194.119999997</v>
      </c>
      <c r="N228">
        <v>0</v>
      </c>
      <c r="O228" s="1">
        <v>163344987.96000001</v>
      </c>
    </row>
    <row r="229" spans="2:15" x14ac:dyDescent="0.3">
      <c r="D229" t="s">
        <v>384</v>
      </c>
      <c r="F229">
        <v>138901</v>
      </c>
      <c r="H229">
        <v>500776</v>
      </c>
      <c r="I229" t="s">
        <v>424</v>
      </c>
      <c r="J229" t="s">
        <v>386</v>
      </c>
      <c r="K229" t="s">
        <v>26</v>
      </c>
      <c r="L229" s="1">
        <v>2624009.5699999998</v>
      </c>
      <c r="M229" s="1">
        <v>6440012.04</v>
      </c>
      <c r="N229" s="1">
        <v>2624009.5699999998</v>
      </c>
      <c r="O229" s="1">
        <v>6440012.04</v>
      </c>
    </row>
    <row r="230" spans="2:15" x14ac:dyDescent="0.3">
      <c r="D230" t="s">
        <v>384</v>
      </c>
      <c r="F230">
        <v>138901</v>
      </c>
      <c r="H230">
        <v>500781</v>
      </c>
      <c r="I230" t="s">
        <v>424</v>
      </c>
      <c r="K230" t="s">
        <v>26</v>
      </c>
      <c r="L230">
        <v>0</v>
      </c>
      <c r="M230" s="1">
        <v>55581906.899999999</v>
      </c>
      <c r="N230" s="1">
        <v>18346065.120000001</v>
      </c>
      <c r="O230" s="1">
        <v>37235841.780000001</v>
      </c>
    </row>
    <row r="231" spans="2:15" x14ac:dyDescent="0.3">
      <c r="D231" t="s">
        <v>384</v>
      </c>
      <c r="F231">
        <v>138901</v>
      </c>
      <c r="H231">
        <v>500781</v>
      </c>
      <c r="I231" t="s">
        <v>424</v>
      </c>
      <c r="J231" t="s">
        <v>386</v>
      </c>
      <c r="K231" t="s">
        <v>26</v>
      </c>
      <c r="L231">
        <v>0</v>
      </c>
      <c r="M231" s="1">
        <v>660985.23</v>
      </c>
      <c r="N231" s="1">
        <v>166827.01</v>
      </c>
      <c r="O231" s="1">
        <v>494158.22</v>
      </c>
    </row>
    <row r="232" spans="2:15" x14ac:dyDescent="0.3">
      <c r="D232" t="s">
        <v>384</v>
      </c>
      <c r="F232">
        <v>138901</v>
      </c>
      <c r="H232">
        <v>500782</v>
      </c>
      <c r="I232" t="s">
        <v>1034</v>
      </c>
      <c r="K232" t="s">
        <v>26</v>
      </c>
      <c r="L232">
        <v>0</v>
      </c>
      <c r="M232" s="1">
        <v>25506827.890000001</v>
      </c>
      <c r="N232">
        <v>0</v>
      </c>
      <c r="O232" s="1">
        <v>25506827.890000001</v>
      </c>
    </row>
    <row r="233" spans="2:15" x14ac:dyDescent="0.3">
      <c r="D233" t="s">
        <v>384</v>
      </c>
      <c r="F233">
        <v>138901</v>
      </c>
      <c r="H233">
        <v>500782</v>
      </c>
      <c r="I233" t="s">
        <v>1034</v>
      </c>
      <c r="J233" t="s">
        <v>386</v>
      </c>
      <c r="K233" t="s">
        <v>26</v>
      </c>
      <c r="L233">
        <v>0</v>
      </c>
      <c r="M233">
        <v>0</v>
      </c>
      <c r="N233" s="1">
        <v>4600.05</v>
      </c>
      <c r="O233" s="1">
        <v>-4600.05</v>
      </c>
    </row>
    <row r="235" spans="2:15" x14ac:dyDescent="0.3">
      <c r="B235" t="s">
        <v>442</v>
      </c>
      <c r="D235" t="s">
        <v>384</v>
      </c>
      <c r="F235">
        <v>138901</v>
      </c>
      <c r="K235" t="s">
        <v>26</v>
      </c>
      <c r="L235" s="1">
        <v>5964038029.5699997</v>
      </c>
      <c r="M235" s="1">
        <v>1498547640.3</v>
      </c>
      <c r="N235" s="1">
        <v>1195890056.5999999</v>
      </c>
      <c r="O235" s="1">
        <v>6266695613.2700005</v>
      </c>
    </row>
    <row r="237" spans="2:15" x14ac:dyDescent="0.3">
      <c r="B237" t="s">
        <v>443</v>
      </c>
      <c r="D237" t="s">
        <v>384</v>
      </c>
      <c r="K237" t="s">
        <v>26</v>
      </c>
      <c r="L237" s="1">
        <v>5964038029.5699997</v>
      </c>
      <c r="M237" s="1">
        <v>1498547640.3</v>
      </c>
      <c r="N237" s="1">
        <v>1195890056.5999999</v>
      </c>
      <c r="O237" s="1">
        <v>6266695613.2700005</v>
      </c>
    </row>
    <row r="239" spans="2:15" x14ac:dyDescent="0.3">
      <c r="B239" t="s">
        <v>444</v>
      </c>
      <c r="K239" t="s">
        <v>26</v>
      </c>
      <c r="L239" s="1">
        <v>5964038029.5699997</v>
      </c>
      <c r="M239" s="1">
        <v>1498547640.3</v>
      </c>
      <c r="N239" s="1">
        <v>1195890056.5999999</v>
      </c>
      <c r="O239" s="1">
        <v>6266695613.2700005</v>
      </c>
    </row>
    <row r="241" spans="1:9" x14ac:dyDescent="0.3">
      <c r="A241" t="s">
        <v>1035</v>
      </c>
    </row>
    <row r="242" spans="1:9" x14ac:dyDescent="0.3">
      <c r="A242" t="s">
        <v>446</v>
      </c>
    </row>
    <row r="243" spans="1:9" x14ac:dyDescent="0.3">
      <c r="A243" t="s">
        <v>1031</v>
      </c>
    </row>
    <row r="244" spans="1:9" x14ac:dyDescent="0.3">
      <c r="A244" t="s">
        <v>447</v>
      </c>
    </row>
    <row r="246" spans="1:9" x14ac:dyDescent="0.3">
      <c r="C246" t="s">
        <v>379</v>
      </c>
      <c r="E246" t="s">
        <v>374</v>
      </c>
      <c r="G246" t="s">
        <v>448</v>
      </c>
      <c r="I246" t="s">
        <v>381</v>
      </c>
    </row>
    <row r="248" spans="1:9" x14ac:dyDescent="0.3">
      <c r="C248" t="s">
        <v>26</v>
      </c>
      <c r="E248" t="s">
        <v>384</v>
      </c>
      <c r="I248" s="1">
        <v>363085606.61000001</v>
      </c>
    </row>
    <row r="249" spans="1:9" x14ac:dyDescent="0.3">
      <c r="C249" t="s">
        <v>26</v>
      </c>
      <c r="E249" t="s">
        <v>384</v>
      </c>
      <c r="G249" t="s">
        <v>386</v>
      </c>
      <c r="I249" s="1">
        <v>1135462033.6900001</v>
      </c>
    </row>
    <row r="251" spans="1:9" x14ac:dyDescent="0.3">
      <c r="B251" t="s">
        <v>442</v>
      </c>
      <c r="C251" t="s">
        <v>26</v>
      </c>
      <c r="I251" s="1">
        <v>1498547640.3</v>
      </c>
    </row>
  </sheetData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/>
  <dimension ref="A1:R254"/>
  <sheetViews>
    <sheetView zoomScale="80" zoomScaleNormal="8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10.1093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44140625" customWidth="1"/>
    <col min="15" max="16" width="22" customWidth="1"/>
    <col min="17" max="17" width="18.88671875" customWidth="1"/>
    <col min="18" max="18" width="22" customWidth="1"/>
  </cols>
  <sheetData>
    <row r="1" spans="1:18" x14ac:dyDescent="0.3">
      <c r="A1" t="s">
        <v>1036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489675.66</v>
      </c>
      <c r="P8" s="1">
        <v>5280053.8099999996</v>
      </c>
      <c r="Q8" s="1">
        <v>5091618.45</v>
      </c>
      <c r="R8" s="1">
        <v>678111.02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431206.6</v>
      </c>
      <c r="P10" s="1">
        <v>5362338.4000000004</v>
      </c>
      <c r="Q10" s="1">
        <v>5171702.97</v>
      </c>
      <c r="R10" s="1">
        <v>621842.03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7381488.4900000002</v>
      </c>
      <c r="P12" s="1">
        <v>15006905.449999999</v>
      </c>
      <c r="Q12" s="1">
        <v>13806955.460000001</v>
      </c>
      <c r="R12" s="1">
        <v>8581438.4800000004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1025229</v>
      </c>
      <c r="P14" s="1">
        <v>1227846.6399999999</v>
      </c>
      <c r="Q14" s="1">
        <v>1024911.62</v>
      </c>
      <c r="R14" s="1">
        <v>1228164.02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5804301.3099999996</v>
      </c>
      <c r="P16" s="1">
        <v>6834301.3099999996</v>
      </c>
      <c r="Q16" s="1">
        <v>5804301.3099999996</v>
      </c>
      <c r="R16" s="1">
        <v>6834301.3099999996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239581.39</v>
      </c>
      <c r="P18" s="1">
        <v>830455.93</v>
      </c>
      <c r="Q18" s="1">
        <v>763666.55</v>
      </c>
      <c r="R18" s="1">
        <v>306370.77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905549.21</v>
      </c>
      <c r="P20" s="1">
        <v>1630848.45</v>
      </c>
      <c r="Q20" s="1">
        <v>1496362</v>
      </c>
      <c r="R20" s="1">
        <v>1040035.66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2536882.41</v>
      </c>
      <c r="P22">
        <v>0</v>
      </c>
      <c r="Q22" s="1">
        <v>32516.45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4694.72</v>
      </c>
      <c r="Q23" s="1">
        <v>4694.72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-4683925.0599999996</v>
      </c>
      <c r="P25" s="1">
        <v>85975355.790000007</v>
      </c>
      <c r="Q25" s="1">
        <v>85652364.939999998</v>
      </c>
      <c r="R25" s="1">
        <v>-4360934.21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1820657.44</v>
      </c>
      <c r="P29" s="1">
        <v>3539519.07</v>
      </c>
      <c r="Q29" s="1">
        <v>2680155.7599999998</v>
      </c>
      <c r="R29" s="1">
        <v>2680020.75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15268465.619999999</v>
      </c>
      <c r="Q30" s="1">
        <v>15268465.619999999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>
        <v>-341.89</v>
      </c>
      <c r="P32" s="1">
        <v>346881.89</v>
      </c>
      <c r="Q32" s="1">
        <v>333690.78000000003</v>
      </c>
      <c r="R32" s="1">
        <v>12849.22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803922.22</v>
      </c>
      <c r="P34" s="1">
        <v>1405326.54</v>
      </c>
      <c r="Q34" s="1">
        <v>1240804.1000000001</v>
      </c>
      <c r="R34" s="1">
        <v>968444.66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354214.34</v>
      </c>
      <c r="P36" s="1">
        <v>1193345.67</v>
      </c>
      <c r="Q36" s="1">
        <v>1078088.3799999999</v>
      </c>
      <c r="R36" s="1">
        <v>469471.63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6150610.3700000001</v>
      </c>
      <c r="P38" s="1">
        <v>13398746.949999999</v>
      </c>
      <c r="Q38" s="1">
        <v>12477895.51</v>
      </c>
      <c r="R38" s="1">
        <v>7071461.8099999996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>
        <v>0</v>
      </c>
      <c r="Q39">
        <v>0</v>
      </c>
      <c r="R39" s="1">
        <v>11639000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-5137941.62</v>
      </c>
      <c r="P41" s="1">
        <v>6110010.2000000002</v>
      </c>
      <c r="Q41" s="1">
        <v>6309076.7400000002</v>
      </c>
      <c r="R41" s="1">
        <v>-5337008.16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-12678087.32</v>
      </c>
      <c r="P43" s="1">
        <v>18291854.219999999</v>
      </c>
      <c r="Q43" s="1">
        <v>18488705.600000001</v>
      </c>
      <c r="R43" s="1">
        <v>-12874938.699999999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5715230.1500000004</v>
      </c>
      <c r="P45" s="1">
        <v>6231430.2300000004</v>
      </c>
      <c r="Q45" s="1">
        <v>5720740.0899999999</v>
      </c>
      <c r="R45" s="1">
        <v>6225920.29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3467470.66</v>
      </c>
      <c r="P47" s="1">
        <v>4650311.78</v>
      </c>
      <c r="Q47" s="1">
        <v>4301397.99</v>
      </c>
      <c r="R47" s="1">
        <v>3816384.45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6484282.2000000002</v>
      </c>
      <c r="P48">
        <v>0</v>
      </c>
      <c r="Q48" s="1">
        <v>892613.44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139437.87</v>
      </c>
      <c r="P49" s="1">
        <v>4947113.3099999996</v>
      </c>
      <c r="Q49" s="1">
        <v>4860923.08</v>
      </c>
      <c r="R49" s="1">
        <v>225628.1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988601.2</v>
      </c>
      <c r="P51" s="1">
        <v>2273114.4300000002</v>
      </c>
      <c r="Q51" s="1">
        <v>2144462.0699999998</v>
      </c>
      <c r="R51" s="1">
        <v>1117253.56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2136900</v>
      </c>
      <c r="P56" s="1">
        <v>3390700</v>
      </c>
      <c r="Q56" s="1">
        <v>1053000</v>
      </c>
      <c r="R56" s="1">
        <v>4474600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-13669083.17</v>
      </c>
      <c r="P59" s="1">
        <v>18674697.82</v>
      </c>
      <c r="Q59" s="1">
        <v>18817577.780000001</v>
      </c>
      <c r="R59" s="1">
        <v>-13811963.130000001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464332.5</v>
      </c>
      <c r="P61" s="1">
        <v>502957.5</v>
      </c>
      <c r="Q61" s="1">
        <v>464332.5</v>
      </c>
      <c r="R61" s="1">
        <v>502957.5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311969.88</v>
      </c>
      <c r="P69" s="1">
        <v>733409.08</v>
      </c>
      <c r="Q69" s="1">
        <v>682109.87</v>
      </c>
      <c r="R69" s="1">
        <v>363269.09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21751623.699999999</v>
      </c>
      <c r="P70">
        <v>0</v>
      </c>
      <c r="Q70" s="1">
        <v>359891.66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2392039.6</v>
      </c>
      <c r="P71" s="1">
        <v>2950473.61</v>
      </c>
      <c r="Q71" s="1">
        <v>2622576.2200000002</v>
      </c>
      <c r="R71" s="1">
        <v>2719936.99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1484454.69</v>
      </c>
      <c r="P74" s="1">
        <v>9740686.4000000004</v>
      </c>
      <c r="Q74" s="1">
        <v>9690132.8200000003</v>
      </c>
      <c r="R74" s="1">
        <v>1535008.27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11294509.609999999</v>
      </c>
      <c r="P76" s="1">
        <v>14218013.75</v>
      </c>
      <c r="Q76" s="1">
        <v>13217859.609999999</v>
      </c>
      <c r="R76" s="1">
        <v>12294663.75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40992786.460000001</v>
      </c>
      <c r="P78" s="1">
        <v>50611150.390000001</v>
      </c>
      <c r="Q78" s="1">
        <v>47765774.350000001</v>
      </c>
      <c r="R78" s="1">
        <v>43838162.5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>
        <v>0</v>
      </c>
      <c r="R79" s="1">
        <v>28752613.68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9923771.4900000002</v>
      </c>
      <c r="P80" s="1">
        <v>19606689.329999998</v>
      </c>
      <c r="Q80" s="1">
        <v>19078771.52</v>
      </c>
      <c r="R80" s="1">
        <v>10451689.300000001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>
        <v>0</v>
      </c>
      <c r="Q83">
        <v>0</v>
      </c>
      <c r="R83" s="1">
        <v>1239658.07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150637.5</v>
      </c>
      <c r="P84">
        <v>0</v>
      </c>
      <c r="Q84" s="1">
        <v>231055.4</v>
      </c>
      <c r="R84" s="1">
        <v>-80417.899999999994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359544.9</v>
      </c>
      <c r="P85" s="1">
        <v>2279695</v>
      </c>
      <c r="Q85" s="1">
        <v>2283750.5</v>
      </c>
      <c r="R85" s="1">
        <v>355489.4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5057500</v>
      </c>
      <c r="P86" s="1">
        <v>2124707.4500000002</v>
      </c>
      <c r="Q86" s="1">
        <v>2591207.4500000002</v>
      </c>
      <c r="R86" s="1">
        <v>4591000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65000</v>
      </c>
      <c r="P88">
        <v>0</v>
      </c>
      <c r="Q88" s="1">
        <v>15500</v>
      </c>
      <c r="R88" s="1">
        <v>49500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-3954104.88</v>
      </c>
      <c r="P90" s="1">
        <v>4087037.15</v>
      </c>
      <c r="Q90" s="1">
        <v>4661127.37</v>
      </c>
      <c r="R90" s="1">
        <v>-4528195.0999999996</v>
      </c>
    </row>
    <row r="91" spans="4:18" hidden="1" x14ac:dyDescent="0.3">
      <c r="D91" t="s">
        <v>384</v>
      </c>
      <c r="F91">
        <v>138901</v>
      </c>
      <c r="I91">
        <v>500513</v>
      </c>
      <c r="J91" t="s">
        <v>656</v>
      </c>
      <c r="L91" t="s">
        <v>26</v>
      </c>
      <c r="N91">
        <v>0</v>
      </c>
      <c r="P91" s="1">
        <v>1968959.75</v>
      </c>
      <c r="Q91" s="1">
        <v>1968959.75</v>
      </c>
      <c r="R91">
        <v>0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19121549.539999999</v>
      </c>
      <c r="P92">
        <v>0</v>
      </c>
      <c r="Q92" s="1">
        <v>857475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3799425.44</v>
      </c>
      <c r="P93" s="1">
        <v>7511926</v>
      </c>
      <c r="Q93" s="1">
        <v>7202100.9900000002</v>
      </c>
      <c r="R93" s="1">
        <v>4109250.45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3497542.07</v>
      </c>
      <c r="P95" s="1">
        <v>6038068.6299999999</v>
      </c>
      <c r="Q95" s="1">
        <v>5699508.1600000001</v>
      </c>
      <c r="R95" s="1">
        <v>3836102.54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>
        <v>0</v>
      </c>
      <c r="R96" s="1">
        <v>74774147.200000003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19550852.800000001</v>
      </c>
      <c r="P97" s="1">
        <v>31533347.199999999</v>
      </c>
      <c r="Q97" s="1">
        <v>30245847.23</v>
      </c>
      <c r="R97" s="1">
        <v>20838352.77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4144284</v>
      </c>
      <c r="P99" s="1">
        <v>4448906.5</v>
      </c>
      <c r="Q99" s="1">
        <v>4144284</v>
      </c>
      <c r="R99" s="1">
        <v>4448906.5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8429787.7799999993</v>
      </c>
      <c r="P100" s="1">
        <v>6732657.8799999999</v>
      </c>
      <c r="Q100" s="1">
        <v>9609681.6899999995</v>
      </c>
      <c r="R100" s="1">
        <v>5552763.9699999997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3619200.6</v>
      </c>
      <c r="P101" s="1">
        <v>158732503.12</v>
      </c>
      <c r="Q101" s="1">
        <v>158589665.37</v>
      </c>
      <c r="R101" s="1">
        <v>3762038.35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3688545.83</v>
      </c>
      <c r="P104" s="1">
        <v>1992290.71</v>
      </c>
      <c r="Q104" s="1">
        <v>1376760.14</v>
      </c>
      <c r="R104" s="1">
        <v>4304076.4000000004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742515.89</v>
      </c>
      <c r="P105" s="1">
        <v>11153223.720000001</v>
      </c>
      <c r="Q105" s="1">
        <v>11091863.32</v>
      </c>
      <c r="R105" s="1">
        <v>803876.29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76373374.5</v>
      </c>
      <c r="P106">
        <v>0</v>
      </c>
      <c r="Q106">
        <v>0</v>
      </c>
      <c r="R106" s="1">
        <v>76373374.5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19802655</v>
      </c>
      <c r="P107" s="1">
        <v>27213255</v>
      </c>
      <c r="Q107" s="1">
        <v>26851660.5</v>
      </c>
      <c r="R107" s="1">
        <v>20164249.5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4110900</v>
      </c>
      <c r="P108">
        <v>0</v>
      </c>
      <c r="Q108" s="1">
        <v>761400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1171300</v>
      </c>
      <c r="P109" s="1">
        <v>4270700</v>
      </c>
      <c r="Q109" s="1">
        <v>4202100</v>
      </c>
      <c r="R109" s="1">
        <v>1239900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181367.93</v>
      </c>
      <c r="P111">
        <v>0</v>
      </c>
      <c r="Q111">
        <v>0</v>
      </c>
      <c r="R111" s="1">
        <v>181367.93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>
        <v>0</v>
      </c>
      <c r="R112" s="1">
        <v>485062.9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177202.29</v>
      </c>
      <c r="P113">
        <v>0</v>
      </c>
      <c r="Q113" s="1">
        <v>31093</v>
      </c>
      <c r="R113" s="1">
        <v>146109.29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1215389.96</v>
      </c>
      <c r="P115">
        <v>0</v>
      </c>
      <c r="Q115" s="1">
        <v>13824.78</v>
      </c>
      <c r="R115" s="1">
        <v>1201565.18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272599.76</v>
      </c>
      <c r="Q116" s="1">
        <v>272599.76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21373038.359999999</v>
      </c>
      <c r="P118" s="1">
        <v>25104400.670000002</v>
      </c>
      <c r="Q118" s="1">
        <v>23300949.73</v>
      </c>
      <c r="R118" s="1">
        <v>23176489.300000001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29007473.100000001</v>
      </c>
      <c r="P120" s="1">
        <v>33977639.149999999</v>
      </c>
      <c r="Q120" s="1">
        <v>31922341.940000001</v>
      </c>
      <c r="R120" s="1">
        <v>31062770.309999999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802000</v>
      </c>
      <c r="P121">
        <v>0</v>
      </c>
      <c r="Q121">
        <v>0</v>
      </c>
      <c r="R121" s="1">
        <v>802000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29998012.5</v>
      </c>
      <c r="P123" s="1">
        <v>35769487.5</v>
      </c>
      <c r="Q123" s="1">
        <v>33625800</v>
      </c>
      <c r="R123" s="1">
        <v>32141700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2176631.4500000002</v>
      </c>
      <c r="P124">
        <v>0</v>
      </c>
      <c r="Q124" s="1">
        <v>514595.9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881773.45</v>
      </c>
      <c r="P125" s="1">
        <v>2263305.7400000002</v>
      </c>
      <c r="Q125" s="1">
        <v>2223653.75</v>
      </c>
      <c r="R125" s="1">
        <v>921425.44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764731.01</v>
      </c>
      <c r="P127" s="1">
        <v>803988.99</v>
      </c>
      <c r="Q127" s="1">
        <v>786445.87</v>
      </c>
      <c r="R127" s="1">
        <v>782274.13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>
        <v>0</v>
      </c>
      <c r="R128" s="1">
        <v>859759.69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274592.09000000003</v>
      </c>
      <c r="P130" s="1">
        <v>294902.40999999997</v>
      </c>
      <c r="Q130" s="1">
        <v>320078.84999999998</v>
      </c>
      <c r="R130" s="1">
        <v>249415.65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>
        <v>0</v>
      </c>
      <c r="R131" s="1">
        <v>28646102.5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4037711.15</v>
      </c>
      <c r="P132" s="1">
        <v>3874443.67</v>
      </c>
      <c r="Q132" s="1">
        <v>4037711.15</v>
      </c>
      <c r="R132" s="1">
        <v>3874443.67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7470750</v>
      </c>
      <c r="P134" s="1">
        <v>8011500</v>
      </c>
      <c r="Q134" s="1">
        <v>7470750</v>
      </c>
      <c r="R134" s="1">
        <v>8011500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7440099.7300000004</v>
      </c>
      <c r="P135">
        <v>0</v>
      </c>
      <c r="Q135" s="1">
        <v>2993040</v>
      </c>
      <c r="R135" s="1">
        <v>4447059.7300000004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2814914.26</v>
      </c>
      <c r="P136" s="1">
        <v>30426920.059999999</v>
      </c>
      <c r="Q136" s="1">
        <v>30296135.550000001</v>
      </c>
      <c r="R136" s="1">
        <v>2945698.77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 s="1">
        <v>-293297.5</v>
      </c>
      <c r="P139">
        <v>0</v>
      </c>
      <c r="Q139" s="1">
        <v>588273.29</v>
      </c>
      <c r="R139" s="1">
        <v>-881570.79</v>
      </c>
    </row>
    <row r="140" spans="4:18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 s="1">
        <v>877170.12</v>
      </c>
      <c r="P140" s="1">
        <v>2489902.44</v>
      </c>
      <c r="Q140" s="1">
        <v>2484869.9300000002</v>
      </c>
      <c r="R140" s="1">
        <v>882202.63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4825706.9400000004</v>
      </c>
      <c r="P142" s="1">
        <v>5209748.51</v>
      </c>
      <c r="Q142" s="1">
        <v>4825706.9400000004</v>
      </c>
      <c r="R142" s="1">
        <v>5209748.51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384392</v>
      </c>
      <c r="P144">
        <v>0</v>
      </c>
      <c r="Q144" s="1">
        <v>11648</v>
      </c>
      <c r="R144" s="1">
        <v>372744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751291.15</v>
      </c>
      <c r="P145">
        <v>0</v>
      </c>
      <c r="Q145" s="1">
        <v>40285.230000000003</v>
      </c>
      <c r="R145" s="1">
        <v>711005.92</v>
      </c>
    </row>
    <row r="146" spans="4:18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 s="1">
        <v>3451165.24</v>
      </c>
      <c r="Q146" s="1">
        <v>3451165.24</v>
      </c>
      <c r="R146">
        <v>0</v>
      </c>
    </row>
    <row r="147" spans="4:18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 s="1">
        <v>2222847.0099999998</v>
      </c>
      <c r="Q147" s="1">
        <v>2222847.0099999998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6027804.9299999997</v>
      </c>
      <c r="P148">
        <v>0</v>
      </c>
      <c r="Q148" s="1">
        <v>75927.81</v>
      </c>
      <c r="R148" s="1">
        <v>5951877.1200000001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285423914.63</v>
      </c>
      <c r="P149" s="1">
        <v>20400666.77</v>
      </c>
      <c r="Q149">
        <v>0</v>
      </c>
      <c r="R149" s="1">
        <v>305824581.39999998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35494772.859999999</v>
      </c>
      <c r="P150" s="1">
        <v>40129016.630000003</v>
      </c>
      <c r="Q150" s="1">
        <v>35494772.859999999</v>
      </c>
      <c r="R150" s="1">
        <v>40129016.630000003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-4738.2700000000004</v>
      </c>
      <c r="P152" s="1">
        <v>5829.64</v>
      </c>
      <c r="Q152" s="1">
        <v>28721.73</v>
      </c>
      <c r="R152" s="1">
        <v>-27630.36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166666.88</v>
      </c>
      <c r="P153">
        <v>0</v>
      </c>
      <c r="Q153" s="1">
        <v>99589.04</v>
      </c>
      <c r="R153" s="1">
        <v>67077.84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18168241.07</v>
      </c>
      <c r="P159" s="1">
        <v>20125241.079999998</v>
      </c>
      <c r="Q159" s="1">
        <v>18168241.07</v>
      </c>
      <c r="R159" s="1">
        <v>20125241.079999998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>
        <v>0</v>
      </c>
      <c r="R160" s="1">
        <v>154237587.91999999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36260591.130000003</v>
      </c>
      <c r="P161" s="1">
        <v>36976810.07</v>
      </c>
      <c r="Q161" s="1">
        <v>36260591.130000003</v>
      </c>
      <c r="R161" s="1">
        <v>36976810.07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23906859.5</v>
      </c>
      <c r="P163" s="1">
        <v>26481859.5</v>
      </c>
      <c r="Q163" s="1">
        <v>23906859.5</v>
      </c>
      <c r="R163" s="1">
        <v>26481859.5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377701.25</v>
      </c>
      <c r="P166" s="1">
        <v>1574501.75</v>
      </c>
      <c r="Q166" s="1">
        <v>1543814.03</v>
      </c>
      <c r="R166" s="1">
        <v>408388.97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12688248.66</v>
      </c>
      <c r="P167">
        <v>0</v>
      </c>
      <c r="Q167">
        <v>0</v>
      </c>
      <c r="R167" s="1">
        <v>12688248.66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6090656.0899999999</v>
      </c>
      <c r="P168" s="1">
        <v>22259290.649999999</v>
      </c>
      <c r="Q168" s="1">
        <v>22002965.829999998</v>
      </c>
      <c r="R168" s="1">
        <v>6346980.9100000001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51303456.07</v>
      </c>
      <c r="P169" s="1">
        <v>1945408.82</v>
      </c>
      <c r="Q169">
        <v>0</v>
      </c>
      <c r="R169" s="1">
        <v>53248864.890000001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6940429.75</v>
      </c>
      <c r="P170" s="1">
        <v>7763297.9800000004</v>
      </c>
      <c r="Q170" s="1">
        <v>6940429.75</v>
      </c>
      <c r="R170" s="1">
        <v>7763297.9800000004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410003.76</v>
      </c>
      <c r="P171">
        <v>0</v>
      </c>
      <c r="Q171">
        <v>0</v>
      </c>
      <c r="R171" s="1">
        <v>410003.76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1407666.19</v>
      </c>
      <c r="P173">
        <v>0</v>
      </c>
      <c r="Q173">
        <v>0</v>
      </c>
      <c r="R173" s="1">
        <v>1407666.19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372242534.33999997</v>
      </c>
      <c r="P174" s="1">
        <v>15901597.949999999</v>
      </c>
      <c r="Q174">
        <v>0</v>
      </c>
      <c r="R174" s="1">
        <v>388144132.29000002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42899123.829999998</v>
      </c>
      <c r="P175" s="1">
        <v>48655546.509999998</v>
      </c>
      <c r="Q175" s="1">
        <v>42899123.829999998</v>
      </c>
      <c r="R175" s="1">
        <v>48655546.509999998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35610993.969999999</v>
      </c>
      <c r="P177" s="1">
        <v>39473493.969999999</v>
      </c>
      <c r="Q177" s="1">
        <v>35610993.969999999</v>
      </c>
      <c r="R177" s="1">
        <v>39473493.969999999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>
        <v>0</v>
      </c>
      <c r="R178" s="1">
        <v>230031.99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1778518.48</v>
      </c>
      <c r="P179" s="1">
        <v>308838.92</v>
      </c>
      <c r="Q179" s="1">
        <v>625189.49</v>
      </c>
      <c r="R179" s="1">
        <v>1462167.91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91469.01</v>
      </c>
      <c r="P180" s="1">
        <v>120219.78</v>
      </c>
      <c r="Q180" s="1">
        <v>137465.39000000001</v>
      </c>
      <c r="R180" s="1">
        <v>74223.399999999994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3293768.57</v>
      </c>
      <c r="P181">
        <v>0</v>
      </c>
      <c r="Q181" s="1">
        <v>56013.21</v>
      </c>
      <c r="R181" s="1">
        <v>3237755.36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423646.65</v>
      </c>
      <c r="P182" s="1">
        <v>595709.30000000005</v>
      </c>
      <c r="Q182" s="1">
        <v>545195.99</v>
      </c>
      <c r="R182" s="1">
        <v>474159.96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 s="1">
        <v>1590788.57</v>
      </c>
      <c r="P183">
        <v>0</v>
      </c>
      <c r="Q183" s="1">
        <v>1590788.57</v>
      </c>
      <c r="R183">
        <v>0</v>
      </c>
    </row>
    <row r="184" spans="4:18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 s="1">
        <v>984196.59</v>
      </c>
      <c r="P184" s="1">
        <v>2762750.93</v>
      </c>
      <c r="Q184" s="1">
        <v>3746947.52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3131122.77</v>
      </c>
      <c r="P185" s="1">
        <v>1970495.45</v>
      </c>
      <c r="Q185" s="1">
        <v>1764573.41</v>
      </c>
      <c r="R185" s="1">
        <v>3337044.81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117065289.95999999</v>
      </c>
      <c r="P186">
        <v>0</v>
      </c>
      <c r="Q186">
        <v>0</v>
      </c>
      <c r="R186" s="1">
        <v>117065289.95999999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166381754.69999999</v>
      </c>
      <c r="P187" s="1">
        <v>5067468.22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24786751.850000001</v>
      </c>
      <c r="P188" s="1">
        <v>27424777.079999998</v>
      </c>
      <c r="Q188" s="1">
        <v>24786751.850000001</v>
      </c>
      <c r="R188" s="1">
        <v>27424777.079999998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126563725.17</v>
      </c>
      <c r="P189">
        <v>0</v>
      </c>
      <c r="Q189">
        <v>0</v>
      </c>
      <c r="R189" s="1">
        <v>126563725.17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19649500.460000001</v>
      </c>
      <c r="P190" s="1">
        <v>21969905.940000001</v>
      </c>
      <c r="Q190" s="1">
        <v>19974151.600000001</v>
      </c>
      <c r="R190" s="1">
        <v>21645254.800000001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515140800</v>
      </c>
      <c r="P191">
        <v>0</v>
      </c>
      <c r="Q191">
        <v>0</v>
      </c>
      <c r="R191" s="1">
        <v>515140800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76465600</v>
      </c>
      <c r="P192" s="1">
        <v>85854400</v>
      </c>
      <c r="Q192" s="1">
        <v>77779200</v>
      </c>
      <c r="R192" s="1">
        <v>84540800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929732.16</v>
      </c>
      <c r="P193">
        <v>0</v>
      </c>
      <c r="Q193" s="1">
        <v>19781.12</v>
      </c>
      <c r="R193" s="1">
        <v>909951.04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138770.16</v>
      </c>
      <c r="P195" s="1">
        <v>226502.37</v>
      </c>
      <c r="Q195" s="1">
        <v>213108.8</v>
      </c>
      <c r="R195" s="1">
        <v>152163.73000000001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49554124.310000002</v>
      </c>
      <c r="P196">
        <v>0</v>
      </c>
      <c r="Q196" s="1">
        <v>12862291.880000001</v>
      </c>
      <c r="R196" s="1">
        <v>36691832.43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6962168.1799999997</v>
      </c>
      <c r="P197" s="1">
        <v>24399587.329999998</v>
      </c>
      <c r="Q197" s="1">
        <v>23673724.739999998</v>
      </c>
      <c r="R197" s="1">
        <v>7688030.7699999996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68213633.379999995</v>
      </c>
      <c r="P198" s="1">
        <v>15110000</v>
      </c>
      <c r="Q198">
        <v>0</v>
      </c>
      <c r="R198" s="1">
        <v>83323633.379999995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7246366.6699999999</v>
      </c>
      <c r="P199" s="1">
        <v>8464366.6600000001</v>
      </c>
      <c r="Q199" s="1">
        <v>7246366.6699999999</v>
      </c>
      <c r="R199" s="1">
        <v>8464366.6600000001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13071085.83</v>
      </c>
      <c r="P200" s="1">
        <v>5012781.6500000004</v>
      </c>
      <c r="Q200">
        <v>0</v>
      </c>
      <c r="R200" s="1">
        <v>18083867.48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980165.51</v>
      </c>
      <c r="P201" s="1">
        <v>2302673.56</v>
      </c>
      <c r="Q201" s="1">
        <v>2069249.37</v>
      </c>
      <c r="R201" s="1">
        <v>1213589.7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858319.86</v>
      </c>
      <c r="P203" s="1">
        <v>1109746.29</v>
      </c>
      <c r="Q203" s="1">
        <v>468855.57</v>
      </c>
      <c r="R203" s="1">
        <v>1499210.58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145292.66</v>
      </c>
      <c r="P204" s="1">
        <v>845911.13</v>
      </c>
      <c r="Q204" s="1">
        <v>828053.74</v>
      </c>
      <c r="R204" s="1">
        <v>163150.04999999999</v>
      </c>
    </row>
    <row r="205" spans="4:18" hidden="1" x14ac:dyDescent="0.3">
      <c r="D205" t="s">
        <v>384</v>
      </c>
      <c r="F205">
        <v>138901</v>
      </c>
      <c r="I205">
        <v>500733</v>
      </c>
      <c r="J205" t="s">
        <v>925</v>
      </c>
      <c r="L205" t="s">
        <v>26</v>
      </c>
      <c r="N205">
        <v>0</v>
      </c>
      <c r="P205" s="1">
        <v>13519.86</v>
      </c>
      <c r="Q205" s="1">
        <v>13519.86</v>
      </c>
      <c r="R205">
        <v>0</v>
      </c>
    </row>
    <row r="206" spans="4:18" hidden="1" x14ac:dyDescent="0.3">
      <c r="D206" t="s">
        <v>384</v>
      </c>
      <c r="F206">
        <v>138901</v>
      </c>
      <c r="I206">
        <v>500733</v>
      </c>
      <c r="J206" t="s">
        <v>925</v>
      </c>
      <c r="K206" t="s">
        <v>386</v>
      </c>
      <c r="L206" t="s">
        <v>26</v>
      </c>
      <c r="N206">
        <v>0</v>
      </c>
      <c r="P206" s="1">
        <v>61802.83</v>
      </c>
      <c r="Q206" s="1">
        <v>61802.83</v>
      </c>
      <c r="R206">
        <v>0</v>
      </c>
    </row>
    <row r="207" spans="4:18" x14ac:dyDescent="0.3">
      <c r="D207" t="s">
        <v>384</v>
      </c>
      <c r="F207">
        <v>138901</v>
      </c>
      <c r="I207">
        <v>500734</v>
      </c>
      <c r="J207" t="s">
        <v>648</v>
      </c>
      <c r="L207" t="s">
        <v>26</v>
      </c>
      <c r="N207" s="1">
        <v>4059721.67</v>
      </c>
      <c r="P207" s="1">
        <v>965325.77</v>
      </c>
      <c r="Q207" s="1">
        <v>3165126.41</v>
      </c>
      <c r="R207" s="1">
        <v>1859921.03</v>
      </c>
    </row>
    <row r="208" spans="4:18" x14ac:dyDescent="0.3">
      <c r="D208" t="s">
        <v>384</v>
      </c>
      <c r="F208">
        <v>138901</v>
      </c>
      <c r="I208">
        <v>500734</v>
      </c>
      <c r="J208" t="s">
        <v>648</v>
      </c>
      <c r="K208" t="s">
        <v>386</v>
      </c>
      <c r="L208" t="s">
        <v>26</v>
      </c>
      <c r="N208" s="1">
        <v>592243.80000000005</v>
      </c>
      <c r="P208" s="1">
        <v>3001586.46</v>
      </c>
      <c r="Q208" s="1">
        <v>2952719.31</v>
      </c>
      <c r="R208" s="1">
        <v>641110.94999999995</v>
      </c>
    </row>
    <row r="209" spans="4:18" x14ac:dyDescent="0.3">
      <c r="D209" t="s">
        <v>384</v>
      </c>
      <c r="F209">
        <v>138901</v>
      </c>
      <c r="I209">
        <v>500735</v>
      </c>
      <c r="J209" t="s">
        <v>773</v>
      </c>
      <c r="L209" t="s">
        <v>26</v>
      </c>
      <c r="N209" s="1">
        <v>246037500</v>
      </c>
      <c r="P209">
        <v>0</v>
      </c>
      <c r="Q209">
        <v>0</v>
      </c>
      <c r="R209" s="1">
        <v>246037500</v>
      </c>
    </row>
    <row r="210" spans="4:18" x14ac:dyDescent="0.3">
      <c r="D210" t="s">
        <v>384</v>
      </c>
      <c r="F210">
        <v>138901</v>
      </c>
      <c r="I210">
        <v>500735</v>
      </c>
      <c r="J210" t="s">
        <v>773</v>
      </c>
      <c r="K210" t="s">
        <v>386</v>
      </c>
      <c r="L210" t="s">
        <v>26</v>
      </c>
      <c r="N210" s="1">
        <v>36937500</v>
      </c>
      <c r="P210" s="1">
        <v>40800000</v>
      </c>
      <c r="Q210" s="1">
        <v>36937500</v>
      </c>
      <c r="R210" s="1">
        <v>40800000</v>
      </c>
    </row>
    <row r="211" spans="4:18" hidden="1" x14ac:dyDescent="0.3">
      <c r="D211" t="s">
        <v>384</v>
      </c>
      <c r="F211">
        <v>138901</v>
      </c>
      <c r="I211">
        <v>500736</v>
      </c>
      <c r="J211" t="s">
        <v>926</v>
      </c>
      <c r="L211" t="s">
        <v>26</v>
      </c>
      <c r="N211">
        <v>0</v>
      </c>
      <c r="P211">
        <v>0</v>
      </c>
      <c r="Q211">
        <v>0</v>
      </c>
      <c r="R211">
        <v>0</v>
      </c>
    </row>
    <row r="212" spans="4:18" x14ac:dyDescent="0.3">
      <c r="D212" t="s">
        <v>384</v>
      </c>
      <c r="F212">
        <v>138901</v>
      </c>
      <c r="I212">
        <v>500740</v>
      </c>
      <c r="J212" t="s">
        <v>927</v>
      </c>
      <c r="L212" t="s">
        <v>26</v>
      </c>
      <c r="N212" s="1">
        <v>81387400</v>
      </c>
      <c r="P212">
        <v>0</v>
      </c>
      <c r="Q212">
        <v>0</v>
      </c>
      <c r="R212" s="1">
        <v>81387400</v>
      </c>
    </row>
    <row r="213" spans="4:18" x14ac:dyDescent="0.3">
      <c r="D213" t="s">
        <v>384</v>
      </c>
      <c r="F213">
        <v>138901</v>
      </c>
      <c r="I213">
        <v>500740</v>
      </c>
      <c r="J213" t="s">
        <v>927</v>
      </c>
      <c r="K213" t="s">
        <v>386</v>
      </c>
      <c r="L213" t="s">
        <v>26</v>
      </c>
      <c r="N213" s="1">
        <v>12183000</v>
      </c>
      <c r="P213" s="1">
        <v>13460200</v>
      </c>
      <c r="Q213" s="1">
        <v>12183000</v>
      </c>
      <c r="R213" s="1">
        <v>13460200</v>
      </c>
    </row>
    <row r="214" spans="4:18" x14ac:dyDescent="0.3">
      <c r="D214" t="s">
        <v>384</v>
      </c>
      <c r="F214">
        <v>138901</v>
      </c>
      <c r="I214">
        <v>500741</v>
      </c>
      <c r="J214" t="s">
        <v>928</v>
      </c>
      <c r="L214" t="s">
        <v>26</v>
      </c>
      <c r="N214" s="1">
        <v>21277000.719999999</v>
      </c>
      <c r="P214" s="1">
        <v>32367.48</v>
      </c>
      <c r="Q214">
        <v>0</v>
      </c>
      <c r="R214" s="1">
        <v>21309368.199999999</v>
      </c>
    </row>
    <row r="215" spans="4:18" x14ac:dyDescent="0.3">
      <c r="D215" t="s">
        <v>384</v>
      </c>
      <c r="F215">
        <v>138901</v>
      </c>
      <c r="I215">
        <v>500741</v>
      </c>
      <c r="J215" t="s">
        <v>928</v>
      </c>
      <c r="K215" t="s">
        <v>386</v>
      </c>
      <c r="L215" t="s">
        <v>26</v>
      </c>
      <c r="N215" s="1">
        <v>1579369.8</v>
      </c>
      <c r="P215" s="1">
        <v>1891567.77</v>
      </c>
      <c r="Q215" s="1">
        <v>1579369.8</v>
      </c>
      <c r="R215" s="1">
        <v>1891567.77</v>
      </c>
    </row>
    <row r="216" spans="4:18" x14ac:dyDescent="0.3">
      <c r="D216" t="s">
        <v>384</v>
      </c>
      <c r="F216">
        <v>138901</v>
      </c>
      <c r="I216">
        <v>500742</v>
      </c>
      <c r="J216" t="s">
        <v>774</v>
      </c>
      <c r="L216" t="s">
        <v>26</v>
      </c>
      <c r="N216" s="1">
        <v>401451.85</v>
      </c>
      <c r="P216">
        <v>0</v>
      </c>
      <c r="Q216">
        <v>0</v>
      </c>
      <c r="R216" s="1">
        <v>401451.85</v>
      </c>
    </row>
    <row r="217" spans="4:18" x14ac:dyDescent="0.3">
      <c r="D217" t="s">
        <v>384</v>
      </c>
      <c r="F217">
        <v>138901</v>
      </c>
      <c r="I217">
        <v>500743</v>
      </c>
      <c r="J217" t="s">
        <v>649</v>
      </c>
      <c r="L217" t="s">
        <v>26</v>
      </c>
      <c r="N217" s="1">
        <v>79057</v>
      </c>
      <c r="P217" s="1">
        <v>5775</v>
      </c>
      <c r="Q217" s="1">
        <v>84832</v>
      </c>
      <c r="R217">
        <v>0</v>
      </c>
    </row>
    <row r="218" spans="4:18" x14ac:dyDescent="0.3">
      <c r="D218" t="s">
        <v>384</v>
      </c>
      <c r="F218">
        <v>138901</v>
      </c>
      <c r="I218">
        <v>500743</v>
      </c>
      <c r="J218" t="s">
        <v>649</v>
      </c>
      <c r="K218" t="s">
        <v>386</v>
      </c>
      <c r="L218" t="s">
        <v>26</v>
      </c>
      <c r="N218" s="1">
        <v>3949</v>
      </c>
      <c r="P218" s="1">
        <v>5775</v>
      </c>
      <c r="Q218" s="1">
        <v>9724</v>
      </c>
      <c r="R218">
        <v>0</v>
      </c>
    </row>
    <row r="219" spans="4:18" x14ac:dyDescent="0.3">
      <c r="D219" t="s">
        <v>384</v>
      </c>
      <c r="F219">
        <v>138901</v>
      </c>
      <c r="I219">
        <v>500746</v>
      </c>
      <c r="J219" t="s">
        <v>420</v>
      </c>
      <c r="L219" t="s">
        <v>26</v>
      </c>
      <c r="N219" s="1">
        <v>317184000</v>
      </c>
      <c r="P219">
        <v>0</v>
      </c>
      <c r="Q219">
        <v>0</v>
      </c>
      <c r="R219" s="1">
        <v>317184000</v>
      </c>
    </row>
    <row r="220" spans="4:18" x14ac:dyDescent="0.3">
      <c r="D220" t="s">
        <v>384</v>
      </c>
      <c r="F220">
        <v>138901</v>
      </c>
      <c r="I220">
        <v>500746</v>
      </c>
      <c r="J220" t="s">
        <v>420</v>
      </c>
      <c r="K220" t="s">
        <v>386</v>
      </c>
      <c r="L220" t="s">
        <v>26</v>
      </c>
      <c r="N220" s="1">
        <v>19200000</v>
      </c>
      <c r="P220" s="1">
        <v>16236000</v>
      </c>
      <c r="Q220" s="1">
        <v>19200000</v>
      </c>
      <c r="R220" s="1">
        <v>16236000</v>
      </c>
    </row>
    <row r="221" spans="4:18" x14ac:dyDescent="0.3">
      <c r="D221" t="s">
        <v>384</v>
      </c>
      <c r="F221">
        <v>138901</v>
      </c>
      <c r="I221">
        <v>500748</v>
      </c>
      <c r="J221" t="s">
        <v>752</v>
      </c>
      <c r="L221" t="s">
        <v>26</v>
      </c>
      <c r="N221" s="1">
        <v>1406715.4</v>
      </c>
      <c r="P221">
        <v>0</v>
      </c>
      <c r="Q221">
        <v>0</v>
      </c>
      <c r="R221" s="1">
        <v>1406715.4</v>
      </c>
    </row>
    <row r="222" spans="4:18" x14ac:dyDescent="0.3">
      <c r="D222" t="s">
        <v>384</v>
      </c>
      <c r="F222">
        <v>138901</v>
      </c>
      <c r="I222">
        <v>500749</v>
      </c>
      <c r="J222" t="s">
        <v>421</v>
      </c>
      <c r="L222" t="s">
        <v>26</v>
      </c>
      <c r="N222" s="1">
        <v>205187000</v>
      </c>
      <c r="P222">
        <v>0</v>
      </c>
      <c r="Q222">
        <v>0</v>
      </c>
      <c r="R222" s="1">
        <v>205187000</v>
      </c>
    </row>
    <row r="223" spans="4:18" x14ac:dyDescent="0.3">
      <c r="D223" t="s">
        <v>384</v>
      </c>
      <c r="F223">
        <v>138901</v>
      </c>
      <c r="I223">
        <v>500749</v>
      </c>
      <c r="J223" t="s">
        <v>421</v>
      </c>
      <c r="K223" t="s">
        <v>386</v>
      </c>
      <c r="L223" t="s">
        <v>26</v>
      </c>
      <c r="N223" s="1">
        <v>5008000</v>
      </c>
      <c r="P223" s="1">
        <v>25448000</v>
      </c>
      <c r="Q223" s="1">
        <v>26498000</v>
      </c>
      <c r="R223" s="1">
        <v>3958000</v>
      </c>
    </row>
    <row r="224" spans="4:18" x14ac:dyDescent="0.3">
      <c r="D224" t="s">
        <v>384</v>
      </c>
      <c r="F224">
        <v>138901</v>
      </c>
      <c r="I224">
        <v>500758</v>
      </c>
      <c r="J224" t="s">
        <v>422</v>
      </c>
      <c r="L224" t="s">
        <v>26</v>
      </c>
      <c r="N224" s="1">
        <v>1500000</v>
      </c>
      <c r="P224">
        <v>0</v>
      </c>
      <c r="Q224">
        <v>0</v>
      </c>
      <c r="R224" s="1">
        <v>1500000</v>
      </c>
    </row>
    <row r="225" spans="2:18" x14ac:dyDescent="0.3">
      <c r="D225" t="s">
        <v>384</v>
      </c>
      <c r="F225">
        <v>138901</v>
      </c>
      <c r="I225">
        <v>500768</v>
      </c>
      <c r="J225" t="s">
        <v>423</v>
      </c>
      <c r="L225" t="s">
        <v>26</v>
      </c>
      <c r="N225" s="1">
        <v>146753568.28</v>
      </c>
      <c r="P225">
        <v>0</v>
      </c>
      <c r="Q225">
        <v>0</v>
      </c>
      <c r="R225" s="1">
        <v>146753568.28</v>
      </c>
    </row>
    <row r="226" spans="2:18" x14ac:dyDescent="0.3">
      <c r="D226" t="s">
        <v>384</v>
      </c>
      <c r="F226">
        <v>138901</v>
      </c>
      <c r="I226">
        <v>500768</v>
      </c>
      <c r="J226" t="s">
        <v>423</v>
      </c>
      <c r="K226" t="s">
        <v>386</v>
      </c>
      <c r="L226" t="s">
        <v>26</v>
      </c>
      <c r="N226" s="1">
        <v>3547659.72</v>
      </c>
      <c r="P226" s="1">
        <v>11324828</v>
      </c>
      <c r="Q226" s="1">
        <v>9273274</v>
      </c>
      <c r="R226" s="1">
        <v>5599213.7199999997</v>
      </c>
    </row>
    <row r="227" spans="2:18" x14ac:dyDescent="0.3">
      <c r="D227" t="s">
        <v>384</v>
      </c>
      <c r="F227">
        <v>138901</v>
      </c>
      <c r="I227">
        <v>500770</v>
      </c>
      <c r="J227" t="s">
        <v>1033</v>
      </c>
      <c r="L227" t="s">
        <v>26</v>
      </c>
      <c r="N227" s="1">
        <v>92512500</v>
      </c>
      <c r="P227">
        <v>0</v>
      </c>
      <c r="Q227" s="1">
        <v>475875</v>
      </c>
      <c r="R227" s="1">
        <v>92036625</v>
      </c>
    </row>
    <row r="228" spans="2:18" x14ac:dyDescent="0.3">
      <c r="D228" t="s">
        <v>384</v>
      </c>
      <c r="F228">
        <v>138901</v>
      </c>
      <c r="I228">
        <v>500770</v>
      </c>
      <c r="J228" t="s">
        <v>1033</v>
      </c>
      <c r="K228" t="s">
        <v>386</v>
      </c>
      <c r="L228" t="s">
        <v>26</v>
      </c>
      <c r="N228" s="1">
        <v>1812500</v>
      </c>
      <c r="P228" s="1">
        <v>3100000</v>
      </c>
      <c r="Q228" s="1">
        <v>1814687.5</v>
      </c>
      <c r="R228" s="1">
        <v>3097812.5</v>
      </c>
    </row>
    <row r="229" spans="2:18" x14ac:dyDescent="0.3">
      <c r="D229" t="s">
        <v>384</v>
      </c>
      <c r="F229">
        <v>138901</v>
      </c>
      <c r="I229">
        <v>500776</v>
      </c>
      <c r="J229" t="s">
        <v>424</v>
      </c>
      <c r="L229" t="s">
        <v>26</v>
      </c>
      <c r="N229" s="1">
        <v>163344987.96000001</v>
      </c>
      <c r="P229">
        <v>0</v>
      </c>
      <c r="Q229">
        <v>0</v>
      </c>
      <c r="R229" s="1">
        <v>163344987.96000001</v>
      </c>
    </row>
    <row r="230" spans="2:18" x14ac:dyDescent="0.3">
      <c r="D230" t="s">
        <v>384</v>
      </c>
      <c r="F230">
        <v>138901</v>
      </c>
      <c r="I230">
        <v>500776</v>
      </c>
      <c r="J230" t="s">
        <v>424</v>
      </c>
      <c r="K230" t="s">
        <v>386</v>
      </c>
      <c r="L230" t="s">
        <v>26</v>
      </c>
      <c r="N230" s="1">
        <v>6440012.04</v>
      </c>
      <c r="P230" s="1">
        <v>8757512.0399999991</v>
      </c>
      <c r="Q230" s="1">
        <v>6440012.04</v>
      </c>
      <c r="R230" s="1">
        <v>8757512.0399999991</v>
      </c>
    </row>
    <row r="231" spans="2:18" x14ac:dyDescent="0.3">
      <c r="D231" t="s">
        <v>384</v>
      </c>
      <c r="F231">
        <v>138901</v>
      </c>
      <c r="I231">
        <v>500781</v>
      </c>
      <c r="J231" t="s">
        <v>424</v>
      </c>
      <c r="L231" t="s">
        <v>26</v>
      </c>
      <c r="N231" s="1">
        <v>37235841.780000001</v>
      </c>
      <c r="P231">
        <v>0</v>
      </c>
      <c r="Q231">
        <v>0</v>
      </c>
      <c r="R231" s="1">
        <v>37235841.780000001</v>
      </c>
    </row>
    <row r="232" spans="2:18" x14ac:dyDescent="0.3">
      <c r="D232" t="s">
        <v>384</v>
      </c>
      <c r="F232">
        <v>138901</v>
      </c>
      <c r="I232">
        <v>500781</v>
      </c>
      <c r="J232" t="s">
        <v>424</v>
      </c>
      <c r="K232" t="s">
        <v>386</v>
      </c>
      <c r="L232" t="s">
        <v>26</v>
      </c>
      <c r="N232" s="1">
        <v>494158.22</v>
      </c>
      <c r="P232" s="1">
        <v>1595506.11</v>
      </c>
      <c r="Q232" s="1">
        <v>1080506.1100000001</v>
      </c>
      <c r="R232" s="1">
        <v>1009158.22</v>
      </c>
    </row>
    <row r="233" spans="2:18" x14ac:dyDescent="0.3">
      <c r="D233" t="s">
        <v>384</v>
      </c>
      <c r="F233">
        <v>138901</v>
      </c>
      <c r="I233">
        <v>500782</v>
      </c>
      <c r="J233" t="s">
        <v>1034</v>
      </c>
      <c r="L233" t="s">
        <v>26</v>
      </c>
      <c r="N233" s="1">
        <v>25506827.890000001</v>
      </c>
      <c r="P233" s="1">
        <v>116748.25</v>
      </c>
      <c r="Q233">
        <v>0</v>
      </c>
      <c r="R233" s="1">
        <v>25623576.140000001</v>
      </c>
    </row>
    <row r="234" spans="2:18" x14ac:dyDescent="0.3">
      <c r="D234" t="s">
        <v>384</v>
      </c>
      <c r="F234">
        <v>138901</v>
      </c>
      <c r="I234">
        <v>500782</v>
      </c>
      <c r="J234" t="s">
        <v>1034</v>
      </c>
      <c r="K234" t="s">
        <v>386</v>
      </c>
      <c r="L234" t="s">
        <v>26</v>
      </c>
      <c r="N234" s="1">
        <v>-4600.05</v>
      </c>
      <c r="P234" s="1">
        <v>4600.05</v>
      </c>
      <c r="Q234" s="1">
        <v>1031098.95</v>
      </c>
      <c r="R234" s="1">
        <v>-1031098.95</v>
      </c>
    </row>
    <row r="235" spans="2:18" x14ac:dyDescent="0.3">
      <c r="D235" t="s">
        <v>384</v>
      </c>
      <c r="F235">
        <v>138901</v>
      </c>
      <c r="I235">
        <v>500787</v>
      </c>
      <c r="J235" t="s">
        <v>775</v>
      </c>
      <c r="L235" t="s">
        <v>26</v>
      </c>
      <c r="N235">
        <v>0</v>
      </c>
      <c r="P235" s="1">
        <v>14128740</v>
      </c>
      <c r="Q235">
        <v>0</v>
      </c>
      <c r="R235" s="1">
        <v>14128740</v>
      </c>
    </row>
    <row r="236" spans="2:18" x14ac:dyDescent="0.3">
      <c r="D236" t="s">
        <v>384</v>
      </c>
      <c r="F236">
        <v>138901</v>
      </c>
      <c r="I236">
        <v>500787</v>
      </c>
      <c r="J236" t="s">
        <v>775</v>
      </c>
      <c r="K236" t="s">
        <v>386</v>
      </c>
      <c r="L236" t="s">
        <v>26</v>
      </c>
      <c r="N236">
        <v>0</v>
      </c>
      <c r="P236" s="1">
        <v>31471.25</v>
      </c>
      <c r="Q236">
        <v>0</v>
      </c>
      <c r="R236" s="1">
        <v>31471.25</v>
      </c>
    </row>
    <row r="238" spans="2:18" x14ac:dyDescent="0.3">
      <c r="B238" t="s">
        <v>442</v>
      </c>
      <c r="D238" t="s">
        <v>384</v>
      </c>
      <c r="F238">
        <v>138901</v>
      </c>
      <c r="L238" t="s">
        <v>26</v>
      </c>
      <c r="N238" s="1">
        <v>6266695613.2700005</v>
      </c>
      <c r="P238" s="1">
        <v>1370718391.4400001</v>
      </c>
      <c r="Q238" s="1">
        <v>1256437232.1199999</v>
      </c>
      <c r="R238" s="1">
        <v>6380976772.5900002</v>
      </c>
    </row>
    <row r="240" spans="2:18" x14ac:dyDescent="0.3">
      <c r="B240" t="s">
        <v>443</v>
      </c>
      <c r="D240" t="s">
        <v>384</v>
      </c>
      <c r="L240" t="s">
        <v>26</v>
      </c>
      <c r="N240" s="1">
        <v>6266695613.2700005</v>
      </c>
      <c r="P240" s="1">
        <v>1370718391.4400001</v>
      </c>
      <c r="Q240" s="1">
        <v>1256437232.1199999</v>
      </c>
      <c r="R240" s="1">
        <v>6380976772.5900002</v>
      </c>
    </row>
    <row r="242" spans="1:18" x14ac:dyDescent="0.3">
      <c r="B242" t="s">
        <v>444</v>
      </c>
      <c r="L242" t="s">
        <v>26</v>
      </c>
      <c r="N242" s="1">
        <v>6266695613.2700005</v>
      </c>
      <c r="P242" s="1">
        <v>1370718391.4400001</v>
      </c>
      <c r="Q242" s="1">
        <v>1256437232.1199999</v>
      </c>
      <c r="R242" s="1">
        <v>6380976772.5900002</v>
      </c>
    </row>
    <row r="244" spans="1:18" x14ac:dyDescent="0.3">
      <c r="A244" t="s">
        <v>1038</v>
      </c>
    </row>
    <row r="245" spans="1:18" x14ac:dyDescent="0.3">
      <c r="A245" t="s">
        <v>446</v>
      </c>
    </row>
    <row r="246" spans="1:18" x14ac:dyDescent="0.3">
      <c r="A246" t="s">
        <v>1037</v>
      </c>
    </row>
    <row r="247" spans="1:18" x14ac:dyDescent="0.3">
      <c r="A247" t="s">
        <v>447</v>
      </c>
    </row>
    <row r="249" spans="1:18" x14ac:dyDescent="0.3">
      <c r="C249" t="s">
        <v>379</v>
      </c>
      <c r="E249" t="s">
        <v>374</v>
      </c>
      <c r="G249" t="s">
        <v>448</v>
      </c>
      <c r="H249" t="s">
        <v>380</v>
      </c>
      <c r="J249" t="s">
        <v>381</v>
      </c>
      <c r="M249" t="s">
        <v>382</v>
      </c>
      <c r="O249" t="s">
        <v>383</v>
      </c>
    </row>
    <row r="251" spans="1:18" x14ac:dyDescent="0.3">
      <c r="C251" t="s">
        <v>26</v>
      </c>
      <c r="E251" t="s">
        <v>384</v>
      </c>
      <c r="H251" s="1">
        <v>5613812511.9399996</v>
      </c>
      <c r="J251" s="1">
        <v>101749961.48</v>
      </c>
      <c r="M251" s="1">
        <v>48696349.810000002</v>
      </c>
      <c r="O251" s="1">
        <v>5666866123.6099997</v>
      </c>
    </row>
    <row r="252" spans="1:18" x14ac:dyDescent="0.3">
      <c r="C252" t="s">
        <v>26</v>
      </c>
      <c r="E252" t="s">
        <v>384</v>
      </c>
      <c r="G252" t="s">
        <v>386</v>
      </c>
      <c r="H252" s="1">
        <v>652883101.33000004</v>
      </c>
      <c r="J252" s="1">
        <v>1268968429.96</v>
      </c>
      <c r="M252" s="1">
        <v>1207740882.3099999</v>
      </c>
      <c r="O252" s="1">
        <v>714110648.98000002</v>
      </c>
    </row>
    <row r="254" spans="1:18" x14ac:dyDescent="0.3">
      <c r="B254" t="s">
        <v>442</v>
      </c>
      <c r="C254" t="s">
        <v>26</v>
      </c>
      <c r="H254" s="1">
        <v>6266695613.2700005</v>
      </c>
      <c r="J254" s="1">
        <v>1370718391.4400001</v>
      </c>
      <c r="M254" s="1">
        <v>1256437232.1199999</v>
      </c>
      <c r="O254" s="1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8"/>
  <dimension ref="A1:O18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17147.68</v>
      </c>
      <c r="N8" s="1">
        <v>17147.68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375259</v>
      </c>
      <c r="M9" s="1">
        <v>13874.48</v>
      </c>
      <c r="N9">
        <v>0</v>
      </c>
      <c r="O9" s="1">
        <v>389133.48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1850358.9</v>
      </c>
      <c r="M11" s="1">
        <v>3997744.79</v>
      </c>
      <c r="N11" s="1">
        <v>3683134.37</v>
      </c>
      <c r="O11" s="1">
        <v>2164969.3199999998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9157369.4600000009</v>
      </c>
      <c r="M12" s="1">
        <v>211646.47</v>
      </c>
      <c r="N12" s="1">
        <v>224340</v>
      </c>
      <c r="O12" s="1">
        <v>9144675.9299999997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28831.040000000001</v>
      </c>
      <c r="M13" s="1">
        <v>20502.080000000002</v>
      </c>
      <c r="N13">
        <v>0</v>
      </c>
      <c r="O13" s="1">
        <v>49333.120000000003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2442.21</v>
      </c>
      <c r="M14" s="1">
        <v>1828010.23</v>
      </c>
      <c r="N14" s="1">
        <v>1831219.14</v>
      </c>
      <c r="O14">
        <v>-766.7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446608.96</v>
      </c>
      <c r="M15" s="1">
        <v>175370.86</v>
      </c>
      <c r="N15" s="1">
        <v>505843.07</v>
      </c>
      <c r="O15" s="1">
        <v>116136.75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-4847.1099999999997</v>
      </c>
      <c r="M16" s="1">
        <v>3489880.95</v>
      </c>
      <c r="N16" s="1">
        <v>3462889.84</v>
      </c>
      <c r="O16" s="1">
        <v>22144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597066.41</v>
      </c>
      <c r="M17" s="1">
        <v>95087.3</v>
      </c>
      <c r="N17" s="1">
        <v>666863.94999999995</v>
      </c>
      <c r="O17" s="1">
        <v>25289.759999999998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-70450.75</v>
      </c>
      <c r="M18" s="1">
        <v>1801999.79</v>
      </c>
      <c r="N18" s="1">
        <v>1796204.35</v>
      </c>
      <c r="O18" s="1">
        <v>-64655.31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361752.84</v>
      </c>
      <c r="M19" s="1">
        <v>110968</v>
      </c>
      <c r="N19" s="1">
        <v>344050.99</v>
      </c>
      <c r="O19" s="1">
        <v>128669.85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>
        <v>0</v>
      </c>
      <c r="M20">
        <v>0.02</v>
      </c>
      <c r="N20">
        <v>0.02</v>
      </c>
      <c r="O20">
        <v>0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>
        <v>0</v>
      </c>
      <c r="M21">
        <v>0</v>
      </c>
      <c r="N21">
        <v>0</v>
      </c>
      <c r="O21">
        <v>0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24445.83</v>
      </c>
      <c r="N22" s="1">
        <v>24445.83</v>
      </c>
      <c r="O22">
        <v>0</v>
      </c>
    </row>
    <row r="23" spans="4:15" x14ac:dyDescent="0.3">
      <c r="D23" t="s">
        <v>384</v>
      </c>
      <c r="F23">
        <v>138901</v>
      </c>
      <c r="H23">
        <v>500323</v>
      </c>
      <c r="I23" t="s">
        <v>747</v>
      </c>
      <c r="J23" t="s">
        <v>543</v>
      </c>
      <c r="K23" t="s">
        <v>26</v>
      </c>
      <c r="L23" s="1">
        <v>51532.160000000003</v>
      </c>
      <c r="M23" s="1">
        <v>14158.85</v>
      </c>
      <c r="N23" s="1">
        <v>17575.939999999999</v>
      </c>
      <c r="O23" s="1">
        <v>48115.07</v>
      </c>
    </row>
    <row r="24" spans="4:15" x14ac:dyDescent="0.3">
      <c r="D24" t="s">
        <v>384</v>
      </c>
      <c r="F24">
        <v>138901</v>
      </c>
      <c r="H24">
        <v>500331</v>
      </c>
      <c r="I24" t="s">
        <v>767</v>
      </c>
      <c r="J24" t="s">
        <v>544</v>
      </c>
      <c r="K24" t="s">
        <v>26</v>
      </c>
      <c r="L24" s="1">
        <v>-1488.72</v>
      </c>
      <c r="M24" s="1">
        <v>3226225.15</v>
      </c>
      <c r="N24" s="1">
        <v>3217485.3</v>
      </c>
      <c r="O24" s="1">
        <v>7251.13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543</v>
      </c>
      <c r="K25" t="s">
        <v>26</v>
      </c>
      <c r="L25" s="1">
        <v>140749.54999999999</v>
      </c>
      <c r="M25" s="1">
        <v>61273.78</v>
      </c>
      <c r="N25">
        <v>0</v>
      </c>
      <c r="O25" s="1">
        <v>202023.33</v>
      </c>
    </row>
    <row r="26" spans="4:15" x14ac:dyDescent="0.3">
      <c r="D26" t="s">
        <v>384</v>
      </c>
      <c r="F26">
        <v>138901</v>
      </c>
      <c r="H26">
        <v>500345</v>
      </c>
      <c r="I26" t="s">
        <v>882</v>
      </c>
      <c r="J26" t="s">
        <v>543</v>
      </c>
      <c r="K26" t="s">
        <v>26</v>
      </c>
      <c r="L26" s="1">
        <v>293342.07</v>
      </c>
      <c r="M26" s="1">
        <v>101936.37</v>
      </c>
      <c r="N26" s="1">
        <v>337343.38</v>
      </c>
      <c r="O26" s="1">
        <v>57935.06</v>
      </c>
    </row>
    <row r="27" spans="4:15" x14ac:dyDescent="0.3">
      <c r="D27" t="s">
        <v>384</v>
      </c>
      <c r="F27">
        <v>138901</v>
      </c>
      <c r="H27">
        <v>500400</v>
      </c>
      <c r="I27" t="s">
        <v>397</v>
      </c>
      <c r="J27" t="s">
        <v>544</v>
      </c>
      <c r="K27" t="s">
        <v>26</v>
      </c>
      <c r="L27">
        <v>151.37</v>
      </c>
      <c r="M27" s="1">
        <v>23144.33</v>
      </c>
      <c r="N27" s="1">
        <v>22432.66</v>
      </c>
      <c r="O27">
        <v>863.04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543</v>
      </c>
      <c r="K28" t="s">
        <v>26</v>
      </c>
      <c r="L28" s="1">
        <v>24588.45</v>
      </c>
      <c r="M28" s="1">
        <v>8299.39</v>
      </c>
      <c r="N28">
        <v>0</v>
      </c>
      <c r="O28" s="1">
        <v>32887.839999999997</v>
      </c>
    </row>
    <row r="29" spans="4:15" x14ac:dyDescent="0.3">
      <c r="D29" t="s">
        <v>384</v>
      </c>
      <c r="F29">
        <v>138901</v>
      </c>
      <c r="H29">
        <v>500401</v>
      </c>
      <c r="I29" t="s">
        <v>398</v>
      </c>
      <c r="J29" t="s">
        <v>544</v>
      </c>
      <c r="K29" t="s">
        <v>26</v>
      </c>
      <c r="L29" s="1">
        <v>1444.16</v>
      </c>
      <c r="M29" s="1">
        <v>793933.55</v>
      </c>
      <c r="N29" s="1">
        <v>789309.07</v>
      </c>
      <c r="O29" s="1">
        <v>6068.64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543</v>
      </c>
      <c r="K30" t="s">
        <v>26</v>
      </c>
      <c r="L30" s="1">
        <v>159314.79999999999</v>
      </c>
      <c r="M30" s="1">
        <v>36215.33</v>
      </c>
      <c r="N30">
        <v>0</v>
      </c>
      <c r="O30" s="1">
        <v>195530.13</v>
      </c>
    </row>
    <row r="31" spans="4:15" x14ac:dyDescent="0.3">
      <c r="D31" t="s">
        <v>384</v>
      </c>
      <c r="F31">
        <v>138901</v>
      </c>
      <c r="H31">
        <v>500445</v>
      </c>
      <c r="I31" t="s">
        <v>886</v>
      </c>
      <c r="J31" t="s">
        <v>543</v>
      </c>
      <c r="K31" t="s">
        <v>26</v>
      </c>
      <c r="L31" s="1">
        <v>1181.8599999999999</v>
      </c>
      <c r="M31" s="1">
        <v>5279.16</v>
      </c>
      <c r="N31">
        <v>0</v>
      </c>
      <c r="O31" s="1">
        <v>6461.02</v>
      </c>
    </row>
    <row r="32" spans="4:15" x14ac:dyDescent="0.3">
      <c r="D32" t="s">
        <v>384</v>
      </c>
      <c r="F32">
        <v>138901</v>
      </c>
      <c r="H32">
        <v>500455</v>
      </c>
      <c r="I32" t="s">
        <v>887</v>
      </c>
      <c r="J32" t="s">
        <v>544</v>
      </c>
      <c r="K32" t="s">
        <v>26</v>
      </c>
      <c r="L32">
        <v>218.93</v>
      </c>
      <c r="M32" s="1">
        <v>301864.57</v>
      </c>
      <c r="N32" s="1">
        <v>301773.03999999998</v>
      </c>
      <c r="O32">
        <v>310.45999999999998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543</v>
      </c>
      <c r="K33" t="s">
        <v>26</v>
      </c>
      <c r="L33" s="1">
        <v>2961.38</v>
      </c>
      <c r="M33" s="1">
        <v>2804.43</v>
      </c>
      <c r="N33">
        <v>0</v>
      </c>
      <c r="O33" s="1">
        <v>5765.81</v>
      </c>
    </row>
    <row r="34" spans="4:15" x14ac:dyDescent="0.3">
      <c r="D34" t="s">
        <v>384</v>
      </c>
      <c r="F34">
        <v>138901</v>
      </c>
      <c r="H34">
        <v>500460</v>
      </c>
      <c r="I34" t="s">
        <v>888</v>
      </c>
      <c r="J34" t="s">
        <v>544</v>
      </c>
      <c r="K34" t="s">
        <v>26</v>
      </c>
      <c r="L34">
        <v>0</v>
      </c>
      <c r="M34" s="1">
        <v>866970.66</v>
      </c>
      <c r="N34" s="1">
        <v>866970.66</v>
      </c>
      <c r="O34">
        <v>0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543</v>
      </c>
      <c r="K35" t="s">
        <v>26</v>
      </c>
      <c r="L35">
        <v>0</v>
      </c>
      <c r="M35" s="1">
        <v>392674.34</v>
      </c>
      <c r="N35" s="1">
        <v>392674.34</v>
      </c>
      <c r="O35">
        <v>0</v>
      </c>
    </row>
    <row r="36" spans="4:15" x14ac:dyDescent="0.3">
      <c r="D36" t="s">
        <v>384</v>
      </c>
      <c r="F36">
        <v>138901</v>
      </c>
      <c r="H36">
        <v>500470</v>
      </c>
      <c r="I36" t="s">
        <v>399</v>
      </c>
      <c r="J36" t="s">
        <v>544</v>
      </c>
      <c r="K36" t="s">
        <v>26</v>
      </c>
      <c r="L36" s="1">
        <v>16206.49</v>
      </c>
      <c r="M36" s="1">
        <v>7204057.9299999997</v>
      </c>
      <c r="N36" s="1">
        <v>7169176.1200000001</v>
      </c>
      <c r="O36" s="1">
        <v>51088.3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543</v>
      </c>
      <c r="K37" t="s">
        <v>26</v>
      </c>
      <c r="L37" s="1">
        <v>1291417.45</v>
      </c>
      <c r="M37" s="1">
        <v>609407.04</v>
      </c>
      <c r="N37" s="1">
        <v>1872448.59</v>
      </c>
      <c r="O37" s="1">
        <v>28375.9</v>
      </c>
    </row>
    <row r="38" spans="4:15" x14ac:dyDescent="0.3">
      <c r="D38" t="s">
        <v>384</v>
      </c>
      <c r="F38">
        <v>138901</v>
      </c>
      <c r="H38">
        <v>500475</v>
      </c>
      <c r="I38" t="s">
        <v>889</v>
      </c>
      <c r="J38" t="s">
        <v>544</v>
      </c>
      <c r="K38" t="s">
        <v>26</v>
      </c>
      <c r="L38" s="1">
        <v>1655.54</v>
      </c>
      <c r="M38" s="1">
        <v>1566328.42</v>
      </c>
      <c r="N38" s="1">
        <v>1558693.3</v>
      </c>
      <c r="O38" s="1">
        <v>9290.66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543</v>
      </c>
      <c r="K39" t="s">
        <v>26</v>
      </c>
      <c r="L39" s="1">
        <v>263764.24</v>
      </c>
      <c r="M39" s="1">
        <v>88082.23</v>
      </c>
      <c r="N39">
        <v>0</v>
      </c>
      <c r="O39" s="1">
        <v>351846.47</v>
      </c>
    </row>
    <row r="40" spans="4:15" x14ac:dyDescent="0.3">
      <c r="D40" t="s">
        <v>384</v>
      </c>
      <c r="F40">
        <v>138901</v>
      </c>
      <c r="H40">
        <v>500482</v>
      </c>
      <c r="I40" t="s">
        <v>891</v>
      </c>
      <c r="J40" t="s">
        <v>543</v>
      </c>
      <c r="K40" t="s">
        <v>26</v>
      </c>
      <c r="L40">
        <v>0</v>
      </c>
      <c r="M40">
        <v>0</v>
      </c>
      <c r="N40">
        <v>0</v>
      </c>
      <c r="O40">
        <v>0</v>
      </c>
    </row>
    <row r="41" spans="4:15" x14ac:dyDescent="0.3">
      <c r="D41" t="s">
        <v>384</v>
      </c>
      <c r="F41">
        <v>138901</v>
      </c>
      <c r="H41">
        <v>500485</v>
      </c>
      <c r="I41" t="s">
        <v>933</v>
      </c>
      <c r="J41" t="s">
        <v>544</v>
      </c>
      <c r="K41" t="s">
        <v>26</v>
      </c>
      <c r="L41">
        <v>0</v>
      </c>
      <c r="M41">
        <v>0.01</v>
      </c>
      <c r="N41">
        <v>0.01</v>
      </c>
      <c r="O41">
        <v>0</v>
      </c>
    </row>
    <row r="42" spans="4:15" x14ac:dyDescent="0.3">
      <c r="D42" t="s">
        <v>384</v>
      </c>
      <c r="F42">
        <v>138901</v>
      </c>
      <c r="H42">
        <v>500495</v>
      </c>
      <c r="I42" t="s">
        <v>641</v>
      </c>
      <c r="J42" t="s">
        <v>543</v>
      </c>
      <c r="K42" t="s">
        <v>26</v>
      </c>
      <c r="L42" s="1">
        <v>2412.5</v>
      </c>
      <c r="M42" s="1">
        <v>7824.32</v>
      </c>
      <c r="N42" s="1">
        <v>2433.35</v>
      </c>
      <c r="O42" s="1">
        <v>7803.47</v>
      </c>
    </row>
    <row r="43" spans="4:15" x14ac:dyDescent="0.3">
      <c r="D43" t="s">
        <v>384</v>
      </c>
      <c r="F43">
        <v>138901</v>
      </c>
      <c r="H43">
        <v>500499</v>
      </c>
      <c r="I43" t="s">
        <v>892</v>
      </c>
      <c r="J43" t="s">
        <v>544</v>
      </c>
      <c r="K43" t="s">
        <v>26</v>
      </c>
      <c r="L43">
        <v>9.18</v>
      </c>
      <c r="M43" s="1">
        <v>11435.82</v>
      </c>
      <c r="N43" s="1">
        <v>11437.15</v>
      </c>
      <c r="O43">
        <v>7.85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543</v>
      </c>
      <c r="K44" t="s">
        <v>26</v>
      </c>
      <c r="L44" s="1">
        <v>2018.33</v>
      </c>
      <c r="M44" s="1">
        <v>1585.66</v>
      </c>
      <c r="N44" s="1">
        <v>2250.04</v>
      </c>
      <c r="O44" s="1">
        <v>1353.95</v>
      </c>
    </row>
    <row r="45" spans="4:15" x14ac:dyDescent="0.3">
      <c r="D45" t="s">
        <v>384</v>
      </c>
      <c r="F45">
        <v>138901</v>
      </c>
      <c r="H45">
        <v>500507</v>
      </c>
      <c r="I45" t="s">
        <v>642</v>
      </c>
      <c r="J45" t="s">
        <v>543</v>
      </c>
      <c r="K45" t="s">
        <v>26</v>
      </c>
      <c r="L45" s="1">
        <v>35441.230000000003</v>
      </c>
      <c r="M45" s="1">
        <v>20461.830000000002</v>
      </c>
      <c r="N45" s="1">
        <v>16263.34</v>
      </c>
      <c r="O45" s="1">
        <v>39639.72</v>
      </c>
    </row>
    <row r="46" spans="4:15" x14ac:dyDescent="0.3">
      <c r="D46" t="s">
        <v>384</v>
      </c>
      <c r="F46">
        <v>138901</v>
      </c>
      <c r="H46">
        <v>500510</v>
      </c>
      <c r="I46" t="s">
        <v>893</v>
      </c>
      <c r="J46" t="s">
        <v>543</v>
      </c>
      <c r="K46" t="s">
        <v>26</v>
      </c>
      <c r="L46">
        <v>172.03</v>
      </c>
      <c r="M46">
        <v>166.64</v>
      </c>
      <c r="N46">
        <v>205.11</v>
      </c>
      <c r="O46">
        <v>133.56</v>
      </c>
    </row>
    <row r="47" spans="4:15" x14ac:dyDescent="0.3">
      <c r="D47" t="s">
        <v>384</v>
      </c>
      <c r="F47">
        <v>138901</v>
      </c>
      <c r="H47">
        <v>500512</v>
      </c>
      <c r="I47" t="s">
        <v>400</v>
      </c>
      <c r="J47" t="s">
        <v>544</v>
      </c>
      <c r="K47" t="s">
        <v>26</v>
      </c>
      <c r="L47" s="1">
        <v>-412180.18</v>
      </c>
      <c r="M47" s="1">
        <v>2109991.08</v>
      </c>
      <c r="N47" s="1">
        <v>1954145.82</v>
      </c>
      <c r="O47" s="1">
        <v>-256334.92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543</v>
      </c>
      <c r="K48" t="s">
        <v>26</v>
      </c>
      <c r="L48" s="1">
        <v>3795815.62</v>
      </c>
      <c r="M48" s="1">
        <v>1070640.8</v>
      </c>
      <c r="N48" s="1">
        <v>536315.11</v>
      </c>
      <c r="O48" s="1">
        <v>4330141.3099999996</v>
      </c>
    </row>
    <row r="49" spans="4:15" x14ac:dyDescent="0.3">
      <c r="D49" t="s">
        <v>384</v>
      </c>
      <c r="F49">
        <v>138901</v>
      </c>
      <c r="H49">
        <v>500514</v>
      </c>
      <c r="I49" t="s">
        <v>894</v>
      </c>
      <c r="J49" t="s">
        <v>544</v>
      </c>
      <c r="K49" t="s">
        <v>26</v>
      </c>
      <c r="L49" s="1">
        <v>-2102.9899999999998</v>
      </c>
      <c r="M49" s="1">
        <v>1531688.34</v>
      </c>
      <c r="N49" s="1">
        <v>1531010.95</v>
      </c>
      <c r="O49" s="1">
        <v>-1425.6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543</v>
      </c>
      <c r="K50" t="s">
        <v>26</v>
      </c>
      <c r="L50" s="1">
        <v>25653.54</v>
      </c>
      <c r="M50" s="1">
        <v>103591.49</v>
      </c>
      <c r="N50">
        <v>0</v>
      </c>
      <c r="O50" s="1">
        <v>129245.03</v>
      </c>
    </row>
    <row r="51" spans="4:15" x14ac:dyDescent="0.3">
      <c r="D51" t="s">
        <v>384</v>
      </c>
      <c r="F51">
        <v>138901</v>
      </c>
      <c r="H51">
        <v>500515</v>
      </c>
      <c r="I51" t="s">
        <v>401</v>
      </c>
      <c r="J51" t="s">
        <v>544</v>
      </c>
      <c r="K51" t="s">
        <v>26</v>
      </c>
      <c r="L51" s="1">
        <v>-2370.73</v>
      </c>
      <c r="M51" s="1">
        <v>546878.43000000005</v>
      </c>
      <c r="N51" s="1">
        <v>545599.18999999994</v>
      </c>
      <c r="O51" s="1">
        <v>-1091.49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543</v>
      </c>
      <c r="K52" t="s">
        <v>26</v>
      </c>
      <c r="L52" s="1">
        <v>46839.95</v>
      </c>
      <c r="M52" s="1">
        <v>84757.88</v>
      </c>
      <c r="N52">
        <v>0</v>
      </c>
      <c r="O52" s="1">
        <v>131597.82999999999</v>
      </c>
    </row>
    <row r="53" spans="4:15" x14ac:dyDescent="0.3">
      <c r="D53" t="s">
        <v>384</v>
      </c>
      <c r="F53">
        <v>138901</v>
      </c>
      <c r="H53">
        <v>500520</v>
      </c>
      <c r="I53" t="s">
        <v>895</v>
      </c>
      <c r="J53" t="s">
        <v>544</v>
      </c>
      <c r="K53" t="s">
        <v>26</v>
      </c>
      <c r="L53" s="1">
        <v>9191.14</v>
      </c>
      <c r="M53" s="1">
        <v>1317840.93</v>
      </c>
      <c r="N53" s="1">
        <v>1296474.3400000001</v>
      </c>
      <c r="O53" s="1">
        <v>30557.73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543</v>
      </c>
      <c r="K54" t="s">
        <v>26</v>
      </c>
      <c r="L54" s="1">
        <v>987566.15</v>
      </c>
      <c r="M54" s="1">
        <v>381959.69</v>
      </c>
      <c r="N54" s="1">
        <v>1217882.99</v>
      </c>
      <c r="O54" s="1">
        <v>151642.85</v>
      </c>
    </row>
    <row r="55" spans="4:15" x14ac:dyDescent="0.3">
      <c r="D55" t="s">
        <v>384</v>
      </c>
      <c r="F55">
        <v>138901</v>
      </c>
      <c r="H55">
        <v>500523</v>
      </c>
      <c r="I55" t="s">
        <v>644</v>
      </c>
      <c r="J55" t="s">
        <v>544</v>
      </c>
      <c r="K55" t="s">
        <v>26</v>
      </c>
      <c r="L55" s="1">
        <v>1840.1</v>
      </c>
      <c r="M55" s="1">
        <v>238594.28</v>
      </c>
      <c r="N55" s="1">
        <v>238231.1</v>
      </c>
      <c r="O55" s="1">
        <v>2203.2800000000002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543</v>
      </c>
      <c r="K56" t="s">
        <v>26</v>
      </c>
      <c r="L56" s="1">
        <v>19546.53</v>
      </c>
      <c r="M56" s="1">
        <v>7106.75</v>
      </c>
      <c r="N56" s="1">
        <v>19169.189999999999</v>
      </c>
      <c r="O56" s="1">
        <v>7484.09</v>
      </c>
    </row>
    <row r="57" spans="4:15" x14ac:dyDescent="0.3">
      <c r="D57" t="s">
        <v>384</v>
      </c>
      <c r="F57">
        <v>138901</v>
      </c>
      <c r="H57">
        <v>500524</v>
      </c>
      <c r="I57" t="s">
        <v>896</v>
      </c>
      <c r="J57" t="s">
        <v>544</v>
      </c>
      <c r="K57" t="s">
        <v>26</v>
      </c>
      <c r="L57">
        <v>0</v>
      </c>
      <c r="M57">
        <v>0</v>
      </c>
      <c r="N57">
        <v>0</v>
      </c>
      <c r="O57">
        <v>0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543</v>
      </c>
      <c r="K58" t="s">
        <v>26</v>
      </c>
      <c r="L58">
        <v>0</v>
      </c>
      <c r="M58">
        <v>0</v>
      </c>
      <c r="N58">
        <v>0</v>
      </c>
      <c r="O58">
        <v>0</v>
      </c>
    </row>
    <row r="59" spans="4:15" x14ac:dyDescent="0.3">
      <c r="D59" t="s">
        <v>384</v>
      </c>
      <c r="F59">
        <v>138901</v>
      </c>
      <c r="H59">
        <v>500538</v>
      </c>
      <c r="I59" t="s">
        <v>403</v>
      </c>
      <c r="J59" t="s">
        <v>544</v>
      </c>
      <c r="K59" t="s">
        <v>26</v>
      </c>
      <c r="L59" s="1">
        <v>2502.46</v>
      </c>
      <c r="M59" s="1">
        <v>19798.349999999999</v>
      </c>
      <c r="N59" s="1">
        <v>18737.03</v>
      </c>
      <c r="O59" s="1">
        <v>3563.78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543</v>
      </c>
      <c r="K60" t="s">
        <v>26</v>
      </c>
      <c r="L60" s="1">
        <v>44175.77</v>
      </c>
      <c r="M60" s="1">
        <v>24399.8</v>
      </c>
      <c r="N60" s="1">
        <v>27461.39</v>
      </c>
      <c r="O60" s="1">
        <v>41114.18</v>
      </c>
    </row>
    <row r="61" spans="4:15" x14ac:dyDescent="0.3">
      <c r="D61" t="s">
        <v>384</v>
      </c>
      <c r="F61">
        <v>138901</v>
      </c>
      <c r="H61">
        <v>500540</v>
      </c>
      <c r="I61" t="s">
        <v>748</v>
      </c>
      <c r="J61" t="s">
        <v>544</v>
      </c>
      <c r="K61" t="s">
        <v>26</v>
      </c>
      <c r="L61" s="1">
        <v>7980.6</v>
      </c>
      <c r="M61" s="1">
        <v>3543647</v>
      </c>
      <c r="N61" s="1">
        <v>3522366.74</v>
      </c>
      <c r="O61" s="1">
        <v>29260.86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543</v>
      </c>
      <c r="K62" t="s">
        <v>26</v>
      </c>
      <c r="L62" s="1">
        <v>357204.34</v>
      </c>
      <c r="M62" s="1">
        <v>362311.15</v>
      </c>
      <c r="N62">
        <v>0</v>
      </c>
      <c r="O62" s="1">
        <v>719515.49</v>
      </c>
    </row>
    <row r="63" spans="4:15" x14ac:dyDescent="0.3">
      <c r="D63" t="s">
        <v>384</v>
      </c>
      <c r="F63">
        <v>138901</v>
      </c>
      <c r="H63">
        <v>500541</v>
      </c>
      <c r="I63" t="s">
        <v>897</v>
      </c>
      <c r="J63" t="s">
        <v>544</v>
      </c>
      <c r="K63" t="s">
        <v>26</v>
      </c>
      <c r="L63">
        <v>45.5</v>
      </c>
      <c r="M63" s="1">
        <v>33831.879999999997</v>
      </c>
      <c r="N63" s="1">
        <v>33421.31</v>
      </c>
      <c r="O63">
        <v>456.07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543</v>
      </c>
      <c r="K64" t="s">
        <v>26</v>
      </c>
      <c r="L64" s="1">
        <v>14227.53</v>
      </c>
      <c r="M64" s="1">
        <v>10011.540000000001</v>
      </c>
      <c r="N64">
        <v>0</v>
      </c>
      <c r="O64" s="1">
        <v>24239.07</v>
      </c>
    </row>
    <row r="65" spans="4:15" x14ac:dyDescent="0.3">
      <c r="D65" t="s">
        <v>384</v>
      </c>
      <c r="F65">
        <v>138901</v>
      </c>
      <c r="H65">
        <v>500544</v>
      </c>
      <c r="I65" t="s">
        <v>899</v>
      </c>
      <c r="J65" t="s">
        <v>543</v>
      </c>
      <c r="K65" t="s">
        <v>26</v>
      </c>
      <c r="L65">
        <v>234.78</v>
      </c>
      <c r="M65">
        <v>459.12</v>
      </c>
      <c r="N65">
        <v>485.21</v>
      </c>
      <c r="O65">
        <v>208.69</v>
      </c>
    </row>
    <row r="66" spans="4:15" x14ac:dyDescent="0.3">
      <c r="D66" t="s">
        <v>384</v>
      </c>
      <c r="F66">
        <v>138901</v>
      </c>
      <c r="H66">
        <v>500550</v>
      </c>
      <c r="I66" t="s">
        <v>900</v>
      </c>
      <c r="J66" t="s">
        <v>543</v>
      </c>
      <c r="K66" t="s">
        <v>26</v>
      </c>
      <c r="L66">
        <v>342.4</v>
      </c>
      <c r="M66">
        <v>465.05</v>
      </c>
      <c r="N66">
        <v>530.72</v>
      </c>
      <c r="O66">
        <v>276.73</v>
      </c>
    </row>
    <row r="67" spans="4:15" x14ac:dyDescent="0.3">
      <c r="D67" t="s">
        <v>384</v>
      </c>
      <c r="F67">
        <v>138901</v>
      </c>
      <c r="H67">
        <v>500557</v>
      </c>
      <c r="I67" t="s">
        <v>406</v>
      </c>
      <c r="J67" t="s">
        <v>544</v>
      </c>
      <c r="K67" t="s">
        <v>26</v>
      </c>
      <c r="L67" s="1">
        <v>546294.89</v>
      </c>
      <c r="M67" s="1">
        <v>3549377.35</v>
      </c>
      <c r="N67" s="1">
        <v>4095672.24</v>
      </c>
      <c r="O67">
        <v>0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543</v>
      </c>
      <c r="K68" t="s">
        <v>26</v>
      </c>
      <c r="L68" s="1">
        <v>7485523.21</v>
      </c>
      <c r="M68" s="1">
        <v>330346.90000000002</v>
      </c>
      <c r="N68" s="1">
        <v>7815870.1100000003</v>
      </c>
      <c r="O68">
        <v>0</v>
      </c>
    </row>
    <row r="69" spans="4:15" x14ac:dyDescent="0.3">
      <c r="D69" t="s">
        <v>384</v>
      </c>
      <c r="F69">
        <v>138901</v>
      </c>
      <c r="H69">
        <v>500558</v>
      </c>
      <c r="I69" t="s">
        <v>406</v>
      </c>
      <c r="J69" t="s">
        <v>544</v>
      </c>
      <c r="K69" t="s">
        <v>26</v>
      </c>
      <c r="L69" s="1">
        <v>872356.87</v>
      </c>
      <c r="M69" s="1">
        <v>6201331.8799999999</v>
      </c>
      <c r="N69" s="1">
        <v>7073688.75</v>
      </c>
      <c r="O69">
        <v>0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543</v>
      </c>
      <c r="K70" t="s">
        <v>26</v>
      </c>
      <c r="L70" s="1">
        <v>10490933.710000001</v>
      </c>
      <c r="M70" s="1">
        <v>376478.81</v>
      </c>
      <c r="N70" s="1">
        <v>10867412.52</v>
      </c>
      <c r="O70">
        <v>0</v>
      </c>
    </row>
    <row r="71" spans="4:15" x14ac:dyDescent="0.3">
      <c r="D71" t="s">
        <v>384</v>
      </c>
      <c r="F71">
        <v>138901</v>
      </c>
      <c r="H71">
        <v>500565</v>
      </c>
      <c r="I71" t="s">
        <v>902</v>
      </c>
      <c r="J71" t="s">
        <v>544</v>
      </c>
      <c r="K71" t="s">
        <v>26</v>
      </c>
      <c r="L71" s="1">
        <v>-9410.75</v>
      </c>
      <c r="M71" s="1">
        <v>3639042.27</v>
      </c>
      <c r="N71" s="1">
        <v>3630915.22</v>
      </c>
      <c r="O71" s="1">
        <v>-1283.7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543</v>
      </c>
      <c r="K72" t="s">
        <v>26</v>
      </c>
      <c r="L72" s="1">
        <v>291932.96000000002</v>
      </c>
      <c r="M72" s="1">
        <v>363311.6</v>
      </c>
      <c r="N72">
        <v>0</v>
      </c>
      <c r="O72" s="1">
        <v>655244.56000000006</v>
      </c>
    </row>
    <row r="73" spans="4:15" x14ac:dyDescent="0.3">
      <c r="D73" t="s">
        <v>384</v>
      </c>
      <c r="F73">
        <v>138901</v>
      </c>
      <c r="H73">
        <v>500567</v>
      </c>
      <c r="I73" t="s">
        <v>903</v>
      </c>
      <c r="J73" t="s">
        <v>544</v>
      </c>
      <c r="K73" t="s">
        <v>26</v>
      </c>
      <c r="L73">
        <v>366.3</v>
      </c>
      <c r="M73" s="1">
        <v>207584.49</v>
      </c>
      <c r="N73" s="1">
        <v>206382.96</v>
      </c>
      <c r="O73" s="1">
        <v>1567.83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543</v>
      </c>
      <c r="K74" t="s">
        <v>26</v>
      </c>
      <c r="L74" s="1">
        <v>41403.29</v>
      </c>
      <c r="M74" s="1">
        <v>10523.46</v>
      </c>
      <c r="N74">
        <v>0</v>
      </c>
      <c r="O74" s="1">
        <v>51926.75</v>
      </c>
    </row>
    <row r="75" spans="4:15" x14ac:dyDescent="0.3">
      <c r="D75" t="s">
        <v>384</v>
      </c>
      <c r="F75">
        <v>138901</v>
      </c>
      <c r="H75">
        <v>500576</v>
      </c>
      <c r="I75" t="s">
        <v>408</v>
      </c>
      <c r="J75" t="s">
        <v>544</v>
      </c>
      <c r="K75" t="s">
        <v>26</v>
      </c>
      <c r="L75">
        <v>0</v>
      </c>
      <c r="M75">
        <v>0.01</v>
      </c>
      <c r="N75">
        <v>0.01</v>
      </c>
      <c r="O75">
        <v>0</v>
      </c>
    </row>
    <row r="76" spans="4:15" x14ac:dyDescent="0.3">
      <c r="D76" t="s">
        <v>384</v>
      </c>
      <c r="F76">
        <v>138901</v>
      </c>
      <c r="H76">
        <v>500581</v>
      </c>
      <c r="I76" t="s">
        <v>934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500590</v>
      </c>
      <c r="I77" t="s">
        <v>410</v>
      </c>
      <c r="J77" t="s">
        <v>544</v>
      </c>
      <c r="K77" t="s">
        <v>26</v>
      </c>
      <c r="L77">
        <v>0</v>
      </c>
      <c r="M77" s="1">
        <v>3873.35</v>
      </c>
      <c r="N77" s="1">
        <v>3873.35</v>
      </c>
      <c r="O77">
        <v>0</v>
      </c>
    </row>
    <row r="78" spans="4:15" x14ac:dyDescent="0.3">
      <c r="D78" t="s">
        <v>384</v>
      </c>
      <c r="F78">
        <v>138901</v>
      </c>
      <c r="H78">
        <v>500590</v>
      </c>
      <c r="I78" t="s">
        <v>410</v>
      </c>
      <c r="J78" t="s">
        <v>543</v>
      </c>
      <c r="K78" t="s">
        <v>26</v>
      </c>
      <c r="L78">
        <v>0</v>
      </c>
      <c r="M78" s="1">
        <v>82008.42</v>
      </c>
      <c r="N78" s="1">
        <v>82008.42</v>
      </c>
      <c r="O78">
        <v>0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544</v>
      </c>
      <c r="K79" t="s">
        <v>26</v>
      </c>
      <c r="L79" s="1">
        <v>1656.3</v>
      </c>
      <c r="M79" s="1">
        <v>431583.83</v>
      </c>
      <c r="N79" s="1">
        <v>428362.67</v>
      </c>
      <c r="O79" s="1">
        <v>4877.46</v>
      </c>
    </row>
    <row r="80" spans="4:15" x14ac:dyDescent="0.3">
      <c r="D80" t="s">
        <v>384</v>
      </c>
      <c r="F80">
        <v>138901</v>
      </c>
      <c r="H80">
        <v>500591</v>
      </c>
      <c r="I80" t="s">
        <v>904</v>
      </c>
      <c r="J80" t="s">
        <v>543</v>
      </c>
      <c r="K80" t="s">
        <v>26</v>
      </c>
      <c r="L80" s="1">
        <v>68278.91</v>
      </c>
      <c r="M80" s="1">
        <v>115510.01</v>
      </c>
      <c r="N80">
        <v>0</v>
      </c>
      <c r="O80" s="1">
        <v>183788.92</v>
      </c>
    </row>
    <row r="81" spans="4:15" x14ac:dyDescent="0.3">
      <c r="D81" t="s">
        <v>384</v>
      </c>
      <c r="F81">
        <v>138901</v>
      </c>
      <c r="H81">
        <v>500598</v>
      </c>
      <c r="I81" t="s">
        <v>905</v>
      </c>
      <c r="J81" t="s">
        <v>544</v>
      </c>
      <c r="K81" t="s">
        <v>26</v>
      </c>
      <c r="L81">
        <v>0</v>
      </c>
      <c r="M81" s="1">
        <v>972076.91</v>
      </c>
      <c r="N81" s="1">
        <v>972076.91</v>
      </c>
      <c r="O81">
        <v>0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544</v>
      </c>
      <c r="K82" t="s">
        <v>26</v>
      </c>
      <c r="L82" s="1">
        <v>6637.91</v>
      </c>
      <c r="M82" s="1">
        <v>255172.85</v>
      </c>
      <c r="N82" s="1">
        <v>252882.38</v>
      </c>
      <c r="O82" s="1">
        <v>8928.3799999999992</v>
      </c>
    </row>
    <row r="83" spans="4:15" x14ac:dyDescent="0.3">
      <c r="D83" t="s">
        <v>384</v>
      </c>
      <c r="F83">
        <v>138901</v>
      </c>
      <c r="H83">
        <v>500602</v>
      </c>
      <c r="I83" t="s">
        <v>568</v>
      </c>
      <c r="J83" t="s">
        <v>543</v>
      </c>
      <c r="K83" t="s">
        <v>26</v>
      </c>
      <c r="L83" s="1">
        <v>81121.22</v>
      </c>
      <c r="M83" s="1">
        <v>46624.17</v>
      </c>
      <c r="N83" s="1">
        <v>60120.7</v>
      </c>
      <c r="O83" s="1">
        <v>67624.69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544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500603</v>
      </c>
      <c r="I85" t="s">
        <v>935</v>
      </c>
      <c r="J85" t="s">
        <v>543</v>
      </c>
      <c r="K85" t="s">
        <v>26</v>
      </c>
      <c r="L85">
        <v>0</v>
      </c>
      <c r="M85">
        <v>0</v>
      </c>
      <c r="N85">
        <v>0</v>
      </c>
      <c r="O85">
        <v>0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544</v>
      </c>
      <c r="K86" t="s">
        <v>26</v>
      </c>
      <c r="L86" s="1">
        <v>10717.66</v>
      </c>
      <c r="M86" s="1">
        <v>48072.62</v>
      </c>
      <c r="N86" s="1">
        <v>47290.16</v>
      </c>
      <c r="O86" s="1">
        <v>11500.12</v>
      </c>
    </row>
    <row r="87" spans="4:15" x14ac:dyDescent="0.3">
      <c r="D87" t="s">
        <v>384</v>
      </c>
      <c r="F87">
        <v>138901</v>
      </c>
      <c r="H87">
        <v>500607</v>
      </c>
      <c r="I87" t="s">
        <v>906</v>
      </c>
      <c r="J87" t="s">
        <v>543</v>
      </c>
      <c r="K87" t="s">
        <v>26</v>
      </c>
      <c r="L87" s="1">
        <v>20326.05</v>
      </c>
      <c r="M87" s="1">
        <v>1944.26</v>
      </c>
      <c r="N87" s="1">
        <v>24472.04</v>
      </c>
      <c r="O87" s="1">
        <v>-2201.73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544</v>
      </c>
      <c r="K88" t="s">
        <v>26</v>
      </c>
      <c r="L88" s="1">
        <v>15685.66</v>
      </c>
      <c r="M88" s="1">
        <v>670487.93000000005</v>
      </c>
      <c r="N88" s="1">
        <v>664075.67000000004</v>
      </c>
      <c r="O88" s="1">
        <v>22097.919999999998</v>
      </c>
    </row>
    <row r="89" spans="4:15" x14ac:dyDescent="0.3">
      <c r="D89" t="s">
        <v>384</v>
      </c>
      <c r="F89">
        <v>138901</v>
      </c>
      <c r="H89">
        <v>500610</v>
      </c>
      <c r="I89" t="s">
        <v>907</v>
      </c>
      <c r="J89" t="s">
        <v>543</v>
      </c>
      <c r="K89" t="s">
        <v>26</v>
      </c>
      <c r="L89" s="1">
        <v>207225.18</v>
      </c>
      <c r="M89" s="1">
        <v>120064.44</v>
      </c>
      <c r="N89">
        <v>0</v>
      </c>
      <c r="O89" s="1">
        <v>327289.62</v>
      </c>
    </row>
    <row r="90" spans="4:15" x14ac:dyDescent="0.3">
      <c r="D90" t="s">
        <v>384</v>
      </c>
      <c r="F90">
        <v>138901</v>
      </c>
      <c r="H90">
        <v>500613</v>
      </c>
      <c r="I90" t="s">
        <v>411</v>
      </c>
      <c r="J90" t="s">
        <v>543</v>
      </c>
      <c r="K90" t="s">
        <v>26</v>
      </c>
      <c r="L90" s="1">
        <v>307917.75</v>
      </c>
      <c r="M90" s="1">
        <v>24520.71</v>
      </c>
      <c r="N90" s="1">
        <v>5000</v>
      </c>
      <c r="O90" s="1">
        <v>327438.46000000002</v>
      </c>
    </row>
    <row r="91" spans="4:15" x14ac:dyDescent="0.3">
      <c r="D91" t="s">
        <v>384</v>
      </c>
      <c r="F91">
        <v>138901</v>
      </c>
      <c r="H91">
        <v>500617</v>
      </c>
      <c r="I91" t="s">
        <v>749</v>
      </c>
      <c r="J91" t="s">
        <v>543</v>
      </c>
      <c r="K91" t="s">
        <v>26</v>
      </c>
      <c r="L91">
        <v>911.43</v>
      </c>
      <c r="M91">
        <v>950.68</v>
      </c>
      <c r="N91" s="1">
        <v>1009.09</v>
      </c>
      <c r="O91">
        <v>853.02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544</v>
      </c>
      <c r="K92" t="s">
        <v>26</v>
      </c>
      <c r="L92" s="1">
        <v>16641.509999999998</v>
      </c>
      <c r="M92" s="1">
        <v>30593.72</v>
      </c>
      <c r="N92" s="1">
        <v>47235.23</v>
      </c>
      <c r="O92">
        <v>0</v>
      </c>
    </row>
    <row r="93" spans="4:15" x14ac:dyDescent="0.3">
      <c r="D93" t="s">
        <v>384</v>
      </c>
      <c r="F93">
        <v>138901</v>
      </c>
      <c r="H93">
        <v>500626</v>
      </c>
      <c r="I93" t="s">
        <v>769</v>
      </c>
      <c r="J93" t="s">
        <v>543</v>
      </c>
      <c r="K93" t="s">
        <v>26</v>
      </c>
      <c r="L93" s="1">
        <v>62901.8</v>
      </c>
      <c r="M93" s="1">
        <v>25992.49</v>
      </c>
      <c r="N93" s="1">
        <v>88894.29</v>
      </c>
      <c r="O93">
        <v>0</v>
      </c>
    </row>
    <row r="94" spans="4:15" x14ac:dyDescent="0.3">
      <c r="D94" t="s">
        <v>384</v>
      </c>
      <c r="F94">
        <v>138901</v>
      </c>
      <c r="H94">
        <v>500629</v>
      </c>
      <c r="I94" t="s">
        <v>412</v>
      </c>
      <c r="J94" t="s">
        <v>543</v>
      </c>
      <c r="K94" t="s">
        <v>26</v>
      </c>
      <c r="L94" s="1">
        <v>3667.2</v>
      </c>
      <c r="M94" s="1">
        <v>33026.89</v>
      </c>
      <c r="N94" s="1">
        <v>36694.089999999997</v>
      </c>
      <c r="O94">
        <v>0</v>
      </c>
    </row>
    <row r="95" spans="4:15" x14ac:dyDescent="0.3">
      <c r="D95" s="18" t="s">
        <v>384</v>
      </c>
      <c r="E95" s="18"/>
      <c r="F95" s="18">
        <v>138901</v>
      </c>
      <c r="G95" s="18"/>
      <c r="H95" s="18">
        <v>500630</v>
      </c>
      <c r="I95" s="18" t="s">
        <v>770</v>
      </c>
      <c r="J95" s="18" t="s">
        <v>544</v>
      </c>
      <c r="K95" s="18" t="s">
        <v>26</v>
      </c>
      <c r="L95" s="19">
        <v>415196.47</v>
      </c>
      <c r="M95" s="19">
        <v>3265474.36</v>
      </c>
      <c r="N95" s="19">
        <v>3089187.92</v>
      </c>
      <c r="O95" s="19">
        <v>591482.91</v>
      </c>
    </row>
    <row r="96" spans="4:15" x14ac:dyDescent="0.3">
      <c r="D96" s="18" t="s">
        <v>384</v>
      </c>
      <c r="E96" s="18"/>
      <c r="F96" s="18">
        <v>138901</v>
      </c>
      <c r="G96" s="18"/>
      <c r="H96" s="18">
        <v>500630</v>
      </c>
      <c r="I96" s="18" t="s">
        <v>770</v>
      </c>
      <c r="J96" s="18" t="s">
        <v>543</v>
      </c>
      <c r="K96" s="18" t="s">
        <v>26</v>
      </c>
      <c r="L96" s="19">
        <v>5803779.5199999996</v>
      </c>
      <c r="M96" s="19">
        <v>1358505.17</v>
      </c>
      <c r="N96" s="19">
        <v>1787716.35</v>
      </c>
      <c r="O96" s="19">
        <v>5374568.3399999999</v>
      </c>
    </row>
    <row r="97" spans="4:15" x14ac:dyDescent="0.3">
      <c r="D97" t="s">
        <v>384</v>
      </c>
      <c r="F97">
        <v>138901</v>
      </c>
      <c r="H97">
        <v>500631</v>
      </c>
      <c r="I97" t="s">
        <v>413</v>
      </c>
      <c r="J97" t="s">
        <v>544</v>
      </c>
      <c r="K97" t="s">
        <v>26</v>
      </c>
      <c r="L97">
        <v>0</v>
      </c>
      <c r="M97">
        <v>0.01</v>
      </c>
      <c r="N97">
        <v>0.01</v>
      </c>
      <c r="O97">
        <v>0</v>
      </c>
    </row>
    <row r="98" spans="4:15" x14ac:dyDescent="0.3">
      <c r="D98" t="s">
        <v>384</v>
      </c>
      <c r="F98">
        <v>138901</v>
      </c>
      <c r="H98">
        <v>500632</v>
      </c>
      <c r="I98" t="s">
        <v>908</v>
      </c>
      <c r="J98" t="s">
        <v>543</v>
      </c>
      <c r="K98" t="s">
        <v>26</v>
      </c>
      <c r="L98">
        <v>74.2</v>
      </c>
      <c r="M98">
        <v>440.64</v>
      </c>
      <c r="N98">
        <v>460.05</v>
      </c>
      <c r="O98">
        <v>54.79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544</v>
      </c>
      <c r="K99" t="s">
        <v>26</v>
      </c>
      <c r="L99" s="1">
        <v>9345.5400000000009</v>
      </c>
      <c r="M99" s="1">
        <v>792630.43</v>
      </c>
      <c r="N99" s="1">
        <v>755714.43</v>
      </c>
      <c r="O99" s="1">
        <v>46261.54</v>
      </c>
    </row>
    <row r="100" spans="4:15" x14ac:dyDescent="0.3">
      <c r="D100" t="s">
        <v>384</v>
      </c>
      <c r="F100">
        <v>138901</v>
      </c>
      <c r="H100">
        <v>500640</v>
      </c>
      <c r="I100" t="s">
        <v>414</v>
      </c>
      <c r="J100" t="s">
        <v>543</v>
      </c>
      <c r="K100" t="s">
        <v>26</v>
      </c>
      <c r="L100" s="1">
        <v>1350895.07</v>
      </c>
      <c r="M100" s="1">
        <v>510640.08</v>
      </c>
      <c r="N100" s="1">
        <v>1515849.18</v>
      </c>
      <c r="O100" s="1">
        <v>345685.97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544</v>
      </c>
      <c r="K101" t="s">
        <v>26</v>
      </c>
      <c r="L101" s="1">
        <v>13740.18</v>
      </c>
      <c r="M101" s="1">
        <v>1164458.33</v>
      </c>
      <c r="N101" s="1">
        <v>1110181.92</v>
      </c>
      <c r="O101" s="1">
        <v>68016.59</v>
      </c>
    </row>
    <row r="102" spans="4:15" x14ac:dyDescent="0.3">
      <c r="D102" t="s">
        <v>384</v>
      </c>
      <c r="F102">
        <v>138901</v>
      </c>
      <c r="H102">
        <v>500642</v>
      </c>
      <c r="I102" t="s">
        <v>414</v>
      </c>
      <c r="J102" t="s">
        <v>543</v>
      </c>
      <c r="K102" t="s">
        <v>26</v>
      </c>
      <c r="L102" s="1">
        <v>1986176.02</v>
      </c>
      <c r="M102" s="1">
        <v>750499.31</v>
      </c>
      <c r="N102" s="1">
        <v>2228708.33</v>
      </c>
      <c r="O102" s="1">
        <v>507967</v>
      </c>
    </row>
    <row r="103" spans="4:15" x14ac:dyDescent="0.3">
      <c r="D103" t="s">
        <v>384</v>
      </c>
      <c r="F103">
        <v>138901</v>
      </c>
      <c r="H103">
        <v>500644</v>
      </c>
      <c r="I103" t="s">
        <v>415</v>
      </c>
      <c r="J103" t="s">
        <v>543</v>
      </c>
      <c r="K103" t="s">
        <v>26</v>
      </c>
      <c r="L103" s="1">
        <v>15612.33</v>
      </c>
      <c r="M103" s="1">
        <v>2207.54</v>
      </c>
      <c r="N103" s="1">
        <v>17819.87</v>
      </c>
      <c r="O103">
        <v>0</v>
      </c>
    </row>
    <row r="104" spans="4:15" x14ac:dyDescent="0.3">
      <c r="D104" t="s">
        <v>384</v>
      </c>
      <c r="F104">
        <v>138901</v>
      </c>
      <c r="H104">
        <v>500645</v>
      </c>
      <c r="I104" t="s">
        <v>913</v>
      </c>
      <c r="J104" t="s">
        <v>544</v>
      </c>
      <c r="K104" t="s">
        <v>26</v>
      </c>
      <c r="L104">
        <v>0</v>
      </c>
      <c r="M104">
        <v>0.01</v>
      </c>
      <c r="N104">
        <v>0.01</v>
      </c>
      <c r="O104">
        <v>0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544</v>
      </c>
      <c r="K105" t="s">
        <v>26</v>
      </c>
      <c r="L105" s="1">
        <v>10988.8</v>
      </c>
      <c r="M105" s="1">
        <v>1307341.1399999999</v>
      </c>
      <c r="N105" s="1">
        <v>1306585.07</v>
      </c>
      <c r="O105" s="1">
        <v>11744.87</v>
      </c>
    </row>
    <row r="106" spans="4:15" x14ac:dyDescent="0.3">
      <c r="D106" t="s">
        <v>384</v>
      </c>
      <c r="F106">
        <v>138901</v>
      </c>
      <c r="H106">
        <v>500650</v>
      </c>
      <c r="I106" t="s">
        <v>914</v>
      </c>
      <c r="J106" t="s">
        <v>543</v>
      </c>
      <c r="K106" t="s">
        <v>26</v>
      </c>
      <c r="L106" s="1">
        <v>15295.85</v>
      </c>
      <c r="M106" s="1">
        <v>27040.71</v>
      </c>
      <c r="N106">
        <v>0</v>
      </c>
      <c r="O106" s="1">
        <v>42336.56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544</v>
      </c>
      <c r="K107" t="s">
        <v>26</v>
      </c>
      <c r="L107" s="1">
        <v>32346.61</v>
      </c>
      <c r="M107" s="1">
        <v>437931.92</v>
      </c>
      <c r="N107" s="1">
        <v>434143.31</v>
      </c>
      <c r="O107" s="1">
        <v>36135.22</v>
      </c>
    </row>
    <row r="108" spans="4:15" x14ac:dyDescent="0.3">
      <c r="D108" t="s">
        <v>384</v>
      </c>
      <c r="F108">
        <v>138901</v>
      </c>
      <c r="H108">
        <v>500656</v>
      </c>
      <c r="I108" t="s">
        <v>915</v>
      </c>
      <c r="J108" t="s">
        <v>543</v>
      </c>
      <c r="K108" t="s">
        <v>26</v>
      </c>
      <c r="L108" s="1">
        <v>435471.97</v>
      </c>
      <c r="M108" s="1">
        <v>218702.21</v>
      </c>
      <c r="N108" s="1">
        <v>594026.31999999995</v>
      </c>
      <c r="O108" s="1">
        <v>60147.86</v>
      </c>
    </row>
    <row r="109" spans="4:15" x14ac:dyDescent="0.3">
      <c r="D109" t="s">
        <v>384</v>
      </c>
      <c r="F109">
        <v>138901</v>
      </c>
      <c r="H109">
        <v>500657</v>
      </c>
      <c r="I109" t="s">
        <v>916</v>
      </c>
      <c r="J109" t="s">
        <v>543</v>
      </c>
      <c r="K109" t="s">
        <v>26</v>
      </c>
      <c r="L109">
        <v>0</v>
      </c>
      <c r="M109">
        <v>0</v>
      </c>
      <c r="N109">
        <v>0</v>
      </c>
      <c r="O109">
        <v>0</v>
      </c>
    </row>
    <row r="110" spans="4:15" x14ac:dyDescent="0.3">
      <c r="D110" t="s">
        <v>384</v>
      </c>
      <c r="F110">
        <v>138901</v>
      </c>
      <c r="H110">
        <v>500664</v>
      </c>
      <c r="I110" t="s">
        <v>918</v>
      </c>
      <c r="J110" t="s">
        <v>543</v>
      </c>
      <c r="K110" t="s">
        <v>26</v>
      </c>
      <c r="L110">
        <v>0</v>
      </c>
      <c r="M110">
        <v>593.21</v>
      </c>
      <c r="N110">
        <v>0</v>
      </c>
      <c r="O110">
        <v>593.21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544</v>
      </c>
      <c r="K111" t="s">
        <v>26</v>
      </c>
      <c r="L111" s="1">
        <v>35427.35</v>
      </c>
      <c r="M111" s="1">
        <v>1904050.53</v>
      </c>
      <c r="N111" s="1">
        <v>1829499.09</v>
      </c>
      <c r="O111" s="1">
        <v>109978.79</v>
      </c>
    </row>
    <row r="112" spans="4:15" x14ac:dyDescent="0.3">
      <c r="D112" t="s">
        <v>384</v>
      </c>
      <c r="F112">
        <v>138901</v>
      </c>
      <c r="H112">
        <v>500677</v>
      </c>
      <c r="I112" t="s">
        <v>750</v>
      </c>
      <c r="J112" t="s">
        <v>543</v>
      </c>
      <c r="K112" t="s">
        <v>26</v>
      </c>
      <c r="L112" s="1">
        <v>2556207.0299999998</v>
      </c>
      <c r="M112" s="1">
        <v>1426794.74</v>
      </c>
      <c r="N112" s="1">
        <v>4045331.56</v>
      </c>
      <c r="O112" s="1">
        <v>-62329.79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544</v>
      </c>
      <c r="K113" t="s">
        <v>26</v>
      </c>
      <c r="L113" s="1">
        <v>-8940.61</v>
      </c>
      <c r="M113" s="1">
        <v>1152971.25</v>
      </c>
      <c r="N113" s="1">
        <v>1145453.07</v>
      </c>
      <c r="O113" s="1">
        <v>-1422.43</v>
      </c>
    </row>
    <row r="114" spans="4:15" x14ac:dyDescent="0.3">
      <c r="D114" t="s">
        <v>384</v>
      </c>
      <c r="F114">
        <v>138901</v>
      </c>
      <c r="H114">
        <v>500679</v>
      </c>
      <c r="I114" t="s">
        <v>416</v>
      </c>
      <c r="J114" t="s">
        <v>543</v>
      </c>
      <c r="K114" t="s">
        <v>26</v>
      </c>
      <c r="L114" s="1">
        <v>270294.71000000002</v>
      </c>
      <c r="M114" s="1">
        <v>384103.21</v>
      </c>
      <c r="N114">
        <v>0</v>
      </c>
      <c r="O114" s="1">
        <v>654397.92000000004</v>
      </c>
    </row>
    <row r="115" spans="4:15" x14ac:dyDescent="0.3">
      <c r="D115" t="s">
        <v>384</v>
      </c>
      <c r="F115">
        <v>138901</v>
      </c>
      <c r="H115">
        <v>500680</v>
      </c>
      <c r="I115" t="s">
        <v>919</v>
      </c>
      <c r="J115" t="s">
        <v>543</v>
      </c>
      <c r="K115" t="s">
        <v>26</v>
      </c>
      <c r="L115" s="1">
        <v>2307.9499999999998</v>
      </c>
      <c r="M115">
        <v>903.29</v>
      </c>
      <c r="N115" s="1">
        <v>3211.24</v>
      </c>
      <c r="O115">
        <v>0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544</v>
      </c>
      <c r="K116" t="s">
        <v>26</v>
      </c>
      <c r="L116">
        <v>214.38</v>
      </c>
      <c r="M116" s="1">
        <v>1200.74</v>
      </c>
      <c r="N116">
        <v>666.37</v>
      </c>
      <c r="O116">
        <v>748.75</v>
      </c>
    </row>
    <row r="117" spans="4:15" x14ac:dyDescent="0.3">
      <c r="D117" t="s">
        <v>384</v>
      </c>
      <c r="F117">
        <v>138901</v>
      </c>
      <c r="H117">
        <v>500682</v>
      </c>
      <c r="I117" t="s">
        <v>771</v>
      </c>
      <c r="J117" t="s">
        <v>543</v>
      </c>
      <c r="K117" t="s">
        <v>26</v>
      </c>
      <c r="L117" s="1">
        <v>17605.23</v>
      </c>
      <c r="M117" s="1">
        <v>7464.42</v>
      </c>
      <c r="N117" s="1">
        <v>10921.55</v>
      </c>
      <c r="O117" s="1">
        <v>14148.1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544</v>
      </c>
      <c r="K118" t="s">
        <v>26</v>
      </c>
      <c r="L118">
        <v>219.29</v>
      </c>
      <c r="M118" s="1">
        <v>49283.06</v>
      </c>
      <c r="N118" s="1">
        <v>49144.480000000003</v>
      </c>
      <c r="O118">
        <v>357.87</v>
      </c>
    </row>
    <row r="119" spans="4:15" x14ac:dyDescent="0.3">
      <c r="D119" t="s">
        <v>384</v>
      </c>
      <c r="F119">
        <v>138901</v>
      </c>
      <c r="H119">
        <v>500686</v>
      </c>
      <c r="I119" t="s">
        <v>751</v>
      </c>
      <c r="J119" t="s">
        <v>543</v>
      </c>
      <c r="K119" t="s">
        <v>26</v>
      </c>
      <c r="L119" s="1">
        <v>7988.49</v>
      </c>
      <c r="M119" s="1">
        <v>15715.75</v>
      </c>
      <c r="N119" s="1">
        <v>16262.54</v>
      </c>
      <c r="O119" s="1">
        <v>7441.7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544</v>
      </c>
      <c r="K120" t="s">
        <v>26</v>
      </c>
      <c r="L120">
        <v>0</v>
      </c>
      <c r="M120">
        <v>0</v>
      </c>
      <c r="N120">
        <v>0</v>
      </c>
      <c r="O120">
        <v>0</v>
      </c>
    </row>
    <row r="121" spans="4:15" x14ac:dyDescent="0.3">
      <c r="D121" t="s">
        <v>384</v>
      </c>
      <c r="F121">
        <v>138901</v>
      </c>
      <c r="H121">
        <v>500691</v>
      </c>
      <c r="I121" t="s">
        <v>920</v>
      </c>
      <c r="J121" t="s">
        <v>543</v>
      </c>
      <c r="K121" t="s">
        <v>26</v>
      </c>
      <c r="L121">
        <v>0</v>
      </c>
      <c r="M121">
        <v>0</v>
      </c>
      <c r="N121">
        <v>0</v>
      </c>
      <c r="O121">
        <v>0</v>
      </c>
    </row>
    <row r="122" spans="4:15" x14ac:dyDescent="0.3">
      <c r="D122" t="s">
        <v>384</v>
      </c>
      <c r="F122">
        <v>138901</v>
      </c>
      <c r="H122">
        <v>500693</v>
      </c>
      <c r="I122" t="s">
        <v>417</v>
      </c>
      <c r="J122" t="s">
        <v>543</v>
      </c>
      <c r="K122" t="s">
        <v>26</v>
      </c>
      <c r="L122" s="1">
        <v>90169.91</v>
      </c>
      <c r="M122" s="1">
        <v>13083.54</v>
      </c>
      <c r="N122">
        <v>0</v>
      </c>
      <c r="O122" s="1">
        <v>103253.45</v>
      </c>
    </row>
    <row r="123" spans="4:15" x14ac:dyDescent="0.3">
      <c r="D123" t="s">
        <v>384</v>
      </c>
      <c r="F123">
        <v>138901</v>
      </c>
      <c r="H123">
        <v>500700</v>
      </c>
      <c r="I123" t="s">
        <v>921</v>
      </c>
      <c r="J123" t="s">
        <v>543</v>
      </c>
      <c r="K123" t="s">
        <v>26</v>
      </c>
      <c r="L123" s="1">
        <v>81079.740000000005</v>
      </c>
      <c r="M123" s="1">
        <v>608098.05000000005</v>
      </c>
      <c r="N123">
        <v>0</v>
      </c>
      <c r="O123" s="1">
        <v>689177.79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544</v>
      </c>
      <c r="K124" t="s">
        <v>26</v>
      </c>
      <c r="L124" s="1">
        <v>-5320.53</v>
      </c>
      <c r="M124" s="1">
        <v>1475193.87</v>
      </c>
      <c r="N124" s="1">
        <v>1471832.06</v>
      </c>
      <c r="O124" s="1">
        <v>-1958.72</v>
      </c>
    </row>
    <row r="125" spans="4:15" x14ac:dyDescent="0.3">
      <c r="D125" t="s">
        <v>384</v>
      </c>
      <c r="F125">
        <v>138901</v>
      </c>
      <c r="H125">
        <v>500701</v>
      </c>
      <c r="I125" t="s">
        <v>922</v>
      </c>
      <c r="J125" t="s">
        <v>543</v>
      </c>
      <c r="K125" t="s">
        <v>26</v>
      </c>
      <c r="L125" s="1">
        <v>122187.75</v>
      </c>
      <c r="M125" s="1">
        <v>1100506.6399999999</v>
      </c>
      <c r="N125" s="1">
        <v>499361.34</v>
      </c>
      <c r="O125" s="1">
        <v>723333.05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544</v>
      </c>
      <c r="K126" t="s">
        <v>26</v>
      </c>
      <c r="L126" s="1">
        <v>-2241.19</v>
      </c>
      <c r="M126" s="1">
        <v>929493.62</v>
      </c>
      <c r="N126" s="1">
        <v>921728.74</v>
      </c>
      <c r="O126" s="1">
        <v>5523.69</v>
      </c>
    </row>
    <row r="127" spans="4:15" x14ac:dyDescent="0.3">
      <c r="D127" t="s">
        <v>384</v>
      </c>
      <c r="F127">
        <v>138901</v>
      </c>
      <c r="H127">
        <v>500708</v>
      </c>
      <c r="I127" t="s">
        <v>418</v>
      </c>
      <c r="J127" t="s">
        <v>543</v>
      </c>
      <c r="K127" t="s">
        <v>26</v>
      </c>
      <c r="L127" s="1">
        <v>291475.12</v>
      </c>
      <c r="M127" s="1">
        <v>357396.47999999998</v>
      </c>
      <c r="N127" s="1">
        <v>380314.02</v>
      </c>
      <c r="O127" s="1">
        <v>268557.58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544</v>
      </c>
      <c r="K128" t="s">
        <v>26</v>
      </c>
      <c r="L128" s="1">
        <v>-9068.42</v>
      </c>
      <c r="M128" s="1">
        <v>3699187.78</v>
      </c>
      <c r="N128" s="1">
        <v>3667769.29</v>
      </c>
      <c r="O128" s="1">
        <v>22350.07</v>
      </c>
    </row>
    <row r="129" spans="4:15" x14ac:dyDescent="0.3">
      <c r="D129" t="s">
        <v>384</v>
      </c>
      <c r="F129">
        <v>138901</v>
      </c>
      <c r="H129">
        <v>500709</v>
      </c>
      <c r="I129" t="s">
        <v>418</v>
      </c>
      <c r="J129" t="s">
        <v>543</v>
      </c>
      <c r="K129" t="s">
        <v>26</v>
      </c>
      <c r="L129" s="1">
        <v>1179363.6000000001</v>
      </c>
      <c r="M129" s="1">
        <v>1446093.93</v>
      </c>
      <c r="N129" s="1">
        <v>1538822.49</v>
      </c>
      <c r="O129" s="1">
        <v>1086635.04</v>
      </c>
    </row>
    <row r="130" spans="4:15" x14ac:dyDescent="0.3">
      <c r="D130" t="s">
        <v>384</v>
      </c>
      <c r="F130">
        <v>138901</v>
      </c>
      <c r="H130">
        <v>500710</v>
      </c>
      <c r="I130" t="s">
        <v>772</v>
      </c>
      <c r="J130" t="s">
        <v>543</v>
      </c>
      <c r="K130" t="s">
        <v>26</v>
      </c>
      <c r="L130" s="1">
        <v>1560.84</v>
      </c>
      <c r="M130" s="1">
        <v>2310.37</v>
      </c>
      <c r="N130" s="1">
        <v>2419.31</v>
      </c>
      <c r="O130" s="1">
        <v>1451.9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544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500716</v>
      </c>
      <c r="I132" t="s">
        <v>419</v>
      </c>
      <c r="J132" t="s">
        <v>543</v>
      </c>
      <c r="K132" t="s">
        <v>26</v>
      </c>
      <c r="L132">
        <v>0</v>
      </c>
      <c r="M132">
        <v>0</v>
      </c>
      <c r="N132">
        <v>0</v>
      </c>
      <c r="O132">
        <v>0</v>
      </c>
    </row>
    <row r="133" spans="4:15" x14ac:dyDescent="0.3">
      <c r="D133" t="s">
        <v>384</v>
      </c>
      <c r="F133">
        <v>138901</v>
      </c>
      <c r="H133">
        <v>500717</v>
      </c>
      <c r="I133" t="s">
        <v>682</v>
      </c>
      <c r="J133" t="s">
        <v>543</v>
      </c>
      <c r="K133" t="s">
        <v>26</v>
      </c>
      <c r="L133">
        <v>294.24</v>
      </c>
      <c r="M133">
        <v>605.41999999999996</v>
      </c>
      <c r="N133">
        <v>899.66</v>
      </c>
      <c r="O133">
        <v>0</v>
      </c>
    </row>
    <row r="134" spans="4:15" x14ac:dyDescent="0.3">
      <c r="D134" t="s">
        <v>384</v>
      </c>
      <c r="F134">
        <v>138901</v>
      </c>
      <c r="H134">
        <v>500721</v>
      </c>
      <c r="I134" t="s">
        <v>923</v>
      </c>
      <c r="J134" t="s">
        <v>544</v>
      </c>
      <c r="K134" t="s">
        <v>26</v>
      </c>
      <c r="L134" s="1">
        <v>1833.54</v>
      </c>
      <c r="M134" s="1">
        <v>72676.100000000006</v>
      </c>
      <c r="N134" s="1">
        <v>67537.350000000006</v>
      </c>
      <c r="O134" s="1">
        <v>6972.29</v>
      </c>
    </row>
    <row r="135" spans="4:15" x14ac:dyDescent="0.3">
      <c r="D135" t="s">
        <v>384</v>
      </c>
      <c r="F135">
        <v>138901</v>
      </c>
      <c r="H135">
        <v>500721</v>
      </c>
      <c r="I135" t="s">
        <v>923</v>
      </c>
      <c r="J135" t="s">
        <v>543</v>
      </c>
      <c r="K135" t="s">
        <v>26</v>
      </c>
      <c r="L135" s="1">
        <v>152240.32000000001</v>
      </c>
      <c r="M135" s="1">
        <v>90032.61</v>
      </c>
      <c r="N135" s="1">
        <v>243074.28</v>
      </c>
      <c r="O135">
        <v>-801.35</v>
      </c>
    </row>
    <row r="136" spans="4:15" x14ac:dyDescent="0.3">
      <c r="D136" t="s">
        <v>384</v>
      </c>
      <c r="F136">
        <v>138901</v>
      </c>
      <c r="H136">
        <v>500724</v>
      </c>
      <c r="I136" t="s">
        <v>414</v>
      </c>
      <c r="J136" t="s">
        <v>544</v>
      </c>
      <c r="K136" t="s">
        <v>26</v>
      </c>
      <c r="L136">
        <v>308.04000000000002</v>
      </c>
      <c r="M136" s="1">
        <v>6609.59</v>
      </c>
      <c r="N136" s="1">
        <v>5413.63</v>
      </c>
      <c r="O136" s="1">
        <v>1504</v>
      </c>
    </row>
    <row r="137" spans="4:15" x14ac:dyDescent="0.3">
      <c r="D137" t="s">
        <v>384</v>
      </c>
      <c r="F137">
        <v>138901</v>
      </c>
      <c r="H137">
        <v>500724</v>
      </c>
      <c r="I137" t="s">
        <v>414</v>
      </c>
      <c r="J137" t="s">
        <v>543</v>
      </c>
      <c r="K137" t="s">
        <v>26</v>
      </c>
      <c r="L137" s="1">
        <v>106988.03</v>
      </c>
      <c r="M137" s="1">
        <v>47000.34</v>
      </c>
      <c r="N137" s="1">
        <v>91352.639999999999</v>
      </c>
      <c r="O137" s="1">
        <v>62635.73</v>
      </c>
    </row>
    <row r="138" spans="4:15" x14ac:dyDescent="0.3">
      <c r="D138" t="s">
        <v>384</v>
      </c>
      <c r="F138">
        <v>138901</v>
      </c>
      <c r="H138">
        <v>500730</v>
      </c>
      <c r="I138" t="s">
        <v>924</v>
      </c>
      <c r="J138" t="s">
        <v>543</v>
      </c>
      <c r="K138" t="s">
        <v>26</v>
      </c>
      <c r="L138" s="1">
        <v>14550.78</v>
      </c>
      <c r="M138" s="1">
        <v>1697.28</v>
      </c>
      <c r="N138" s="1">
        <v>16248.06</v>
      </c>
      <c r="O138">
        <v>0</v>
      </c>
    </row>
    <row r="139" spans="4:15" x14ac:dyDescent="0.3">
      <c r="D139" t="s">
        <v>384</v>
      </c>
      <c r="F139">
        <v>138901</v>
      </c>
      <c r="H139">
        <v>500732</v>
      </c>
      <c r="I139" t="s">
        <v>647</v>
      </c>
      <c r="J139" t="s">
        <v>544</v>
      </c>
      <c r="K139" t="s">
        <v>26</v>
      </c>
      <c r="L139">
        <v>164.51</v>
      </c>
      <c r="M139" s="1">
        <v>1554.12</v>
      </c>
      <c r="N139" s="1">
        <v>1509.43</v>
      </c>
      <c r="O139">
        <v>209.2</v>
      </c>
    </row>
    <row r="140" spans="4:15" x14ac:dyDescent="0.3">
      <c r="D140" t="s">
        <v>384</v>
      </c>
      <c r="F140">
        <v>138901</v>
      </c>
      <c r="H140">
        <v>500732</v>
      </c>
      <c r="I140" t="s">
        <v>647</v>
      </c>
      <c r="J140" t="s">
        <v>543</v>
      </c>
      <c r="K140" t="s">
        <v>26</v>
      </c>
      <c r="L140" s="1">
        <v>1716.76</v>
      </c>
      <c r="M140" s="1">
        <v>2265.9899999999998</v>
      </c>
      <c r="N140" s="1">
        <v>1637.18</v>
      </c>
      <c r="O140" s="1">
        <v>2345.5700000000002</v>
      </c>
    </row>
    <row r="141" spans="4:15" x14ac:dyDescent="0.3">
      <c r="D141" t="s">
        <v>384</v>
      </c>
      <c r="F141">
        <v>138901</v>
      </c>
      <c r="H141">
        <v>500733</v>
      </c>
      <c r="I141" t="s">
        <v>925</v>
      </c>
      <c r="J141" t="s">
        <v>544</v>
      </c>
      <c r="K141" t="s">
        <v>26</v>
      </c>
      <c r="L141">
        <v>0</v>
      </c>
      <c r="M141" s="1">
        <v>2063.37</v>
      </c>
      <c r="N141" s="1">
        <v>2063.37</v>
      </c>
      <c r="O141">
        <v>0</v>
      </c>
    </row>
    <row r="142" spans="4:15" x14ac:dyDescent="0.3">
      <c r="D142" t="s">
        <v>384</v>
      </c>
      <c r="F142">
        <v>138901</v>
      </c>
      <c r="H142">
        <v>500733</v>
      </c>
      <c r="I142" t="s">
        <v>925</v>
      </c>
      <c r="J142" t="s">
        <v>543</v>
      </c>
      <c r="K142" t="s">
        <v>26</v>
      </c>
      <c r="L142">
        <v>0</v>
      </c>
      <c r="M142" s="1">
        <v>2116.37</v>
      </c>
      <c r="N142" s="1">
        <v>2116.37</v>
      </c>
      <c r="O142">
        <v>0</v>
      </c>
    </row>
    <row r="143" spans="4:15" x14ac:dyDescent="0.3">
      <c r="D143" t="s">
        <v>384</v>
      </c>
      <c r="F143">
        <v>138901</v>
      </c>
      <c r="H143">
        <v>500734</v>
      </c>
      <c r="I143" t="s">
        <v>648</v>
      </c>
      <c r="J143" t="s">
        <v>544</v>
      </c>
      <c r="K143" t="s">
        <v>26</v>
      </c>
      <c r="L143">
        <v>148.88999999999999</v>
      </c>
      <c r="M143" s="1">
        <v>6955.86</v>
      </c>
      <c r="N143" s="1">
        <v>6743.39</v>
      </c>
      <c r="O143">
        <v>361.36</v>
      </c>
    </row>
    <row r="144" spans="4:15" x14ac:dyDescent="0.3">
      <c r="D144" t="s">
        <v>384</v>
      </c>
      <c r="F144">
        <v>138901</v>
      </c>
      <c r="H144">
        <v>500734</v>
      </c>
      <c r="I144" t="s">
        <v>648</v>
      </c>
      <c r="J144" t="s">
        <v>543</v>
      </c>
      <c r="K144" t="s">
        <v>26</v>
      </c>
      <c r="L144" s="1">
        <v>9205.8799999999992</v>
      </c>
      <c r="M144" s="1">
        <v>17405.72</v>
      </c>
      <c r="N144" s="1">
        <v>9717.23</v>
      </c>
      <c r="O144" s="1">
        <v>16894.37</v>
      </c>
    </row>
    <row r="145" spans="4:15" x14ac:dyDescent="0.3">
      <c r="D145" t="s">
        <v>384</v>
      </c>
      <c r="F145">
        <v>138901</v>
      </c>
      <c r="H145">
        <v>500735</v>
      </c>
      <c r="I145" t="s">
        <v>773</v>
      </c>
      <c r="J145" t="s">
        <v>544</v>
      </c>
      <c r="K145" t="s">
        <v>26</v>
      </c>
      <c r="L145" s="1">
        <v>162486.24</v>
      </c>
      <c r="M145" s="1">
        <v>400863.16</v>
      </c>
      <c r="N145" s="1">
        <v>358552.41</v>
      </c>
      <c r="O145" s="1">
        <v>204796.99</v>
      </c>
    </row>
    <row r="146" spans="4:15" x14ac:dyDescent="0.3">
      <c r="D146" t="s">
        <v>384</v>
      </c>
      <c r="F146">
        <v>138901</v>
      </c>
      <c r="H146">
        <v>500735</v>
      </c>
      <c r="I146" t="s">
        <v>773</v>
      </c>
      <c r="J146" t="s">
        <v>543</v>
      </c>
      <c r="K146" t="s">
        <v>26</v>
      </c>
      <c r="L146" s="1">
        <v>1308363.1100000001</v>
      </c>
      <c r="M146" s="1">
        <v>732174.26</v>
      </c>
      <c r="N146">
        <v>0</v>
      </c>
      <c r="O146" s="1">
        <v>2040537.37</v>
      </c>
    </row>
    <row r="147" spans="4:15" x14ac:dyDescent="0.3">
      <c r="D147" t="s">
        <v>384</v>
      </c>
      <c r="F147">
        <v>138901</v>
      </c>
      <c r="H147">
        <v>500736</v>
      </c>
      <c r="I147" t="s">
        <v>926</v>
      </c>
      <c r="J147" t="s">
        <v>543</v>
      </c>
      <c r="K147" t="s">
        <v>26</v>
      </c>
      <c r="L147">
        <v>0</v>
      </c>
      <c r="M147">
        <v>0</v>
      </c>
      <c r="N147">
        <v>0</v>
      </c>
      <c r="O147">
        <v>0</v>
      </c>
    </row>
    <row r="148" spans="4:15" x14ac:dyDescent="0.3">
      <c r="D148" t="s">
        <v>384</v>
      </c>
      <c r="F148">
        <v>138901</v>
      </c>
      <c r="H148">
        <v>500740</v>
      </c>
      <c r="I148" t="s">
        <v>927</v>
      </c>
      <c r="J148" t="s">
        <v>544</v>
      </c>
      <c r="K148" t="s">
        <v>26</v>
      </c>
      <c r="L148" s="1">
        <v>14772.98</v>
      </c>
      <c r="M148" s="1">
        <v>201873.6</v>
      </c>
      <c r="N148" s="1">
        <v>184203.65</v>
      </c>
      <c r="O148" s="1">
        <v>32442.93</v>
      </c>
    </row>
    <row r="149" spans="4:15" x14ac:dyDescent="0.3">
      <c r="D149" t="s">
        <v>384</v>
      </c>
      <c r="F149">
        <v>138901</v>
      </c>
      <c r="H149">
        <v>500740</v>
      </c>
      <c r="I149" t="s">
        <v>927</v>
      </c>
      <c r="J149" t="s">
        <v>543</v>
      </c>
      <c r="K149" t="s">
        <v>26</v>
      </c>
      <c r="L149" s="1">
        <v>599487.9</v>
      </c>
      <c r="M149" s="1">
        <v>321320.75</v>
      </c>
      <c r="N149">
        <v>0</v>
      </c>
      <c r="O149" s="1">
        <v>920808.65</v>
      </c>
    </row>
    <row r="150" spans="4:15" x14ac:dyDescent="0.3">
      <c r="D150" t="s">
        <v>384</v>
      </c>
      <c r="F150">
        <v>138901</v>
      </c>
      <c r="H150">
        <v>500741</v>
      </c>
      <c r="I150" t="s">
        <v>928</v>
      </c>
      <c r="J150" t="s">
        <v>544</v>
      </c>
      <c r="K150" t="s">
        <v>26</v>
      </c>
      <c r="L150">
        <v>-929.79</v>
      </c>
      <c r="M150" s="1">
        <v>23617.06</v>
      </c>
      <c r="N150" s="1">
        <v>23109.51</v>
      </c>
      <c r="O150">
        <v>-422.24</v>
      </c>
    </row>
    <row r="151" spans="4:15" x14ac:dyDescent="0.3">
      <c r="D151" t="s">
        <v>384</v>
      </c>
      <c r="F151">
        <v>138901</v>
      </c>
      <c r="H151">
        <v>500741</v>
      </c>
      <c r="I151" t="s">
        <v>928</v>
      </c>
      <c r="J151" t="s">
        <v>543</v>
      </c>
      <c r="K151" t="s">
        <v>26</v>
      </c>
      <c r="L151" s="1">
        <v>18573.73</v>
      </c>
      <c r="M151" s="1">
        <v>89750.12</v>
      </c>
      <c r="N151" s="1">
        <v>93959.63</v>
      </c>
      <c r="O151" s="1">
        <v>14364.22</v>
      </c>
    </row>
    <row r="152" spans="4:15" x14ac:dyDescent="0.3">
      <c r="D152" t="s">
        <v>384</v>
      </c>
      <c r="F152">
        <v>138901</v>
      </c>
      <c r="H152">
        <v>500742</v>
      </c>
      <c r="I152" t="s">
        <v>774</v>
      </c>
      <c r="J152" t="s">
        <v>543</v>
      </c>
      <c r="K152" t="s">
        <v>26</v>
      </c>
      <c r="L152">
        <v>725.91</v>
      </c>
      <c r="M152">
        <v>967.5</v>
      </c>
      <c r="N152">
        <v>0</v>
      </c>
      <c r="O152" s="1">
        <v>1693.41</v>
      </c>
    </row>
    <row r="153" spans="4:15" x14ac:dyDescent="0.3">
      <c r="D153" t="s">
        <v>384</v>
      </c>
      <c r="F153">
        <v>138901</v>
      </c>
      <c r="H153">
        <v>500746</v>
      </c>
      <c r="I153" t="s">
        <v>420</v>
      </c>
      <c r="J153" t="s">
        <v>544</v>
      </c>
      <c r="K153" t="s">
        <v>26</v>
      </c>
      <c r="L153" s="1">
        <v>39078.31</v>
      </c>
      <c r="M153" s="1">
        <v>144404.49</v>
      </c>
      <c r="N153" s="1">
        <v>39078.31</v>
      </c>
      <c r="O153" s="1">
        <v>144404.49</v>
      </c>
    </row>
    <row r="154" spans="4:15" x14ac:dyDescent="0.3">
      <c r="D154" t="s">
        <v>384</v>
      </c>
      <c r="F154">
        <v>138901</v>
      </c>
      <c r="H154">
        <v>500746</v>
      </c>
      <c r="I154" t="s">
        <v>420</v>
      </c>
      <c r="J154" t="s">
        <v>543</v>
      </c>
      <c r="K154" t="s">
        <v>26</v>
      </c>
      <c r="L154" s="1">
        <v>3412828.66</v>
      </c>
      <c r="M154" s="1">
        <v>695629.41</v>
      </c>
      <c r="N154" s="1">
        <v>4227101.7300000004</v>
      </c>
      <c r="O154" s="1">
        <v>-118643.66</v>
      </c>
    </row>
    <row r="155" spans="4:15" x14ac:dyDescent="0.3">
      <c r="D155" t="s">
        <v>384</v>
      </c>
      <c r="F155">
        <v>138901</v>
      </c>
      <c r="H155">
        <v>500748</v>
      </c>
      <c r="I155" t="s">
        <v>752</v>
      </c>
      <c r="J155" t="s">
        <v>543</v>
      </c>
      <c r="K155" t="s">
        <v>26</v>
      </c>
      <c r="L155" s="1">
        <v>6773.42</v>
      </c>
      <c r="M155" s="1">
        <v>8118.86</v>
      </c>
      <c r="N155" s="1">
        <v>8399.0499999999993</v>
      </c>
      <c r="O155" s="1">
        <v>6493.23</v>
      </c>
    </row>
    <row r="156" spans="4:15" x14ac:dyDescent="0.3">
      <c r="D156" t="s">
        <v>384</v>
      </c>
      <c r="F156">
        <v>138901</v>
      </c>
      <c r="H156">
        <v>500749</v>
      </c>
      <c r="I156" t="s">
        <v>421</v>
      </c>
      <c r="J156" t="s">
        <v>544</v>
      </c>
      <c r="K156" t="s">
        <v>26</v>
      </c>
      <c r="L156" s="1">
        <v>3796.21</v>
      </c>
      <c r="M156" s="1">
        <v>164410.64000000001</v>
      </c>
      <c r="N156" s="1">
        <v>115382.44</v>
      </c>
      <c r="O156" s="1">
        <v>52824.41</v>
      </c>
    </row>
    <row r="157" spans="4:15" x14ac:dyDescent="0.3">
      <c r="D157" t="s">
        <v>384</v>
      </c>
      <c r="F157">
        <v>138901</v>
      </c>
      <c r="H157">
        <v>500749</v>
      </c>
      <c r="I157" t="s">
        <v>421</v>
      </c>
      <c r="J157" t="s">
        <v>543</v>
      </c>
      <c r="K157" t="s">
        <v>26</v>
      </c>
      <c r="L157" s="1">
        <v>938986.38</v>
      </c>
      <c r="M157" s="1">
        <v>442402.08</v>
      </c>
      <c r="N157" s="1">
        <v>1359798</v>
      </c>
      <c r="O157" s="1">
        <v>21590.46</v>
      </c>
    </row>
    <row r="158" spans="4:15" x14ac:dyDescent="0.3">
      <c r="D158" t="s">
        <v>384</v>
      </c>
      <c r="F158">
        <v>138901</v>
      </c>
      <c r="H158">
        <v>500758</v>
      </c>
      <c r="I158" t="s">
        <v>422</v>
      </c>
      <c r="J158" t="s">
        <v>543</v>
      </c>
      <c r="K158" t="s">
        <v>26</v>
      </c>
      <c r="L158" s="1">
        <v>2017.64</v>
      </c>
      <c r="M158" s="1">
        <v>3219.95</v>
      </c>
      <c r="N158" s="1">
        <v>3291.95</v>
      </c>
      <c r="O158" s="1">
        <v>1945.64</v>
      </c>
    </row>
    <row r="159" spans="4:15" x14ac:dyDescent="0.3">
      <c r="D159" t="s">
        <v>384</v>
      </c>
      <c r="F159">
        <v>138901</v>
      </c>
      <c r="H159">
        <v>500770</v>
      </c>
      <c r="I159" t="s">
        <v>1033</v>
      </c>
      <c r="J159" t="s">
        <v>544</v>
      </c>
      <c r="K159" t="s">
        <v>26</v>
      </c>
      <c r="L159" s="1">
        <v>5352.19</v>
      </c>
      <c r="M159" s="1">
        <v>20392.97</v>
      </c>
      <c r="N159" s="1">
        <v>5352.19</v>
      </c>
      <c r="O159" s="1">
        <v>20392.97</v>
      </c>
    </row>
    <row r="160" spans="4:15" x14ac:dyDescent="0.3">
      <c r="D160" t="s">
        <v>384</v>
      </c>
      <c r="F160">
        <v>138901</v>
      </c>
      <c r="H160">
        <v>500770</v>
      </c>
      <c r="I160" t="s">
        <v>1033</v>
      </c>
      <c r="J160" t="s">
        <v>543</v>
      </c>
      <c r="K160" t="s">
        <v>26</v>
      </c>
      <c r="L160" s="1">
        <v>517511.07</v>
      </c>
      <c r="M160" s="1">
        <v>336190.03</v>
      </c>
      <c r="N160">
        <v>0</v>
      </c>
      <c r="O160" s="1">
        <v>853701.1</v>
      </c>
    </row>
    <row r="161" spans="2:15" x14ac:dyDescent="0.3">
      <c r="D161" t="s">
        <v>384</v>
      </c>
      <c r="F161">
        <v>138901</v>
      </c>
      <c r="H161">
        <v>500776</v>
      </c>
      <c r="I161" t="s">
        <v>424</v>
      </c>
      <c r="J161" t="s">
        <v>544</v>
      </c>
      <c r="K161" t="s">
        <v>26</v>
      </c>
      <c r="L161">
        <v>0</v>
      </c>
      <c r="M161" s="1">
        <v>7016.33</v>
      </c>
      <c r="N161">
        <v>0</v>
      </c>
      <c r="O161" s="1">
        <v>7016.33</v>
      </c>
    </row>
    <row r="162" spans="2:15" x14ac:dyDescent="0.3">
      <c r="D162" t="s">
        <v>384</v>
      </c>
      <c r="F162">
        <v>138901</v>
      </c>
      <c r="H162">
        <v>500776</v>
      </c>
      <c r="I162" t="s">
        <v>424</v>
      </c>
      <c r="J162" t="s">
        <v>543</v>
      </c>
      <c r="K162" t="s">
        <v>26</v>
      </c>
      <c r="L162" s="1">
        <v>243908.96</v>
      </c>
      <c r="M162" s="1">
        <v>571535.66</v>
      </c>
      <c r="N162" s="1">
        <v>85496.67</v>
      </c>
      <c r="O162" s="1">
        <v>729947.95</v>
      </c>
    </row>
    <row r="163" spans="2:15" x14ac:dyDescent="0.3">
      <c r="D163" t="s">
        <v>384</v>
      </c>
      <c r="F163">
        <v>138901</v>
      </c>
      <c r="H163">
        <v>500781</v>
      </c>
      <c r="I163" t="s">
        <v>424</v>
      </c>
      <c r="J163" t="s">
        <v>543</v>
      </c>
      <c r="K163" t="s">
        <v>26</v>
      </c>
      <c r="L163">
        <v>0</v>
      </c>
      <c r="M163" s="1">
        <v>70394.22</v>
      </c>
      <c r="N163">
        <v>0</v>
      </c>
      <c r="O163" s="1">
        <v>70394.22</v>
      </c>
    </row>
    <row r="164" spans="2:15" x14ac:dyDescent="0.3">
      <c r="D164" t="s">
        <v>384</v>
      </c>
      <c r="F164">
        <v>138901</v>
      </c>
      <c r="H164">
        <v>500782</v>
      </c>
      <c r="I164" t="s">
        <v>1034</v>
      </c>
      <c r="J164" t="s">
        <v>543</v>
      </c>
      <c r="K164" t="s">
        <v>26</v>
      </c>
      <c r="L164">
        <v>0</v>
      </c>
      <c r="M164" s="1">
        <v>51327.63</v>
      </c>
      <c r="N164">
        <v>0</v>
      </c>
      <c r="O164" s="1">
        <v>51327.63</v>
      </c>
    </row>
    <row r="166" spans="2:15" x14ac:dyDescent="0.3">
      <c r="B166" t="s">
        <v>442</v>
      </c>
      <c r="D166" t="s">
        <v>384</v>
      </c>
      <c r="F166">
        <v>138901</v>
      </c>
      <c r="K166" t="s">
        <v>26</v>
      </c>
      <c r="L166" s="1">
        <v>62735882.960000001</v>
      </c>
      <c r="M166" s="1">
        <v>85006189.769999996</v>
      </c>
      <c r="N166" s="1">
        <v>111855546.63</v>
      </c>
      <c r="O166" s="1">
        <v>35886526.100000001</v>
      </c>
    </row>
    <row r="168" spans="2:15" x14ac:dyDescent="0.3">
      <c r="B168" t="s">
        <v>443</v>
      </c>
      <c r="D168" t="s">
        <v>384</v>
      </c>
      <c r="K168" t="s">
        <v>26</v>
      </c>
      <c r="L168" s="1">
        <v>62735882.960000001</v>
      </c>
      <c r="M168" s="1">
        <v>85006189.769999996</v>
      </c>
      <c r="N168" s="1">
        <v>111855546.63</v>
      </c>
      <c r="O168" s="1">
        <v>35886526.100000001</v>
      </c>
    </row>
    <row r="170" spans="2:15" x14ac:dyDescent="0.3">
      <c r="B170" t="s">
        <v>444</v>
      </c>
      <c r="K170" t="s">
        <v>26</v>
      </c>
      <c r="L170" s="1">
        <v>62735882.960000001</v>
      </c>
      <c r="M170" s="1">
        <v>85006189.769999996</v>
      </c>
      <c r="N170" s="1">
        <v>111855546.63</v>
      </c>
      <c r="O170" s="1">
        <v>35886526.100000001</v>
      </c>
    </row>
    <row r="179" spans="9:9" x14ac:dyDescent="0.3">
      <c r="I179" s="1"/>
    </row>
    <row r="180" spans="9:9" x14ac:dyDescent="0.3">
      <c r="I180" s="1"/>
    </row>
    <row r="182" spans="9:9" x14ac:dyDescent="0.3">
      <c r="I182" s="1"/>
    </row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/>
  <dimension ref="A1:R185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23163.74</v>
      </c>
      <c r="Q8" s="1">
        <v>23163.74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389133.48</v>
      </c>
      <c r="P9" s="1">
        <v>13071.32</v>
      </c>
      <c r="Q9" s="1">
        <v>27483.55</v>
      </c>
      <c r="R9" s="1">
        <v>374721.25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2164969.3199999998</v>
      </c>
      <c r="P11" s="1">
        <v>4564506.66</v>
      </c>
      <c r="Q11" s="1">
        <v>4412024.32</v>
      </c>
      <c r="R11" s="1">
        <v>2317451.66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9144675.9299999997</v>
      </c>
      <c r="P12" s="1">
        <v>221829.41</v>
      </c>
      <c r="Q12" s="1">
        <v>227580</v>
      </c>
      <c r="R12" s="1">
        <v>9138925.3399999999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49333.120000000003</v>
      </c>
      <c r="P13" s="1">
        <v>19861.39</v>
      </c>
      <c r="Q13">
        <v>0</v>
      </c>
      <c r="R13" s="1">
        <v>69194.509999999995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>
        <v>-766.7</v>
      </c>
      <c r="P14" s="1">
        <v>1617013.41</v>
      </c>
      <c r="Q14" s="1">
        <v>1617589.76</v>
      </c>
      <c r="R14" s="1">
        <v>-1343.05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116136.75</v>
      </c>
      <c r="P15" s="1">
        <v>184822.11</v>
      </c>
      <c r="Q15">
        <v>0</v>
      </c>
      <c r="R15" s="1">
        <v>300958.86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22144</v>
      </c>
      <c r="P16" s="1">
        <v>3220717.14</v>
      </c>
      <c r="Q16" s="1">
        <v>3220954.06</v>
      </c>
      <c r="R16" s="1">
        <v>21907.08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25289.759999999998</v>
      </c>
      <c r="P17" s="1">
        <v>86064.8</v>
      </c>
      <c r="Q17">
        <v>0</v>
      </c>
      <c r="R17" s="1">
        <v>111354.56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-64655.31</v>
      </c>
      <c r="P18" s="1">
        <v>2100321.2599999998</v>
      </c>
      <c r="Q18" s="1">
        <v>2099475.06</v>
      </c>
      <c r="R18" s="1">
        <v>-63809.11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128669.85</v>
      </c>
      <c r="P19" s="1">
        <v>114592.73</v>
      </c>
      <c r="Q19">
        <v>0</v>
      </c>
      <c r="R19" s="1">
        <v>243262.58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28809.67</v>
      </c>
      <c r="Q22" s="1">
        <v>28809.67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48115.07</v>
      </c>
      <c r="P23" s="1">
        <v>22885.41</v>
      </c>
      <c r="Q23" s="1">
        <v>33824.379999999997</v>
      </c>
      <c r="R23" s="1">
        <v>37176.1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7251.13</v>
      </c>
      <c r="P24" s="1">
        <v>2895089.01</v>
      </c>
      <c r="Q24" s="1">
        <v>2894429.07</v>
      </c>
      <c r="R24" s="1">
        <v>7911.07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202023.33</v>
      </c>
      <c r="P25" s="1">
        <v>62999.95</v>
      </c>
      <c r="Q25">
        <v>0</v>
      </c>
      <c r="R25" s="1">
        <v>265023.28000000003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57935.06</v>
      </c>
      <c r="P26" s="1">
        <v>99777.05</v>
      </c>
      <c r="Q26">
        <v>0</v>
      </c>
      <c r="R26" s="1">
        <v>157712.10999999999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>
        <v>863.04</v>
      </c>
      <c r="P27" s="1">
        <v>27968.02</v>
      </c>
      <c r="Q27" s="1">
        <v>27507.34</v>
      </c>
      <c r="R27" s="1">
        <v>1323.72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32887.839999999997</v>
      </c>
      <c r="P28" s="1">
        <v>8693.09</v>
      </c>
      <c r="Q28">
        <v>0</v>
      </c>
      <c r="R28" s="1">
        <v>41580.93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6068.64</v>
      </c>
      <c r="P29" s="1">
        <v>911349.84</v>
      </c>
      <c r="Q29" s="1">
        <v>910988.62</v>
      </c>
      <c r="R29" s="1">
        <v>6429.86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195530.13</v>
      </c>
      <c r="P30" s="1">
        <v>1508868.55</v>
      </c>
      <c r="Q30" s="1">
        <v>520028.78</v>
      </c>
      <c r="R30" s="1">
        <v>1184369.8999999999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6461.02</v>
      </c>
      <c r="P31" s="1">
        <v>5352.84</v>
      </c>
      <c r="Q31">
        <v>0</v>
      </c>
      <c r="R31" s="1">
        <v>11813.86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310.45999999999998</v>
      </c>
      <c r="P32" s="1">
        <v>343296.79</v>
      </c>
      <c r="Q32" s="1">
        <v>343213.83</v>
      </c>
      <c r="R32">
        <v>393.42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5765.81</v>
      </c>
      <c r="P33" s="1">
        <v>2937.48</v>
      </c>
      <c r="Q33">
        <v>0</v>
      </c>
      <c r="R33" s="1">
        <v>8703.2900000000009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902677.92</v>
      </c>
      <c r="Q34" s="1">
        <v>902677.92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51088.3</v>
      </c>
      <c r="P36" s="1">
        <v>8312604.9299999997</v>
      </c>
      <c r="Q36" s="1">
        <v>8311520.2400000002</v>
      </c>
      <c r="R36" s="1">
        <v>52172.99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28375.9</v>
      </c>
      <c r="P37" s="1">
        <v>624254.28</v>
      </c>
      <c r="Q37">
        <v>0</v>
      </c>
      <c r="R37" s="1">
        <v>652630.18000000005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9290.66</v>
      </c>
      <c r="P38" s="1">
        <v>1799613.48</v>
      </c>
      <c r="Q38" s="1">
        <v>1794684.05</v>
      </c>
      <c r="R38" s="1">
        <v>14220.09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351846.47</v>
      </c>
      <c r="P39" s="1">
        <v>92260.67</v>
      </c>
      <c r="Q39">
        <v>0</v>
      </c>
      <c r="R39" s="1">
        <v>444107.14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7803.47</v>
      </c>
      <c r="P42" s="1">
        <v>6299.39</v>
      </c>
      <c r="Q42">
        <v>0</v>
      </c>
      <c r="R42" s="1">
        <v>14102.86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7.85</v>
      </c>
      <c r="P43" s="1">
        <v>13473.47</v>
      </c>
      <c r="Q43" s="1">
        <v>13482.64</v>
      </c>
      <c r="R43">
        <v>-1.32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 s="1">
        <v>1353.95</v>
      </c>
      <c r="P44">
        <v>909.29</v>
      </c>
      <c r="Q44" s="1">
        <v>1502.64</v>
      </c>
      <c r="R44">
        <v>760.6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39639.72</v>
      </c>
      <c r="P45" s="1">
        <v>18089.099999999999</v>
      </c>
      <c r="Q45" s="1">
        <v>23962.76</v>
      </c>
      <c r="R45" s="1">
        <v>33766.06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133.56</v>
      </c>
      <c r="P46">
        <v>132.49</v>
      </c>
      <c r="Q46">
        <v>160.27000000000001</v>
      </c>
      <c r="R46">
        <v>105.78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-256334.92</v>
      </c>
      <c r="P47" s="1">
        <v>1939668.21</v>
      </c>
      <c r="Q47" s="1">
        <v>1960018.44</v>
      </c>
      <c r="R47" s="1">
        <v>-276685.15000000002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4330141.3099999996</v>
      </c>
      <c r="P48" s="1">
        <v>549378.44999999995</v>
      </c>
      <c r="Q48">
        <v>0</v>
      </c>
      <c r="R48" s="1">
        <v>4879519.76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-1425.6</v>
      </c>
      <c r="P49" s="1">
        <v>1768119.48</v>
      </c>
      <c r="Q49" s="1">
        <v>1766374.95</v>
      </c>
      <c r="R49">
        <v>318.93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129245.03</v>
      </c>
      <c r="P50" s="1">
        <v>108505.65</v>
      </c>
      <c r="Q50">
        <v>57.17</v>
      </c>
      <c r="R50" s="1">
        <v>237693.51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-1091.49</v>
      </c>
      <c r="P51" s="1">
        <v>640376.4</v>
      </c>
      <c r="Q51" s="1">
        <v>638595.06000000006</v>
      </c>
      <c r="R51">
        <v>689.85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131597.82999999999</v>
      </c>
      <c r="P52" s="1">
        <v>89328.09</v>
      </c>
      <c r="Q52">
        <v>0</v>
      </c>
      <c r="R52" s="1">
        <v>220925.92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30557.73</v>
      </c>
      <c r="P53" s="1">
        <v>1596677.64</v>
      </c>
      <c r="Q53" s="1">
        <v>1594190.68</v>
      </c>
      <c r="R53" s="1">
        <v>33044.69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151642.85</v>
      </c>
      <c r="P54" s="1">
        <v>381687.55</v>
      </c>
      <c r="Q54">
        <v>0</v>
      </c>
      <c r="R54" s="1">
        <v>533330.4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2203.2800000000002</v>
      </c>
      <c r="P55" s="1">
        <v>275808.03000000003</v>
      </c>
      <c r="Q55" s="1">
        <v>275732.65000000002</v>
      </c>
      <c r="R55" s="1">
        <v>2278.66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 s="1">
        <v>7484.09</v>
      </c>
      <c r="P56" s="1">
        <v>4680.12</v>
      </c>
      <c r="Q56" s="1">
        <v>12046.23</v>
      </c>
      <c r="R56">
        <v>117.98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3563.78</v>
      </c>
      <c r="P59" s="1">
        <v>26249.42</v>
      </c>
      <c r="Q59" s="1">
        <v>25797.98</v>
      </c>
      <c r="R59" s="1">
        <v>4015.22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41114.18</v>
      </c>
      <c r="P60" s="1">
        <v>20859.05</v>
      </c>
      <c r="Q60" s="1">
        <v>24983.63</v>
      </c>
      <c r="R60" s="1">
        <v>36989.599999999999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29260.86</v>
      </c>
      <c r="P61" s="1">
        <v>4505033.3099999996</v>
      </c>
      <c r="Q61" s="1">
        <v>4502218.1900000004</v>
      </c>
      <c r="R61" s="1">
        <v>32075.98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719515.49</v>
      </c>
      <c r="P62" s="1">
        <v>375596.97</v>
      </c>
      <c r="Q62">
        <v>0</v>
      </c>
      <c r="R62" s="1">
        <v>1095112.46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456.07</v>
      </c>
      <c r="P63" s="1">
        <v>41215.019999999997</v>
      </c>
      <c r="Q63" s="1">
        <v>41018.769999999997</v>
      </c>
      <c r="R63">
        <v>652.32000000000005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24239.07</v>
      </c>
      <c r="P64" s="1">
        <v>9835.08</v>
      </c>
      <c r="Q64" s="1">
        <v>30641.97</v>
      </c>
      <c r="R64" s="1">
        <v>3432.18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208.69</v>
      </c>
      <c r="P65">
        <v>450.93</v>
      </c>
      <c r="Q65">
        <v>0</v>
      </c>
      <c r="R65">
        <v>659.62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276.73</v>
      </c>
      <c r="P66">
        <v>400.39</v>
      </c>
      <c r="Q66">
        <v>436.94</v>
      </c>
      <c r="R66">
        <v>240.18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4814830.79</v>
      </c>
      <c r="Q67" s="1">
        <v>4814830.79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8239844.2000000002</v>
      </c>
      <c r="Q69" s="1">
        <v>8239844.2000000002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-1283.7</v>
      </c>
      <c r="P71" s="1">
        <v>4235020.93</v>
      </c>
      <c r="Q71" s="1">
        <v>4226094.5599999996</v>
      </c>
      <c r="R71" s="1">
        <v>7642.67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655244.56000000006</v>
      </c>
      <c r="P72" s="1">
        <v>380546.36</v>
      </c>
      <c r="Q72">
        <v>0</v>
      </c>
      <c r="R72" s="1">
        <v>1035790.92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1567.83</v>
      </c>
      <c r="P73" s="1">
        <v>239457.31</v>
      </c>
      <c r="Q73" s="1">
        <v>238987.21</v>
      </c>
      <c r="R73" s="1">
        <v>2037.93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51926.75</v>
      </c>
      <c r="P74" s="1">
        <v>10867.43</v>
      </c>
      <c r="Q74" s="1">
        <v>63920.58</v>
      </c>
      <c r="R74" s="1">
        <v>-1126.4000000000001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7317.69</v>
      </c>
      <c r="Q77" s="1">
        <v>7317.69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4877.46</v>
      </c>
      <c r="P78" s="1">
        <v>385043.98</v>
      </c>
      <c r="Q78" s="1">
        <v>385986.45</v>
      </c>
      <c r="R78" s="1">
        <v>3934.99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183788.92</v>
      </c>
      <c r="P79" s="1">
        <v>118764.08</v>
      </c>
      <c r="Q79">
        <v>0</v>
      </c>
      <c r="R79" s="1">
        <v>302553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1119198.3799999999</v>
      </c>
      <c r="Q80" s="1">
        <v>1119198.3799999999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8928.3799999999992</v>
      </c>
      <c r="P81" s="1">
        <v>301736.84999999998</v>
      </c>
      <c r="Q81" s="1">
        <v>300811.06</v>
      </c>
      <c r="R81" s="1">
        <v>9854.17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67624.69</v>
      </c>
      <c r="P82" s="1">
        <v>32821.21</v>
      </c>
      <c r="Q82" s="1">
        <v>38800.230000000003</v>
      </c>
      <c r="R82" s="1">
        <v>61645.67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 s="1">
        <v>11500.12</v>
      </c>
      <c r="P85" s="1">
        <v>21344.33</v>
      </c>
      <c r="Q85" s="1">
        <v>32844.449999999997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 s="1">
        <v>-2201.73</v>
      </c>
      <c r="P86" s="1">
        <v>12254.6</v>
      </c>
      <c r="Q86" s="1">
        <v>10052.870000000001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22097.919999999998</v>
      </c>
      <c r="P87" s="1">
        <v>796649.02</v>
      </c>
      <c r="Q87" s="1">
        <v>796284.67</v>
      </c>
      <c r="R87" s="1">
        <v>22462.27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327289.62</v>
      </c>
      <c r="P88" s="1">
        <v>121978.34</v>
      </c>
      <c r="Q88" s="1">
        <v>357865.46</v>
      </c>
      <c r="R88" s="1">
        <v>91402.5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327438.46000000002</v>
      </c>
      <c r="P89" s="1">
        <v>25338.34</v>
      </c>
      <c r="Q89">
        <v>0</v>
      </c>
      <c r="R89" s="1">
        <v>352776.8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853.02</v>
      </c>
      <c r="P90">
        <v>952.59</v>
      </c>
      <c r="Q90">
        <v>947.82</v>
      </c>
      <c r="R90">
        <v>857.79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 s="1">
        <v>27088.080000000002</v>
      </c>
      <c r="Q91" s="1">
        <v>27088.080000000002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 s="1">
        <v>18929.66</v>
      </c>
      <c r="Q92" s="1">
        <v>18929.66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>
        <v>0</v>
      </c>
      <c r="P93" s="1">
        <v>33324.92</v>
      </c>
      <c r="Q93" s="1">
        <v>29072.19</v>
      </c>
      <c r="R93" s="1">
        <v>4252.7299999999996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591482.91</v>
      </c>
      <c r="P94" s="1">
        <v>3936797.96</v>
      </c>
      <c r="Q94" s="1">
        <v>3863939.71</v>
      </c>
      <c r="R94" s="1">
        <v>664341.16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4746264.57</v>
      </c>
      <c r="P95" s="1">
        <v>1567284.35</v>
      </c>
      <c r="Q95">
        <v>0</v>
      </c>
      <c r="R95" s="1">
        <v>6313548.9199999999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54.79</v>
      </c>
      <c r="P97">
        <v>389.48</v>
      </c>
      <c r="Q97">
        <v>410.96</v>
      </c>
      <c r="R97">
        <v>33.31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46261.54</v>
      </c>
      <c r="P98" s="1">
        <v>980659.73</v>
      </c>
      <c r="Q98" s="1">
        <v>975309.79</v>
      </c>
      <c r="R98" s="1">
        <v>51611.48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345685.97</v>
      </c>
      <c r="P99" s="1">
        <v>535487.82999999996</v>
      </c>
      <c r="Q99">
        <v>0</v>
      </c>
      <c r="R99" s="1">
        <v>881173.8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68016.59</v>
      </c>
      <c r="P100" s="1">
        <v>1440472.38</v>
      </c>
      <c r="Q100" s="1">
        <v>1432610.44</v>
      </c>
      <c r="R100" s="1">
        <v>75878.53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507967</v>
      </c>
      <c r="P101" s="1">
        <v>786922.2</v>
      </c>
      <c r="Q101">
        <v>0</v>
      </c>
      <c r="R101" s="1">
        <v>1294889.2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11744.87</v>
      </c>
      <c r="P104" s="1">
        <v>1552322.86</v>
      </c>
      <c r="Q104" s="1">
        <v>1551584.64</v>
      </c>
      <c r="R104" s="1">
        <v>12483.09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42336.56</v>
      </c>
      <c r="P105" s="1">
        <v>28323.48</v>
      </c>
      <c r="Q105">
        <v>0</v>
      </c>
      <c r="R105" s="1">
        <v>70660.039999999994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36135.22</v>
      </c>
      <c r="P106" s="1">
        <v>543082.30000000005</v>
      </c>
      <c r="Q106" s="1">
        <v>541768.03</v>
      </c>
      <c r="R106" s="1">
        <v>37449.49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60147.86</v>
      </c>
      <c r="P107" s="1">
        <v>243417.76</v>
      </c>
      <c r="Q107">
        <v>0</v>
      </c>
      <c r="R107" s="1">
        <v>303565.62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593.21</v>
      </c>
      <c r="P109">
        <v>0</v>
      </c>
      <c r="Q109">
        <v>593.21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109978.79</v>
      </c>
      <c r="P110" s="1">
        <v>2378798.9</v>
      </c>
      <c r="Q110" s="1">
        <v>2378148.4900000002</v>
      </c>
      <c r="R110" s="1">
        <v>110629.2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-62329.79</v>
      </c>
      <c r="P111" s="1">
        <v>1532189.93</v>
      </c>
      <c r="Q111">
        <v>0</v>
      </c>
      <c r="R111" s="1">
        <v>1469860.14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-1422.43</v>
      </c>
      <c r="P112" s="1">
        <v>1414094.11</v>
      </c>
      <c r="Q112" s="1">
        <v>1405181.28</v>
      </c>
      <c r="R112" s="1">
        <v>7490.4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654397.92000000004</v>
      </c>
      <c r="P113" s="1">
        <v>402324.24</v>
      </c>
      <c r="Q113">
        <v>0</v>
      </c>
      <c r="R113" s="1">
        <v>1056722.1599999999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748.75</v>
      </c>
      <c r="P115" s="1">
        <v>1339.09</v>
      </c>
      <c r="Q115" s="1">
        <v>1486.67</v>
      </c>
      <c r="R115">
        <v>601.16999999999996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14148.1</v>
      </c>
      <c r="P116" s="1">
        <v>6232.43</v>
      </c>
      <c r="Q116" s="1">
        <v>11327.37</v>
      </c>
      <c r="R116" s="1">
        <v>9053.16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357.87</v>
      </c>
      <c r="P117" s="1">
        <v>60151.38</v>
      </c>
      <c r="Q117" s="1">
        <v>60109.02</v>
      </c>
      <c r="R117">
        <v>400.23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7441.7</v>
      </c>
      <c r="P118" s="1">
        <v>16213.32</v>
      </c>
      <c r="Q118" s="1">
        <v>15748.05</v>
      </c>
      <c r="R118" s="1">
        <v>7906.97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103253.45</v>
      </c>
      <c r="P121" s="1">
        <v>13492.04</v>
      </c>
      <c r="Q121">
        <v>0</v>
      </c>
      <c r="R121" s="1">
        <v>116745.49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689177.79</v>
      </c>
      <c r="P122" s="1">
        <v>628367.99</v>
      </c>
      <c r="Q122">
        <v>0</v>
      </c>
      <c r="R122" s="1">
        <v>1317545.78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-1958.72</v>
      </c>
      <c r="P123" s="1">
        <v>1841235.63</v>
      </c>
      <c r="Q123" s="1">
        <v>1831389.11</v>
      </c>
      <c r="R123" s="1">
        <v>7887.8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723333.05</v>
      </c>
      <c r="P124" s="1">
        <v>639609.30000000005</v>
      </c>
      <c r="Q124">
        <v>0</v>
      </c>
      <c r="R124" s="1">
        <v>1362942.35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5523.69</v>
      </c>
      <c r="P125" s="1">
        <v>1144778.68</v>
      </c>
      <c r="Q125" s="1">
        <v>1142640.43</v>
      </c>
      <c r="R125" s="1">
        <v>7661.94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268557.58</v>
      </c>
      <c r="P126" s="1">
        <v>374904.07</v>
      </c>
      <c r="Q126" s="1">
        <v>348695.01</v>
      </c>
      <c r="R126" s="1">
        <v>294766.64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22350.07</v>
      </c>
      <c r="P127" s="1">
        <v>4559617.33</v>
      </c>
      <c r="Q127" s="1">
        <v>4550965.66</v>
      </c>
      <c r="R127" s="1">
        <v>31001.74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1086635.04</v>
      </c>
      <c r="P128" s="1">
        <v>1516932.93</v>
      </c>
      <c r="Q128" s="1">
        <v>1410886.08</v>
      </c>
      <c r="R128" s="1">
        <v>1192681.8899999999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1451.9</v>
      </c>
      <c r="P129" s="1">
        <v>2336.39</v>
      </c>
      <c r="Q129" s="1">
        <v>2292.4899999999998</v>
      </c>
      <c r="R129" s="1">
        <v>1495.8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6972.29</v>
      </c>
      <c r="P132" s="1">
        <v>92596.91</v>
      </c>
      <c r="Q132" s="1">
        <v>92512.71</v>
      </c>
      <c r="R132" s="1">
        <v>7056.49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>
        <v>-801.35</v>
      </c>
      <c r="P133" s="1">
        <v>113478.35</v>
      </c>
      <c r="Q133">
        <v>0</v>
      </c>
      <c r="R133" s="1">
        <v>112677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1504</v>
      </c>
      <c r="P134" s="1">
        <v>12292.72</v>
      </c>
      <c r="Q134" s="1">
        <v>11417.24</v>
      </c>
      <c r="R134" s="1">
        <v>2379.48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62635.73</v>
      </c>
      <c r="P135" s="1">
        <v>46507.91</v>
      </c>
      <c r="Q135">
        <v>0</v>
      </c>
      <c r="R135" s="1">
        <v>109143.64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209.2</v>
      </c>
      <c r="P137" s="1">
        <v>2162.81</v>
      </c>
      <c r="Q137" s="1">
        <v>2129.09</v>
      </c>
      <c r="R137">
        <v>242.92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2345.5700000000002</v>
      </c>
      <c r="P138" s="1">
        <v>3323.11</v>
      </c>
      <c r="Q138">
        <v>230.18</v>
      </c>
      <c r="R138" s="1">
        <v>5438.5</v>
      </c>
    </row>
    <row r="139" spans="4:18" x14ac:dyDescent="0.3">
      <c r="D139" t="s">
        <v>384</v>
      </c>
      <c r="F139">
        <v>138901</v>
      </c>
      <c r="I139">
        <v>500733</v>
      </c>
      <c r="J139" t="s">
        <v>925</v>
      </c>
      <c r="K139" t="s">
        <v>544</v>
      </c>
      <c r="L139" t="s">
        <v>26</v>
      </c>
      <c r="N139">
        <v>0</v>
      </c>
      <c r="P139" s="1">
        <v>1235.56</v>
      </c>
      <c r="Q139" s="1">
        <v>1235.56</v>
      </c>
      <c r="R139">
        <v>0</v>
      </c>
    </row>
    <row r="140" spans="4:18" x14ac:dyDescent="0.3">
      <c r="D140" t="s">
        <v>384</v>
      </c>
      <c r="F140">
        <v>138901</v>
      </c>
      <c r="I140">
        <v>500733</v>
      </c>
      <c r="J140" t="s">
        <v>925</v>
      </c>
      <c r="K140" t="s">
        <v>543</v>
      </c>
      <c r="L140" t="s">
        <v>26</v>
      </c>
      <c r="N140">
        <v>0</v>
      </c>
      <c r="P140" s="1">
        <v>2116.37</v>
      </c>
      <c r="Q140" s="1">
        <v>2116.37</v>
      </c>
      <c r="R140">
        <v>0</v>
      </c>
    </row>
    <row r="141" spans="4:18" x14ac:dyDescent="0.3">
      <c r="D141" t="s">
        <v>384</v>
      </c>
      <c r="F141">
        <v>138901</v>
      </c>
      <c r="I141">
        <v>500734</v>
      </c>
      <c r="J141" t="s">
        <v>648</v>
      </c>
      <c r="K141" t="s">
        <v>544</v>
      </c>
      <c r="L141" t="s">
        <v>26</v>
      </c>
      <c r="N141">
        <v>361.36</v>
      </c>
      <c r="P141" s="1">
        <v>10075.44</v>
      </c>
      <c r="Q141" s="1">
        <v>10022.200000000001</v>
      </c>
      <c r="R141">
        <v>414.6</v>
      </c>
    </row>
    <row r="142" spans="4:18" x14ac:dyDescent="0.3">
      <c r="D142" t="s">
        <v>384</v>
      </c>
      <c r="F142">
        <v>138901</v>
      </c>
      <c r="I142">
        <v>500734</v>
      </c>
      <c r="J142" t="s">
        <v>648</v>
      </c>
      <c r="K142" t="s">
        <v>543</v>
      </c>
      <c r="L142" t="s">
        <v>26</v>
      </c>
      <c r="N142" s="1">
        <v>16894.37</v>
      </c>
      <c r="P142" s="1">
        <v>13038.71</v>
      </c>
      <c r="Q142" s="1">
        <v>27423.48</v>
      </c>
      <c r="R142" s="1">
        <v>2509.6</v>
      </c>
    </row>
    <row r="143" spans="4:18" x14ac:dyDescent="0.3">
      <c r="D143" t="s">
        <v>384</v>
      </c>
      <c r="F143">
        <v>138901</v>
      </c>
      <c r="I143">
        <v>500735</v>
      </c>
      <c r="J143" t="s">
        <v>773</v>
      </c>
      <c r="K143" t="s">
        <v>544</v>
      </c>
      <c r="L143" t="s">
        <v>26</v>
      </c>
      <c r="N143" s="1">
        <v>204796.99</v>
      </c>
      <c r="P143" s="1">
        <v>604856.97</v>
      </c>
      <c r="Q143" s="1">
        <v>574209.07999999996</v>
      </c>
      <c r="R143" s="1">
        <v>235444.88</v>
      </c>
    </row>
    <row r="144" spans="4:18" x14ac:dyDescent="0.3">
      <c r="D144" t="s">
        <v>384</v>
      </c>
      <c r="F144">
        <v>138901</v>
      </c>
      <c r="I144">
        <v>500735</v>
      </c>
      <c r="J144" t="s">
        <v>773</v>
      </c>
      <c r="K144" t="s">
        <v>543</v>
      </c>
      <c r="L144" t="s">
        <v>26</v>
      </c>
      <c r="N144" s="1">
        <v>2040537.37</v>
      </c>
      <c r="P144" s="1">
        <v>766907.1</v>
      </c>
      <c r="Q144">
        <v>0</v>
      </c>
      <c r="R144" s="1">
        <v>2807444.47</v>
      </c>
    </row>
    <row r="145" spans="4:18" x14ac:dyDescent="0.3">
      <c r="D145" t="s">
        <v>384</v>
      </c>
      <c r="F145">
        <v>138901</v>
      </c>
      <c r="I145">
        <v>500736</v>
      </c>
      <c r="J145" t="s">
        <v>926</v>
      </c>
      <c r="K145" t="s">
        <v>543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x14ac:dyDescent="0.3">
      <c r="D146" t="s">
        <v>384</v>
      </c>
      <c r="F146">
        <v>138901</v>
      </c>
      <c r="I146">
        <v>500740</v>
      </c>
      <c r="J146" t="s">
        <v>927</v>
      </c>
      <c r="K146" t="s">
        <v>544</v>
      </c>
      <c r="L146" t="s">
        <v>26</v>
      </c>
      <c r="N146" s="1">
        <v>32442.93</v>
      </c>
      <c r="P146" s="1">
        <v>286394.63</v>
      </c>
      <c r="Q146" s="1">
        <v>278033.02</v>
      </c>
      <c r="R146" s="1">
        <v>40804.54</v>
      </c>
    </row>
    <row r="147" spans="4:18" x14ac:dyDescent="0.3">
      <c r="D147" t="s">
        <v>384</v>
      </c>
      <c r="F147">
        <v>138901</v>
      </c>
      <c r="I147">
        <v>500740</v>
      </c>
      <c r="J147" t="s">
        <v>927</v>
      </c>
      <c r="K147" t="s">
        <v>543</v>
      </c>
      <c r="L147" t="s">
        <v>26</v>
      </c>
      <c r="N147" s="1">
        <v>920808.65</v>
      </c>
      <c r="P147" s="1">
        <v>337510.98</v>
      </c>
      <c r="Q147" s="1">
        <v>983326.94</v>
      </c>
      <c r="R147" s="1">
        <v>274992.69</v>
      </c>
    </row>
    <row r="148" spans="4:18" x14ac:dyDescent="0.3">
      <c r="D148" t="s">
        <v>384</v>
      </c>
      <c r="F148">
        <v>138901</v>
      </c>
      <c r="I148">
        <v>500741</v>
      </c>
      <c r="J148" t="s">
        <v>928</v>
      </c>
      <c r="K148" t="s">
        <v>544</v>
      </c>
      <c r="L148" t="s">
        <v>26</v>
      </c>
      <c r="N148">
        <v>-422.24</v>
      </c>
      <c r="P148" s="1">
        <v>40482.089999999997</v>
      </c>
      <c r="Q148" s="1">
        <v>40291.760000000002</v>
      </c>
      <c r="R148">
        <v>-231.91</v>
      </c>
    </row>
    <row r="149" spans="4:18" x14ac:dyDescent="0.3">
      <c r="D149" t="s">
        <v>384</v>
      </c>
      <c r="F149">
        <v>138901</v>
      </c>
      <c r="I149">
        <v>500741</v>
      </c>
      <c r="J149" t="s">
        <v>928</v>
      </c>
      <c r="K149" t="s">
        <v>543</v>
      </c>
      <c r="L149" t="s">
        <v>26</v>
      </c>
      <c r="N149" s="1">
        <v>14364.22</v>
      </c>
      <c r="P149" s="1">
        <v>86496.54</v>
      </c>
      <c r="Q149">
        <v>0</v>
      </c>
      <c r="R149" s="1">
        <v>100860.76</v>
      </c>
    </row>
    <row r="150" spans="4:18" x14ac:dyDescent="0.3">
      <c r="D150" t="s">
        <v>384</v>
      </c>
      <c r="F150">
        <v>138901</v>
      </c>
      <c r="I150">
        <v>500742</v>
      </c>
      <c r="J150" t="s">
        <v>774</v>
      </c>
      <c r="K150" t="s">
        <v>543</v>
      </c>
      <c r="L150" t="s">
        <v>26</v>
      </c>
      <c r="N150" s="1">
        <v>1693.41</v>
      </c>
      <c r="P150">
        <v>966.42</v>
      </c>
      <c r="Q150">
        <v>0</v>
      </c>
      <c r="R150" s="1">
        <v>2659.83</v>
      </c>
    </row>
    <row r="151" spans="4:18" x14ac:dyDescent="0.3">
      <c r="D151" t="s">
        <v>384</v>
      </c>
      <c r="F151">
        <v>138901</v>
      </c>
      <c r="I151">
        <v>500743</v>
      </c>
      <c r="J151" t="s">
        <v>649</v>
      </c>
      <c r="K151" t="s">
        <v>544</v>
      </c>
      <c r="L151" t="s">
        <v>26</v>
      </c>
      <c r="N151">
        <v>0</v>
      </c>
      <c r="P151">
        <v>2.34</v>
      </c>
      <c r="Q151">
        <v>2.34</v>
      </c>
      <c r="R151">
        <v>0</v>
      </c>
    </row>
    <row r="152" spans="4:18" x14ac:dyDescent="0.3">
      <c r="D152" t="s">
        <v>384</v>
      </c>
      <c r="F152">
        <v>138901</v>
      </c>
      <c r="I152">
        <v>500743</v>
      </c>
      <c r="J152" t="s">
        <v>649</v>
      </c>
      <c r="K152" t="s">
        <v>543</v>
      </c>
      <c r="L152" t="s">
        <v>26</v>
      </c>
      <c r="N152">
        <v>0</v>
      </c>
      <c r="P152">
        <v>285.58</v>
      </c>
      <c r="Q152">
        <v>285.58</v>
      </c>
      <c r="R152">
        <v>0</v>
      </c>
    </row>
    <row r="153" spans="4:18" x14ac:dyDescent="0.3">
      <c r="D153" t="s">
        <v>384</v>
      </c>
      <c r="F153">
        <v>138901</v>
      </c>
      <c r="I153">
        <v>500746</v>
      </c>
      <c r="J153" t="s">
        <v>420</v>
      </c>
      <c r="K153" t="s">
        <v>544</v>
      </c>
      <c r="L153" t="s">
        <v>26</v>
      </c>
      <c r="N153" s="1">
        <v>144404.49</v>
      </c>
      <c r="P153" s="1">
        <v>150306.97</v>
      </c>
      <c r="Q153" s="1">
        <v>150533.93</v>
      </c>
      <c r="R153" s="1">
        <v>144177.53</v>
      </c>
    </row>
    <row r="154" spans="4:18" x14ac:dyDescent="0.3">
      <c r="D154" t="s">
        <v>384</v>
      </c>
      <c r="F154">
        <v>138901</v>
      </c>
      <c r="I154">
        <v>500746</v>
      </c>
      <c r="J154" t="s">
        <v>420</v>
      </c>
      <c r="K154" t="s">
        <v>543</v>
      </c>
      <c r="L154" t="s">
        <v>26</v>
      </c>
      <c r="N154" s="1">
        <v>-118643.66</v>
      </c>
      <c r="P154" s="1">
        <v>791550.17</v>
      </c>
      <c r="Q154">
        <v>0</v>
      </c>
      <c r="R154" s="1">
        <v>672906.51</v>
      </c>
    </row>
    <row r="155" spans="4:18" x14ac:dyDescent="0.3">
      <c r="D155" t="s">
        <v>384</v>
      </c>
      <c r="F155">
        <v>138901</v>
      </c>
      <c r="I155">
        <v>500748</v>
      </c>
      <c r="J155" t="s">
        <v>752</v>
      </c>
      <c r="K155" t="s">
        <v>543</v>
      </c>
      <c r="L155" t="s">
        <v>26</v>
      </c>
      <c r="N155" s="1">
        <v>6493.23</v>
      </c>
      <c r="P155" s="1">
        <v>8387.11</v>
      </c>
      <c r="Q155" s="1">
        <v>8116.56</v>
      </c>
      <c r="R155" s="1">
        <v>6763.78</v>
      </c>
    </row>
    <row r="156" spans="4:18" x14ac:dyDescent="0.3">
      <c r="D156" t="s">
        <v>384</v>
      </c>
      <c r="F156">
        <v>138901</v>
      </c>
      <c r="I156">
        <v>500749</v>
      </c>
      <c r="J156" t="s">
        <v>421</v>
      </c>
      <c r="K156" t="s">
        <v>544</v>
      </c>
      <c r="L156" t="s">
        <v>26</v>
      </c>
      <c r="N156" s="1">
        <v>52824.41</v>
      </c>
      <c r="P156" s="1">
        <v>233412.28</v>
      </c>
      <c r="Q156" s="1">
        <v>233784.01</v>
      </c>
      <c r="R156" s="1">
        <v>52452.68</v>
      </c>
    </row>
    <row r="157" spans="4:18" x14ac:dyDescent="0.3">
      <c r="D157" t="s">
        <v>384</v>
      </c>
      <c r="F157">
        <v>138901</v>
      </c>
      <c r="I157">
        <v>500749</v>
      </c>
      <c r="J157" t="s">
        <v>421</v>
      </c>
      <c r="K157" t="s">
        <v>543</v>
      </c>
      <c r="L157" t="s">
        <v>26</v>
      </c>
      <c r="N157" s="1">
        <v>21590.46</v>
      </c>
      <c r="P157" s="1">
        <v>459067.46</v>
      </c>
      <c r="Q157">
        <v>0</v>
      </c>
      <c r="R157" s="1">
        <v>480657.91999999998</v>
      </c>
    </row>
    <row r="158" spans="4:18" x14ac:dyDescent="0.3">
      <c r="D158" t="s">
        <v>384</v>
      </c>
      <c r="F158">
        <v>138901</v>
      </c>
      <c r="I158">
        <v>500758</v>
      </c>
      <c r="J158" t="s">
        <v>422</v>
      </c>
      <c r="K158" t="s">
        <v>543</v>
      </c>
      <c r="L158" t="s">
        <v>26</v>
      </c>
      <c r="N158" s="1">
        <v>1945.64</v>
      </c>
      <c r="P158" s="1">
        <v>3821.92</v>
      </c>
      <c r="Q158" s="1">
        <v>3425.09</v>
      </c>
      <c r="R158" s="1">
        <v>2342.4699999999998</v>
      </c>
    </row>
    <row r="159" spans="4:18" x14ac:dyDescent="0.3">
      <c r="D159" t="s">
        <v>384</v>
      </c>
      <c r="F159">
        <v>138901</v>
      </c>
      <c r="I159">
        <v>500770</v>
      </c>
      <c r="J159" t="s">
        <v>1033</v>
      </c>
      <c r="K159" t="s">
        <v>544</v>
      </c>
      <c r="L159" t="s">
        <v>26</v>
      </c>
      <c r="N159" s="1">
        <v>20392.97</v>
      </c>
      <c r="P159" s="1">
        <v>32324.03</v>
      </c>
      <c r="Q159" s="1">
        <v>23464.06</v>
      </c>
      <c r="R159" s="1">
        <v>29252.94</v>
      </c>
    </row>
    <row r="160" spans="4:18" x14ac:dyDescent="0.3">
      <c r="D160" t="s">
        <v>384</v>
      </c>
      <c r="F160">
        <v>138901</v>
      </c>
      <c r="I160">
        <v>500770</v>
      </c>
      <c r="J160" t="s">
        <v>1033</v>
      </c>
      <c r="K160" t="s">
        <v>543</v>
      </c>
      <c r="L160" t="s">
        <v>26</v>
      </c>
      <c r="N160" s="1">
        <v>853701.1</v>
      </c>
      <c r="P160">
        <v>0</v>
      </c>
      <c r="Q160" s="1">
        <v>750441.27</v>
      </c>
      <c r="R160" s="1">
        <v>103259.83</v>
      </c>
    </row>
    <row r="161" spans="1:18" x14ac:dyDescent="0.3">
      <c r="D161" t="s">
        <v>384</v>
      </c>
      <c r="F161">
        <v>138901</v>
      </c>
      <c r="I161">
        <v>500776</v>
      </c>
      <c r="J161" t="s">
        <v>424</v>
      </c>
      <c r="K161" t="s">
        <v>544</v>
      </c>
      <c r="L161" t="s">
        <v>26</v>
      </c>
      <c r="N161" s="1">
        <v>7016.33</v>
      </c>
      <c r="P161" s="1">
        <v>18242.61</v>
      </c>
      <c r="Q161" s="1">
        <v>8183.33</v>
      </c>
      <c r="R161" s="1">
        <v>17075.61</v>
      </c>
    </row>
    <row r="162" spans="1:18" x14ac:dyDescent="0.3">
      <c r="D162" t="s">
        <v>384</v>
      </c>
      <c r="F162">
        <v>138901</v>
      </c>
      <c r="I162">
        <v>500776</v>
      </c>
      <c r="J162" t="s">
        <v>424</v>
      </c>
      <c r="K162" t="s">
        <v>543</v>
      </c>
      <c r="L162" t="s">
        <v>26</v>
      </c>
      <c r="N162" s="1">
        <v>729947.95</v>
      </c>
      <c r="P162" s="1">
        <v>612056.30000000005</v>
      </c>
      <c r="Q162">
        <v>0</v>
      </c>
      <c r="R162" s="1">
        <v>1342004.25</v>
      </c>
    </row>
    <row r="163" spans="1:18" x14ac:dyDescent="0.3">
      <c r="D163" t="s">
        <v>384</v>
      </c>
      <c r="F163">
        <v>138901</v>
      </c>
      <c r="I163">
        <v>500781</v>
      </c>
      <c r="J163" t="s">
        <v>424</v>
      </c>
      <c r="K163" t="s">
        <v>544</v>
      </c>
      <c r="L163" t="s">
        <v>26</v>
      </c>
      <c r="N163">
        <v>0</v>
      </c>
      <c r="P163">
        <v>960.85</v>
      </c>
      <c r="Q163">
        <v>0</v>
      </c>
      <c r="R163">
        <v>960.85</v>
      </c>
    </row>
    <row r="164" spans="1:18" x14ac:dyDescent="0.3">
      <c r="D164" t="s">
        <v>384</v>
      </c>
      <c r="F164">
        <v>138901</v>
      </c>
      <c r="I164">
        <v>500781</v>
      </c>
      <c r="J164" t="s">
        <v>424</v>
      </c>
      <c r="K164" t="s">
        <v>543</v>
      </c>
      <c r="L164" t="s">
        <v>26</v>
      </c>
      <c r="N164" s="1">
        <v>70394.22</v>
      </c>
      <c r="P164" s="1">
        <v>136113.42000000001</v>
      </c>
      <c r="Q164">
        <v>0</v>
      </c>
      <c r="R164" s="1">
        <v>206507.64</v>
      </c>
    </row>
    <row r="165" spans="1:18" x14ac:dyDescent="0.3">
      <c r="D165" t="s">
        <v>384</v>
      </c>
      <c r="F165">
        <v>138901</v>
      </c>
      <c r="I165">
        <v>500782</v>
      </c>
      <c r="J165" t="s">
        <v>1034</v>
      </c>
      <c r="K165" t="s">
        <v>544</v>
      </c>
      <c r="L165" t="s">
        <v>26</v>
      </c>
      <c r="N165">
        <v>0</v>
      </c>
      <c r="P165" s="1">
        <v>1270.45</v>
      </c>
      <c r="Q165" s="1">
        <v>2063.4499999999998</v>
      </c>
      <c r="R165">
        <v>-793</v>
      </c>
    </row>
    <row r="166" spans="1:18" x14ac:dyDescent="0.3">
      <c r="D166" t="s">
        <v>384</v>
      </c>
      <c r="F166">
        <v>138901</v>
      </c>
      <c r="I166">
        <v>500782</v>
      </c>
      <c r="J166" t="s">
        <v>1034</v>
      </c>
      <c r="K166" t="s">
        <v>543</v>
      </c>
      <c r="L166" t="s">
        <v>26</v>
      </c>
      <c r="N166" s="1">
        <v>51327.63</v>
      </c>
      <c r="P166" s="1">
        <v>137149.25</v>
      </c>
      <c r="Q166" s="1">
        <v>116748.25</v>
      </c>
      <c r="R166" s="1">
        <v>71728.63</v>
      </c>
    </row>
    <row r="167" spans="1:18" x14ac:dyDescent="0.3">
      <c r="D167" t="s">
        <v>384</v>
      </c>
      <c r="F167">
        <v>138901</v>
      </c>
      <c r="I167">
        <v>500787</v>
      </c>
      <c r="J167" t="s">
        <v>775</v>
      </c>
      <c r="K167" t="s">
        <v>543</v>
      </c>
      <c r="L167" t="s">
        <v>26</v>
      </c>
      <c r="N167">
        <v>0</v>
      </c>
      <c r="P167" s="1">
        <v>1470.21</v>
      </c>
      <c r="Q167">
        <v>0</v>
      </c>
      <c r="R167" s="1">
        <v>1470.21</v>
      </c>
    </row>
    <row r="169" spans="1:18" x14ac:dyDescent="0.3">
      <c r="B169" t="s">
        <v>442</v>
      </c>
      <c r="D169" t="s">
        <v>384</v>
      </c>
      <c r="F169">
        <v>138901</v>
      </c>
      <c r="L169" t="s">
        <v>26</v>
      </c>
      <c r="N169" s="1">
        <v>35258222.329999998</v>
      </c>
      <c r="P169" s="1">
        <v>96678801.670000002</v>
      </c>
      <c r="Q169" s="1">
        <v>84253808.090000004</v>
      </c>
      <c r="R169" s="1">
        <v>47683215.909999996</v>
      </c>
    </row>
    <row r="171" spans="1:18" x14ac:dyDescent="0.3">
      <c r="B171" t="s">
        <v>443</v>
      </c>
      <c r="D171" t="s">
        <v>384</v>
      </c>
      <c r="L171" t="s">
        <v>26</v>
      </c>
      <c r="N171" s="1">
        <v>35258222.329999998</v>
      </c>
      <c r="P171" s="1">
        <v>96678801.670000002</v>
      </c>
      <c r="Q171" s="1">
        <v>84253808.090000004</v>
      </c>
      <c r="R171" s="1">
        <v>47683215.909999996</v>
      </c>
    </row>
    <row r="173" spans="1:18" x14ac:dyDescent="0.3">
      <c r="B173" t="s">
        <v>444</v>
      </c>
      <c r="L173" t="s">
        <v>26</v>
      </c>
      <c r="N173" s="1">
        <v>35258222.329999998</v>
      </c>
      <c r="P173" s="1">
        <v>96678801.670000002</v>
      </c>
      <c r="Q173" s="1">
        <v>84253808.090000004</v>
      </c>
      <c r="R173" s="1">
        <v>47683215.909999996</v>
      </c>
    </row>
    <row r="175" spans="1:18" x14ac:dyDescent="0.3">
      <c r="A175" t="s">
        <v>1041</v>
      </c>
    </row>
    <row r="176" spans="1:18" x14ac:dyDescent="0.3">
      <c r="A176" t="s">
        <v>446</v>
      </c>
    </row>
    <row r="177" spans="1:15" x14ac:dyDescent="0.3">
      <c r="A177" t="s">
        <v>1037</v>
      </c>
    </row>
    <row r="178" spans="1:15" x14ac:dyDescent="0.3">
      <c r="A178" t="s">
        <v>447</v>
      </c>
    </row>
    <row r="180" spans="1:15" x14ac:dyDescent="0.3">
      <c r="C180" t="s">
        <v>379</v>
      </c>
      <c r="E180" t="s">
        <v>374</v>
      </c>
      <c r="G180" t="s">
        <v>448</v>
      </c>
      <c r="H180" t="s">
        <v>380</v>
      </c>
      <c r="J180" t="s">
        <v>381</v>
      </c>
      <c r="M180" t="s">
        <v>382</v>
      </c>
      <c r="O180" t="s">
        <v>383</v>
      </c>
    </row>
    <row r="182" spans="1:15" x14ac:dyDescent="0.3">
      <c r="C182" t="s">
        <v>26</v>
      </c>
      <c r="E182" t="s">
        <v>384</v>
      </c>
      <c r="G182" t="s">
        <v>544</v>
      </c>
      <c r="H182" s="1">
        <v>3411170.99</v>
      </c>
      <c r="J182" s="1">
        <v>79081251.519999996</v>
      </c>
      <c r="M182" s="1">
        <v>78756769.730000004</v>
      </c>
      <c r="O182" s="1">
        <v>3735652.78</v>
      </c>
    </row>
    <row r="183" spans="1:15" x14ac:dyDescent="0.3">
      <c r="C183" t="s">
        <v>26</v>
      </c>
      <c r="E183" t="s">
        <v>384</v>
      </c>
      <c r="G183" t="s">
        <v>543</v>
      </c>
      <c r="H183" s="1">
        <v>31847051.34</v>
      </c>
      <c r="J183" s="1">
        <v>17597550.149999999</v>
      </c>
      <c r="M183" s="1">
        <v>5497038.3600000003</v>
      </c>
      <c r="O183" s="1">
        <v>43947563.130000003</v>
      </c>
    </row>
    <row r="185" spans="1:15" x14ac:dyDescent="0.3">
      <c r="B185" t="s">
        <v>442</v>
      </c>
      <c r="C185" t="s">
        <v>26</v>
      </c>
      <c r="H185" s="1">
        <v>35258222.329999998</v>
      </c>
      <c r="J185" s="1">
        <v>96678801.670000002</v>
      </c>
      <c r="M185" s="1">
        <v>84253808.090000004</v>
      </c>
      <c r="O185" s="1">
        <v>47683215.909999996</v>
      </c>
    </row>
  </sheetData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0"/>
  <dimension ref="A1:R112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1042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564445.06999999995</v>
      </c>
      <c r="P7" s="1">
        <v>616597.87</v>
      </c>
      <c r="Q7" s="1">
        <v>565167.87</v>
      </c>
      <c r="R7" s="1">
        <v>615875.06999999995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3203424.88</v>
      </c>
      <c r="P8" s="1">
        <v>59308.01</v>
      </c>
      <c r="Q8">
        <v>0</v>
      </c>
      <c r="R8" s="1">
        <v>3262732.89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564170.56000000006</v>
      </c>
      <c r="P9" s="1">
        <v>618453.54</v>
      </c>
      <c r="Q9" s="1">
        <v>567034.89</v>
      </c>
      <c r="R9" s="1">
        <v>615589.21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3202870.35</v>
      </c>
      <c r="P10" s="1">
        <v>59348.82</v>
      </c>
      <c r="Q10">
        <v>0</v>
      </c>
      <c r="R10" s="1">
        <v>3262219.17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1527040.18</v>
      </c>
      <c r="P11" s="1">
        <v>7925068.1799999997</v>
      </c>
      <c r="Q11" s="1">
        <v>7755422.3399999999</v>
      </c>
      <c r="R11" s="1">
        <v>1696686.02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10901576.08</v>
      </c>
      <c r="P12" s="1">
        <v>537460.66</v>
      </c>
      <c r="Q12">
        <v>0</v>
      </c>
      <c r="R12" s="1">
        <v>11439036.74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1303964.82</v>
      </c>
      <c r="P13" s="1">
        <v>2096590.18</v>
      </c>
      <c r="Q13" s="1">
        <v>1968745.59</v>
      </c>
      <c r="R13" s="1">
        <v>1431809.41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8062205.1200000001</v>
      </c>
      <c r="P14" s="1">
        <v>152509.66</v>
      </c>
      <c r="Q14">
        <v>0</v>
      </c>
      <c r="R14" s="1">
        <v>8214714.7800000003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4518677.43</v>
      </c>
      <c r="P15" s="1">
        <v>6882396.6799999997</v>
      </c>
      <c r="Q15" s="1">
        <v>6440837.6200000001</v>
      </c>
      <c r="R15" s="1">
        <v>4960236.49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27830883.690000001</v>
      </c>
      <c r="P16" s="1">
        <v>671199.33</v>
      </c>
      <c r="Q16">
        <v>0</v>
      </c>
      <c r="R16" s="1">
        <v>28502083.02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185807.9</v>
      </c>
      <c r="P17" s="1">
        <v>236252.5</v>
      </c>
      <c r="Q17" s="1">
        <v>219131.9</v>
      </c>
      <c r="R17" s="1">
        <v>202928.5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1068482.5</v>
      </c>
      <c r="P18" s="1">
        <v>21822.639999999999</v>
      </c>
      <c r="Q18">
        <v>0</v>
      </c>
      <c r="R18" s="1">
        <v>1090305.1399999999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1191184.81</v>
      </c>
      <c r="P19" s="1">
        <v>1310606.94</v>
      </c>
      <c r="Q19" s="1">
        <v>1195345.3899999999</v>
      </c>
      <c r="R19" s="1">
        <v>1306446.3600000001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7253122.9800000004</v>
      </c>
      <c r="P20" s="1">
        <v>113963.37</v>
      </c>
      <c r="Q20">
        <v>0</v>
      </c>
      <c r="R20" s="1">
        <v>7367086.3499999996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3519774.84</v>
      </c>
      <c r="P21" s="1">
        <v>47781.22</v>
      </c>
      <c r="Q21" s="1">
        <v>20000</v>
      </c>
      <c r="R21" s="1">
        <v>3547556.06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9237.2800000000007</v>
      </c>
      <c r="Q22" s="1">
        <v>9237.2800000000007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7676970.4000000004</v>
      </c>
      <c r="Q23" s="1">
        <v>7676970.4000000004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46578.83</v>
      </c>
      <c r="P24" s="1">
        <v>393782.76</v>
      </c>
      <c r="Q24" s="1">
        <v>388722.54</v>
      </c>
      <c r="R24" s="1">
        <v>51639.05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390045.67</v>
      </c>
      <c r="P25" s="1">
        <v>2605.21</v>
      </c>
      <c r="Q25">
        <v>0</v>
      </c>
      <c r="R25" s="1">
        <v>392650.88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321399.44</v>
      </c>
      <c r="P26" s="1">
        <v>1637465.33</v>
      </c>
      <c r="Q26" s="1">
        <v>1592451.15</v>
      </c>
      <c r="R26" s="1">
        <v>366413.62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2976434.42</v>
      </c>
      <c r="P27" s="1">
        <v>80682.11</v>
      </c>
      <c r="Q27">
        <v>0</v>
      </c>
      <c r="R27" s="1">
        <v>3057116.53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805293.02</v>
      </c>
      <c r="P28" s="1">
        <v>1040278.53</v>
      </c>
      <c r="Q28" s="1">
        <v>961031.52</v>
      </c>
      <c r="R28" s="1">
        <v>884540.03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5188552.43</v>
      </c>
      <c r="P29" s="1">
        <v>207541.32</v>
      </c>
      <c r="Q29">
        <v>0</v>
      </c>
      <c r="R29" s="1">
        <v>5396093.75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1995100.05</v>
      </c>
      <c r="P30" s="1">
        <v>5957424.7000000002</v>
      </c>
      <c r="Q30" s="1">
        <v>5739059.21</v>
      </c>
      <c r="R30" s="1">
        <v>2213465.54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14002827.34</v>
      </c>
      <c r="P31" s="1">
        <v>230644.12</v>
      </c>
      <c r="Q31">
        <v>0</v>
      </c>
      <c r="R31" s="1">
        <v>14233471.460000001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567282.13</v>
      </c>
      <c r="P32" s="1">
        <v>632760.79</v>
      </c>
      <c r="Q32" s="1">
        <v>567282.13</v>
      </c>
      <c r="R32" s="1">
        <v>632760.79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4229825.53</v>
      </c>
      <c r="P33" s="1">
        <v>194879.65</v>
      </c>
      <c r="Q33">
        <v>0</v>
      </c>
      <c r="R33" s="1">
        <v>4424705.18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96319.96</v>
      </c>
      <c r="Q34" s="1">
        <v>96319.96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26719.279999999999</v>
      </c>
      <c r="Q35" s="1">
        <v>26719.279999999999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59290.61</v>
      </c>
      <c r="Q36" s="1">
        <v>59290.61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458696.84</v>
      </c>
      <c r="Q37" s="1">
        <v>458696.84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730372.12</v>
      </c>
      <c r="P38" s="1">
        <v>1285192.2</v>
      </c>
      <c r="Q38" s="1">
        <v>1208667.82</v>
      </c>
      <c r="R38" s="1">
        <v>806896.5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>
        <v>0</v>
      </c>
      <c r="Q39">
        <v>0</v>
      </c>
      <c r="R39" s="1">
        <v>5029905.67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52509.37</v>
      </c>
      <c r="P40" s="1">
        <v>1483.45</v>
      </c>
      <c r="Q40">
        <v>0</v>
      </c>
      <c r="R40" s="1">
        <v>53992.82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61512.06</v>
      </c>
      <c r="P41" s="1">
        <v>3084.44</v>
      </c>
      <c r="Q41">
        <v>0</v>
      </c>
      <c r="R41" s="1">
        <v>64596.5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105398.57</v>
      </c>
      <c r="P42" s="1">
        <v>3798.99</v>
      </c>
      <c r="Q42">
        <v>0</v>
      </c>
      <c r="R42" s="1">
        <v>109197.56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224005.24</v>
      </c>
      <c r="P43" s="1">
        <v>286863.88</v>
      </c>
      <c r="Q43" s="1">
        <v>266448.99</v>
      </c>
      <c r="R43" s="1">
        <v>244420.13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1373636.89</v>
      </c>
      <c r="P44" s="1">
        <v>27697.14</v>
      </c>
      <c r="Q44">
        <v>0</v>
      </c>
      <c r="R44" s="1">
        <v>1401334.03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310103.75</v>
      </c>
      <c r="P45">
        <v>707.39</v>
      </c>
      <c r="Q45">
        <v>0</v>
      </c>
      <c r="R45" s="1">
        <v>310811.14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144258.16</v>
      </c>
      <c r="P46" s="1">
        <v>3931.71</v>
      </c>
      <c r="Q46">
        <v>0</v>
      </c>
      <c r="R46" s="1">
        <v>148189.87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377894.22</v>
      </c>
      <c r="P47" s="1">
        <v>7305.46</v>
      </c>
      <c r="Q47">
        <v>0</v>
      </c>
      <c r="R47" s="1">
        <v>385199.68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113378.98</v>
      </c>
      <c r="P48" s="1">
        <v>2419.16</v>
      </c>
      <c r="Q48">
        <v>0</v>
      </c>
      <c r="R48" s="1">
        <v>115798.14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647828.85</v>
      </c>
      <c r="P49" s="1">
        <v>12392.62</v>
      </c>
      <c r="Q49">
        <v>0</v>
      </c>
      <c r="R49" s="1">
        <v>660221.47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93899.85</v>
      </c>
      <c r="P50" s="1">
        <v>4770676.67</v>
      </c>
      <c r="Q50" s="1">
        <v>4739708.72</v>
      </c>
      <c r="R50" s="1">
        <v>124867.8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1782205.37</v>
      </c>
      <c r="P51" s="1">
        <v>309418.71999999997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442250.54</v>
      </c>
      <c r="P52" s="1">
        <v>20001.490000000002</v>
      </c>
      <c r="Q52">
        <v>0</v>
      </c>
      <c r="R52" s="1">
        <v>462252.03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25478.51</v>
      </c>
      <c r="P54" s="1">
        <v>2391.67</v>
      </c>
      <c r="Q54" s="1">
        <v>5844.66</v>
      </c>
      <c r="R54" s="1">
        <v>22025.52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563228.5</v>
      </c>
      <c r="P57" s="1">
        <v>626243.78</v>
      </c>
      <c r="Q57" s="1">
        <v>563295.34</v>
      </c>
      <c r="R57" s="1">
        <v>626176.93999999994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4048510.98</v>
      </c>
      <c r="P58" s="1">
        <v>179469.63</v>
      </c>
      <c r="Q58">
        <v>0</v>
      </c>
      <c r="R58" s="1">
        <v>4227980.6100000003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71.48</v>
      </c>
      <c r="Q59">
        <v>71.48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17667.78</v>
      </c>
      <c r="P60">
        <v>849.85</v>
      </c>
      <c r="Q60">
        <v>0</v>
      </c>
      <c r="R60" s="1">
        <v>18517.63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4691.6000000000004</v>
      </c>
      <c r="P61" s="1">
        <v>1553.71</v>
      </c>
      <c r="Q61">
        <v>0</v>
      </c>
      <c r="R61" s="1">
        <v>6245.31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164923.78</v>
      </c>
      <c r="P62" s="1">
        <v>7724.24</v>
      </c>
      <c r="Q62">
        <v>0</v>
      </c>
      <c r="R62" s="1">
        <v>172648.02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1537.17</v>
      </c>
      <c r="P63" s="1">
        <v>6385.53</v>
      </c>
      <c r="Q63" s="1">
        <v>6175.22</v>
      </c>
      <c r="R63" s="1">
        <v>1747.48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779294.35</v>
      </c>
      <c r="P64" s="1">
        <v>903581.63</v>
      </c>
      <c r="Q64" s="1">
        <v>779294.35</v>
      </c>
      <c r="R64" s="1">
        <v>903581.63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8326257.5800000001</v>
      </c>
      <c r="P65" s="1">
        <v>940803.29</v>
      </c>
      <c r="Q65">
        <v>0</v>
      </c>
      <c r="R65" s="1">
        <v>9267060.8699999992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1202068.98</v>
      </c>
      <c r="P66" s="1">
        <v>1375238.12</v>
      </c>
      <c r="Q66" s="1">
        <v>1202068.98</v>
      </c>
      <c r="R66" s="1">
        <v>1375238.12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11484672.27</v>
      </c>
      <c r="P67" s="1">
        <v>1087569.05</v>
      </c>
      <c r="Q67">
        <v>0</v>
      </c>
      <c r="R67" s="1">
        <v>12572241.32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79534.66</v>
      </c>
      <c r="P68" s="1">
        <v>2724.6</v>
      </c>
      <c r="Q68">
        <v>0</v>
      </c>
      <c r="R68" s="1">
        <v>82259.259999999995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48372.25</v>
      </c>
      <c r="P69" s="1">
        <v>123285.34</v>
      </c>
      <c r="Q69" s="1">
        <v>120953.36</v>
      </c>
      <c r="R69" s="1">
        <v>50704.23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571883.54</v>
      </c>
      <c r="P70" s="1">
        <v>32343.83</v>
      </c>
      <c r="Q70">
        <v>0</v>
      </c>
      <c r="R70" s="1">
        <v>604227.37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>
        <v>0</v>
      </c>
      <c r="P71" s="1">
        <v>2190.62</v>
      </c>
      <c r="Q71">
        <v>0</v>
      </c>
      <c r="R71" s="1">
        <v>2190.62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533446.5</v>
      </c>
      <c r="P72" s="1">
        <v>626224.17000000004</v>
      </c>
      <c r="Q72" s="1">
        <v>561214.07999999996</v>
      </c>
      <c r="R72" s="1">
        <v>598456.59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4229331.47</v>
      </c>
      <c r="P73" s="1">
        <v>272394.31</v>
      </c>
      <c r="Q73">
        <v>0</v>
      </c>
      <c r="R73" s="1">
        <v>4501725.78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1917.48</v>
      </c>
      <c r="P74" s="1">
        <v>1916.42</v>
      </c>
      <c r="Q74" s="1">
        <v>1963.77</v>
      </c>
      <c r="R74" s="1">
        <v>1870.13</v>
      </c>
    </row>
    <row r="75" spans="4:18" x14ac:dyDescent="0.3">
      <c r="D75" t="s">
        <v>384</v>
      </c>
      <c r="F75">
        <v>138901</v>
      </c>
      <c r="I75">
        <v>500629</v>
      </c>
      <c r="J75" t="s">
        <v>412</v>
      </c>
      <c r="K75" t="s">
        <v>562</v>
      </c>
      <c r="L75" t="s">
        <v>26</v>
      </c>
      <c r="N75">
        <v>0</v>
      </c>
      <c r="P75" s="1">
        <v>29072.19</v>
      </c>
      <c r="Q75" s="1">
        <v>29072.19</v>
      </c>
      <c r="R75">
        <v>0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561</v>
      </c>
      <c r="L76" t="s">
        <v>26</v>
      </c>
      <c r="N76">
        <v>-581.35</v>
      </c>
      <c r="P76" s="1">
        <v>1436.77</v>
      </c>
      <c r="Q76" s="1">
        <v>4523.58</v>
      </c>
      <c r="R76" s="1">
        <v>-3668.16</v>
      </c>
    </row>
    <row r="77" spans="4:18" x14ac:dyDescent="0.3">
      <c r="D77" t="s">
        <v>384</v>
      </c>
      <c r="F77">
        <v>138901</v>
      </c>
      <c r="I77">
        <v>500631</v>
      </c>
      <c r="J77" t="s">
        <v>413</v>
      </c>
      <c r="K77" t="s">
        <v>562</v>
      </c>
      <c r="L77" t="s">
        <v>26</v>
      </c>
      <c r="N77" s="1">
        <v>77364.94</v>
      </c>
      <c r="P77" s="1">
        <v>3562.31</v>
      </c>
      <c r="Q77">
        <v>0</v>
      </c>
      <c r="R77" s="1">
        <v>80927.25</v>
      </c>
    </row>
    <row r="78" spans="4:18" x14ac:dyDescent="0.3">
      <c r="D78" t="s">
        <v>384</v>
      </c>
      <c r="F78">
        <v>138901</v>
      </c>
      <c r="I78">
        <v>500634</v>
      </c>
      <c r="J78" t="s">
        <v>909</v>
      </c>
      <c r="K78" t="s">
        <v>562</v>
      </c>
      <c r="L78" t="s">
        <v>26</v>
      </c>
      <c r="N78" s="1">
        <v>1332251.6000000001</v>
      </c>
      <c r="P78" s="1">
        <v>90943.27</v>
      </c>
      <c r="Q78">
        <v>0</v>
      </c>
      <c r="R78" s="1">
        <v>1423194.87</v>
      </c>
    </row>
    <row r="79" spans="4:18" x14ac:dyDescent="0.3">
      <c r="D79" t="s">
        <v>384</v>
      </c>
      <c r="F79">
        <v>138901</v>
      </c>
      <c r="I79">
        <v>500635</v>
      </c>
      <c r="J79" t="s">
        <v>910</v>
      </c>
      <c r="K79" t="s">
        <v>562</v>
      </c>
      <c r="L79" t="s">
        <v>26</v>
      </c>
      <c r="N79" s="1">
        <v>54459.33</v>
      </c>
      <c r="P79" s="1">
        <v>2330.21</v>
      </c>
      <c r="Q79" s="1">
        <v>18000</v>
      </c>
      <c r="R79" s="1">
        <v>38789.54</v>
      </c>
    </row>
    <row r="80" spans="4:18" x14ac:dyDescent="0.3">
      <c r="D80" t="s">
        <v>384</v>
      </c>
      <c r="F80">
        <v>138901</v>
      </c>
      <c r="I80">
        <v>500639</v>
      </c>
      <c r="J80" t="s">
        <v>911</v>
      </c>
      <c r="K80" t="s">
        <v>562</v>
      </c>
      <c r="L80" t="s">
        <v>26</v>
      </c>
      <c r="N80" s="1">
        <v>29676.65</v>
      </c>
      <c r="P80" s="1">
        <v>2310.52</v>
      </c>
      <c r="Q80">
        <v>0</v>
      </c>
      <c r="R80" s="1">
        <v>31987.17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561</v>
      </c>
      <c r="L81" t="s">
        <v>26</v>
      </c>
      <c r="N81" s="1">
        <v>2036255.05</v>
      </c>
      <c r="P81" s="1">
        <v>2128279.87</v>
      </c>
      <c r="Q81" s="1">
        <v>2036839.81</v>
      </c>
      <c r="R81" s="1">
        <v>2127695.11</v>
      </c>
    </row>
    <row r="82" spans="2:18" x14ac:dyDescent="0.3">
      <c r="D82" t="s">
        <v>384</v>
      </c>
      <c r="F82">
        <v>138901</v>
      </c>
      <c r="I82">
        <v>500641</v>
      </c>
      <c r="J82" t="s">
        <v>912</v>
      </c>
      <c r="K82" t="s">
        <v>562</v>
      </c>
      <c r="L82" t="s">
        <v>26</v>
      </c>
      <c r="N82" s="1">
        <v>22284750.079999998</v>
      </c>
      <c r="P82" s="1">
        <v>1405355.32</v>
      </c>
      <c r="Q82">
        <v>0</v>
      </c>
      <c r="R82" s="1">
        <v>23690105.399999999</v>
      </c>
    </row>
    <row r="83" spans="2:18" x14ac:dyDescent="0.3">
      <c r="D83" t="s">
        <v>384</v>
      </c>
      <c r="F83">
        <v>138901</v>
      </c>
      <c r="I83">
        <v>500644</v>
      </c>
      <c r="J83" t="s">
        <v>415</v>
      </c>
      <c r="K83" t="s">
        <v>562</v>
      </c>
      <c r="L83" t="s">
        <v>26</v>
      </c>
      <c r="N83" s="1">
        <v>19291.43</v>
      </c>
      <c r="P83" s="1">
        <v>3276.72</v>
      </c>
      <c r="Q83">
        <v>0</v>
      </c>
      <c r="R83" s="1">
        <v>22568.15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561</v>
      </c>
      <c r="L84" t="s">
        <v>26</v>
      </c>
      <c r="N84" s="1">
        <v>67515.839999999997</v>
      </c>
      <c r="P84" s="1">
        <v>77542.11</v>
      </c>
      <c r="Q84" s="1">
        <v>70647.89</v>
      </c>
      <c r="R84" s="1">
        <v>74410.06</v>
      </c>
    </row>
    <row r="85" spans="2:18" x14ac:dyDescent="0.3">
      <c r="D85" t="s">
        <v>384</v>
      </c>
      <c r="F85">
        <v>138901</v>
      </c>
      <c r="I85">
        <v>500645</v>
      </c>
      <c r="J85" t="s">
        <v>913</v>
      </c>
      <c r="K85" t="s">
        <v>562</v>
      </c>
      <c r="L85" t="s">
        <v>26</v>
      </c>
      <c r="N85" s="1">
        <v>437568.94</v>
      </c>
      <c r="P85" s="1">
        <v>11906.43</v>
      </c>
      <c r="Q85">
        <v>0</v>
      </c>
      <c r="R85" s="1">
        <v>449475.37</v>
      </c>
    </row>
    <row r="86" spans="2:18" x14ac:dyDescent="0.3">
      <c r="D86" t="s">
        <v>384</v>
      </c>
      <c r="F86">
        <v>138901</v>
      </c>
      <c r="I86">
        <v>500657</v>
      </c>
      <c r="J86" t="s">
        <v>916</v>
      </c>
      <c r="K86" t="s">
        <v>562</v>
      </c>
      <c r="L86" t="s">
        <v>26</v>
      </c>
      <c r="N86" s="1">
        <v>2307.27</v>
      </c>
      <c r="P86" s="1">
        <v>1114.8900000000001</v>
      </c>
      <c r="Q86">
        <v>0</v>
      </c>
      <c r="R86" s="1">
        <v>3422.16</v>
      </c>
    </row>
    <row r="87" spans="2:18" x14ac:dyDescent="0.3">
      <c r="D87" t="s">
        <v>384</v>
      </c>
      <c r="F87">
        <v>138901</v>
      </c>
      <c r="I87">
        <v>500660</v>
      </c>
      <c r="J87" t="s">
        <v>917</v>
      </c>
      <c r="K87" t="s">
        <v>562</v>
      </c>
      <c r="L87" t="s">
        <v>26</v>
      </c>
      <c r="N87" s="1">
        <v>101455.57</v>
      </c>
      <c r="P87" s="1">
        <v>6913.61</v>
      </c>
      <c r="Q87">
        <v>0</v>
      </c>
      <c r="R87" s="1">
        <v>108369.18</v>
      </c>
    </row>
    <row r="88" spans="2:18" x14ac:dyDescent="0.3">
      <c r="D88" t="s">
        <v>384</v>
      </c>
      <c r="F88">
        <v>138901</v>
      </c>
      <c r="I88">
        <v>500664</v>
      </c>
      <c r="J88" t="s">
        <v>918</v>
      </c>
      <c r="K88" t="s">
        <v>562</v>
      </c>
      <c r="L88" t="s">
        <v>26</v>
      </c>
      <c r="N88" s="1">
        <v>33984.22</v>
      </c>
      <c r="P88" s="1">
        <v>10709.42</v>
      </c>
      <c r="Q88">
        <v>0</v>
      </c>
      <c r="R88" s="1">
        <v>44693.64</v>
      </c>
    </row>
    <row r="89" spans="2:18" x14ac:dyDescent="0.3">
      <c r="D89" t="s">
        <v>384</v>
      </c>
      <c r="F89">
        <v>138901</v>
      </c>
      <c r="I89">
        <v>500680</v>
      </c>
      <c r="J89" t="s">
        <v>919</v>
      </c>
      <c r="K89" t="s">
        <v>562</v>
      </c>
      <c r="L89" t="s">
        <v>26</v>
      </c>
      <c r="N89" s="1">
        <v>3789.31</v>
      </c>
      <c r="P89">
        <v>848.31</v>
      </c>
      <c r="Q89">
        <v>0</v>
      </c>
      <c r="R89" s="1">
        <v>4637.62</v>
      </c>
    </row>
    <row r="90" spans="2:18" x14ac:dyDescent="0.3">
      <c r="D90" t="s">
        <v>384</v>
      </c>
      <c r="F90">
        <v>138901</v>
      </c>
      <c r="I90">
        <v>500691</v>
      </c>
      <c r="J90" t="s">
        <v>920</v>
      </c>
      <c r="K90" t="s">
        <v>561</v>
      </c>
      <c r="L90" t="s">
        <v>26</v>
      </c>
      <c r="N90" s="1">
        <v>5907.66</v>
      </c>
      <c r="P90" s="1">
        <v>24973.79</v>
      </c>
      <c r="Q90" s="1">
        <v>30881.45</v>
      </c>
      <c r="R90">
        <v>0</v>
      </c>
    </row>
    <row r="91" spans="2:18" x14ac:dyDescent="0.3">
      <c r="D91" t="s">
        <v>384</v>
      </c>
      <c r="F91">
        <v>138901</v>
      </c>
      <c r="I91">
        <v>500691</v>
      </c>
      <c r="J91" t="s">
        <v>920</v>
      </c>
      <c r="K91" t="s">
        <v>562</v>
      </c>
      <c r="L91" t="s">
        <v>26</v>
      </c>
      <c r="N91" s="1">
        <v>27794.61</v>
      </c>
      <c r="P91">
        <v>0</v>
      </c>
      <c r="Q91" s="1">
        <v>27794.61</v>
      </c>
      <c r="R91">
        <v>0</v>
      </c>
    </row>
    <row r="92" spans="2:18" x14ac:dyDescent="0.3">
      <c r="D92" t="s">
        <v>384</v>
      </c>
      <c r="F92">
        <v>138901</v>
      </c>
      <c r="I92">
        <v>500716</v>
      </c>
      <c r="J92" t="s">
        <v>419</v>
      </c>
      <c r="K92" t="s">
        <v>561</v>
      </c>
      <c r="L92" t="s">
        <v>26</v>
      </c>
      <c r="N92" s="1">
        <v>1350.4</v>
      </c>
      <c r="P92" s="1">
        <v>1931.7</v>
      </c>
      <c r="Q92" s="1">
        <v>1350.4</v>
      </c>
      <c r="R92" s="1">
        <v>1931.7</v>
      </c>
    </row>
    <row r="93" spans="2:18" x14ac:dyDescent="0.3">
      <c r="D93" t="s">
        <v>384</v>
      </c>
      <c r="F93">
        <v>138901</v>
      </c>
      <c r="I93">
        <v>500716</v>
      </c>
      <c r="J93" t="s">
        <v>419</v>
      </c>
      <c r="K93" t="s">
        <v>562</v>
      </c>
      <c r="L93" t="s">
        <v>26</v>
      </c>
      <c r="N93" s="1">
        <v>41236.269999999997</v>
      </c>
      <c r="P93" s="1">
        <v>5751.36</v>
      </c>
      <c r="Q93">
        <v>0</v>
      </c>
      <c r="R93" s="1">
        <v>46987.63</v>
      </c>
    </row>
    <row r="94" spans="2:18" x14ac:dyDescent="0.3">
      <c r="D94" t="s">
        <v>384</v>
      </c>
      <c r="F94">
        <v>138901</v>
      </c>
      <c r="I94">
        <v>500730</v>
      </c>
      <c r="J94" t="s">
        <v>924</v>
      </c>
      <c r="K94" t="s">
        <v>562</v>
      </c>
      <c r="L94" t="s">
        <v>26</v>
      </c>
      <c r="N94" s="1">
        <v>16414.93</v>
      </c>
      <c r="P94" s="1">
        <v>3327.79</v>
      </c>
      <c r="Q94">
        <v>0</v>
      </c>
      <c r="R94" s="1">
        <v>19742.72</v>
      </c>
    </row>
    <row r="96" spans="2:18" x14ac:dyDescent="0.3">
      <c r="B96" t="s">
        <v>442</v>
      </c>
      <c r="D96" t="s">
        <v>384</v>
      </c>
      <c r="F96">
        <v>138901</v>
      </c>
      <c r="L96" t="s">
        <v>26</v>
      </c>
      <c r="N96" s="1">
        <v>175565739.86000001</v>
      </c>
      <c r="P96" s="1">
        <v>56795026.43</v>
      </c>
      <c r="Q96" s="1">
        <v>47983129.979999997</v>
      </c>
      <c r="R96" s="1">
        <v>184377636.31</v>
      </c>
    </row>
    <row r="98" spans="1:18" x14ac:dyDescent="0.3">
      <c r="B98" t="s">
        <v>443</v>
      </c>
      <c r="D98" t="s">
        <v>384</v>
      </c>
      <c r="L98" t="s">
        <v>26</v>
      </c>
      <c r="N98" s="1">
        <v>175565739.86000001</v>
      </c>
      <c r="P98" s="1">
        <v>56795026.43</v>
      </c>
      <c r="Q98" s="1">
        <v>47983129.979999997</v>
      </c>
      <c r="R98" s="1">
        <v>184377636.31</v>
      </c>
    </row>
    <row r="100" spans="1:18" x14ac:dyDescent="0.3">
      <c r="B100" t="s">
        <v>444</v>
      </c>
      <c r="L100" t="s">
        <v>26</v>
      </c>
      <c r="N100" s="1">
        <v>175565739.86000001</v>
      </c>
      <c r="P100" s="1">
        <v>56795026.43</v>
      </c>
      <c r="Q100" s="1">
        <v>47983129.979999997</v>
      </c>
      <c r="R100" s="1">
        <v>184377636.31</v>
      </c>
    </row>
    <row r="102" spans="1:18" x14ac:dyDescent="0.3">
      <c r="A102" t="s">
        <v>1043</v>
      </c>
    </row>
    <row r="103" spans="1:18" x14ac:dyDescent="0.3">
      <c r="A103" t="s">
        <v>446</v>
      </c>
    </row>
    <row r="104" spans="1:18" x14ac:dyDescent="0.3">
      <c r="A104" t="s">
        <v>1037</v>
      </c>
    </row>
    <row r="105" spans="1:18" x14ac:dyDescent="0.3">
      <c r="A105" t="s">
        <v>447</v>
      </c>
    </row>
    <row r="107" spans="1:18" x14ac:dyDescent="0.3">
      <c r="C107" t="s">
        <v>379</v>
      </c>
      <c r="E107" t="s">
        <v>374</v>
      </c>
      <c r="G107" t="s">
        <v>448</v>
      </c>
      <c r="H107" t="s">
        <v>380</v>
      </c>
      <c r="J107" t="s">
        <v>381</v>
      </c>
      <c r="M107" t="s">
        <v>382</v>
      </c>
      <c r="O107" t="s">
        <v>383</v>
      </c>
    </row>
    <row r="109" spans="1:18" x14ac:dyDescent="0.3">
      <c r="C109" t="s">
        <v>26</v>
      </c>
      <c r="E109" t="s">
        <v>384</v>
      </c>
      <c r="G109" t="s">
        <v>561</v>
      </c>
      <c r="H109" s="1">
        <v>19876079.629999999</v>
      </c>
      <c r="J109" s="1">
        <v>49847586.659999996</v>
      </c>
      <c r="M109" s="1">
        <v>47814565.549999997</v>
      </c>
      <c r="O109" s="1">
        <v>21909100.739999998</v>
      </c>
    </row>
    <row r="110" spans="1:18" x14ac:dyDescent="0.3">
      <c r="C110" t="s">
        <v>26</v>
      </c>
      <c r="E110" t="s">
        <v>384</v>
      </c>
      <c r="G110" t="s">
        <v>562</v>
      </c>
      <c r="H110" s="1">
        <v>155689660.22999999</v>
      </c>
      <c r="J110" s="1">
        <v>6947439.7699999996</v>
      </c>
      <c r="M110" s="1">
        <v>168564.43</v>
      </c>
      <c r="O110" s="1">
        <v>162468535.56999999</v>
      </c>
    </row>
    <row r="112" spans="1:18" x14ac:dyDescent="0.3">
      <c r="B112" t="s">
        <v>442</v>
      </c>
      <c r="C112" t="s">
        <v>26</v>
      </c>
      <c r="H112" s="1">
        <v>175565739.86000001</v>
      </c>
      <c r="J112" s="1">
        <v>56795026.43</v>
      </c>
      <c r="M112" s="1">
        <v>47983129.979999997</v>
      </c>
      <c r="O112" s="1">
        <v>184377636.31</v>
      </c>
    </row>
  </sheetData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1"/>
  <dimension ref="A1:O11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1044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460671.8</v>
      </c>
      <c r="M7" s="1">
        <v>565636.1</v>
      </c>
      <c r="N7" s="1">
        <v>461862.83</v>
      </c>
      <c r="O7" s="1">
        <v>564445.06999999995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3146802.9</v>
      </c>
      <c r="M8" s="1">
        <v>56621.98</v>
      </c>
      <c r="N8">
        <v>0</v>
      </c>
      <c r="O8" s="1">
        <v>3203424.88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460421.71</v>
      </c>
      <c r="M9" s="1">
        <v>567302.81999999995</v>
      </c>
      <c r="N9" s="1">
        <v>463553.97</v>
      </c>
      <c r="O9" s="1">
        <v>564170.56000000006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3146209.4</v>
      </c>
      <c r="M10" s="1">
        <v>56660.95</v>
      </c>
      <c r="N10">
        <v>0</v>
      </c>
      <c r="O10" s="1">
        <v>3202870.35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1192760.33</v>
      </c>
      <c r="M11" s="1">
        <v>6805783.5</v>
      </c>
      <c r="N11" s="1">
        <v>6471503.6500000004</v>
      </c>
      <c r="O11" s="1">
        <v>1527040.18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10427820.689999999</v>
      </c>
      <c r="M12" s="1">
        <v>473755.39</v>
      </c>
      <c r="N12">
        <v>0</v>
      </c>
      <c r="O12" s="1">
        <v>10901576.08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1046140.89</v>
      </c>
      <c r="M13" s="1">
        <v>1873952.33</v>
      </c>
      <c r="N13" s="1">
        <v>1616128.4</v>
      </c>
      <c r="O13" s="1">
        <v>1303964.82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7916602.5599999996</v>
      </c>
      <c r="M14" s="1">
        <v>145602.56</v>
      </c>
      <c r="N14">
        <v>0</v>
      </c>
      <c r="O14" s="1">
        <v>8062205.1200000001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3631927.64</v>
      </c>
      <c r="M15" s="1">
        <v>6067382.3499999996</v>
      </c>
      <c r="N15" s="1">
        <v>5180632.5599999996</v>
      </c>
      <c r="O15" s="1">
        <v>4518677.43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27194187.559999999</v>
      </c>
      <c r="M16" s="1">
        <v>636696.13</v>
      </c>
      <c r="N16">
        <v>0</v>
      </c>
      <c r="O16" s="1">
        <v>27830883.690000001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151337.60000000001</v>
      </c>
      <c r="M17" s="1">
        <v>215638.37</v>
      </c>
      <c r="N17" s="1">
        <v>181168.07</v>
      </c>
      <c r="O17" s="1">
        <v>185807.9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1046953.72</v>
      </c>
      <c r="M18" s="1">
        <v>21528.78</v>
      </c>
      <c r="N18">
        <v>0</v>
      </c>
      <c r="O18" s="1">
        <v>1068482.5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958083.17</v>
      </c>
      <c r="M19" s="1">
        <v>1185600.6100000001</v>
      </c>
      <c r="N19" s="1">
        <v>952498.97</v>
      </c>
      <c r="O19" s="1">
        <v>1191184.81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7145234.7199999997</v>
      </c>
      <c r="M20" s="1">
        <v>107888.26</v>
      </c>
      <c r="N20">
        <v>0</v>
      </c>
      <c r="O20" s="1">
        <v>7253122.9800000004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3493534.95</v>
      </c>
      <c r="M21" s="1">
        <v>46239.89</v>
      </c>
      <c r="N21" s="1">
        <v>20000</v>
      </c>
      <c r="O21" s="1">
        <v>3519774.84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8303.41</v>
      </c>
      <c r="N22" s="1">
        <v>8303.41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6700789.2199999997</v>
      </c>
      <c r="N23" s="1">
        <v>6700789.2199999997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36459.06</v>
      </c>
      <c r="M24" s="1">
        <v>332652.75</v>
      </c>
      <c r="N24" s="1">
        <v>322532.98</v>
      </c>
      <c r="O24" s="1">
        <v>46578.83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381241.53</v>
      </c>
      <c r="M25" s="1">
        <v>8804.14</v>
      </c>
      <c r="N25">
        <v>0</v>
      </c>
      <c r="O25" s="1">
        <v>390045.67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231039.76</v>
      </c>
      <c r="M26" s="1">
        <v>1454597.09</v>
      </c>
      <c r="N26" s="1">
        <v>1364237.41</v>
      </c>
      <c r="O26" s="1">
        <v>321399.44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2910137.04</v>
      </c>
      <c r="M27" s="1">
        <v>66297.38</v>
      </c>
      <c r="N27">
        <v>0</v>
      </c>
      <c r="O27" s="1">
        <v>2976434.42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645312.42000000004</v>
      </c>
      <c r="M28" s="1">
        <v>942995.19</v>
      </c>
      <c r="N28" s="1">
        <v>783014.59</v>
      </c>
      <c r="O28" s="1">
        <v>805293.02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5104143.63</v>
      </c>
      <c r="M29" s="1">
        <v>84408.8</v>
      </c>
      <c r="N29">
        <v>0</v>
      </c>
      <c r="O29" s="1">
        <v>5188552.43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1561521.06</v>
      </c>
      <c r="M30" s="1">
        <v>5219752.0599999996</v>
      </c>
      <c r="N30" s="1">
        <v>4786173.07</v>
      </c>
      <c r="O30" s="1">
        <v>1995100.05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13510994.27</v>
      </c>
      <c r="M31" s="1">
        <v>491833.07</v>
      </c>
      <c r="N31">
        <v>0</v>
      </c>
      <c r="O31" s="1">
        <v>14002827.34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438248.28</v>
      </c>
      <c r="M32" s="1">
        <v>569043.91</v>
      </c>
      <c r="N32" s="1">
        <v>440010.06</v>
      </c>
      <c r="O32" s="1">
        <v>567282.13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4047360.27</v>
      </c>
      <c r="M33" s="1">
        <v>182465.26</v>
      </c>
      <c r="N33">
        <v>0</v>
      </c>
      <c r="O33" s="1">
        <v>4229825.53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75547.67</v>
      </c>
      <c r="N34" s="1">
        <v>75547.67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561</v>
      </c>
      <c r="K35" t="s">
        <v>26</v>
      </c>
      <c r="L35" s="1">
        <v>1199.17</v>
      </c>
      <c r="M35" s="1">
        <v>10685.07</v>
      </c>
      <c r="N35" s="1">
        <v>11884.24</v>
      </c>
      <c r="O35">
        <v>0</v>
      </c>
    </row>
    <row r="36" spans="4:15" x14ac:dyDescent="0.3">
      <c r="D36" t="s">
        <v>384</v>
      </c>
      <c r="F36">
        <v>138901</v>
      </c>
      <c r="H36">
        <v>500297</v>
      </c>
      <c r="I36" t="s">
        <v>396</v>
      </c>
      <c r="J36" t="s">
        <v>562</v>
      </c>
      <c r="K36" t="s">
        <v>26</v>
      </c>
      <c r="L36" s="1">
        <v>328559.32</v>
      </c>
      <c r="M36" s="1">
        <v>52644.59</v>
      </c>
      <c r="N36" s="1">
        <v>381203.91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561</v>
      </c>
      <c r="K37" t="s">
        <v>26</v>
      </c>
      <c r="L37">
        <v>0</v>
      </c>
      <c r="M37" s="1">
        <v>391983.31</v>
      </c>
      <c r="N37" s="1">
        <v>391983.31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561</v>
      </c>
      <c r="K38" t="s">
        <v>26</v>
      </c>
      <c r="L38" s="1">
        <v>576745.6</v>
      </c>
      <c r="M38" s="1">
        <v>1156702.56</v>
      </c>
      <c r="N38" s="1">
        <v>1003076.04</v>
      </c>
      <c r="O38" s="1">
        <v>730372.12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562</v>
      </c>
      <c r="K39" t="s">
        <v>26</v>
      </c>
      <c r="L39" s="1">
        <v>4917707.25</v>
      </c>
      <c r="M39" s="1">
        <v>112198.42</v>
      </c>
      <c r="N39">
        <v>0</v>
      </c>
      <c r="O39" s="1">
        <v>5029905.67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562</v>
      </c>
      <c r="K40" t="s">
        <v>26</v>
      </c>
      <c r="L40" s="1">
        <v>51373.77</v>
      </c>
      <c r="M40" s="1">
        <v>1435.6</v>
      </c>
      <c r="N40">
        <v>300</v>
      </c>
      <c r="O40" s="1">
        <v>52509.37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562</v>
      </c>
      <c r="K41" t="s">
        <v>26</v>
      </c>
      <c r="L41" s="1">
        <v>58363.21</v>
      </c>
      <c r="M41" s="1">
        <v>3148.85</v>
      </c>
      <c r="N41">
        <v>0</v>
      </c>
      <c r="O41" s="1">
        <v>61512.06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562</v>
      </c>
      <c r="K42" t="s">
        <v>26</v>
      </c>
      <c r="L42" s="1">
        <v>101731.17</v>
      </c>
      <c r="M42" s="1">
        <v>3667.4</v>
      </c>
      <c r="N42">
        <v>0</v>
      </c>
      <c r="O42" s="1">
        <v>105398.57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561</v>
      </c>
      <c r="K43" t="s">
        <v>26</v>
      </c>
      <c r="L43" s="1">
        <v>182917.63</v>
      </c>
      <c r="M43" s="1">
        <v>249317.8</v>
      </c>
      <c r="N43" s="1">
        <v>208230.19</v>
      </c>
      <c r="O43" s="1">
        <v>224005.24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562</v>
      </c>
      <c r="K44" t="s">
        <v>26</v>
      </c>
      <c r="L44" s="1">
        <v>1347415.67</v>
      </c>
      <c r="M44" s="1">
        <v>26221.22</v>
      </c>
      <c r="N44">
        <v>0</v>
      </c>
      <c r="O44" s="1">
        <v>1373636.89</v>
      </c>
    </row>
    <row r="45" spans="4:15" x14ac:dyDescent="0.3">
      <c r="D45" t="s">
        <v>384</v>
      </c>
      <c r="F45">
        <v>138901</v>
      </c>
      <c r="H45">
        <v>500360</v>
      </c>
      <c r="I45" t="s">
        <v>768</v>
      </c>
      <c r="J45" t="s">
        <v>562</v>
      </c>
      <c r="K45" t="s">
        <v>26</v>
      </c>
      <c r="L45" s="1">
        <v>309419.17</v>
      </c>
      <c r="M45">
        <v>684.58</v>
      </c>
      <c r="N45">
        <v>0</v>
      </c>
      <c r="O45" s="1">
        <v>310103.75</v>
      </c>
    </row>
    <row r="46" spans="4:15" x14ac:dyDescent="0.3">
      <c r="D46" t="s">
        <v>384</v>
      </c>
      <c r="F46">
        <v>138901</v>
      </c>
      <c r="H46">
        <v>500385</v>
      </c>
      <c r="I46" t="s">
        <v>883</v>
      </c>
      <c r="J46" t="s">
        <v>562</v>
      </c>
      <c r="K46" t="s">
        <v>26</v>
      </c>
      <c r="L46" s="1">
        <v>140456.4</v>
      </c>
      <c r="M46" s="1">
        <v>3801.76</v>
      </c>
      <c r="N46">
        <v>0</v>
      </c>
      <c r="O46" s="1">
        <v>144258.16</v>
      </c>
    </row>
    <row r="47" spans="4:15" x14ac:dyDescent="0.3">
      <c r="D47" t="s">
        <v>384</v>
      </c>
      <c r="F47">
        <v>138901</v>
      </c>
      <c r="H47">
        <v>500386</v>
      </c>
      <c r="I47" t="s">
        <v>884</v>
      </c>
      <c r="J47" t="s">
        <v>562</v>
      </c>
      <c r="K47" t="s">
        <v>26</v>
      </c>
      <c r="L47" s="1">
        <v>370847.91</v>
      </c>
      <c r="M47" s="1">
        <v>7046.31</v>
      </c>
      <c r="N47">
        <v>0</v>
      </c>
      <c r="O47" s="1">
        <v>377894.22</v>
      </c>
    </row>
    <row r="48" spans="4:15" x14ac:dyDescent="0.3">
      <c r="D48" t="s">
        <v>384</v>
      </c>
      <c r="F48">
        <v>138901</v>
      </c>
      <c r="H48">
        <v>500391</v>
      </c>
      <c r="I48" t="s">
        <v>885</v>
      </c>
      <c r="J48" t="s">
        <v>562</v>
      </c>
      <c r="K48" t="s">
        <v>26</v>
      </c>
      <c r="L48" s="1">
        <v>111037.86</v>
      </c>
      <c r="M48" s="1">
        <v>2341.12</v>
      </c>
      <c r="N48">
        <v>0</v>
      </c>
      <c r="O48" s="1">
        <v>113378.98</v>
      </c>
    </row>
    <row r="49" spans="4:15" x14ac:dyDescent="0.3">
      <c r="D49" t="s">
        <v>384</v>
      </c>
      <c r="F49">
        <v>138901</v>
      </c>
      <c r="H49">
        <v>500392</v>
      </c>
      <c r="I49" t="s">
        <v>637</v>
      </c>
      <c r="J49" t="s">
        <v>562</v>
      </c>
      <c r="K49" t="s">
        <v>26</v>
      </c>
      <c r="L49" s="1">
        <v>635875.29</v>
      </c>
      <c r="M49" s="1">
        <v>11953.56</v>
      </c>
      <c r="N49">
        <v>0</v>
      </c>
      <c r="O49" s="1">
        <v>647828.85</v>
      </c>
    </row>
    <row r="50" spans="4:15" x14ac:dyDescent="0.3">
      <c r="D50" t="s">
        <v>384</v>
      </c>
      <c r="F50">
        <v>138901</v>
      </c>
      <c r="H50">
        <v>500460</v>
      </c>
      <c r="I50" t="s">
        <v>888</v>
      </c>
      <c r="J50" t="s">
        <v>561</v>
      </c>
      <c r="K50" t="s">
        <v>26</v>
      </c>
      <c r="L50" s="1">
        <v>38371.81</v>
      </c>
      <c r="M50" s="1">
        <v>4205113.34</v>
      </c>
      <c r="N50" s="1">
        <v>4149585.3</v>
      </c>
      <c r="O50" s="1">
        <v>93899.85</v>
      </c>
    </row>
    <row r="51" spans="4:15" x14ac:dyDescent="0.3">
      <c r="D51" t="s">
        <v>384</v>
      </c>
      <c r="F51">
        <v>138901</v>
      </c>
      <c r="H51">
        <v>500460</v>
      </c>
      <c r="I51" t="s">
        <v>888</v>
      </c>
      <c r="J51" t="s">
        <v>562</v>
      </c>
      <c r="K51" t="s">
        <v>26</v>
      </c>
      <c r="L51" s="1">
        <v>1499278.36</v>
      </c>
      <c r="M51" s="1">
        <v>282927.01</v>
      </c>
      <c r="N51">
        <v>0</v>
      </c>
      <c r="O51" s="1">
        <v>1782205.37</v>
      </c>
    </row>
    <row r="52" spans="4:15" x14ac:dyDescent="0.3">
      <c r="D52" t="s">
        <v>384</v>
      </c>
      <c r="F52">
        <v>138901</v>
      </c>
      <c r="H52">
        <v>500476</v>
      </c>
      <c r="I52" t="s">
        <v>890</v>
      </c>
      <c r="J52" t="s">
        <v>562</v>
      </c>
      <c r="K52" t="s">
        <v>26</v>
      </c>
      <c r="L52" s="1">
        <v>469828.3</v>
      </c>
      <c r="M52" s="1">
        <v>19356.28</v>
      </c>
      <c r="N52" s="1">
        <v>46934.04</v>
      </c>
      <c r="O52" s="1">
        <v>442250.54</v>
      </c>
    </row>
    <row r="53" spans="4:15" x14ac:dyDescent="0.3">
      <c r="D53" t="s">
        <v>384</v>
      </c>
      <c r="F53">
        <v>138901</v>
      </c>
      <c r="H53">
        <v>500491</v>
      </c>
      <c r="I53" t="s">
        <v>640</v>
      </c>
      <c r="J53" t="s">
        <v>561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500508</v>
      </c>
      <c r="I54" t="s">
        <v>643</v>
      </c>
      <c r="J54" t="s">
        <v>562</v>
      </c>
      <c r="K54" t="s">
        <v>26</v>
      </c>
      <c r="L54" s="1">
        <v>23163.99</v>
      </c>
      <c r="M54" s="1">
        <v>2314.52</v>
      </c>
      <c r="N54">
        <v>0</v>
      </c>
      <c r="O54" s="1">
        <v>25478.51</v>
      </c>
    </row>
    <row r="55" spans="4:15" x14ac:dyDescent="0.3">
      <c r="D55" t="s">
        <v>384</v>
      </c>
      <c r="F55">
        <v>138901</v>
      </c>
      <c r="H55">
        <v>500521</v>
      </c>
      <c r="I55" t="s">
        <v>938</v>
      </c>
      <c r="J55" t="s">
        <v>561</v>
      </c>
      <c r="K55" t="s">
        <v>26</v>
      </c>
      <c r="L55">
        <v>0</v>
      </c>
      <c r="M55">
        <v>423.37</v>
      </c>
      <c r="N55">
        <v>423.37</v>
      </c>
      <c r="O55">
        <v>0</v>
      </c>
    </row>
    <row r="56" spans="4:15" x14ac:dyDescent="0.3">
      <c r="D56" t="s">
        <v>384</v>
      </c>
      <c r="F56">
        <v>138901</v>
      </c>
      <c r="H56">
        <v>500521</v>
      </c>
      <c r="I56" t="s">
        <v>938</v>
      </c>
      <c r="J56" t="s">
        <v>562</v>
      </c>
      <c r="K56" t="s">
        <v>26</v>
      </c>
      <c r="L56">
        <v>0</v>
      </c>
      <c r="M56">
        <v>423.37</v>
      </c>
      <c r="N56">
        <v>423.37</v>
      </c>
      <c r="O56">
        <v>0</v>
      </c>
    </row>
    <row r="57" spans="4:15" x14ac:dyDescent="0.3">
      <c r="D57" t="s">
        <v>384</v>
      </c>
      <c r="F57">
        <v>138901</v>
      </c>
      <c r="H57">
        <v>500522</v>
      </c>
      <c r="I57" t="s">
        <v>402</v>
      </c>
      <c r="J57" t="s">
        <v>561</v>
      </c>
      <c r="K57" t="s">
        <v>26</v>
      </c>
      <c r="L57" s="1">
        <v>439021.5</v>
      </c>
      <c r="M57" s="1">
        <v>564928.61</v>
      </c>
      <c r="N57" s="1">
        <v>440721.61</v>
      </c>
      <c r="O57" s="1">
        <v>563228.5</v>
      </c>
    </row>
    <row r="58" spans="4:15" x14ac:dyDescent="0.3">
      <c r="D58" t="s">
        <v>384</v>
      </c>
      <c r="F58">
        <v>138901</v>
      </c>
      <c r="H58">
        <v>500522</v>
      </c>
      <c r="I58" t="s">
        <v>402</v>
      </c>
      <c r="J58" t="s">
        <v>562</v>
      </c>
      <c r="K58" t="s">
        <v>26</v>
      </c>
      <c r="L58" s="1">
        <v>3878792.23</v>
      </c>
      <c r="M58" s="1">
        <v>169718.75</v>
      </c>
      <c r="N58">
        <v>0</v>
      </c>
      <c r="O58" s="1">
        <v>4048510.98</v>
      </c>
    </row>
    <row r="59" spans="4:15" x14ac:dyDescent="0.3">
      <c r="D59" t="s">
        <v>384</v>
      </c>
      <c r="F59">
        <v>138901</v>
      </c>
      <c r="H59">
        <v>500523</v>
      </c>
      <c r="I59" t="s">
        <v>644</v>
      </c>
      <c r="J59" t="s">
        <v>561</v>
      </c>
      <c r="K59" t="s">
        <v>26</v>
      </c>
      <c r="L59">
        <v>0</v>
      </c>
      <c r="M59">
        <v>62.81</v>
      </c>
      <c r="N59">
        <v>62.81</v>
      </c>
      <c r="O59">
        <v>0</v>
      </c>
    </row>
    <row r="60" spans="4:15" x14ac:dyDescent="0.3">
      <c r="D60" t="s">
        <v>384</v>
      </c>
      <c r="F60">
        <v>138901</v>
      </c>
      <c r="H60">
        <v>500543</v>
      </c>
      <c r="I60" t="s">
        <v>898</v>
      </c>
      <c r="J60" t="s">
        <v>562</v>
      </c>
      <c r="K60" t="s">
        <v>26</v>
      </c>
      <c r="L60" s="1">
        <v>16811.830000000002</v>
      </c>
      <c r="M60">
        <v>855.95</v>
      </c>
      <c r="N60">
        <v>0</v>
      </c>
      <c r="O60" s="1">
        <v>17667.78</v>
      </c>
    </row>
    <row r="61" spans="4:15" x14ac:dyDescent="0.3">
      <c r="D61" t="s">
        <v>384</v>
      </c>
      <c r="F61">
        <v>138901</v>
      </c>
      <c r="H61">
        <v>500546</v>
      </c>
      <c r="I61" t="s">
        <v>404</v>
      </c>
      <c r="J61" t="s">
        <v>562</v>
      </c>
      <c r="K61" t="s">
        <v>26</v>
      </c>
      <c r="L61" s="1">
        <v>3137.89</v>
      </c>
      <c r="M61" s="1">
        <v>1553.71</v>
      </c>
      <c r="N61">
        <v>0</v>
      </c>
      <c r="O61" s="1">
        <v>4691.6000000000004</v>
      </c>
    </row>
    <row r="62" spans="4:15" x14ac:dyDescent="0.3">
      <c r="D62" t="s">
        <v>384</v>
      </c>
      <c r="F62">
        <v>138901</v>
      </c>
      <c r="H62">
        <v>500554</v>
      </c>
      <c r="I62" t="s">
        <v>901</v>
      </c>
      <c r="J62" t="s">
        <v>562</v>
      </c>
      <c r="K62" t="s">
        <v>26</v>
      </c>
      <c r="L62" s="1">
        <v>157448.71</v>
      </c>
      <c r="M62" s="1">
        <v>7475.07</v>
      </c>
      <c r="N62">
        <v>0</v>
      </c>
      <c r="O62" s="1">
        <v>164923.78</v>
      </c>
    </row>
    <row r="63" spans="4:15" x14ac:dyDescent="0.3">
      <c r="D63" t="s">
        <v>384</v>
      </c>
      <c r="F63">
        <v>138901</v>
      </c>
      <c r="H63">
        <v>500555</v>
      </c>
      <c r="I63" t="s">
        <v>405</v>
      </c>
      <c r="J63" t="s">
        <v>562</v>
      </c>
      <c r="K63" t="s">
        <v>26</v>
      </c>
      <c r="L63" s="1">
        <v>1942.32</v>
      </c>
      <c r="M63" s="1">
        <v>6112</v>
      </c>
      <c r="N63" s="1">
        <v>6517.15</v>
      </c>
      <c r="O63" s="1">
        <v>1537.17</v>
      </c>
    </row>
    <row r="64" spans="4:15" x14ac:dyDescent="0.3">
      <c r="D64" t="s">
        <v>384</v>
      </c>
      <c r="F64">
        <v>138901</v>
      </c>
      <c r="H64">
        <v>500557</v>
      </c>
      <c r="I64" t="s">
        <v>406</v>
      </c>
      <c r="J64" t="s">
        <v>561</v>
      </c>
      <c r="K64" t="s">
        <v>26</v>
      </c>
      <c r="L64">
        <v>0</v>
      </c>
      <c r="M64" s="1">
        <v>779294.35</v>
      </c>
      <c r="N64">
        <v>0</v>
      </c>
      <c r="O64" s="1">
        <v>779294.35</v>
      </c>
    </row>
    <row r="65" spans="4:15" x14ac:dyDescent="0.3">
      <c r="D65" t="s">
        <v>384</v>
      </c>
      <c r="F65">
        <v>138901</v>
      </c>
      <c r="H65">
        <v>500557</v>
      </c>
      <c r="I65" t="s">
        <v>406</v>
      </c>
      <c r="J65" t="s">
        <v>562</v>
      </c>
      <c r="K65" t="s">
        <v>26</v>
      </c>
      <c r="L65">
        <v>0</v>
      </c>
      <c r="M65" s="1">
        <v>8326257.5800000001</v>
      </c>
      <c r="N65">
        <v>0</v>
      </c>
      <c r="O65" s="1">
        <v>8326257.5800000001</v>
      </c>
    </row>
    <row r="66" spans="4:15" x14ac:dyDescent="0.3">
      <c r="D66" t="s">
        <v>384</v>
      </c>
      <c r="F66">
        <v>138901</v>
      </c>
      <c r="H66">
        <v>500558</v>
      </c>
      <c r="I66" t="s">
        <v>406</v>
      </c>
      <c r="J66" t="s">
        <v>561</v>
      </c>
      <c r="K66" t="s">
        <v>26</v>
      </c>
      <c r="L66">
        <v>0</v>
      </c>
      <c r="M66" s="1">
        <v>1202068.98</v>
      </c>
      <c r="N66">
        <v>0</v>
      </c>
      <c r="O66" s="1">
        <v>1202068.98</v>
      </c>
    </row>
    <row r="67" spans="4:15" x14ac:dyDescent="0.3">
      <c r="D67" t="s">
        <v>384</v>
      </c>
      <c r="F67">
        <v>138901</v>
      </c>
      <c r="H67">
        <v>500558</v>
      </c>
      <c r="I67" t="s">
        <v>406</v>
      </c>
      <c r="J67" t="s">
        <v>562</v>
      </c>
      <c r="K67" t="s">
        <v>26</v>
      </c>
      <c r="L67">
        <v>0</v>
      </c>
      <c r="M67" s="1">
        <v>11484672.27</v>
      </c>
      <c r="N67">
        <v>0</v>
      </c>
      <c r="O67" s="1">
        <v>11484672.27</v>
      </c>
    </row>
    <row r="68" spans="4:15" x14ac:dyDescent="0.3">
      <c r="D68" t="s">
        <v>384</v>
      </c>
      <c r="F68">
        <v>138901</v>
      </c>
      <c r="H68">
        <v>500560</v>
      </c>
      <c r="I68" t="s">
        <v>407</v>
      </c>
      <c r="J68" t="s">
        <v>562</v>
      </c>
      <c r="K68" t="s">
        <v>26</v>
      </c>
      <c r="L68" s="1">
        <v>76897.95</v>
      </c>
      <c r="M68" s="1">
        <v>2636.71</v>
      </c>
      <c r="N68">
        <v>0</v>
      </c>
      <c r="O68" s="1">
        <v>79534.66</v>
      </c>
    </row>
    <row r="69" spans="4:15" x14ac:dyDescent="0.3">
      <c r="D69" t="s">
        <v>384</v>
      </c>
      <c r="F69">
        <v>138901</v>
      </c>
      <c r="H69">
        <v>500576</v>
      </c>
      <c r="I69" t="s">
        <v>408</v>
      </c>
      <c r="J69" t="s">
        <v>561</v>
      </c>
      <c r="K69" t="s">
        <v>26</v>
      </c>
      <c r="L69" s="1">
        <v>15925.13</v>
      </c>
      <c r="M69" s="1">
        <v>103176.17</v>
      </c>
      <c r="N69" s="1">
        <v>70729.05</v>
      </c>
      <c r="O69" s="1">
        <v>48372.25</v>
      </c>
    </row>
    <row r="70" spans="4:15" x14ac:dyDescent="0.3">
      <c r="D70" t="s">
        <v>384</v>
      </c>
      <c r="F70">
        <v>138901</v>
      </c>
      <c r="H70">
        <v>500576</v>
      </c>
      <c r="I70" t="s">
        <v>408</v>
      </c>
      <c r="J70" t="s">
        <v>562</v>
      </c>
      <c r="K70" t="s">
        <v>26</v>
      </c>
      <c r="L70" s="1">
        <v>540891.85</v>
      </c>
      <c r="M70" s="1">
        <v>30991.69</v>
      </c>
      <c r="N70">
        <v>0</v>
      </c>
      <c r="O70" s="1">
        <v>571883.54</v>
      </c>
    </row>
    <row r="71" spans="4:15" x14ac:dyDescent="0.3">
      <c r="D71" t="s">
        <v>384</v>
      </c>
      <c r="F71">
        <v>138901</v>
      </c>
      <c r="H71">
        <v>500577</v>
      </c>
      <c r="I71" t="s">
        <v>409</v>
      </c>
      <c r="J71" t="s">
        <v>562</v>
      </c>
      <c r="K71" t="s">
        <v>26</v>
      </c>
      <c r="L71" s="1">
        <v>1725.59</v>
      </c>
      <c r="M71">
        <v>691.32</v>
      </c>
      <c r="N71" s="1">
        <v>2416.91</v>
      </c>
      <c r="O71">
        <v>0</v>
      </c>
    </row>
    <row r="72" spans="4:15" x14ac:dyDescent="0.3">
      <c r="D72" t="s">
        <v>384</v>
      </c>
      <c r="F72">
        <v>138901</v>
      </c>
      <c r="H72">
        <v>500598</v>
      </c>
      <c r="I72" t="s">
        <v>905</v>
      </c>
      <c r="J72" t="s">
        <v>561</v>
      </c>
      <c r="K72" t="s">
        <v>26</v>
      </c>
      <c r="L72" s="1">
        <v>407499.14</v>
      </c>
      <c r="M72" s="1">
        <v>556497.32999999996</v>
      </c>
      <c r="N72" s="1">
        <v>430549.97</v>
      </c>
      <c r="O72" s="1">
        <v>533446.5</v>
      </c>
    </row>
    <row r="73" spans="4:15" x14ac:dyDescent="0.3">
      <c r="D73" t="s">
        <v>384</v>
      </c>
      <c r="F73">
        <v>138901</v>
      </c>
      <c r="H73">
        <v>500598</v>
      </c>
      <c r="I73" t="s">
        <v>905</v>
      </c>
      <c r="J73" t="s">
        <v>562</v>
      </c>
      <c r="K73" t="s">
        <v>26</v>
      </c>
      <c r="L73" s="1">
        <v>3970813.4</v>
      </c>
      <c r="M73" s="1">
        <v>258518.07</v>
      </c>
      <c r="N73">
        <v>0</v>
      </c>
      <c r="O73" s="1">
        <v>4229331.47</v>
      </c>
    </row>
    <row r="74" spans="4:15" x14ac:dyDescent="0.3">
      <c r="D74" t="s">
        <v>384</v>
      </c>
      <c r="F74">
        <v>138901</v>
      </c>
      <c r="H74">
        <v>500625</v>
      </c>
      <c r="I74" t="s">
        <v>824</v>
      </c>
      <c r="J74" t="s">
        <v>562</v>
      </c>
      <c r="K74" t="s">
        <v>26</v>
      </c>
      <c r="L74" s="1">
        <v>2088.0300000000002</v>
      </c>
      <c r="M74" s="1">
        <v>1977.06</v>
      </c>
      <c r="N74" s="1">
        <v>2147.61</v>
      </c>
      <c r="O74" s="1">
        <v>1917.48</v>
      </c>
    </row>
    <row r="75" spans="4:15" x14ac:dyDescent="0.3">
      <c r="D75" t="s">
        <v>384</v>
      </c>
      <c r="F75">
        <v>138901</v>
      </c>
      <c r="H75">
        <v>500631</v>
      </c>
      <c r="I75" t="s">
        <v>413</v>
      </c>
      <c r="J75" t="s">
        <v>561</v>
      </c>
      <c r="K75" t="s">
        <v>26</v>
      </c>
      <c r="L75" s="1">
        <v>-2930.58</v>
      </c>
      <c r="M75" s="1">
        <v>3689.52</v>
      </c>
      <c r="N75" s="1">
        <v>1340.29</v>
      </c>
      <c r="O75">
        <v>-581.35</v>
      </c>
    </row>
    <row r="76" spans="4:15" x14ac:dyDescent="0.3">
      <c r="D76" t="s">
        <v>384</v>
      </c>
      <c r="F76">
        <v>138901</v>
      </c>
      <c r="H76">
        <v>500631</v>
      </c>
      <c r="I76" t="s">
        <v>413</v>
      </c>
      <c r="J76" t="s">
        <v>562</v>
      </c>
      <c r="K76" t="s">
        <v>26</v>
      </c>
      <c r="L76" s="1">
        <v>75723.63</v>
      </c>
      <c r="M76" s="1">
        <v>3581.28</v>
      </c>
      <c r="N76" s="1">
        <v>1939.97</v>
      </c>
      <c r="O76" s="1">
        <v>77364.94</v>
      </c>
    </row>
    <row r="77" spans="4:15" x14ac:dyDescent="0.3">
      <c r="D77" t="s">
        <v>384</v>
      </c>
      <c r="F77">
        <v>138901</v>
      </c>
      <c r="H77">
        <v>500634</v>
      </c>
      <c r="I77" t="s">
        <v>909</v>
      </c>
      <c r="J77" t="s">
        <v>562</v>
      </c>
      <c r="K77" t="s">
        <v>26</v>
      </c>
      <c r="L77" s="1">
        <v>1244658.01</v>
      </c>
      <c r="M77" s="1">
        <v>87593.59</v>
      </c>
      <c r="N77">
        <v>0</v>
      </c>
      <c r="O77" s="1">
        <v>1332251.6000000001</v>
      </c>
    </row>
    <row r="78" spans="4:15" x14ac:dyDescent="0.3">
      <c r="D78" t="s">
        <v>384</v>
      </c>
      <c r="F78">
        <v>138901</v>
      </c>
      <c r="H78">
        <v>500635</v>
      </c>
      <c r="I78" t="s">
        <v>910</v>
      </c>
      <c r="J78" t="s">
        <v>562</v>
      </c>
      <c r="K78" t="s">
        <v>26</v>
      </c>
      <c r="L78" s="1">
        <v>50513</v>
      </c>
      <c r="M78" s="1">
        <v>3946.33</v>
      </c>
      <c r="N78">
        <v>0</v>
      </c>
      <c r="O78" s="1">
        <v>54459.33</v>
      </c>
    </row>
    <row r="79" spans="4:15" x14ac:dyDescent="0.3">
      <c r="D79" t="s">
        <v>384</v>
      </c>
      <c r="F79">
        <v>138901</v>
      </c>
      <c r="H79">
        <v>500639</v>
      </c>
      <c r="I79" t="s">
        <v>911</v>
      </c>
      <c r="J79" t="s">
        <v>562</v>
      </c>
      <c r="K79" t="s">
        <v>26</v>
      </c>
      <c r="L79" s="1">
        <v>32525.07</v>
      </c>
      <c r="M79">
        <v>0</v>
      </c>
      <c r="N79" s="1">
        <v>2848.42</v>
      </c>
      <c r="O79" s="1">
        <v>29676.65</v>
      </c>
    </row>
    <row r="80" spans="4:15" x14ac:dyDescent="0.3">
      <c r="D80" t="s">
        <v>384</v>
      </c>
      <c r="F80">
        <v>138901</v>
      </c>
      <c r="H80">
        <v>500641</v>
      </c>
      <c r="I80" t="s">
        <v>912</v>
      </c>
      <c r="J80" t="s">
        <v>561</v>
      </c>
      <c r="K80" t="s">
        <v>26</v>
      </c>
      <c r="L80" s="1">
        <v>771163.98</v>
      </c>
      <c r="M80" s="1">
        <v>2036634.58</v>
      </c>
      <c r="N80" s="1">
        <v>771543.51</v>
      </c>
      <c r="O80" s="1">
        <v>2036255.05</v>
      </c>
    </row>
    <row r="81" spans="2:15" x14ac:dyDescent="0.3">
      <c r="D81" t="s">
        <v>384</v>
      </c>
      <c r="F81">
        <v>138901</v>
      </c>
      <c r="H81">
        <v>500641</v>
      </c>
      <c r="I81" t="s">
        <v>912</v>
      </c>
      <c r="J81" t="s">
        <v>562</v>
      </c>
      <c r="K81" t="s">
        <v>26</v>
      </c>
      <c r="L81" s="1">
        <v>20938743.800000001</v>
      </c>
      <c r="M81" s="1">
        <v>1346006.28</v>
      </c>
      <c r="N81">
        <v>0</v>
      </c>
      <c r="O81" s="1">
        <v>22284750.079999998</v>
      </c>
    </row>
    <row r="82" spans="2:15" x14ac:dyDescent="0.3">
      <c r="D82" t="s">
        <v>384</v>
      </c>
      <c r="F82">
        <v>138901</v>
      </c>
      <c r="H82">
        <v>500644</v>
      </c>
      <c r="I82" t="s">
        <v>415</v>
      </c>
      <c r="J82" t="s">
        <v>562</v>
      </c>
      <c r="K82" t="s">
        <v>26</v>
      </c>
      <c r="L82">
        <v>0</v>
      </c>
      <c r="M82" s="1">
        <v>19291.43</v>
      </c>
      <c r="N82">
        <v>0</v>
      </c>
      <c r="O82" s="1">
        <v>19291.43</v>
      </c>
    </row>
    <row r="83" spans="2:15" x14ac:dyDescent="0.3">
      <c r="D83" t="s">
        <v>384</v>
      </c>
      <c r="F83">
        <v>138901</v>
      </c>
      <c r="H83">
        <v>500645</v>
      </c>
      <c r="I83" t="s">
        <v>913</v>
      </c>
      <c r="J83" t="s">
        <v>561</v>
      </c>
      <c r="K83" t="s">
        <v>26</v>
      </c>
      <c r="L83" s="1">
        <v>53710.61</v>
      </c>
      <c r="M83" s="1">
        <v>68866.23</v>
      </c>
      <c r="N83" s="1">
        <v>55061</v>
      </c>
      <c r="O83" s="1">
        <v>67515.839999999997</v>
      </c>
    </row>
    <row r="84" spans="2:15" x14ac:dyDescent="0.3">
      <c r="D84" t="s">
        <v>384</v>
      </c>
      <c r="F84">
        <v>138901</v>
      </c>
      <c r="H84">
        <v>500645</v>
      </c>
      <c r="I84" t="s">
        <v>913</v>
      </c>
      <c r="J84" t="s">
        <v>562</v>
      </c>
      <c r="K84" t="s">
        <v>26</v>
      </c>
      <c r="L84" s="1">
        <v>426201.72</v>
      </c>
      <c r="M84" s="1">
        <v>11367.22</v>
      </c>
      <c r="N84">
        <v>0</v>
      </c>
      <c r="O84" s="1">
        <v>437568.94</v>
      </c>
    </row>
    <row r="85" spans="2:15" x14ac:dyDescent="0.3">
      <c r="D85" t="s">
        <v>384</v>
      </c>
      <c r="F85">
        <v>138901</v>
      </c>
      <c r="H85">
        <v>500657</v>
      </c>
      <c r="I85" t="s">
        <v>916</v>
      </c>
      <c r="J85" t="s">
        <v>562</v>
      </c>
      <c r="K85" t="s">
        <v>26</v>
      </c>
      <c r="L85" s="1">
        <v>2136.13</v>
      </c>
      <c r="M85" s="1">
        <v>1056.19</v>
      </c>
      <c r="N85">
        <v>885.05</v>
      </c>
      <c r="O85" s="1">
        <v>2307.27</v>
      </c>
    </row>
    <row r="86" spans="2:15" x14ac:dyDescent="0.3">
      <c r="D86" t="s">
        <v>384</v>
      </c>
      <c r="F86">
        <v>138901</v>
      </c>
      <c r="H86">
        <v>500660</v>
      </c>
      <c r="I86" t="s">
        <v>917</v>
      </c>
      <c r="J86" t="s">
        <v>562</v>
      </c>
      <c r="K86" t="s">
        <v>26</v>
      </c>
      <c r="L86" s="1">
        <v>94756.63</v>
      </c>
      <c r="M86" s="1">
        <v>6698.94</v>
      </c>
      <c r="N86">
        <v>0</v>
      </c>
      <c r="O86" s="1">
        <v>101455.57</v>
      </c>
    </row>
    <row r="87" spans="2:15" x14ac:dyDescent="0.3">
      <c r="D87" t="s">
        <v>384</v>
      </c>
      <c r="F87">
        <v>138901</v>
      </c>
      <c r="H87">
        <v>500664</v>
      </c>
      <c r="I87" t="s">
        <v>918</v>
      </c>
      <c r="J87" t="s">
        <v>562</v>
      </c>
      <c r="K87" t="s">
        <v>26</v>
      </c>
      <c r="L87" s="1">
        <v>23620.27</v>
      </c>
      <c r="M87" s="1">
        <v>10363.950000000001</v>
      </c>
      <c r="N87">
        <v>0</v>
      </c>
      <c r="O87" s="1">
        <v>33984.22</v>
      </c>
    </row>
    <row r="88" spans="2:15" x14ac:dyDescent="0.3">
      <c r="D88" t="s">
        <v>384</v>
      </c>
      <c r="F88">
        <v>138901</v>
      </c>
      <c r="H88">
        <v>500680</v>
      </c>
      <c r="I88" t="s">
        <v>919</v>
      </c>
      <c r="J88" t="s">
        <v>562</v>
      </c>
      <c r="K88" t="s">
        <v>26</v>
      </c>
      <c r="L88">
        <v>0</v>
      </c>
      <c r="M88" s="1">
        <v>3789.31</v>
      </c>
      <c r="N88">
        <v>0</v>
      </c>
      <c r="O88" s="1">
        <v>3789.31</v>
      </c>
    </row>
    <row r="89" spans="2:15" x14ac:dyDescent="0.3">
      <c r="D89" t="s">
        <v>384</v>
      </c>
      <c r="F89">
        <v>138901</v>
      </c>
      <c r="H89">
        <v>500691</v>
      </c>
      <c r="I89" t="s">
        <v>920</v>
      </c>
      <c r="J89" t="s">
        <v>561</v>
      </c>
      <c r="K89" t="s">
        <v>26</v>
      </c>
      <c r="L89" s="1">
        <v>5734.02</v>
      </c>
      <c r="M89" s="1">
        <v>14031.6</v>
      </c>
      <c r="N89" s="1">
        <v>13857.96</v>
      </c>
      <c r="O89" s="1">
        <v>5907.66</v>
      </c>
    </row>
    <row r="90" spans="2:15" x14ac:dyDescent="0.3">
      <c r="D90" t="s">
        <v>384</v>
      </c>
      <c r="F90">
        <v>138901</v>
      </c>
      <c r="H90">
        <v>500691</v>
      </c>
      <c r="I90" t="s">
        <v>920</v>
      </c>
      <c r="J90" t="s">
        <v>562</v>
      </c>
      <c r="K90" t="s">
        <v>26</v>
      </c>
      <c r="L90">
        <v>303.06</v>
      </c>
      <c r="M90" s="1">
        <v>27491.55</v>
      </c>
      <c r="N90">
        <v>0</v>
      </c>
      <c r="O90" s="1">
        <v>27794.61</v>
      </c>
    </row>
    <row r="91" spans="2:15" x14ac:dyDescent="0.3">
      <c r="D91" t="s">
        <v>384</v>
      </c>
      <c r="F91">
        <v>138901</v>
      </c>
      <c r="H91">
        <v>500716</v>
      </c>
      <c r="I91" t="s">
        <v>419</v>
      </c>
      <c r="J91" t="s">
        <v>561</v>
      </c>
      <c r="K91" t="s">
        <v>26</v>
      </c>
      <c r="L91">
        <v>313.14</v>
      </c>
      <c r="M91" s="1">
        <v>1404.54</v>
      </c>
      <c r="N91">
        <v>367.28</v>
      </c>
      <c r="O91" s="1">
        <v>1350.4</v>
      </c>
    </row>
    <row r="92" spans="2:15" x14ac:dyDescent="0.3">
      <c r="D92" t="s">
        <v>384</v>
      </c>
      <c r="F92">
        <v>138901</v>
      </c>
      <c r="H92">
        <v>500716</v>
      </c>
      <c r="I92" t="s">
        <v>419</v>
      </c>
      <c r="J92" t="s">
        <v>562</v>
      </c>
      <c r="K92" t="s">
        <v>26</v>
      </c>
      <c r="L92" s="1">
        <v>35745.39</v>
      </c>
      <c r="M92" s="1">
        <v>5490.88</v>
      </c>
      <c r="N92">
        <v>0</v>
      </c>
      <c r="O92" s="1">
        <v>41236.269999999997</v>
      </c>
    </row>
    <row r="93" spans="2:15" x14ac:dyDescent="0.3">
      <c r="D93" t="s">
        <v>384</v>
      </c>
      <c r="F93">
        <v>138901</v>
      </c>
      <c r="H93">
        <v>500730</v>
      </c>
      <c r="I93" t="s">
        <v>924</v>
      </c>
      <c r="J93" t="s">
        <v>562</v>
      </c>
      <c r="K93" t="s">
        <v>26</v>
      </c>
      <c r="L93">
        <v>0</v>
      </c>
      <c r="M93" s="1">
        <v>16414.93</v>
      </c>
      <c r="N93">
        <v>0</v>
      </c>
      <c r="O93" s="1">
        <v>16414.93</v>
      </c>
    </row>
    <row r="95" spans="2:15" x14ac:dyDescent="0.3">
      <c r="B95" t="s">
        <v>442</v>
      </c>
      <c r="D95" t="s">
        <v>384</v>
      </c>
      <c r="F95">
        <v>138901</v>
      </c>
      <c r="K95" t="s">
        <v>26</v>
      </c>
      <c r="L95" s="1">
        <v>144715352.28999999</v>
      </c>
      <c r="M95" s="1">
        <v>68673376.810000002</v>
      </c>
      <c r="N95" s="1">
        <v>37822989.240000002</v>
      </c>
      <c r="O95" s="1">
        <v>175565739.86000001</v>
      </c>
    </row>
    <row r="97" spans="2:15" x14ac:dyDescent="0.3">
      <c r="B97" t="s">
        <v>443</v>
      </c>
      <c r="D97" t="s">
        <v>384</v>
      </c>
      <c r="K97" t="s">
        <v>26</v>
      </c>
      <c r="L97" s="1">
        <v>144715352.28999999</v>
      </c>
      <c r="M97" s="1">
        <v>68673376.810000002</v>
      </c>
      <c r="N97" s="1">
        <v>37822989.240000002</v>
      </c>
      <c r="O97" s="1">
        <v>175565739.86000001</v>
      </c>
    </row>
    <row r="99" spans="2:15" x14ac:dyDescent="0.3">
      <c r="B99" t="s">
        <v>444</v>
      </c>
      <c r="K99" t="s">
        <v>26</v>
      </c>
      <c r="L99" s="1">
        <v>144715352.28999999</v>
      </c>
      <c r="M99" s="1">
        <v>68673376.810000002</v>
      </c>
      <c r="N99" s="1">
        <v>37822989.240000002</v>
      </c>
      <c r="O99" s="1">
        <v>175565739.86000001</v>
      </c>
    </row>
    <row r="108" spans="2:15" x14ac:dyDescent="0.3">
      <c r="I108" s="1"/>
    </row>
    <row r="109" spans="2:15" x14ac:dyDescent="0.3">
      <c r="I109" s="1"/>
    </row>
    <row r="111" spans="2:15" x14ac:dyDescent="0.3">
      <c r="I111" s="1"/>
    </row>
  </sheetData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2"/>
  <dimension ref="A1:O138"/>
  <sheetViews>
    <sheetView workbookViewId="0">
      <pane ySplit="5" topLeftCell="A6" activePane="bottomLeft" state="frozen"/>
      <selection pane="bottomLeft"/>
    </sheetView>
  </sheetViews>
  <sheetFormatPr defaultColWidth="9.33203125"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1045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13487.8</v>
      </c>
      <c r="M7" s="1">
        <v>18391.330000000002</v>
      </c>
      <c r="N7" s="1">
        <v>15881.86</v>
      </c>
      <c r="O7" s="1">
        <v>15997.27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3856.32</v>
      </c>
      <c r="M9" s="1">
        <v>6813.82</v>
      </c>
      <c r="N9" s="1">
        <v>6250.36</v>
      </c>
      <c r="O9" s="1">
        <v>4419.78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876.08</v>
      </c>
      <c r="M11" s="1">
        <v>1335.52</v>
      </c>
      <c r="N11">
        <v>876.08</v>
      </c>
      <c r="O11" s="1">
        <v>1335.52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794902.78</v>
      </c>
      <c r="M13">
        <v>0</v>
      </c>
      <c r="N13">
        <v>0</v>
      </c>
      <c r="O13" s="1">
        <v>794902.78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51084.56</v>
      </c>
      <c r="M14" s="1">
        <v>61054.66</v>
      </c>
      <c r="N14" s="1">
        <v>51084.56</v>
      </c>
      <c r="O14" s="1">
        <v>61054.66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2007.59</v>
      </c>
      <c r="M16" s="1">
        <v>2989.47</v>
      </c>
      <c r="N16" s="1">
        <v>2007.59</v>
      </c>
      <c r="O16" s="1">
        <v>2989.47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42957.43</v>
      </c>
      <c r="M17">
        <v>0</v>
      </c>
      <c r="N17">
        <v>0</v>
      </c>
      <c r="O17" s="1">
        <v>42957.43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912584.39</v>
      </c>
      <c r="M18" s="1">
        <v>142879.69</v>
      </c>
      <c r="N18">
        <v>0</v>
      </c>
      <c r="O18" s="1">
        <v>1055464.08</v>
      </c>
    </row>
    <row r="19" spans="4:15" x14ac:dyDescent="0.3">
      <c r="D19" t="s">
        <v>384</v>
      </c>
      <c r="F19">
        <v>138901</v>
      </c>
      <c r="H19">
        <v>500133</v>
      </c>
      <c r="I19" t="s">
        <v>942</v>
      </c>
      <c r="J19" t="s">
        <v>579</v>
      </c>
      <c r="K19" t="s">
        <v>26</v>
      </c>
      <c r="L19">
        <v>0</v>
      </c>
      <c r="M19">
        <v>376.55</v>
      </c>
      <c r="N19">
        <v>376.55</v>
      </c>
      <c r="O19">
        <v>0</v>
      </c>
    </row>
    <row r="20" spans="4:15" x14ac:dyDescent="0.3">
      <c r="D20" t="s">
        <v>384</v>
      </c>
      <c r="F20">
        <v>138901</v>
      </c>
      <c r="H20">
        <v>500145</v>
      </c>
      <c r="I20" t="s">
        <v>762</v>
      </c>
      <c r="J20" t="s">
        <v>580</v>
      </c>
      <c r="K20" t="s">
        <v>26</v>
      </c>
      <c r="L20">
        <v>600</v>
      </c>
      <c r="M20">
        <v>0</v>
      </c>
      <c r="N20">
        <v>0</v>
      </c>
      <c r="O20">
        <v>600</v>
      </c>
    </row>
    <row r="21" spans="4:15" x14ac:dyDescent="0.3">
      <c r="D21" t="s">
        <v>384</v>
      </c>
      <c r="F21">
        <v>138901</v>
      </c>
      <c r="H21">
        <v>500187</v>
      </c>
      <c r="I21" t="s">
        <v>390</v>
      </c>
      <c r="J21" t="s">
        <v>580</v>
      </c>
      <c r="K21" t="s">
        <v>26</v>
      </c>
      <c r="L21">
        <v>50</v>
      </c>
      <c r="M21">
        <v>0</v>
      </c>
      <c r="N21">
        <v>0</v>
      </c>
      <c r="O21">
        <v>50</v>
      </c>
    </row>
    <row r="22" spans="4:15" x14ac:dyDescent="0.3">
      <c r="D22" t="s">
        <v>384</v>
      </c>
      <c r="F22">
        <v>138901</v>
      </c>
      <c r="H22">
        <v>500225</v>
      </c>
      <c r="I22" t="s">
        <v>583</v>
      </c>
      <c r="J22" t="s">
        <v>579</v>
      </c>
      <c r="K22" t="s">
        <v>26</v>
      </c>
      <c r="L22" s="1">
        <v>5849.3</v>
      </c>
      <c r="M22" s="1">
        <v>7495.1</v>
      </c>
      <c r="N22" s="1">
        <v>5849.3</v>
      </c>
      <c r="O22" s="1">
        <v>7495.1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580</v>
      </c>
      <c r="K23" t="s">
        <v>26</v>
      </c>
      <c r="L23" s="1">
        <v>84186.7</v>
      </c>
      <c r="M23">
        <v>0</v>
      </c>
      <c r="N23">
        <v>0</v>
      </c>
      <c r="O23" s="1">
        <v>84186.7</v>
      </c>
    </row>
    <row r="24" spans="4:15" x14ac:dyDescent="0.3">
      <c r="D24" t="s">
        <v>384</v>
      </c>
      <c r="F24">
        <v>138901</v>
      </c>
      <c r="H24">
        <v>500250</v>
      </c>
      <c r="I24" t="s">
        <v>943</v>
      </c>
      <c r="J24" t="s">
        <v>579</v>
      </c>
      <c r="K24" t="s">
        <v>26</v>
      </c>
      <c r="L24">
        <v>0</v>
      </c>
      <c r="M24">
        <v>693.76</v>
      </c>
      <c r="N24">
        <v>693.76</v>
      </c>
      <c r="O24">
        <v>0</v>
      </c>
    </row>
    <row r="25" spans="4:15" x14ac:dyDescent="0.3">
      <c r="D25" t="s">
        <v>384</v>
      </c>
      <c r="F25">
        <v>138901</v>
      </c>
      <c r="H25">
        <v>500256</v>
      </c>
      <c r="I25" t="s">
        <v>877</v>
      </c>
      <c r="J25" t="s">
        <v>580</v>
      </c>
      <c r="K25" t="s">
        <v>26</v>
      </c>
      <c r="L25" s="1">
        <v>20858.43</v>
      </c>
      <c r="M25">
        <v>0</v>
      </c>
      <c r="N25">
        <v>0</v>
      </c>
      <c r="O25" s="1">
        <v>20858.43</v>
      </c>
    </row>
    <row r="26" spans="4:15" x14ac:dyDescent="0.3">
      <c r="D26" t="s">
        <v>384</v>
      </c>
      <c r="F26">
        <v>138901</v>
      </c>
      <c r="H26">
        <v>500260</v>
      </c>
      <c r="I26" t="s">
        <v>944</v>
      </c>
      <c r="J26" t="s">
        <v>579</v>
      </c>
      <c r="K26" t="s">
        <v>26</v>
      </c>
      <c r="L26">
        <v>0</v>
      </c>
      <c r="M26">
        <v>1.96</v>
      </c>
      <c r="N26">
        <v>1.96</v>
      </c>
      <c r="O26">
        <v>0</v>
      </c>
    </row>
    <row r="27" spans="4:15" x14ac:dyDescent="0.3">
      <c r="D27" t="s">
        <v>384</v>
      </c>
      <c r="F27">
        <v>138901</v>
      </c>
      <c r="H27">
        <v>500264</v>
      </c>
      <c r="I27" t="s">
        <v>584</v>
      </c>
      <c r="J27" t="s">
        <v>579</v>
      </c>
      <c r="K27" t="s">
        <v>26</v>
      </c>
      <c r="L27">
        <v>254.12</v>
      </c>
      <c r="M27" s="1">
        <v>21354.73</v>
      </c>
      <c r="N27" s="1">
        <v>19228.189999999999</v>
      </c>
      <c r="O27" s="1">
        <v>2380.66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580</v>
      </c>
      <c r="K28" t="s">
        <v>26</v>
      </c>
      <c r="L28" s="1">
        <v>74824.639999999999</v>
      </c>
      <c r="M28" s="1">
        <v>90254.83</v>
      </c>
      <c r="N28">
        <v>0</v>
      </c>
      <c r="O28" s="1">
        <v>165079.47</v>
      </c>
    </row>
    <row r="29" spans="4:15" x14ac:dyDescent="0.3">
      <c r="D29" t="s">
        <v>384</v>
      </c>
      <c r="F29">
        <v>138901</v>
      </c>
      <c r="H29">
        <v>500266</v>
      </c>
      <c r="I29" t="s">
        <v>945</v>
      </c>
      <c r="J29" t="s">
        <v>580</v>
      </c>
      <c r="K29" t="s">
        <v>26</v>
      </c>
      <c r="L29">
        <v>0</v>
      </c>
      <c r="M29">
        <v>0</v>
      </c>
      <c r="N29">
        <v>0</v>
      </c>
      <c r="O29">
        <v>0</v>
      </c>
    </row>
    <row r="30" spans="4:15" x14ac:dyDescent="0.3">
      <c r="D30" t="s">
        <v>384</v>
      </c>
      <c r="F30">
        <v>138901</v>
      </c>
      <c r="H30">
        <v>500268</v>
      </c>
      <c r="I30" t="s">
        <v>878</v>
      </c>
      <c r="J30" t="s">
        <v>579</v>
      </c>
      <c r="K30" t="s">
        <v>26</v>
      </c>
      <c r="L30">
        <v>0</v>
      </c>
      <c r="M30">
        <v>122.06</v>
      </c>
      <c r="N30">
        <v>122.06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580</v>
      </c>
      <c r="K31" t="s">
        <v>26</v>
      </c>
      <c r="L31">
        <v>0</v>
      </c>
      <c r="M31">
        <v>254.42</v>
      </c>
      <c r="N31">
        <v>254.42</v>
      </c>
      <c r="O31">
        <v>0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579</v>
      </c>
      <c r="K32" t="s">
        <v>26</v>
      </c>
      <c r="L32" s="1">
        <v>173600</v>
      </c>
      <c r="M32" s="1">
        <v>210525</v>
      </c>
      <c r="N32" s="1">
        <v>173600</v>
      </c>
      <c r="O32" s="1">
        <v>210525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580</v>
      </c>
      <c r="K33" t="s">
        <v>26</v>
      </c>
      <c r="L33" s="1">
        <v>1112356.7</v>
      </c>
      <c r="M33">
        <v>0</v>
      </c>
      <c r="N33">
        <v>0</v>
      </c>
      <c r="O33" s="1">
        <v>1112356.7</v>
      </c>
    </row>
    <row r="34" spans="4:15" x14ac:dyDescent="0.3">
      <c r="D34" t="s">
        <v>384</v>
      </c>
      <c r="F34">
        <v>138901</v>
      </c>
      <c r="H34">
        <v>500297</v>
      </c>
      <c r="I34" t="s">
        <v>396</v>
      </c>
      <c r="J34" t="s">
        <v>579</v>
      </c>
      <c r="K34" t="s">
        <v>26</v>
      </c>
      <c r="L34">
        <v>0</v>
      </c>
      <c r="M34">
        <v>27.17</v>
      </c>
      <c r="N34">
        <v>27.17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 s="1">
        <v>1229</v>
      </c>
      <c r="M35">
        <v>83.81</v>
      </c>
      <c r="N35" s="1">
        <v>1312.81</v>
      </c>
      <c r="O35">
        <v>0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11871</v>
      </c>
      <c r="N36" s="1">
        <v>11871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-4795.3599999999997</v>
      </c>
      <c r="M38" s="1">
        <v>10042.14</v>
      </c>
      <c r="N38" s="1">
        <v>7681.65</v>
      </c>
      <c r="O38" s="1">
        <v>-2434.87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82177</v>
      </c>
      <c r="M39">
        <v>0</v>
      </c>
      <c r="N39">
        <v>0</v>
      </c>
      <c r="O39" s="1">
        <v>82177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27213.919999999998</v>
      </c>
      <c r="M42">
        <v>0</v>
      </c>
      <c r="N42">
        <v>0</v>
      </c>
      <c r="O42" s="1">
        <v>27213.919999999998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-2364.9499999999998</v>
      </c>
      <c r="M43" s="1">
        <v>2364.9499999999998</v>
      </c>
      <c r="N43" s="1">
        <v>2763.51</v>
      </c>
      <c r="O43" s="1">
        <v>-2763.51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901.21</v>
      </c>
      <c r="N48">
        <v>901.21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678.33</v>
      </c>
      <c r="N51">
        <v>678.33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130691.77</v>
      </c>
      <c r="M52">
        <v>0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559.16999999999996</v>
      </c>
      <c r="N53">
        <v>559.16999999999996</v>
      </c>
      <c r="O53">
        <v>0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1811.24</v>
      </c>
      <c r="N56" s="1">
        <v>1811.24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179663.28</v>
      </c>
      <c r="N58" s="1">
        <v>179663.28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6462.97</v>
      </c>
      <c r="N59" s="1">
        <v>6462.97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91.66</v>
      </c>
      <c r="N64">
        <v>91.66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435.91</v>
      </c>
      <c r="N65">
        <v>435.91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1933.42</v>
      </c>
      <c r="N66" s="1">
        <v>1933.42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4663.74</v>
      </c>
      <c r="N67" s="1">
        <v>4663.74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 s="1">
        <v>2576.1999999999998</v>
      </c>
      <c r="N68" s="1">
        <v>2576.1999999999998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3435.44</v>
      </c>
      <c r="M71" s="1">
        <v>5765.74</v>
      </c>
      <c r="N71" s="1">
        <v>3435.44</v>
      </c>
      <c r="O71" s="1">
        <v>5765.74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58743.48</v>
      </c>
      <c r="N73" s="1">
        <v>58743.48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38287.03</v>
      </c>
      <c r="N74" s="1">
        <v>38287.03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-61.89</v>
      </c>
      <c r="M75" s="1">
        <v>2361.5300000000002</v>
      </c>
      <c r="N75" s="1">
        <v>2356.42</v>
      </c>
      <c r="O75">
        <v>-56.78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1413.09</v>
      </c>
      <c r="N77" s="1">
        <v>1413.09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30802</v>
      </c>
      <c r="M79">
        <v>0</v>
      </c>
      <c r="N79">
        <v>0</v>
      </c>
      <c r="O79" s="1">
        <v>30802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3521.42</v>
      </c>
      <c r="M80" s="1">
        <v>1030246.18</v>
      </c>
      <c r="N80" s="1">
        <v>1028558.18</v>
      </c>
      <c r="O80" s="1">
        <v>5209.42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 s="1">
        <v>85000</v>
      </c>
      <c r="N81">
        <v>0</v>
      </c>
      <c r="O81" s="1">
        <v>140476.57999999999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579</v>
      </c>
      <c r="K83" t="s">
        <v>26</v>
      </c>
      <c r="L83">
        <v>969</v>
      </c>
      <c r="M83" s="1">
        <v>2636.56</v>
      </c>
      <c r="N83">
        <v>969</v>
      </c>
      <c r="O83" s="1">
        <v>2636.56</v>
      </c>
    </row>
    <row r="84" spans="4:15" x14ac:dyDescent="0.3">
      <c r="D84" t="s">
        <v>384</v>
      </c>
      <c r="F84">
        <v>138901</v>
      </c>
      <c r="H84">
        <v>500576</v>
      </c>
      <c r="I84" t="s">
        <v>408</v>
      </c>
      <c r="J84" t="s">
        <v>580</v>
      </c>
      <c r="K84" t="s">
        <v>26</v>
      </c>
      <c r="L84" s="1">
        <v>29383.5</v>
      </c>
      <c r="M84" s="1">
        <v>5706.94</v>
      </c>
      <c r="N84">
        <v>0</v>
      </c>
      <c r="O84" s="1">
        <v>35090.44</v>
      </c>
    </row>
    <row r="85" spans="4:15" x14ac:dyDescent="0.3">
      <c r="D85" t="s">
        <v>384</v>
      </c>
      <c r="F85">
        <v>138901</v>
      </c>
      <c r="H85">
        <v>500577</v>
      </c>
      <c r="I85" t="s">
        <v>409</v>
      </c>
      <c r="J85" t="s">
        <v>580</v>
      </c>
      <c r="K85" t="s">
        <v>26</v>
      </c>
      <c r="L85" s="1">
        <v>7185.8</v>
      </c>
      <c r="M85">
        <v>0</v>
      </c>
      <c r="N85">
        <v>0</v>
      </c>
      <c r="O85" s="1">
        <v>7185.8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579</v>
      </c>
      <c r="K86" t="s">
        <v>26</v>
      </c>
      <c r="L86" s="1">
        <v>-19803.28</v>
      </c>
      <c r="M86" s="1">
        <v>19873.73</v>
      </c>
      <c r="N86" s="1">
        <v>2932.72</v>
      </c>
      <c r="O86" s="1">
        <v>-2862.27</v>
      </c>
    </row>
    <row r="87" spans="4:15" x14ac:dyDescent="0.3">
      <c r="D87" t="s">
        <v>384</v>
      </c>
      <c r="F87">
        <v>138901</v>
      </c>
      <c r="H87">
        <v>500591</v>
      </c>
      <c r="I87" t="s">
        <v>904</v>
      </c>
      <c r="J87" t="s">
        <v>580</v>
      </c>
      <c r="K87" t="s">
        <v>26</v>
      </c>
      <c r="L87" s="1">
        <v>387618.33</v>
      </c>
      <c r="M87">
        <v>0</v>
      </c>
      <c r="N87">
        <v>0</v>
      </c>
      <c r="O87" s="1">
        <v>387618.33</v>
      </c>
    </row>
    <row r="88" spans="4:15" x14ac:dyDescent="0.3">
      <c r="D88" t="s">
        <v>384</v>
      </c>
      <c r="F88">
        <v>138901</v>
      </c>
      <c r="H88">
        <v>500598</v>
      </c>
      <c r="I88" t="s">
        <v>905</v>
      </c>
      <c r="J88" t="s">
        <v>580</v>
      </c>
      <c r="K88" t="s">
        <v>26</v>
      </c>
      <c r="L88" s="1">
        <v>262720.34999999998</v>
      </c>
      <c r="M88">
        <v>0</v>
      </c>
      <c r="N88">
        <v>0</v>
      </c>
      <c r="O88" s="1">
        <v>262720.34999999998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579</v>
      </c>
      <c r="K89" t="s">
        <v>26</v>
      </c>
      <c r="L89">
        <v>0</v>
      </c>
      <c r="M89">
        <v>0</v>
      </c>
      <c r="N89">
        <v>0</v>
      </c>
      <c r="O89">
        <v>0</v>
      </c>
    </row>
    <row r="90" spans="4:15" x14ac:dyDescent="0.3">
      <c r="D90" t="s">
        <v>384</v>
      </c>
      <c r="F90">
        <v>138901</v>
      </c>
      <c r="H90">
        <v>500603</v>
      </c>
      <c r="I90" t="s">
        <v>935</v>
      </c>
      <c r="J90" t="s">
        <v>580</v>
      </c>
      <c r="K90" t="s">
        <v>26</v>
      </c>
      <c r="L90" s="1">
        <v>89159.32</v>
      </c>
      <c r="M90">
        <v>0</v>
      </c>
      <c r="N90">
        <v>0</v>
      </c>
      <c r="O90" s="1">
        <v>89159.32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579</v>
      </c>
      <c r="K91" t="s">
        <v>26</v>
      </c>
      <c r="L91">
        <v>0</v>
      </c>
      <c r="M91" s="1">
        <v>1170.3900000000001</v>
      </c>
      <c r="N91">
        <v>580.15</v>
      </c>
      <c r="O91">
        <v>590.24</v>
      </c>
    </row>
    <row r="92" spans="4:15" x14ac:dyDescent="0.3">
      <c r="D92" t="s">
        <v>384</v>
      </c>
      <c r="F92">
        <v>138901</v>
      </c>
      <c r="H92">
        <v>500625</v>
      </c>
      <c r="I92" t="s">
        <v>824</v>
      </c>
      <c r="J92" t="s">
        <v>580</v>
      </c>
      <c r="K92" t="s">
        <v>26</v>
      </c>
      <c r="L92" s="1">
        <v>31094.47</v>
      </c>
      <c r="M92">
        <v>0</v>
      </c>
      <c r="N92">
        <v>0</v>
      </c>
      <c r="O92" s="1">
        <v>31094.47</v>
      </c>
    </row>
    <row r="93" spans="4:15" x14ac:dyDescent="0.3">
      <c r="D93" t="s">
        <v>384</v>
      </c>
      <c r="F93">
        <v>138901</v>
      </c>
      <c r="H93">
        <v>500631</v>
      </c>
      <c r="I93" t="s">
        <v>413</v>
      </c>
      <c r="J93" t="s">
        <v>579</v>
      </c>
      <c r="K93" t="s">
        <v>26</v>
      </c>
      <c r="L93">
        <v>0</v>
      </c>
      <c r="M93">
        <v>0</v>
      </c>
      <c r="N93">
        <v>1.96</v>
      </c>
      <c r="O93">
        <v>-1.96</v>
      </c>
    </row>
    <row r="94" spans="4:15" x14ac:dyDescent="0.3">
      <c r="D94" t="s">
        <v>384</v>
      </c>
      <c r="F94">
        <v>138901</v>
      </c>
      <c r="H94">
        <v>500631</v>
      </c>
      <c r="I94" t="s">
        <v>413</v>
      </c>
      <c r="J94" t="s">
        <v>580</v>
      </c>
      <c r="K94" t="s">
        <v>26</v>
      </c>
      <c r="L94" s="1">
        <v>3992</v>
      </c>
      <c r="M94">
        <v>838.73</v>
      </c>
      <c r="N94">
        <v>0</v>
      </c>
      <c r="O94" s="1">
        <v>4830.7299999999996</v>
      </c>
    </row>
    <row r="95" spans="4:15" x14ac:dyDescent="0.3">
      <c r="D95" t="s">
        <v>384</v>
      </c>
      <c r="F95">
        <v>138901</v>
      </c>
      <c r="H95">
        <v>500634</v>
      </c>
      <c r="I95" t="s">
        <v>909</v>
      </c>
      <c r="J95" t="s">
        <v>580</v>
      </c>
      <c r="K95" t="s">
        <v>26</v>
      </c>
      <c r="L95" s="1">
        <v>108246</v>
      </c>
      <c r="M95" s="1">
        <v>47806</v>
      </c>
      <c r="N95">
        <v>0</v>
      </c>
      <c r="O95" s="1">
        <v>156052</v>
      </c>
    </row>
    <row r="96" spans="4:15" x14ac:dyDescent="0.3">
      <c r="D96" t="s">
        <v>384</v>
      </c>
      <c r="F96">
        <v>138901</v>
      </c>
      <c r="H96">
        <v>500635</v>
      </c>
      <c r="I96" t="s">
        <v>910</v>
      </c>
      <c r="J96" t="s">
        <v>580</v>
      </c>
      <c r="K96" t="s">
        <v>26</v>
      </c>
      <c r="L96" s="1">
        <v>12377.13</v>
      </c>
      <c r="M96">
        <v>0</v>
      </c>
      <c r="N96">
        <v>0</v>
      </c>
      <c r="O96" s="1">
        <v>12377.13</v>
      </c>
    </row>
    <row r="97" spans="4:15" x14ac:dyDescent="0.3">
      <c r="D97" t="s">
        <v>384</v>
      </c>
      <c r="F97">
        <v>138901</v>
      </c>
      <c r="H97">
        <v>500639</v>
      </c>
      <c r="I97" t="s">
        <v>911</v>
      </c>
      <c r="J97" t="s">
        <v>580</v>
      </c>
      <c r="K97" t="s">
        <v>26</v>
      </c>
      <c r="L97" s="1">
        <v>35399.08</v>
      </c>
      <c r="M97">
        <v>0</v>
      </c>
      <c r="N97">
        <v>0</v>
      </c>
      <c r="O97" s="1">
        <v>35399.08</v>
      </c>
    </row>
    <row r="98" spans="4:15" x14ac:dyDescent="0.3">
      <c r="D98" t="s">
        <v>384</v>
      </c>
      <c r="F98">
        <v>138901</v>
      </c>
      <c r="H98">
        <v>500641</v>
      </c>
      <c r="I98" t="s">
        <v>912</v>
      </c>
      <c r="J98" t="s">
        <v>579</v>
      </c>
      <c r="K98" t="s">
        <v>26</v>
      </c>
      <c r="L98" s="1">
        <v>19679.84</v>
      </c>
      <c r="M98" s="1">
        <v>73071.34</v>
      </c>
      <c r="N98" s="1">
        <v>19679.84</v>
      </c>
      <c r="O98" s="1">
        <v>73071.34</v>
      </c>
    </row>
    <row r="99" spans="4:15" x14ac:dyDescent="0.3">
      <c r="D99" t="s">
        <v>384</v>
      </c>
      <c r="F99">
        <v>138901</v>
      </c>
      <c r="H99">
        <v>500641</v>
      </c>
      <c r="I99" t="s">
        <v>912</v>
      </c>
      <c r="J99" t="s">
        <v>580</v>
      </c>
      <c r="K99" t="s">
        <v>26</v>
      </c>
      <c r="L99" s="1">
        <v>823753.96</v>
      </c>
      <c r="M99" s="1">
        <v>1209789.3600000001</v>
      </c>
      <c r="N99">
        <v>0</v>
      </c>
      <c r="O99" s="1">
        <v>2033543.32</v>
      </c>
    </row>
    <row r="100" spans="4:15" x14ac:dyDescent="0.3">
      <c r="D100" t="s">
        <v>384</v>
      </c>
      <c r="F100">
        <v>138901</v>
      </c>
      <c r="H100">
        <v>500645</v>
      </c>
      <c r="I100" t="s">
        <v>913</v>
      </c>
      <c r="J100" t="s">
        <v>579</v>
      </c>
      <c r="K100" t="s">
        <v>26</v>
      </c>
      <c r="L100">
        <v>0</v>
      </c>
      <c r="M100">
        <v>0</v>
      </c>
      <c r="N100">
        <v>0</v>
      </c>
      <c r="O100">
        <v>0</v>
      </c>
    </row>
    <row r="101" spans="4:15" x14ac:dyDescent="0.3">
      <c r="D101" t="s">
        <v>384</v>
      </c>
      <c r="F101">
        <v>138901</v>
      </c>
      <c r="H101">
        <v>500645</v>
      </c>
      <c r="I101" t="s">
        <v>913</v>
      </c>
      <c r="J101" t="s">
        <v>580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x14ac:dyDescent="0.3">
      <c r="D102" t="s">
        <v>384</v>
      </c>
      <c r="F102">
        <v>138901</v>
      </c>
      <c r="H102">
        <v>500656</v>
      </c>
      <c r="I102" t="s">
        <v>915</v>
      </c>
      <c r="J102" t="s">
        <v>580</v>
      </c>
      <c r="K102" t="s">
        <v>26</v>
      </c>
      <c r="L102" s="1">
        <v>127201.44</v>
      </c>
      <c r="M102">
        <v>0</v>
      </c>
      <c r="N102">
        <v>0</v>
      </c>
      <c r="O102" s="1">
        <v>127201.44</v>
      </c>
    </row>
    <row r="103" spans="4:15" x14ac:dyDescent="0.3">
      <c r="D103" t="s">
        <v>384</v>
      </c>
      <c r="F103">
        <v>138901</v>
      </c>
      <c r="H103">
        <v>500657</v>
      </c>
      <c r="I103" t="s">
        <v>916</v>
      </c>
      <c r="J103" t="s">
        <v>580</v>
      </c>
      <c r="K103" t="s">
        <v>26</v>
      </c>
      <c r="L103">
        <v>524</v>
      </c>
      <c r="M103">
        <v>0</v>
      </c>
      <c r="N103">
        <v>0</v>
      </c>
      <c r="O103">
        <v>524</v>
      </c>
    </row>
    <row r="104" spans="4:15" x14ac:dyDescent="0.3">
      <c r="D104" t="s">
        <v>384</v>
      </c>
      <c r="F104">
        <v>138901</v>
      </c>
      <c r="H104">
        <v>500660</v>
      </c>
      <c r="I104" t="s">
        <v>917</v>
      </c>
      <c r="J104" t="s">
        <v>580</v>
      </c>
      <c r="K104" t="s">
        <v>26</v>
      </c>
      <c r="L104" s="1">
        <v>14011.4</v>
      </c>
      <c r="M104">
        <v>0</v>
      </c>
      <c r="N104">
        <v>0</v>
      </c>
      <c r="O104" s="1">
        <v>14011.4</v>
      </c>
    </row>
    <row r="105" spans="4:15" x14ac:dyDescent="0.3">
      <c r="D105" t="s">
        <v>384</v>
      </c>
      <c r="F105">
        <v>138901</v>
      </c>
      <c r="H105">
        <v>500675</v>
      </c>
      <c r="I105" t="s">
        <v>1046</v>
      </c>
      <c r="J105" t="s">
        <v>580</v>
      </c>
      <c r="K105" t="s">
        <v>26</v>
      </c>
      <c r="L105">
        <v>0</v>
      </c>
      <c r="M105" s="1">
        <v>10600</v>
      </c>
      <c r="N105" s="1">
        <v>10600</v>
      </c>
      <c r="O105">
        <v>0</v>
      </c>
    </row>
    <row r="106" spans="4:15" x14ac:dyDescent="0.3">
      <c r="D106" t="s">
        <v>384</v>
      </c>
      <c r="F106">
        <v>138901</v>
      </c>
      <c r="H106">
        <v>500683</v>
      </c>
      <c r="I106" t="s">
        <v>646</v>
      </c>
      <c r="J106" t="s">
        <v>579</v>
      </c>
      <c r="K106" t="s">
        <v>26</v>
      </c>
      <c r="L106">
        <v>0</v>
      </c>
      <c r="M106">
        <v>15.47</v>
      </c>
      <c r="N106">
        <v>15.47</v>
      </c>
      <c r="O106">
        <v>0</v>
      </c>
    </row>
    <row r="107" spans="4:15" x14ac:dyDescent="0.3">
      <c r="D107" t="s">
        <v>384</v>
      </c>
      <c r="F107">
        <v>138901</v>
      </c>
      <c r="H107">
        <v>500683</v>
      </c>
      <c r="I107" t="s">
        <v>646</v>
      </c>
      <c r="J107" t="s">
        <v>580</v>
      </c>
      <c r="K107" t="s">
        <v>26</v>
      </c>
      <c r="L107">
        <v>0</v>
      </c>
      <c r="M107">
        <v>0.02</v>
      </c>
      <c r="N107">
        <v>0.02</v>
      </c>
      <c r="O107">
        <v>0</v>
      </c>
    </row>
    <row r="108" spans="4:15" x14ac:dyDescent="0.3">
      <c r="D108" t="s">
        <v>384</v>
      </c>
      <c r="F108">
        <v>138901</v>
      </c>
      <c r="H108">
        <v>500686</v>
      </c>
      <c r="I108" t="s">
        <v>751</v>
      </c>
      <c r="J108" t="s">
        <v>580</v>
      </c>
      <c r="K108" t="s">
        <v>26</v>
      </c>
      <c r="L108" s="1">
        <v>23320</v>
      </c>
      <c r="M108">
        <v>0</v>
      </c>
      <c r="N108">
        <v>0</v>
      </c>
      <c r="O108" s="1">
        <v>23320</v>
      </c>
    </row>
    <row r="109" spans="4:15" x14ac:dyDescent="0.3">
      <c r="D109" t="s">
        <v>384</v>
      </c>
      <c r="F109">
        <v>138901</v>
      </c>
      <c r="H109">
        <v>500691</v>
      </c>
      <c r="I109" t="s">
        <v>920</v>
      </c>
      <c r="J109" t="s">
        <v>579</v>
      </c>
      <c r="K109" t="s">
        <v>26</v>
      </c>
      <c r="L109">
        <v>0</v>
      </c>
      <c r="M109">
        <v>145.80000000000001</v>
      </c>
      <c r="N109">
        <v>145.80000000000001</v>
      </c>
      <c r="O109">
        <v>0</v>
      </c>
    </row>
    <row r="110" spans="4:15" x14ac:dyDescent="0.3">
      <c r="D110" t="s">
        <v>384</v>
      </c>
      <c r="F110">
        <v>138901</v>
      </c>
      <c r="H110">
        <v>500691</v>
      </c>
      <c r="I110" t="s">
        <v>920</v>
      </c>
      <c r="J110" t="s">
        <v>580</v>
      </c>
      <c r="K110" t="s">
        <v>26</v>
      </c>
      <c r="L110">
        <v>0</v>
      </c>
      <c r="M110">
        <v>7.72</v>
      </c>
      <c r="N110">
        <v>7.72</v>
      </c>
      <c r="O110">
        <v>0</v>
      </c>
    </row>
    <row r="111" spans="4:15" x14ac:dyDescent="0.3">
      <c r="D111" t="s">
        <v>384</v>
      </c>
      <c r="F111">
        <v>138901</v>
      </c>
      <c r="H111">
        <v>500716</v>
      </c>
      <c r="I111" t="s">
        <v>419</v>
      </c>
      <c r="J111" t="s">
        <v>579</v>
      </c>
      <c r="K111" t="s">
        <v>26</v>
      </c>
      <c r="L111">
        <v>0</v>
      </c>
      <c r="M111">
        <v>184.15</v>
      </c>
      <c r="N111">
        <v>184.15</v>
      </c>
      <c r="O111">
        <v>0</v>
      </c>
    </row>
    <row r="112" spans="4:15" x14ac:dyDescent="0.3">
      <c r="D112" t="s">
        <v>384</v>
      </c>
      <c r="F112">
        <v>138901</v>
      </c>
      <c r="H112">
        <v>500716</v>
      </c>
      <c r="I112" t="s">
        <v>419</v>
      </c>
      <c r="J112" t="s">
        <v>580</v>
      </c>
      <c r="K112" t="s">
        <v>26</v>
      </c>
      <c r="L112">
        <v>0</v>
      </c>
      <c r="M112">
        <v>315.79000000000002</v>
      </c>
      <c r="N112">
        <v>315.79000000000002</v>
      </c>
      <c r="O112">
        <v>0</v>
      </c>
    </row>
    <row r="113" spans="2:15" x14ac:dyDescent="0.3">
      <c r="D113" t="s">
        <v>384</v>
      </c>
      <c r="F113">
        <v>138901</v>
      </c>
      <c r="H113">
        <v>500732</v>
      </c>
      <c r="I113" t="s">
        <v>647</v>
      </c>
      <c r="J113" t="s">
        <v>579</v>
      </c>
      <c r="K113" t="s">
        <v>26</v>
      </c>
      <c r="L113">
        <v>0</v>
      </c>
      <c r="M113">
        <v>746.73</v>
      </c>
      <c r="N113">
        <v>746.73</v>
      </c>
      <c r="O113">
        <v>0</v>
      </c>
    </row>
    <row r="114" spans="2:15" x14ac:dyDescent="0.3">
      <c r="D114" t="s">
        <v>384</v>
      </c>
      <c r="F114">
        <v>138901</v>
      </c>
      <c r="H114">
        <v>500732</v>
      </c>
      <c r="I114" t="s">
        <v>647</v>
      </c>
      <c r="J114" t="s">
        <v>580</v>
      </c>
      <c r="K114" t="s">
        <v>26</v>
      </c>
      <c r="L114">
        <v>0</v>
      </c>
      <c r="M114" s="1">
        <v>3549.56</v>
      </c>
      <c r="N114" s="1">
        <v>3549.56</v>
      </c>
      <c r="O114">
        <v>0</v>
      </c>
    </row>
    <row r="115" spans="2:15" x14ac:dyDescent="0.3">
      <c r="D115" t="s">
        <v>384</v>
      </c>
      <c r="F115">
        <v>138901</v>
      </c>
      <c r="H115">
        <v>500734</v>
      </c>
      <c r="I115" t="s">
        <v>648</v>
      </c>
      <c r="J115" t="s">
        <v>579</v>
      </c>
      <c r="K115" t="s">
        <v>26</v>
      </c>
      <c r="L115">
        <v>37.46</v>
      </c>
      <c r="M115">
        <v>295.39999999999998</v>
      </c>
      <c r="N115">
        <v>289.45</v>
      </c>
      <c r="O115">
        <v>43.41</v>
      </c>
    </row>
    <row r="116" spans="2:15" x14ac:dyDescent="0.3">
      <c r="D116" t="s">
        <v>384</v>
      </c>
      <c r="F116">
        <v>138901</v>
      </c>
      <c r="H116">
        <v>500734</v>
      </c>
      <c r="I116" t="s">
        <v>648</v>
      </c>
      <c r="J116" t="s">
        <v>580</v>
      </c>
      <c r="K116" t="s">
        <v>26</v>
      </c>
      <c r="L116">
        <v>169.61</v>
      </c>
      <c r="M116">
        <v>0</v>
      </c>
      <c r="N116">
        <v>0</v>
      </c>
      <c r="O116">
        <v>169.61</v>
      </c>
    </row>
    <row r="117" spans="2:15" x14ac:dyDescent="0.3">
      <c r="D117" t="s">
        <v>384</v>
      </c>
      <c r="F117">
        <v>138901</v>
      </c>
      <c r="H117">
        <v>500743</v>
      </c>
      <c r="I117" t="s">
        <v>649</v>
      </c>
      <c r="J117" t="s">
        <v>579</v>
      </c>
      <c r="K117" t="s">
        <v>26</v>
      </c>
      <c r="L117">
        <v>0</v>
      </c>
      <c r="M117">
        <v>15.98</v>
      </c>
      <c r="N117">
        <v>15.98</v>
      </c>
      <c r="O117">
        <v>0</v>
      </c>
    </row>
    <row r="118" spans="2:15" x14ac:dyDescent="0.3">
      <c r="D118" t="s">
        <v>384</v>
      </c>
      <c r="F118">
        <v>138901</v>
      </c>
      <c r="H118">
        <v>500743</v>
      </c>
      <c r="I118" t="s">
        <v>649</v>
      </c>
      <c r="J118" t="s">
        <v>580</v>
      </c>
      <c r="K118" t="s">
        <v>26</v>
      </c>
      <c r="L118">
        <v>0</v>
      </c>
      <c r="M118">
        <v>226.35</v>
      </c>
      <c r="N118">
        <v>226.35</v>
      </c>
      <c r="O118">
        <v>0</v>
      </c>
    </row>
    <row r="119" spans="2:15" x14ac:dyDescent="0.3">
      <c r="D119" t="s">
        <v>384</v>
      </c>
      <c r="F119">
        <v>138901</v>
      </c>
      <c r="H119">
        <v>500768</v>
      </c>
      <c r="I119" t="s">
        <v>423</v>
      </c>
      <c r="J119" t="s">
        <v>579</v>
      </c>
      <c r="K119" t="s">
        <v>26</v>
      </c>
      <c r="L119">
        <v>-7</v>
      </c>
      <c r="M119">
        <v>23.64</v>
      </c>
      <c r="N119">
        <v>16.64</v>
      </c>
      <c r="O119">
        <v>0</v>
      </c>
    </row>
    <row r="120" spans="2:15" x14ac:dyDescent="0.3">
      <c r="D120" t="s">
        <v>384</v>
      </c>
      <c r="F120">
        <v>138901</v>
      </c>
      <c r="H120">
        <v>500768</v>
      </c>
      <c r="I120" t="s">
        <v>423</v>
      </c>
      <c r="J120" t="s">
        <v>580</v>
      </c>
      <c r="K120" t="s">
        <v>26</v>
      </c>
      <c r="L120">
        <v>720.18</v>
      </c>
      <c r="M120">
        <v>716.05</v>
      </c>
      <c r="N120" s="1">
        <v>1436.23</v>
      </c>
      <c r="O120">
        <v>0</v>
      </c>
    </row>
    <row r="122" spans="2:15" x14ac:dyDescent="0.3">
      <c r="B122" t="s">
        <v>442</v>
      </c>
      <c r="D122" t="s">
        <v>384</v>
      </c>
      <c r="F122">
        <v>138901</v>
      </c>
      <c r="K122" t="s">
        <v>26</v>
      </c>
      <c r="L122" s="1">
        <v>6655875.7199999997</v>
      </c>
      <c r="M122" s="1">
        <v>3389131.84</v>
      </c>
      <c r="N122" s="1">
        <v>1675037.14</v>
      </c>
      <c r="O122" s="1">
        <v>8369970.4199999999</v>
      </c>
    </row>
    <row r="124" spans="2:15" x14ac:dyDescent="0.3">
      <c r="B124" t="s">
        <v>443</v>
      </c>
      <c r="D124" t="s">
        <v>384</v>
      </c>
      <c r="K124" t="s">
        <v>26</v>
      </c>
      <c r="L124" s="1">
        <v>6655875.7199999997</v>
      </c>
      <c r="M124" s="1">
        <v>3389131.84</v>
      </c>
      <c r="N124" s="1">
        <v>1675037.14</v>
      </c>
      <c r="O124" s="1">
        <v>8369970.4199999999</v>
      </c>
    </row>
    <row r="126" spans="2:15" x14ac:dyDescent="0.3">
      <c r="B126" t="s">
        <v>444</v>
      </c>
      <c r="K126" t="s">
        <v>26</v>
      </c>
      <c r="L126" s="1">
        <v>6655875.7199999997</v>
      </c>
      <c r="M126" s="1">
        <v>3389131.84</v>
      </c>
      <c r="N126" s="1">
        <v>1675037.14</v>
      </c>
      <c r="O126" s="1">
        <v>8369970.4199999999</v>
      </c>
    </row>
    <row r="135" spans="9:9" x14ac:dyDescent="0.3">
      <c r="I135" s="1"/>
    </row>
    <row r="136" spans="9:9" x14ac:dyDescent="0.3">
      <c r="I136" s="1"/>
    </row>
    <row r="138" spans="9:9" x14ac:dyDescent="0.3">
      <c r="I138" s="1"/>
    </row>
  </sheetData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3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1047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15997.27</v>
      </c>
      <c r="P7" s="1">
        <v>19986.830000000002</v>
      </c>
      <c r="Q7" s="1">
        <v>18761.82</v>
      </c>
      <c r="R7" s="1">
        <v>17222.28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4419.78</v>
      </c>
      <c r="P9" s="1">
        <v>7459.36</v>
      </c>
      <c r="Q9" s="1">
        <v>7184.31</v>
      </c>
      <c r="R9" s="1">
        <v>4694.83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1335.52</v>
      </c>
      <c r="P11" s="1">
        <v>1559.8</v>
      </c>
      <c r="Q11" s="1">
        <v>1335.52</v>
      </c>
      <c r="R11" s="1">
        <v>1559.8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0</v>
      </c>
      <c r="Q13">
        <v>0</v>
      </c>
      <c r="R13" s="1">
        <v>794902.78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61054.66</v>
      </c>
      <c r="P14" s="1">
        <v>65921.570000000007</v>
      </c>
      <c r="Q14" s="1">
        <v>61054.66</v>
      </c>
      <c r="R14" s="1">
        <v>65921.570000000007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2989.47</v>
      </c>
      <c r="P16" s="1">
        <v>3468.77</v>
      </c>
      <c r="Q16" s="1">
        <v>2989.47</v>
      </c>
      <c r="R16" s="1">
        <v>3468.77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>
        <v>0</v>
      </c>
      <c r="Q17">
        <v>0</v>
      </c>
      <c r="R17" s="1">
        <v>42957.43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500133</v>
      </c>
      <c r="J19" t="s">
        <v>942</v>
      </c>
      <c r="K19" t="s">
        <v>579</v>
      </c>
      <c r="L19" t="s">
        <v>26</v>
      </c>
      <c r="N19">
        <v>0</v>
      </c>
      <c r="P19">
        <v>376.55</v>
      </c>
      <c r="Q19">
        <v>376.55</v>
      </c>
      <c r="R19">
        <v>0</v>
      </c>
    </row>
    <row r="20" spans="4:18" x14ac:dyDescent="0.3">
      <c r="D20" t="s">
        <v>384</v>
      </c>
      <c r="F20">
        <v>138901</v>
      </c>
      <c r="I20">
        <v>500145</v>
      </c>
      <c r="J20" t="s">
        <v>762</v>
      </c>
      <c r="K20" t="s">
        <v>580</v>
      </c>
      <c r="L20" t="s">
        <v>26</v>
      </c>
      <c r="N20">
        <v>600</v>
      </c>
      <c r="P20">
        <v>0</v>
      </c>
      <c r="Q20">
        <v>0</v>
      </c>
      <c r="R20">
        <v>600</v>
      </c>
    </row>
    <row r="21" spans="4:18" x14ac:dyDescent="0.3">
      <c r="D21" t="s">
        <v>384</v>
      </c>
      <c r="F21">
        <v>138901</v>
      </c>
      <c r="I21">
        <v>500187</v>
      </c>
      <c r="J21" t="s">
        <v>390</v>
      </c>
      <c r="K21" t="s">
        <v>580</v>
      </c>
      <c r="L21" t="s">
        <v>26</v>
      </c>
      <c r="N21">
        <v>50</v>
      </c>
      <c r="P21">
        <v>0</v>
      </c>
      <c r="Q21">
        <v>0</v>
      </c>
      <c r="R21">
        <v>50</v>
      </c>
    </row>
    <row r="22" spans="4:18" x14ac:dyDescent="0.3">
      <c r="D22" t="s">
        <v>384</v>
      </c>
      <c r="F22">
        <v>138901</v>
      </c>
      <c r="I22">
        <v>500225</v>
      </c>
      <c r="J22" t="s">
        <v>583</v>
      </c>
      <c r="K22" t="s">
        <v>579</v>
      </c>
      <c r="L22" t="s">
        <v>26</v>
      </c>
      <c r="N22" s="1">
        <v>7495.1</v>
      </c>
      <c r="P22" s="1">
        <v>8298.5</v>
      </c>
      <c r="Q22" s="1">
        <v>7495.1</v>
      </c>
      <c r="R22" s="1">
        <v>8298.5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580</v>
      </c>
      <c r="L23" t="s">
        <v>26</v>
      </c>
      <c r="N23" s="1">
        <v>84186.7</v>
      </c>
      <c r="P23">
        <v>0</v>
      </c>
      <c r="Q23">
        <v>0</v>
      </c>
      <c r="R23" s="1">
        <v>84186.7</v>
      </c>
    </row>
    <row r="24" spans="4:18" x14ac:dyDescent="0.3">
      <c r="D24" t="s">
        <v>384</v>
      </c>
      <c r="F24">
        <v>138901</v>
      </c>
      <c r="I24">
        <v>500250</v>
      </c>
      <c r="J24" t="s">
        <v>943</v>
      </c>
      <c r="K24" t="s">
        <v>579</v>
      </c>
      <c r="L24" t="s">
        <v>26</v>
      </c>
      <c r="N24">
        <v>0</v>
      </c>
      <c r="P24">
        <v>693.76</v>
      </c>
      <c r="Q24">
        <v>693.76</v>
      </c>
      <c r="R24">
        <v>0</v>
      </c>
    </row>
    <row r="25" spans="4:18" x14ac:dyDescent="0.3">
      <c r="D25" t="s">
        <v>384</v>
      </c>
      <c r="F25">
        <v>138901</v>
      </c>
      <c r="I25">
        <v>500256</v>
      </c>
      <c r="J25" t="s">
        <v>877</v>
      </c>
      <c r="K25" t="s">
        <v>580</v>
      </c>
      <c r="L25" t="s">
        <v>26</v>
      </c>
      <c r="N25" s="1">
        <v>20858.43</v>
      </c>
      <c r="P25">
        <v>0</v>
      </c>
      <c r="Q25">
        <v>0</v>
      </c>
      <c r="R25" s="1">
        <v>20858.43</v>
      </c>
    </row>
    <row r="26" spans="4:18" x14ac:dyDescent="0.3">
      <c r="D26" t="s">
        <v>384</v>
      </c>
      <c r="F26">
        <v>138901</v>
      </c>
      <c r="I26">
        <v>500260</v>
      </c>
      <c r="J26" t="s">
        <v>944</v>
      </c>
      <c r="K26" t="s">
        <v>579</v>
      </c>
      <c r="L26" t="s">
        <v>26</v>
      </c>
      <c r="N26">
        <v>0</v>
      </c>
      <c r="P26">
        <v>1.96</v>
      </c>
      <c r="Q26">
        <v>1.96</v>
      </c>
      <c r="R26">
        <v>0</v>
      </c>
    </row>
    <row r="27" spans="4:18" x14ac:dyDescent="0.3">
      <c r="D27" t="s">
        <v>384</v>
      </c>
      <c r="F27">
        <v>138901</v>
      </c>
      <c r="I27">
        <v>500264</v>
      </c>
      <c r="J27" t="s">
        <v>584</v>
      </c>
      <c r="K27" t="s">
        <v>579</v>
      </c>
      <c r="L27" t="s">
        <v>26</v>
      </c>
      <c r="N27" s="1">
        <v>2380.66</v>
      </c>
      <c r="P27" s="1">
        <v>21514</v>
      </c>
      <c r="Q27" s="1">
        <v>26990.58</v>
      </c>
      <c r="R27" s="1">
        <v>-3095.92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580</v>
      </c>
      <c r="L28" t="s">
        <v>26</v>
      </c>
      <c r="N28" s="1">
        <v>165079.47</v>
      </c>
      <c r="P28" s="1">
        <v>3569.68</v>
      </c>
      <c r="Q28">
        <v>0</v>
      </c>
      <c r="R28" s="1">
        <v>168649.15</v>
      </c>
    </row>
    <row r="29" spans="4:18" x14ac:dyDescent="0.3">
      <c r="D29" t="s">
        <v>384</v>
      </c>
      <c r="F29">
        <v>138901</v>
      </c>
      <c r="I29">
        <v>500266</v>
      </c>
      <c r="J29" t="s">
        <v>945</v>
      </c>
      <c r="K29" t="s">
        <v>580</v>
      </c>
      <c r="L29" t="s">
        <v>26</v>
      </c>
      <c r="N29">
        <v>0</v>
      </c>
      <c r="P29" s="1">
        <v>127830</v>
      </c>
      <c r="Q29" s="1">
        <v>127830</v>
      </c>
      <c r="R29">
        <v>0</v>
      </c>
    </row>
    <row r="30" spans="4:18" x14ac:dyDescent="0.3">
      <c r="D30" t="s">
        <v>384</v>
      </c>
      <c r="F30">
        <v>138901</v>
      </c>
      <c r="I30">
        <v>500268</v>
      </c>
      <c r="J30" t="s">
        <v>878</v>
      </c>
      <c r="K30" t="s">
        <v>579</v>
      </c>
      <c r="L30" t="s">
        <v>26</v>
      </c>
      <c r="N30">
        <v>0</v>
      </c>
      <c r="P30">
        <v>122.06</v>
      </c>
      <c r="Q30">
        <v>122.06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580</v>
      </c>
      <c r="L31" t="s">
        <v>26</v>
      </c>
      <c r="N31">
        <v>0</v>
      </c>
      <c r="P31">
        <v>254.42</v>
      </c>
      <c r="Q31">
        <v>254.42</v>
      </c>
      <c r="R31">
        <v>0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579</v>
      </c>
      <c r="L32" t="s">
        <v>26</v>
      </c>
      <c r="N32" s="1">
        <v>210525</v>
      </c>
      <c r="P32" s="1">
        <v>228550</v>
      </c>
      <c r="Q32" s="1">
        <v>210525</v>
      </c>
      <c r="R32" s="1">
        <v>228550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580</v>
      </c>
      <c r="L33" t="s">
        <v>26</v>
      </c>
      <c r="N33" s="1">
        <v>1112356.7</v>
      </c>
      <c r="P33">
        <v>0</v>
      </c>
      <c r="Q33">
        <v>0</v>
      </c>
      <c r="R33" s="1">
        <v>1112356.7</v>
      </c>
    </row>
    <row r="34" spans="4:18" x14ac:dyDescent="0.3">
      <c r="D34" t="s">
        <v>384</v>
      </c>
      <c r="F34">
        <v>138901</v>
      </c>
      <c r="I34">
        <v>500297</v>
      </c>
      <c r="J34" t="s">
        <v>396</v>
      </c>
      <c r="K34" t="s">
        <v>579</v>
      </c>
      <c r="L34" t="s">
        <v>26</v>
      </c>
      <c r="N34">
        <v>0</v>
      </c>
      <c r="P34">
        <v>72.63</v>
      </c>
      <c r="Q34">
        <v>72.63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580</v>
      </c>
      <c r="L35" t="s">
        <v>26</v>
      </c>
      <c r="N35">
        <v>0</v>
      </c>
      <c r="P35">
        <v>83.81</v>
      </c>
      <c r="Q35">
        <v>83.81</v>
      </c>
      <c r="R35">
        <v>0</v>
      </c>
    </row>
    <row r="36" spans="4:18" x14ac:dyDescent="0.3">
      <c r="D36" t="s">
        <v>384</v>
      </c>
      <c r="F36">
        <v>138901</v>
      </c>
      <c r="I36">
        <v>500300</v>
      </c>
      <c r="J36" t="s">
        <v>636</v>
      </c>
      <c r="K36" t="s">
        <v>579</v>
      </c>
      <c r="L36" t="s">
        <v>26</v>
      </c>
      <c r="N36">
        <v>0</v>
      </c>
      <c r="P36" s="1">
        <v>13441</v>
      </c>
      <c r="Q36" s="1">
        <v>13441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580</v>
      </c>
      <c r="L37" t="s">
        <v>26</v>
      </c>
      <c r="N37">
        <v>0</v>
      </c>
      <c r="P37">
        <v>380</v>
      </c>
      <c r="Q37">
        <v>380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579</v>
      </c>
      <c r="L38" t="s">
        <v>26</v>
      </c>
      <c r="N38" s="1">
        <v>-2434.87</v>
      </c>
      <c r="P38" s="1">
        <v>8704.7800000000007</v>
      </c>
      <c r="Q38" s="1">
        <v>11740.11</v>
      </c>
      <c r="R38" s="1">
        <v>-5470.2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580</v>
      </c>
      <c r="L39" t="s">
        <v>26</v>
      </c>
      <c r="N39" s="1">
        <v>82177</v>
      </c>
      <c r="P39">
        <v>0</v>
      </c>
      <c r="Q39">
        <v>0</v>
      </c>
      <c r="R39" s="1">
        <v>82177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580</v>
      </c>
      <c r="L40" t="s">
        <v>26</v>
      </c>
      <c r="N40" s="1">
        <v>39880</v>
      </c>
      <c r="P40">
        <v>0</v>
      </c>
      <c r="Q40">
        <v>0</v>
      </c>
      <c r="R40" s="1">
        <v>39880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580</v>
      </c>
      <c r="L41" t="s">
        <v>26</v>
      </c>
      <c r="N41" s="1">
        <v>3094.45</v>
      </c>
      <c r="P41">
        <v>0</v>
      </c>
      <c r="Q41">
        <v>0</v>
      </c>
      <c r="R41" s="1">
        <v>3094.45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580</v>
      </c>
      <c r="L42" t="s">
        <v>26</v>
      </c>
      <c r="N42" s="1">
        <v>27213.919999999998</v>
      </c>
      <c r="P42">
        <v>0</v>
      </c>
      <c r="Q42">
        <v>0</v>
      </c>
      <c r="R42" s="1">
        <v>27213.919999999998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579</v>
      </c>
      <c r="L43" t="s">
        <v>26</v>
      </c>
      <c r="N43" s="1">
        <v>-2763.51</v>
      </c>
      <c r="P43" s="1">
        <v>2763.51</v>
      </c>
      <c r="Q43" s="1">
        <v>2958.07</v>
      </c>
      <c r="R43" s="1">
        <v>-2958.07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580</v>
      </c>
      <c r="L44" t="s">
        <v>26</v>
      </c>
      <c r="N44" s="1">
        <v>35562.14</v>
      </c>
      <c r="P44">
        <v>0</v>
      </c>
      <c r="Q44">
        <v>0</v>
      </c>
      <c r="R44" s="1">
        <v>35562.14</v>
      </c>
    </row>
    <row r="45" spans="4:18" x14ac:dyDescent="0.3">
      <c r="D45" t="s">
        <v>384</v>
      </c>
      <c r="F45">
        <v>138901</v>
      </c>
      <c r="I45">
        <v>500350</v>
      </c>
      <c r="J45" t="s">
        <v>946</v>
      </c>
      <c r="K45" t="s">
        <v>579</v>
      </c>
      <c r="L45" t="s">
        <v>26</v>
      </c>
      <c r="N45">
        <v>0</v>
      </c>
      <c r="P45">
        <v>39.590000000000003</v>
      </c>
      <c r="Q45">
        <v>39.590000000000003</v>
      </c>
      <c r="R45">
        <v>0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580</v>
      </c>
      <c r="L46" t="s">
        <v>26</v>
      </c>
      <c r="N46">
        <v>0</v>
      </c>
      <c r="P46">
        <v>380</v>
      </c>
      <c r="Q46">
        <v>380</v>
      </c>
      <c r="R46">
        <v>0</v>
      </c>
    </row>
    <row r="47" spans="4:18" x14ac:dyDescent="0.3">
      <c r="D47" t="s">
        <v>384</v>
      </c>
      <c r="F47">
        <v>138901</v>
      </c>
      <c r="I47">
        <v>500360</v>
      </c>
      <c r="J47" t="s">
        <v>768</v>
      </c>
      <c r="K47" t="s">
        <v>580</v>
      </c>
      <c r="L47" t="s">
        <v>26</v>
      </c>
      <c r="N47" s="1">
        <v>7340</v>
      </c>
      <c r="P47" s="1">
        <v>23552.799999999999</v>
      </c>
      <c r="Q47">
        <v>0</v>
      </c>
      <c r="R47" s="1">
        <v>30892.799999999999</v>
      </c>
    </row>
    <row r="48" spans="4:18" x14ac:dyDescent="0.3">
      <c r="D48" t="s">
        <v>384</v>
      </c>
      <c r="F48">
        <v>138901</v>
      </c>
      <c r="I48">
        <v>500365</v>
      </c>
      <c r="J48" t="s">
        <v>947</v>
      </c>
      <c r="K48" t="s">
        <v>579</v>
      </c>
      <c r="L48" t="s">
        <v>26</v>
      </c>
      <c r="N48">
        <v>0</v>
      </c>
      <c r="P48" s="1">
        <v>1353.56</v>
      </c>
      <c r="Q48" s="1">
        <v>1353.56</v>
      </c>
      <c r="R48">
        <v>0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580</v>
      </c>
      <c r="L49" t="s">
        <v>26</v>
      </c>
      <c r="N49" s="1">
        <v>6845.08</v>
      </c>
      <c r="P49">
        <v>0</v>
      </c>
      <c r="Q49">
        <v>0</v>
      </c>
      <c r="R49" s="1">
        <v>6845.08</v>
      </c>
    </row>
    <row r="50" spans="4:18" x14ac:dyDescent="0.3">
      <c r="D50" t="s">
        <v>384</v>
      </c>
      <c r="F50">
        <v>138901</v>
      </c>
      <c r="I50">
        <v>500375</v>
      </c>
      <c r="J50" t="s">
        <v>659</v>
      </c>
      <c r="K50" t="s">
        <v>580</v>
      </c>
      <c r="L50" t="s">
        <v>26</v>
      </c>
      <c r="N50">
        <v>0</v>
      </c>
      <c r="P50">
        <v>0</v>
      </c>
      <c r="Q50">
        <v>0</v>
      </c>
      <c r="R50">
        <v>0</v>
      </c>
    </row>
    <row r="51" spans="4:18" x14ac:dyDescent="0.3">
      <c r="D51" t="s">
        <v>384</v>
      </c>
      <c r="F51">
        <v>138901</v>
      </c>
      <c r="I51">
        <v>500381</v>
      </c>
      <c r="J51" t="s">
        <v>948</v>
      </c>
      <c r="K51" t="s">
        <v>579</v>
      </c>
      <c r="L51" t="s">
        <v>26</v>
      </c>
      <c r="N51">
        <v>0</v>
      </c>
      <c r="P51">
        <v>812.47</v>
      </c>
      <c r="Q51">
        <v>812.47</v>
      </c>
      <c r="R51">
        <v>0</v>
      </c>
    </row>
    <row r="52" spans="4:18" x14ac:dyDescent="0.3">
      <c r="D52" t="s">
        <v>384</v>
      </c>
      <c r="F52">
        <v>138901</v>
      </c>
      <c r="I52">
        <v>500385</v>
      </c>
      <c r="J52" t="s">
        <v>883</v>
      </c>
      <c r="K52" t="s">
        <v>580</v>
      </c>
      <c r="L52" t="s">
        <v>26</v>
      </c>
      <c r="N52" s="1">
        <v>130691.77</v>
      </c>
      <c r="P52">
        <v>0</v>
      </c>
      <c r="Q52">
        <v>0</v>
      </c>
      <c r="R52" s="1">
        <v>130691.77</v>
      </c>
    </row>
    <row r="53" spans="4:18" x14ac:dyDescent="0.3">
      <c r="D53" t="s">
        <v>384</v>
      </c>
      <c r="F53">
        <v>138901</v>
      </c>
      <c r="I53">
        <v>500386</v>
      </c>
      <c r="J53" t="s">
        <v>884</v>
      </c>
      <c r="K53" t="s">
        <v>579</v>
      </c>
      <c r="L53" t="s">
        <v>26</v>
      </c>
      <c r="N53">
        <v>0</v>
      </c>
      <c r="P53">
        <v>644.73</v>
      </c>
      <c r="Q53">
        <v>644.73</v>
      </c>
      <c r="R53">
        <v>0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580</v>
      </c>
      <c r="L54" t="s">
        <v>26</v>
      </c>
      <c r="N54" s="1">
        <v>28076.49</v>
      </c>
      <c r="P54">
        <v>0</v>
      </c>
      <c r="Q54">
        <v>0</v>
      </c>
      <c r="R54" s="1">
        <v>28076.49</v>
      </c>
    </row>
    <row r="55" spans="4:18" x14ac:dyDescent="0.3">
      <c r="D55" t="s">
        <v>384</v>
      </c>
      <c r="F55">
        <v>138901</v>
      </c>
      <c r="I55">
        <v>500391</v>
      </c>
      <c r="J55" t="s">
        <v>885</v>
      </c>
      <c r="K55" t="s">
        <v>580</v>
      </c>
      <c r="L55" t="s">
        <v>26</v>
      </c>
      <c r="N55" s="1">
        <v>51233.9</v>
      </c>
      <c r="P55">
        <v>0</v>
      </c>
      <c r="Q55">
        <v>0</v>
      </c>
      <c r="R55" s="1">
        <v>51233.9</v>
      </c>
    </row>
    <row r="56" spans="4:18" x14ac:dyDescent="0.3">
      <c r="D56" t="s">
        <v>384</v>
      </c>
      <c r="F56">
        <v>138901</v>
      </c>
      <c r="I56">
        <v>500392</v>
      </c>
      <c r="J56" t="s">
        <v>637</v>
      </c>
      <c r="K56" t="s">
        <v>579</v>
      </c>
      <c r="L56" t="s">
        <v>26</v>
      </c>
      <c r="N56">
        <v>0</v>
      </c>
      <c r="P56">
        <v>407.97</v>
      </c>
      <c r="Q56">
        <v>407.97</v>
      </c>
      <c r="R56">
        <v>0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580</v>
      </c>
      <c r="L57" t="s">
        <v>26</v>
      </c>
      <c r="N57" s="1">
        <v>85266.64</v>
      </c>
      <c r="P57">
        <v>0</v>
      </c>
      <c r="Q57">
        <v>0</v>
      </c>
      <c r="R57" s="1">
        <v>85266.64</v>
      </c>
    </row>
    <row r="58" spans="4:18" x14ac:dyDescent="0.3">
      <c r="D58" t="s">
        <v>384</v>
      </c>
      <c r="F58">
        <v>138901</v>
      </c>
      <c r="I58">
        <v>500394</v>
      </c>
      <c r="J58" t="s">
        <v>638</v>
      </c>
      <c r="K58" t="s">
        <v>579</v>
      </c>
      <c r="L58" t="s">
        <v>26</v>
      </c>
      <c r="N58">
        <v>0</v>
      </c>
      <c r="P58" s="1">
        <v>203475.32</v>
      </c>
      <c r="Q58" s="1">
        <v>203475.32</v>
      </c>
      <c r="R58">
        <v>0</v>
      </c>
    </row>
    <row r="59" spans="4:18" x14ac:dyDescent="0.3">
      <c r="D59" t="s">
        <v>384</v>
      </c>
      <c r="F59">
        <v>138901</v>
      </c>
      <c r="I59">
        <v>500435</v>
      </c>
      <c r="J59" t="s">
        <v>639</v>
      </c>
      <c r="K59" t="s">
        <v>579</v>
      </c>
      <c r="L59" t="s">
        <v>26</v>
      </c>
      <c r="N59">
        <v>0</v>
      </c>
      <c r="P59" s="1">
        <v>7278.31</v>
      </c>
      <c r="Q59" s="1">
        <v>7278.31</v>
      </c>
      <c r="R59">
        <v>0</v>
      </c>
    </row>
    <row r="60" spans="4:18" x14ac:dyDescent="0.3">
      <c r="D60" t="s">
        <v>384</v>
      </c>
      <c r="F60">
        <v>138901</v>
      </c>
      <c r="I60">
        <v>500445</v>
      </c>
      <c r="J60" t="s">
        <v>886</v>
      </c>
      <c r="K60" t="s">
        <v>580</v>
      </c>
      <c r="L60" t="s">
        <v>26</v>
      </c>
      <c r="N60">
        <v>190.5</v>
      </c>
      <c r="P60">
        <v>0</v>
      </c>
      <c r="Q60">
        <v>0</v>
      </c>
      <c r="R60">
        <v>190.5</v>
      </c>
    </row>
    <row r="61" spans="4:18" x14ac:dyDescent="0.3">
      <c r="D61" t="s">
        <v>384</v>
      </c>
      <c r="F61">
        <v>138901</v>
      </c>
      <c r="I61">
        <v>500450</v>
      </c>
      <c r="J61" t="s">
        <v>949</v>
      </c>
      <c r="K61" t="s">
        <v>580</v>
      </c>
      <c r="L61" t="s">
        <v>26</v>
      </c>
      <c r="N61">
        <v>230</v>
      </c>
      <c r="P61">
        <v>0</v>
      </c>
      <c r="Q61">
        <v>0</v>
      </c>
      <c r="R61">
        <v>230</v>
      </c>
    </row>
    <row r="62" spans="4:18" x14ac:dyDescent="0.3">
      <c r="D62" t="s">
        <v>384</v>
      </c>
      <c r="F62">
        <v>138901</v>
      </c>
      <c r="I62">
        <v>500460</v>
      </c>
      <c r="J62" t="s">
        <v>888</v>
      </c>
      <c r="K62" t="s">
        <v>580</v>
      </c>
      <c r="L62" t="s">
        <v>26</v>
      </c>
      <c r="N62" s="1">
        <v>24300</v>
      </c>
      <c r="P62" s="1">
        <v>127830</v>
      </c>
      <c r="Q62">
        <v>0</v>
      </c>
      <c r="R62" s="1">
        <v>152130</v>
      </c>
    </row>
    <row r="63" spans="4:18" x14ac:dyDescent="0.3">
      <c r="D63" t="s">
        <v>384</v>
      </c>
      <c r="F63">
        <v>138901</v>
      </c>
      <c r="I63">
        <v>500465</v>
      </c>
      <c r="J63" t="s">
        <v>950</v>
      </c>
      <c r="K63" t="s">
        <v>580</v>
      </c>
      <c r="L63" t="s">
        <v>26</v>
      </c>
      <c r="N63">
        <v>154.5</v>
      </c>
      <c r="P63">
        <v>0</v>
      </c>
      <c r="Q63">
        <v>0</v>
      </c>
      <c r="R63">
        <v>154.5</v>
      </c>
    </row>
    <row r="64" spans="4:18" x14ac:dyDescent="0.3">
      <c r="D64" t="s">
        <v>384</v>
      </c>
      <c r="F64">
        <v>138901</v>
      </c>
      <c r="I64">
        <v>500491</v>
      </c>
      <c r="J64" t="s">
        <v>640</v>
      </c>
      <c r="K64" t="s">
        <v>579</v>
      </c>
      <c r="L64" t="s">
        <v>26</v>
      </c>
      <c r="N64">
        <v>0</v>
      </c>
      <c r="P64">
        <v>106.27</v>
      </c>
      <c r="Q64">
        <v>106.27</v>
      </c>
      <c r="R64">
        <v>0</v>
      </c>
    </row>
    <row r="65" spans="4:18" x14ac:dyDescent="0.3">
      <c r="D65" t="s">
        <v>384</v>
      </c>
      <c r="F65">
        <v>138901</v>
      </c>
      <c r="I65">
        <v>500495</v>
      </c>
      <c r="J65" t="s">
        <v>641</v>
      </c>
      <c r="K65" t="s">
        <v>579</v>
      </c>
      <c r="L65" t="s">
        <v>26</v>
      </c>
      <c r="N65">
        <v>0</v>
      </c>
      <c r="P65">
        <v>542.15</v>
      </c>
      <c r="Q65">
        <v>542.15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580</v>
      </c>
      <c r="L66" t="s">
        <v>26</v>
      </c>
      <c r="N66">
        <v>0</v>
      </c>
      <c r="P66" s="1">
        <v>2710.11</v>
      </c>
      <c r="Q66" s="1">
        <v>2710.11</v>
      </c>
      <c r="R66">
        <v>0</v>
      </c>
    </row>
    <row r="67" spans="4:18" x14ac:dyDescent="0.3">
      <c r="D67" t="s">
        <v>384</v>
      </c>
      <c r="F67">
        <v>138901</v>
      </c>
      <c r="I67">
        <v>500496</v>
      </c>
      <c r="J67" t="s">
        <v>595</v>
      </c>
      <c r="K67" t="s">
        <v>579</v>
      </c>
      <c r="L67" t="s">
        <v>26</v>
      </c>
      <c r="N67">
        <v>0</v>
      </c>
      <c r="P67" s="1">
        <v>5271.44</v>
      </c>
      <c r="Q67" s="1">
        <v>5271.44</v>
      </c>
      <c r="R67">
        <v>0</v>
      </c>
    </row>
    <row r="68" spans="4:18" x14ac:dyDescent="0.3">
      <c r="D68" t="s">
        <v>384</v>
      </c>
      <c r="F68">
        <v>138901</v>
      </c>
      <c r="I68">
        <v>500507</v>
      </c>
      <c r="J68" t="s">
        <v>642</v>
      </c>
      <c r="K68" t="s">
        <v>580</v>
      </c>
      <c r="L68" t="s">
        <v>26</v>
      </c>
      <c r="N68">
        <v>0</v>
      </c>
      <c r="P68" s="1">
        <v>3356.2</v>
      </c>
      <c r="Q68" s="1">
        <v>3356.2</v>
      </c>
      <c r="R68">
        <v>0</v>
      </c>
    </row>
    <row r="69" spans="4:18" x14ac:dyDescent="0.3">
      <c r="D69" t="s">
        <v>384</v>
      </c>
      <c r="F69">
        <v>138901</v>
      </c>
      <c r="I69">
        <v>500508</v>
      </c>
      <c r="J69" t="s">
        <v>643</v>
      </c>
      <c r="K69" t="s">
        <v>580</v>
      </c>
      <c r="L69" t="s">
        <v>26</v>
      </c>
      <c r="N69">
        <v>106</v>
      </c>
      <c r="P69" s="1">
        <v>3932.32</v>
      </c>
      <c r="Q69">
        <v>0</v>
      </c>
      <c r="R69" s="1">
        <v>4038.32</v>
      </c>
    </row>
    <row r="70" spans="4:18" x14ac:dyDescent="0.3">
      <c r="D70" t="s">
        <v>384</v>
      </c>
      <c r="F70">
        <v>138901</v>
      </c>
      <c r="I70">
        <v>500511</v>
      </c>
      <c r="J70" t="s">
        <v>411</v>
      </c>
      <c r="K70" t="s">
        <v>579</v>
      </c>
      <c r="L70" t="s">
        <v>26</v>
      </c>
      <c r="N70">
        <v>0</v>
      </c>
      <c r="P70">
        <v>70.39</v>
      </c>
      <c r="Q70">
        <v>70.39</v>
      </c>
      <c r="R70">
        <v>0</v>
      </c>
    </row>
    <row r="71" spans="4:18" x14ac:dyDescent="0.3">
      <c r="D71" t="s">
        <v>384</v>
      </c>
      <c r="F71">
        <v>138901</v>
      </c>
      <c r="I71">
        <v>500514</v>
      </c>
      <c r="J71" t="s">
        <v>894</v>
      </c>
      <c r="K71" t="s">
        <v>580</v>
      </c>
      <c r="L71" t="s">
        <v>26</v>
      </c>
      <c r="N71">
        <v>0</v>
      </c>
      <c r="P71">
        <v>137.80000000000001</v>
      </c>
      <c r="Q71">
        <v>0</v>
      </c>
      <c r="R71">
        <v>137.80000000000001</v>
      </c>
    </row>
    <row r="72" spans="4:18" x14ac:dyDescent="0.3">
      <c r="D72" t="s">
        <v>384</v>
      </c>
      <c r="F72">
        <v>138901</v>
      </c>
      <c r="I72">
        <v>500522</v>
      </c>
      <c r="J72" t="s">
        <v>402</v>
      </c>
      <c r="K72" t="s">
        <v>579</v>
      </c>
      <c r="L72" t="s">
        <v>26</v>
      </c>
      <c r="N72" s="1">
        <v>5765.74</v>
      </c>
      <c r="P72" s="1">
        <v>6903.28</v>
      </c>
      <c r="Q72" s="1">
        <v>5765.74</v>
      </c>
      <c r="R72" s="1">
        <v>6903.28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580</v>
      </c>
      <c r="L73" t="s">
        <v>26</v>
      </c>
      <c r="N73" s="1">
        <v>286462.90999999997</v>
      </c>
      <c r="P73">
        <v>0</v>
      </c>
      <c r="Q73">
        <v>0</v>
      </c>
      <c r="R73" s="1">
        <v>286462.90999999997</v>
      </c>
    </row>
    <row r="74" spans="4:18" x14ac:dyDescent="0.3">
      <c r="D74" t="s">
        <v>384</v>
      </c>
      <c r="F74">
        <v>138901</v>
      </c>
      <c r="I74">
        <v>500523</v>
      </c>
      <c r="J74" t="s">
        <v>644</v>
      </c>
      <c r="K74" t="s">
        <v>579</v>
      </c>
      <c r="L74" t="s">
        <v>26</v>
      </c>
      <c r="N74">
        <v>0</v>
      </c>
      <c r="P74" s="1">
        <v>68484.69</v>
      </c>
      <c r="Q74" s="1">
        <v>68484.69</v>
      </c>
      <c r="R74">
        <v>0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580</v>
      </c>
      <c r="L75" t="s">
        <v>26</v>
      </c>
      <c r="N75">
        <v>0</v>
      </c>
      <c r="P75" s="1">
        <v>43236.65</v>
      </c>
      <c r="Q75" s="1">
        <v>43236.65</v>
      </c>
      <c r="R75">
        <v>0</v>
      </c>
    </row>
    <row r="76" spans="4:18" x14ac:dyDescent="0.3">
      <c r="D76" t="s">
        <v>384</v>
      </c>
      <c r="F76">
        <v>138901</v>
      </c>
      <c r="I76">
        <v>500538</v>
      </c>
      <c r="J76" t="s">
        <v>403</v>
      </c>
      <c r="K76" t="s">
        <v>579</v>
      </c>
      <c r="L76" t="s">
        <v>26</v>
      </c>
      <c r="N76">
        <v>-56.78</v>
      </c>
      <c r="P76" s="1">
        <v>2657.48</v>
      </c>
      <c r="Q76" s="1">
        <v>2654.97</v>
      </c>
      <c r="R76">
        <v>-54.27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580</v>
      </c>
      <c r="L77" t="s">
        <v>26</v>
      </c>
      <c r="N77">
        <v>689.67</v>
      </c>
      <c r="P77">
        <v>0</v>
      </c>
      <c r="Q77">
        <v>0</v>
      </c>
      <c r="R77">
        <v>689.67</v>
      </c>
    </row>
    <row r="78" spans="4:18" x14ac:dyDescent="0.3">
      <c r="D78" t="s">
        <v>384</v>
      </c>
      <c r="F78">
        <v>138901</v>
      </c>
      <c r="I78">
        <v>500539</v>
      </c>
      <c r="J78" t="s">
        <v>645</v>
      </c>
      <c r="K78" t="s">
        <v>579</v>
      </c>
      <c r="L78" t="s">
        <v>26</v>
      </c>
      <c r="N78">
        <v>0</v>
      </c>
      <c r="P78" s="1">
        <v>1607.87</v>
      </c>
      <c r="Q78" s="1">
        <v>1607.87</v>
      </c>
      <c r="R78">
        <v>0</v>
      </c>
    </row>
    <row r="79" spans="4:18" x14ac:dyDescent="0.3">
      <c r="D79" t="s">
        <v>384</v>
      </c>
      <c r="F79">
        <v>138901</v>
      </c>
      <c r="I79">
        <v>500543</v>
      </c>
      <c r="J79" t="s">
        <v>898</v>
      </c>
      <c r="K79" t="s">
        <v>580</v>
      </c>
      <c r="L79" t="s">
        <v>26</v>
      </c>
      <c r="N79" s="1">
        <v>3442</v>
      </c>
      <c r="P79">
        <v>0</v>
      </c>
      <c r="Q79">
        <v>0</v>
      </c>
      <c r="R79" s="1">
        <v>3442</v>
      </c>
    </row>
    <row r="80" spans="4:18" x14ac:dyDescent="0.3">
      <c r="D80" t="s">
        <v>384</v>
      </c>
      <c r="F80">
        <v>138901</v>
      </c>
      <c r="I80">
        <v>500554</v>
      </c>
      <c r="J80" t="s">
        <v>901</v>
      </c>
      <c r="K80" t="s">
        <v>580</v>
      </c>
      <c r="L80" t="s">
        <v>26</v>
      </c>
      <c r="N80" s="1">
        <v>30802</v>
      </c>
      <c r="P80">
        <v>0</v>
      </c>
      <c r="Q80">
        <v>0</v>
      </c>
      <c r="R80" s="1">
        <v>30802</v>
      </c>
    </row>
    <row r="81" spans="4:18" x14ac:dyDescent="0.3">
      <c r="D81" t="s">
        <v>384</v>
      </c>
      <c r="F81">
        <v>138901</v>
      </c>
      <c r="I81">
        <v>500557</v>
      </c>
      <c r="J81" t="s">
        <v>406</v>
      </c>
      <c r="K81" t="s">
        <v>579</v>
      </c>
      <c r="L81" t="s">
        <v>26</v>
      </c>
      <c r="N81" s="1">
        <v>5209.42</v>
      </c>
      <c r="P81" s="1">
        <v>1216461.43</v>
      </c>
      <c r="Q81" s="1">
        <v>1215637.43</v>
      </c>
      <c r="R81" s="1">
        <v>6033.42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580</v>
      </c>
      <c r="L82" t="s">
        <v>26</v>
      </c>
      <c r="N82" s="1">
        <v>140476.57999999999</v>
      </c>
      <c r="P82">
        <v>0</v>
      </c>
      <c r="Q82">
        <v>0</v>
      </c>
      <c r="R82" s="1">
        <v>140476.57999999999</v>
      </c>
    </row>
    <row r="83" spans="4:18" x14ac:dyDescent="0.3">
      <c r="D83" t="s">
        <v>384</v>
      </c>
      <c r="F83">
        <v>138901</v>
      </c>
      <c r="I83">
        <v>500560</v>
      </c>
      <c r="J83" t="s">
        <v>407</v>
      </c>
      <c r="K83" t="s">
        <v>580</v>
      </c>
      <c r="L83" t="s">
        <v>26</v>
      </c>
      <c r="N83" s="1">
        <v>20846.599999999999</v>
      </c>
      <c r="P83">
        <v>0</v>
      </c>
      <c r="Q83">
        <v>0</v>
      </c>
      <c r="R83" s="1">
        <v>20846.599999999999</v>
      </c>
    </row>
    <row r="84" spans="4:18" x14ac:dyDescent="0.3">
      <c r="D84" t="s">
        <v>384</v>
      </c>
      <c r="F84">
        <v>138901</v>
      </c>
      <c r="I84">
        <v>500576</v>
      </c>
      <c r="J84" t="s">
        <v>408</v>
      </c>
      <c r="K84" t="s">
        <v>579</v>
      </c>
      <c r="L84" t="s">
        <v>26</v>
      </c>
      <c r="N84" s="1">
        <v>2636.56</v>
      </c>
      <c r="P84" s="1">
        <v>2769.64</v>
      </c>
      <c r="Q84" s="1">
        <v>2636.56</v>
      </c>
      <c r="R84" s="1">
        <v>2769.64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580</v>
      </c>
      <c r="L85" t="s">
        <v>26</v>
      </c>
      <c r="N85" s="1">
        <v>35090.44</v>
      </c>
      <c r="P85" s="1">
        <v>8480</v>
      </c>
      <c r="Q85">
        <v>0</v>
      </c>
      <c r="R85" s="1">
        <v>43570.44</v>
      </c>
    </row>
    <row r="86" spans="4:18" x14ac:dyDescent="0.3">
      <c r="D86" t="s">
        <v>384</v>
      </c>
      <c r="F86">
        <v>138901</v>
      </c>
      <c r="I86">
        <v>500577</v>
      </c>
      <c r="J86" t="s">
        <v>409</v>
      </c>
      <c r="K86" t="s">
        <v>580</v>
      </c>
      <c r="L86" t="s">
        <v>26</v>
      </c>
      <c r="N86" s="1">
        <v>7185.8</v>
      </c>
      <c r="P86">
        <v>0</v>
      </c>
      <c r="Q86">
        <v>0</v>
      </c>
      <c r="R86" s="1">
        <v>7185.8</v>
      </c>
    </row>
    <row r="87" spans="4:18" x14ac:dyDescent="0.3">
      <c r="D87" t="s">
        <v>384</v>
      </c>
      <c r="F87">
        <v>138901</v>
      </c>
      <c r="I87">
        <v>500591</v>
      </c>
      <c r="J87" t="s">
        <v>904</v>
      </c>
      <c r="K87" t="s">
        <v>579</v>
      </c>
      <c r="L87" t="s">
        <v>26</v>
      </c>
      <c r="N87" s="1">
        <v>-2862.27</v>
      </c>
      <c r="P87" s="1">
        <v>2993.81</v>
      </c>
      <c r="Q87" s="1">
        <v>4915.8</v>
      </c>
      <c r="R87" s="1">
        <v>-4784.26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580</v>
      </c>
      <c r="L88" t="s">
        <v>26</v>
      </c>
      <c r="N88" s="1">
        <v>387618.33</v>
      </c>
      <c r="P88">
        <v>0</v>
      </c>
      <c r="Q88">
        <v>0</v>
      </c>
      <c r="R88" s="1">
        <v>387618.33</v>
      </c>
    </row>
    <row r="89" spans="4:18" x14ac:dyDescent="0.3">
      <c r="D89" t="s">
        <v>384</v>
      </c>
      <c r="F89">
        <v>138901</v>
      </c>
      <c r="I89">
        <v>500598</v>
      </c>
      <c r="J89" t="s">
        <v>905</v>
      </c>
      <c r="K89" t="s">
        <v>580</v>
      </c>
      <c r="L89" t="s">
        <v>26</v>
      </c>
      <c r="N89" s="1">
        <v>262720.34999999998</v>
      </c>
      <c r="P89">
        <v>0</v>
      </c>
      <c r="Q89">
        <v>0</v>
      </c>
      <c r="R89" s="1">
        <v>262720.34999999998</v>
      </c>
    </row>
    <row r="90" spans="4:18" x14ac:dyDescent="0.3">
      <c r="D90" t="s">
        <v>384</v>
      </c>
      <c r="F90">
        <v>138901</v>
      </c>
      <c r="I90">
        <v>500603</v>
      </c>
      <c r="J90" t="s">
        <v>935</v>
      </c>
      <c r="K90" t="s">
        <v>579</v>
      </c>
      <c r="L90" t="s">
        <v>26</v>
      </c>
      <c r="N90">
        <v>0</v>
      </c>
      <c r="P90">
        <v>0</v>
      </c>
      <c r="Q90">
        <v>0</v>
      </c>
      <c r="R90">
        <v>0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580</v>
      </c>
      <c r="L91" t="s">
        <v>26</v>
      </c>
      <c r="N91" s="1">
        <v>89159.32</v>
      </c>
      <c r="P91" s="1">
        <v>21656.99</v>
      </c>
      <c r="Q91">
        <v>0</v>
      </c>
      <c r="R91" s="1">
        <v>110816.31</v>
      </c>
    </row>
    <row r="92" spans="4:18" x14ac:dyDescent="0.3">
      <c r="D92" t="s">
        <v>384</v>
      </c>
      <c r="F92">
        <v>138901</v>
      </c>
      <c r="I92">
        <v>500625</v>
      </c>
      <c r="J92" t="s">
        <v>824</v>
      </c>
      <c r="K92" t="s">
        <v>579</v>
      </c>
      <c r="L92" t="s">
        <v>26</v>
      </c>
      <c r="N92">
        <v>590.24</v>
      </c>
      <c r="P92">
        <v>165.87</v>
      </c>
      <c r="Q92" s="1">
        <v>1439.65</v>
      </c>
      <c r="R92">
        <v>-683.54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580</v>
      </c>
      <c r="L93" t="s">
        <v>26</v>
      </c>
      <c r="N93" s="1">
        <v>31094.47</v>
      </c>
      <c r="P93">
        <v>0</v>
      </c>
      <c r="Q93">
        <v>0</v>
      </c>
      <c r="R93" s="1">
        <v>31094.47</v>
      </c>
    </row>
    <row r="94" spans="4:18" x14ac:dyDescent="0.3">
      <c r="D94" t="s">
        <v>384</v>
      </c>
      <c r="F94">
        <v>138901</v>
      </c>
      <c r="I94">
        <v>500631</v>
      </c>
      <c r="J94" t="s">
        <v>413</v>
      </c>
      <c r="K94" t="s">
        <v>579</v>
      </c>
      <c r="L94" t="s">
        <v>26</v>
      </c>
      <c r="N94">
        <v>-1.96</v>
      </c>
      <c r="P94">
        <v>1.96</v>
      </c>
      <c r="Q94">
        <v>35.6</v>
      </c>
      <c r="R94">
        <v>-35.6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580</v>
      </c>
      <c r="L95" t="s">
        <v>26</v>
      </c>
      <c r="N95" s="1">
        <v>4830.7299999999996</v>
      </c>
      <c r="P95">
        <v>0</v>
      </c>
      <c r="Q95">
        <v>0</v>
      </c>
      <c r="R95" s="1">
        <v>4830.7299999999996</v>
      </c>
    </row>
    <row r="96" spans="4:18" x14ac:dyDescent="0.3">
      <c r="D96" t="s">
        <v>384</v>
      </c>
      <c r="F96">
        <v>138901</v>
      </c>
      <c r="I96">
        <v>500634</v>
      </c>
      <c r="J96" t="s">
        <v>909</v>
      </c>
      <c r="K96" t="s">
        <v>580</v>
      </c>
      <c r="L96" t="s">
        <v>26</v>
      </c>
      <c r="N96" s="1">
        <v>156052</v>
      </c>
      <c r="P96">
        <v>0</v>
      </c>
      <c r="Q96">
        <v>0</v>
      </c>
      <c r="R96" s="1">
        <v>156052</v>
      </c>
    </row>
    <row r="97" spans="4:18" x14ac:dyDescent="0.3">
      <c r="D97" t="s">
        <v>384</v>
      </c>
      <c r="F97">
        <v>138901</v>
      </c>
      <c r="I97">
        <v>500635</v>
      </c>
      <c r="J97" t="s">
        <v>910</v>
      </c>
      <c r="K97" t="s">
        <v>580</v>
      </c>
      <c r="L97" t="s">
        <v>26</v>
      </c>
      <c r="N97" s="1">
        <v>12377.13</v>
      </c>
      <c r="P97">
        <v>0</v>
      </c>
      <c r="Q97">
        <v>0</v>
      </c>
      <c r="R97" s="1">
        <v>12377.13</v>
      </c>
    </row>
    <row r="98" spans="4:18" x14ac:dyDescent="0.3">
      <c r="D98" t="s">
        <v>384</v>
      </c>
      <c r="F98">
        <v>138901</v>
      </c>
      <c r="I98">
        <v>500639</v>
      </c>
      <c r="J98" t="s">
        <v>911</v>
      </c>
      <c r="K98" t="s">
        <v>580</v>
      </c>
      <c r="L98" t="s">
        <v>26</v>
      </c>
      <c r="N98" s="1">
        <v>35399.08</v>
      </c>
      <c r="P98">
        <v>0</v>
      </c>
      <c r="Q98">
        <v>0</v>
      </c>
      <c r="R98" s="1">
        <v>35399.08</v>
      </c>
    </row>
    <row r="99" spans="4:18" x14ac:dyDescent="0.3">
      <c r="D99" t="s">
        <v>384</v>
      </c>
      <c r="F99">
        <v>138901</v>
      </c>
      <c r="I99">
        <v>500641</v>
      </c>
      <c r="J99" t="s">
        <v>912</v>
      </c>
      <c r="K99" t="s">
        <v>579</v>
      </c>
      <c r="L99" t="s">
        <v>26</v>
      </c>
      <c r="N99" s="1">
        <v>73071.34</v>
      </c>
      <c r="P99" s="1">
        <v>80976.759999999995</v>
      </c>
      <c r="Q99" s="1">
        <v>73071.34</v>
      </c>
      <c r="R99" s="1">
        <v>80976.759999999995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580</v>
      </c>
      <c r="L100" t="s">
        <v>26</v>
      </c>
      <c r="N100" s="1">
        <v>2033543.32</v>
      </c>
      <c r="P100" s="1">
        <v>97612.800000000003</v>
      </c>
      <c r="Q100">
        <v>0</v>
      </c>
      <c r="R100" s="1">
        <v>2131156.12</v>
      </c>
    </row>
    <row r="101" spans="4:18" x14ac:dyDescent="0.3">
      <c r="D101" t="s">
        <v>384</v>
      </c>
      <c r="F101">
        <v>138901</v>
      </c>
      <c r="I101">
        <v>500645</v>
      </c>
      <c r="J101" t="s">
        <v>913</v>
      </c>
      <c r="K101" t="s">
        <v>579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580</v>
      </c>
      <c r="L102" t="s">
        <v>26</v>
      </c>
      <c r="N102">
        <v>0</v>
      </c>
      <c r="P102" s="1">
        <v>20995.06</v>
      </c>
      <c r="Q102">
        <v>0</v>
      </c>
      <c r="R102" s="1">
        <v>20995.06</v>
      </c>
    </row>
    <row r="103" spans="4:18" x14ac:dyDescent="0.3">
      <c r="D103" t="s">
        <v>384</v>
      </c>
      <c r="F103">
        <v>138901</v>
      </c>
      <c r="I103">
        <v>500656</v>
      </c>
      <c r="J103" t="s">
        <v>915</v>
      </c>
      <c r="K103" t="s">
        <v>580</v>
      </c>
      <c r="L103" t="s">
        <v>26</v>
      </c>
      <c r="N103" s="1">
        <v>127201.44</v>
      </c>
      <c r="P103">
        <v>0</v>
      </c>
      <c r="Q103">
        <v>0</v>
      </c>
      <c r="R103" s="1">
        <v>127201.44</v>
      </c>
    </row>
    <row r="104" spans="4:18" x14ac:dyDescent="0.3">
      <c r="D104" t="s">
        <v>384</v>
      </c>
      <c r="F104">
        <v>138901</v>
      </c>
      <c r="I104">
        <v>500657</v>
      </c>
      <c r="J104" t="s">
        <v>916</v>
      </c>
      <c r="K104" t="s">
        <v>580</v>
      </c>
      <c r="L104" t="s">
        <v>26</v>
      </c>
      <c r="N104">
        <v>524</v>
      </c>
      <c r="P104">
        <v>0</v>
      </c>
      <c r="Q104">
        <v>0</v>
      </c>
      <c r="R104">
        <v>524</v>
      </c>
    </row>
    <row r="105" spans="4:18" x14ac:dyDescent="0.3">
      <c r="D105" t="s">
        <v>384</v>
      </c>
      <c r="F105">
        <v>138901</v>
      </c>
      <c r="I105">
        <v>500660</v>
      </c>
      <c r="J105" t="s">
        <v>917</v>
      </c>
      <c r="K105" t="s">
        <v>580</v>
      </c>
      <c r="L105" t="s">
        <v>26</v>
      </c>
      <c r="N105" s="1">
        <v>14011.4</v>
      </c>
      <c r="P105">
        <v>0</v>
      </c>
      <c r="Q105">
        <v>0</v>
      </c>
      <c r="R105" s="1">
        <v>14011.4</v>
      </c>
    </row>
    <row r="106" spans="4:18" x14ac:dyDescent="0.3">
      <c r="D106" t="s">
        <v>384</v>
      </c>
      <c r="F106">
        <v>138901</v>
      </c>
      <c r="I106">
        <v>500675</v>
      </c>
      <c r="J106" t="s">
        <v>1046</v>
      </c>
      <c r="K106" t="s">
        <v>580</v>
      </c>
      <c r="L106" t="s">
        <v>26</v>
      </c>
      <c r="N106">
        <v>0</v>
      </c>
      <c r="P106" s="1">
        <v>1742.64</v>
      </c>
      <c r="Q106" s="1">
        <v>1742.64</v>
      </c>
      <c r="R106">
        <v>0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10.99</v>
      </c>
      <c r="Q107">
        <v>10.99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23320</v>
      </c>
      <c r="P109">
        <v>558.72</v>
      </c>
      <c r="Q109">
        <v>0</v>
      </c>
      <c r="R109" s="1">
        <v>23878.720000000001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167.75</v>
      </c>
      <c r="Q110">
        <v>167.75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211.28</v>
      </c>
      <c r="Q112">
        <v>211.28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1037.29</v>
      </c>
      <c r="Q114" s="1">
        <v>1037.29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3910.24</v>
      </c>
      <c r="Q115" s="1">
        <v>3910.24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43.41</v>
      </c>
      <c r="P116">
        <v>357.4</v>
      </c>
      <c r="Q116">
        <v>354.49</v>
      </c>
      <c r="R116">
        <v>46.32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25.87</v>
      </c>
      <c r="Q118">
        <v>25.87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53.11</v>
      </c>
      <c r="Q120">
        <v>53.11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>
        <v>0</v>
      </c>
      <c r="P122" s="1">
        <v>56893.4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8369970.4199999999</v>
      </c>
      <c r="P124" s="1">
        <v>2538193.33</v>
      </c>
      <c r="Q124" s="1">
        <v>2149005.23</v>
      </c>
      <c r="R124" s="1">
        <v>8759158.5199999996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8369970.4199999999</v>
      </c>
      <c r="P126" s="1">
        <v>2538193.33</v>
      </c>
      <c r="Q126" s="1">
        <v>2149005.23</v>
      </c>
      <c r="R126" s="1">
        <v>8759158.5199999996</v>
      </c>
    </row>
    <row r="128" spans="2:18" x14ac:dyDescent="0.3">
      <c r="B128" t="s">
        <v>444</v>
      </c>
      <c r="L128" t="s">
        <v>26</v>
      </c>
      <c r="N128" s="1">
        <v>8369970.4199999999</v>
      </c>
      <c r="P128" s="1">
        <v>2538193.33</v>
      </c>
      <c r="Q128" s="1">
        <v>2149005.23</v>
      </c>
      <c r="R128" s="1">
        <v>8759158.5199999996</v>
      </c>
    </row>
    <row r="130" spans="1:15" x14ac:dyDescent="0.3">
      <c r="A130" t="s">
        <v>1048</v>
      </c>
    </row>
    <row r="131" spans="1:15" x14ac:dyDescent="0.3">
      <c r="A131" t="s">
        <v>446</v>
      </c>
    </row>
    <row r="132" spans="1:15" x14ac:dyDescent="0.3">
      <c r="A132" t="s">
        <v>1037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385394.78</v>
      </c>
      <c r="J137" s="1">
        <v>1987823.76</v>
      </c>
      <c r="M137" s="1">
        <v>1963855.23</v>
      </c>
      <c r="O137" s="1">
        <v>409363.31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7984575.6399999997</v>
      </c>
      <c r="J138" s="1">
        <v>550369.56999999995</v>
      </c>
      <c r="M138" s="1">
        <v>185150</v>
      </c>
      <c r="O138" s="1">
        <v>8349795.21</v>
      </c>
    </row>
    <row r="140" spans="1:15" x14ac:dyDescent="0.3">
      <c r="B140" t="s">
        <v>442</v>
      </c>
      <c r="C140" t="s">
        <v>26</v>
      </c>
      <c r="H140" s="1">
        <v>8369970.4199999999</v>
      </c>
      <c r="J140" s="1">
        <v>2538193.33</v>
      </c>
      <c r="M140" s="1">
        <v>2149005.23</v>
      </c>
      <c r="O140" s="1">
        <v>8759158.5199999996</v>
      </c>
    </row>
  </sheetData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4"/>
  <dimension ref="A1:O53"/>
  <sheetViews>
    <sheetView workbookViewId="0"/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500470</v>
      </c>
      <c r="I7" t="s">
        <v>399</v>
      </c>
      <c r="J7" t="s">
        <v>559</v>
      </c>
      <c r="K7" t="s">
        <v>26</v>
      </c>
      <c r="L7">
        <v>0.73</v>
      </c>
      <c r="M7">
        <v>0.04</v>
      </c>
      <c r="N7">
        <v>0</v>
      </c>
      <c r="O7">
        <v>0.77</v>
      </c>
    </row>
    <row r="8" spans="1:15" x14ac:dyDescent="0.3">
      <c r="D8" t="s">
        <v>384</v>
      </c>
      <c r="F8">
        <v>138901</v>
      </c>
      <c r="H8">
        <v>500470</v>
      </c>
      <c r="I8" t="s">
        <v>399</v>
      </c>
      <c r="J8" t="s">
        <v>560</v>
      </c>
      <c r="K8" t="s">
        <v>26</v>
      </c>
      <c r="L8">
        <v>0</v>
      </c>
      <c r="M8">
        <v>0.02</v>
      </c>
      <c r="N8">
        <v>0</v>
      </c>
      <c r="O8">
        <v>0.02</v>
      </c>
    </row>
    <row r="9" spans="1:15" x14ac:dyDescent="0.3">
      <c r="D9" t="s">
        <v>384</v>
      </c>
      <c r="F9">
        <v>138901</v>
      </c>
      <c r="H9">
        <v>500512</v>
      </c>
      <c r="I9" t="s">
        <v>400</v>
      </c>
      <c r="J9" t="s">
        <v>559</v>
      </c>
      <c r="K9" t="s">
        <v>26</v>
      </c>
      <c r="L9" s="1">
        <v>19182.46</v>
      </c>
      <c r="M9" s="1">
        <v>78418.289999999994</v>
      </c>
      <c r="N9" s="1">
        <v>1365.43</v>
      </c>
      <c r="O9" s="1">
        <v>96235.32</v>
      </c>
    </row>
    <row r="10" spans="1:15" x14ac:dyDescent="0.3">
      <c r="D10" t="s">
        <v>384</v>
      </c>
      <c r="F10">
        <v>138901</v>
      </c>
      <c r="H10">
        <v>500512</v>
      </c>
      <c r="I10" t="s">
        <v>400</v>
      </c>
      <c r="J10" t="s">
        <v>560</v>
      </c>
      <c r="K10" t="s">
        <v>26</v>
      </c>
      <c r="L10">
        <v>0</v>
      </c>
      <c r="M10">
        <v>883.51</v>
      </c>
      <c r="N10">
        <v>0</v>
      </c>
      <c r="O10">
        <v>883.51</v>
      </c>
    </row>
    <row r="11" spans="1:15" x14ac:dyDescent="0.3">
      <c r="D11" t="s">
        <v>384</v>
      </c>
      <c r="F11">
        <v>138901</v>
      </c>
      <c r="H11">
        <v>500514</v>
      </c>
      <c r="I11" t="s">
        <v>894</v>
      </c>
      <c r="J11" t="s">
        <v>559</v>
      </c>
      <c r="K11" t="s">
        <v>26</v>
      </c>
      <c r="L11" s="1">
        <v>1224.6500000000001</v>
      </c>
      <c r="M11" s="1">
        <v>5399.54</v>
      </c>
      <c r="N11">
        <v>0</v>
      </c>
      <c r="O11" s="1">
        <v>6624.19</v>
      </c>
    </row>
    <row r="12" spans="1:15" x14ac:dyDescent="0.3">
      <c r="D12" t="s">
        <v>384</v>
      </c>
      <c r="F12">
        <v>138901</v>
      </c>
      <c r="H12">
        <v>500514</v>
      </c>
      <c r="I12" t="s">
        <v>894</v>
      </c>
      <c r="J12" t="s">
        <v>560</v>
      </c>
      <c r="K12" t="s">
        <v>26</v>
      </c>
      <c r="L12">
        <v>0</v>
      </c>
      <c r="M12">
        <v>35.229999999999997</v>
      </c>
      <c r="N12">
        <v>0</v>
      </c>
      <c r="O12">
        <v>35.229999999999997</v>
      </c>
    </row>
    <row r="13" spans="1:15" x14ac:dyDescent="0.3">
      <c r="D13" t="s">
        <v>384</v>
      </c>
      <c r="F13">
        <v>138901</v>
      </c>
      <c r="H13">
        <v>500520</v>
      </c>
      <c r="I13" t="s">
        <v>895</v>
      </c>
      <c r="J13" t="s">
        <v>559</v>
      </c>
      <c r="K13" t="s">
        <v>26</v>
      </c>
      <c r="L13">
        <v>0.51</v>
      </c>
      <c r="M13">
        <v>0.11</v>
      </c>
      <c r="N13">
        <v>0</v>
      </c>
      <c r="O13">
        <v>0.62</v>
      </c>
    </row>
    <row r="14" spans="1:15" x14ac:dyDescent="0.3">
      <c r="D14" t="s">
        <v>384</v>
      </c>
      <c r="F14">
        <v>138901</v>
      </c>
      <c r="H14">
        <v>500520</v>
      </c>
      <c r="I14" t="s">
        <v>895</v>
      </c>
      <c r="J14" t="s">
        <v>560</v>
      </c>
      <c r="K14" t="s">
        <v>26</v>
      </c>
      <c r="L14">
        <v>0</v>
      </c>
      <c r="M14">
        <v>0.02</v>
      </c>
      <c r="N14">
        <v>0</v>
      </c>
      <c r="O14">
        <v>0.02</v>
      </c>
    </row>
    <row r="15" spans="1:15" x14ac:dyDescent="0.3">
      <c r="D15" t="s">
        <v>384</v>
      </c>
      <c r="F15">
        <v>138901</v>
      </c>
      <c r="H15">
        <v>500544</v>
      </c>
      <c r="I15" t="s">
        <v>899</v>
      </c>
      <c r="J15" t="s">
        <v>559</v>
      </c>
      <c r="K15" t="s">
        <v>26</v>
      </c>
      <c r="L15">
        <v>5.56</v>
      </c>
      <c r="M15">
        <v>8.33</v>
      </c>
      <c r="N15">
        <v>0</v>
      </c>
      <c r="O15">
        <v>13.89</v>
      </c>
    </row>
    <row r="16" spans="1:15" x14ac:dyDescent="0.3">
      <c r="D16" t="s">
        <v>384</v>
      </c>
      <c r="F16">
        <v>138901</v>
      </c>
      <c r="H16">
        <v>500557</v>
      </c>
      <c r="I16" t="s">
        <v>406</v>
      </c>
      <c r="J16" t="s">
        <v>559</v>
      </c>
      <c r="K16" t="s">
        <v>26</v>
      </c>
      <c r="L16" s="1">
        <v>67950.740000000005</v>
      </c>
      <c r="M16" s="1">
        <v>442436.73</v>
      </c>
      <c r="N16" s="1">
        <v>510387.47</v>
      </c>
      <c r="O16">
        <v>0</v>
      </c>
    </row>
    <row r="17" spans="4:15" x14ac:dyDescent="0.3">
      <c r="D17" t="s">
        <v>384</v>
      </c>
      <c r="F17">
        <v>138901</v>
      </c>
      <c r="H17">
        <v>500557</v>
      </c>
      <c r="I17" t="s">
        <v>406</v>
      </c>
      <c r="J17" t="s">
        <v>560</v>
      </c>
      <c r="K17" t="s">
        <v>26</v>
      </c>
      <c r="L17">
        <v>0</v>
      </c>
      <c r="M17" s="1">
        <v>1954.69</v>
      </c>
      <c r="N17" s="1">
        <v>1954.69</v>
      </c>
      <c r="O17">
        <v>0</v>
      </c>
    </row>
    <row r="18" spans="4:15" x14ac:dyDescent="0.3">
      <c r="D18" t="s">
        <v>384</v>
      </c>
      <c r="F18">
        <v>138901</v>
      </c>
      <c r="H18">
        <v>500558</v>
      </c>
      <c r="I18" t="s">
        <v>406</v>
      </c>
      <c r="J18" t="s">
        <v>559</v>
      </c>
      <c r="K18" t="s">
        <v>26</v>
      </c>
      <c r="L18" s="1">
        <v>98504.17</v>
      </c>
      <c r="M18" s="1">
        <v>518755.58</v>
      </c>
      <c r="N18" s="1">
        <v>617259.75</v>
      </c>
      <c r="O18">
        <v>0</v>
      </c>
    </row>
    <row r="19" spans="4:15" x14ac:dyDescent="0.3">
      <c r="D19" t="s">
        <v>384</v>
      </c>
      <c r="F19">
        <v>138901</v>
      </c>
      <c r="H19">
        <v>500558</v>
      </c>
      <c r="I19" t="s">
        <v>406</v>
      </c>
      <c r="J19" t="s">
        <v>560</v>
      </c>
      <c r="K19" t="s">
        <v>26</v>
      </c>
      <c r="L19">
        <v>0</v>
      </c>
      <c r="M19" s="1">
        <v>2833.59</v>
      </c>
      <c r="N19" s="1">
        <v>2833.59</v>
      </c>
      <c r="O19">
        <v>0</v>
      </c>
    </row>
    <row r="20" spans="4:15" x14ac:dyDescent="0.3">
      <c r="D20" t="s">
        <v>384</v>
      </c>
      <c r="F20">
        <v>138901</v>
      </c>
      <c r="H20">
        <v>500591</v>
      </c>
      <c r="I20" t="s">
        <v>904</v>
      </c>
      <c r="J20" t="s">
        <v>559</v>
      </c>
      <c r="K20" t="s">
        <v>26</v>
      </c>
      <c r="L20">
        <v>403.53</v>
      </c>
      <c r="M20">
        <v>0</v>
      </c>
      <c r="N20">
        <v>0</v>
      </c>
      <c r="O20">
        <v>403.53</v>
      </c>
    </row>
    <row r="21" spans="4:15" x14ac:dyDescent="0.3">
      <c r="D21" t="s">
        <v>384</v>
      </c>
      <c r="F21">
        <v>138901</v>
      </c>
      <c r="H21">
        <v>500591</v>
      </c>
      <c r="I21" t="s">
        <v>904</v>
      </c>
      <c r="J21" t="s">
        <v>560</v>
      </c>
      <c r="K21" t="s">
        <v>26</v>
      </c>
      <c r="L21">
        <v>0</v>
      </c>
      <c r="M21">
        <v>18.579999999999998</v>
      </c>
      <c r="N21">
        <v>0</v>
      </c>
      <c r="O21">
        <v>18.579999999999998</v>
      </c>
    </row>
    <row r="22" spans="4:15" x14ac:dyDescent="0.3">
      <c r="D22" t="s">
        <v>384</v>
      </c>
      <c r="F22">
        <v>138901</v>
      </c>
      <c r="H22">
        <v>500610</v>
      </c>
      <c r="I22" t="s">
        <v>907</v>
      </c>
      <c r="J22" t="s">
        <v>559</v>
      </c>
      <c r="K22" t="s">
        <v>26</v>
      </c>
      <c r="L22" s="1">
        <v>9196.3700000000008</v>
      </c>
      <c r="M22">
        <v>0</v>
      </c>
      <c r="N22">
        <v>0</v>
      </c>
      <c r="O22" s="1">
        <v>9196.3700000000008</v>
      </c>
    </row>
    <row r="23" spans="4:15" x14ac:dyDescent="0.3">
      <c r="D23" t="s">
        <v>384</v>
      </c>
      <c r="F23">
        <v>138901</v>
      </c>
      <c r="H23">
        <v>500610</v>
      </c>
      <c r="I23" t="s">
        <v>907</v>
      </c>
      <c r="J23" t="s">
        <v>560</v>
      </c>
      <c r="K23" t="s">
        <v>26</v>
      </c>
      <c r="L23">
        <v>0</v>
      </c>
      <c r="M23">
        <v>264.54000000000002</v>
      </c>
      <c r="N23">
        <v>0</v>
      </c>
      <c r="O23">
        <v>264.54000000000002</v>
      </c>
    </row>
    <row r="24" spans="4:15" x14ac:dyDescent="0.3">
      <c r="D24" t="s">
        <v>384</v>
      </c>
      <c r="F24">
        <v>138901</v>
      </c>
      <c r="H24">
        <v>500644</v>
      </c>
      <c r="I24" t="s">
        <v>415</v>
      </c>
      <c r="J24" t="s">
        <v>559</v>
      </c>
      <c r="K24" t="s">
        <v>26</v>
      </c>
      <c r="L24" s="1">
        <v>1083.8</v>
      </c>
      <c r="M24">
        <v>387.76</v>
      </c>
      <c r="N24" s="1">
        <v>1471.56</v>
      </c>
      <c r="O24">
        <v>0</v>
      </c>
    </row>
    <row r="25" spans="4:15" x14ac:dyDescent="0.3">
      <c r="D25" t="s">
        <v>384</v>
      </c>
      <c r="F25">
        <v>138901</v>
      </c>
      <c r="H25">
        <v>500650</v>
      </c>
      <c r="I25" t="s">
        <v>914</v>
      </c>
      <c r="J25" t="s">
        <v>559</v>
      </c>
      <c r="K25" t="s">
        <v>26</v>
      </c>
      <c r="L25" s="1">
        <v>135685.65</v>
      </c>
      <c r="M25" s="1">
        <v>84339.42</v>
      </c>
      <c r="N25">
        <v>0</v>
      </c>
      <c r="O25" s="1">
        <v>220025.07</v>
      </c>
    </row>
    <row r="26" spans="4:15" x14ac:dyDescent="0.3">
      <c r="D26" t="s">
        <v>384</v>
      </c>
      <c r="F26">
        <v>138901</v>
      </c>
      <c r="H26">
        <v>500650</v>
      </c>
      <c r="I26" t="s">
        <v>914</v>
      </c>
      <c r="J26" t="s">
        <v>560</v>
      </c>
      <c r="K26" t="s">
        <v>26</v>
      </c>
      <c r="L26">
        <v>0</v>
      </c>
      <c r="M26" s="1">
        <v>3903.16</v>
      </c>
      <c r="N26">
        <v>0</v>
      </c>
      <c r="O26" s="1">
        <v>3903.16</v>
      </c>
    </row>
    <row r="27" spans="4:15" x14ac:dyDescent="0.3">
      <c r="D27" t="s">
        <v>384</v>
      </c>
      <c r="F27">
        <v>138901</v>
      </c>
      <c r="H27">
        <v>500664</v>
      </c>
      <c r="I27" t="s">
        <v>918</v>
      </c>
      <c r="J27" t="s">
        <v>559</v>
      </c>
      <c r="K27" t="s">
        <v>26</v>
      </c>
      <c r="L27">
        <v>0</v>
      </c>
      <c r="M27" s="1">
        <v>33412.410000000003</v>
      </c>
      <c r="N27">
        <v>0</v>
      </c>
      <c r="O27" s="1">
        <v>33412.410000000003</v>
      </c>
    </row>
    <row r="28" spans="4:15" x14ac:dyDescent="0.3">
      <c r="D28" t="s">
        <v>384</v>
      </c>
      <c r="F28">
        <v>138901</v>
      </c>
      <c r="H28">
        <v>500680</v>
      </c>
      <c r="I28" t="s">
        <v>919</v>
      </c>
      <c r="J28" t="s">
        <v>559</v>
      </c>
      <c r="K28" t="s">
        <v>26</v>
      </c>
      <c r="L28">
        <v>239.13</v>
      </c>
      <c r="M28">
        <v>338.94</v>
      </c>
      <c r="N28">
        <v>578.07000000000005</v>
      </c>
      <c r="O28">
        <v>0</v>
      </c>
    </row>
    <row r="29" spans="4:15" x14ac:dyDescent="0.3">
      <c r="D29" t="s">
        <v>384</v>
      </c>
      <c r="F29">
        <v>138901</v>
      </c>
      <c r="H29">
        <v>500721</v>
      </c>
      <c r="I29" t="s">
        <v>923</v>
      </c>
      <c r="J29" t="s">
        <v>559</v>
      </c>
      <c r="K29" t="s">
        <v>26</v>
      </c>
      <c r="L29">
        <v>0.7</v>
      </c>
      <c r="M29">
        <v>0.04</v>
      </c>
      <c r="N29">
        <v>0</v>
      </c>
      <c r="O29">
        <v>0.74</v>
      </c>
    </row>
    <row r="30" spans="4:15" x14ac:dyDescent="0.3">
      <c r="D30" t="s">
        <v>384</v>
      </c>
      <c r="F30">
        <v>138901</v>
      </c>
      <c r="H30">
        <v>500721</v>
      </c>
      <c r="I30" t="s">
        <v>923</v>
      </c>
      <c r="J30" t="s">
        <v>560</v>
      </c>
      <c r="K30" t="s">
        <v>26</v>
      </c>
      <c r="L30">
        <v>0</v>
      </c>
      <c r="M30">
        <v>0.02</v>
      </c>
      <c r="N30">
        <v>0</v>
      </c>
      <c r="O30">
        <v>0.02</v>
      </c>
    </row>
    <row r="31" spans="4:15" x14ac:dyDescent="0.3">
      <c r="D31" t="s">
        <v>384</v>
      </c>
      <c r="F31">
        <v>138901</v>
      </c>
      <c r="H31">
        <v>500730</v>
      </c>
      <c r="I31" t="s">
        <v>924</v>
      </c>
      <c r="J31" t="s">
        <v>559</v>
      </c>
      <c r="K31" t="s">
        <v>26</v>
      </c>
      <c r="L31">
        <v>123.67</v>
      </c>
      <c r="M31">
        <v>43.2</v>
      </c>
      <c r="N31">
        <v>166.87</v>
      </c>
      <c r="O31">
        <v>0</v>
      </c>
    </row>
    <row r="32" spans="4:15" x14ac:dyDescent="0.3">
      <c r="D32" t="s">
        <v>384</v>
      </c>
      <c r="F32">
        <v>138901</v>
      </c>
      <c r="H32">
        <v>500741</v>
      </c>
      <c r="I32" t="s">
        <v>928</v>
      </c>
      <c r="J32" t="s">
        <v>559</v>
      </c>
      <c r="K32" t="s">
        <v>26</v>
      </c>
      <c r="L32">
        <v>0</v>
      </c>
      <c r="M32" s="1">
        <v>1850.09</v>
      </c>
      <c r="N32">
        <v>0</v>
      </c>
      <c r="O32" s="1">
        <v>1850.09</v>
      </c>
    </row>
    <row r="33" spans="2:15" x14ac:dyDescent="0.3">
      <c r="D33" t="s">
        <v>384</v>
      </c>
      <c r="F33">
        <v>138901</v>
      </c>
      <c r="H33">
        <v>500742</v>
      </c>
      <c r="I33" t="s">
        <v>774</v>
      </c>
      <c r="J33" t="s">
        <v>559</v>
      </c>
      <c r="K33" t="s">
        <v>26</v>
      </c>
      <c r="L33">
        <v>0.43</v>
      </c>
      <c r="M33">
        <v>32.19</v>
      </c>
      <c r="N33">
        <v>0</v>
      </c>
      <c r="O33">
        <v>32.619999999999997</v>
      </c>
    </row>
    <row r="34" spans="2:15" x14ac:dyDescent="0.3">
      <c r="D34" t="s">
        <v>384</v>
      </c>
      <c r="F34">
        <v>138901</v>
      </c>
      <c r="H34">
        <v>500748</v>
      </c>
      <c r="I34" t="s">
        <v>752</v>
      </c>
      <c r="J34" t="s">
        <v>559</v>
      </c>
      <c r="K34" t="s">
        <v>26</v>
      </c>
      <c r="L34">
        <v>8.0399999999999991</v>
      </c>
      <c r="M34">
        <v>6.23</v>
      </c>
      <c r="N34">
        <v>0</v>
      </c>
      <c r="O34">
        <v>14.27</v>
      </c>
    </row>
    <row r="35" spans="2:15" x14ac:dyDescent="0.3">
      <c r="D35" t="s">
        <v>384</v>
      </c>
      <c r="F35">
        <v>138901</v>
      </c>
      <c r="H35">
        <v>500758</v>
      </c>
      <c r="I35" t="s">
        <v>422</v>
      </c>
      <c r="J35" t="s">
        <v>559</v>
      </c>
      <c r="K35" t="s">
        <v>26</v>
      </c>
      <c r="L35">
        <v>0</v>
      </c>
      <c r="M35">
        <v>1.1100000000000001</v>
      </c>
      <c r="N35">
        <v>0</v>
      </c>
      <c r="O35">
        <v>1.1100000000000001</v>
      </c>
    </row>
    <row r="37" spans="2:15" x14ac:dyDescent="0.3">
      <c r="B37" t="s">
        <v>442</v>
      </c>
      <c r="D37" t="s">
        <v>384</v>
      </c>
      <c r="F37">
        <v>138901</v>
      </c>
      <c r="K37" t="s">
        <v>26</v>
      </c>
      <c r="L37" s="1">
        <v>333610.14</v>
      </c>
      <c r="M37" s="1">
        <v>1175323.3700000001</v>
      </c>
      <c r="N37" s="1">
        <v>1136017.43</v>
      </c>
      <c r="O37" s="1">
        <v>372916.08</v>
      </c>
    </row>
    <row r="39" spans="2:15" x14ac:dyDescent="0.3">
      <c r="B39" t="s">
        <v>443</v>
      </c>
      <c r="D39" t="s">
        <v>384</v>
      </c>
      <c r="K39" t="s">
        <v>26</v>
      </c>
      <c r="L39" s="1">
        <v>333610.14</v>
      </c>
      <c r="M39" s="1">
        <v>1175323.3700000001</v>
      </c>
      <c r="N39" s="1">
        <v>1136017.43</v>
      </c>
      <c r="O39" s="1">
        <v>372916.08</v>
      </c>
    </row>
    <row r="41" spans="2:15" x14ac:dyDescent="0.3">
      <c r="B41" t="s">
        <v>444</v>
      </c>
      <c r="K41" t="s">
        <v>26</v>
      </c>
      <c r="L41" s="1">
        <v>333610.14</v>
      </c>
      <c r="M41" s="1">
        <v>1175323.3700000001</v>
      </c>
      <c r="N41" s="1">
        <v>1136017.43</v>
      </c>
      <c r="O41" s="1">
        <v>372916.08</v>
      </c>
    </row>
    <row r="50" spans="9:9" x14ac:dyDescent="0.3">
      <c r="I50" s="1"/>
    </row>
    <row r="51" spans="9:9" x14ac:dyDescent="0.3">
      <c r="I51" s="1"/>
    </row>
    <row r="53" spans="9:9" x14ac:dyDescent="0.3">
      <c r="I53" s="1"/>
    </row>
  </sheetData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5"/>
  <dimension ref="A1:R53"/>
  <sheetViews>
    <sheetView zoomScale="90" zoomScaleNormal="90" workbookViewId="0">
      <pane ySplit="5" topLeftCell="A6" activePane="bottomLeft" state="frozen"/>
      <selection pane="bottomLeft"/>
    </sheetView>
  </sheetViews>
  <sheetFormatPr defaultColWidth="5.44140625"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0.77</v>
      </c>
      <c r="P7">
        <v>0.34</v>
      </c>
      <c r="Q7">
        <v>0</v>
      </c>
      <c r="R7">
        <v>1.1100000000000001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0.02</v>
      </c>
      <c r="P8">
        <v>0.03</v>
      </c>
      <c r="Q8">
        <v>0.02</v>
      </c>
      <c r="R8">
        <v>0.03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0</v>
      </c>
      <c r="P9">
        <v>575.54</v>
      </c>
      <c r="Q9">
        <v>0</v>
      </c>
      <c r="R9">
        <v>575.54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96235.32</v>
      </c>
      <c r="P10" s="1">
        <v>79223.58</v>
      </c>
      <c r="Q10">
        <v>0</v>
      </c>
      <c r="R10" s="1">
        <v>175458.9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883.51</v>
      </c>
      <c r="P11">
        <v>790.09</v>
      </c>
      <c r="Q11" s="1">
        <v>1275.24</v>
      </c>
      <c r="R11">
        <v>398.36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6624.19</v>
      </c>
      <c r="P12" s="1">
        <v>5108.3500000000004</v>
      </c>
      <c r="Q12">
        <v>0</v>
      </c>
      <c r="R12" s="1">
        <v>11732.54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35.229999999999997</v>
      </c>
      <c r="P13">
        <v>126.13</v>
      </c>
      <c r="Q13">
        <v>35.229999999999997</v>
      </c>
      <c r="R13">
        <v>126.13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</v>
      </c>
      <c r="Q14">
        <v>0</v>
      </c>
      <c r="R14">
        <v>0.62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0.02</v>
      </c>
      <c r="P15">
        <v>0.03</v>
      </c>
      <c r="Q15">
        <v>0.02</v>
      </c>
      <c r="R15">
        <v>0.03</v>
      </c>
    </row>
    <row r="16" spans="1:18" x14ac:dyDescent="0.3">
      <c r="D16" t="s">
        <v>384</v>
      </c>
      <c r="F16">
        <v>138901</v>
      </c>
      <c r="I16">
        <v>500540</v>
      </c>
      <c r="J16" t="s">
        <v>748</v>
      </c>
      <c r="K16" t="s">
        <v>559</v>
      </c>
      <c r="L16" t="s">
        <v>26</v>
      </c>
      <c r="N16">
        <v>0</v>
      </c>
      <c r="P16" s="1">
        <v>1154.28</v>
      </c>
      <c r="Q16">
        <v>0</v>
      </c>
      <c r="R16" s="1">
        <v>1154.28</v>
      </c>
    </row>
    <row r="17" spans="4:18" x14ac:dyDescent="0.3">
      <c r="D17" t="s">
        <v>384</v>
      </c>
      <c r="F17">
        <v>138901</v>
      </c>
      <c r="I17">
        <v>500544</v>
      </c>
      <c r="J17" t="s">
        <v>899</v>
      </c>
      <c r="K17" t="s">
        <v>559</v>
      </c>
      <c r="L17" t="s">
        <v>26</v>
      </c>
      <c r="N17">
        <v>13.89</v>
      </c>
      <c r="P17">
        <v>15.67</v>
      </c>
      <c r="Q17">
        <v>6.25</v>
      </c>
      <c r="R17">
        <v>23.31</v>
      </c>
    </row>
    <row r="18" spans="4:18" x14ac:dyDescent="0.3">
      <c r="D18" t="s">
        <v>384</v>
      </c>
      <c r="F18">
        <v>138901</v>
      </c>
      <c r="I18">
        <v>500557</v>
      </c>
      <c r="J18" t="s">
        <v>406</v>
      </c>
      <c r="K18" t="s">
        <v>560</v>
      </c>
      <c r="L18" t="s">
        <v>26</v>
      </c>
      <c r="N18">
        <v>0</v>
      </c>
      <c r="P18" s="1">
        <v>10902.65</v>
      </c>
      <c r="Q18" s="1">
        <v>10902.65</v>
      </c>
      <c r="R18">
        <v>0</v>
      </c>
    </row>
    <row r="19" spans="4:18" x14ac:dyDescent="0.3">
      <c r="D19" t="s">
        <v>384</v>
      </c>
      <c r="F19">
        <v>138901</v>
      </c>
      <c r="I19">
        <v>500558</v>
      </c>
      <c r="J19" t="s">
        <v>406</v>
      </c>
      <c r="K19" t="s">
        <v>560</v>
      </c>
      <c r="L19" t="s">
        <v>26</v>
      </c>
      <c r="N19">
        <v>0</v>
      </c>
      <c r="P19" s="1">
        <v>14131.22</v>
      </c>
      <c r="Q19" s="1">
        <v>14131.22</v>
      </c>
      <c r="R19">
        <v>0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559</v>
      </c>
      <c r="L20" t="s">
        <v>26</v>
      </c>
      <c r="N20">
        <v>403.53</v>
      </c>
      <c r="P20">
        <v>0</v>
      </c>
      <c r="Q20">
        <v>0</v>
      </c>
      <c r="R20">
        <v>403.53</v>
      </c>
    </row>
    <row r="21" spans="4:18" x14ac:dyDescent="0.3">
      <c r="D21" t="s">
        <v>384</v>
      </c>
      <c r="F21">
        <v>138901</v>
      </c>
      <c r="I21">
        <v>500591</v>
      </c>
      <c r="J21" t="s">
        <v>904</v>
      </c>
      <c r="K21" t="s">
        <v>560</v>
      </c>
      <c r="L21" t="s">
        <v>26</v>
      </c>
      <c r="N21">
        <v>18.579999999999998</v>
      </c>
      <c r="P21">
        <v>16.47</v>
      </c>
      <c r="Q21">
        <v>18.579999999999998</v>
      </c>
      <c r="R21">
        <v>16.47</v>
      </c>
    </row>
    <row r="22" spans="4:18" x14ac:dyDescent="0.3">
      <c r="D22" t="s">
        <v>384</v>
      </c>
      <c r="F22">
        <v>138901</v>
      </c>
      <c r="I22">
        <v>500610</v>
      </c>
      <c r="J22" t="s">
        <v>907</v>
      </c>
      <c r="K22" t="s">
        <v>559</v>
      </c>
      <c r="L22" t="s">
        <v>26</v>
      </c>
      <c r="N22" s="1">
        <v>9196.3700000000008</v>
      </c>
      <c r="P22">
        <v>0</v>
      </c>
      <c r="Q22" s="1">
        <v>9196.3700000000008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264.54000000000002</v>
      </c>
      <c r="P23">
        <v>393.68</v>
      </c>
      <c r="Q23">
        <v>658.22</v>
      </c>
      <c r="R23">
        <v>0</v>
      </c>
    </row>
    <row r="24" spans="4:18" x14ac:dyDescent="0.3">
      <c r="D24" t="s">
        <v>384</v>
      </c>
      <c r="F24">
        <v>138901</v>
      </c>
      <c r="I24">
        <v>500650</v>
      </c>
      <c r="J24" t="s">
        <v>914</v>
      </c>
      <c r="K24" t="s">
        <v>559</v>
      </c>
      <c r="L24" t="s">
        <v>26</v>
      </c>
      <c r="N24" s="1">
        <v>220025.07</v>
      </c>
      <c r="P24" s="1">
        <v>88340.29</v>
      </c>
      <c r="Q24">
        <v>0</v>
      </c>
      <c r="R24" s="1">
        <v>308365.36</v>
      </c>
    </row>
    <row r="25" spans="4:18" x14ac:dyDescent="0.3">
      <c r="D25" t="s">
        <v>384</v>
      </c>
      <c r="F25">
        <v>138901</v>
      </c>
      <c r="I25">
        <v>500650</v>
      </c>
      <c r="J25" t="s">
        <v>914</v>
      </c>
      <c r="K25" t="s">
        <v>560</v>
      </c>
      <c r="L25" t="s">
        <v>26</v>
      </c>
      <c r="N25" s="1">
        <v>3903.16</v>
      </c>
      <c r="P25" s="1">
        <v>6959.7</v>
      </c>
      <c r="Q25" s="1">
        <v>3903.16</v>
      </c>
      <c r="R25" s="1">
        <v>6959.7</v>
      </c>
    </row>
    <row r="26" spans="4:18" x14ac:dyDescent="0.3">
      <c r="D26" t="s">
        <v>384</v>
      </c>
      <c r="F26">
        <v>138901</v>
      </c>
      <c r="I26">
        <v>500664</v>
      </c>
      <c r="J26" t="s">
        <v>918</v>
      </c>
      <c r="K26" t="s">
        <v>559</v>
      </c>
      <c r="L26" t="s">
        <v>26</v>
      </c>
      <c r="N26" s="1">
        <v>33412.410000000003</v>
      </c>
      <c r="P26">
        <v>0</v>
      </c>
      <c r="Q26">
        <v>0</v>
      </c>
      <c r="R26" s="1">
        <v>33412.410000000003</v>
      </c>
    </row>
    <row r="27" spans="4:18" x14ac:dyDescent="0.3">
      <c r="D27" t="s">
        <v>384</v>
      </c>
      <c r="F27">
        <v>138901</v>
      </c>
      <c r="I27">
        <v>500682</v>
      </c>
      <c r="J27" t="s">
        <v>771</v>
      </c>
      <c r="K27" t="s">
        <v>559</v>
      </c>
      <c r="L27" t="s">
        <v>26</v>
      </c>
      <c r="N27">
        <v>0</v>
      </c>
      <c r="P27" s="1">
        <v>1296.45</v>
      </c>
      <c r="Q27">
        <v>0</v>
      </c>
      <c r="R27" s="1">
        <v>1296.45</v>
      </c>
    </row>
    <row r="28" spans="4:18" x14ac:dyDescent="0.3">
      <c r="D28" t="s">
        <v>384</v>
      </c>
      <c r="F28">
        <v>138901</v>
      </c>
      <c r="I28">
        <v>500686</v>
      </c>
      <c r="J28" t="s">
        <v>751</v>
      </c>
      <c r="K28" t="s">
        <v>559</v>
      </c>
      <c r="L28" t="s">
        <v>26</v>
      </c>
      <c r="N28">
        <v>0</v>
      </c>
      <c r="P28">
        <v>112.67</v>
      </c>
      <c r="Q28">
        <v>0</v>
      </c>
      <c r="R28">
        <v>112.67</v>
      </c>
    </row>
    <row r="29" spans="4:18" x14ac:dyDescent="0.3">
      <c r="D29" t="s">
        <v>384</v>
      </c>
      <c r="F29">
        <v>138901</v>
      </c>
      <c r="I29">
        <v>500721</v>
      </c>
      <c r="J29" t="s">
        <v>923</v>
      </c>
      <c r="K29" t="s">
        <v>559</v>
      </c>
      <c r="L29" t="s">
        <v>26</v>
      </c>
      <c r="N29">
        <v>0.74</v>
      </c>
      <c r="P29">
        <v>0</v>
      </c>
      <c r="Q29">
        <v>0</v>
      </c>
      <c r="R29">
        <v>0.74</v>
      </c>
    </row>
    <row r="30" spans="4:18" x14ac:dyDescent="0.3">
      <c r="D30" t="s">
        <v>384</v>
      </c>
      <c r="F30">
        <v>138901</v>
      </c>
      <c r="I30">
        <v>500721</v>
      </c>
      <c r="J30" t="s">
        <v>923</v>
      </c>
      <c r="K30" t="s">
        <v>560</v>
      </c>
      <c r="L30" t="s">
        <v>26</v>
      </c>
      <c r="N30">
        <v>0.02</v>
      </c>
      <c r="P30">
        <v>0.03</v>
      </c>
      <c r="Q30">
        <v>0.02</v>
      </c>
      <c r="R30">
        <v>0.03</v>
      </c>
    </row>
    <row r="31" spans="4:18" x14ac:dyDescent="0.3">
      <c r="D31" t="s">
        <v>384</v>
      </c>
      <c r="F31">
        <v>138901</v>
      </c>
      <c r="I31">
        <v>500741</v>
      </c>
      <c r="J31" t="s">
        <v>928</v>
      </c>
      <c r="K31" t="s">
        <v>559</v>
      </c>
      <c r="L31" t="s">
        <v>26</v>
      </c>
      <c r="N31" s="1">
        <v>1850.09</v>
      </c>
      <c r="P31" s="1">
        <v>13508.48</v>
      </c>
      <c r="Q31">
        <v>0</v>
      </c>
      <c r="R31" s="1">
        <v>15358.57</v>
      </c>
    </row>
    <row r="32" spans="4:18" x14ac:dyDescent="0.3">
      <c r="D32" t="s">
        <v>384</v>
      </c>
      <c r="F32">
        <v>138901</v>
      </c>
      <c r="I32">
        <v>500741</v>
      </c>
      <c r="J32" t="s">
        <v>928</v>
      </c>
      <c r="K32" t="s">
        <v>560</v>
      </c>
      <c r="L32" t="s">
        <v>26</v>
      </c>
      <c r="N32">
        <v>0</v>
      </c>
      <c r="P32">
        <v>25.25</v>
      </c>
      <c r="Q32">
        <v>0</v>
      </c>
      <c r="R32">
        <v>25.25</v>
      </c>
    </row>
    <row r="33" spans="1:18" x14ac:dyDescent="0.3">
      <c r="D33" t="s">
        <v>384</v>
      </c>
      <c r="F33">
        <v>138901</v>
      </c>
      <c r="I33">
        <v>500742</v>
      </c>
      <c r="J33" t="s">
        <v>774</v>
      </c>
      <c r="K33" t="s">
        <v>559</v>
      </c>
      <c r="L33" t="s">
        <v>26</v>
      </c>
      <c r="N33">
        <v>32.619999999999997</v>
      </c>
      <c r="P33">
        <v>81.180000000000007</v>
      </c>
      <c r="Q33">
        <v>0</v>
      </c>
      <c r="R33">
        <v>113.8</v>
      </c>
    </row>
    <row r="34" spans="1:18" x14ac:dyDescent="0.3">
      <c r="D34" t="s">
        <v>384</v>
      </c>
      <c r="F34">
        <v>138901</v>
      </c>
      <c r="I34">
        <v>500748</v>
      </c>
      <c r="J34" t="s">
        <v>752</v>
      </c>
      <c r="K34" t="s">
        <v>559</v>
      </c>
      <c r="L34" t="s">
        <v>26</v>
      </c>
      <c r="N34">
        <v>14.27</v>
      </c>
      <c r="P34">
        <v>0</v>
      </c>
      <c r="Q34">
        <v>6.23</v>
      </c>
      <c r="R34">
        <v>8.0399999999999991</v>
      </c>
    </row>
    <row r="35" spans="1:18" x14ac:dyDescent="0.3">
      <c r="D35" t="s">
        <v>384</v>
      </c>
      <c r="F35">
        <v>138901</v>
      </c>
      <c r="I35">
        <v>500758</v>
      </c>
      <c r="J35" t="s">
        <v>422</v>
      </c>
      <c r="K35" t="s">
        <v>559</v>
      </c>
      <c r="L35" t="s">
        <v>26</v>
      </c>
      <c r="N35">
        <v>1.1100000000000001</v>
      </c>
      <c r="P35">
        <v>0</v>
      </c>
      <c r="Q35">
        <v>1.1100000000000001</v>
      </c>
      <c r="R35">
        <v>0</v>
      </c>
    </row>
    <row r="37" spans="1:18" x14ac:dyDescent="0.3">
      <c r="B37" t="s">
        <v>442</v>
      </c>
      <c r="D37" t="s">
        <v>384</v>
      </c>
      <c r="F37">
        <v>138901</v>
      </c>
      <c r="L37" t="s">
        <v>26</v>
      </c>
      <c r="N37" s="1">
        <v>372916.08</v>
      </c>
      <c r="P37" s="1">
        <v>222762.11</v>
      </c>
      <c r="Q37" s="1">
        <v>40134.32</v>
      </c>
      <c r="R37" s="1">
        <v>555543.87</v>
      </c>
    </row>
    <row r="39" spans="1:18" x14ac:dyDescent="0.3">
      <c r="B39" t="s">
        <v>443</v>
      </c>
      <c r="D39" t="s">
        <v>384</v>
      </c>
      <c r="L39" t="s">
        <v>26</v>
      </c>
      <c r="N39" s="1">
        <v>372916.08</v>
      </c>
      <c r="P39" s="1">
        <v>222762.11</v>
      </c>
      <c r="Q39" s="1">
        <v>40134.32</v>
      </c>
      <c r="R39" s="1">
        <v>555543.87</v>
      </c>
    </row>
    <row r="41" spans="1:18" x14ac:dyDescent="0.3">
      <c r="B41" t="s">
        <v>444</v>
      </c>
      <c r="L41" t="s">
        <v>26</v>
      </c>
      <c r="N41" s="1">
        <v>372916.08</v>
      </c>
      <c r="P41" s="1">
        <v>222762.11</v>
      </c>
      <c r="Q41" s="1">
        <v>40134.32</v>
      </c>
      <c r="R41" s="1">
        <v>555543.87</v>
      </c>
    </row>
    <row r="43" spans="1:18" x14ac:dyDescent="0.3">
      <c r="A43" t="s">
        <v>1051</v>
      </c>
    </row>
    <row r="44" spans="1:18" x14ac:dyDescent="0.3">
      <c r="A44" t="s">
        <v>446</v>
      </c>
    </row>
    <row r="45" spans="1:18" x14ac:dyDescent="0.3">
      <c r="A45" t="s">
        <v>1037</v>
      </c>
    </row>
    <row r="46" spans="1:18" x14ac:dyDescent="0.3">
      <c r="A46" t="s">
        <v>447</v>
      </c>
    </row>
    <row r="48" spans="1:18" x14ac:dyDescent="0.3">
      <c r="C48" t="s">
        <v>379</v>
      </c>
      <c r="E48" t="s">
        <v>374</v>
      </c>
      <c r="G48" t="s">
        <v>448</v>
      </c>
      <c r="H48" t="s">
        <v>380</v>
      </c>
      <c r="J48" t="s">
        <v>381</v>
      </c>
      <c r="M48" t="s">
        <v>382</v>
      </c>
      <c r="O48" t="s">
        <v>383</v>
      </c>
    </row>
    <row r="50" spans="2:15" x14ac:dyDescent="0.3">
      <c r="C50" t="s">
        <v>26</v>
      </c>
      <c r="E50" t="s">
        <v>384</v>
      </c>
      <c r="G50" t="s">
        <v>559</v>
      </c>
      <c r="H50" s="1">
        <v>367811</v>
      </c>
      <c r="J50" s="1">
        <v>189416.83</v>
      </c>
      <c r="M50" s="1">
        <v>9209.9599999999991</v>
      </c>
      <c r="O50" s="1">
        <v>548017.87</v>
      </c>
    </row>
    <row r="51" spans="2:15" x14ac:dyDescent="0.3">
      <c r="C51" t="s">
        <v>26</v>
      </c>
      <c r="E51" t="s">
        <v>384</v>
      </c>
      <c r="G51" t="s">
        <v>560</v>
      </c>
      <c r="H51" s="1">
        <v>5105.08</v>
      </c>
      <c r="J51" s="1">
        <v>33345.279999999999</v>
      </c>
      <c r="M51" s="1">
        <v>30924.36</v>
      </c>
      <c r="O51" s="1">
        <v>7526</v>
      </c>
    </row>
    <row r="53" spans="2:15" x14ac:dyDescent="0.3">
      <c r="B53" t="s">
        <v>442</v>
      </c>
      <c r="C53" t="s">
        <v>26</v>
      </c>
      <c r="H53" s="1">
        <v>372916.08</v>
      </c>
      <c r="J53" s="1">
        <v>222762.11</v>
      </c>
      <c r="M53" s="1">
        <v>40134.32</v>
      </c>
      <c r="O53" s="1">
        <v>555543.87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6"/>
  <dimension ref="A1:M234"/>
  <sheetViews>
    <sheetView zoomScale="90" zoomScaleNormal="90" workbookViewId="0">
      <pane ySplit="5" topLeftCell="A6" activePane="bottomLeft" state="frozen"/>
      <selection pane="bottomLeft" activeCell="H11" sqref="H11"/>
    </sheetView>
  </sheetViews>
  <sheetFormatPr defaultRowHeight="14.4" x14ac:dyDescent="0.3"/>
  <cols>
    <col min="1" max="1" width="1.5546875" customWidth="1"/>
    <col min="2" max="2" width="45.44140625" style="3" customWidth="1"/>
    <col min="3" max="3" width="38.88671875" customWidth="1"/>
    <col min="4" max="4" width="11.5546875" style="3" customWidth="1"/>
    <col min="5" max="5" width="16.88671875" customWidth="1"/>
    <col min="6" max="6" width="14.88671875" customWidth="1"/>
    <col min="7" max="7" width="13.33203125" customWidth="1"/>
    <col min="8" max="8" width="14.88671875" customWidth="1"/>
    <col min="9" max="9" width="15.5546875" customWidth="1"/>
    <col min="10" max="10" width="13.33203125" customWidth="1"/>
    <col min="11" max="11" width="13.109375" customWidth="1"/>
    <col min="12" max="12" width="16.44140625" customWidth="1"/>
    <col min="13" max="13" width="13.33203125" customWidth="1"/>
  </cols>
  <sheetData>
    <row r="1" spans="1:13" ht="15.6" x14ac:dyDescent="0.3">
      <c r="A1" s="26" t="s">
        <v>1052</v>
      </c>
    </row>
    <row r="4" spans="1:13" s="2" customFormat="1" x14ac:dyDescent="0.3">
      <c r="B4" s="4" t="s">
        <v>277</v>
      </c>
      <c r="D4" s="4"/>
    </row>
    <row r="5" spans="1:13" s="25" customFormat="1" ht="28.8" x14ac:dyDescent="0.3">
      <c r="B5" s="25" t="s">
        <v>276</v>
      </c>
      <c r="C5" s="25" t="s">
        <v>278</v>
      </c>
      <c r="D5" s="22" t="s">
        <v>279</v>
      </c>
      <c r="E5" s="25" t="s">
        <v>505</v>
      </c>
      <c r="F5" s="25" t="s">
        <v>953</v>
      </c>
      <c r="G5" s="22" t="s">
        <v>506</v>
      </c>
      <c r="H5" s="25" t="s">
        <v>511</v>
      </c>
      <c r="I5" s="25" t="s">
        <v>954</v>
      </c>
      <c r="J5" s="22" t="s">
        <v>506</v>
      </c>
      <c r="K5" s="25" t="s">
        <v>955</v>
      </c>
      <c r="L5" s="22" t="s">
        <v>508</v>
      </c>
      <c r="M5" s="25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39209983.880000003</v>
      </c>
      <c r="F8">
        <v>0</v>
      </c>
      <c r="G8">
        <v>0</v>
      </c>
      <c r="H8" s="1">
        <v>5233434.7300000004</v>
      </c>
      <c r="I8">
        <v>0</v>
      </c>
      <c r="J8">
        <v>0</v>
      </c>
      <c r="K8">
        <v>0</v>
      </c>
      <c r="L8" s="1">
        <v>44443418.609999999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28459656.559999999</v>
      </c>
      <c r="F9">
        <v>0</v>
      </c>
      <c r="G9">
        <v>0</v>
      </c>
      <c r="H9" s="1">
        <v>3798567.05</v>
      </c>
      <c r="I9">
        <v>0</v>
      </c>
      <c r="J9">
        <v>0</v>
      </c>
      <c r="K9">
        <v>0</v>
      </c>
      <c r="L9" s="1">
        <v>32258223.609999999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3754215.56</v>
      </c>
      <c r="F10">
        <v>0</v>
      </c>
      <c r="G10">
        <v>0</v>
      </c>
      <c r="H10" s="1">
        <v>368599.29</v>
      </c>
      <c r="I10">
        <v>0</v>
      </c>
      <c r="J10">
        <v>0</v>
      </c>
      <c r="K10">
        <v>0</v>
      </c>
      <c r="L10" s="1">
        <v>4122814.85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211303701.41999999</v>
      </c>
      <c r="F11">
        <v>0</v>
      </c>
      <c r="G11">
        <v>0</v>
      </c>
      <c r="H11" s="1">
        <v>20746382.5</v>
      </c>
      <c r="I11">
        <v>0</v>
      </c>
      <c r="J11">
        <v>0</v>
      </c>
      <c r="K11">
        <v>0</v>
      </c>
      <c r="L11" s="1">
        <v>232050083.91999999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39204302.979999997</v>
      </c>
      <c r="F12">
        <v>0</v>
      </c>
      <c r="G12">
        <v>0</v>
      </c>
      <c r="H12" s="1">
        <v>3979187.01</v>
      </c>
      <c r="I12" s="1">
        <v>-10630000</v>
      </c>
      <c r="J12">
        <v>0</v>
      </c>
      <c r="K12">
        <v>0</v>
      </c>
      <c r="L12" s="1">
        <v>32553489.989999998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4589400</v>
      </c>
      <c r="F13">
        <v>0</v>
      </c>
      <c r="G13">
        <v>0</v>
      </c>
      <c r="H13" s="1">
        <v>450600</v>
      </c>
      <c r="I13">
        <v>0</v>
      </c>
      <c r="J13">
        <v>0</v>
      </c>
      <c r="K13">
        <v>0</v>
      </c>
      <c r="L13" s="1">
        <v>5040000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32520546.170000002</v>
      </c>
      <c r="F14">
        <v>0</v>
      </c>
      <c r="G14">
        <v>0</v>
      </c>
      <c r="H14" s="1">
        <v>4340582.13</v>
      </c>
      <c r="I14">
        <v>0</v>
      </c>
      <c r="J14">
        <v>0</v>
      </c>
      <c r="K14">
        <v>0</v>
      </c>
      <c r="L14" s="1">
        <v>36861128.299999997</v>
      </c>
      <c r="M14" s="10">
        <v>42229</v>
      </c>
    </row>
    <row r="17" spans="2:13" x14ac:dyDescent="0.3">
      <c r="C17" s="23" t="s">
        <v>789</v>
      </c>
      <c r="D17" s="23"/>
      <c r="E17" s="20">
        <v>359041806.56999999</v>
      </c>
      <c r="F17" s="21">
        <v>0</v>
      </c>
      <c r="G17" s="21">
        <v>0</v>
      </c>
      <c r="H17" s="20">
        <v>38917352.710000001</v>
      </c>
      <c r="I17" s="20">
        <v>-10630000</v>
      </c>
      <c r="J17" s="21">
        <v>0</v>
      </c>
      <c r="K17" s="21">
        <v>0</v>
      </c>
      <c r="L17" s="20">
        <v>387329159.27999997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49500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34000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181367.93</v>
      </c>
      <c r="F21">
        <v>0</v>
      </c>
      <c r="G21">
        <v>0</v>
      </c>
      <c r="H21">
        <v>0</v>
      </c>
      <c r="I21" s="1">
        <v>-9071.61</v>
      </c>
      <c r="J21">
        <v>0</v>
      </c>
      <c r="K21">
        <v>0</v>
      </c>
      <c r="L21" s="1">
        <v>172296.32000000001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146109.29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115016.29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372744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361096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67077.84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909951.04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890169.92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x14ac:dyDescent="0.3">
      <c r="C32" s="23" t="s">
        <v>790</v>
      </c>
      <c r="D32" s="23"/>
      <c r="E32" s="20">
        <v>4763045.6100000003</v>
      </c>
      <c r="F32" s="21">
        <v>0</v>
      </c>
      <c r="G32" s="21">
        <v>0</v>
      </c>
      <c r="H32" s="21">
        <v>0</v>
      </c>
      <c r="I32" s="20">
        <v>-87093.73</v>
      </c>
      <c r="J32" s="21">
        <v>0</v>
      </c>
      <c r="K32" s="21">
        <v>0</v>
      </c>
      <c r="L32" s="20">
        <v>4675951.88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25142224.879999999</v>
      </c>
      <c r="F35">
        <v>0</v>
      </c>
      <c r="G35">
        <v>0</v>
      </c>
      <c r="H35" s="1">
        <v>2468533.25</v>
      </c>
      <c r="I35">
        <v>0</v>
      </c>
      <c r="J35">
        <v>0</v>
      </c>
      <c r="K35">
        <v>0</v>
      </c>
      <c r="L35" s="1">
        <v>27610758.129999999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19035229.57</v>
      </c>
      <c r="F36">
        <v>0</v>
      </c>
      <c r="G36">
        <v>0</v>
      </c>
      <c r="H36" s="1">
        <v>1868931.54</v>
      </c>
      <c r="I36" s="1">
        <v>-13860524.24</v>
      </c>
      <c r="J36">
        <v>0</v>
      </c>
      <c r="K36">
        <v>0</v>
      </c>
      <c r="L36" s="1">
        <v>7043636.8700000001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23200935.969999999</v>
      </c>
      <c r="F37">
        <v>0</v>
      </c>
      <c r="G37">
        <v>0</v>
      </c>
      <c r="H37" s="1">
        <v>2277932.1</v>
      </c>
      <c r="I37">
        <v>0</v>
      </c>
      <c r="J37">
        <v>0</v>
      </c>
      <c r="K37">
        <v>0</v>
      </c>
      <c r="L37" s="1">
        <v>25478868.07</v>
      </c>
    </row>
    <row r="40" spans="2:13" x14ac:dyDescent="0.3">
      <c r="C40" s="23" t="s">
        <v>791</v>
      </c>
      <c r="D40" s="23"/>
      <c r="E40" s="20">
        <v>67378390.420000002</v>
      </c>
      <c r="F40" s="21">
        <v>0</v>
      </c>
      <c r="G40" s="21">
        <v>0</v>
      </c>
      <c r="H40" s="20">
        <v>6615396.8899999997</v>
      </c>
      <c r="I40" s="20">
        <v>-13860524.24</v>
      </c>
      <c r="J40" s="21">
        <v>0</v>
      </c>
      <c r="K40" s="21">
        <v>0</v>
      </c>
      <c r="L40" s="20">
        <v>60133263.07</v>
      </c>
    </row>
    <row r="42" spans="2:13" x14ac:dyDescent="0.3">
      <c r="B42" s="4" t="s">
        <v>298</v>
      </c>
    </row>
    <row r="43" spans="2:13" x14ac:dyDescent="0.3">
      <c r="B43" s="3">
        <v>500679</v>
      </c>
      <c r="C43" t="s">
        <v>294</v>
      </c>
      <c r="D43" s="3" t="s">
        <v>0</v>
      </c>
      <c r="E43" s="1">
        <v>286837500</v>
      </c>
      <c r="F43">
        <v>0</v>
      </c>
      <c r="G43">
        <v>0</v>
      </c>
      <c r="H43" s="1">
        <v>28162500</v>
      </c>
      <c r="I43">
        <v>0</v>
      </c>
      <c r="J43">
        <v>0</v>
      </c>
      <c r="K43">
        <v>0</v>
      </c>
      <c r="L43" s="1">
        <v>315000000</v>
      </c>
      <c r="M43" s="10">
        <v>43397</v>
      </c>
    </row>
    <row r="44" spans="2:13" x14ac:dyDescent="0.3">
      <c r="B44" s="3">
        <v>500708</v>
      </c>
      <c r="C44" t="s">
        <v>295</v>
      </c>
      <c r="D44" s="3" t="s">
        <v>0</v>
      </c>
      <c r="E44" s="1">
        <v>148208979.97</v>
      </c>
      <c r="F44">
        <v>0</v>
      </c>
      <c r="G44">
        <v>0</v>
      </c>
      <c r="H44" s="1">
        <v>14268635.17</v>
      </c>
      <c r="I44" s="1">
        <v>-4699532.88</v>
      </c>
      <c r="J44">
        <v>0</v>
      </c>
      <c r="K44">
        <v>0</v>
      </c>
      <c r="L44" s="1">
        <v>157778082.25999999</v>
      </c>
      <c r="M44" s="10">
        <v>44282</v>
      </c>
    </row>
    <row r="45" spans="2:13" x14ac:dyDescent="0.3">
      <c r="B45" s="3">
        <v>500709</v>
      </c>
      <c r="C45" t="s">
        <v>296</v>
      </c>
      <c r="D45" s="3" t="s">
        <v>0</v>
      </c>
      <c r="E45" s="1">
        <v>599681600</v>
      </c>
      <c r="F45">
        <v>0</v>
      </c>
      <c r="G45">
        <v>0</v>
      </c>
      <c r="H45" s="1">
        <v>57733600</v>
      </c>
      <c r="I45" s="1">
        <v>-19015200</v>
      </c>
      <c r="J45">
        <v>0</v>
      </c>
      <c r="K45">
        <v>0</v>
      </c>
      <c r="L45" s="1">
        <v>638400000</v>
      </c>
      <c r="M45" s="10">
        <v>44282</v>
      </c>
    </row>
    <row r="46" spans="2:13" x14ac:dyDescent="0.3">
      <c r="B46" s="3">
        <v>500740</v>
      </c>
      <c r="C46" t="s">
        <v>973</v>
      </c>
      <c r="D46" s="3" t="s">
        <v>0</v>
      </c>
      <c r="E46" s="1">
        <v>94847600</v>
      </c>
      <c r="F46">
        <v>0</v>
      </c>
      <c r="G46">
        <v>0</v>
      </c>
      <c r="H46" s="1">
        <v>9312400</v>
      </c>
      <c r="I46">
        <v>0</v>
      </c>
      <c r="J46">
        <v>0</v>
      </c>
      <c r="K46">
        <v>0</v>
      </c>
      <c r="L46" s="1">
        <v>104160000</v>
      </c>
    </row>
    <row r="47" spans="2:13" x14ac:dyDescent="0.3">
      <c r="B47" s="3">
        <v>500749</v>
      </c>
      <c r="C47" t="s">
        <v>297</v>
      </c>
      <c r="D47" s="3" t="s">
        <v>1</v>
      </c>
      <c r="E47" s="1">
        <v>209145000</v>
      </c>
      <c r="F47">
        <v>0</v>
      </c>
      <c r="G47">
        <v>0</v>
      </c>
      <c r="H47" s="1">
        <v>27915000</v>
      </c>
      <c r="I47">
        <v>0</v>
      </c>
      <c r="J47">
        <v>0</v>
      </c>
      <c r="K47">
        <v>0</v>
      </c>
      <c r="L47" s="1">
        <v>237060000</v>
      </c>
    </row>
    <row r="48" spans="2:13" x14ac:dyDescent="0.3">
      <c r="B48" s="3">
        <v>500776</v>
      </c>
      <c r="C48" t="s">
        <v>340</v>
      </c>
      <c r="D48" s="3" t="s">
        <v>0</v>
      </c>
      <c r="E48" s="1">
        <v>172102500</v>
      </c>
      <c r="F48">
        <v>0</v>
      </c>
      <c r="G48">
        <v>0</v>
      </c>
      <c r="H48" s="1">
        <v>16375781.25</v>
      </c>
      <c r="I48" s="1">
        <v>-8665781.25</v>
      </c>
      <c r="J48">
        <v>0</v>
      </c>
      <c r="K48">
        <v>0</v>
      </c>
      <c r="L48" s="1">
        <v>179812500</v>
      </c>
      <c r="M48" t="s">
        <v>453</v>
      </c>
    </row>
    <row r="51" spans="2:13" x14ac:dyDescent="0.3">
      <c r="C51" s="23" t="s">
        <v>792</v>
      </c>
      <c r="D51" s="23"/>
      <c r="E51" s="20">
        <v>1510823179.97</v>
      </c>
      <c r="F51" s="21">
        <v>0</v>
      </c>
      <c r="G51" s="21">
        <v>0</v>
      </c>
      <c r="H51" s="20">
        <v>153767916.41999999</v>
      </c>
      <c r="I51" s="20">
        <v>-32380514.129999999</v>
      </c>
      <c r="J51" s="21">
        <v>0</v>
      </c>
      <c r="K51" s="21">
        <v>0</v>
      </c>
      <c r="L51" s="20">
        <v>1632210582.26</v>
      </c>
    </row>
    <row r="53" spans="2:13" x14ac:dyDescent="0.3">
      <c r="B53" s="4" t="s">
        <v>312</v>
      </c>
    </row>
    <row r="54" spans="2:13" x14ac:dyDescent="0.3">
      <c r="B54" s="3">
        <v>500271</v>
      </c>
      <c r="C54" t="s">
        <v>299</v>
      </c>
      <c r="D54" s="3" t="s">
        <v>1</v>
      </c>
      <c r="E54" s="1">
        <v>39651213.159999996</v>
      </c>
      <c r="F54">
        <v>0</v>
      </c>
      <c r="G54">
        <v>0</v>
      </c>
      <c r="H54" s="1">
        <v>5292326.41</v>
      </c>
      <c r="I54">
        <v>0</v>
      </c>
      <c r="J54">
        <v>0</v>
      </c>
      <c r="K54">
        <v>0</v>
      </c>
      <c r="L54" s="1">
        <v>44943539.57</v>
      </c>
      <c r="M54" s="10">
        <v>44176</v>
      </c>
    </row>
    <row r="55" spans="2:13" x14ac:dyDescent="0.3">
      <c r="B55" s="3">
        <v>500499</v>
      </c>
      <c r="C55" t="s">
        <v>974</v>
      </c>
      <c r="D55" s="3" t="s">
        <v>2</v>
      </c>
      <c r="E55" s="1">
        <v>275071.5</v>
      </c>
      <c r="F55">
        <v>0</v>
      </c>
      <c r="G55" s="1">
        <v>357360.5</v>
      </c>
      <c r="H55">
        <v>0</v>
      </c>
      <c r="I55" s="1">
        <v>-276942.59999999998</v>
      </c>
      <c r="J55">
        <v>0</v>
      </c>
      <c r="K55" s="1">
        <v>-355489.4</v>
      </c>
      <c r="L55">
        <v>0</v>
      </c>
      <c r="M55" s="10">
        <v>42220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22373324.989999998</v>
      </c>
      <c r="F56">
        <v>0</v>
      </c>
      <c r="G56">
        <v>0</v>
      </c>
      <c r="H56" s="1">
        <v>2196675.0099999998</v>
      </c>
      <c r="I56">
        <v>0</v>
      </c>
      <c r="J56">
        <v>0</v>
      </c>
      <c r="K56">
        <v>0</v>
      </c>
      <c r="L56" s="1">
        <v>24570000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95612499.969999999</v>
      </c>
      <c r="F57">
        <v>0</v>
      </c>
      <c r="G57">
        <v>0</v>
      </c>
      <c r="H57" s="1">
        <v>9387500.0299999993</v>
      </c>
      <c r="I57">
        <v>0</v>
      </c>
      <c r="J57">
        <v>0</v>
      </c>
      <c r="K57">
        <v>0</v>
      </c>
      <c r="L57" s="1">
        <v>105000000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96537624</v>
      </c>
      <c r="F58">
        <v>0</v>
      </c>
      <c r="G58">
        <v>0</v>
      </c>
      <c r="H58" s="1">
        <v>8270685</v>
      </c>
      <c r="I58" s="1">
        <v>-2197650</v>
      </c>
      <c r="J58">
        <v>0</v>
      </c>
      <c r="K58">
        <v>0</v>
      </c>
      <c r="L58" s="1">
        <v>102610659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159194812.5</v>
      </c>
      <c r="F59">
        <v>0</v>
      </c>
      <c r="G59">
        <v>0</v>
      </c>
      <c r="H59" s="1">
        <v>15630187.5</v>
      </c>
      <c r="I59">
        <v>0</v>
      </c>
      <c r="J59">
        <v>0</v>
      </c>
      <c r="K59">
        <v>0</v>
      </c>
      <c r="L59" s="1">
        <v>174825000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2583460.9900000002</v>
      </c>
      <c r="F60">
        <v>0</v>
      </c>
      <c r="G60">
        <v>0</v>
      </c>
      <c r="H60" s="1">
        <v>253651.37</v>
      </c>
      <c r="I60">
        <v>0</v>
      </c>
      <c r="J60">
        <v>0</v>
      </c>
      <c r="K60">
        <v>0</v>
      </c>
      <c r="L60" s="1">
        <v>2837112.36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5014786.16</v>
      </c>
      <c r="F61">
        <v>0</v>
      </c>
      <c r="G61">
        <v>0</v>
      </c>
      <c r="H61" s="1">
        <v>669333.5</v>
      </c>
      <c r="I61">
        <v>0</v>
      </c>
      <c r="J61">
        <v>0</v>
      </c>
      <c r="K61">
        <v>0</v>
      </c>
      <c r="L61" s="1">
        <v>5684119.6600000001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28519747.969999999</v>
      </c>
      <c r="F62">
        <v>0</v>
      </c>
      <c r="G62">
        <v>0</v>
      </c>
      <c r="H62" s="1">
        <v>2800147.84</v>
      </c>
      <c r="I62">
        <v>0</v>
      </c>
      <c r="J62">
        <v>0</v>
      </c>
      <c r="K62">
        <v>0</v>
      </c>
      <c r="L62" s="1">
        <v>31319895.809999999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345953598.02999997</v>
      </c>
      <c r="F63">
        <v>0</v>
      </c>
      <c r="G63">
        <v>0</v>
      </c>
      <c r="H63" s="1">
        <v>33966682.18</v>
      </c>
      <c r="I63">
        <v>0</v>
      </c>
      <c r="J63">
        <v>0</v>
      </c>
      <c r="K63">
        <v>0</v>
      </c>
      <c r="L63" s="1">
        <v>379920280.20999998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145331000</v>
      </c>
      <c r="F64">
        <v>0</v>
      </c>
      <c r="G64">
        <v>0</v>
      </c>
      <c r="H64" s="1">
        <v>14269000</v>
      </c>
      <c r="I64">
        <v>0</v>
      </c>
      <c r="J64">
        <v>0</v>
      </c>
      <c r="K64">
        <v>0</v>
      </c>
      <c r="L64" s="1">
        <v>159600000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191225000</v>
      </c>
      <c r="F65">
        <v>0</v>
      </c>
      <c r="G65">
        <v>0</v>
      </c>
      <c r="H65" s="1">
        <v>18775000</v>
      </c>
      <c r="I65">
        <v>0</v>
      </c>
      <c r="J65">
        <v>0</v>
      </c>
      <c r="K65">
        <v>0</v>
      </c>
      <c r="L65" s="1">
        <v>210000000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61012162.869999997</v>
      </c>
      <c r="F66" s="1">
        <v>4416824.92</v>
      </c>
      <c r="G66">
        <v>0</v>
      </c>
      <c r="H66" s="1">
        <v>6199773.5999999996</v>
      </c>
      <c r="I66">
        <v>0</v>
      </c>
      <c r="J66">
        <v>0</v>
      </c>
      <c r="K66">
        <v>0</v>
      </c>
      <c r="L66" s="1">
        <v>71628761.390000001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436799678.80000001</v>
      </c>
      <c r="F67">
        <v>0</v>
      </c>
      <c r="G67">
        <v>0</v>
      </c>
      <c r="H67" s="1">
        <v>42886201.960000001</v>
      </c>
      <c r="I67">
        <v>0</v>
      </c>
      <c r="J67">
        <v>0</v>
      </c>
      <c r="K67">
        <v>0</v>
      </c>
      <c r="L67" s="1">
        <v>479685880.75999999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3711915.32</v>
      </c>
      <c r="F68">
        <v>0</v>
      </c>
      <c r="G68">
        <v>0</v>
      </c>
      <c r="H68" s="1">
        <v>363071.14</v>
      </c>
      <c r="I68" s="1">
        <v>-60388.1</v>
      </c>
      <c r="J68">
        <v>0</v>
      </c>
      <c r="K68">
        <v>0</v>
      </c>
      <c r="L68" s="1">
        <v>4014598.36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117065289.95999999</v>
      </c>
      <c r="F69">
        <v>0</v>
      </c>
      <c r="G69">
        <v>0</v>
      </c>
      <c r="H69">
        <v>0</v>
      </c>
      <c r="I69" s="1">
        <v>-6503627.2199999997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198874000</v>
      </c>
      <c r="F70">
        <v>0</v>
      </c>
      <c r="G70">
        <v>0</v>
      </c>
      <c r="H70" s="1">
        <v>19526000.010000002</v>
      </c>
      <c r="I70">
        <v>0</v>
      </c>
      <c r="J70">
        <v>0</v>
      </c>
      <c r="K70">
        <v>0</v>
      </c>
      <c r="L70" s="1">
        <v>218400000.00999999</v>
      </c>
    </row>
    <row r="71" spans="2:13" x14ac:dyDescent="0.3">
      <c r="B71" s="3">
        <v>500721</v>
      </c>
      <c r="C71" t="s">
        <v>984</v>
      </c>
      <c r="E71" s="1">
        <v>91788000.040000007</v>
      </c>
      <c r="F71" s="1">
        <v>16802499.989999998</v>
      </c>
      <c r="G71">
        <v>0</v>
      </c>
      <c r="H71" s="1">
        <v>10409499.99</v>
      </c>
      <c r="I71">
        <v>0</v>
      </c>
      <c r="J71">
        <v>0</v>
      </c>
      <c r="K71">
        <v>0</v>
      </c>
      <c r="L71" s="1">
        <v>119000000.02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286837500</v>
      </c>
      <c r="F72">
        <v>0</v>
      </c>
      <c r="G72">
        <v>0</v>
      </c>
      <c r="H72" s="1">
        <v>28162500</v>
      </c>
      <c r="I72">
        <v>0</v>
      </c>
      <c r="J72">
        <v>0</v>
      </c>
      <c r="K72">
        <v>0</v>
      </c>
      <c r="L72" s="1">
        <v>315000000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333420000</v>
      </c>
      <c r="F73">
        <v>0</v>
      </c>
      <c r="G73">
        <v>0</v>
      </c>
      <c r="H73" s="1">
        <v>25608000</v>
      </c>
      <c r="I73">
        <v>0</v>
      </c>
      <c r="J73">
        <v>0</v>
      </c>
      <c r="K73">
        <v>0</v>
      </c>
      <c r="L73" s="1">
        <v>359028000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95134437.5</v>
      </c>
      <c r="F74">
        <v>0</v>
      </c>
      <c r="G74">
        <v>0</v>
      </c>
      <c r="H74" s="1">
        <v>9340562.5</v>
      </c>
      <c r="I74">
        <v>0</v>
      </c>
      <c r="J74">
        <v>0</v>
      </c>
      <c r="K74">
        <v>0</v>
      </c>
      <c r="L74" s="1">
        <v>104475000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38245000</v>
      </c>
      <c r="F75">
        <v>0</v>
      </c>
      <c r="G75">
        <v>0</v>
      </c>
      <c r="H75" s="1">
        <v>3755000</v>
      </c>
      <c r="I75">
        <v>0</v>
      </c>
      <c r="J75">
        <v>0</v>
      </c>
      <c r="K75">
        <v>0</v>
      </c>
      <c r="L75" s="1">
        <v>42000000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24592477.190000001</v>
      </c>
      <c r="F76" s="1">
        <v>43699934.969999999</v>
      </c>
      <c r="G76">
        <v>0</v>
      </c>
      <c r="H76" s="1">
        <v>3708031.14</v>
      </c>
      <c r="I76">
        <v>0</v>
      </c>
      <c r="J76">
        <v>0</v>
      </c>
      <c r="K76">
        <v>0</v>
      </c>
      <c r="L76" s="1">
        <v>72000443.299999997</v>
      </c>
    </row>
    <row r="79" spans="2:13" x14ac:dyDescent="0.3">
      <c r="C79" s="23" t="s">
        <v>794</v>
      </c>
      <c r="D79" s="23"/>
      <c r="E79" s="20">
        <v>2819752600.9499998</v>
      </c>
      <c r="F79" s="20">
        <v>64919259.880000003</v>
      </c>
      <c r="G79" s="20">
        <v>357360.5</v>
      </c>
      <c r="H79" s="20">
        <v>261469829.18000001</v>
      </c>
      <c r="I79" s="20">
        <v>-9038607.9199999999</v>
      </c>
      <c r="J79" s="21">
        <v>0</v>
      </c>
      <c r="K79" s="20">
        <v>-355489.4</v>
      </c>
      <c r="L79" s="20">
        <v>3137104953.1900001</v>
      </c>
    </row>
    <row r="81" spans="2:13" x14ac:dyDescent="0.3">
      <c r="B81" s="4" t="s">
        <v>719</v>
      </c>
    </row>
    <row r="82" spans="2:13" x14ac:dyDescent="0.3">
      <c r="B82" s="3">
        <v>500607</v>
      </c>
      <c r="C82" t="s">
        <v>989</v>
      </c>
      <c r="D82" s="3" t="s">
        <v>0</v>
      </c>
      <c r="E82">
        <v>631.84</v>
      </c>
      <c r="F82">
        <v>0</v>
      </c>
      <c r="G82" s="1">
        <v>882264.67</v>
      </c>
      <c r="H82">
        <v>0</v>
      </c>
      <c r="I82">
        <v>0</v>
      </c>
      <c r="J82">
        <v>-693.88</v>
      </c>
      <c r="K82" s="1">
        <v>-882202.63</v>
      </c>
      <c r="L82">
        <v>0</v>
      </c>
      <c r="M82" s="10">
        <v>41962</v>
      </c>
    </row>
    <row r="85" spans="2:13" x14ac:dyDescent="0.3">
      <c r="C85" s="23" t="s">
        <v>795</v>
      </c>
      <c r="D85" s="23"/>
      <c r="E85" s="21">
        <v>631.84</v>
      </c>
      <c r="F85" s="21">
        <v>0</v>
      </c>
      <c r="G85" s="20">
        <v>882264.67</v>
      </c>
      <c r="H85" s="21">
        <v>0</v>
      </c>
      <c r="I85" s="21">
        <v>0</v>
      </c>
      <c r="J85" s="21">
        <v>-693.88</v>
      </c>
      <c r="K85" s="20">
        <v>-882202.63</v>
      </c>
      <c r="L85" s="21">
        <v>0</v>
      </c>
    </row>
    <row r="87" spans="2:13" x14ac:dyDescent="0.3">
      <c r="B87" s="4" t="s">
        <v>721</v>
      </c>
    </row>
    <row r="88" spans="2:13" x14ac:dyDescent="0.3">
      <c r="B88" s="3">
        <v>500323</v>
      </c>
      <c r="C88" t="s">
        <v>720</v>
      </c>
      <c r="D88" s="3" t="s">
        <v>26</v>
      </c>
      <c r="E88" s="1">
        <v>4474600</v>
      </c>
      <c r="F88" s="1">
        <v>735000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v>5209600</v>
      </c>
      <c r="M88" s="10">
        <v>42000</v>
      </c>
    </row>
    <row r="89" spans="2:13" x14ac:dyDescent="0.3">
      <c r="B89" s="3">
        <v>500787</v>
      </c>
      <c r="C89" t="s">
        <v>1029</v>
      </c>
      <c r="D89" s="3" t="s">
        <v>0</v>
      </c>
      <c r="E89" s="1">
        <v>14160211.25</v>
      </c>
      <c r="F89" s="1">
        <v>28629490.66</v>
      </c>
      <c r="G89">
        <v>0</v>
      </c>
      <c r="H89" s="1">
        <v>2111639.91</v>
      </c>
      <c r="I89">
        <v>0</v>
      </c>
      <c r="J89">
        <v>0</v>
      </c>
      <c r="K89">
        <v>0</v>
      </c>
      <c r="L89" s="1">
        <v>44901341.82</v>
      </c>
    </row>
    <row r="92" spans="2:13" x14ac:dyDescent="0.3">
      <c r="C92" s="23" t="s">
        <v>796</v>
      </c>
      <c r="D92" s="23"/>
      <c r="E92" s="20">
        <v>18634811.25</v>
      </c>
      <c r="F92" s="20">
        <v>29364490.66</v>
      </c>
      <c r="G92" s="21">
        <v>0</v>
      </c>
      <c r="H92" s="20">
        <v>2111639.91</v>
      </c>
      <c r="I92" s="21">
        <v>0</v>
      </c>
      <c r="J92" s="21">
        <v>0</v>
      </c>
      <c r="K92" s="21">
        <v>0</v>
      </c>
      <c r="L92" s="20">
        <v>50110941.82</v>
      </c>
    </row>
    <row r="94" spans="2:13" x14ac:dyDescent="0.3">
      <c r="B94" s="4" t="s">
        <v>317</v>
      </c>
    </row>
    <row r="95" spans="2:13" x14ac:dyDescent="0.3">
      <c r="B95" s="3">
        <v>500187</v>
      </c>
      <c r="C95" t="s">
        <v>354</v>
      </c>
      <c r="D95" s="3" t="s">
        <v>26</v>
      </c>
      <c r="E95" s="1">
        <v>26832.06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v>26832.06</v>
      </c>
      <c r="M95" s="10">
        <v>39812</v>
      </c>
    </row>
    <row r="96" spans="2:13" x14ac:dyDescent="0.3">
      <c r="B96" s="3">
        <v>500268</v>
      </c>
      <c r="C96" t="s">
        <v>990</v>
      </c>
      <c r="D96" s="3" t="s">
        <v>26</v>
      </c>
      <c r="E96" s="1">
        <v>11639000</v>
      </c>
      <c r="F96">
        <v>0</v>
      </c>
      <c r="G96">
        <v>0</v>
      </c>
      <c r="H96">
        <v>0</v>
      </c>
      <c r="I96" s="1">
        <v>-11639000</v>
      </c>
      <c r="J96">
        <v>0</v>
      </c>
      <c r="K96">
        <v>0</v>
      </c>
      <c r="L96">
        <v>0</v>
      </c>
      <c r="M96" s="10">
        <v>41912</v>
      </c>
    </row>
    <row r="97" spans="2:13" x14ac:dyDescent="0.3">
      <c r="B97" s="3">
        <v>500445</v>
      </c>
      <c r="C97" t="s">
        <v>991</v>
      </c>
      <c r="D97" s="3" t="s">
        <v>26</v>
      </c>
      <c r="E97" s="1">
        <v>981702.72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1">
        <v>981702.72</v>
      </c>
      <c r="M97" s="10">
        <v>42046</v>
      </c>
    </row>
    <row r="98" spans="2:13" x14ac:dyDescent="0.3">
      <c r="B98" s="3">
        <v>500476</v>
      </c>
      <c r="C98" t="s">
        <v>992</v>
      </c>
      <c r="D98" s="3" t="s">
        <v>26</v>
      </c>
      <c r="E98" s="1">
        <v>3089214.36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v>3089214.36</v>
      </c>
      <c r="M98" s="10">
        <v>41631</v>
      </c>
    </row>
    <row r="99" spans="2:13" x14ac:dyDescent="0.3">
      <c r="B99" s="3">
        <v>500495</v>
      </c>
      <c r="C99" t="s">
        <v>993</v>
      </c>
      <c r="D99" s="3" t="s">
        <v>26</v>
      </c>
      <c r="E99" s="1">
        <v>1239658.07</v>
      </c>
      <c r="F99" s="1">
        <v>1609321.32</v>
      </c>
      <c r="G99">
        <v>0</v>
      </c>
      <c r="H99">
        <v>0</v>
      </c>
      <c r="I99">
        <v>0</v>
      </c>
      <c r="J99">
        <v>0</v>
      </c>
      <c r="K99">
        <v>0</v>
      </c>
      <c r="L99" s="1">
        <v>2848979.39</v>
      </c>
      <c r="M99" s="10">
        <v>42121</v>
      </c>
    </row>
    <row r="100" spans="2:13" x14ac:dyDescent="0.3">
      <c r="B100" s="3">
        <v>500507</v>
      </c>
      <c r="C100" t="s">
        <v>716</v>
      </c>
      <c r="D100" s="3" t="s">
        <v>26</v>
      </c>
      <c r="E100" s="1">
        <v>4591000</v>
      </c>
      <c r="F100" s="1">
        <v>1423000</v>
      </c>
      <c r="G100">
        <v>0</v>
      </c>
      <c r="H100">
        <v>0</v>
      </c>
      <c r="I100" s="1">
        <v>-1567000</v>
      </c>
      <c r="J100">
        <v>0</v>
      </c>
      <c r="K100">
        <v>0</v>
      </c>
      <c r="L100" s="1">
        <v>4447000</v>
      </c>
      <c r="M100" s="10">
        <v>42235</v>
      </c>
    </row>
    <row r="101" spans="2:13" x14ac:dyDescent="0.3">
      <c r="B101" s="3">
        <v>500523</v>
      </c>
      <c r="C101" t="s">
        <v>722</v>
      </c>
      <c r="D101" s="3" t="s">
        <v>0</v>
      </c>
      <c r="E101" s="1">
        <v>9314802.3200000003</v>
      </c>
      <c r="F101" s="1">
        <v>6788667.4299999997</v>
      </c>
      <c r="G101">
        <v>0</v>
      </c>
      <c r="H101" s="1">
        <v>378738.98</v>
      </c>
      <c r="I101" s="1">
        <v>-5882199.21</v>
      </c>
      <c r="J101">
        <v>0</v>
      </c>
      <c r="K101">
        <v>0</v>
      </c>
      <c r="L101" s="1">
        <v>10600009.52</v>
      </c>
      <c r="M101" s="10">
        <v>42277</v>
      </c>
    </row>
    <row r="102" spans="2:13" x14ac:dyDescent="0.3">
      <c r="B102" s="3">
        <v>500538</v>
      </c>
      <c r="C102" t="s">
        <v>313</v>
      </c>
      <c r="D102" s="3" t="s">
        <v>0</v>
      </c>
      <c r="E102" s="1">
        <v>5107952.6900000004</v>
      </c>
      <c r="F102" s="1">
        <v>852878.99</v>
      </c>
      <c r="G102">
        <v>0</v>
      </c>
      <c r="H102" s="1">
        <v>475623.33</v>
      </c>
      <c r="I102" s="1">
        <v>-788519.93</v>
      </c>
      <c r="J102">
        <v>0</v>
      </c>
      <c r="K102">
        <v>0</v>
      </c>
      <c r="L102" s="1">
        <v>5647935.0800000001</v>
      </c>
      <c r="M102" s="10">
        <v>42115</v>
      </c>
    </row>
    <row r="103" spans="2:13" x14ac:dyDescent="0.3">
      <c r="B103" s="3">
        <v>500602</v>
      </c>
      <c r="C103" t="s">
        <v>994</v>
      </c>
      <c r="D103" s="3" t="s">
        <v>0</v>
      </c>
      <c r="E103" s="1">
        <v>7392758.5</v>
      </c>
      <c r="F103">
        <v>0</v>
      </c>
      <c r="G103">
        <v>0</v>
      </c>
      <c r="H103" s="1">
        <v>574267</v>
      </c>
      <c r="I103" s="1">
        <v>-3956025.5</v>
      </c>
      <c r="J103">
        <v>0</v>
      </c>
      <c r="K103">
        <v>0</v>
      </c>
      <c r="L103" s="1">
        <v>4011000</v>
      </c>
      <c r="M103" s="10">
        <v>41943</v>
      </c>
    </row>
    <row r="104" spans="2:13" x14ac:dyDescent="0.3">
      <c r="B104" s="3">
        <v>500682</v>
      </c>
      <c r="C104" t="s">
        <v>797</v>
      </c>
      <c r="D104" s="3" t="s">
        <v>2</v>
      </c>
      <c r="E104" s="1">
        <v>1536391.31</v>
      </c>
      <c r="F104">
        <v>0</v>
      </c>
      <c r="G104">
        <v>0</v>
      </c>
      <c r="H104" s="1">
        <v>118001.04</v>
      </c>
      <c r="I104">
        <v>0</v>
      </c>
      <c r="J104">
        <v>0</v>
      </c>
      <c r="K104">
        <v>0</v>
      </c>
      <c r="L104" s="1">
        <v>1654392.35</v>
      </c>
    </row>
    <row r="105" spans="2:13" x14ac:dyDescent="0.3">
      <c r="B105" s="3">
        <v>500693</v>
      </c>
      <c r="C105" t="s">
        <v>314</v>
      </c>
      <c r="D105" s="3" t="s">
        <v>26</v>
      </c>
      <c r="E105" s="1">
        <v>3337044.81</v>
      </c>
      <c r="F105" s="1">
        <v>146677.85999999999</v>
      </c>
      <c r="G105">
        <v>0</v>
      </c>
      <c r="H105">
        <v>0</v>
      </c>
      <c r="I105" s="1">
        <v>-1359107.22</v>
      </c>
      <c r="J105">
        <v>0</v>
      </c>
      <c r="K105">
        <v>0</v>
      </c>
      <c r="L105" s="1">
        <v>2124615.4500000002</v>
      </c>
      <c r="M105" s="10">
        <v>42004</v>
      </c>
    </row>
    <row r="106" spans="2:13" x14ac:dyDescent="0.3">
      <c r="B106" s="3">
        <v>500716</v>
      </c>
      <c r="C106" t="s">
        <v>356</v>
      </c>
      <c r="D106" s="3" t="s">
        <v>0</v>
      </c>
      <c r="E106" s="1">
        <v>994634.92</v>
      </c>
      <c r="F106">
        <v>0</v>
      </c>
      <c r="G106">
        <v>0</v>
      </c>
      <c r="H106" s="1">
        <v>97656.02</v>
      </c>
      <c r="I106">
        <v>0</v>
      </c>
      <c r="J106">
        <v>0</v>
      </c>
      <c r="K106">
        <v>0</v>
      </c>
      <c r="L106" s="1">
        <v>1092290.94</v>
      </c>
      <c r="M106" s="10">
        <v>42026</v>
      </c>
    </row>
    <row r="107" spans="2:13" x14ac:dyDescent="0.3">
      <c r="B107" s="3">
        <v>500717</v>
      </c>
      <c r="C107" t="s">
        <v>798</v>
      </c>
      <c r="E107" s="1">
        <v>44379863.200000003</v>
      </c>
      <c r="F107" s="1">
        <v>13767221.02</v>
      </c>
      <c r="G107">
        <v>0</v>
      </c>
      <c r="H107" s="1">
        <v>4852076.7699999996</v>
      </c>
      <c r="I107">
        <v>0</v>
      </c>
      <c r="J107">
        <v>0</v>
      </c>
      <c r="K107">
        <v>0</v>
      </c>
      <c r="L107" s="1">
        <v>62999160.990000002</v>
      </c>
      <c r="M107" s="10">
        <v>42110</v>
      </c>
    </row>
    <row r="108" spans="2:13" x14ac:dyDescent="0.3">
      <c r="B108" s="3">
        <v>500724</v>
      </c>
      <c r="C108" t="s">
        <v>315</v>
      </c>
      <c r="D108" s="3" t="s">
        <v>0</v>
      </c>
      <c r="E108" s="1">
        <v>19297457.18</v>
      </c>
      <c r="F108" s="1">
        <v>6070578.8300000001</v>
      </c>
      <c r="G108">
        <v>0</v>
      </c>
      <c r="H108" s="1">
        <v>2355676.31</v>
      </c>
      <c r="I108" s="1">
        <v>-15572570.23</v>
      </c>
      <c r="J108">
        <v>0</v>
      </c>
      <c r="K108">
        <v>0</v>
      </c>
      <c r="L108" s="1">
        <v>12151142.09</v>
      </c>
      <c r="M108" s="10">
        <v>42165</v>
      </c>
    </row>
    <row r="109" spans="2:13" x14ac:dyDescent="0.3">
      <c r="B109" s="3">
        <v>500732</v>
      </c>
      <c r="C109" t="s">
        <v>723</v>
      </c>
      <c r="D109" s="3" t="s">
        <v>0</v>
      </c>
      <c r="E109" s="1">
        <v>1662360.63</v>
      </c>
      <c r="F109" s="1">
        <v>437696.92</v>
      </c>
      <c r="G109">
        <v>0</v>
      </c>
      <c r="H109" s="1">
        <v>155253.94</v>
      </c>
      <c r="I109" s="1">
        <v>-377726.29</v>
      </c>
      <c r="J109">
        <v>0</v>
      </c>
      <c r="K109">
        <v>0</v>
      </c>
      <c r="L109" s="1">
        <v>1877585.2</v>
      </c>
      <c r="M109" s="10">
        <v>42150</v>
      </c>
    </row>
    <row r="110" spans="2:13" x14ac:dyDescent="0.3">
      <c r="B110" s="3">
        <v>500734</v>
      </c>
      <c r="C110" t="s">
        <v>799</v>
      </c>
      <c r="D110" s="3" t="s">
        <v>0</v>
      </c>
      <c r="E110" s="1">
        <v>2501031.98</v>
      </c>
      <c r="F110" s="1">
        <v>2424676.31</v>
      </c>
      <c r="G110">
        <v>0</v>
      </c>
      <c r="H110" s="1">
        <v>341756.85</v>
      </c>
      <c r="I110" s="1">
        <v>-1690925.92</v>
      </c>
      <c r="J110">
        <v>0</v>
      </c>
      <c r="K110">
        <v>0</v>
      </c>
      <c r="L110" s="1">
        <v>3576539.22</v>
      </c>
      <c r="M110" s="10">
        <v>42221</v>
      </c>
    </row>
    <row r="111" spans="2:13" x14ac:dyDescent="0.3">
      <c r="B111" s="3">
        <v>500743</v>
      </c>
      <c r="C111" t="s">
        <v>996</v>
      </c>
      <c r="D111" s="3" t="s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2:13" x14ac:dyDescent="0.3">
      <c r="B112" s="3">
        <v>500768</v>
      </c>
      <c r="C112" t="s">
        <v>357</v>
      </c>
      <c r="D112" s="3" t="s">
        <v>0</v>
      </c>
      <c r="E112" s="1">
        <v>152352782</v>
      </c>
      <c r="F112">
        <v>0</v>
      </c>
      <c r="G112">
        <v>0</v>
      </c>
      <c r="H112" s="1">
        <v>14958417.99</v>
      </c>
      <c r="I112">
        <v>0</v>
      </c>
      <c r="J112">
        <v>0</v>
      </c>
      <c r="K112">
        <v>0</v>
      </c>
      <c r="L112" s="1">
        <v>167311199.99000001</v>
      </c>
    </row>
    <row r="115" spans="2:13" x14ac:dyDescent="0.3">
      <c r="C115" s="23" t="s">
        <v>800</v>
      </c>
      <c r="D115" s="23"/>
      <c r="E115" s="20">
        <v>269444486.75</v>
      </c>
      <c r="F115" s="20">
        <v>33520718.68</v>
      </c>
      <c r="G115" s="21">
        <v>0</v>
      </c>
      <c r="H115" s="20">
        <v>24307468.23</v>
      </c>
      <c r="I115" s="20">
        <v>-42833074.299999997</v>
      </c>
      <c r="J115" s="21">
        <v>0</v>
      </c>
      <c r="K115" s="21">
        <v>0</v>
      </c>
      <c r="L115" s="20">
        <v>284439599.36000001</v>
      </c>
    </row>
    <row r="117" spans="2:13" x14ac:dyDescent="0.3">
      <c r="B117" s="4" t="s">
        <v>319</v>
      </c>
    </row>
    <row r="118" spans="2:13" x14ac:dyDescent="0.3">
      <c r="B118" s="3">
        <v>500345</v>
      </c>
      <c r="C118" t="s">
        <v>997</v>
      </c>
      <c r="D118" s="3" t="s">
        <v>26</v>
      </c>
      <c r="E118" s="1">
        <v>18588516.559999999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1">
        <v>18588516.559999999</v>
      </c>
      <c r="M118" s="10">
        <v>42899</v>
      </c>
    </row>
    <row r="119" spans="2:13" x14ac:dyDescent="0.3">
      <c r="B119" s="3">
        <v>500748</v>
      </c>
      <c r="C119" t="s">
        <v>734</v>
      </c>
      <c r="D119" s="3" t="s">
        <v>26</v>
      </c>
      <c r="E119" s="1">
        <v>1406715.4</v>
      </c>
      <c r="F119">
        <v>0</v>
      </c>
      <c r="G119">
        <v>0</v>
      </c>
      <c r="H119">
        <v>0</v>
      </c>
      <c r="I119" s="1">
        <v>-46890.51</v>
      </c>
      <c r="J119">
        <v>0</v>
      </c>
      <c r="K119">
        <v>0</v>
      </c>
      <c r="L119" s="1">
        <v>1359824.89</v>
      </c>
    </row>
    <row r="122" spans="2:13" x14ac:dyDescent="0.3">
      <c r="C122" s="23" t="s">
        <v>998</v>
      </c>
      <c r="D122" s="23"/>
      <c r="E122" s="20">
        <v>19995231.960000001</v>
      </c>
      <c r="F122" s="21">
        <v>0</v>
      </c>
      <c r="G122" s="21">
        <v>0</v>
      </c>
      <c r="H122" s="21">
        <v>0</v>
      </c>
      <c r="I122" s="20">
        <v>-46890.51</v>
      </c>
      <c r="J122" s="21">
        <v>0</v>
      </c>
      <c r="K122" s="21">
        <v>0</v>
      </c>
      <c r="L122" s="20">
        <v>19948341.449999999</v>
      </c>
    </row>
    <row r="124" spans="2:13" x14ac:dyDescent="0.3">
      <c r="B124" s="4" t="s">
        <v>326</v>
      </c>
    </row>
    <row r="125" spans="2:13" x14ac:dyDescent="0.3">
      <c r="B125" s="3">
        <v>500010</v>
      </c>
      <c r="C125" t="s">
        <v>320</v>
      </c>
      <c r="D125" s="3" t="s">
        <v>0</v>
      </c>
      <c r="E125" s="1">
        <v>13993617.720000001</v>
      </c>
      <c r="F125">
        <v>0</v>
      </c>
      <c r="G125">
        <v>0</v>
      </c>
      <c r="H125" s="1">
        <v>1373932.16</v>
      </c>
      <c r="I125">
        <v>0</v>
      </c>
      <c r="J125">
        <v>0</v>
      </c>
      <c r="K125">
        <v>0</v>
      </c>
      <c r="L125" s="1">
        <v>15367549.880000001</v>
      </c>
      <c r="M125" s="10">
        <v>40522</v>
      </c>
    </row>
    <row r="126" spans="2:13" x14ac:dyDescent="0.3">
      <c r="B126" s="3">
        <v>500011</v>
      </c>
      <c r="C126" t="s">
        <v>321</v>
      </c>
      <c r="D126" s="3" t="s">
        <v>0</v>
      </c>
      <c r="E126" s="1">
        <v>14156994.65</v>
      </c>
      <c r="F126">
        <v>0</v>
      </c>
      <c r="G126">
        <v>0</v>
      </c>
      <c r="H126" s="1">
        <v>1389972.93</v>
      </c>
      <c r="I126">
        <v>0</v>
      </c>
      <c r="J126">
        <v>0</v>
      </c>
      <c r="K126">
        <v>0</v>
      </c>
      <c r="L126" s="1">
        <v>15546967.58</v>
      </c>
      <c r="M126" s="10">
        <v>40522</v>
      </c>
    </row>
    <row r="127" spans="2:13" x14ac:dyDescent="0.3">
      <c r="B127" s="3">
        <v>500042</v>
      </c>
      <c r="C127" t="s">
        <v>322</v>
      </c>
      <c r="D127" s="3" t="s">
        <v>0</v>
      </c>
      <c r="E127" s="1">
        <v>15070388.32</v>
      </c>
      <c r="F127">
        <v>0</v>
      </c>
      <c r="G127">
        <v>0</v>
      </c>
      <c r="H127" s="1">
        <v>1479652.46</v>
      </c>
      <c r="I127">
        <v>0</v>
      </c>
      <c r="J127">
        <v>0</v>
      </c>
      <c r="K127">
        <v>0</v>
      </c>
      <c r="L127" s="1">
        <v>16550040.779999999</v>
      </c>
      <c r="M127" s="10">
        <v>39685</v>
      </c>
    </row>
    <row r="128" spans="2:13" x14ac:dyDescent="0.3">
      <c r="B128" s="3">
        <v>500052</v>
      </c>
      <c r="C128" t="s">
        <v>999</v>
      </c>
      <c r="D128" s="3" t="s">
        <v>0</v>
      </c>
      <c r="E128" s="1">
        <v>9987250.7799999993</v>
      </c>
      <c r="F128">
        <v>0</v>
      </c>
      <c r="G128">
        <v>0</v>
      </c>
      <c r="H128" s="1">
        <v>980575.91</v>
      </c>
      <c r="I128">
        <v>0</v>
      </c>
      <c r="J128">
        <v>0</v>
      </c>
      <c r="K128">
        <v>0</v>
      </c>
      <c r="L128" s="1">
        <v>10967826.689999999</v>
      </c>
      <c r="M128" s="10">
        <v>40074</v>
      </c>
    </row>
    <row r="129" spans="2:13" x14ac:dyDescent="0.3">
      <c r="B129" s="3">
        <v>500256</v>
      </c>
      <c r="C129" t="s">
        <v>1000</v>
      </c>
      <c r="D129" s="3" t="s">
        <v>0</v>
      </c>
      <c r="E129" s="1">
        <v>12217788.08</v>
      </c>
      <c r="F129">
        <v>0</v>
      </c>
      <c r="G129">
        <v>0</v>
      </c>
      <c r="H129" s="1">
        <v>1199576.27</v>
      </c>
      <c r="I129">
        <v>0</v>
      </c>
      <c r="J129">
        <v>0</v>
      </c>
      <c r="K129">
        <v>0</v>
      </c>
      <c r="L129" s="1">
        <v>13417364.35</v>
      </c>
      <c r="M129" s="10">
        <v>40994</v>
      </c>
    </row>
    <row r="130" spans="2:13" x14ac:dyDescent="0.3">
      <c r="B130" s="3">
        <v>500265</v>
      </c>
      <c r="C130" t="s">
        <v>323</v>
      </c>
      <c r="D130" s="3" t="s">
        <v>0</v>
      </c>
      <c r="E130" s="1">
        <v>68384394.959999993</v>
      </c>
      <c r="F130">
        <v>0</v>
      </c>
      <c r="G130">
        <v>0</v>
      </c>
      <c r="H130" s="1">
        <v>6714169.3300000001</v>
      </c>
      <c r="I130">
        <v>0</v>
      </c>
      <c r="J130">
        <v>0</v>
      </c>
      <c r="K130">
        <v>0</v>
      </c>
      <c r="L130" s="1">
        <v>75098564.290000007</v>
      </c>
      <c r="M130" s="10">
        <v>41029</v>
      </c>
    </row>
    <row r="131" spans="2:13" x14ac:dyDescent="0.3">
      <c r="B131" s="3">
        <v>500274</v>
      </c>
      <c r="C131" t="s">
        <v>324</v>
      </c>
      <c r="D131" s="3" t="s">
        <v>0</v>
      </c>
      <c r="E131" s="1">
        <v>37924940.609999999</v>
      </c>
      <c r="F131">
        <v>0</v>
      </c>
      <c r="G131">
        <v>0</v>
      </c>
      <c r="H131" s="1">
        <v>3723575.68</v>
      </c>
      <c r="I131">
        <v>0</v>
      </c>
      <c r="J131">
        <v>0</v>
      </c>
      <c r="K131">
        <v>0</v>
      </c>
      <c r="L131" s="1">
        <v>41648516.289999999</v>
      </c>
      <c r="M131" s="10">
        <v>42946</v>
      </c>
    </row>
    <row r="132" spans="2:13" x14ac:dyDescent="0.3">
      <c r="B132" s="3">
        <v>500332</v>
      </c>
      <c r="C132" t="s">
        <v>1001</v>
      </c>
      <c r="D132" s="3" t="s">
        <v>0</v>
      </c>
      <c r="E132" s="1">
        <v>2868375</v>
      </c>
      <c r="F132">
        <v>0</v>
      </c>
      <c r="G132">
        <v>0</v>
      </c>
      <c r="H132" s="1">
        <v>281625</v>
      </c>
      <c r="I132">
        <v>0</v>
      </c>
      <c r="J132">
        <v>0</v>
      </c>
      <c r="K132">
        <v>0</v>
      </c>
      <c r="L132" s="1">
        <v>3150000</v>
      </c>
      <c r="M132" s="10">
        <v>40074</v>
      </c>
    </row>
    <row r="135" spans="2:13" x14ac:dyDescent="0.3">
      <c r="C135" s="23" t="s">
        <v>801</v>
      </c>
      <c r="D135" s="23"/>
      <c r="E135" s="20">
        <v>174603750.12</v>
      </c>
      <c r="F135" s="21">
        <v>0</v>
      </c>
      <c r="G135" s="21">
        <v>0</v>
      </c>
      <c r="H135" s="20">
        <v>17143079.739999998</v>
      </c>
      <c r="I135" s="21">
        <v>0</v>
      </c>
      <c r="J135" s="21">
        <v>0</v>
      </c>
      <c r="K135" s="21">
        <v>0</v>
      </c>
      <c r="L135" s="20">
        <v>191746829.86000001</v>
      </c>
    </row>
    <row r="137" spans="2:13" x14ac:dyDescent="0.3">
      <c r="B137" s="4" t="s">
        <v>337</v>
      </c>
    </row>
    <row r="138" spans="2:13" x14ac:dyDescent="0.3">
      <c r="B138" s="3">
        <v>500317</v>
      </c>
      <c r="C138" t="s">
        <v>725</v>
      </c>
      <c r="D138" s="3" t="s">
        <v>26</v>
      </c>
      <c r="E138" s="1">
        <v>582737.53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582737.53</v>
      </c>
      <c r="M138" s="10">
        <v>40573</v>
      </c>
    </row>
    <row r="139" spans="2:13" x14ac:dyDescent="0.3">
      <c r="B139" s="3">
        <v>500330</v>
      </c>
      <c r="C139" t="s">
        <v>1002</v>
      </c>
      <c r="D139" s="3" t="s">
        <v>26</v>
      </c>
      <c r="E139" s="1">
        <v>1384873.31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1384873.31</v>
      </c>
      <c r="M139" s="10">
        <v>41275</v>
      </c>
    </row>
    <row r="140" spans="2:13" x14ac:dyDescent="0.3">
      <c r="B140" s="3">
        <v>500385</v>
      </c>
      <c r="C140" t="s">
        <v>1003</v>
      </c>
      <c r="D140" s="3" t="s">
        <v>26</v>
      </c>
      <c r="E140" s="1">
        <v>1121253.6499999999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1121253.6499999999</v>
      </c>
      <c r="M140" s="10">
        <v>41433</v>
      </c>
    </row>
    <row r="141" spans="2:13" x14ac:dyDescent="0.3">
      <c r="B141" s="3">
        <v>500386</v>
      </c>
      <c r="C141" t="s">
        <v>1004</v>
      </c>
      <c r="D141" s="3" t="s">
        <v>26</v>
      </c>
      <c r="E141" s="1">
        <v>1743045.87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1743045.87</v>
      </c>
      <c r="M141" s="10">
        <v>41800</v>
      </c>
    </row>
    <row r="142" spans="2:13" x14ac:dyDescent="0.3">
      <c r="B142" s="3">
        <v>500392</v>
      </c>
      <c r="C142" t="s">
        <v>1005</v>
      </c>
      <c r="D142" s="3" t="s">
        <v>26</v>
      </c>
      <c r="E142" s="1">
        <v>3000000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3000000</v>
      </c>
      <c r="M142" s="10">
        <v>41931</v>
      </c>
    </row>
    <row r="143" spans="2:13" x14ac:dyDescent="0.3">
      <c r="B143" s="3">
        <v>500508</v>
      </c>
      <c r="C143" t="s">
        <v>726</v>
      </c>
      <c r="D143" s="3" t="s">
        <v>26</v>
      </c>
      <c r="E143" s="1">
        <v>703999.29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703999.29</v>
      </c>
      <c r="M143" s="10">
        <v>42615</v>
      </c>
    </row>
    <row r="144" spans="2:13" x14ac:dyDescent="0.3">
      <c r="B144" s="3">
        <v>500543</v>
      </c>
      <c r="C144" t="s">
        <v>1006</v>
      </c>
      <c r="D144" s="3" t="s">
        <v>26</v>
      </c>
      <c r="E144" s="1">
        <v>243540.67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1">
        <v>243540.67</v>
      </c>
      <c r="M144" s="10">
        <v>42062</v>
      </c>
    </row>
    <row r="145" spans="2:13" x14ac:dyDescent="0.3">
      <c r="B145" s="3">
        <v>500560</v>
      </c>
      <c r="C145" t="s">
        <v>330</v>
      </c>
      <c r="D145" s="3" t="s">
        <v>26</v>
      </c>
      <c r="E145" s="1">
        <v>802000</v>
      </c>
      <c r="F145">
        <v>0</v>
      </c>
      <c r="G145">
        <v>0</v>
      </c>
      <c r="H145">
        <v>0</v>
      </c>
      <c r="I145" s="1">
        <v>-1000</v>
      </c>
      <c r="J145">
        <v>0</v>
      </c>
      <c r="K145">
        <v>0</v>
      </c>
      <c r="L145" s="1">
        <v>801000</v>
      </c>
      <c r="M145" s="10">
        <v>42803</v>
      </c>
    </row>
    <row r="146" spans="2:13" x14ac:dyDescent="0.3">
      <c r="B146" s="3">
        <v>500577</v>
      </c>
      <c r="C146" t="s">
        <v>331</v>
      </c>
      <c r="D146" s="3" t="s">
        <v>26</v>
      </c>
      <c r="E146" s="1">
        <v>859759.69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859759.69</v>
      </c>
      <c r="M146" s="10">
        <v>42914</v>
      </c>
    </row>
    <row r="147" spans="2:13" x14ac:dyDescent="0.3">
      <c r="B147" s="3">
        <v>500625</v>
      </c>
      <c r="C147" t="s">
        <v>1007</v>
      </c>
      <c r="D147" s="3" t="s">
        <v>26</v>
      </c>
      <c r="E147" s="1">
        <v>711005.92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711005.92</v>
      </c>
      <c r="M147" s="10">
        <v>43200</v>
      </c>
    </row>
    <row r="148" spans="2:13" x14ac:dyDescent="0.3">
      <c r="B148" s="3">
        <v>500635</v>
      </c>
      <c r="C148" t="s">
        <v>1008</v>
      </c>
      <c r="D148" s="3" t="s">
        <v>26</v>
      </c>
      <c r="E148" s="1">
        <v>672037.27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672037.27</v>
      </c>
      <c r="M148" s="10">
        <v>43292</v>
      </c>
    </row>
    <row r="149" spans="2:13" x14ac:dyDescent="0.3">
      <c r="B149" s="3">
        <v>500644</v>
      </c>
      <c r="C149" t="s">
        <v>332</v>
      </c>
      <c r="D149" s="3" t="s">
        <v>26</v>
      </c>
      <c r="E149" s="1">
        <v>1250552.46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1250552.46</v>
      </c>
      <c r="M149" s="10">
        <v>43305</v>
      </c>
    </row>
    <row r="150" spans="2:13" x14ac:dyDescent="0.3">
      <c r="B150" s="3">
        <v>500657</v>
      </c>
      <c r="C150" t="s">
        <v>1009</v>
      </c>
      <c r="D150" s="3" t="s">
        <v>26</v>
      </c>
      <c r="E150" s="1">
        <v>410003.76</v>
      </c>
      <c r="F150">
        <v>0</v>
      </c>
      <c r="G150">
        <v>0</v>
      </c>
      <c r="H150">
        <v>0</v>
      </c>
      <c r="I150" s="1">
        <v>-6832.12</v>
      </c>
      <c r="J150">
        <v>0</v>
      </c>
      <c r="K150">
        <v>0</v>
      </c>
      <c r="L150" s="1">
        <v>403171.64</v>
      </c>
      <c r="M150" s="10">
        <v>42640</v>
      </c>
    </row>
    <row r="151" spans="2:13" x14ac:dyDescent="0.3">
      <c r="B151" s="3">
        <v>500680</v>
      </c>
      <c r="C151" t="s">
        <v>968</v>
      </c>
      <c r="D151" s="3" t="s">
        <v>26</v>
      </c>
      <c r="E151" s="1">
        <v>230031.99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230031.99</v>
      </c>
      <c r="M151" s="10">
        <v>42724</v>
      </c>
    </row>
    <row r="152" spans="2:13" x14ac:dyDescent="0.3">
      <c r="B152" s="3">
        <v>500730</v>
      </c>
      <c r="C152" t="s">
        <v>970</v>
      </c>
      <c r="D152" s="3" t="s">
        <v>26</v>
      </c>
      <c r="E152" s="1">
        <v>699775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699775</v>
      </c>
      <c r="M152" s="10">
        <v>43683</v>
      </c>
    </row>
    <row r="155" spans="2:13" x14ac:dyDescent="0.3">
      <c r="C155" s="23" t="s">
        <v>802</v>
      </c>
      <c r="D155" s="23"/>
      <c r="E155" s="20">
        <v>14414616.41</v>
      </c>
      <c r="F155" s="21">
        <v>0</v>
      </c>
      <c r="G155" s="21">
        <v>0</v>
      </c>
      <c r="H155" s="21">
        <v>0</v>
      </c>
      <c r="I155" s="20">
        <v>-7832.12</v>
      </c>
      <c r="J155" s="21">
        <v>0</v>
      </c>
      <c r="K155" s="21">
        <v>0</v>
      </c>
      <c r="L155" s="20">
        <v>14406784.289999999</v>
      </c>
    </row>
    <row r="157" spans="2:13" x14ac:dyDescent="0.3">
      <c r="B157" s="4" t="s">
        <v>339</v>
      </c>
    </row>
    <row r="158" spans="2:13" x14ac:dyDescent="0.3">
      <c r="B158" s="3">
        <v>500391</v>
      </c>
      <c r="C158" t="s">
        <v>1010</v>
      </c>
      <c r="D158" s="3" t="s">
        <v>26</v>
      </c>
      <c r="E158" s="1">
        <v>273880.82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s="1">
        <v>273880.82</v>
      </c>
      <c r="M158" s="10">
        <v>40906</v>
      </c>
    </row>
    <row r="159" spans="2:13" x14ac:dyDescent="0.3">
      <c r="B159" s="3">
        <v>500460</v>
      </c>
      <c r="C159" t="s">
        <v>1011</v>
      </c>
      <c r="D159" s="3" t="s">
        <v>0</v>
      </c>
      <c r="E159" s="1">
        <v>74273582.769999996</v>
      </c>
      <c r="F159">
        <v>0</v>
      </c>
      <c r="G159">
        <v>0</v>
      </c>
      <c r="H159" s="1">
        <v>7292386.0199999996</v>
      </c>
      <c r="I159">
        <v>0</v>
      </c>
      <c r="J159">
        <v>0</v>
      </c>
      <c r="K159">
        <v>0</v>
      </c>
      <c r="L159" s="1">
        <v>81565968.790000007</v>
      </c>
      <c r="M159" s="10">
        <v>41820</v>
      </c>
    </row>
    <row r="160" spans="2:13" x14ac:dyDescent="0.3">
      <c r="B160" s="3">
        <v>500634</v>
      </c>
      <c r="C160" t="s">
        <v>1012</v>
      </c>
      <c r="D160" s="3" t="s">
        <v>26</v>
      </c>
      <c r="E160" s="1">
        <v>17193438.34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s="1">
        <v>17193438.34</v>
      </c>
      <c r="M160" s="10">
        <v>41976</v>
      </c>
    </row>
    <row r="163" spans="2:13" x14ac:dyDescent="0.3">
      <c r="C163" s="23" t="s">
        <v>803</v>
      </c>
      <c r="D163" s="23"/>
      <c r="E163" s="20">
        <v>91740901.930000007</v>
      </c>
      <c r="F163" s="21">
        <v>0</v>
      </c>
      <c r="G163" s="21">
        <v>0</v>
      </c>
      <c r="H163" s="20">
        <v>7292386.0199999996</v>
      </c>
      <c r="I163" s="21">
        <v>0</v>
      </c>
      <c r="J163" s="21">
        <v>0</v>
      </c>
      <c r="K163" s="21">
        <v>0</v>
      </c>
      <c r="L163" s="20">
        <v>99033287.950000003</v>
      </c>
    </row>
    <row r="165" spans="2:13" x14ac:dyDescent="0.3">
      <c r="B165" s="4" t="s">
        <v>353</v>
      </c>
    </row>
    <row r="166" spans="2:13" x14ac:dyDescent="0.3">
      <c r="B166" s="3">
        <v>500048</v>
      </c>
      <c r="C166" t="s">
        <v>1013</v>
      </c>
      <c r="D166" s="3" t="s">
        <v>0</v>
      </c>
      <c r="E166" s="1">
        <v>76490000</v>
      </c>
      <c r="F166">
        <v>0</v>
      </c>
      <c r="G166">
        <v>0</v>
      </c>
      <c r="H166" s="1">
        <v>7509999.9900000002</v>
      </c>
      <c r="I166">
        <v>0</v>
      </c>
      <c r="J166">
        <v>0</v>
      </c>
      <c r="K166">
        <v>0</v>
      </c>
      <c r="L166" s="1">
        <v>83999999.989999995</v>
      </c>
      <c r="M166" s="10">
        <v>42487</v>
      </c>
    </row>
    <row r="167" spans="2:13" x14ac:dyDescent="0.3">
      <c r="B167" s="3">
        <v>500051</v>
      </c>
      <c r="C167" t="s">
        <v>730</v>
      </c>
      <c r="D167" s="3" t="s">
        <v>0</v>
      </c>
      <c r="E167" s="1">
        <v>4959921.17</v>
      </c>
      <c r="F167">
        <v>0</v>
      </c>
      <c r="G167">
        <v>0</v>
      </c>
      <c r="H167" s="1">
        <v>486978.79</v>
      </c>
      <c r="I167">
        <v>0</v>
      </c>
      <c r="J167">
        <v>0</v>
      </c>
      <c r="K167">
        <v>0</v>
      </c>
      <c r="L167" s="1">
        <v>5446899.96</v>
      </c>
      <c r="M167" s="10">
        <v>41674</v>
      </c>
    </row>
    <row r="168" spans="2:13" x14ac:dyDescent="0.3">
      <c r="B168" s="3">
        <v>500225</v>
      </c>
      <c r="C168" t="s">
        <v>1014</v>
      </c>
      <c r="D168" s="3" t="s">
        <v>0</v>
      </c>
      <c r="E168" s="1">
        <v>979600.16</v>
      </c>
      <c r="F168">
        <v>0</v>
      </c>
      <c r="G168">
        <v>0</v>
      </c>
      <c r="H168" s="1">
        <v>96179.87</v>
      </c>
      <c r="I168">
        <v>0</v>
      </c>
      <c r="J168">
        <v>0</v>
      </c>
      <c r="K168">
        <v>0</v>
      </c>
      <c r="L168" s="1">
        <v>1075780.03</v>
      </c>
      <c r="M168" s="10">
        <v>41200</v>
      </c>
    </row>
    <row r="169" spans="2:13" x14ac:dyDescent="0.3">
      <c r="B169" s="3">
        <v>500264</v>
      </c>
      <c r="C169" t="s">
        <v>1015</v>
      </c>
      <c r="D169" s="3" t="s">
        <v>0</v>
      </c>
      <c r="E169" s="1">
        <v>8559253.5700000003</v>
      </c>
      <c r="F169">
        <v>0</v>
      </c>
      <c r="G169">
        <v>0</v>
      </c>
      <c r="H169" s="1">
        <v>840371.23</v>
      </c>
      <c r="I169">
        <v>0</v>
      </c>
      <c r="J169">
        <v>0</v>
      </c>
      <c r="K169">
        <v>0</v>
      </c>
      <c r="L169" s="1">
        <v>9399624.8000000007</v>
      </c>
      <c r="M169" s="10">
        <v>41741</v>
      </c>
    </row>
    <row r="170" spans="2:13" x14ac:dyDescent="0.3">
      <c r="B170" s="3">
        <v>500297</v>
      </c>
      <c r="C170" t="s">
        <v>343</v>
      </c>
      <c r="D170" s="3" t="s">
        <v>0</v>
      </c>
      <c r="E170" s="1">
        <v>5817296.8600000003</v>
      </c>
      <c r="F170">
        <v>0</v>
      </c>
      <c r="G170">
        <v>0</v>
      </c>
      <c r="H170" s="1">
        <v>571158.35</v>
      </c>
      <c r="I170">
        <v>0</v>
      </c>
      <c r="J170">
        <v>0</v>
      </c>
      <c r="K170">
        <v>0</v>
      </c>
      <c r="L170" s="1">
        <v>6388455.21</v>
      </c>
      <c r="M170" s="10">
        <v>43018</v>
      </c>
    </row>
    <row r="171" spans="2:13" x14ac:dyDescent="0.3">
      <c r="B171" s="3">
        <v>500302</v>
      </c>
      <c r="C171" t="s">
        <v>1016</v>
      </c>
      <c r="D171" s="3" t="s">
        <v>0</v>
      </c>
      <c r="E171" s="1">
        <v>9553999.8200000003</v>
      </c>
      <c r="F171">
        <v>0</v>
      </c>
      <c r="G171">
        <v>0</v>
      </c>
      <c r="H171" s="1">
        <v>938038.15</v>
      </c>
      <c r="I171">
        <v>0</v>
      </c>
      <c r="J171">
        <v>0</v>
      </c>
      <c r="K171">
        <v>0</v>
      </c>
      <c r="L171" s="1">
        <v>10492037.970000001</v>
      </c>
      <c r="M171" s="10">
        <v>41850</v>
      </c>
    </row>
    <row r="172" spans="2:13" x14ac:dyDescent="0.3">
      <c r="B172" s="3">
        <v>500522</v>
      </c>
      <c r="C172" t="s">
        <v>344</v>
      </c>
      <c r="D172" s="3" t="s">
        <v>0</v>
      </c>
      <c r="E172" s="1">
        <v>22621917.5</v>
      </c>
      <c r="F172">
        <v>0</v>
      </c>
      <c r="G172">
        <v>0</v>
      </c>
      <c r="H172" s="1">
        <v>2221082.5</v>
      </c>
      <c r="I172">
        <v>0</v>
      </c>
      <c r="J172">
        <v>0</v>
      </c>
      <c r="K172">
        <v>0</v>
      </c>
      <c r="L172" s="1">
        <v>24843000</v>
      </c>
      <c r="M172" s="10">
        <v>44167</v>
      </c>
    </row>
    <row r="173" spans="2:13" x14ac:dyDescent="0.3">
      <c r="B173" s="3">
        <v>500557</v>
      </c>
      <c r="C173" t="s">
        <v>345</v>
      </c>
      <c r="D173" s="3" t="s">
        <v>0</v>
      </c>
      <c r="E173" s="1">
        <v>133928118.44</v>
      </c>
      <c r="F173">
        <v>0</v>
      </c>
      <c r="G173">
        <v>0</v>
      </c>
      <c r="H173" s="1">
        <v>13149433.51</v>
      </c>
      <c r="I173">
        <v>0</v>
      </c>
      <c r="J173">
        <v>0</v>
      </c>
      <c r="K173">
        <v>0</v>
      </c>
      <c r="L173" s="1">
        <v>147077551.94999999</v>
      </c>
      <c r="M173" s="10">
        <v>42842</v>
      </c>
    </row>
    <row r="174" spans="2:13" x14ac:dyDescent="0.3">
      <c r="B174" s="3">
        <v>500558</v>
      </c>
      <c r="C174" t="s">
        <v>346</v>
      </c>
      <c r="D174" s="3" t="s">
        <v>0</v>
      </c>
      <c r="E174" s="1">
        <v>152630760.05000001</v>
      </c>
      <c r="F174">
        <v>0</v>
      </c>
      <c r="G174">
        <v>0</v>
      </c>
      <c r="H174" s="1">
        <v>14985710.65</v>
      </c>
      <c r="I174">
        <v>0</v>
      </c>
      <c r="J174">
        <v>0</v>
      </c>
      <c r="K174">
        <v>0</v>
      </c>
      <c r="L174" s="1">
        <v>167616470.69999999</v>
      </c>
      <c r="M174" s="10">
        <v>42842</v>
      </c>
    </row>
    <row r="175" spans="2:13" x14ac:dyDescent="0.3">
      <c r="B175" s="3">
        <v>500576</v>
      </c>
      <c r="C175" t="s">
        <v>347</v>
      </c>
      <c r="D175" s="3" t="s">
        <v>3</v>
      </c>
      <c r="E175" s="1">
        <v>4683619.66</v>
      </c>
      <c r="F175">
        <v>0</v>
      </c>
      <c r="G175">
        <v>0</v>
      </c>
      <c r="H175" s="1">
        <v>402862.41</v>
      </c>
      <c r="I175">
        <v>0</v>
      </c>
      <c r="J175">
        <v>0</v>
      </c>
      <c r="K175">
        <v>0</v>
      </c>
      <c r="L175" s="1">
        <v>5086482.07</v>
      </c>
    </row>
    <row r="176" spans="2:13" x14ac:dyDescent="0.3">
      <c r="B176" s="3">
        <v>500598</v>
      </c>
      <c r="C176" t="s">
        <v>1017</v>
      </c>
      <c r="D176" s="3" t="s">
        <v>0</v>
      </c>
      <c r="E176" s="1">
        <v>40157250</v>
      </c>
      <c r="F176">
        <v>0</v>
      </c>
      <c r="G176">
        <v>0</v>
      </c>
      <c r="H176" s="1">
        <v>3942750</v>
      </c>
      <c r="I176">
        <v>0</v>
      </c>
      <c r="J176">
        <v>0</v>
      </c>
      <c r="K176">
        <v>0</v>
      </c>
      <c r="L176" s="1">
        <v>44100000</v>
      </c>
      <c r="M176" s="10">
        <v>44193</v>
      </c>
    </row>
    <row r="177" spans="2:13" x14ac:dyDescent="0.3">
      <c r="B177" s="3">
        <v>500631</v>
      </c>
      <c r="C177" t="s">
        <v>348</v>
      </c>
      <c r="D177" s="3" t="s">
        <v>4</v>
      </c>
      <c r="E177" s="1">
        <v>546541.26</v>
      </c>
      <c r="F177">
        <v>0</v>
      </c>
      <c r="G177">
        <v>0</v>
      </c>
      <c r="H177" s="1">
        <v>45076.79</v>
      </c>
      <c r="I177">
        <v>0</v>
      </c>
      <c r="J177">
        <v>0</v>
      </c>
      <c r="K177">
        <v>0</v>
      </c>
      <c r="L177" s="1">
        <v>591618.05000000005</v>
      </c>
      <c r="M177" s="10">
        <v>43309</v>
      </c>
    </row>
    <row r="178" spans="2:13" x14ac:dyDescent="0.3">
      <c r="B178" s="3">
        <v>500641</v>
      </c>
      <c r="C178" t="s">
        <v>1018</v>
      </c>
      <c r="D178" s="3" t="s">
        <v>3</v>
      </c>
      <c r="E178" s="1">
        <v>191214397.99000001</v>
      </c>
      <c r="F178">
        <v>0</v>
      </c>
      <c r="G178">
        <v>0</v>
      </c>
      <c r="H178" s="1">
        <v>16447341.640000001</v>
      </c>
      <c r="I178">
        <v>0</v>
      </c>
      <c r="J178">
        <v>0</v>
      </c>
      <c r="K178">
        <v>0</v>
      </c>
      <c r="L178" s="1">
        <v>207661739.63</v>
      </c>
      <c r="M178" s="10">
        <v>45122</v>
      </c>
    </row>
    <row r="179" spans="2:13" x14ac:dyDescent="0.3">
      <c r="B179" s="3">
        <v>500660</v>
      </c>
      <c r="C179" t="s">
        <v>1019</v>
      </c>
      <c r="D179" s="3" t="s">
        <v>26</v>
      </c>
      <c r="E179" s="1">
        <v>1014990.53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s="1">
        <v>1014990.53</v>
      </c>
      <c r="M179" s="10">
        <v>42288</v>
      </c>
    </row>
    <row r="182" spans="2:13" x14ac:dyDescent="0.3">
      <c r="C182" s="23" t="s">
        <v>805</v>
      </c>
      <c r="D182" s="23"/>
      <c r="E182" s="20">
        <v>653157667.00999999</v>
      </c>
      <c r="F182" s="21">
        <v>0</v>
      </c>
      <c r="G182" s="21">
        <v>0</v>
      </c>
      <c r="H182" s="20">
        <v>61636983.880000003</v>
      </c>
      <c r="I182" s="21">
        <v>0</v>
      </c>
      <c r="J182" s="21">
        <v>0</v>
      </c>
      <c r="K182" s="21">
        <v>0</v>
      </c>
      <c r="L182" s="20">
        <v>714794650.88999999</v>
      </c>
    </row>
    <row r="184" spans="2:13" x14ac:dyDescent="0.3">
      <c r="B184" s="4" t="s">
        <v>358</v>
      </c>
    </row>
    <row r="185" spans="2:13" x14ac:dyDescent="0.3">
      <c r="B185" s="3">
        <v>500113</v>
      </c>
      <c r="C185" t="s">
        <v>1020</v>
      </c>
      <c r="D185" s="3" t="s">
        <v>26</v>
      </c>
      <c r="E185" s="1">
        <v>170160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s="1">
        <v>170160</v>
      </c>
    </row>
    <row r="186" spans="2:13" x14ac:dyDescent="0.3">
      <c r="B186" s="3">
        <v>500186</v>
      </c>
      <c r="C186" t="s">
        <v>732</v>
      </c>
      <c r="D186" s="3" t="s">
        <v>0</v>
      </c>
      <c r="E186" s="1">
        <v>23985990.440000001</v>
      </c>
      <c r="F186">
        <v>0</v>
      </c>
      <c r="G186">
        <v>0</v>
      </c>
      <c r="H186" s="1">
        <v>2355010.9500000002</v>
      </c>
      <c r="I186">
        <v>0</v>
      </c>
      <c r="J186">
        <v>0</v>
      </c>
      <c r="K186">
        <v>0</v>
      </c>
      <c r="L186" s="1">
        <v>26341001.390000001</v>
      </c>
      <c r="M186" s="10">
        <v>40046</v>
      </c>
    </row>
    <row r="187" spans="2:13" x14ac:dyDescent="0.3">
      <c r="B187" s="3">
        <v>500197</v>
      </c>
      <c r="C187" t="s">
        <v>355</v>
      </c>
      <c r="D187" s="3" t="s">
        <v>26</v>
      </c>
      <c r="E187" s="1">
        <v>9868897.0299999993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s="1">
        <v>9868897.0299999993</v>
      </c>
      <c r="M187" s="10">
        <v>40117</v>
      </c>
    </row>
    <row r="188" spans="2:13" x14ac:dyDescent="0.3">
      <c r="B188" s="3">
        <v>500319</v>
      </c>
      <c r="C188" t="s">
        <v>1021</v>
      </c>
      <c r="D188" s="3" t="s">
        <v>26</v>
      </c>
      <c r="E188" s="1">
        <v>180420.6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180420.6</v>
      </c>
      <c r="M188" s="10">
        <v>39801</v>
      </c>
    </row>
    <row r="189" spans="2:13" x14ac:dyDescent="0.3">
      <c r="B189" s="3">
        <v>500360</v>
      </c>
      <c r="C189" t="s">
        <v>806</v>
      </c>
      <c r="D189" s="3" t="s">
        <v>26</v>
      </c>
      <c r="E189" s="1">
        <v>80473.440000000002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">
        <v>80473.440000000002</v>
      </c>
      <c r="M189" s="10">
        <v>39938</v>
      </c>
    </row>
    <row r="190" spans="2:13" x14ac:dyDescent="0.3">
      <c r="B190" s="3">
        <v>500554</v>
      </c>
      <c r="C190" t="s">
        <v>1022</v>
      </c>
      <c r="D190" s="3" t="s">
        <v>26</v>
      </c>
      <c r="E190" s="1">
        <v>1025000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1025000</v>
      </c>
      <c r="M190" s="10">
        <v>41353</v>
      </c>
    </row>
    <row r="191" spans="2:13" x14ac:dyDescent="0.3">
      <c r="B191" s="3">
        <v>500555</v>
      </c>
      <c r="C191" t="s">
        <v>366</v>
      </c>
      <c r="D191" s="3" t="s">
        <v>26</v>
      </c>
      <c r="E191" s="1">
        <v>1201565.18</v>
      </c>
      <c r="F191">
        <v>0</v>
      </c>
      <c r="G191">
        <v>0</v>
      </c>
      <c r="H191">
        <v>0</v>
      </c>
      <c r="I191" s="1">
        <v>-23757.73</v>
      </c>
      <c r="J191">
        <v>0</v>
      </c>
      <c r="K191">
        <v>0</v>
      </c>
      <c r="L191" s="1">
        <v>1177807.45</v>
      </c>
      <c r="M191" s="10">
        <v>41313</v>
      </c>
    </row>
    <row r="192" spans="2:13" x14ac:dyDescent="0.3">
      <c r="B192" s="3">
        <v>500645</v>
      </c>
      <c r="C192" t="s">
        <v>1023</v>
      </c>
      <c r="D192" s="3" t="s">
        <v>0</v>
      </c>
      <c r="E192" s="1">
        <v>2278934.84</v>
      </c>
      <c r="F192">
        <v>0</v>
      </c>
      <c r="G192">
        <v>0</v>
      </c>
      <c r="H192" s="1">
        <v>223752.13</v>
      </c>
      <c r="I192">
        <v>0</v>
      </c>
      <c r="J192">
        <v>0</v>
      </c>
      <c r="K192">
        <v>0</v>
      </c>
      <c r="L192" s="1">
        <v>2502686.9700000002</v>
      </c>
      <c r="M192" s="10">
        <v>41761</v>
      </c>
    </row>
    <row r="193" spans="2:13" x14ac:dyDescent="0.3">
      <c r="B193" s="3">
        <v>500664</v>
      </c>
      <c r="C193" t="s">
        <v>1024</v>
      </c>
      <c r="D193" s="3" t="s">
        <v>26</v>
      </c>
      <c r="E193" s="1">
        <v>1407666.19</v>
      </c>
      <c r="F193">
        <v>0</v>
      </c>
      <c r="G193">
        <v>0</v>
      </c>
      <c r="H193">
        <v>0</v>
      </c>
      <c r="I193" s="1">
        <v>-449250.26</v>
      </c>
      <c r="J193">
        <v>0</v>
      </c>
      <c r="K193">
        <v>0</v>
      </c>
      <c r="L193" s="1">
        <v>958415.93</v>
      </c>
      <c r="M193" s="10">
        <v>42004</v>
      </c>
    </row>
    <row r="194" spans="2:13" x14ac:dyDescent="0.3">
      <c r="B194" s="3">
        <v>500691</v>
      </c>
      <c r="C194" t="s">
        <v>1025</v>
      </c>
      <c r="D194" s="3" t="s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s="10">
        <v>41990</v>
      </c>
    </row>
    <row r="197" spans="2:13" x14ac:dyDescent="0.3">
      <c r="C197" s="23" t="s">
        <v>807</v>
      </c>
      <c r="D197" s="23"/>
      <c r="E197" s="20">
        <v>40199107.719999999</v>
      </c>
      <c r="F197" s="21">
        <v>0</v>
      </c>
      <c r="G197" s="21">
        <v>0</v>
      </c>
      <c r="H197" s="20">
        <v>2578763.08</v>
      </c>
      <c r="I197" s="20">
        <v>-473007.99</v>
      </c>
      <c r="J197" s="21">
        <v>0</v>
      </c>
      <c r="K197" s="21">
        <v>0</v>
      </c>
      <c r="L197" s="20">
        <v>42304862.810000002</v>
      </c>
    </row>
    <row r="199" spans="2:13" x14ac:dyDescent="0.3">
      <c r="B199" s="4" t="s">
        <v>363</v>
      </c>
    </row>
    <row r="200" spans="2:13" x14ac:dyDescent="0.3">
      <c r="B200" s="3">
        <v>500039</v>
      </c>
      <c r="C200" t="s">
        <v>361</v>
      </c>
      <c r="D200" s="3" t="s">
        <v>0</v>
      </c>
      <c r="E200" s="1">
        <v>89110849.989999995</v>
      </c>
      <c r="F200">
        <v>0</v>
      </c>
      <c r="G200">
        <v>0</v>
      </c>
      <c r="H200" s="1">
        <v>8749150.0099999998</v>
      </c>
      <c r="I200">
        <v>0</v>
      </c>
      <c r="J200">
        <v>0</v>
      </c>
      <c r="K200">
        <v>0</v>
      </c>
      <c r="L200" s="1">
        <v>97860000</v>
      </c>
      <c r="M200" s="10">
        <v>41435</v>
      </c>
    </row>
    <row r="201" spans="2:13" x14ac:dyDescent="0.3">
      <c r="B201" s="3">
        <v>500613</v>
      </c>
      <c r="C201" t="s">
        <v>362</v>
      </c>
      <c r="D201" s="3" t="s">
        <v>26</v>
      </c>
      <c r="E201" s="1">
        <v>7458382.4800000004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">
        <v>7458382.4800000004</v>
      </c>
      <c r="M201" s="10">
        <v>42396</v>
      </c>
    </row>
    <row r="204" spans="2:13" x14ac:dyDescent="0.3">
      <c r="C204" s="23" t="s">
        <v>809</v>
      </c>
      <c r="D204" s="23"/>
      <c r="E204" s="20">
        <v>96569232.469999999</v>
      </c>
      <c r="F204" s="21">
        <v>0</v>
      </c>
      <c r="G204" s="21">
        <v>0</v>
      </c>
      <c r="H204" s="20">
        <v>8749150.0099999998</v>
      </c>
      <c r="I204" s="21">
        <v>0</v>
      </c>
      <c r="J204" s="21">
        <v>0</v>
      </c>
      <c r="K204" s="21">
        <v>0</v>
      </c>
      <c r="L204" s="20">
        <v>105318382.48</v>
      </c>
    </row>
    <row r="206" spans="2:13" x14ac:dyDescent="0.3">
      <c r="B206" s="4" t="s">
        <v>365</v>
      </c>
    </row>
    <row r="207" spans="2:13" x14ac:dyDescent="0.3">
      <c r="B207" s="3">
        <v>500286</v>
      </c>
      <c r="C207" t="s">
        <v>735</v>
      </c>
      <c r="D207" s="3" t="s">
        <v>0</v>
      </c>
      <c r="E207" s="1">
        <v>25911083.109999999</v>
      </c>
      <c r="F207">
        <v>0</v>
      </c>
      <c r="G207">
        <v>0</v>
      </c>
      <c r="H207" s="1">
        <v>2544021.89</v>
      </c>
      <c r="I207">
        <v>0</v>
      </c>
      <c r="J207">
        <v>0</v>
      </c>
      <c r="K207">
        <v>0</v>
      </c>
      <c r="L207" s="1">
        <v>28455105</v>
      </c>
      <c r="M207" s="10">
        <v>42626</v>
      </c>
    </row>
    <row r="208" spans="2:13" x14ac:dyDescent="0.3">
      <c r="B208" s="3">
        <v>500512</v>
      </c>
      <c r="C208" t="s">
        <v>364</v>
      </c>
      <c r="D208" s="3" t="s">
        <v>1</v>
      </c>
      <c r="E208" s="1">
        <v>114350571.81999999</v>
      </c>
      <c r="F208">
        <v>0</v>
      </c>
      <c r="G208">
        <v>0</v>
      </c>
      <c r="H208" s="1">
        <v>15262598.73</v>
      </c>
      <c r="I208">
        <v>0</v>
      </c>
      <c r="J208">
        <v>0</v>
      </c>
      <c r="K208">
        <v>0</v>
      </c>
      <c r="L208" s="1">
        <v>129613170.55</v>
      </c>
      <c r="M208" s="10">
        <v>44165</v>
      </c>
    </row>
    <row r="211" spans="2:13" x14ac:dyDescent="0.3">
      <c r="C211" s="23" t="s">
        <v>810</v>
      </c>
      <c r="D211" s="23"/>
      <c r="E211" s="20">
        <v>140261654.93000001</v>
      </c>
      <c r="F211" s="21">
        <v>0</v>
      </c>
      <c r="G211" s="21">
        <v>0</v>
      </c>
      <c r="H211" s="20">
        <v>17806620.620000001</v>
      </c>
      <c r="I211" s="21">
        <v>0</v>
      </c>
      <c r="J211" s="21">
        <v>0</v>
      </c>
      <c r="K211" s="21">
        <v>0</v>
      </c>
      <c r="L211" s="20">
        <v>158068275.55000001</v>
      </c>
    </row>
    <row r="213" spans="2:13" x14ac:dyDescent="0.3">
      <c r="B213" s="4" t="s">
        <v>736</v>
      </c>
    </row>
    <row r="214" spans="2:13" x14ac:dyDescent="0.3">
      <c r="B214" s="3">
        <v>500629</v>
      </c>
      <c r="C214" t="s">
        <v>292</v>
      </c>
      <c r="D214" s="3" t="s">
        <v>26</v>
      </c>
      <c r="E214" s="1">
        <v>5951877.1200000001</v>
      </c>
      <c r="F214">
        <v>0</v>
      </c>
      <c r="G214">
        <v>0</v>
      </c>
      <c r="H214">
        <v>0</v>
      </c>
      <c r="I214" s="1">
        <v>-71480.33</v>
      </c>
      <c r="J214">
        <v>0</v>
      </c>
      <c r="K214">
        <v>0</v>
      </c>
      <c r="L214" s="1">
        <v>5880396.79</v>
      </c>
      <c r="M214" s="10">
        <v>41916</v>
      </c>
    </row>
    <row r="217" spans="2:13" x14ac:dyDescent="0.3">
      <c r="C217" s="23" t="s">
        <v>811</v>
      </c>
      <c r="D217" s="23"/>
      <c r="E217" s="20">
        <v>5951877.1200000001</v>
      </c>
      <c r="F217" s="21">
        <v>0</v>
      </c>
      <c r="G217" s="21">
        <v>0</v>
      </c>
      <c r="H217" s="21">
        <v>0</v>
      </c>
      <c r="I217" s="20">
        <v>-71480.33</v>
      </c>
      <c r="J217" s="21">
        <v>0</v>
      </c>
      <c r="K217" s="21">
        <v>0</v>
      </c>
      <c r="L217" s="20">
        <v>5880396.79</v>
      </c>
    </row>
    <row r="219" spans="2:13" x14ac:dyDescent="0.3">
      <c r="B219" s="4" t="s">
        <v>370</v>
      </c>
    </row>
    <row r="220" spans="2:13" x14ac:dyDescent="0.3">
      <c r="B220" s="3">
        <v>500400</v>
      </c>
      <c r="C220" t="s">
        <v>368</v>
      </c>
      <c r="D220" s="3" t="s">
        <v>0</v>
      </c>
      <c r="E220" s="1">
        <v>3809589.64</v>
      </c>
      <c r="F220">
        <v>0</v>
      </c>
      <c r="G220">
        <v>0</v>
      </c>
      <c r="H220" s="1">
        <v>374036.1</v>
      </c>
      <c r="I220">
        <v>0</v>
      </c>
      <c r="J220">
        <v>0</v>
      </c>
      <c r="K220">
        <v>0</v>
      </c>
      <c r="L220" s="1">
        <v>4183625.74</v>
      </c>
      <c r="M220" s="10">
        <v>46813</v>
      </c>
    </row>
    <row r="221" spans="2:13" x14ac:dyDescent="0.3">
      <c r="B221" s="3">
        <v>500401</v>
      </c>
      <c r="C221" t="s">
        <v>369</v>
      </c>
      <c r="D221" s="3" t="s">
        <v>0</v>
      </c>
      <c r="E221" s="1">
        <v>24111669.030000001</v>
      </c>
      <c r="F221">
        <v>0</v>
      </c>
      <c r="G221">
        <v>0</v>
      </c>
      <c r="H221" s="1">
        <v>2367350.41</v>
      </c>
      <c r="I221">
        <v>0</v>
      </c>
      <c r="J221">
        <v>0</v>
      </c>
      <c r="K221">
        <v>0</v>
      </c>
      <c r="L221" s="1">
        <v>26479019.440000001</v>
      </c>
      <c r="M221" s="10">
        <v>46583</v>
      </c>
    </row>
    <row r="224" spans="2:13" x14ac:dyDescent="0.3">
      <c r="C224" s="23" t="s">
        <v>813</v>
      </c>
      <c r="D224" s="23"/>
      <c r="E224" s="20">
        <v>27921258.670000002</v>
      </c>
      <c r="F224" s="21">
        <v>0</v>
      </c>
      <c r="G224" s="21">
        <v>0</v>
      </c>
      <c r="H224" s="20">
        <v>2741386.51</v>
      </c>
      <c r="I224" s="21">
        <v>0</v>
      </c>
      <c r="J224" s="21">
        <v>0</v>
      </c>
      <c r="K224" s="21">
        <v>0</v>
      </c>
      <c r="L224" s="20">
        <v>30662645.18</v>
      </c>
    </row>
    <row r="226" spans="2:13" x14ac:dyDescent="0.3">
      <c r="B226" s="4" t="s">
        <v>738</v>
      </c>
    </row>
    <row r="227" spans="2:13" x14ac:dyDescent="0.3">
      <c r="B227" s="3">
        <v>500145</v>
      </c>
      <c r="C227" t="s">
        <v>737</v>
      </c>
      <c r="D227" s="3" t="s">
        <v>26</v>
      </c>
      <c r="E227" s="1">
        <v>2504365.96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s="1">
        <v>2504365.96</v>
      </c>
      <c r="M227" s="10">
        <v>38539</v>
      </c>
    </row>
    <row r="228" spans="2:13" x14ac:dyDescent="0.3">
      <c r="B228" s="3">
        <v>500206</v>
      </c>
      <c r="C228" t="s">
        <v>327</v>
      </c>
      <c r="D228" s="3" t="s">
        <v>0</v>
      </c>
      <c r="E228" s="1">
        <v>63818154.93</v>
      </c>
      <c r="F228">
        <v>0</v>
      </c>
      <c r="G228">
        <v>0</v>
      </c>
      <c r="H228" s="1">
        <v>6265843.1600000001</v>
      </c>
      <c r="I228">
        <v>0</v>
      </c>
      <c r="J228">
        <v>0</v>
      </c>
      <c r="K228">
        <v>0</v>
      </c>
      <c r="L228" s="1">
        <v>70083998.090000004</v>
      </c>
      <c r="M228" s="10">
        <v>43768</v>
      </c>
    </row>
    <row r="231" spans="2:13" x14ac:dyDescent="0.3">
      <c r="C231" s="23" t="s">
        <v>814</v>
      </c>
      <c r="D231" s="23"/>
      <c r="E231" s="20">
        <v>66322520.890000001</v>
      </c>
      <c r="F231" s="21">
        <v>0</v>
      </c>
      <c r="G231" s="21">
        <v>0</v>
      </c>
      <c r="H231" s="20">
        <v>6265843.1600000001</v>
      </c>
      <c r="I231" s="21">
        <v>0</v>
      </c>
      <c r="J231" s="21">
        <v>0</v>
      </c>
      <c r="K231" s="21">
        <v>0</v>
      </c>
      <c r="L231" s="20">
        <v>72588364.049999997</v>
      </c>
    </row>
    <row r="234" spans="2:13" x14ac:dyDescent="0.3">
      <c r="D234" s="23" t="s">
        <v>815</v>
      </c>
      <c r="E234" s="20">
        <v>6380976772.5900002</v>
      </c>
      <c r="F234" s="20">
        <v>127804469.22</v>
      </c>
      <c r="G234" s="20">
        <v>1239625.17</v>
      </c>
      <c r="H234" s="20">
        <v>611403816.36000001</v>
      </c>
      <c r="I234" s="20">
        <v>-109429025.27</v>
      </c>
      <c r="J234" s="21">
        <v>-693.88</v>
      </c>
      <c r="K234" s="20">
        <v>-1237692.03</v>
      </c>
      <c r="L234" s="20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/>
  <dimension ref="A1:R58"/>
  <sheetViews>
    <sheetView zoomScale="90" zoomScaleNormal="90" workbookViewId="0">
      <pane ySplit="5" topLeftCell="A6" activePane="bottomLeft" state="frozen"/>
      <selection pane="bottomLeft" activeCell="J34" sqref="J34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1053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1.1100000000000001</v>
      </c>
      <c r="P7">
        <v>0.38</v>
      </c>
      <c r="Q7">
        <v>0.8</v>
      </c>
      <c r="R7">
        <v>0.69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0.03</v>
      </c>
      <c r="P8">
        <v>0.11</v>
      </c>
      <c r="Q8">
        <v>0.03</v>
      </c>
      <c r="R8">
        <v>0.11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575.54</v>
      </c>
      <c r="P9" s="1">
        <v>1461.51</v>
      </c>
      <c r="Q9">
        <v>0</v>
      </c>
      <c r="R9" s="1">
        <v>2037.05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175458.9</v>
      </c>
      <c r="P10">
        <v>0</v>
      </c>
      <c r="Q10" s="1">
        <v>185388.79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398.36</v>
      </c>
      <c r="P11" s="1">
        <v>24436.63</v>
      </c>
      <c r="Q11">
        <v>964.6</v>
      </c>
      <c r="R11" s="1">
        <v>23870.39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11732.54</v>
      </c>
      <c r="P12" s="1">
        <v>1233.08</v>
      </c>
      <c r="Q12" s="1">
        <v>12965.62</v>
      </c>
      <c r="R12">
        <v>0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126.13</v>
      </c>
      <c r="P13">
        <v>0</v>
      </c>
      <c r="Q13">
        <v>126.13</v>
      </c>
      <c r="R13">
        <v>0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0.09</v>
      </c>
      <c r="Q14">
        <v>0.71</v>
      </c>
      <c r="R14">
        <v>0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0.03</v>
      </c>
      <c r="P15">
        <v>0</v>
      </c>
      <c r="Q15">
        <v>0.03</v>
      </c>
      <c r="R15">
        <v>0</v>
      </c>
    </row>
    <row r="16" spans="1:18" x14ac:dyDescent="0.3">
      <c r="D16" t="s">
        <v>384</v>
      </c>
      <c r="F16">
        <v>138901</v>
      </c>
      <c r="I16">
        <v>500538</v>
      </c>
      <c r="J16" t="s">
        <v>403</v>
      </c>
      <c r="K16" t="s">
        <v>559</v>
      </c>
      <c r="L16" t="s">
        <v>26</v>
      </c>
      <c r="N16">
        <v>0</v>
      </c>
      <c r="P16">
        <v>28.56</v>
      </c>
      <c r="Q16">
        <v>28.56</v>
      </c>
      <c r="R16">
        <v>0</v>
      </c>
    </row>
    <row r="17" spans="4:18" x14ac:dyDescent="0.3">
      <c r="D17" t="s">
        <v>384</v>
      </c>
      <c r="F17">
        <v>138901</v>
      </c>
      <c r="I17">
        <v>500540</v>
      </c>
      <c r="J17" t="s">
        <v>748</v>
      </c>
      <c r="K17" t="s">
        <v>559</v>
      </c>
      <c r="L17" t="s">
        <v>26</v>
      </c>
      <c r="N17" s="1">
        <v>1154.28</v>
      </c>
      <c r="P17" s="1">
        <v>8148.2</v>
      </c>
      <c r="Q17">
        <v>0</v>
      </c>
      <c r="R17" s="1">
        <v>9302.48</v>
      </c>
    </row>
    <row r="18" spans="4:18" x14ac:dyDescent="0.3">
      <c r="D18" t="s">
        <v>384</v>
      </c>
      <c r="F18">
        <v>138901</v>
      </c>
      <c r="I18">
        <v>500540</v>
      </c>
      <c r="J18" t="s">
        <v>748</v>
      </c>
      <c r="K18" t="s">
        <v>560</v>
      </c>
      <c r="L18" t="s">
        <v>26</v>
      </c>
      <c r="N18">
        <v>0</v>
      </c>
      <c r="P18">
        <v>99.29</v>
      </c>
      <c r="Q18">
        <v>0</v>
      </c>
      <c r="R18">
        <v>99.29</v>
      </c>
    </row>
    <row r="19" spans="4:18" x14ac:dyDescent="0.3">
      <c r="D19" t="s">
        <v>384</v>
      </c>
      <c r="F19">
        <v>138901</v>
      </c>
      <c r="I19">
        <v>500544</v>
      </c>
      <c r="J19" t="s">
        <v>899</v>
      </c>
      <c r="K19" t="s">
        <v>559</v>
      </c>
      <c r="L19" t="s">
        <v>26</v>
      </c>
      <c r="N19">
        <v>23.31</v>
      </c>
      <c r="P19">
        <v>18.350000000000001</v>
      </c>
      <c r="Q19">
        <v>26.44</v>
      </c>
      <c r="R19">
        <v>15.22</v>
      </c>
    </row>
    <row r="20" spans="4:18" x14ac:dyDescent="0.3">
      <c r="D20" t="s">
        <v>384</v>
      </c>
      <c r="F20">
        <v>138901</v>
      </c>
      <c r="I20">
        <v>500557</v>
      </c>
      <c r="J20" t="s">
        <v>406</v>
      </c>
      <c r="K20" t="s">
        <v>560</v>
      </c>
      <c r="L20" t="s">
        <v>26</v>
      </c>
      <c r="N20">
        <v>0</v>
      </c>
      <c r="P20" s="1">
        <v>68885.710000000006</v>
      </c>
      <c r="Q20" s="1">
        <v>68885.710000000006</v>
      </c>
      <c r="R20">
        <v>0</v>
      </c>
    </row>
    <row r="21" spans="4:18" x14ac:dyDescent="0.3">
      <c r="D21" t="s">
        <v>384</v>
      </c>
      <c r="F21">
        <v>138901</v>
      </c>
      <c r="I21">
        <v>500558</v>
      </c>
      <c r="J21" t="s">
        <v>406</v>
      </c>
      <c r="K21" t="s">
        <v>560</v>
      </c>
      <c r="L21" t="s">
        <v>26</v>
      </c>
      <c r="N21">
        <v>0</v>
      </c>
      <c r="P21" s="1">
        <v>84308.76</v>
      </c>
      <c r="Q21" s="1">
        <v>84308.76</v>
      </c>
      <c r="R21">
        <v>0</v>
      </c>
    </row>
    <row r="22" spans="4:18" x14ac:dyDescent="0.3">
      <c r="D22" t="s">
        <v>384</v>
      </c>
      <c r="F22">
        <v>138901</v>
      </c>
      <c r="I22">
        <v>500591</v>
      </c>
      <c r="J22" t="s">
        <v>904</v>
      </c>
      <c r="K22" t="s">
        <v>559</v>
      </c>
      <c r="L22" t="s">
        <v>26</v>
      </c>
      <c r="N22">
        <v>403.53</v>
      </c>
      <c r="P22" s="1">
        <v>39224.99</v>
      </c>
      <c r="Q22">
        <v>457.92</v>
      </c>
      <c r="R22" s="1">
        <v>39170.6</v>
      </c>
    </row>
    <row r="23" spans="4:18" x14ac:dyDescent="0.3">
      <c r="D23" t="s">
        <v>384</v>
      </c>
      <c r="F23">
        <v>138901</v>
      </c>
      <c r="I23">
        <v>500591</v>
      </c>
      <c r="J23" t="s">
        <v>904</v>
      </c>
      <c r="K23" t="s">
        <v>560</v>
      </c>
      <c r="L23" t="s">
        <v>26</v>
      </c>
      <c r="N23">
        <v>16.47</v>
      </c>
      <c r="P23">
        <v>72.53</v>
      </c>
      <c r="Q23">
        <v>34.61</v>
      </c>
      <c r="R23">
        <v>54.39</v>
      </c>
    </row>
    <row r="24" spans="4:18" x14ac:dyDescent="0.3">
      <c r="D24" t="s">
        <v>384</v>
      </c>
      <c r="F24">
        <v>138901</v>
      </c>
      <c r="I24">
        <v>500602</v>
      </c>
      <c r="J24" t="s">
        <v>568</v>
      </c>
      <c r="K24" t="s">
        <v>559</v>
      </c>
      <c r="L24" t="s">
        <v>26</v>
      </c>
      <c r="N24">
        <v>0</v>
      </c>
      <c r="P24">
        <v>0</v>
      </c>
      <c r="Q24">
        <v>169.48</v>
      </c>
      <c r="R24">
        <v>-169.48</v>
      </c>
    </row>
    <row r="25" spans="4:18" x14ac:dyDescent="0.3">
      <c r="D25" t="s">
        <v>384</v>
      </c>
      <c r="F25">
        <v>138901</v>
      </c>
      <c r="I25">
        <v>500602</v>
      </c>
      <c r="J25" t="s">
        <v>568</v>
      </c>
      <c r="K25" t="s">
        <v>560</v>
      </c>
      <c r="L25" t="s">
        <v>26</v>
      </c>
      <c r="N25">
        <v>0</v>
      </c>
      <c r="P25">
        <v>2.0699999999999998</v>
      </c>
      <c r="Q25">
        <v>0</v>
      </c>
      <c r="R25">
        <v>2.0699999999999998</v>
      </c>
    </row>
    <row r="26" spans="4:18" x14ac:dyDescent="0.3">
      <c r="D26" t="s">
        <v>384</v>
      </c>
      <c r="F26">
        <v>138901</v>
      </c>
      <c r="I26">
        <v>500610</v>
      </c>
      <c r="J26" t="s">
        <v>907</v>
      </c>
      <c r="K26" t="s">
        <v>560</v>
      </c>
      <c r="L26" t="s">
        <v>26</v>
      </c>
      <c r="N26">
        <v>0</v>
      </c>
      <c r="P26" s="1">
        <v>1728.94</v>
      </c>
      <c r="Q26" s="1">
        <v>1728.94</v>
      </c>
      <c r="R26">
        <v>0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308365.36</v>
      </c>
      <c r="P27" s="1">
        <v>135197.92000000001</v>
      </c>
      <c r="Q27">
        <v>0.13</v>
      </c>
      <c r="R27" s="1">
        <v>443563.15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6959.7</v>
      </c>
      <c r="P28" s="1">
        <v>37919.17</v>
      </c>
      <c r="Q28" s="1">
        <v>6959.7</v>
      </c>
      <c r="R28" s="1">
        <v>37919.17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 s="1">
        <v>1296.45</v>
      </c>
      <c r="P30">
        <v>0</v>
      </c>
      <c r="Q30" s="1">
        <v>1392.82</v>
      </c>
      <c r="R30">
        <v>-96.37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0</v>
      </c>
      <c r="P31">
        <v>99.57</v>
      </c>
      <c r="Q31">
        <v>0</v>
      </c>
      <c r="R31">
        <v>99.57</v>
      </c>
    </row>
    <row r="32" spans="4:18" x14ac:dyDescent="0.3">
      <c r="D32" t="s">
        <v>384</v>
      </c>
      <c r="F32">
        <v>138901</v>
      </c>
      <c r="I32">
        <v>500686</v>
      </c>
      <c r="J32" t="s">
        <v>751</v>
      </c>
      <c r="K32" t="s">
        <v>559</v>
      </c>
      <c r="L32" t="s">
        <v>26</v>
      </c>
      <c r="N32">
        <v>112.67</v>
      </c>
      <c r="P32">
        <v>8.31</v>
      </c>
      <c r="Q32">
        <v>120.98</v>
      </c>
      <c r="R32">
        <v>0</v>
      </c>
    </row>
    <row r="33" spans="1:18" x14ac:dyDescent="0.3">
      <c r="D33" t="s">
        <v>384</v>
      </c>
      <c r="F33">
        <v>138901</v>
      </c>
      <c r="I33">
        <v>500721</v>
      </c>
      <c r="J33" t="s">
        <v>923</v>
      </c>
      <c r="K33" t="s">
        <v>559</v>
      </c>
      <c r="L33" t="s">
        <v>26</v>
      </c>
      <c r="N33">
        <v>0.74</v>
      </c>
      <c r="P33">
        <v>0.1</v>
      </c>
      <c r="Q33">
        <v>0.84</v>
      </c>
      <c r="R33">
        <v>0</v>
      </c>
    </row>
    <row r="34" spans="1:18" x14ac:dyDescent="0.3">
      <c r="D34" t="s">
        <v>384</v>
      </c>
      <c r="F34">
        <v>138901</v>
      </c>
      <c r="I34">
        <v>500721</v>
      </c>
      <c r="J34" t="s">
        <v>923</v>
      </c>
      <c r="K34" t="s">
        <v>560</v>
      </c>
      <c r="L34" t="s">
        <v>26</v>
      </c>
      <c r="N34">
        <v>0.03</v>
      </c>
      <c r="P34">
        <v>0</v>
      </c>
      <c r="Q34">
        <v>0.03</v>
      </c>
      <c r="R34">
        <v>0</v>
      </c>
    </row>
    <row r="35" spans="1:18" x14ac:dyDescent="0.3">
      <c r="D35" t="s">
        <v>384</v>
      </c>
      <c r="F35">
        <v>138901</v>
      </c>
      <c r="I35">
        <v>500732</v>
      </c>
      <c r="J35" t="s">
        <v>647</v>
      </c>
      <c r="K35" t="s">
        <v>559</v>
      </c>
      <c r="L35" t="s">
        <v>26</v>
      </c>
      <c r="N35">
        <v>0</v>
      </c>
      <c r="P35">
        <v>159.63999999999999</v>
      </c>
      <c r="Q35">
        <v>0</v>
      </c>
      <c r="R35">
        <v>159.63999999999999</v>
      </c>
    </row>
    <row r="36" spans="1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15358.57</v>
      </c>
      <c r="P36" s="1">
        <v>20329.09</v>
      </c>
      <c r="Q36" s="1">
        <v>36857.980000000003</v>
      </c>
      <c r="R36" s="1">
        <v>-1170.32</v>
      </c>
    </row>
    <row r="37" spans="1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>
        <v>25.25</v>
      </c>
      <c r="P37" s="1">
        <v>1731.03</v>
      </c>
      <c r="Q37">
        <v>564.75</v>
      </c>
      <c r="R37" s="1">
        <v>1191.53</v>
      </c>
    </row>
    <row r="38" spans="1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113.8</v>
      </c>
      <c r="P38">
        <v>128.75</v>
      </c>
      <c r="Q38">
        <v>0</v>
      </c>
      <c r="R38">
        <v>242.55</v>
      </c>
    </row>
    <row r="39" spans="1:18" x14ac:dyDescent="0.3">
      <c r="D39" t="s">
        <v>384</v>
      </c>
      <c r="F39">
        <v>138901</v>
      </c>
      <c r="I39">
        <v>500748</v>
      </c>
      <c r="J39" t="s">
        <v>752</v>
      </c>
      <c r="K39" t="s">
        <v>559</v>
      </c>
      <c r="L39" t="s">
        <v>26</v>
      </c>
      <c r="N39">
        <v>8.0399999999999991</v>
      </c>
      <c r="P39">
        <v>0</v>
      </c>
      <c r="Q39">
        <v>8.0399999999999991</v>
      </c>
      <c r="R39">
        <v>0</v>
      </c>
    </row>
    <row r="40" spans="1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>
        <v>0</v>
      </c>
      <c r="P40" s="1">
        <v>1575.17</v>
      </c>
      <c r="Q40">
        <v>0</v>
      </c>
      <c r="R40" s="1">
        <v>1575.17</v>
      </c>
    </row>
    <row r="42" spans="1:18" x14ac:dyDescent="0.3">
      <c r="B42" t="s">
        <v>442</v>
      </c>
      <c r="D42" t="s">
        <v>384</v>
      </c>
      <c r="F42">
        <v>138901</v>
      </c>
      <c r="L42" t="s">
        <v>26</v>
      </c>
      <c r="N42" s="1">
        <v>555543.87</v>
      </c>
      <c r="P42" s="1">
        <v>426797.95</v>
      </c>
      <c r="Q42" s="1">
        <v>400992.4</v>
      </c>
      <c r="R42" s="1">
        <v>581349.42000000004</v>
      </c>
    </row>
    <row r="44" spans="1:18" x14ac:dyDescent="0.3">
      <c r="B44" t="s">
        <v>443</v>
      </c>
      <c r="D44" t="s">
        <v>384</v>
      </c>
      <c r="L44" t="s">
        <v>26</v>
      </c>
      <c r="N44" s="1">
        <v>555543.87</v>
      </c>
      <c r="P44" s="1">
        <v>426797.95</v>
      </c>
      <c r="Q44" s="1">
        <v>400992.4</v>
      </c>
      <c r="R44" s="1">
        <v>581349.42000000004</v>
      </c>
    </row>
    <row r="46" spans="1:18" x14ac:dyDescent="0.3">
      <c r="B46" t="s">
        <v>444</v>
      </c>
      <c r="L46" t="s">
        <v>26</v>
      </c>
      <c r="N46" s="1">
        <v>555543.87</v>
      </c>
      <c r="P46" s="1">
        <v>426797.95</v>
      </c>
      <c r="Q46" s="1">
        <v>400992.4</v>
      </c>
      <c r="R46" s="1">
        <v>581349.42000000004</v>
      </c>
    </row>
    <row r="48" spans="1:18" x14ac:dyDescent="0.3">
      <c r="A48" t="s">
        <v>1055</v>
      </c>
    </row>
    <row r="49" spans="1:15" x14ac:dyDescent="0.3">
      <c r="A49" t="s">
        <v>446</v>
      </c>
    </row>
    <row r="50" spans="1:15" x14ac:dyDescent="0.3">
      <c r="A50" t="s">
        <v>1054</v>
      </c>
    </row>
    <row r="51" spans="1:15" x14ac:dyDescent="0.3">
      <c r="A51" t="s">
        <v>447</v>
      </c>
    </row>
    <row r="53" spans="1:15" x14ac:dyDescent="0.3">
      <c r="C53" t="s">
        <v>379</v>
      </c>
      <c r="E53" t="s">
        <v>374</v>
      </c>
      <c r="G53" t="s">
        <v>448</v>
      </c>
      <c r="H53" t="s">
        <v>380</v>
      </c>
      <c r="J53" t="s">
        <v>381</v>
      </c>
      <c r="M53" t="s">
        <v>382</v>
      </c>
      <c r="O53" t="s">
        <v>383</v>
      </c>
    </row>
    <row r="55" spans="1:15" x14ac:dyDescent="0.3">
      <c r="C55" t="s">
        <v>26</v>
      </c>
      <c r="E55" t="s">
        <v>384</v>
      </c>
      <c r="G55" t="s">
        <v>559</v>
      </c>
      <c r="H55" s="1">
        <v>548017.87</v>
      </c>
      <c r="J55" s="1">
        <v>207514.14</v>
      </c>
      <c r="M55" s="1">
        <v>237419.11</v>
      </c>
      <c r="O55" s="1">
        <v>518112.9</v>
      </c>
    </row>
    <row r="56" spans="1:15" x14ac:dyDescent="0.3">
      <c r="C56" t="s">
        <v>26</v>
      </c>
      <c r="E56" t="s">
        <v>384</v>
      </c>
      <c r="G56" t="s">
        <v>560</v>
      </c>
      <c r="H56" s="1">
        <v>7526</v>
      </c>
      <c r="J56" s="1">
        <v>219283.81</v>
      </c>
      <c r="M56" s="1">
        <v>163573.29</v>
      </c>
      <c r="O56" s="1">
        <v>63236.52</v>
      </c>
    </row>
    <row r="58" spans="1:15" x14ac:dyDescent="0.3">
      <c r="B58" t="s">
        <v>442</v>
      </c>
      <c r="C58" t="s">
        <v>26</v>
      </c>
      <c r="H58" s="1">
        <v>555543.87</v>
      </c>
      <c r="J58" s="1">
        <v>426797.95</v>
      </c>
      <c r="M58" s="1">
        <v>400992.4</v>
      </c>
      <c r="O58" s="1">
        <v>581349.42000000004</v>
      </c>
    </row>
  </sheetData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8"/>
  <dimension ref="A1:R140"/>
  <sheetViews>
    <sheetView zoomScale="90" zoomScaleNormal="90" workbookViewId="0">
      <pane ySplit="5" topLeftCell="A51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8.109375" customWidth="1"/>
    <col min="7" max="7" width="3.33203125" customWidth="1"/>
    <col min="8" max="8" width="22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1056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17222.28</v>
      </c>
      <c r="P7" s="1">
        <v>29926.32</v>
      </c>
      <c r="Q7" s="1">
        <v>20994.48</v>
      </c>
      <c r="R7" s="1">
        <v>26154.12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4694.83</v>
      </c>
      <c r="P9" s="1">
        <v>10472.5</v>
      </c>
      <c r="Q9" s="1">
        <v>8467.01</v>
      </c>
      <c r="R9" s="1">
        <v>6700.32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1559.8</v>
      </c>
      <c r="P11" s="1">
        <v>3195.04</v>
      </c>
      <c r="Q11" s="1">
        <v>1559.8</v>
      </c>
      <c r="R11" s="1">
        <v>3195.04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455.8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65921.570000000007</v>
      </c>
      <c r="P14" s="1">
        <v>101407.58</v>
      </c>
      <c r="Q14" s="1">
        <v>65921.570000000007</v>
      </c>
      <c r="R14" s="1">
        <v>101407.58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3468.77</v>
      </c>
      <c r="P16" s="1">
        <v>8663.98</v>
      </c>
      <c r="Q16" s="1">
        <v>3531.64</v>
      </c>
      <c r="R16" s="1">
        <v>8601.11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 s="1">
        <v>23165.79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500113</v>
      </c>
      <c r="J19" t="s">
        <v>876</v>
      </c>
      <c r="K19" t="s">
        <v>580</v>
      </c>
      <c r="L19" t="s">
        <v>26</v>
      </c>
      <c r="N19">
        <v>0</v>
      </c>
      <c r="P19" s="1">
        <v>2194.39</v>
      </c>
      <c r="Q19">
        <v>0</v>
      </c>
      <c r="R19" s="1">
        <v>2194.39</v>
      </c>
    </row>
    <row r="20" spans="4:18" x14ac:dyDescent="0.3">
      <c r="D20" t="s">
        <v>384</v>
      </c>
      <c r="F20">
        <v>138901</v>
      </c>
      <c r="I20">
        <v>500133</v>
      </c>
      <c r="J20" t="s">
        <v>942</v>
      </c>
      <c r="K20" t="s">
        <v>579</v>
      </c>
      <c r="L20" t="s">
        <v>26</v>
      </c>
      <c r="N20">
        <v>0</v>
      </c>
      <c r="P20">
        <v>376.55</v>
      </c>
      <c r="Q20">
        <v>376.55</v>
      </c>
      <c r="R20">
        <v>0</v>
      </c>
    </row>
    <row r="21" spans="4:18" x14ac:dyDescent="0.3">
      <c r="D21" t="s">
        <v>384</v>
      </c>
      <c r="F21">
        <v>138901</v>
      </c>
      <c r="I21">
        <v>500145</v>
      </c>
      <c r="J21" t="s">
        <v>762</v>
      </c>
      <c r="K21" t="s">
        <v>580</v>
      </c>
      <c r="L21" t="s">
        <v>26</v>
      </c>
      <c r="N21">
        <v>600</v>
      </c>
      <c r="P21">
        <v>0</v>
      </c>
      <c r="Q21">
        <v>0</v>
      </c>
      <c r="R21">
        <v>600</v>
      </c>
    </row>
    <row r="22" spans="4:18" x14ac:dyDescent="0.3">
      <c r="D22" t="s">
        <v>384</v>
      </c>
      <c r="F22">
        <v>138901</v>
      </c>
      <c r="I22">
        <v>500187</v>
      </c>
      <c r="J22" t="s">
        <v>390</v>
      </c>
      <c r="K22" t="s">
        <v>580</v>
      </c>
      <c r="L22" t="s">
        <v>26</v>
      </c>
      <c r="N22">
        <v>50</v>
      </c>
      <c r="P22">
        <v>0</v>
      </c>
      <c r="Q22">
        <v>0</v>
      </c>
      <c r="R22">
        <v>50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579</v>
      </c>
      <c r="L23" t="s">
        <v>26</v>
      </c>
      <c r="N23" s="1">
        <v>8298.5</v>
      </c>
      <c r="P23" s="1">
        <v>14156.3</v>
      </c>
      <c r="Q23" s="1">
        <v>8298.5</v>
      </c>
      <c r="R23" s="1">
        <v>14156.3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580</v>
      </c>
      <c r="L24" t="s">
        <v>26</v>
      </c>
      <c r="N24" s="1">
        <v>84186.7</v>
      </c>
      <c r="P24">
        <v>0</v>
      </c>
      <c r="Q24">
        <v>0</v>
      </c>
      <c r="R24" s="1">
        <v>84186.7</v>
      </c>
    </row>
    <row r="25" spans="4:18" x14ac:dyDescent="0.3">
      <c r="D25" t="s">
        <v>384</v>
      </c>
      <c r="F25">
        <v>138901</v>
      </c>
      <c r="I25">
        <v>500250</v>
      </c>
      <c r="J25" t="s">
        <v>943</v>
      </c>
      <c r="K25" t="s">
        <v>579</v>
      </c>
      <c r="L25" t="s">
        <v>26</v>
      </c>
      <c r="N25">
        <v>0</v>
      </c>
      <c r="P25">
        <v>693.76</v>
      </c>
      <c r="Q25">
        <v>693.76</v>
      </c>
      <c r="R25">
        <v>0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580</v>
      </c>
      <c r="L26" t="s">
        <v>26</v>
      </c>
      <c r="N26" s="1">
        <v>20858.43</v>
      </c>
      <c r="P26">
        <v>0</v>
      </c>
      <c r="Q26">
        <v>0</v>
      </c>
      <c r="R26" s="1">
        <v>20858.43</v>
      </c>
    </row>
    <row r="27" spans="4:18" x14ac:dyDescent="0.3">
      <c r="D27" t="s">
        <v>384</v>
      </c>
      <c r="F27">
        <v>138901</v>
      </c>
      <c r="I27">
        <v>500260</v>
      </c>
      <c r="J27" t="s">
        <v>944</v>
      </c>
      <c r="K27" t="s">
        <v>579</v>
      </c>
      <c r="L27" t="s">
        <v>26</v>
      </c>
      <c r="N27">
        <v>0</v>
      </c>
      <c r="P27">
        <v>1.96</v>
      </c>
      <c r="Q27">
        <v>1.96</v>
      </c>
      <c r="R27">
        <v>0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579</v>
      </c>
      <c r="L28" t="s">
        <v>26</v>
      </c>
      <c r="N28" s="1">
        <v>-3095.92</v>
      </c>
      <c r="P28" s="1">
        <v>37186.93</v>
      </c>
      <c r="Q28" s="1">
        <v>21701.759999999998</v>
      </c>
      <c r="R28" s="1">
        <v>12389.25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580</v>
      </c>
      <c r="L29" t="s">
        <v>26</v>
      </c>
      <c r="N29" s="1">
        <v>168649.15</v>
      </c>
      <c r="P29" s="1">
        <v>60044.82</v>
      </c>
      <c r="Q29">
        <v>0</v>
      </c>
      <c r="R29" s="1">
        <v>228693.97</v>
      </c>
    </row>
    <row r="30" spans="4:18" x14ac:dyDescent="0.3">
      <c r="D30" t="s">
        <v>384</v>
      </c>
      <c r="F30">
        <v>138901</v>
      </c>
      <c r="I30">
        <v>500266</v>
      </c>
      <c r="J30" t="s">
        <v>945</v>
      </c>
      <c r="K30" t="s">
        <v>580</v>
      </c>
      <c r="L30" t="s">
        <v>26</v>
      </c>
      <c r="N30">
        <v>0</v>
      </c>
      <c r="P30">
        <v>0</v>
      </c>
      <c r="Q30">
        <v>0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579</v>
      </c>
      <c r="L31" t="s">
        <v>26</v>
      </c>
      <c r="N31">
        <v>0</v>
      </c>
      <c r="P31">
        <v>122.06</v>
      </c>
      <c r="Q31">
        <v>122.06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580</v>
      </c>
      <c r="L32" t="s">
        <v>26</v>
      </c>
      <c r="N32">
        <v>0</v>
      </c>
      <c r="P32">
        <v>254.42</v>
      </c>
      <c r="Q32">
        <v>254.42</v>
      </c>
      <c r="R32">
        <v>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579</v>
      </c>
      <c r="L33" t="s">
        <v>26</v>
      </c>
      <c r="N33" s="1">
        <v>228550</v>
      </c>
      <c r="P33" s="1">
        <v>359975</v>
      </c>
      <c r="Q33" s="1">
        <v>228550</v>
      </c>
      <c r="R33" s="1">
        <v>359975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580</v>
      </c>
      <c r="L34" t="s">
        <v>26</v>
      </c>
      <c r="N34" s="1">
        <v>1112356.7</v>
      </c>
      <c r="P34">
        <v>0</v>
      </c>
      <c r="Q34">
        <v>0</v>
      </c>
      <c r="R34" s="1">
        <v>1112356.7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579</v>
      </c>
      <c r="L35" t="s">
        <v>26</v>
      </c>
      <c r="N35">
        <v>0</v>
      </c>
      <c r="P35">
        <v>224.28</v>
      </c>
      <c r="Q35">
        <v>224.28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580</v>
      </c>
      <c r="L36" t="s">
        <v>26</v>
      </c>
      <c r="N36">
        <v>0</v>
      </c>
      <c r="P36">
        <v>83.81</v>
      </c>
      <c r="Q36">
        <v>83.81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579</v>
      </c>
      <c r="L37" t="s">
        <v>26</v>
      </c>
      <c r="N37">
        <v>0</v>
      </c>
      <c r="P37" s="1">
        <v>17711</v>
      </c>
      <c r="Q37" s="1">
        <v>17711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580</v>
      </c>
      <c r="L38" t="s">
        <v>26</v>
      </c>
      <c r="N38">
        <v>0</v>
      </c>
      <c r="P38">
        <v>380</v>
      </c>
      <c r="Q38">
        <v>380</v>
      </c>
      <c r="R38">
        <v>0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579</v>
      </c>
      <c r="L39" t="s">
        <v>26</v>
      </c>
      <c r="N39" s="1">
        <v>-5470.2</v>
      </c>
      <c r="P39" s="1">
        <v>15667.08</v>
      </c>
      <c r="Q39" s="1">
        <v>9690.26</v>
      </c>
      <c r="R39">
        <v>506.62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580</v>
      </c>
      <c r="L40" t="s">
        <v>26</v>
      </c>
      <c r="N40" s="1">
        <v>82177</v>
      </c>
      <c r="P40">
        <v>0</v>
      </c>
      <c r="Q40">
        <v>0</v>
      </c>
      <c r="R40" s="1">
        <v>82177</v>
      </c>
    </row>
    <row r="41" spans="4:18" x14ac:dyDescent="0.3">
      <c r="D41" t="s">
        <v>384</v>
      </c>
      <c r="F41">
        <v>138901</v>
      </c>
      <c r="I41">
        <v>500317</v>
      </c>
      <c r="J41" t="s">
        <v>766</v>
      </c>
      <c r="K41" t="s">
        <v>580</v>
      </c>
      <c r="L41" t="s">
        <v>26</v>
      </c>
      <c r="N41" s="1">
        <v>39880</v>
      </c>
      <c r="P41">
        <v>0</v>
      </c>
      <c r="Q41">
        <v>0</v>
      </c>
      <c r="R41" s="1">
        <v>39880</v>
      </c>
    </row>
    <row r="42" spans="4:18" x14ac:dyDescent="0.3">
      <c r="D42" t="s">
        <v>384</v>
      </c>
      <c r="F42">
        <v>138901</v>
      </c>
      <c r="I42">
        <v>500319</v>
      </c>
      <c r="J42" t="s">
        <v>591</v>
      </c>
      <c r="K42" t="s">
        <v>580</v>
      </c>
      <c r="L42" t="s">
        <v>26</v>
      </c>
      <c r="N42" s="1">
        <v>3094.45</v>
      </c>
      <c r="P42" s="1">
        <v>36438.800000000003</v>
      </c>
      <c r="Q42">
        <v>0</v>
      </c>
      <c r="R42" s="1">
        <v>39533.25</v>
      </c>
    </row>
    <row r="43" spans="4:18" x14ac:dyDescent="0.3">
      <c r="D43" t="s">
        <v>384</v>
      </c>
      <c r="F43">
        <v>138901</v>
      </c>
      <c r="I43">
        <v>500330</v>
      </c>
      <c r="J43" t="s">
        <v>880</v>
      </c>
      <c r="K43" t="s">
        <v>580</v>
      </c>
      <c r="L43" t="s">
        <v>26</v>
      </c>
      <c r="N43" s="1">
        <v>27213.919999999998</v>
      </c>
      <c r="P43">
        <v>0</v>
      </c>
      <c r="Q43">
        <v>0</v>
      </c>
      <c r="R43" s="1">
        <v>27213.919999999998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579</v>
      </c>
      <c r="L44" t="s">
        <v>26</v>
      </c>
      <c r="N44" s="1">
        <v>-2958.07</v>
      </c>
      <c r="P44" s="1">
        <v>2958.07</v>
      </c>
      <c r="Q44" s="1">
        <v>4376.66</v>
      </c>
      <c r="R44" s="1">
        <v>-4376.66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580</v>
      </c>
      <c r="L45" t="s">
        <v>26</v>
      </c>
      <c r="N45" s="1">
        <v>35562.14</v>
      </c>
      <c r="P45">
        <v>0</v>
      </c>
      <c r="Q45">
        <v>0</v>
      </c>
      <c r="R45" s="1">
        <v>35562.14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579</v>
      </c>
      <c r="L46" t="s">
        <v>26</v>
      </c>
      <c r="N46">
        <v>0</v>
      </c>
      <c r="P46">
        <v>39.590000000000003</v>
      </c>
      <c r="Q46">
        <v>39.590000000000003</v>
      </c>
      <c r="R46">
        <v>0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580</v>
      </c>
      <c r="L47" t="s">
        <v>26</v>
      </c>
      <c r="N47">
        <v>0</v>
      </c>
      <c r="P47">
        <v>380</v>
      </c>
      <c r="Q47">
        <v>380</v>
      </c>
      <c r="R47">
        <v>0</v>
      </c>
    </row>
    <row r="48" spans="4:18" x14ac:dyDescent="0.3">
      <c r="D48" t="s">
        <v>384</v>
      </c>
      <c r="F48">
        <v>138901</v>
      </c>
      <c r="I48">
        <v>500360</v>
      </c>
      <c r="J48" t="s">
        <v>768</v>
      </c>
      <c r="K48" t="s">
        <v>580</v>
      </c>
      <c r="L48" t="s">
        <v>26</v>
      </c>
      <c r="N48" s="1">
        <v>30892.799999999999</v>
      </c>
      <c r="P48">
        <v>0</v>
      </c>
      <c r="Q48">
        <v>0</v>
      </c>
      <c r="R48" s="1">
        <v>30892.799999999999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579</v>
      </c>
      <c r="L49" t="s">
        <v>26</v>
      </c>
      <c r="N49">
        <v>0</v>
      </c>
      <c r="P49" s="1">
        <v>2046.41</v>
      </c>
      <c r="Q49" s="1">
        <v>2046.41</v>
      </c>
      <c r="R49">
        <v>0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580</v>
      </c>
      <c r="L50" t="s">
        <v>26</v>
      </c>
      <c r="N50" s="1">
        <v>6845.08</v>
      </c>
      <c r="P50">
        <v>0</v>
      </c>
      <c r="Q50">
        <v>0</v>
      </c>
      <c r="R50" s="1">
        <v>6845.08</v>
      </c>
    </row>
    <row r="51" spans="4:18" x14ac:dyDescent="0.3">
      <c r="D51" t="s">
        <v>384</v>
      </c>
      <c r="F51">
        <v>138901</v>
      </c>
      <c r="I51">
        <v>500375</v>
      </c>
      <c r="J51" t="s">
        <v>659</v>
      </c>
      <c r="K51" t="s">
        <v>580</v>
      </c>
      <c r="L51" t="s">
        <v>26</v>
      </c>
      <c r="N51">
        <v>0</v>
      </c>
      <c r="P51">
        <v>0</v>
      </c>
      <c r="Q51">
        <v>0</v>
      </c>
      <c r="R51">
        <v>0</v>
      </c>
    </row>
    <row r="52" spans="4:18" x14ac:dyDescent="0.3">
      <c r="D52" t="s">
        <v>384</v>
      </c>
      <c r="F52">
        <v>138901</v>
      </c>
      <c r="I52">
        <v>500381</v>
      </c>
      <c r="J52" t="s">
        <v>948</v>
      </c>
      <c r="K52" t="s">
        <v>579</v>
      </c>
      <c r="L52" t="s">
        <v>26</v>
      </c>
      <c r="N52">
        <v>0</v>
      </c>
      <c r="P52" s="1">
        <v>1177.21</v>
      </c>
      <c r="Q52" s="1">
        <v>1177.21</v>
      </c>
      <c r="R52">
        <v>0</v>
      </c>
    </row>
    <row r="53" spans="4:18" x14ac:dyDescent="0.3">
      <c r="D53" t="s">
        <v>384</v>
      </c>
      <c r="F53">
        <v>138901</v>
      </c>
      <c r="I53">
        <v>500385</v>
      </c>
      <c r="J53" t="s">
        <v>883</v>
      </c>
      <c r="K53" t="s">
        <v>580</v>
      </c>
      <c r="L53" t="s">
        <v>26</v>
      </c>
      <c r="N53" s="1">
        <v>130691.77</v>
      </c>
      <c r="P53">
        <v>0</v>
      </c>
      <c r="Q53">
        <v>0</v>
      </c>
      <c r="R53" s="1">
        <v>130691.77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579</v>
      </c>
      <c r="L54" t="s">
        <v>26</v>
      </c>
      <c r="N54">
        <v>0</v>
      </c>
      <c r="P54">
        <v>877.44</v>
      </c>
      <c r="Q54">
        <v>877.44</v>
      </c>
      <c r="R54">
        <v>0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580</v>
      </c>
      <c r="L55" t="s">
        <v>26</v>
      </c>
      <c r="N55" s="1">
        <v>28076.49</v>
      </c>
      <c r="P55">
        <v>0</v>
      </c>
      <c r="Q55">
        <v>0</v>
      </c>
      <c r="R55" s="1">
        <v>28076.49</v>
      </c>
    </row>
    <row r="56" spans="4:18" x14ac:dyDescent="0.3">
      <c r="D56" t="s">
        <v>384</v>
      </c>
      <c r="F56">
        <v>138901</v>
      </c>
      <c r="I56">
        <v>500391</v>
      </c>
      <c r="J56" t="s">
        <v>885</v>
      </c>
      <c r="K56" t="s">
        <v>580</v>
      </c>
      <c r="L56" t="s">
        <v>26</v>
      </c>
      <c r="N56" s="1">
        <v>51233.9</v>
      </c>
      <c r="P56">
        <v>0</v>
      </c>
      <c r="Q56">
        <v>0</v>
      </c>
      <c r="R56" s="1">
        <v>51233.9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579</v>
      </c>
      <c r="L57" t="s">
        <v>26</v>
      </c>
      <c r="N57">
        <v>0</v>
      </c>
      <c r="P57" s="1">
        <v>5665.6</v>
      </c>
      <c r="Q57" s="1">
        <v>5665.6</v>
      </c>
      <c r="R57">
        <v>0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580</v>
      </c>
      <c r="L58" t="s">
        <v>26</v>
      </c>
      <c r="N58" s="1">
        <v>85266.64</v>
      </c>
      <c r="P58">
        <v>0</v>
      </c>
      <c r="Q58">
        <v>0</v>
      </c>
      <c r="R58" s="1">
        <v>85266.64</v>
      </c>
    </row>
    <row r="59" spans="4:18" x14ac:dyDescent="0.3">
      <c r="D59" t="s">
        <v>384</v>
      </c>
      <c r="F59">
        <v>138901</v>
      </c>
      <c r="I59">
        <v>500394</v>
      </c>
      <c r="J59" t="s">
        <v>638</v>
      </c>
      <c r="K59" t="s">
        <v>579</v>
      </c>
      <c r="L59" t="s">
        <v>26</v>
      </c>
      <c r="N59">
        <v>0</v>
      </c>
      <c r="P59" s="1">
        <v>268220.21000000002</v>
      </c>
      <c r="Q59" s="1">
        <v>268220.21000000002</v>
      </c>
      <c r="R59">
        <v>0</v>
      </c>
    </row>
    <row r="60" spans="4:18" x14ac:dyDescent="0.3">
      <c r="D60" t="s">
        <v>384</v>
      </c>
      <c r="F60">
        <v>138901</v>
      </c>
      <c r="I60">
        <v>500435</v>
      </c>
      <c r="J60" t="s">
        <v>639</v>
      </c>
      <c r="K60" t="s">
        <v>579</v>
      </c>
      <c r="L60" t="s">
        <v>26</v>
      </c>
      <c r="N60">
        <v>0</v>
      </c>
      <c r="P60" s="1">
        <v>9495.85</v>
      </c>
      <c r="Q60" s="1">
        <v>9495.85</v>
      </c>
      <c r="R60">
        <v>0</v>
      </c>
    </row>
    <row r="61" spans="4:18" x14ac:dyDescent="0.3">
      <c r="D61" t="s">
        <v>384</v>
      </c>
      <c r="F61">
        <v>138901</v>
      </c>
      <c r="I61">
        <v>500445</v>
      </c>
      <c r="J61" t="s">
        <v>886</v>
      </c>
      <c r="K61" t="s">
        <v>580</v>
      </c>
      <c r="L61" t="s">
        <v>26</v>
      </c>
      <c r="N61">
        <v>190.5</v>
      </c>
      <c r="P61">
        <v>0</v>
      </c>
      <c r="Q61">
        <v>0</v>
      </c>
      <c r="R61">
        <v>190.5</v>
      </c>
    </row>
    <row r="62" spans="4:18" x14ac:dyDescent="0.3">
      <c r="D62" t="s">
        <v>384</v>
      </c>
      <c r="F62">
        <v>138901</v>
      </c>
      <c r="I62">
        <v>500450</v>
      </c>
      <c r="J62" t="s">
        <v>949</v>
      </c>
      <c r="K62" t="s">
        <v>580</v>
      </c>
      <c r="L62" t="s">
        <v>26</v>
      </c>
      <c r="N62">
        <v>230</v>
      </c>
      <c r="P62">
        <v>0</v>
      </c>
      <c r="Q62">
        <v>0</v>
      </c>
      <c r="R62">
        <v>230</v>
      </c>
    </row>
    <row r="63" spans="4:18" x14ac:dyDescent="0.3">
      <c r="D63" t="s">
        <v>384</v>
      </c>
      <c r="F63">
        <v>138901</v>
      </c>
      <c r="I63">
        <v>500460</v>
      </c>
      <c r="J63" t="s">
        <v>888</v>
      </c>
      <c r="K63" t="s">
        <v>580</v>
      </c>
      <c r="L63" t="s">
        <v>26</v>
      </c>
      <c r="N63" s="1">
        <v>152130</v>
      </c>
      <c r="P63">
        <v>0</v>
      </c>
      <c r="Q63">
        <v>0</v>
      </c>
      <c r="R63" s="1">
        <v>152130</v>
      </c>
    </row>
    <row r="64" spans="4:18" x14ac:dyDescent="0.3">
      <c r="D64" t="s">
        <v>384</v>
      </c>
      <c r="F64">
        <v>138901</v>
      </c>
      <c r="I64">
        <v>500465</v>
      </c>
      <c r="J64" t="s">
        <v>950</v>
      </c>
      <c r="K64" t="s">
        <v>580</v>
      </c>
      <c r="L64" t="s">
        <v>26</v>
      </c>
      <c r="N64">
        <v>154.5</v>
      </c>
      <c r="P64">
        <v>0</v>
      </c>
      <c r="Q64">
        <v>0</v>
      </c>
      <c r="R64">
        <v>154.5</v>
      </c>
    </row>
    <row r="65" spans="4:18" x14ac:dyDescent="0.3">
      <c r="D65" t="s">
        <v>384</v>
      </c>
      <c r="F65">
        <v>138901</v>
      </c>
      <c r="I65">
        <v>500491</v>
      </c>
      <c r="J65" t="s">
        <v>640</v>
      </c>
      <c r="K65" t="s">
        <v>579</v>
      </c>
      <c r="L65" t="s">
        <v>26</v>
      </c>
      <c r="N65">
        <v>0</v>
      </c>
      <c r="P65">
        <v>146</v>
      </c>
      <c r="Q65">
        <v>146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579</v>
      </c>
      <c r="L66" t="s">
        <v>26</v>
      </c>
      <c r="N66">
        <v>0</v>
      </c>
      <c r="P66">
        <v>896.28</v>
      </c>
      <c r="Q66">
        <v>896.28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580</v>
      </c>
      <c r="L67" t="s">
        <v>26</v>
      </c>
      <c r="N67">
        <v>0</v>
      </c>
      <c r="P67" s="1">
        <v>2710.11</v>
      </c>
      <c r="Q67" s="1">
        <v>2710.11</v>
      </c>
      <c r="R67">
        <v>0</v>
      </c>
    </row>
    <row r="68" spans="4:18" x14ac:dyDescent="0.3">
      <c r="D68" t="s">
        <v>384</v>
      </c>
      <c r="F68">
        <v>138901</v>
      </c>
      <c r="I68">
        <v>500496</v>
      </c>
      <c r="J68" t="s">
        <v>595</v>
      </c>
      <c r="K68" t="s">
        <v>579</v>
      </c>
      <c r="L68" t="s">
        <v>26</v>
      </c>
      <c r="N68">
        <v>0</v>
      </c>
      <c r="P68" s="1">
        <v>6924.18</v>
      </c>
      <c r="Q68" s="1">
        <v>6924.18</v>
      </c>
      <c r="R68">
        <v>0</v>
      </c>
    </row>
    <row r="69" spans="4:18" x14ac:dyDescent="0.3">
      <c r="D69" t="s">
        <v>384</v>
      </c>
      <c r="F69">
        <v>138901</v>
      </c>
      <c r="I69">
        <v>500507</v>
      </c>
      <c r="J69" t="s">
        <v>642</v>
      </c>
      <c r="K69" t="s">
        <v>580</v>
      </c>
      <c r="L69" t="s">
        <v>26</v>
      </c>
      <c r="N69">
        <v>0</v>
      </c>
      <c r="P69" s="1">
        <v>3746.2</v>
      </c>
      <c r="Q69" s="1">
        <v>3746.2</v>
      </c>
      <c r="R69">
        <v>0</v>
      </c>
    </row>
    <row r="70" spans="4:18" x14ac:dyDescent="0.3">
      <c r="D70" t="s">
        <v>384</v>
      </c>
      <c r="F70">
        <v>138901</v>
      </c>
      <c r="I70">
        <v>500508</v>
      </c>
      <c r="J70" t="s">
        <v>643</v>
      </c>
      <c r="K70" t="s">
        <v>580</v>
      </c>
      <c r="L70" t="s">
        <v>26</v>
      </c>
      <c r="N70" s="1">
        <v>4038.32</v>
      </c>
      <c r="P70">
        <v>0</v>
      </c>
      <c r="Q70">
        <v>0</v>
      </c>
      <c r="R70" s="1">
        <v>4038.32</v>
      </c>
    </row>
    <row r="71" spans="4:18" x14ac:dyDescent="0.3">
      <c r="D71" t="s">
        <v>384</v>
      </c>
      <c r="F71">
        <v>138901</v>
      </c>
      <c r="I71">
        <v>500511</v>
      </c>
      <c r="J71" t="s">
        <v>411</v>
      </c>
      <c r="K71" t="s">
        <v>579</v>
      </c>
      <c r="L71" t="s">
        <v>26</v>
      </c>
      <c r="N71">
        <v>0</v>
      </c>
      <c r="P71">
        <v>70.39</v>
      </c>
      <c r="Q71">
        <v>70.39</v>
      </c>
      <c r="R71">
        <v>0</v>
      </c>
    </row>
    <row r="72" spans="4:18" x14ac:dyDescent="0.3">
      <c r="D72" t="s">
        <v>384</v>
      </c>
      <c r="F72">
        <v>138901</v>
      </c>
      <c r="I72">
        <v>500514</v>
      </c>
      <c r="J72" t="s">
        <v>894</v>
      </c>
      <c r="K72" t="s">
        <v>580</v>
      </c>
      <c r="L72" t="s">
        <v>26</v>
      </c>
      <c r="N72">
        <v>137.80000000000001</v>
      </c>
      <c r="P72">
        <v>0</v>
      </c>
      <c r="Q72">
        <v>0</v>
      </c>
      <c r="R72">
        <v>137.80000000000001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579</v>
      </c>
      <c r="L73" t="s">
        <v>26</v>
      </c>
      <c r="N73" s="1">
        <v>6903.28</v>
      </c>
      <c r="P73" s="1">
        <v>15197.38</v>
      </c>
      <c r="Q73" s="1">
        <v>6903.28</v>
      </c>
      <c r="R73" s="1">
        <v>15197.38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580</v>
      </c>
      <c r="L74" t="s">
        <v>26</v>
      </c>
      <c r="N74" s="1">
        <v>286462.90999999997</v>
      </c>
      <c r="P74">
        <v>0</v>
      </c>
      <c r="Q74">
        <v>0</v>
      </c>
      <c r="R74" s="1">
        <v>286462.90999999997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579</v>
      </c>
      <c r="L75" t="s">
        <v>26</v>
      </c>
      <c r="N75">
        <v>0</v>
      </c>
      <c r="P75" s="1">
        <v>96115.87</v>
      </c>
      <c r="Q75" s="1">
        <v>96115.87</v>
      </c>
      <c r="R75">
        <v>0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580</v>
      </c>
      <c r="L76" t="s">
        <v>26</v>
      </c>
      <c r="N76">
        <v>0</v>
      </c>
      <c r="P76" s="1">
        <v>48387.14</v>
      </c>
      <c r="Q76" s="1">
        <v>48387.14</v>
      </c>
      <c r="R76">
        <v>0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579</v>
      </c>
      <c r="L77" t="s">
        <v>26</v>
      </c>
      <c r="N77">
        <v>-54.27</v>
      </c>
      <c r="P77" s="1">
        <v>3473.78</v>
      </c>
      <c r="Q77" s="1">
        <v>3455.54</v>
      </c>
      <c r="R77">
        <v>-36.03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580</v>
      </c>
      <c r="L78" t="s">
        <v>26</v>
      </c>
      <c r="N78">
        <v>689.67</v>
      </c>
      <c r="P78">
        <v>0</v>
      </c>
      <c r="Q78">
        <v>0</v>
      </c>
      <c r="R78">
        <v>689.67</v>
      </c>
    </row>
    <row r="79" spans="4:18" x14ac:dyDescent="0.3">
      <c r="D79" t="s">
        <v>384</v>
      </c>
      <c r="F79">
        <v>138901</v>
      </c>
      <c r="I79">
        <v>500539</v>
      </c>
      <c r="J79" t="s">
        <v>645</v>
      </c>
      <c r="K79" t="s">
        <v>579</v>
      </c>
      <c r="L79" t="s">
        <v>26</v>
      </c>
      <c r="N79">
        <v>0</v>
      </c>
      <c r="P79" s="1">
        <v>2147.1999999999998</v>
      </c>
      <c r="Q79" s="1">
        <v>2147.1999999999998</v>
      </c>
      <c r="R79">
        <v>0</v>
      </c>
    </row>
    <row r="80" spans="4:18" x14ac:dyDescent="0.3">
      <c r="D80" t="s">
        <v>384</v>
      </c>
      <c r="F80">
        <v>138901</v>
      </c>
      <c r="I80">
        <v>500543</v>
      </c>
      <c r="J80" t="s">
        <v>898</v>
      </c>
      <c r="K80" t="s">
        <v>580</v>
      </c>
      <c r="L80" t="s">
        <v>26</v>
      </c>
      <c r="N80" s="1">
        <v>3442</v>
      </c>
      <c r="P80">
        <v>0</v>
      </c>
      <c r="Q80">
        <v>0</v>
      </c>
      <c r="R80" s="1">
        <v>3442</v>
      </c>
    </row>
    <row r="81" spans="4:18" x14ac:dyDescent="0.3">
      <c r="D81" t="s">
        <v>384</v>
      </c>
      <c r="F81">
        <v>138901</v>
      </c>
      <c r="I81">
        <v>500554</v>
      </c>
      <c r="J81" t="s">
        <v>901</v>
      </c>
      <c r="K81" t="s">
        <v>580</v>
      </c>
      <c r="L81" t="s">
        <v>26</v>
      </c>
      <c r="N81" s="1">
        <v>30802</v>
      </c>
      <c r="P81">
        <v>0</v>
      </c>
      <c r="Q81">
        <v>0</v>
      </c>
      <c r="R81" s="1">
        <v>30802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579</v>
      </c>
      <c r="L82" t="s">
        <v>26</v>
      </c>
      <c r="N82" s="1">
        <v>6033.42</v>
      </c>
      <c r="P82" s="1">
        <v>1726686.4</v>
      </c>
      <c r="Q82" s="1">
        <v>1720678.3999999999</v>
      </c>
      <c r="R82" s="1">
        <v>12041.42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580</v>
      </c>
      <c r="L83" t="s">
        <v>26</v>
      </c>
      <c r="N83" s="1">
        <v>140476.57999999999</v>
      </c>
      <c r="P83">
        <v>0</v>
      </c>
      <c r="Q83">
        <v>0</v>
      </c>
      <c r="R83" s="1">
        <v>140476.57999999999</v>
      </c>
    </row>
    <row r="84" spans="4:18" x14ac:dyDescent="0.3">
      <c r="D84" t="s">
        <v>384</v>
      </c>
      <c r="F84">
        <v>138901</v>
      </c>
      <c r="I84">
        <v>500560</v>
      </c>
      <c r="J84" t="s">
        <v>407</v>
      </c>
      <c r="K84" t="s">
        <v>580</v>
      </c>
      <c r="L84" t="s">
        <v>26</v>
      </c>
      <c r="N84" s="1">
        <v>20846.599999999999</v>
      </c>
      <c r="P84">
        <v>0</v>
      </c>
      <c r="Q84">
        <v>0</v>
      </c>
      <c r="R84" s="1">
        <v>20846.599999999999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579</v>
      </c>
      <c r="L85" t="s">
        <v>26</v>
      </c>
      <c r="N85" s="1">
        <v>2769.64</v>
      </c>
      <c r="P85" s="1">
        <v>5825.86</v>
      </c>
      <c r="Q85" s="1">
        <v>2769.64</v>
      </c>
      <c r="R85" s="1">
        <v>5825.86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580</v>
      </c>
      <c r="L86" t="s">
        <v>26</v>
      </c>
      <c r="N86" s="1">
        <v>43570.44</v>
      </c>
      <c r="P86">
        <v>0</v>
      </c>
      <c r="Q86">
        <v>0</v>
      </c>
      <c r="R86" s="1">
        <v>43570.44</v>
      </c>
    </row>
    <row r="87" spans="4:18" x14ac:dyDescent="0.3">
      <c r="D87" t="s">
        <v>384</v>
      </c>
      <c r="F87">
        <v>138901</v>
      </c>
      <c r="I87">
        <v>500577</v>
      </c>
      <c r="J87" t="s">
        <v>409</v>
      </c>
      <c r="K87" t="s">
        <v>580</v>
      </c>
      <c r="L87" t="s">
        <v>26</v>
      </c>
      <c r="N87" s="1">
        <v>7185.8</v>
      </c>
      <c r="P87">
        <v>0</v>
      </c>
      <c r="Q87">
        <v>0</v>
      </c>
      <c r="R87" s="1">
        <v>7185.8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579</v>
      </c>
      <c r="L88" t="s">
        <v>26</v>
      </c>
      <c r="N88" s="1">
        <v>-4784.26</v>
      </c>
      <c r="P88" s="1">
        <v>51158.71</v>
      </c>
      <c r="Q88">
        <v>61.09</v>
      </c>
      <c r="R88" s="1">
        <v>46313.36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580</v>
      </c>
      <c r="L89" t="s">
        <v>26</v>
      </c>
      <c r="N89" s="1">
        <v>387618.33</v>
      </c>
      <c r="P89">
        <v>0</v>
      </c>
      <c r="Q89">
        <v>0</v>
      </c>
      <c r="R89" s="1">
        <v>387618.33</v>
      </c>
    </row>
    <row r="90" spans="4:18" x14ac:dyDescent="0.3">
      <c r="D90" t="s">
        <v>384</v>
      </c>
      <c r="F90">
        <v>138901</v>
      </c>
      <c r="I90">
        <v>500598</v>
      </c>
      <c r="J90" t="s">
        <v>905</v>
      </c>
      <c r="K90" t="s">
        <v>580</v>
      </c>
      <c r="L90" t="s">
        <v>26</v>
      </c>
      <c r="N90" s="1">
        <v>262720.34999999998</v>
      </c>
      <c r="P90" s="1">
        <v>23971.18</v>
      </c>
      <c r="Q90">
        <v>0</v>
      </c>
      <c r="R90" s="1">
        <v>286691.53000000003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579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580</v>
      </c>
      <c r="L92" t="s">
        <v>26</v>
      </c>
      <c r="N92" s="1">
        <v>110816.31</v>
      </c>
      <c r="P92">
        <v>0</v>
      </c>
      <c r="Q92" s="1">
        <v>21656.99</v>
      </c>
      <c r="R92" s="1">
        <v>89159.32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579</v>
      </c>
      <c r="L93" t="s">
        <v>26</v>
      </c>
      <c r="N93">
        <v>-683.54</v>
      </c>
      <c r="P93" s="1">
        <v>2508.19</v>
      </c>
      <c r="Q93">
        <v>0</v>
      </c>
      <c r="R93" s="1">
        <v>1824.65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580</v>
      </c>
      <c r="L94" t="s">
        <v>26</v>
      </c>
      <c r="N94" s="1">
        <v>31094.47</v>
      </c>
      <c r="P94">
        <v>0</v>
      </c>
      <c r="Q94">
        <v>0</v>
      </c>
      <c r="R94" s="1">
        <v>31094.47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579</v>
      </c>
      <c r="L95" t="s">
        <v>26</v>
      </c>
      <c r="N95">
        <v>-35.6</v>
      </c>
      <c r="P95">
        <v>66.239999999999995</v>
      </c>
      <c r="Q95">
        <v>0</v>
      </c>
      <c r="R95">
        <v>30.64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580</v>
      </c>
      <c r="L96" t="s">
        <v>26</v>
      </c>
      <c r="N96" s="1">
        <v>4830.7299999999996</v>
      </c>
      <c r="P96">
        <v>0</v>
      </c>
      <c r="Q96">
        <v>0</v>
      </c>
      <c r="R96" s="1">
        <v>4830.7299999999996</v>
      </c>
    </row>
    <row r="97" spans="4:18" x14ac:dyDescent="0.3">
      <c r="D97" t="s">
        <v>384</v>
      </c>
      <c r="F97">
        <v>138901</v>
      </c>
      <c r="I97">
        <v>500634</v>
      </c>
      <c r="J97" t="s">
        <v>909</v>
      </c>
      <c r="K97" t="s">
        <v>580</v>
      </c>
      <c r="L97" t="s">
        <v>26</v>
      </c>
      <c r="N97" s="1">
        <v>156052</v>
      </c>
      <c r="P97">
        <v>0</v>
      </c>
      <c r="Q97">
        <v>0</v>
      </c>
      <c r="R97" s="1">
        <v>156052</v>
      </c>
    </row>
    <row r="98" spans="4:18" x14ac:dyDescent="0.3">
      <c r="D98" t="s">
        <v>384</v>
      </c>
      <c r="F98">
        <v>138901</v>
      </c>
      <c r="I98">
        <v>500635</v>
      </c>
      <c r="J98" t="s">
        <v>910</v>
      </c>
      <c r="K98" t="s">
        <v>580</v>
      </c>
      <c r="L98" t="s">
        <v>26</v>
      </c>
      <c r="N98" s="1">
        <v>12377.13</v>
      </c>
      <c r="P98">
        <v>0</v>
      </c>
      <c r="Q98">
        <v>0</v>
      </c>
      <c r="R98" s="1">
        <v>12377.13</v>
      </c>
    </row>
    <row r="99" spans="4:18" x14ac:dyDescent="0.3">
      <c r="D99" t="s">
        <v>384</v>
      </c>
      <c r="F99">
        <v>138901</v>
      </c>
      <c r="I99">
        <v>500639</v>
      </c>
      <c r="J99" t="s">
        <v>911</v>
      </c>
      <c r="K99" t="s">
        <v>580</v>
      </c>
      <c r="L99" t="s">
        <v>26</v>
      </c>
      <c r="N99" s="1">
        <v>35399.08</v>
      </c>
      <c r="P99">
        <v>0</v>
      </c>
      <c r="Q99">
        <v>0</v>
      </c>
      <c r="R99" s="1">
        <v>35399.08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579</v>
      </c>
      <c r="L100" t="s">
        <v>26</v>
      </c>
      <c r="N100" s="1">
        <v>80976.759999999995</v>
      </c>
      <c r="P100" s="1">
        <v>327750.62</v>
      </c>
      <c r="Q100" s="1">
        <v>80976.759999999995</v>
      </c>
      <c r="R100" s="1">
        <v>327750.62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580</v>
      </c>
      <c r="L101" t="s">
        <v>26</v>
      </c>
      <c r="N101" s="1">
        <v>2131156.12</v>
      </c>
      <c r="P101" s="1">
        <v>1413695.8</v>
      </c>
      <c r="Q101">
        <v>0</v>
      </c>
      <c r="R101" s="1">
        <v>3544851.92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579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580</v>
      </c>
      <c r="L103" t="s">
        <v>26</v>
      </c>
      <c r="N103" s="1">
        <v>20995.06</v>
      </c>
      <c r="P103">
        <v>0</v>
      </c>
      <c r="Q103">
        <v>0</v>
      </c>
      <c r="R103" s="1">
        <v>20995.06</v>
      </c>
    </row>
    <row r="104" spans="4:18" x14ac:dyDescent="0.3">
      <c r="D104" t="s">
        <v>384</v>
      </c>
      <c r="F104">
        <v>138901</v>
      </c>
      <c r="I104">
        <v>500656</v>
      </c>
      <c r="J104" t="s">
        <v>915</v>
      </c>
      <c r="K104" t="s">
        <v>580</v>
      </c>
      <c r="L104" t="s">
        <v>26</v>
      </c>
      <c r="N104" s="1">
        <v>127201.44</v>
      </c>
      <c r="P104">
        <v>0</v>
      </c>
      <c r="Q104">
        <v>0</v>
      </c>
      <c r="R104" s="1">
        <v>127201.44</v>
      </c>
    </row>
    <row r="105" spans="4:18" x14ac:dyDescent="0.3">
      <c r="D105" t="s">
        <v>384</v>
      </c>
      <c r="F105">
        <v>138901</v>
      </c>
      <c r="I105">
        <v>500657</v>
      </c>
      <c r="J105" t="s">
        <v>916</v>
      </c>
      <c r="K105" t="s">
        <v>580</v>
      </c>
      <c r="L105" t="s">
        <v>26</v>
      </c>
      <c r="N105">
        <v>524</v>
      </c>
      <c r="P105">
        <v>0</v>
      </c>
      <c r="Q105">
        <v>0</v>
      </c>
      <c r="R105">
        <v>524</v>
      </c>
    </row>
    <row r="106" spans="4:18" x14ac:dyDescent="0.3">
      <c r="D106" t="s">
        <v>384</v>
      </c>
      <c r="F106">
        <v>138901</v>
      </c>
      <c r="I106">
        <v>500660</v>
      </c>
      <c r="J106" t="s">
        <v>917</v>
      </c>
      <c r="K106" t="s">
        <v>580</v>
      </c>
      <c r="L106" t="s">
        <v>26</v>
      </c>
      <c r="N106" s="1">
        <v>14011.4</v>
      </c>
      <c r="P106">
        <v>0</v>
      </c>
      <c r="Q106">
        <v>0</v>
      </c>
      <c r="R106" s="1">
        <v>14011.4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15.24</v>
      </c>
      <c r="Q107">
        <v>15.24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23878.720000000001</v>
      </c>
      <c r="P109">
        <v>0</v>
      </c>
      <c r="Q109">
        <v>558.72</v>
      </c>
      <c r="R109" s="1">
        <v>23320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87.48</v>
      </c>
      <c r="Q110">
        <v>87.48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285.06</v>
      </c>
      <c r="Q112">
        <v>285.06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2014.31</v>
      </c>
      <c r="Q114" s="1">
        <v>2014.31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4196.2299999999996</v>
      </c>
      <c r="Q115" s="1">
        <v>4196.2299999999996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46.32</v>
      </c>
      <c r="P116">
        <v>545.15</v>
      </c>
      <c r="Q116">
        <v>523.95000000000005</v>
      </c>
      <c r="R116">
        <v>67.52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52.77</v>
      </c>
      <c r="Q118">
        <v>52.77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217.53</v>
      </c>
      <c r="Q120">
        <v>217.53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>
        <v>0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8759158.5199999996</v>
      </c>
      <c r="P124" s="1">
        <v>4753815.78</v>
      </c>
      <c r="Q124" s="1">
        <v>2687704.12</v>
      </c>
      <c r="R124" s="1">
        <v>10825270.18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8759158.5199999996</v>
      </c>
      <c r="P126" s="1">
        <v>4753815.78</v>
      </c>
      <c r="Q126" s="1">
        <v>2687704.12</v>
      </c>
      <c r="R126" s="1">
        <v>10825270.18</v>
      </c>
    </row>
    <row r="128" spans="2:18" x14ac:dyDescent="0.3">
      <c r="B128" t="s">
        <v>444</v>
      </c>
      <c r="L128" t="s">
        <v>26</v>
      </c>
      <c r="N128" s="1">
        <v>8759158.5199999996</v>
      </c>
      <c r="P128" s="1">
        <v>4753815.78</v>
      </c>
      <c r="Q128" s="1">
        <v>2687704.12</v>
      </c>
      <c r="R128" s="1">
        <v>10825270.18</v>
      </c>
    </row>
    <row r="130" spans="1:15" x14ac:dyDescent="0.3">
      <c r="A130" t="s">
        <v>1057</v>
      </c>
    </row>
    <row r="131" spans="1:15" x14ac:dyDescent="0.3">
      <c r="A131" t="s">
        <v>446</v>
      </c>
    </row>
    <row r="132" spans="1:15" x14ac:dyDescent="0.3">
      <c r="A132" t="s">
        <v>1054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409363.31</v>
      </c>
      <c r="J137" s="1">
        <v>3132445.36</v>
      </c>
      <c r="M137" s="1">
        <v>2604084.5699999998</v>
      </c>
      <c r="O137" s="1">
        <v>937724.1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8349795.21</v>
      </c>
      <c r="J138" s="1">
        <v>1621370.42</v>
      </c>
      <c r="M138" s="1">
        <v>83619.55</v>
      </c>
      <c r="O138" s="1">
        <v>9887546.0800000001</v>
      </c>
    </row>
    <row r="140" spans="1:15" x14ac:dyDescent="0.3">
      <c r="B140" t="s">
        <v>442</v>
      </c>
      <c r="C140" t="s">
        <v>26</v>
      </c>
      <c r="H140" s="1">
        <v>8759158.5199999996</v>
      </c>
      <c r="J140" s="1">
        <v>4753815.78</v>
      </c>
      <c r="M140" s="1">
        <v>2687704.12</v>
      </c>
      <c r="O140" s="1">
        <v>10825270.18</v>
      </c>
    </row>
  </sheetData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9"/>
  <dimension ref="A1:R110"/>
  <sheetViews>
    <sheetView zoomScale="90" zoomScaleNormal="90" workbookViewId="0">
      <pane ySplit="6" topLeftCell="A76" activePane="bottomLeft" state="frozen"/>
      <selection pane="bottomLeft" activeCell="M82" sqref="M82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1058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615875.06999999995</v>
      </c>
      <c r="P7" s="1">
        <v>997655.33</v>
      </c>
      <c r="Q7" s="1">
        <v>616842.74</v>
      </c>
      <c r="R7" s="1">
        <v>996687.66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3262732.89</v>
      </c>
      <c r="P8" s="1">
        <v>65131.040000000001</v>
      </c>
      <c r="Q8">
        <v>0</v>
      </c>
      <c r="R8" s="1">
        <v>3327863.93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615589.21</v>
      </c>
      <c r="P9" s="1">
        <v>999978.26</v>
      </c>
      <c r="Q9" s="1">
        <v>619244.21</v>
      </c>
      <c r="R9" s="1">
        <v>996323.26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3262219.17</v>
      </c>
      <c r="P10" s="1">
        <v>65175.85</v>
      </c>
      <c r="Q10">
        <v>0</v>
      </c>
      <c r="R10" s="1">
        <v>3327395.02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1696686.02</v>
      </c>
      <c r="P11" s="1">
        <v>11832937.65</v>
      </c>
      <c r="Q11" s="1">
        <v>10543236.039999999</v>
      </c>
      <c r="R11" s="1">
        <v>2986387.63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11439036.74</v>
      </c>
      <c r="P12" s="1">
        <v>573398.24</v>
      </c>
      <c r="Q12">
        <v>0</v>
      </c>
      <c r="R12" s="1">
        <v>12012434.98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1431809.41</v>
      </c>
      <c r="P13" s="1">
        <v>3306748.22</v>
      </c>
      <c r="Q13" s="1">
        <v>2359625.7599999998</v>
      </c>
      <c r="R13" s="1">
        <v>2378931.87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8214714.7800000003</v>
      </c>
      <c r="P14" s="1">
        <v>168039.02</v>
      </c>
      <c r="Q14">
        <v>0</v>
      </c>
      <c r="R14" s="1">
        <v>8382753.7999999998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4960236.49</v>
      </c>
      <c r="P15" s="1">
        <v>11211138.859999999</v>
      </c>
      <c r="Q15" s="1">
        <v>7925715.5999999996</v>
      </c>
      <c r="R15" s="1">
        <v>8245659.75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28502083.02</v>
      </c>
      <c r="P16" s="1">
        <v>742771.68</v>
      </c>
      <c r="Q16">
        <v>0</v>
      </c>
      <c r="R16" s="1">
        <v>29244854.699999999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202928.5</v>
      </c>
      <c r="P17" s="1">
        <v>373301.81</v>
      </c>
      <c r="Q17" s="1">
        <v>246328.65</v>
      </c>
      <c r="R17" s="1">
        <v>329901.65999999997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1090305.1399999999</v>
      </c>
      <c r="P18" s="1">
        <v>24841.61</v>
      </c>
      <c r="Q18">
        <v>0</v>
      </c>
      <c r="R18" s="1">
        <v>1115146.75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1306446.3600000001</v>
      </c>
      <c r="P19" s="1">
        <v>2194123.39</v>
      </c>
      <c r="Q19" s="1">
        <v>1342531.99</v>
      </c>
      <c r="R19" s="1">
        <v>2158037.7599999998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7367086.3499999996</v>
      </c>
      <c r="P20" s="1">
        <v>125921.63</v>
      </c>
      <c r="Q20">
        <v>0</v>
      </c>
      <c r="R20" s="1">
        <v>7493007.9800000004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3547556.06</v>
      </c>
      <c r="P21" s="1">
        <v>47781.22</v>
      </c>
      <c r="Q21" s="1">
        <v>20000</v>
      </c>
      <c r="R21" s="1">
        <v>3575337.28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11777.2</v>
      </c>
      <c r="Q22" s="1">
        <v>11777.2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10331934.369999999</v>
      </c>
      <c r="Q23" s="1">
        <v>10331934.369999999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51639.05</v>
      </c>
      <c r="P24" s="1">
        <v>583978.68000000005</v>
      </c>
      <c r="Q24" s="1">
        <v>546828.01</v>
      </c>
      <c r="R24" s="1">
        <v>88789.72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392650.88</v>
      </c>
      <c r="P25" s="1">
        <v>2864.69</v>
      </c>
      <c r="Q25">
        <v>0</v>
      </c>
      <c r="R25" s="1">
        <v>395515.57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366413.62</v>
      </c>
      <c r="P26" s="1">
        <v>2372755.7400000002</v>
      </c>
      <c r="Q26" s="1">
        <v>2036624.07</v>
      </c>
      <c r="R26" s="1">
        <v>702545.29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3057116.53</v>
      </c>
      <c r="P27" s="1">
        <v>88603.7</v>
      </c>
      <c r="Q27">
        <v>0</v>
      </c>
      <c r="R27" s="1">
        <v>3145720.23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884540.03</v>
      </c>
      <c r="P28" s="1">
        <v>1691187.14</v>
      </c>
      <c r="Q28" s="1">
        <v>1092999.9099999999</v>
      </c>
      <c r="R28" s="1">
        <v>1482727.26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5396093.75</v>
      </c>
      <c r="P29" s="1">
        <v>98410.16</v>
      </c>
      <c r="Q29">
        <v>0</v>
      </c>
      <c r="R29" s="1">
        <v>5494503.9100000001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2213465.54</v>
      </c>
      <c r="P30" s="1">
        <v>8997530.0199999996</v>
      </c>
      <c r="Q30" s="1">
        <v>7382724.1699999999</v>
      </c>
      <c r="R30" s="1">
        <v>3828271.39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14233471.460000001</v>
      </c>
      <c r="P31" s="1">
        <v>406956.02</v>
      </c>
      <c r="Q31">
        <v>0</v>
      </c>
      <c r="R31" s="1">
        <v>14640427.48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632760.79</v>
      </c>
      <c r="P32" s="1">
        <v>1129316.83</v>
      </c>
      <c r="Q32" s="1">
        <v>632760.79</v>
      </c>
      <c r="R32" s="1">
        <v>1129316.83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4424705.18</v>
      </c>
      <c r="P33" s="1">
        <v>214013.48</v>
      </c>
      <c r="Q33">
        <v>0</v>
      </c>
      <c r="R33" s="1">
        <v>4638718.66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152815.28</v>
      </c>
      <c r="Q34" s="1">
        <v>152815.28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76891.67</v>
      </c>
      <c r="Q35" s="1">
        <v>76891.67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65506.9</v>
      </c>
      <c r="Q36">
        <v>0</v>
      </c>
      <c r="R36" s="1">
        <v>65506.9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640140.65</v>
      </c>
      <c r="Q37" s="1">
        <v>640140.65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806896.5</v>
      </c>
      <c r="P38" s="1">
        <v>1988607.21</v>
      </c>
      <c r="Q38" s="1">
        <v>1430647.02</v>
      </c>
      <c r="R38" s="1">
        <v>1364856.69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 s="1">
        <v>131021.81</v>
      </c>
      <c r="Q39">
        <v>0</v>
      </c>
      <c r="R39" s="1">
        <v>5160927.4800000004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53992.82</v>
      </c>
      <c r="P40" s="1">
        <v>1483.45</v>
      </c>
      <c r="Q40">
        <v>800</v>
      </c>
      <c r="R40" s="1">
        <v>54676.27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64596.5</v>
      </c>
      <c r="P41" s="1">
        <v>2942.24</v>
      </c>
      <c r="Q41">
        <v>0</v>
      </c>
      <c r="R41" s="1">
        <v>67538.740000000005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109197.56</v>
      </c>
      <c r="P42" s="1">
        <v>3808.67</v>
      </c>
      <c r="Q42">
        <v>0</v>
      </c>
      <c r="R42" s="1">
        <v>113006.23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244420.13</v>
      </c>
      <c r="P43" s="1">
        <v>486429.52</v>
      </c>
      <c r="Q43" s="1">
        <v>334859.74</v>
      </c>
      <c r="R43" s="1">
        <v>395989.91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1401334.03</v>
      </c>
      <c r="P44" s="1">
        <v>370386.32</v>
      </c>
      <c r="Q44">
        <v>0</v>
      </c>
      <c r="R44" s="1">
        <v>1771720.35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310811.14</v>
      </c>
      <c r="P45">
        <v>707.39</v>
      </c>
      <c r="Q45">
        <v>0</v>
      </c>
      <c r="R45" s="1">
        <v>311518.53000000003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148189.87</v>
      </c>
      <c r="P46" s="1">
        <v>3935.05</v>
      </c>
      <c r="Q46">
        <v>0</v>
      </c>
      <c r="R46" s="1">
        <v>152124.92000000001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385199.68</v>
      </c>
      <c r="P47" s="1">
        <v>7330.62</v>
      </c>
      <c r="Q47">
        <v>0</v>
      </c>
      <c r="R47" s="1">
        <v>392530.3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115798.14</v>
      </c>
      <c r="P48" s="1">
        <v>2419.16</v>
      </c>
      <c r="Q48">
        <v>0</v>
      </c>
      <c r="R48" s="1">
        <v>118217.3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660221.47</v>
      </c>
      <c r="P49" s="1">
        <v>12434.73</v>
      </c>
      <c r="Q49">
        <v>0</v>
      </c>
      <c r="R49" s="1">
        <v>672656.2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124867.8</v>
      </c>
      <c r="P50" s="1">
        <v>6488366.0700000003</v>
      </c>
      <c r="Q50" s="1">
        <v>6232190.8600000003</v>
      </c>
      <c r="R50" s="1">
        <v>381043.01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>
        <v>0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462252.03</v>
      </c>
      <c r="P52" s="1">
        <v>20001.490000000002</v>
      </c>
      <c r="Q52">
        <v>0</v>
      </c>
      <c r="R52" s="1">
        <v>482253.52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22025.52</v>
      </c>
      <c r="P54" s="1">
        <v>2391.67</v>
      </c>
      <c r="Q54">
        <v>0</v>
      </c>
      <c r="R54" s="1">
        <v>24417.19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626176.93999999994</v>
      </c>
      <c r="P57" s="1">
        <v>1102860.82</v>
      </c>
      <c r="Q57" s="1">
        <v>626266.14</v>
      </c>
      <c r="R57" s="1">
        <v>1102771.6200000001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4227980.6100000003</v>
      </c>
      <c r="P58" s="1">
        <v>198346.05</v>
      </c>
      <c r="Q58">
        <v>0</v>
      </c>
      <c r="R58" s="1">
        <v>4426326.66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95.07</v>
      </c>
      <c r="Q59">
        <v>95.07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18517.63</v>
      </c>
      <c r="P60">
        <v>849.85</v>
      </c>
      <c r="Q60">
        <v>0</v>
      </c>
      <c r="R60" s="1">
        <v>19367.48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6245.31</v>
      </c>
      <c r="P61" s="1">
        <v>1605.5</v>
      </c>
      <c r="Q61">
        <v>0</v>
      </c>
      <c r="R61" s="1">
        <v>7850.81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172648.02</v>
      </c>
      <c r="P62" s="1">
        <v>7724.24</v>
      </c>
      <c r="Q62">
        <v>0</v>
      </c>
      <c r="R62" s="1">
        <v>180372.26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1747.48</v>
      </c>
      <c r="P63" s="1">
        <v>6461.86</v>
      </c>
      <c r="Q63" s="1">
        <v>6242.27</v>
      </c>
      <c r="R63" s="1">
        <v>1967.07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903581.63</v>
      </c>
      <c r="P64" s="1">
        <v>1902163.48</v>
      </c>
      <c r="Q64" s="1">
        <v>903581.63</v>
      </c>
      <c r="R64" s="1">
        <v>1902163.48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9267060.8699999992</v>
      </c>
      <c r="P65" s="1">
        <v>1039963.76</v>
      </c>
      <c r="Q65">
        <v>0</v>
      </c>
      <c r="R65" s="1">
        <v>10307024.630000001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1375238.12</v>
      </c>
      <c r="P66" s="1">
        <v>2744640.27</v>
      </c>
      <c r="Q66" s="1">
        <v>1375238.12</v>
      </c>
      <c r="R66" s="1">
        <v>2744640.27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12572241.32</v>
      </c>
      <c r="P67" s="1">
        <v>1202198.5900000001</v>
      </c>
      <c r="Q67">
        <v>0</v>
      </c>
      <c r="R67" s="1">
        <v>13774439.91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82259.259999999995</v>
      </c>
      <c r="P68" s="1">
        <v>2717.37</v>
      </c>
      <c r="Q68">
        <v>0</v>
      </c>
      <c r="R68" s="1">
        <v>84976.63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50704.23</v>
      </c>
      <c r="P69" s="1">
        <v>206848.2</v>
      </c>
      <c r="Q69" s="1">
        <v>150514.14000000001</v>
      </c>
      <c r="R69" s="1">
        <v>107038.29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604227.37</v>
      </c>
      <c r="P70" s="1">
        <v>35350.239999999998</v>
      </c>
      <c r="Q70">
        <v>0</v>
      </c>
      <c r="R70" s="1">
        <v>639577.61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2190.62</v>
      </c>
      <c r="P71" s="1">
        <v>2196.1999999999998</v>
      </c>
      <c r="Q71">
        <v>0</v>
      </c>
      <c r="R71" s="1">
        <v>4386.82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598456.59</v>
      </c>
      <c r="P72" s="1">
        <v>1146588.32</v>
      </c>
      <c r="Q72" s="1">
        <v>645838.31000000006</v>
      </c>
      <c r="R72" s="1">
        <v>1099206.6000000001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4501725.78</v>
      </c>
      <c r="P73" s="1">
        <v>301156.46000000002</v>
      </c>
      <c r="Q73">
        <v>0</v>
      </c>
      <c r="R73" s="1">
        <v>4802882.24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1870.13</v>
      </c>
      <c r="P74" s="1">
        <v>2074.38</v>
      </c>
      <c r="Q74">
        <v>0</v>
      </c>
      <c r="R74" s="1">
        <v>3944.51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-3668.16</v>
      </c>
      <c r="P75" s="1">
        <v>7210.33</v>
      </c>
      <c r="Q75">
        <v>838.28</v>
      </c>
      <c r="R75" s="1">
        <v>2703.89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80927.25</v>
      </c>
      <c r="P76" s="1">
        <v>3850.81</v>
      </c>
      <c r="Q76">
        <v>0</v>
      </c>
      <c r="R76" s="1">
        <v>84778.06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1423194.87</v>
      </c>
      <c r="P77">
        <v>0</v>
      </c>
      <c r="Q77" s="1">
        <v>98435.23</v>
      </c>
      <c r="R77" s="1">
        <v>1324759.6399999999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38789.54</v>
      </c>
      <c r="P78" s="1">
        <v>2330.21</v>
      </c>
      <c r="Q78">
        <v>0</v>
      </c>
      <c r="R78" s="1">
        <v>41119.75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31987.17</v>
      </c>
      <c r="P79" s="1">
        <v>2318.37</v>
      </c>
      <c r="Q79">
        <v>0</v>
      </c>
      <c r="R79" s="1">
        <v>34305.54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2127695.11</v>
      </c>
      <c r="P80" s="1">
        <v>4349317.08</v>
      </c>
      <c r="Q80" s="1">
        <v>2128594.21</v>
      </c>
      <c r="R80" s="1">
        <v>4348417.9800000004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23690105.399999999</v>
      </c>
      <c r="P81" s="1">
        <v>1545341.03</v>
      </c>
      <c r="Q81">
        <v>0</v>
      </c>
      <c r="R81" s="1">
        <v>25235446.43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22568.15</v>
      </c>
      <c r="P82" s="1">
        <v>4037.49</v>
      </c>
      <c r="Q82">
        <v>0</v>
      </c>
      <c r="R82" s="1">
        <v>26605.64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74410.06</v>
      </c>
      <c r="P83" s="1">
        <v>135284.57999999999</v>
      </c>
      <c r="Q83" s="1">
        <v>83848.05</v>
      </c>
      <c r="R83" s="1">
        <v>125846.59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449475.37</v>
      </c>
      <c r="P84" s="1">
        <v>13075.44</v>
      </c>
      <c r="Q84">
        <v>0</v>
      </c>
      <c r="R84" s="1">
        <v>462550.81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3422.16</v>
      </c>
      <c r="P85" s="1">
        <v>1103.0899999999999</v>
      </c>
      <c r="Q85" s="1">
        <v>3167.88</v>
      </c>
      <c r="R85" s="1">
        <v>1357.37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108369.18</v>
      </c>
      <c r="P86" s="1">
        <v>6913.61</v>
      </c>
      <c r="Q86">
        <v>0</v>
      </c>
      <c r="R86" s="1">
        <v>115282.79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44693.64</v>
      </c>
      <c r="P87" s="1">
        <v>10709.42</v>
      </c>
      <c r="Q87" s="1">
        <v>45372.24</v>
      </c>
      <c r="R87" s="1">
        <v>10030.82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4637.62</v>
      </c>
      <c r="P88">
        <v>883.3</v>
      </c>
      <c r="Q88">
        <v>0</v>
      </c>
      <c r="R88" s="1">
        <v>5520.92</v>
      </c>
    </row>
    <row r="89" spans="2:18" x14ac:dyDescent="0.3">
      <c r="D89" t="s">
        <v>384</v>
      </c>
      <c r="F89">
        <v>138901</v>
      </c>
      <c r="I89">
        <v>500691</v>
      </c>
      <c r="J89" t="s">
        <v>920</v>
      </c>
      <c r="K89" t="s">
        <v>561</v>
      </c>
      <c r="L89" t="s">
        <v>26</v>
      </c>
      <c r="N89">
        <v>0</v>
      </c>
      <c r="P89" s="1">
        <v>18008.810000000001</v>
      </c>
      <c r="Q89" s="1">
        <v>18008.810000000001</v>
      </c>
      <c r="R89">
        <v>0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561</v>
      </c>
      <c r="L90" t="s">
        <v>26</v>
      </c>
      <c r="N90" s="1">
        <v>1931.7</v>
      </c>
      <c r="P90" s="1">
        <v>6734.72</v>
      </c>
      <c r="Q90" s="1">
        <v>1931.7</v>
      </c>
      <c r="R90" s="1">
        <v>6734.72</v>
      </c>
    </row>
    <row r="91" spans="2:18" x14ac:dyDescent="0.3">
      <c r="D91" t="s">
        <v>384</v>
      </c>
      <c r="F91">
        <v>138901</v>
      </c>
      <c r="I91">
        <v>500716</v>
      </c>
      <c r="J91" t="s">
        <v>419</v>
      </c>
      <c r="K91" t="s">
        <v>562</v>
      </c>
      <c r="L91" t="s">
        <v>26</v>
      </c>
      <c r="N91" s="1">
        <v>46987.63</v>
      </c>
      <c r="P91" s="1">
        <v>6316.04</v>
      </c>
      <c r="Q91">
        <v>0</v>
      </c>
      <c r="R91" s="1">
        <v>53303.67</v>
      </c>
    </row>
    <row r="92" spans="2:18" x14ac:dyDescent="0.3">
      <c r="D92" t="s">
        <v>384</v>
      </c>
      <c r="F92">
        <v>138901</v>
      </c>
      <c r="I92">
        <v>500730</v>
      </c>
      <c r="J92" t="s">
        <v>924</v>
      </c>
      <c r="K92" t="s">
        <v>562</v>
      </c>
      <c r="L92" t="s">
        <v>26</v>
      </c>
      <c r="N92" s="1">
        <v>19742.72</v>
      </c>
      <c r="P92" s="1">
        <v>3414.82</v>
      </c>
      <c r="Q92">
        <v>0</v>
      </c>
      <c r="R92" s="1">
        <v>23157.54</v>
      </c>
    </row>
    <row r="94" spans="2:18" x14ac:dyDescent="0.3">
      <c r="B94" t="s">
        <v>442</v>
      </c>
      <c r="D94" t="s">
        <v>384</v>
      </c>
      <c r="F94">
        <v>138901</v>
      </c>
      <c r="L94" t="s">
        <v>26</v>
      </c>
      <c r="N94" s="1">
        <v>184377636.31</v>
      </c>
      <c r="P94" s="1">
        <v>85137428.310000002</v>
      </c>
      <c r="Q94" s="1">
        <v>60666337.57</v>
      </c>
      <c r="R94" s="1">
        <v>208848727.05000001</v>
      </c>
    </row>
    <row r="96" spans="2:18" x14ac:dyDescent="0.3">
      <c r="B96" t="s">
        <v>443</v>
      </c>
      <c r="D96" t="s">
        <v>384</v>
      </c>
      <c r="L96" t="s">
        <v>26</v>
      </c>
      <c r="N96" s="1">
        <v>184377636.31</v>
      </c>
      <c r="P96" s="1">
        <v>85137428.310000002</v>
      </c>
      <c r="Q96" s="1">
        <v>60666337.57</v>
      </c>
      <c r="R96" s="1">
        <v>208848727.05000001</v>
      </c>
    </row>
    <row r="98" spans="1:18" x14ac:dyDescent="0.3">
      <c r="B98" t="s">
        <v>444</v>
      </c>
      <c r="L98" t="s">
        <v>26</v>
      </c>
      <c r="N98" s="1">
        <v>184377636.31</v>
      </c>
      <c r="P98" s="1">
        <v>85137428.310000002</v>
      </c>
      <c r="Q98" s="1">
        <v>60666337.57</v>
      </c>
      <c r="R98" s="1">
        <v>208848727.05000001</v>
      </c>
    </row>
    <row r="100" spans="1:18" x14ac:dyDescent="0.3">
      <c r="A100" t="s">
        <v>1059</v>
      </c>
    </row>
    <row r="101" spans="1:18" x14ac:dyDescent="0.3">
      <c r="A101" t="s">
        <v>446</v>
      </c>
    </row>
    <row r="102" spans="1:18" x14ac:dyDescent="0.3">
      <c r="A102" t="s">
        <v>1054</v>
      </c>
    </row>
    <row r="103" spans="1:18" x14ac:dyDescent="0.3">
      <c r="A103" t="s">
        <v>447</v>
      </c>
    </row>
    <row r="105" spans="1:18" x14ac:dyDescent="0.3">
      <c r="C105" t="s">
        <v>379</v>
      </c>
      <c r="E105" t="s">
        <v>374</v>
      </c>
      <c r="G105" t="s">
        <v>448</v>
      </c>
      <c r="H105" t="s">
        <v>380</v>
      </c>
      <c r="J105" t="s">
        <v>381</v>
      </c>
      <c r="M105" t="s">
        <v>382</v>
      </c>
      <c r="O105" t="s">
        <v>383</v>
      </c>
    </row>
    <row r="107" spans="1:18" x14ac:dyDescent="0.3">
      <c r="C107" t="s">
        <v>26</v>
      </c>
      <c r="E107" t="s">
        <v>384</v>
      </c>
      <c r="G107" t="s">
        <v>561</v>
      </c>
      <c r="H107" s="1">
        <v>21909100.739999998</v>
      </c>
      <c r="J107" s="1">
        <v>77487788.969999999</v>
      </c>
      <c r="M107" s="1">
        <v>60491896.579999998</v>
      </c>
      <c r="O107" s="1">
        <v>38904993.130000003</v>
      </c>
    </row>
    <row r="108" spans="1:18" x14ac:dyDescent="0.3">
      <c r="C108" t="s">
        <v>26</v>
      </c>
      <c r="E108" t="s">
        <v>384</v>
      </c>
      <c r="G108" t="s">
        <v>562</v>
      </c>
      <c r="H108" s="1">
        <v>162468535.56999999</v>
      </c>
      <c r="J108" s="1">
        <v>7649639.3399999999</v>
      </c>
      <c r="M108" s="1">
        <v>174440.99</v>
      </c>
      <c r="O108" s="1">
        <v>169943733.91999999</v>
      </c>
    </row>
    <row r="110" spans="1:18" x14ac:dyDescent="0.3">
      <c r="B110" t="s">
        <v>442</v>
      </c>
      <c r="C110" t="s">
        <v>26</v>
      </c>
      <c r="H110" s="1">
        <v>184377636.31</v>
      </c>
      <c r="J110" s="1">
        <v>85137428.310000002</v>
      </c>
      <c r="M110" s="1">
        <v>60666337.57</v>
      </c>
      <c r="O110" s="1">
        <v>208848727.05000001</v>
      </c>
    </row>
  </sheetData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0"/>
  <dimension ref="A1:R184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1060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39525.870000000003</v>
      </c>
      <c r="Q8" s="1">
        <v>39525.870000000003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374721.25</v>
      </c>
      <c r="P9" s="1">
        <v>12003.71</v>
      </c>
      <c r="Q9">
        <v>0</v>
      </c>
      <c r="R9" s="1">
        <v>386724.96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2317451.66</v>
      </c>
      <c r="P11" s="1">
        <v>6866155.46</v>
      </c>
      <c r="Q11" s="1">
        <v>5737556.6600000001</v>
      </c>
      <c r="R11" s="1">
        <v>3446050.46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9138925.3399999999</v>
      </c>
      <c r="P12" s="1">
        <v>249218.8</v>
      </c>
      <c r="Q12" s="1">
        <v>255780</v>
      </c>
      <c r="R12" s="1">
        <v>9132364.1400000006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69194.509999999995</v>
      </c>
      <c r="P13" s="1">
        <v>12813.78</v>
      </c>
      <c r="Q13" s="1">
        <v>82008.289999999994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-1343.05</v>
      </c>
      <c r="P14" s="1">
        <v>2401893.65</v>
      </c>
      <c r="Q14" s="1">
        <v>2361903.39</v>
      </c>
      <c r="R14" s="1">
        <v>38647.21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300958.86</v>
      </c>
      <c r="P15" s="1">
        <v>206427.25</v>
      </c>
      <c r="Q15">
        <v>0</v>
      </c>
      <c r="R15" s="1">
        <v>507386.11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21907.08</v>
      </c>
      <c r="P16" s="1">
        <v>4234583.8600000003</v>
      </c>
      <c r="Q16" s="1">
        <v>4216797.2</v>
      </c>
      <c r="R16" s="1">
        <v>39693.74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111354.56</v>
      </c>
      <c r="P17" s="1">
        <v>97552.09</v>
      </c>
      <c r="Q17">
        <v>0</v>
      </c>
      <c r="R17" s="1">
        <v>208906.65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-63809.11</v>
      </c>
      <c r="P18" s="1">
        <v>2956836.9</v>
      </c>
      <c r="Q18" s="1">
        <v>2939415.89</v>
      </c>
      <c r="R18" s="1">
        <v>-46388.1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243262.58</v>
      </c>
      <c r="P19" s="1">
        <v>125843.76</v>
      </c>
      <c r="Q19">
        <v>0</v>
      </c>
      <c r="R19" s="1">
        <v>369106.34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40678.199999999997</v>
      </c>
      <c r="Q22" s="1">
        <v>40678.199999999997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37176.1</v>
      </c>
      <c r="P23" s="1">
        <v>22102.77</v>
      </c>
      <c r="Q23">
        <v>0</v>
      </c>
      <c r="R23" s="1">
        <v>59278.87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7911.07</v>
      </c>
      <c r="P24" s="1">
        <v>3416627.13</v>
      </c>
      <c r="Q24" s="1">
        <v>3371952.81</v>
      </c>
      <c r="R24" s="1">
        <v>52585.39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265023.28000000003</v>
      </c>
      <c r="P25" s="1">
        <v>71408.679999999993</v>
      </c>
      <c r="Q25">
        <v>0</v>
      </c>
      <c r="R25" s="1">
        <v>336431.96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157712.10999999999</v>
      </c>
      <c r="P26" s="1">
        <v>99777.05</v>
      </c>
      <c r="Q26">
        <v>0</v>
      </c>
      <c r="R26" s="1">
        <v>257489.16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1323.72</v>
      </c>
      <c r="P27" s="1">
        <v>44269.39</v>
      </c>
      <c r="Q27" s="1">
        <v>40056.83</v>
      </c>
      <c r="R27" s="1">
        <v>5536.28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41580.93</v>
      </c>
      <c r="P28" s="1">
        <v>9546.6</v>
      </c>
      <c r="Q28">
        <v>0</v>
      </c>
      <c r="R28" s="1">
        <v>51127.53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6429.86</v>
      </c>
      <c r="P29" s="1">
        <v>1394778.29</v>
      </c>
      <c r="Q29" s="1">
        <v>1277862.4099999999</v>
      </c>
      <c r="R29" s="1">
        <v>123345.74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1184369.8999999999</v>
      </c>
      <c r="P30" s="1">
        <v>68403.8</v>
      </c>
      <c r="Q30">
        <v>0</v>
      </c>
      <c r="R30" s="1">
        <v>1252773.7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11813.86</v>
      </c>
      <c r="P31" s="1">
        <v>4834.8100000000004</v>
      </c>
      <c r="Q31">
        <v>0</v>
      </c>
      <c r="R31" s="1">
        <v>16648.669999999998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393.42</v>
      </c>
      <c r="P32" s="1">
        <v>456785.71</v>
      </c>
      <c r="Q32" s="1">
        <v>455892.58</v>
      </c>
      <c r="R32" s="1">
        <v>1286.55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8703.2900000000009</v>
      </c>
      <c r="P33" s="1">
        <v>3225.89</v>
      </c>
      <c r="Q33">
        <v>0</v>
      </c>
      <c r="R33" s="1">
        <v>11929.18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999792.59</v>
      </c>
      <c r="Q34" s="1">
        <v>999792.59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52172.99</v>
      </c>
      <c r="P36" s="1">
        <v>11559803.619999999</v>
      </c>
      <c r="Q36" s="1">
        <v>11490604.1</v>
      </c>
      <c r="R36" s="1">
        <v>121372.51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652630.18000000005</v>
      </c>
      <c r="P37" s="1">
        <v>685545.29</v>
      </c>
      <c r="Q37">
        <v>0</v>
      </c>
      <c r="R37" s="1">
        <v>1338175.47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14220.09</v>
      </c>
      <c r="P38" s="1">
        <v>2475368.63</v>
      </c>
      <c r="Q38" s="1">
        <v>2423044.65</v>
      </c>
      <c r="R38" s="1">
        <v>66544.070000000007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444107.14</v>
      </c>
      <c r="P39" s="1">
        <v>98962.25</v>
      </c>
      <c r="Q39" s="1">
        <v>598897.01</v>
      </c>
      <c r="R39" s="1">
        <v>-55827.62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14102.86</v>
      </c>
      <c r="P42" s="1">
        <v>6269.82</v>
      </c>
      <c r="Q42">
        <v>0</v>
      </c>
      <c r="R42" s="1">
        <v>20372.68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-1.32</v>
      </c>
      <c r="P43" s="1">
        <v>6312.65</v>
      </c>
      <c r="Q43" s="1">
        <v>6311.33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760.6</v>
      </c>
      <c r="P44">
        <v>87.63</v>
      </c>
      <c r="Q44">
        <v>848.23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33766.06</v>
      </c>
      <c r="P45" s="1">
        <v>15643.34</v>
      </c>
      <c r="Q45" s="1">
        <v>19011.43</v>
      </c>
      <c r="R45" s="1">
        <v>30397.97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105.78</v>
      </c>
      <c r="P46">
        <v>93</v>
      </c>
      <c r="Q46">
        <v>126.12</v>
      </c>
      <c r="R46">
        <v>72.66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-276685.15000000002</v>
      </c>
      <c r="P47" s="1">
        <v>4813638.18</v>
      </c>
      <c r="Q47" s="1">
        <v>4199288.6500000004</v>
      </c>
      <c r="R47" s="1">
        <v>337664.38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4879519.76</v>
      </c>
      <c r="P48" s="1">
        <v>766623.83</v>
      </c>
      <c r="Q48">
        <v>0</v>
      </c>
      <c r="R48" s="1">
        <v>5646143.5899999999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>
        <v>318.93</v>
      </c>
      <c r="P49" s="1">
        <v>2432655.9500000002</v>
      </c>
      <c r="Q49" s="1">
        <v>2410844.9</v>
      </c>
      <c r="R49" s="1">
        <v>22129.98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237693.51</v>
      </c>
      <c r="P50" s="1">
        <v>119814.03</v>
      </c>
      <c r="Q50" s="1">
        <v>352075.61</v>
      </c>
      <c r="R50" s="1">
        <v>5431.93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>
        <v>689.85</v>
      </c>
      <c r="P51" s="1">
        <v>913692.01</v>
      </c>
      <c r="Q51" s="1">
        <v>908447.68</v>
      </c>
      <c r="R51" s="1">
        <v>5934.18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220925.92</v>
      </c>
      <c r="P52" s="1">
        <v>99729.25</v>
      </c>
      <c r="Q52" s="1">
        <v>274306.86</v>
      </c>
      <c r="R52" s="1">
        <v>46348.31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33044.69</v>
      </c>
      <c r="P53" s="1">
        <v>2493956.13</v>
      </c>
      <c r="Q53" s="1">
        <v>2438347.84</v>
      </c>
      <c r="R53" s="1">
        <v>88652.98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533330.4</v>
      </c>
      <c r="P54" s="1">
        <v>419162.65</v>
      </c>
      <c r="Q54">
        <v>0</v>
      </c>
      <c r="R54" s="1">
        <v>952493.05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2278.66</v>
      </c>
      <c r="P55" s="1">
        <v>379758.23</v>
      </c>
      <c r="Q55" s="1">
        <v>379796.82</v>
      </c>
      <c r="R55" s="1">
        <v>2240.0700000000002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117.98</v>
      </c>
      <c r="P56" s="1">
        <v>3468.82</v>
      </c>
      <c r="Q56" s="1">
        <v>3677.47</v>
      </c>
      <c r="R56">
        <v>-90.67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4015.22</v>
      </c>
      <c r="P59" s="1">
        <v>51227.22</v>
      </c>
      <c r="Q59" s="1">
        <v>48682.55</v>
      </c>
      <c r="R59" s="1">
        <v>6559.89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36989.599999999999</v>
      </c>
      <c r="P60" s="1">
        <v>25236.2</v>
      </c>
      <c r="Q60" s="1">
        <v>14106.41</v>
      </c>
      <c r="R60" s="1">
        <v>48119.39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32075.98</v>
      </c>
      <c r="P61" s="1">
        <v>6070204.3099999996</v>
      </c>
      <c r="Q61" s="1">
        <v>5990981.21</v>
      </c>
      <c r="R61" s="1">
        <v>111299.08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1095112.46</v>
      </c>
      <c r="P62" s="1">
        <v>404773.38</v>
      </c>
      <c r="Q62" s="1">
        <v>1180297.17</v>
      </c>
      <c r="R62" s="1">
        <v>319588.67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652.32000000000005</v>
      </c>
      <c r="P63" s="1">
        <v>64246.53</v>
      </c>
      <c r="Q63" s="1">
        <v>63845.52</v>
      </c>
      <c r="R63" s="1">
        <v>1053.33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3432.18</v>
      </c>
      <c r="P64" s="1">
        <v>9932.08</v>
      </c>
      <c r="Q64">
        <v>0</v>
      </c>
      <c r="R64" s="1">
        <v>13364.26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659.62</v>
      </c>
      <c r="P65">
        <v>427.82</v>
      </c>
      <c r="Q65">
        <v>694.53</v>
      </c>
      <c r="R65">
        <v>392.91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240.18</v>
      </c>
      <c r="P66">
        <v>321.17</v>
      </c>
      <c r="Q66">
        <v>372.28</v>
      </c>
      <c r="R66">
        <v>189.07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6812425.9299999997</v>
      </c>
      <c r="Q67" s="1">
        <v>6812425.9299999997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11458975.789999999</v>
      </c>
      <c r="Q69" s="1">
        <v>11458975.789999999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7642.67</v>
      </c>
      <c r="P71" s="1">
        <v>5943928.4100000001</v>
      </c>
      <c r="Q71" s="1">
        <v>5923397.2300000004</v>
      </c>
      <c r="R71" s="1">
        <v>28173.85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1035790.92</v>
      </c>
      <c r="P72" s="1">
        <v>448997.22</v>
      </c>
      <c r="Q72" s="1">
        <v>1185293.27</v>
      </c>
      <c r="R72" s="1">
        <v>299494.87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2037.93</v>
      </c>
      <c r="P73" s="1">
        <v>331248.67</v>
      </c>
      <c r="Q73" s="1">
        <v>331159.2</v>
      </c>
      <c r="R73" s="1">
        <v>2127.4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-1126.4000000000001</v>
      </c>
      <c r="P74" s="1">
        <v>10342.959999999999</v>
      </c>
      <c r="Q74">
        <v>0</v>
      </c>
      <c r="R74" s="1">
        <v>9216.56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18294.23</v>
      </c>
      <c r="Q77" s="1">
        <v>18294.23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3934.99</v>
      </c>
      <c r="P78" s="1">
        <v>762528.18</v>
      </c>
      <c r="Q78" s="1">
        <v>766463.17</v>
      </c>
      <c r="R78">
        <v>0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302553</v>
      </c>
      <c r="P79" s="1">
        <v>107887.19</v>
      </c>
      <c r="Q79" s="1">
        <v>410440.19</v>
      </c>
      <c r="R79">
        <v>0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1519331.27</v>
      </c>
      <c r="Q80" s="1">
        <v>1519331.27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9854.17</v>
      </c>
      <c r="P81" s="1">
        <v>443445.72</v>
      </c>
      <c r="Q81" s="1">
        <v>438389.76000000001</v>
      </c>
      <c r="R81" s="1">
        <v>14910.13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61645.67</v>
      </c>
      <c r="P82" s="1">
        <v>18945.32</v>
      </c>
      <c r="Q82" s="1">
        <v>51007.89</v>
      </c>
      <c r="R82" s="1">
        <v>29583.1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22462.27</v>
      </c>
      <c r="P87" s="1">
        <v>1181814.31</v>
      </c>
      <c r="Q87" s="1">
        <v>1170634.79</v>
      </c>
      <c r="R87" s="1">
        <v>33641.79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91402.5</v>
      </c>
      <c r="P88" s="1">
        <v>138441.95000000001</v>
      </c>
      <c r="Q88">
        <v>0</v>
      </c>
      <c r="R88" s="1">
        <v>229844.45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352776.8</v>
      </c>
      <c r="P89" s="1">
        <v>25338.89</v>
      </c>
      <c r="Q89" s="1">
        <v>5000</v>
      </c>
      <c r="R89" s="1">
        <v>373115.69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857.79</v>
      </c>
      <c r="P90">
        <v>922.96</v>
      </c>
      <c r="Q90">
        <v>949.73</v>
      </c>
      <c r="R90">
        <v>831.02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4252.7299999999996</v>
      </c>
      <c r="P93" s="1">
        <v>32365.01</v>
      </c>
      <c r="Q93" s="1">
        <v>33519.67</v>
      </c>
      <c r="R93" s="1">
        <v>3098.07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664341.16</v>
      </c>
      <c r="P94" s="1">
        <v>6476246.5300000003</v>
      </c>
      <c r="Q94" s="1">
        <v>5791137.96</v>
      </c>
      <c r="R94" s="1">
        <v>1349449.73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6313548.9199999999</v>
      </c>
      <c r="P95" s="1">
        <v>1727822.71</v>
      </c>
      <c r="Q95">
        <v>0</v>
      </c>
      <c r="R95" s="1">
        <v>8041371.6299999999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33.31</v>
      </c>
      <c r="P97">
        <v>170.91</v>
      </c>
      <c r="Q97">
        <v>5.74</v>
      </c>
      <c r="R97">
        <v>198.48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51611.48</v>
      </c>
      <c r="P98" s="1">
        <v>1693104.21</v>
      </c>
      <c r="Q98" s="1">
        <v>1601520.77</v>
      </c>
      <c r="R98" s="1">
        <v>143194.92000000001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881173.8</v>
      </c>
      <c r="P99" s="1">
        <v>588063.5</v>
      </c>
      <c r="Q99">
        <v>0</v>
      </c>
      <c r="R99" s="1">
        <v>1469237.3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75878.53</v>
      </c>
      <c r="P100" s="1">
        <v>2486719.44</v>
      </c>
      <c r="Q100" s="1">
        <v>2352133.66</v>
      </c>
      <c r="R100" s="1">
        <v>210464.31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1294889.2</v>
      </c>
      <c r="P101" s="1">
        <v>864184.4</v>
      </c>
      <c r="Q101">
        <v>0</v>
      </c>
      <c r="R101" s="1">
        <v>2159073.6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12483.09</v>
      </c>
      <c r="P104" s="1">
        <v>2227984.16</v>
      </c>
      <c r="Q104" s="1">
        <v>2219820.96</v>
      </c>
      <c r="R104" s="1">
        <v>20646.29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70660.039999999994</v>
      </c>
      <c r="P105" s="1">
        <v>1003.38</v>
      </c>
      <c r="Q105">
        <v>0</v>
      </c>
      <c r="R105" s="1">
        <v>71663.42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37449.49</v>
      </c>
      <c r="P106" s="1">
        <v>897506.55</v>
      </c>
      <c r="Q106" s="1">
        <v>864024.75</v>
      </c>
      <c r="R106" s="1">
        <v>70931.289999999994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303565.62</v>
      </c>
      <c r="P107" s="1">
        <v>278856.61</v>
      </c>
      <c r="Q107">
        <v>0</v>
      </c>
      <c r="R107" s="1">
        <v>582422.23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110629.2</v>
      </c>
      <c r="P110" s="1">
        <v>4198082.3499999996</v>
      </c>
      <c r="Q110" s="1">
        <v>4042905.55</v>
      </c>
      <c r="R110" s="1">
        <v>265806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1469860.14</v>
      </c>
      <c r="P111" s="1">
        <v>1706836.15</v>
      </c>
      <c r="Q111">
        <v>0</v>
      </c>
      <c r="R111" s="1">
        <v>3176696.29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7490.4</v>
      </c>
      <c r="P112" s="1">
        <v>2214684.4700000002</v>
      </c>
      <c r="Q112" s="1">
        <v>2184655.92</v>
      </c>
      <c r="R112" s="1">
        <v>37518.949999999997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1056722.1599999999</v>
      </c>
      <c r="P113" s="1">
        <v>447843.4</v>
      </c>
      <c r="Q113" s="1">
        <v>1236765.44</v>
      </c>
      <c r="R113" s="1">
        <v>267800.12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601.16999999999996</v>
      </c>
      <c r="P115" s="1">
        <v>4363.7</v>
      </c>
      <c r="Q115" s="1">
        <v>3622.22</v>
      </c>
      <c r="R115" s="1">
        <v>1342.65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9053.16</v>
      </c>
      <c r="P116" s="1">
        <v>5584.47</v>
      </c>
      <c r="Q116">
        <v>0</v>
      </c>
      <c r="R116" s="1">
        <v>14637.63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400.23</v>
      </c>
      <c r="P117" s="1">
        <v>93951.24</v>
      </c>
      <c r="Q117" s="1">
        <v>93529.27</v>
      </c>
      <c r="R117">
        <v>822.2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7906.97</v>
      </c>
      <c r="P118" s="1">
        <v>17725.93</v>
      </c>
      <c r="Q118" s="1">
        <v>17288.28</v>
      </c>
      <c r="R118" s="1">
        <v>8344.6200000000008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116745.49</v>
      </c>
      <c r="P121" s="1">
        <v>14709.92</v>
      </c>
      <c r="Q121">
        <v>0</v>
      </c>
      <c r="R121" s="1">
        <v>131455.41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1317545.78</v>
      </c>
      <c r="P122" s="1">
        <v>623015.42000000004</v>
      </c>
      <c r="Q122" s="1">
        <v>1864834.04</v>
      </c>
      <c r="R122" s="1">
        <v>75727.16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7887.8</v>
      </c>
      <c r="P123" s="1">
        <v>2998632.56</v>
      </c>
      <c r="Q123" s="1">
        <v>2908320.65</v>
      </c>
      <c r="R123" s="1">
        <v>98199.71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1362942.35</v>
      </c>
      <c r="P124" s="1">
        <v>714139.82</v>
      </c>
      <c r="Q124" s="1">
        <v>1872997.75</v>
      </c>
      <c r="R124" s="1">
        <v>204084.42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7661.94</v>
      </c>
      <c r="P125" s="1">
        <v>1832673.24</v>
      </c>
      <c r="Q125" s="1">
        <v>1829383.62</v>
      </c>
      <c r="R125" s="1">
        <v>10951.56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294766.64</v>
      </c>
      <c r="P126" s="1">
        <v>403553.22</v>
      </c>
      <c r="Q126" s="1">
        <v>438567.01</v>
      </c>
      <c r="R126" s="1">
        <v>259752.85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31001.74</v>
      </c>
      <c r="P127" s="1">
        <v>7313992.2800000003</v>
      </c>
      <c r="Q127" s="1">
        <v>7300682</v>
      </c>
      <c r="R127" s="1">
        <v>44312.02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1192681.8899999999</v>
      </c>
      <c r="P128" s="1">
        <v>1632852.77</v>
      </c>
      <c r="Q128" s="1">
        <v>1774525.24</v>
      </c>
      <c r="R128" s="1">
        <v>1051009.42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1495.8</v>
      </c>
      <c r="P129" s="1">
        <v>2285.9899999999998</v>
      </c>
      <c r="Q129" s="1">
        <v>2318.5100000000002</v>
      </c>
      <c r="R129" s="1">
        <v>1463.28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7056.49</v>
      </c>
      <c r="P132" s="1">
        <v>181187.55</v>
      </c>
      <c r="Q132" s="1">
        <v>169431.79</v>
      </c>
      <c r="R132" s="1">
        <v>18812.25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112677</v>
      </c>
      <c r="P133" s="1">
        <v>147325.84</v>
      </c>
      <c r="Q133">
        <v>0</v>
      </c>
      <c r="R133" s="1">
        <v>260002.84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2379.48</v>
      </c>
      <c r="P134" s="1">
        <v>39451.67</v>
      </c>
      <c r="Q134" s="1">
        <v>29149.78</v>
      </c>
      <c r="R134" s="1">
        <v>12681.37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109143.64</v>
      </c>
      <c r="P135" s="1">
        <v>58913.9</v>
      </c>
      <c r="Q135" s="1">
        <v>146404.85</v>
      </c>
      <c r="R135" s="1">
        <v>21652.69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242.92</v>
      </c>
      <c r="P137" s="1">
        <v>4521.76</v>
      </c>
      <c r="Q137" s="1">
        <v>4269.0200000000004</v>
      </c>
      <c r="R137">
        <v>495.66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5438.5</v>
      </c>
      <c r="P138" s="1">
        <v>5049.7</v>
      </c>
      <c r="Q138" s="1">
        <v>5138.12</v>
      </c>
      <c r="R138" s="1">
        <v>5350.08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414.6</v>
      </c>
      <c r="P139" s="1">
        <v>22221.42</v>
      </c>
      <c r="Q139" s="1">
        <v>22044.03</v>
      </c>
      <c r="R139">
        <v>591.99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2509.6</v>
      </c>
      <c r="P140" s="1">
        <v>13036.63</v>
      </c>
      <c r="Q140" s="1">
        <v>10072.799999999999</v>
      </c>
      <c r="R140" s="1">
        <v>5473.43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235444.88</v>
      </c>
      <c r="P141" s="1">
        <v>1394250.68</v>
      </c>
      <c r="Q141" s="1">
        <v>1095491.3500000001</v>
      </c>
      <c r="R141" s="1">
        <v>534204.21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2807444.47</v>
      </c>
      <c r="P142" s="1">
        <v>842204.16000000003</v>
      </c>
      <c r="Q142">
        <v>0</v>
      </c>
      <c r="R142" s="1">
        <v>3649648.63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40804.54</v>
      </c>
      <c r="P144" s="1">
        <v>623854.67000000004</v>
      </c>
      <c r="Q144" s="1">
        <v>592848.81000000006</v>
      </c>
      <c r="R144" s="1">
        <v>71810.399999999994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274992.69</v>
      </c>
      <c r="P145" s="1">
        <v>370720.48</v>
      </c>
      <c r="Q145">
        <v>0</v>
      </c>
      <c r="R145" s="1">
        <v>645713.17000000004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>
        <v>-231.91</v>
      </c>
      <c r="P146" s="1">
        <v>107233.68</v>
      </c>
      <c r="Q146" s="1">
        <v>100866.75</v>
      </c>
      <c r="R146" s="1">
        <v>6135.02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100860.76</v>
      </c>
      <c r="P147" s="1">
        <v>100853.34</v>
      </c>
      <c r="Q147" s="1">
        <v>187086.41</v>
      </c>
      <c r="R147" s="1">
        <v>14627.69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2659.83</v>
      </c>
      <c r="P148">
        <v>933.39</v>
      </c>
      <c r="Q148">
        <v>0</v>
      </c>
      <c r="R148" s="1">
        <v>3593.22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27.81</v>
      </c>
      <c r="Q149">
        <v>27.81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144177.53</v>
      </c>
      <c r="P151" s="1">
        <v>497613.56</v>
      </c>
      <c r="Q151" s="1">
        <v>434858.23</v>
      </c>
      <c r="R151" s="1">
        <v>206932.86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672906.51</v>
      </c>
      <c r="P152" s="1">
        <v>852344.41</v>
      </c>
      <c r="Q152">
        <v>0</v>
      </c>
      <c r="R152" s="1">
        <v>1525250.92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6763.78</v>
      </c>
      <c r="P153" s="1">
        <v>8059.19</v>
      </c>
      <c r="Q153" s="1">
        <v>8387.11</v>
      </c>
      <c r="R153" s="1">
        <v>6435.86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52452.68</v>
      </c>
      <c r="P154" s="1">
        <v>733130.25</v>
      </c>
      <c r="Q154" s="1">
        <v>661974.91</v>
      </c>
      <c r="R154" s="1">
        <v>123608.02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480657.91999999998</v>
      </c>
      <c r="P155" s="1">
        <v>520340.11</v>
      </c>
      <c r="Q155">
        <v>0</v>
      </c>
      <c r="R155" s="1">
        <v>1000998.03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4061.27</v>
      </c>
      <c r="Q156" s="1">
        <v>4061.27</v>
      </c>
      <c r="R156" s="1">
        <v>2342.4699999999998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29252.94</v>
      </c>
      <c r="P157" s="1">
        <v>122387.51</v>
      </c>
      <c r="Q157" s="1">
        <v>109377.05</v>
      </c>
      <c r="R157" s="1">
        <v>42263.4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103259.83</v>
      </c>
      <c r="P158" s="1">
        <v>250623.32</v>
      </c>
      <c r="Q158">
        <v>0</v>
      </c>
      <c r="R158" s="1">
        <v>353883.15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17075.61</v>
      </c>
      <c r="P159" s="1">
        <v>161356.71</v>
      </c>
      <c r="Q159" s="1">
        <v>110986.08</v>
      </c>
      <c r="R159" s="1">
        <v>67446.240000000005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1342004.25</v>
      </c>
      <c r="P160" s="1">
        <v>661155.93000000005</v>
      </c>
      <c r="Q160" s="1">
        <v>1379758.01</v>
      </c>
      <c r="R160" s="1">
        <v>623402.17000000004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>
        <v>960.85</v>
      </c>
      <c r="P161" s="1">
        <v>21330.68</v>
      </c>
      <c r="Q161">
        <v>960.85</v>
      </c>
      <c r="R161" s="1">
        <v>21330.68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206507.64</v>
      </c>
      <c r="P162" s="1">
        <v>149477.45000000001</v>
      </c>
      <c r="Q162">
        <v>0</v>
      </c>
      <c r="R162" s="1">
        <v>355985.09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>
        <v>-793</v>
      </c>
      <c r="P163" s="1">
        <v>16324.66</v>
      </c>
      <c r="Q163" s="1">
        <v>9524.2000000000007</v>
      </c>
      <c r="R163" s="1">
        <v>6007.46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71728.63</v>
      </c>
      <c r="P164" s="1">
        <v>319720.62</v>
      </c>
      <c r="Q164" s="1">
        <v>217623.64</v>
      </c>
      <c r="R164" s="1">
        <v>173825.61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0</v>
      </c>
      <c r="P165">
        <v>144.35</v>
      </c>
      <c r="Q165">
        <v>0</v>
      </c>
      <c r="R165">
        <v>144.35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1470.21</v>
      </c>
      <c r="P166" s="1">
        <v>42981.04</v>
      </c>
      <c r="Q166">
        <v>0</v>
      </c>
      <c r="R166" s="1">
        <v>44451.25</v>
      </c>
    </row>
    <row r="168" spans="1:18" x14ac:dyDescent="0.3">
      <c r="B168" t="s">
        <v>442</v>
      </c>
      <c r="D168" t="s">
        <v>384</v>
      </c>
      <c r="F168">
        <v>138901</v>
      </c>
      <c r="L168" t="s">
        <v>26</v>
      </c>
      <c r="N168" s="1">
        <v>47683215.909999996</v>
      </c>
      <c r="P168" s="1">
        <v>137139661.16</v>
      </c>
      <c r="Q168" s="1">
        <v>128841455.44</v>
      </c>
      <c r="R168" s="1">
        <v>55981421.630000003</v>
      </c>
    </row>
    <row r="170" spans="1:18" x14ac:dyDescent="0.3">
      <c r="B170" t="s">
        <v>443</v>
      </c>
      <c r="D170" t="s">
        <v>384</v>
      </c>
      <c r="L170" t="s">
        <v>26</v>
      </c>
      <c r="N170" s="1">
        <v>47683215.909999996</v>
      </c>
      <c r="P170" s="1">
        <v>137139661.16</v>
      </c>
      <c r="Q170" s="1">
        <v>128841455.44</v>
      </c>
      <c r="R170" s="1">
        <v>55981421.630000003</v>
      </c>
    </row>
    <row r="172" spans="1:18" x14ac:dyDescent="0.3">
      <c r="B172" t="s">
        <v>444</v>
      </c>
      <c r="L172" t="s">
        <v>26</v>
      </c>
      <c r="N172" s="1">
        <v>47683215.909999996</v>
      </c>
      <c r="P172" s="1">
        <v>137139661.16</v>
      </c>
      <c r="Q172" s="1">
        <v>128841455.44</v>
      </c>
      <c r="R172" s="1">
        <v>55981421.630000003</v>
      </c>
    </row>
    <row r="174" spans="1:18" x14ac:dyDescent="0.3">
      <c r="A174" t="s">
        <v>1061</v>
      </c>
    </row>
    <row r="175" spans="1:18" x14ac:dyDescent="0.3">
      <c r="A175" t="s">
        <v>446</v>
      </c>
    </row>
    <row r="176" spans="1:18" x14ac:dyDescent="0.3">
      <c r="A176" t="s">
        <v>1054</v>
      </c>
    </row>
    <row r="177" spans="1:15" x14ac:dyDescent="0.3">
      <c r="A177" t="s">
        <v>447</v>
      </c>
    </row>
    <row r="179" spans="1:15" x14ac:dyDescent="0.3">
      <c r="C179" t="s">
        <v>379</v>
      </c>
      <c r="E179" t="s">
        <v>374</v>
      </c>
      <c r="G179" t="s">
        <v>448</v>
      </c>
      <c r="H179" t="s">
        <v>380</v>
      </c>
      <c r="J179" t="s">
        <v>381</v>
      </c>
      <c r="M179" t="s">
        <v>382</v>
      </c>
      <c r="O179" t="s">
        <v>383</v>
      </c>
    </row>
    <row r="181" spans="1:15" x14ac:dyDescent="0.3">
      <c r="C181" t="s">
        <v>26</v>
      </c>
      <c r="E181" t="s">
        <v>384</v>
      </c>
      <c r="G181" t="s">
        <v>544</v>
      </c>
      <c r="H181" s="1">
        <v>3735652.78</v>
      </c>
      <c r="J181" s="1">
        <v>118947760.81</v>
      </c>
      <c r="M181" s="1">
        <v>114814249.14</v>
      </c>
      <c r="O181" s="1">
        <v>7869164.4500000002</v>
      </c>
    </row>
    <row r="182" spans="1:15" x14ac:dyDescent="0.3">
      <c r="C182" t="s">
        <v>26</v>
      </c>
      <c r="E182" t="s">
        <v>384</v>
      </c>
      <c r="G182" t="s">
        <v>543</v>
      </c>
      <c r="H182" s="1">
        <v>43947563.130000003</v>
      </c>
      <c r="J182" s="1">
        <v>18191900.350000001</v>
      </c>
      <c r="M182" s="1">
        <v>14027206.300000001</v>
      </c>
      <c r="O182" s="1">
        <v>48112257.18</v>
      </c>
    </row>
    <row r="184" spans="1:15" x14ac:dyDescent="0.3">
      <c r="B184" t="s">
        <v>442</v>
      </c>
      <c r="C184" t="s">
        <v>26</v>
      </c>
      <c r="H184" s="1">
        <v>47683215.909999996</v>
      </c>
      <c r="J184" s="1">
        <v>137139661.16</v>
      </c>
      <c r="M184" s="1">
        <v>128841455.44</v>
      </c>
      <c r="O184" s="1">
        <v>55981421.630000003</v>
      </c>
    </row>
  </sheetData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1"/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1062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678111.02</v>
      </c>
      <c r="P8" s="1">
        <v>9510765.3699999992</v>
      </c>
      <c r="Q8" s="1">
        <v>8136833.21</v>
      </c>
      <c r="R8" s="1">
        <v>2052043.18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621842.03</v>
      </c>
      <c r="P10" s="1">
        <v>9609090.7899999991</v>
      </c>
      <c r="Q10" s="1">
        <v>8219117.8600000003</v>
      </c>
      <c r="R10" s="1">
        <v>2011814.96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8581438.4800000004</v>
      </c>
      <c r="P12" s="1">
        <v>25693697.23</v>
      </c>
      <c r="Q12" s="1">
        <v>16944547.219999999</v>
      </c>
      <c r="R12" s="1">
        <v>17330588.489999998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1228164.02</v>
      </c>
      <c r="P14" s="1">
        <v>2707499.1</v>
      </c>
      <c r="Q14" s="1">
        <v>1227846.6399999999</v>
      </c>
      <c r="R14" s="1">
        <v>2707816.48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6834301.3099999996</v>
      </c>
      <c r="P16" s="1">
        <v>14344301.300000001</v>
      </c>
      <c r="Q16" s="1">
        <v>6834301.3099999996</v>
      </c>
      <c r="R16" s="1">
        <v>14344301.300000001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306370.77</v>
      </c>
      <c r="P18" s="1">
        <v>1540299.24</v>
      </c>
      <c r="Q18" s="1">
        <v>1053320.45</v>
      </c>
      <c r="R18" s="1">
        <v>793349.56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1040035.66</v>
      </c>
      <c r="P20" s="1">
        <v>3161646.97</v>
      </c>
      <c r="Q20" s="1">
        <v>2181071.06</v>
      </c>
      <c r="R20" s="1">
        <v>2020611.57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>
        <v>0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7206.5</v>
      </c>
      <c r="Q23" s="1">
        <v>7206.5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-4360934.21</v>
      </c>
      <c r="P25" s="1">
        <v>138474506.09</v>
      </c>
      <c r="Q25" s="1">
        <v>136119495.13999999</v>
      </c>
      <c r="R25" s="1">
        <v>-2005923.26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2680020.75</v>
      </c>
      <c r="P29" s="1">
        <v>11399376.199999999</v>
      </c>
      <c r="Q29" s="1">
        <v>5133533.04</v>
      </c>
      <c r="R29" s="1">
        <v>8945863.9100000001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21358995.68</v>
      </c>
      <c r="Q30" s="1">
        <v>21358995.68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 s="1">
        <v>12849.22</v>
      </c>
      <c r="P32" s="1">
        <v>589890.78</v>
      </c>
      <c r="Q32" s="1">
        <v>493710.91</v>
      </c>
      <c r="R32" s="1">
        <v>109029.09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968444.66</v>
      </c>
      <c r="P34" s="1">
        <v>2835823.89</v>
      </c>
      <c r="Q34" s="1">
        <v>1636247.62</v>
      </c>
      <c r="R34" s="1">
        <v>2168020.9300000002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469471.63</v>
      </c>
      <c r="P36" s="1">
        <v>2273688.38</v>
      </c>
      <c r="Q36" s="1">
        <v>1433317.15</v>
      </c>
      <c r="R36" s="1">
        <v>1309842.8600000001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7071461.8099999996</v>
      </c>
      <c r="P38" s="1">
        <v>23033608.289999999</v>
      </c>
      <c r="Q38" s="1">
        <v>16319438.960000001</v>
      </c>
      <c r="R38" s="1">
        <v>13785631.140000001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 s="1">
        <v>14823.12</v>
      </c>
      <c r="Q39" s="1">
        <v>11653823.119999999</v>
      </c>
      <c r="R39">
        <v>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-5337008.16</v>
      </c>
      <c r="P41" s="1">
        <v>7513286.7400000002</v>
      </c>
      <c r="Q41" s="1">
        <v>2220960.33</v>
      </c>
      <c r="R41" s="1">
        <v>-44681.75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-12874938.699999999</v>
      </c>
      <c r="P43" s="1">
        <v>21547198</v>
      </c>
      <c r="Q43" s="1">
        <v>16313763.27</v>
      </c>
      <c r="R43" s="1">
        <v>-7641503.9699999997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6225920.29</v>
      </c>
      <c r="P45" s="1">
        <v>9959300.6699999999</v>
      </c>
      <c r="Q45" s="1">
        <v>6235724.9900000002</v>
      </c>
      <c r="R45" s="1">
        <v>9949495.9700000007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3816384.45</v>
      </c>
      <c r="P47" s="1">
        <v>7717397.9900000002</v>
      </c>
      <c r="Q47" s="1">
        <v>5173376.0999999996</v>
      </c>
      <c r="R47" s="1">
        <v>6360406.3399999999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5591668.7599999998</v>
      </c>
      <c r="P48">
        <v>0</v>
      </c>
      <c r="Q48">
        <v>0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225628.1</v>
      </c>
      <c r="P49" s="1">
        <v>7422923.0499999998</v>
      </c>
      <c r="Q49" s="1">
        <v>6851764.7000000002</v>
      </c>
      <c r="R49" s="1">
        <v>796786.45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1117253.56</v>
      </c>
      <c r="P51" s="1">
        <v>3627609.61</v>
      </c>
      <c r="Q51" s="1">
        <v>2689571.46</v>
      </c>
      <c r="R51" s="1">
        <v>2055291.71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4474600</v>
      </c>
      <c r="P56" s="1">
        <v>735000</v>
      </c>
      <c r="Q56">
        <v>0</v>
      </c>
      <c r="R56" s="1">
        <v>5209600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-13811963.130000001</v>
      </c>
      <c r="P59" s="1">
        <v>17324840.07</v>
      </c>
      <c r="Q59" s="1">
        <v>13526273.02</v>
      </c>
      <c r="R59" s="1">
        <v>-10013396.08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502957.5</v>
      </c>
      <c r="P61" s="1">
        <v>784582.5</v>
      </c>
      <c r="Q61" s="1">
        <v>502957.5</v>
      </c>
      <c r="R61" s="1">
        <v>784582.5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363269.09</v>
      </c>
      <c r="P69" s="1">
        <v>1238342.6599999999</v>
      </c>
      <c r="Q69" s="1">
        <v>864306.56</v>
      </c>
      <c r="R69" s="1">
        <v>737305.19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21391732.039999999</v>
      </c>
      <c r="P70">
        <v>0</v>
      </c>
      <c r="Q70">
        <v>0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2719936.99</v>
      </c>
      <c r="P71" s="1">
        <v>5465259.25</v>
      </c>
      <c r="Q71" s="1">
        <v>3097908.84</v>
      </c>
      <c r="R71" s="1">
        <v>5087287.4000000004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1535008.27</v>
      </c>
      <c r="P74" s="1">
        <v>13043355.640000001</v>
      </c>
      <c r="Q74" s="1">
        <v>12674756.35</v>
      </c>
      <c r="R74" s="1">
        <v>1903607.56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12294663.75</v>
      </c>
      <c r="P76" s="1">
        <v>22065499.77</v>
      </c>
      <c r="Q76" s="1">
        <v>14773113.75</v>
      </c>
      <c r="R76" s="1">
        <v>19587049.77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43838162.5</v>
      </c>
      <c r="P78" s="1">
        <v>75520774.329999998</v>
      </c>
      <c r="Q78" s="1">
        <v>54774391.829999998</v>
      </c>
      <c r="R78" s="1">
        <v>64584545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 s="1">
        <v>10630000</v>
      </c>
      <c r="R79" s="1">
        <v>18122613.68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10451689.300000001</v>
      </c>
      <c r="P80" s="1">
        <v>27855876.309999999</v>
      </c>
      <c r="Q80" s="1">
        <v>23876689.300000001</v>
      </c>
      <c r="R80" s="1">
        <v>14430876.310000001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 s="1">
        <v>1609321.32</v>
      </c>
      <c r="Q83">
        <v>0</v>
      </c>
      <c r="R83" s="1">
        <v>2848979.39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-80417.899999999994</v>
      </c>
      <c r="P84" s="1">
        <v>357360.5</v>
      </c>
      <c r="Q84" s="1">
        <v>276942.59999999998</v>
      </c>
      <c r="R84">
        <v>0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355489.4</v>
      </c>
      <c r="P85" s="1">
        <v>914950.5</v>
      </c>
      <c r="Q85" s="1">
        <v>1270439.8999999999</v>
      </c>
      <c r="R85">
        <v>0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4591000</v>
      </c>
      <c r="P86" s="1">
        <v>1423221.49</v>
      </c>
      <c r="Q86" s="1">
        <v>1567221.49</v>
      </c>
      <c r="R86" s="1">
        <v>4447000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49500</v>
      </c>
      <c r="P88">
        <v>0</v>
      </c>
      <c r="Q88" s="1">
        <v>15500</v>
      </c>
      <c r="R88" s="1">
        <v>34000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-4528195.0999999996</v>
      </c>
      <c r="P90" s="1">
        <v>15326127.6</v>
      </c>
      <c r="Q90" s="1">
        <v>63528.87</v>
      </c>
      <c r="R90" s="1">
        <v>10734403.630000001</v>
      </c>
    </row>
    <row r="91" spans="4:18" x14ac:dyDescent="0.3">
      <c r="D91" t="s">
        <v>384</v>
      </c>
      <c r="F91">
        <v>138901</v>
      </c>
      <c r="I91">
        <v>500514</v>
      </c>
      <c r="J91" t="s">
        <v>894</v>
      </c>
      <c r="L91" t="s">
        <v>26</v>
      </c>
      <c r="N91" s="1">
        <v>18264074.539999999</v>
      </c>
      <c r="P91">
        <v>0</v>
      </c>
      <c r="Q91">
        <v>0</v>
      </c>
      <c r="R91" s="1">
        <v>18264074.539999999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K92" t="s">
        <v>386</v>
      </c>
      <c r="L92" t="s">
        <v>26</v>
      </c>
      <c r="N92" s="1">
        <v>4109250.45</v>
      </c>
      <c r="P92" s="1">
        <v>11045100.99</v>
      </c>
      <c r="Q92" s="1">
        <v>8848425.9800000004</v>
      </c>
      <c r="R92" s="1">
        <v>6305925.46</v>
      </c>
    </row>
    <row r="93" spans="4:18" x14ac:dyDescent="0.3">
      <c r="D93" t="s">
        <v>384</v>
      </c>
      <c r="F93">
        <v>138901</v>
      </c>
      <c r="I93">
        <v>500515</v>
      </c>
      <c r="J93" t="s">
        <v>401</v>
      </c>
      <c r="L93" t="s">
        <v>26</v>
      </c>
      <c r="N93" s="1">
        <v>21306122.34</v>
      </c>
      <c r="P93">
        <v>0</v>
      </c>
      <c r="Q93">
        <v>0</v>
      </c>
      <c r="R93" s="1">
        <v>21306122.34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K94" t="s">
        <v>386</v>
      </c>
      <c r="L94" t="s">
        <v>26</v>
      </c>
      <c r="N94" s="1">
        <v>3836102.54</v>
      </c>
      <c r="P94" s="1">
        <v>9228802.3699999992</v>
      </c>
      <c r="Q94" s="1">
        <v>6760269.1200000001</v>
      </c>
      <c r="R94" s="1">
        <v>6304635.79</v>
      </c>
    </row>
    <row r="95" spans="4:18" x14ac:dyDescent="0.3">
      <c r="D95" t="s">
        <v>384</v>
      </c>
      <c r="F95">
        <v>138901</v>
      </c>
      <c r="I95">
        <v>500520</v>
      </c>
      <c r="J95" t="s">
        <v>895</v>
      </c>
      <c r="L95" t="s">
        <v>26</v>
      </c>
      <c r="N95" s="1">
        <v>74774147.200000003</v>
      </c>
      <c r="P95">
        <v>0</v>
      </c>
      <c r="Q95">
        <v>0</v>
      </c>
      <c r="R95" s="1">
        <v>74774147.200000003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K96" t="s">
        <v>386</v>
      </c>
      <c r="L96" t="s">
        <v>26</v>
      </c>
      <c r="N96" s="1">
        <v>20838352.77</v>
      </c>
      <c r="P96" s="1">
        <v>47325847.229999997</v>
      </c>
      <c r="Q96" s="1">
        <v>37938347.200000003</v>
      </c>
      <c r="R96" s="1">
        <v>30225852.800000001</v>
      </c>
    </row>
    <row r="97" spans="4:18" x14ac:dyDescent="0.3">
      <c r="D97" t="s">
        <v>384</v>
      </c>
      <c r="F97">
        <v>138901</v>
      </c>
      <c r="I97">
        <v>500522</v>
      </c>
      <c r="J97" t="s">
        <v>402</v>
      </c>
      <c r="L97" t="s">
        <v>26</v>
      </c>
      <c r="N97" s="1">
        <v>18173011</v>
      </c>
      <c r="P97">
        <v>0</v>
      </c>
      <c r="Q97">
        <v>0</v>
      </c>
      <c r="R97" s="1">
        <v>18173011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K98" t="s">
        <v>386</v>
      </c>
      <c r="L98" t="s">
        <v>26</v>
      </c>
      <c r="N98" s="1">
        <v>4448906.5</v>
      </c>
      <c r="P98" s="1">
        <v>6669989</v>
      </c>
      <c r="Q98" s="1">
        <v>4448906.5</v>
      </c>
      <c r="R98" s="1">
        <v>6669989</v>
      </c>
    </row>
    <row r="99" spans="4:18" x14ac:dyDescent="0.3">
      <c r="D99" t="s">
        <v>384</v>
      </c>
      <c r="F99">
        <v>138901</v>
      </c>
      <c r="I99">
        <v>500523</v>
      </c>
      <c r="J99" t="s">
        <v>644</v>
      </c>
      <c r="L99" t="s">
        <v>26</v>
      </c>
      <c r="N99" s="1">
        <v>5552763.9699999997</v>
      </c>
      <c r="P99" s="1">
        <v>6856354.1200000001</v>
      </c>
      <c r="Q99" s="1">
        <v>5949885.9000000004</v>
      </c>
      <c r="R99" s="1">
        <v>6459232.1900000004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K100" t="s">
        <v>386</v>
      </c>
      <c r="L100" t="s">
        <v>26</v>
      </c>
      <c r="N100" s="1">
        <v>3762038.35</v>
      </c>
      <c r="P100" s="1">
        <v>219475727.02000001</v>
      </c>
      <c r="Q100" s="1">
        <v>219096988.03999999</v>
      </c>
      <c r="R100" s="1">
        <v>4140777.33</v>
      </c>
    </row>
    <row r="101" spans="4:18" hidden="1" x14ac:dyDescent="0.3">
      <c r="D101" t="s">
        <v>384</v>
      </c>
      <c r="F101">
        <v>138901</v>
      </c>
      <c r="I101">
        <v>500524</v>
      </c>
      <c r="J101" t="s">
        <v>896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K102" t="s">
        <v>386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500538</v>
      </c>
      <c r="J103" t="s">
        <v>403</v>
      </c>
      <c r="L103" t="s">
        <v>26</v>
      </c>
      <c r="N103" s="1">
        <v>4304076.4000000004</v>
      </c>
      <c r="P103" s="1">
        <v>852878.99</v>
      </c>
      <c r="Q103" s="1">
        <v>788519.93</v>
      </c>
      <c r="R103" s="1">
        <v>4368435.46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K104" t="s">
        <v>386</v>
      </c>
      <c r="L104" t="s">
        <v>26</v>
      </c>
      <c r="N104" s="1">
        <v>803876.29</v>
      </c>
      <c r="P104" s="1">
        <v>16067282.18</v>
      </c>
      <c r="Q104" s="1">
        <v>15591658.85</v>
      </c>
      <c r="R104" s="1">
        <v>1279499.6200000001</v>
      </c>
    </row>
    <row r="105" spans="4:18" x14ac:dyDescent="0.3">
      <c r="D105" t="s">
        <v>384</v>
      </c>
      <c r="F105">
        <v>138901</v>
      </c>
      <c r="I105">
        <v>500540</v>
      </c>
      <c r="J105" t="s">
        <v>748</v>
      </c>
      <c r="L105" t="s">
        <v>26</v>
      </c>
      <c r="N105" s="1">
        <v>76373374.5</v>
      </c>
      <c r="P105">
        <v>0</v>
      </c>
      <c r="Q105" s="1">
        <v>2197650</v>
      </c>
      <c r="R105" s="1">
        <v>74175724.5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K106" t="s">
        <v>386</v>
      </c>
      <c r="L106" t="s">
        <v>26</v>
      </c>
      <c r="N106" s="1">
        <v>20164249.5</v>
      </c>
      <c r="P106" s="1">
        <v>37913740.5</v>
      </c>
      <c r="Q106" s="1">
        <v>29643055.5</v>
      </c>
      <c r="R106" s="1">
        <v>28434934.5</v>
      </c>
    </row>
    <row r="107" spans="4:18" x14ac:dyDescent="0.3">
      <c r="D107" t="s">
        <v>384</v>
      </c>
      <c r="F107">
        <v>138901</v>
      </c>
      <c r="I107">
        <v>500541</v>
      </c>
      <c r="J107" t="s">
        <v>897</v>
      </c>
      <c r="L107" t="s">
        <v>26</v>
      </c>
      <c r="N107" s="1">
        <v>3349500</v>
      </c>
      <c r="P107">
        <v>0</v>
      </c>
      <c r="Q107">
        <v>0</v>
      </c>
      <c r="R107" s="1">
        <v>3349500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K108" t="s">
        <v>386</v>
      </c>
      <c r="L108" t="s">
        <v>26</v>
      </c>
      <c r="N108" s="1">
        <v>1239900</v>
      </c>
      <c r="P108" s="1">
        <v>5910100</v>
      </c>
      <c r="Q108" s="1">
        <v>5459500</v>
      </c>
      <c r="R108" s="1">
        <v>1690500</v>
      </c>
    </row>
    <row r="109" spans="4:18" x14ac:dyDescent="0.3">
      <c r="D109" t="s">
        <v>384</v>
      </c>
      <c r="F109">
        <v>138901</v>
      </c>
      <c r="I109">
        <v>500543</v>
      </c>
      <c r="J109" t="s">
        <v>898</v>
      </c>
      <c r="L109" t="s">
        <v>26</v>
      </c>
      <c r="N109" s="1">
        <v>243540.67</v>
      </c>
      <c r="P109">
        <v>0</v>
      </c>
      <c r="Q109">
        <v>0</v>
      </c>
      <c r="R109" s="1">
        <v>243540.67</v>
      </c>
    </row>
    <row r="110" spans="4:18" x14ac:dyDescent="0.3">
      <c r="D110" t="s">
        <v>384</v>
      </c>
      <c r="F110">
        <v>138901</v>
      </c>
      <c r="I110">
        <v>500544</v>
      </c>
      <c r="J110" t="s">
        <v>899</v>
      </c>
      <c r="L110" t="s">
        <v>26</v>
      </c>
      <c r="N110" s="1">
        <v>181367.93</v>
      </c>
      <c r="P110">
        <v>0</v>
      </c>
      <c r="Q110" s="1">
        <v>9071.61</v>
      </c>
      <c r="R110" s="1">
        <v>172296.32000000001</v>
      </c>
    </row>
    <row r="111" spans="4:18" x14ac:dyDescent="0.3">
      <c r="D111" t="s">
        <v>384</v>
      </c>
      <c r="F111">
        <v>138901</v>
      </c>
      <c r="I111">
        <v>500546</v>
      </c>
      <c r="J111" t="s">
        <v>404</v>
      </c>
      <c r="L111" t="s">
        <v>26</v>
      </c>
      <c r="N111" s="1">
        <v>485062.9</v>
      </c>
      <c r="P111">
        <v>0</v>
      </c>
      <c r="Q111">
        <v>0</v>
      </c>
      <c r="R111" s="1">
        <v>485062.9</v>
      </c>
    </row>
    <row r="112" spans="4:18" x14ac:dyDescent="0.3">
      <c r="D112" t="s">
        <v>384</v>
      </c>
      <c r="F112">
        <v>138901</v>
      </c>
      <c r="I112">
        <v>500550</v>
      </c>
      <c r="J112" t="s">
        <v>900</v>
      </c>
      <c r="L112" t="s">
        <v>26</v>
      </c>
      <c r="N112" s="1">
        <v>146109.29</v>
      </c>
      <c r="P112">
        <v>0</v>
      </c>
      <c r="Q112" s="1">
        <v>31093</v>
      </c>
      <c r="R112" s="1">
        <v>115016.29</v>
      </c>
    </row>
    <row r="113" spans="4:18" x14ac:dyDescent="0.3">
      <c r="D113" t="s">
        <v>384</v>
      </c>
      <c r="F113">
        <v>138901</v>
      </c>
      <c r="I113">
        <v>500554</v>
      </c>
      <c r="J113" t="s">
        <v>901</v>
      </c>
      <c r="L113" t="s">
        <v>26</v>
      </c>
      <c r="N113" s="1">
        <v>1025000</v>
      </c>
      <c r="P113">
        <v>0</v>
      </c>
      <c r="Q113">
        <v>0</v>
      </c>
      <c r="R113" s="1">
        <v>1025000</v>
      </c>
    </row>
    <row r="114" spans="4:18" x14ac:dyDescent="0.3">
      <c r="D114" t="s">
        <v>384</v>
      </c>
      <c r="F114">
        <v>138901</v>
      </c>
      <c r="I114">
        <v>500555</v>
      </c>
      <c r="J114" t="s">
        <v>405</v>
      </c>
      <c r="L114" t="s">
        <v>26</v>
      </c>
      <c r="N114" s="1">
        <v>1201565.18</v>
      </c>
      <c r="P114">
        <v>0</v>
      </c>
      <c r="Q114" s="1">
        <v>23757.73</v>
      </c>
      <c r="R114" s="1">
        <v>1177807.45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K115" t="s">
        <v>386</v>
      </c>
      <c r="L115" t="s">
        <v>26</v>
      </c>
      <c r="N115">
        <v>0</v>
      </c>
      <c r="P115" s="1">
        <v>365608.24</v>
      </c>
      <c r="Q115" s="1">
        <v>365608.24</v>
      </c>
      <c r="R115">
        <v>0</v>
      </c>
    </row>
    <row r="116" spans="4:18" x14ac:dyDescent="0.3">
      <c r="D116" t="s">
        <v>384</v>
      </c>
      <c r="F116">
        <v>138901</v>
      </c>
      <c r="I116">
        <v>500557</v>
      </c>
      <c r="J116" t="s">
        <v>406</v>
      </c>
      <c r="L116" t="s">
        <v>26</v>
      </c>
      <c r="N116" s="1">
        <v>110751629.14</v>
      </c>
      <c r="P116">
        <v>0</v>
      </c>
      <c r="Q116">
        <v>0</v>
      </c>
      <c r="R116" s="1">
        <v>110751629.14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K117" t="s">
        <v>386</v>
      </c>
      <c r="L117" t="s">
        <v>26</v>
      </c>
      <c r="N117" s="1">
        <v>23176489.300000001</v>
      </c>
      <c r="P117" s="1">
        <v>39099949.729999997</v>
      </c>
      <c r="Q117" s="1">
        <v>25950516.219999999</v>
      </c>
      <c r="R117" s="1">
        <v>36325922.810000002</v>
      </c>
    </row>
    <row r="118" spans="4:18" x14ac:dyDescent="0.3">
      <c r="D118" t="s">
        <v>384</v>
      </c>
      <c r="F118">
        <v>138901</v>
      </c>
      <c r="I118">
        <v>500558</v>
      </c>
      <c r="J118" t="s">
        <v>406</v>
      </c>
      <c r="L118" t="s">
        <v>26</v>
      </c>
      <c r="N118" s="1">
        <v>121567989.73999999</v>
      </c>
      <c r="P118">
        <v>0</v>
      </c>
      <c r="Q118">
        <v>0</v>
      </c>
      <c r="R118" s="1">
        <v>121567989.73999999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K119" t="s">
        <v>386</v>
      </c>
      <c r="L119" t="s">
        <v>26</v>
      </c>
      <c r="N119" s="1">
        <v>31062770.309999999</v>
      </c>
      <c r="P119" s="1">
        <v>50274196.560000002</v>
      </c>
      <c r="Q119" s="1">
        <v>35288485.909999996</v>
      </c>
      <c r="R119" s="1">
        <v>46048480.960000001</v>
      </c>
    </row>
    <row r="120" spans="4:18" x14ac:dyDescent="0.3">
      <c r="D120" t="s">
        <v>384</v>
      </c>
      <c r="F120">
        <v>138901</v>
      </c>
      <c r="I120">
        <v>500560</v>
      </c>
      <c r="J120" t="s">
        <v>407</v>
      </c>
      <c r="L120" t="s">
        <v>26</v>
      </c>
      <c r="N120" s="1">
        <v>802000</v>
      </c>
      <c r="P120">
        <v>0</v>
      </c>
      <c r="Q120" s="1">
        <v>1000</v>
      </c>
      <c r="R120" s="1">
        <v>801000</v>
      </c>
    </row>
    <row r="121" spans="4:18" x14ac:dyDescent="0.3">
      <c r="D121" t="s">
        <v>384</v>
      </c>
      <c r="F121">
        <v>138901</v>
      </c>
      <c r="I121">
        <v>500565</v>
      </c>
      <c r="J121" t="s">
        <v>902</v>
      </c>
      <c r="L121" t="s">
        <v>26</v>
      </c>
      <c r="N121" s="1">
        <v>127053112.5</v>
      </c>
      <c r="P121">
        <v>0</v>
      </c>
      <c r="Q121">
        <v>0</v>
      </c>
      <c r="R121" s="1">
        <v>127053112.5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K122" t="s">
        <v>386</v>
      </c>
      <c r="L122" t="s">
        <v>26</v>
      </c>
      <c r="N122" s="1">
        <v>32141700</v>
      </c>
      <c r="P122" s="1">
        <v>52840800</v>
      </c>
      <c r="Q122" s="1">
        <v>37210612.5</v>
      </c>
      <c r="R122" s="1">
        <v>47771887.5</v>
      </c>
    </row>
    <row r="123" spans="4:18" x14ac:dyDescent="0.3">
      <c r="D123" t="s">
        <v>384</v>
      </c>
      <c r="F123">
        <v>138901</v>
      </c>
      <c r="I123">
        <v>500567</v>
      </c>
      <c r="J123" t="s">
        <v>903</v>
      </c>
      <c r="L123" t="s">
        <v>26</v>
      </c>
      <c r="N123" s="1">
        <v>1662035.55</v>
      </c>
      <c r="P123">
        <v>0</v>
      </c>
      <c r="Q123">
        <v>0</v>
      </c>
      <c r="R123" s="1">
        <v>1662035.55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K124" t="s">
        <v>386</v>
      </c>
      <c r="L124" t="s">
        <v>26</v>
      </c>
      <c r="N124" s="1">
        <v>921425.44</v>
      </c>
      <c r="P124" s="1">
        <v>3203676.4</v>
      </c>
      <c r="Q124" s="1">
        <v>2950025.03</v>
      </c>
      <c r="R124" s="1">
        <v>1175076.81</v>
      </c>
    </row>
    <row r="125" spans="4:18" x14ac:dyDescent="0.3">
      <c r="D125" t="s">
        <v>384</v>
      </c>
      <c r="F125">
        <v>138901</v>
      </c>
      <c r="I125">
        <v>500576</v>
      </c>
      <c r="J125" t="s">
        <v>408</v>
      </c>
      <c r="L125" t="s">
        <v>26</v>
      </c>
      <c r="N125" s="1">
        <v>3901345.53</v>
      </c>
      <c r="P125">
        <v>0</v>
      </c>
      <c r="Q125">
        <v>0</v>
      </c>
      <c r="R125" s="1">
        <v>3901345.53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K126" t="s">
        <v>386</v>
      </c>
      <c r="L126" t="s">
        <v>26</v>
      </c>
      <c r="N126" s="1">
        <v>782274.13</v>
      </c>
      <c r="P126" s="1">
        <v>1213965.8700000001</v>
      </c>
      <c r="Q126" s="1">
        <v>811103.46</v>
      </c>
      <c r="R126" s="1">
        <v>1185136.54</v>
      </c>
    </row>
    <row r="127" spans="4:18" x14ac:dyDescent="0.3">
      <c r="D127" t="s">
        <v>384</v>
      </c>
      <c r="F127">
        <v>138901</v>
      </c>
      <c r="I127">
        <v>500577</v>
      </c>
      <c r="J127" t="s">
        <v>409</v>
      </c>
      <c r="L127" t="s">
        <v>26</v>
      </c>
      <c r="N127" s="1">
        <v>859759.69</v>
      </c>
      <c r="P127">
        <v>0</v>
      </c>
      <c r="Q127">
        <v>0</v>
      </c>
      <c r="R127" s="1">
        <v>859759.69</v>
      </c>
    </row>
    <row r="128" spans="4:18" x14ac:dyDescent="0.3">
      <c r="D128" t="s">
        <v>384</v>
      </c>
      <c r="F128">
        <v>138901</v>
      </c>
      <c r="I128">
        <v>500590</v>
      </c>
      <c r="J128" t="s">
        <v>410</v>
      </c>
      <c r="L128" t="s">
        <v>26</v>
      </c>
      <c r="N128" s="1">
        <v>4765370.51</v>
      </c>
      <c r="P128">
        <v>0</v>
      </c>
      <c r="Q128">
        <v>0</v>
      </c>
      <c r="R128" s="1">
        <v>4765370.51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K129" t="s">
        <v>386</v>
      </c>
      <c r="L129" t="s">
        <v>26</v>
      </c>
      <c r="N129" s="1">
        <v>249415.65</v>
      </c>
      <c r="P129" s="1">
        <v>942832.63</v>
      </c>
      <c r="Q129" s="1">
        <v>273499.13</v>
      </c>
      <c r="R129" s="1">
        <v>918749.15</v>
      </c>
    </row>
    <row r="130" spans="4:18" x14ac:dyDescent="0.3">
      <c r="D130" t="s">
        <v>384</v>
      </c>
      <c r="F130">
        <v>138901</v>
      </c>
      <c r="I130">
        <v>500591</v>
      </c>
      <c r="J130" t="s">
        <v>904</v>
      </c>
      <c r="L130" t="s">
        <v>26</v>
      </c>
      <c r="N130" s="1">
        <v>28646102.5</v>
      </c>
      <c r="P130">
        <v>0</v>
      </c>
      <c r="Q130">
        <v>0</v>
      </c>
      <c r="R130" s="1">
        <v>28646102.5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K131" t="s">
        <v>386</v>
      </c>
      <c r="L131" t="s">
        <v>26</v>
      </c>
      <c r="N131" s="1">
        <v>3874443.67</v>
      </c>
      <c r="P131" s="1">
        <v>9086225.8000000007</v>
      </c>
      <c r="Q131" s="1">
        <v>4745643.67</v>
      </c>
      <c r="R131" s="1">
        <v>8215025.7999999998</v>
      </c>
    </row>
    <row r="132" spans="4:18" x14ac:dyDescent="0.3">
      <c r="D132" t="s">
        <v>384</v>
      </c>
      <c r="F132">
        <v>138901</v>
      </c>
      <c r="I132">
        <v>500598</v>
      </c>
      <c r="J132" t="s">
        <v>905</v>
      </c>
      <c r="L132" t="s">
        <v>26</v>
      </c>
      <c r="N132" s="1">
        <v>32145750</v>
      </c>
      <c r="P132">
        <v>0</v>
      </c>
      <c r="Q132">
        <v>0</v>
      </c>
      <c r="R132" s="1">
        <v>32145750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K133" t="s">
        <v>386</v>
      </c>
      <c r="L133" t="s">
        <v>26</v>
      </c>
      <c r="N133" s="1">
        <v>8011500</v>
      </c>
      <c r="P133" s="1">
        <v>11954250</v>
      </c>
      <c r="Q133" s="1">
        <v>8011500</v>
      </c>
      <c r="R133" s="1">
        <v>11954250</v>
      </c>
    </row>
    <row r="134" spans="4:18" x14ac:dyDescent="0.3">
      <c r="D134" t="s">
        <v>384</v>
      </c>
      <c r="F134">
        <v>138901</v>
      </c>
      <c r="I134">
        <v>500602</v>
      </c>
      <c r="J134" t="s">
        <v>568</v>
      </c>
      <c r="L134" t="s">
        <v>26</v>
      </c>
      <c r="N134" s="1">
        <v>4447059.7300000004</v>
      </c>
      <c r="P134">
        <v>0</v>
      </c>
      <c r="Q134" s="1">
        <v>3956025.5</v>
      </c>
      <c r="R134" s="1">
        <v>491034.23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K135" t="s">
        <v>386</v>
      </c>
      <c r="L135" t="s">
        <v>26</v>
      </c>
      <c r="N135" s="1">
        <v>2945698.77</v>
      </c>
      <c r="P135" s="1">
        <v>43642023.369999997</v>
      </c>
      <c r="Q135" s="1">
        <v>43067756.369999997</v>
      </c>
      <c r="R135" s="1">
        <v>3519965.77</v>
      </c>
    </row>
    <row r="136" spans="4:18" hidden="1" x14ac:dyDescent="0.3">
      <c r="D136" t="s">
        <v>384</v>
      </c>
      <c r="F136">
        <v>138901</v>
      </c>
      <c r="I136">
        <v>500603</v>
      </c>
      <c r="J136" t="s">
        <v>935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K137" t="s">
        <v>386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x14ac:dyDescent="0.3">
      <c r="D138" t="s">
        <v>384</v>
      </c>
      <c r="F138">
        <v>138901</v>
      </c>
      <c r="I138">
        <v>500607</v>
      </c>
      <c r="J138" t="s">
        <v>906</v>
      </c>
      <c r="L138" t="s">
        <v>26</v>
      </c>
      <c r="N138" s="1">
        <v>-881570.79</v>
      </c>
      <c r="P138" s="1">
        <v>882264.67</v>
      </c>
      <c r="Q138">
        <v>693.88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K139" t="s">
        <v>386</v>
      </c>
      <c r="L139" t="s">
        <v>26</v>
      </c>
      <c r="N139" s="1">
        <v>882202.63</v>
      </c>
      <c r="P139" s="1">
        <v>877396.72</v>
      </c>
      <c r="Q139" s="1">
        <v>1759599.35</v>
      </c>
      <c r="R139">
        <v>0</v>
      </c>
    </row>
    <row r="140" spans="4:18" x14ac:dyDescent="0.3">
      <c r="D140" t="s">
        <v>384</v>
      </c>
      <c r="F140">
        <v>138901</v>
      </c>
      <c r="I140">
        <v>500610</v>
      </c>
      <c r="J140" t="s">
        <v>907</v>
      </c>
      <c r="L140" t="s">
        <v>26</v>
      </c>
      <c r="N140" s="1">
        <v>23309999.460000001</v>
      </c>
      <c r="P140">
        <v>0</v>
      </c>
      <c r="Q140">
        <v>0</v>
      </c>
      <c r="R140" s="1">
        <v>23309999.460000001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K141" t="s">
        <v>386</v>
      </c>
      <c r="L141" t="s">
        <v>26</v>
      </c>
      <c r="N141" s="1">
        <v>5209748.51</v>
      </c>
      <c r="P141" s="1">
        <v>8009896.3499999996</v>
      </c>
      <c r="Q141" s="1">
        <v>5209748.51</v>
      </c>
      <c r="R141" s="1">
        <v>8009896.3499999996</v>
      </c>
    </row>
    <row r="142" spans="4:18" x14ac:dyDescent="0.3">
      <c r="D142" t="s">
        <v>384</v>
      </c>
      <c r="F142">
        <v>138901</v>
      </c>
      <c r="I142">
        <v>500613</v>
      </c>
      <c r="J142" t="s">
        <v>411</v>
      </c>
      <c r="L142" t="s">
        <v>26</v>
      </c>
      <c r="N142" s="1">
        <v>7458382.4800000004</v>
      </c>
      <c r="P142">
        <v>0</v>
      </c>
      <c r="Q142">
        <v>0</v>
      </c>
      <c r="R142" s="1">
        <v>7458382.4800000004</v>
      </c>
    </row>
    <row r="143" spans="4:18" x14ac:dyDescent="0.3">
      <c r="D143" t="s">
        <v>384</v>
      </c>
      <c r="F143">
        <v>138901</v>
      </c>
      <c r="I143">
        <v>500617</v>
      </c>
      <c r="J143" t="s">
        <v>749</v>
      </c>
      <c r="L143" t="s">
        <v>26</v>
      </c>
      <c r="N143" s="1">
        <v>372744</v>
      </c>
      <c r="P143">
        <v>0</v>
      </c>
      <c r="Q143" s="1">
        <v>11648</v>
      </c>
      <c r="R143" s="1">
        <v>361096</v>
      </c>
    </row>
    <row r="144" spans="4:18" x14ac:dyDescent="0.3">
      <c r="D144" t="s">
        <v>384</v>
      </c>
      <c r="F144">
        <v>138901</v>
      </c>
      <c r="I144">
        <v>500625</v>
      </c>
      <c r="J144" t="s">
        <v>824</v>
      </c>
      <c r="L144" t="s">
        <v>26</v>
      </c>
      <c r="N144" s="1">
        <v>711005.92</v>
      </c>
      <c r="P144">
        <v>0</v>
      </c>
      <c r="Q144">
        <v>0</v>
      </c>
      <c r="R144" s="1">
        <v>711005.92</v>
      </c>
    </row>
    <row r="145" spans="4:18" hidden="1" x14ac:dyDescent="0.3">
      <c r="D145" t="s">
        <v>384</v>
      </c>
      <c r="F145">
        <v>138901</v>
      </c>
      <c r="I145">
        <v>500626</v>
      </c>
      <c r="J145" t="s">
        <v>769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K146" t="s">
        <v>386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x14ac:dyDescent="0.3">
      <c r="D147" t="s">
        <v>384</v>
      </c>
      <c r="F147">
        <v>138901</v>
      </c>
      <c r="I147">
        <v>500629</v>
      </c>
      <c r="J147" t="s">
        <v>412</v>
      </c>
      <c r="L147" t="s">
        <v>26</v>
      </c>
      <c r="N147" s="1">
        <v>5951877.1200000001</v>
      </c>
      <c r="P147">
        <v>0</v>
      </c>
      <c r="Q147" s="1">
        <v>71480.33</v>
      </c>
      <c r="R147" s="1">
        <v>5880396.79</v>
      </c>
    </row>
    <row r="148" spans="4:18" x14ac:dyDescent="0.3">
      <c r="D148" t="s">
        <v>384</v>
      </c>
      <c r="F148">
        <v>138901</v>
      </c>
      <c r="I148">
        <v>500630</v>
      </c>
      <c r="J148" t="s">
        <v>770</v>
      </c>
      <c r="L148" t="s">
        <v>26</v>
      </c>
      <c r="N148" s="1">
        <v>305824581.39999998</v>
      </c>
      <c r="P148">
        <v>0</v>
      </c>
      <c r="Q148">
        <v>0</v>
      </c>
      <c r="R148" s="1">
        <v>305824581.39999998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K149" t="s">
        <v>386</v>
      </c>
      <c r="L149" t="s">
        <v>26</v>
      </c>
      <c r="N149" s="1">
        <v>40129016.630000003</v>
      </c>
      <c r="P149" s="1">
        <v>74095698.810000002</v>
      </c>
      <c r="Q149" s="1">
        <v>40129016.630000003</v>
      </c>
      <c r="R149" s="1">
        <v>74095698.810000002</v>
      </c>
    </row>
    <row r="150" spans="4:18" x14ac:dyDescent="0.3">
      <c r="D150" t="s">
        <v>384</v>
      </c>
      <c r="F150">
        <v>138901</v>
      </c>
      <c r="I150">
        <v>500631</v>
      </c>
      <c r="J150" t="s">
        <v>413</v>
      </c>
      <c r="L150" t="s">
        <v>26</v>
      </c>
      <c r="N150" s="1">
        <v>574171.62</v>
      </c>
      <c r="P150">
        <v>0</v>
      </c>
      <c r="Q150">
        <v>0</v>
      </c>
      <c r="R150" s="1">
        <v>574171.62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K151" t="s">
        <v>386</v>
      </c>
      <c r="L151" t="s">
        <v>26</v>
      </c>
      <c r="N151" s="1">
        <v>-27630.36</v>
      </c>
      <c r="P151" s="1">
        <v>45880</v>
      </c>
      <c r="Q151">
        <v>803.21</v>
      </c>
      <c r="R151" s="1">
        <v>17446.43</v>
      </c>
    </row>
    <row r="152" spans="4:18" x14ac:dyDescent="0.3">
      <c r="D152" t="s">
        <v>384</v>
      </c>
      <c r="F152">
        <v>138901</v>
      </c>
      <c r="I152">
        <v>500632</v>
      </c>
      <c r="J152" t="s">
        <v>908</v>
      </c>
      <c r="L152" t="s">
        <v>26</v>
      </c>
      <c r="N152" s="1">
        <v>67077.84</v>
      </c>
      <c r="P152">
        <v>0</v>
      </c>
      <c r="Q152">
        <v>0</v>
      </c>
      <c r="R152" s="1">
        <v>67077.84</v>
      </c>
    </row>
    <row r="153" spans="4:18" x14ac:dyDescent="0.3">
      <c r="D153" t="s">
        <v>384</v>
      </c>
      <c r="F153">
        <v>138901</v>
      </c>
      <c r="I153">
        <v>500634</v>
      </c>
      <c r="J153" t="s">
        <v>909</v>
      </c>
      <c r="L153" t="s">
        <v>26</v>
      </c>
      <c r="N153" s="1">
        <v>17193438.34</v>
      </c>
      <c r="P153">
        <v>0</v>
      </c>
      <c r="Q153">
        <v>0</v>
      </c>
      <c r="R153" s="1">
        <v>17193438.34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K154" t="s">
        <v>386</v>
      </c>
      <c r="L154" t="s">
        <v>26</v>
      </c>
      <c r="N154">
        <v>0</v>
      </c>
      <c r="P154">
        <v>542.04999999999995</v>
      </c>
      <c r="Q154">
        <v>542.04999999999995</v>
      </c>
      <c r="R154">
        <v>0</v>
      </c>
    </row>
    <row r="155" spans="4:18" x14ac:dyDescent="0.3">
      <c r="D155" t="s">
        <v>384</v>
      </c>
      <c r="F155">
        <v>138901</v>
      </c>
      <c r="I155">
        <v>500635</v>
      </c>
      <c r="J155" t="s">
        <v>910</v>
      </c>
      <c r="L155" t="s">
        <v>26</v>
      </c>
      <c r="N155" s="1">
        <v>672037.27</v>
      </c>
      <c r="P155">
        <v>0</v>
      </c>
      <c r="Q155">
        <v>0</v>
      </c>
      <c r="R155" s="1">
        <v>672037.27</v>
      </c>
    </row>
    <row r="156" spans="4:18" x14ac:dyDescent="0.3">
      <c r="D156" t="s">
        <v>384</v>
      </c>
      <c r="F156">
        <v>138901</v>
      </c>
      <c r="I156">
        <v>500639</v>
      </c>
      <c r="J156" t="s">
        <v>911</v>
      </c>
      <c r="L156" t="s">
        <v>26</v>
      </c>
      <c r="N156" s="1">
        <v>649780.76</v>
      </c>
      <c r="P156">
        <v>0</v>
      </c>
      <c r="Q156">
        <v>0</v>
      </c>
      <c r="R156" s="1">
        <v>649780.76</v>
      </c>
    </row>
    <row r="157" spans="4:18" x14ac:dyDescent="0.3">
      <c r="D157" t="s">
        <v>384</v>
      </c>
      <c r="F157">
        <v>138901</v>
      </c>
      <c r="I157">
        <v>500640</v>
      </c>
      <c r="J157" t="s">
        <v>414</v>
      </c>
      <c r="L157" t="s">
        <v>26</v>
      </c>
      <c r="N157" s="1">
        <v>125205758.92</v>
      </c>
      <c r="P157">
        <v>0</v>
      </c>
      <c r="Q157">
        <v>0</v>
      </c>
      <c r="R157" s="1">
        <v>125205758.92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K158" t="s">
        <v>386</v>
      </c>
      <c r="L158" t="s">
        <v>26</v>
      </c>
      <c r="N158" s="1">
        <v>20125241.079999998</v>
      </c>
      <c r="P158" s="1">
        <v>34394241.079999998</v>
      </c>
      <c r="Q158" s="1">
        <v>20125241.079999998</v>
      </c>
      <c r="R158" s="1">
        <v>34394241.079999998</v>
      </c>
    </row>
    <row r="159" spans="4:18" x14ac:dyDescent="0.3">
      <c r="D159" t="s">
        <v>384</v>
      </c>
      <c r="F159">
        <v>138901</v>
      </c>
      <c r="I159">
        <v>500641</v>
      </c>
      <c r="J159" t="s">
        <v>912</v>
      </c>
      <c r="L159" t="s">
        <v>26</v>
      </c>
      <c r="N159" s="1">
        <v>154237587.91999999</v>
      </c>
      <c r="P159">
        <v>0</v>
      </c>
      <c r="Q159">
        <v>0</v>
      </c>
      <c r="R159" s="1">
        <v>154237587.91999999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K160" t="s">
        <v>386</v>
      </c>
      <c r="L160" t="s">
        <v>26</v>
      </c>
      <c r="N160" s="1">
        <v>36976810.07</v>
      </c>
      <c r="P160" s="1">
        <v>53424151.710000001</v>
      </c>
      <c r="Q160" s="1">
        <v>36976810.07</v>
      </c>
      <c r="R160" s="1">
        <v>53424151.710000001</v>
      </c>
    </row>
    <row r="161" spans="4:18" x14ac:dyDescent="0.3">
      <c r="D161" t="s">
        <v>384</v>
      </c>
      <c r="F161">
        <v>138901</v>
      </c>
      <c r="I161">
        <v>500642</v>
      </c>
      <c r="J161" t="s">
        <v>414</v>
      </c>
      <c r="L161" t="s">
        <v>26</v>
      </c>
      <c r="N161" s="1">
        <v>164743140.5</v>
      </c>
      <c r="P161">
        <v>0</v>
      </c>
      <c r="Q161">
        <v>0</v>
      </c>
      <c r="R161" s="1">
        <v>164743140.5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K162" t="s">
        <v>386</v>
      </c>
      <c r="L162" t="s">
        <v>26</v>
      </c>
      <c r="N162" s="1">
        <v>26481859.5</v>
      </c>
      <c r="P162" s="1">
        <v>45256859.5</v>
      </c>
      <c r="Q162" s="1">
        <v>26481859.5</v>
      </c>
      <c r="R162" s="1">
        <v>45256859.5</v>
      </c>
    </row>
    <row r="163" spans="4:18" x14ac:dyDescent="0.3">
      <c r="D163" t="s">
        <v>384</v>
      </c>
      <c r="F163">
        <v>138901</v>
      </c>
      <c r="I163">
        <v>500644</v>
      </c>
      <c r="J163" t="s">
        <v>415</v>
      </c>
      <c r="L163" t="s">
        <v>26</v>
      </c>
      <c r="N163" s="1">
        <v>1250552.46</v>
      </c>
      <c r="P163">
        <v>0</v>
      </c>
      <c r="Q163">
        <v>0</v>
      </c>
      <c r="R163" s="1">
        <v>1250552.46</v>
      </c>
    </row>
    <row r="164" spans="4:18" x14ac:dyDescent="0.3">
      <c r="D164" t="s">
        <v>384</v>
      </c>
      <c r="F164">
        <v>138901</v>
      </c>
      <c r="I164">
        <v>500645</v>
      </c>
      <c r="J164" t="s">
        <v>913</v>
      </c>
      <c r="L164" t="s">
        <v>26</v>
      </c>
      <c r="N164" s="1">
        <v>1870545.87</v>
      </c>
      <c r="P164">
        <v>0</v>
      </c>
      <c r="Q164">
        <v>0</v>
      </c>
      <c r="R164" s="1">
        <v>1870545.87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K165" t="s">
        <v>386</v>
      </c>
      <c r="L165" t="s">
        <v>26</v>
      </c>
      <c r="N165" s="1">
        <v>408388.97</v>
      </c>
      <c r="P165" s="1">
        <v>2345720.0299999998</v>
      </c>
      <c r="Q165" s="1">
        <v>2121967.9</v>
      </c>
      <c r="R165" s="1">
        <v>632141.1</v>
      </c>
    </row>
    <row r="166" spans="4:18" x14ac:dyDescent="0.3">
      <c r="D166" t="s">
        <v>384</v>
      </c>
      <c r="F166">
        <v>138901</v>
      </c>
      <c r="I166">
        <v>500650</v>
      </c>
      <c r="J166" t="s">
        <v>914</v>
      </c>
      <c r="L166" t="s">
        <v>26</v>
      </c>
      <c r="N166" s="1">
        <v>12688248.66</v>
      </c>
      <c r="P166">
        <v>0</v>
      </c>
      <c r="Q166" s="1">
        <v>13860524.24</v>
      </c>
      <c r="R166" s="1">
        <v>-1172275.58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K167" t="s">
        <v>386</v>
      </c>
      <c r="L167" t="s">
        <v>26</v>
      </c>
      <c r="N167" s="1">
        <v>6346980.9100000001</v>
      </c>
      <c r="P167" s="1">
        <v>32625468.899999999</v>
      </c>
      <c r="Q167" s="1">
        <v>30756537.359999999</v>
      </c>
      <c r="R167" s="1">
        <v>8215912.4500000002</v>
      </c>
    </row>
    <row r="168" spans="4:18" x14ac:dyDescent="0.3">
      <c r="D168" t="s">
        <v>384</v>
      </c>
      <c r="F168">
        <v>138901</v>
      </c>
      <c r="I168">
        <v>500656</v>
      </c>
      <c r="J168" t="s">
        <v>915</v>
      </c>
      <c r="L168" t="s">
        <v>26</v>
      </c>
      <c r="N168" s="1">
        <v>53248864.890000001</v>
      </c>
      <c r="P168" s="1">
        <v>4416824.92</v>
      </c>
      <c r="Q168">
        <v>0</v>
      </c>
      <c r="R168" s="1">
        <v>57665689.810000002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K169" t="s">
        <v>386</v>
      </c>
      <c r="L169" t="s">
        <v>26</v>
      </c>
      <c r="N169" s="1">
        <v>7763297.9800000004</v>
      </c>
      <c r="P169" s="1">
        <v>13963071.58</v>
      </c>
      <c r="Q169" s="1">
        <v>7763297.9800000004</v>
      </c>
      <c r="R169" s="1">
        <v>13963071.58</v>
      </c>
    </row>
    <row r="170" spans="4:18" x14ac:dyDescent="0.3">
      <c r="D170" t="s">
        <v>384</v>
      </c>
      <c r="F170">
        <v>138901</v>
      </c>
      <c r="I170">
        <v>500657</v>
      </c>
      <c r="J170" t="s">
        <v>916</v>
      </c>
      <c r="L170" t="s">
        <v>26</v>
      </c>
      <c r="N170" s="1">
        <v>410003.76</v>
      </c>
      <c r="P170">
        <v>0</v>
      </c>
      <c r="Q170" s="1">
        <v>6832.12</v>
      </c>
      <c r="R170" s="1">
        <v>403171.64</v>
      </c>
    </row>
    <row r="171" spans="4:18" x14ac:dyDescent="0.3">
      <c r="D171" t="s">
        <v>384</v>
      </c>
      <c r="F171">
        <v>138901</v>
      </c>
      <c r="I171">
        <v>500660</v>
      </c>
      <c r="J171" t="s">
        <v>917</v>
      </c>
      <c r="L171" t="s">
        <v>26</v>
      </c>
      <c r="N171" s="1">
        <v>1014990.53</v>
      </c>
      <c r="P171">
        <v>0</v>
      </c>
      <c r="Q171">
        <v>0</v>
      </c>
      <c r="R171" s="1">
        <v>1014990.53</v>
      </c>
    </row>
    <row r="172" spans="4:18" x14ac:dyDescent="0.3">
      <c r="D172" t="s">
        <v>384</v>
      </c>
      <c r="F172">
        <v>138901</v>
      </c>
      <c r="I172">
        <v>500664</v>
      </c>
      <c r="J172" t="s">
        <v>918</v>
      </c>
      <c r="L172" t="s">
        <v>26</v>
      </c>
      <c r="N172" s="1">
        <v>1407666.19</v>
      </c>
      <c r="P172">
        <v>0</v>
      </c>
      <c r="Q172" s="1">
        <v>449250.26</v>
      </c>
      <c r="R172" s="1">
        <v>958415.93</v>
      </c>
    </row>
    <row r="173" spans="4:18" x14ac:dyDescent="0.3">
      <c r="D173" t="s">
        <v>384</v>
      </c>
      <c r="F173">
        <v>138901</v>
      </c>
      <c r="I173">
        <v>500677</v>
      </c>
      <c r="J173" t="s">
        <v>750</v>
      </c>
      <c r="L173" t="s">
        <v>26</v>
      </c>
      <c r="N173" s="1">
        <v>388144132.29000002</v>
      </c>
      <c r="P173">
        <v>0</v>
      </c>
      <c r="Q173">
        <v>0</v>
      </c>
      <c r="R173" s="1">
        <v>388144132.29000002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K174" t="s">
        <v>386</v>
      </c>
      <c r="L174" t="s">
        <v>26</v>
      </c>
      <c r="N174" s="1">
        <v>48655546.509999998</v>
      </c>
      <c r="P174" s="1">
        <v>91541748.469999999</v>
      </c>
      <c r="Q174" s="1">
        <v>48655546.509999998</v>
      </c>
      <c r="R174" s="1">
        <v>91541748.469999999</v>
      </c>
    </row>
    <row r="175" spans="4:18" x14ac:dyDescent="0.3">
      <c r="D175" t="s">
        <v>384</v>
      </c>
      <c r="F175">
        <v>138901</v>
      </c>
      <c r="I175">
        <v>500679</v>
      </c>
      <c r="J175" t="s">
        <v>416</v>
      </c>
      <c r="L175" t="s">
        <v>26</v>
      </c>
      <c r="N175" s="1">
        <v>247364006.03</v>
      </c>
      <c r="P175">
        <v>0</v>
      </c>
      <c r="Q175">
        <v>0</v>
      </c>
      <c r="R175" s="1">
        <v>247364006.03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K176" t="s">
        <v>386</v>
      </c>
      <c r="L176" t="s">
        <v>26</v>
      </c>
      <c r="N176" s="1">
        <v>39473493.969999999</v>
      </c>
      <c r="P176" s="1">
        <v>67635993.969999999</v>
      </c>
      <c r="Q176" s="1">
        <v>39473493.969999999</v>
      </c>
      <c r="R176" s="1">
        <v>67635993.969999999</v>
      </c>
    </row>
    <row r="177" spans="4:18" x14ac:dyDescent="0.3">
      <c r="D177" t="s">
        <v>384</v>
      </c>
      <c r="F177">
        <v>138901</v>
      </c>
      <c r="I177">
        <v>500680</v>
      </c>
      <c r="J177" t="s">
        <v>919</v>
      </c>
      <c r="L177" t="s">
        <v>26</v>
      </c>
      <c r="N177" s="1">
        <v>230031.99</v>
      </c>
      <c r="P177">
        <v>0</v>
      </c>
      <c r="Q177">
        <v>0</v>
      </c>
      <c r="R177" s="1">
        <v>230031.99</v>
      </c>
    </row>
    <row r="178" spans="4:18" x14ac:dyDescent="0.3">
      <c r="D178" t="s">
        <v>384</v>
      </c>
      <c r="F178">
        <v>138901</v>
      </c>
      <c r="I178">
        <v>500682</v>
      </c>
      <c r="J178" t="s">
        <v>771</v>
      </c>
      <c r="L178" t="s">
        <v>26</v>
      </c>
      <c r="N178" s="1">
        <v>1462167.91</v>
      </c>
      <c r="P178">
        <v>0</v>
      </c>
      <c r="Q178">
        <v>0</v>
      </c>
      <c r="R178" s="1">
        <v>1462167.91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K179" t="s">
        <v>386</v>
      </c>
      <c r="L179" t="s">
        <v>26</v>
      </c>
      <c r="N179" s="1">
        <v>74223.399999999994</v>
      </c>
      <c r="P179" s="1">
        <v>381446.5</v>
      </c>
      <c r="Q179" s="1">
        <v>263445.46000000002</v>
      </c>
      <c r="R179" s="1">
        <v>192224.44</v>
      </c>
    </row>
    <row r="180" spans="4:18" x14ac:dyDescent="0.3">
      <c r="D180" t="s">
        <v>384</v>
      </c>
      <c r="F180">
        <v>138901</v>
      </c>
      <c r="I180">
        <v>500686</v>
      </c>
      <c r="J180" t="s">
        <v>751</v>
      </c>
      <c r="L180" t="s">
        <v>26</v>
      </c>
      <c r="N180" s="1">
        <v>3237755.36</v>
      </c>
      <c r="P180">
        <v>0</v>
      </c>
      <c r="Q180" s="1">
        <v>60388.1</v>
      </c>
      <c r="R180" s="1">
        <v>3177367.26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K181" t="s">
        <v>386</v>
      </c>
      <c r="L181" t="s">
        <v>26</v>
      </c>
      <c r="N181" s="1">
        <v>474159.96</v>
      </c>
      <c r="P181" s="1">
        <v>1040041.85</v>
      </c>
      <c r="Q181" s="1">
        <v>676970.71</v>
      </c>
      <c r="R181" s="1">
        <v>837231.1</v>
      </c>
    </row>
    <row r="182" spans="4:18" x14ac:dyDescent="0.3">
      <c r="D182" t="s">
        <v>384</v>
      </c>
      <c r="F182">
        <v>138901</v>
      </c>
      <c r="I182">
        <v>500691</v>
      </c>
      <c r="J182" t="s">
        <v>920</v>
      </c>
      <c r="L182" t="s">
        <v>26</v>
      </c>
      <c r="N182">
        <v>0</v>
      </c>
      <c r="P182">
        <v>0</v>
      </c>
      <c r="Q182">
        <v>0</v>
      </c>
      <c r="R182">
        <v>0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K183" t="s">
        <v>386</v>
      </c>
      <c r="L183" t="s">
        <v>26</v>
      </c>
      <c r="N183">
        <v>0</v>
      </c>
      <c r="P183" s="1">
        <v>1956869.46</v>
      </c>
      <c r="Q183" s="1">
        <v>1956869.46</v>
      </c>
      <c r="R183">
        <v>0</v>
      </c>
    </row>
    <row r="184" spans="4:18" x14ac:dyDescent="0.3">
      <c r="D184" t="s">
        <v>384</v>
      </c>
      <c r="F184">
        <v>138901</v>
      </c>
      <c r="I184">
        <v>500693</v>
      </c>
      <c r="J184" t="s">
        <v>417</v>
      </c>
      <c r="L184" t="s">
        <v>26</v>
      </c>
      <c r="N184" s="1">
        <v>3337044.81</v>
      </c>
      <c r="P184" s="1">
        <v>245872.54</v>
      </c>
      <c r="Q184" s="1">
        <v>1458301.9</v>
      </c>
      <c r="R184" s="1">
        <v>2124615.4500000002</v>
      </c>
    </row>
    <row r="185" spans="4:18" x14ac:dyDescent="0.3">
      <c r="D185" t="s">
        <v>384</v>
      </c>
      <c r="F185">
        <v>138901</v>
      </c>
      <c r="I185">
        <v>500700</v>
      </c>
      <c r="J185" t="s">
        <v>921</v>
      </c>
      <c r="L185" t="s">
        <v>26</v>
      </c>
      <c r="N185" s="1">
        <v>117065289.95999999</v>
      </c>
      <c r="P185">
        <v>0</v>
      </c>
      <c r="Q185" s="1">
        <v>6503627.2199999997</v>
      </c>
      <c r="R185" s="1">
        <v>110561662.73999999</v>
      </c>
    </row>
    <row r="186" spans="4:18" x14ac:dyDescent="0.3">
      <c r="D186" t="s">
        <v>384</v>
      </c>
      <c r="F186">
        <v>138901</v>
      </c>
      <c r="I186">
        <v>500701</v>
      </c>
      <c r="J186" t="s">
        <v>922</v>
      </c>
      <c r="L186" t="s">
        <v>26</v>
      </c>
      <c r="N186" s="1">
        <v>171449222.91999999</v>
      </c>
      <c r="P186">
        <v>0</v>
      </c>
      <c r="Q186">
        <v>0</v>
      </c>
      <c r="R186" s="1">
        <v>171449222.91999999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K187" t="s">
        <v>386</v>
      </c>
      <c r="L187" t="s">
        <v>26</v>
      </c>
      <c r="N187" s="1">
        <v>27424777.079999998</v>
      </c>
      <c r="P187" s="1">
        <v>46950777.090000004</v>
      </c>
      <c r="Q187" s="1">
        <v>27424777.079999998</v>
      </c>
      <c r="R187" s="1">
        <v>46950777.090000004</v>
      </c>
    </row>
    <row r="188" spans="4:18" x14ac:dyDescent="0.3">
      <c r="D188" t="s">
        <v>384</v>
      </c>
      <c r="F188">
        <v>138901</v>
      </c>
      <c r="I188">
        <v>500708</v>
      </c>
      <c r="J188" t="s">
        <v>418</v>
      </c>
      <c r="L188" t="s">
        <v>26</v>
      </c>
      <c r="N188" s="1">
        <v>126563725.17</v>
      </c>
      <c r="P188">
        <v>0</v>
      </c>
      <c r="Q188" s="1">
        <v>4699532.88</v>
      </c>
      <c r="R188" s="1">
        <v>121864192.29000001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K189" t="s">
        <v>386</v>
      </c>
      <c r="L189" t="s">
        <v>26</v>
      </c>
      <c r="N189" s="1">
        <v>21645254.800000001</v>
      </c>
      <c r="P189" s="1">
        <v>36859174.43</v>
      </c>
      <c r="Q189" s="1">
        <v>22590539.260000002</v>
      </c>
      <c r="R189" s="1">
        <v>35913889.969999999</v>
      </c>
    </row>
    <row r="190" spans="4:18" x14ac:dyDescent="0.3">
      <c r="D190" t="s">
        <v>384</v>
      </c>
      <c r="F190">
        <v>138901</v>
      </c>
      <c r="I190">
        <v>500709</v>
      </c>
      <c r="J190" t="s">
        <v>418</v>
      </c>
      <c r="L190" t="s">
        <v>26</v>
      </c>
      <c r="N190" s="1">
        <v>515140800</v>
      </c>
      <c r="P190">
        <v>0</v>
      </c>
      <c r="Q190" s="1">
        <v>19015200</v>
      </c>
      <c r="R190" s="1">
        <v>496125600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K191" t="s">
        <v>386</v>
      </c>
      <c r="L191" t="s">
        <v>26</v>
      </c>
      <c r="N191" s="1">
        <v>84540800</v>
      </c>
      <c r="P191" s="1">
        <v>146099200</v>
      </c>
      <c r="Q191" s="1">
        <v>88365600</v>
      </c>
      <c r="R191" s="1">
        <v>142274400</v>
      </c>
    </row>
    <row r="192" spans="4:18" x14ac:dyDescent="0.3">
      <c r="D192" t="s">
        <v>384</v>
      </c>
      <c r="F192">
        <v>138901</v>
      </c>
      <c r="I192">
        <v>500710</v>
      </c>
      <c r="J192" t="s">
        <v>772</v>
      </c>
      <c r="L192" t="s">
        <v>26</v>
      </c>
      <c r="N192" s="1">
        <v>909951.04</v>
      </c>
      <c r="P192">
        <v>0</v>
      </c>
      <c r="Q192" s="1">
        <v>19781.12</v>
      </c>
      <c r="R192" s="1">
        <v>890169.92</v>
      </c>
    </row>
    <row r="193" spans="4:18" x14ac:dyDescent="0.3">
      <c r="D193" t="s">
        <v>384</v>
      </c>
      <c r="F193">
        <v>138901</v>
      </c>
      <c r="I193">
        <v>500716</v>
      </c>
      <c r="J193" t="s">
        <v>419</v>
      </c>
      <c r="L193" t="s">
        <v>26</v>
      </c>
      <c r="N193" s="1">
        <v>842471.19</v>
      </c>
      <c r="P193">
        <v>0</v>
      </c>
      <c r="Q193">
        <v>0</v>
      </c>
      <c r="R193" s="1">
        <v>842471.19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K194" t="s">
        <v>386</v>
      </c>
      <c r="L194" t="s">
        <v>26</v>
      </c>
      <c r="N194" s="1">
        <v>152163.73000000001</v>
      </c>
      <c r="P194" s="1">
        <v>349431.32</v>
      </c>
      <c r="Q194" s="1">
        <v>251775.3</v>
      </c>
      <c r="R194" s="1">
        <v>249819.75</v>
      </c>
    </row>
    <row r="195" spans="4:18" x14ac:dyDescent="0.3">
      <c r="D195" t="s">
        <v>384</v>
      </c>
      <c r="F195">
        <v>138901</v>
      </c>
      <c r="I195">
        <v>500717</v>
      </c>
      <c r="J195" t="s">
        <v>682</v>
      </c>
      <c r="L195" t="s">
        <v>26</v>
      </c>
      <c r="N195" s="1">
        <v>36691832.43</v>
      </c>
      <c r="P195" s="1">
        <v>13767221.02</v>
      </c>
      <c r="Q195">
        <v>0</v>
      </c>
      <c r="R195" s="1">
        <v>50459053.450000003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K196" t="s">
        <v>386</v>
      </c>
      <c r="L196" t="s">
        <v>26</v>
      </c>
      <c r="N196" s="1">
        <v>7688030.7699999996</v>
      </c>
      <c r="P196" s="1">
        <v>41852386.039999999</v>
      </c>
      <c r="Q196" s="1">
        <v>37000309.270000003</v>
      </c>
      <c r="R196" s="1">
        <v>12540107.539999999</v>
      </c>
    </row>
    <row r="197" spans="4:18" x14ac:dyDescent="0.3">
      <c r="D197" t="s">
        <v>384</v>
      </c>
      <c r="F197">
        <v>138901</v>
      </c>
      <c r="I197">
        <v>500721</v>
      </c>
      <c r="J197" t="s">
        <v>923</v>
      </c>
      <c r="L197" t="s">
        <v>26</v>
      </c>
      <c r="N197" s="1">
        <v>83323633.379999995</v>
      </c>
      <c r="P197" s="1">
        <v>16802499.989999998</v>
      </c>
      <c r="Q197">
        <v>0</v>
      </c>
      <c r="R197" s="1">
        <v>100126133.37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K198" t="s">
        <v>386</v>
      </c>
      <c r="L198" t="s">
        <v>26</v>
      </c>
      <c r="N198" s="1">
        <v>8464366.6600000001</v>
      </c>
      <c r="P198" s="1">
        <v>18873866.649999999</v>
      </c>
      <c r="Q198" s="1">
        <v>8464366.6600000001</v>
      </c>
      <c r="R198" s="1">
        <v>18873866.649999999</v>
      </c>
    </row>
    <row r="199" spans="4:18" x14ac:dyDescent="0.3">
      <c r="D199" t="s">
        <v>384</v>
      </c>
      <c r="F199">
        <v>138901</v>
      </c>
      <c r="I199">
        <v>500724</v>
      </c>
      <c r="J199" t="s">
        <v>414</v>
      </c>
      <c r="L199" t="s">
        <v>26</v>
      </c>
      <c r="N199" s="1">
        <v>18083867.48</v>
      </c>
      <c r="P199" s="1">
        <v>6070578.8300000001</v>
      </c>
      <c r="Q199" s="1">
        <v>15572570.23</v>
      </c>
      <c r="R199" s="1">
        <v>8581876.0800000001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K200" t="s">
        <v>386</v>
      </c>
      <c r="L200" t="s">
        <v>26</v>
      </c>
      <c r="N200" s="1">
        <v>1213589.7</v>
      </c>
      <c r="P200" s="1">
        <v>6474615.2800000003</v>
      </c>
      <c r="Q200" s="1">
        <v>4118938.97</v>
      </c>
      <c r="R200" s="1">
        <v>3569266.01</v>
      </c>
    </row>
    <row r="201" spans="4:18" x14ac:dyDescent="0.3">
      <c r="D201" t="s">
        <v>384</v>
      </c>
      <c r="F201">
        <v>138901</v>
      </c>
      <c r="I201">
        <v>500730</v>
      </c>
      <c r="J201" t="s">
        <v>924</v>
      </c>
      <c r="L201" t="s">
        <v>26</v>
      </c>
      <c r="N201" s="1">
        <v>699775</v>
      </c>
      <c r="P201">
        <v>0</v>
      </c>
      <c r="Q201">
        <v>0</v>
      </c>
      <c r="R201" s="1">
        <v>699775</v>
      </c>
    </row>
    <row r="202" spans="4:18" x14ac:dyDescent="0.3">
      <c r="D202" t="s">
        <v>384</v>
      </c>
      <c r="F202">
        <v>138901</v>
      </c>
      <c r="I202">
        <v>500732</v>
      </c>
      <c r="J202" t="s">
        <v>647</v>
      </c>
      <c r="L202" t="s">
        <v>26</v>
      </c>
      <c r="N202" s="1">
        <v>1499210.58</v>
      </c>
      <c r="P202" s="1">
        <v>437800.25</v>
      </c>
      <c r="Q202" s="1">
        <v>377829.62</v>
      </c>
      <c r="R202" s="1">
        <v>1559181.21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K203" t="s">
        <v>386</v>
      </c>
      <c r="L203" t="s">
        <v>26</v>
      </c>
      <c r="N203" s="1">
        <v>163150.04999999999</v>
      </c>
      <c r="P203" s="1">
        <v>1669918.21</v>
      </c>
      <c r="Q203" s="1">
        <v>1514664.27</v>
      </c>
      <c r="R203" s="1">
        <v>318403.99</v>
      </c>
    </row>
    <row r="204" spans="4:18" x14ac:dyDescent="0.3">
      <c r="D204" t="s">
        <v>384</v>
      </c>
      <c r="F204">
        <v>138901</v>
      </c>
      <c r="I204">
        <v>500734</v>
      </c>
      <c r="J204" t="s">
        <v>648</v>
      </c>
      <c r="L204" t="s">
        <v>26</v>
      </c>
      <c r="N204" s="1">
        <v>1859921.03</v>
      </c>
      <c r="P204" s="1">
        <v>2424676.31</v>
      </c>
      <c r="Q204" s="1">
        <v>1690925.92</v>
      </c>
      <c r="R204" s="1">
        <v>2593671.42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K205" t="s">
        <v>386</v>
      </c>
      <c r="L205" t="s">
        <v>26</v>
      </c>
      <c r="N205" s="1">
        <v>641110.94999999995</v>
      </c>
      <c r="P205" s="1">
        <v>5610006.8899999997</v>
      </c>
      <c r="Q205" s="1">
        <v>5268250.04</v>
      </c>
      <c r="R205" s="1">
        <v>982867.8</v>
      </c>
    </row>
    <row r="206" spans="4:18" x14ac:dyDescent="0.3">
      <c r="D206" t="s">
        <v>384</v>
      </c>
      <c r="F206">
        <v>138901</v>
      </c>
      <c r="I206">
        <v>500735</v>
      </c>
      <c r="J206" t="s">
        <v>773</v>
      </c>
      <c r="L206" t="s">
        <v>26</v>
      </c>
      <c r="N206" s="1">
        <v>246037500</v>
      </c>
      <c r="P206">
        <v>0</v>
      </c>
      <c r="Q206">
        <v>0</v>
      </c>
      <c r="R206" s="1">
        <v>246037500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K207" t="s">
        <v>386</v>
      </c>
      <c r="L207" t="s">
        <v>26</v>
      </c>
      <c r="N207" s="1">
        <v>40800000</v>
      </c>
      <c r="P207" s="1">
        <v>68962500</v>
      </c>
      <c r="Q207" s="1">
        <v>40800000</v>
      </c>
      <c r="R207" s="1">
        <v>68962500</v>
      </c>
    </row>
    <row r="208" spans="4:18" hidden="1" x14ac:dyDescent="0.3">
      <c r="D208" t="s">
        <v>384</v>
      </c>
      <c r="F208">
        <v>138901</v>
      </c>
      <c r="I208">
        <v>500736</v>
      </c>
      <c r="J208" t="s">
        <v>926</v>
      </c>
      <c r="L208" t="s">
        <v>26</v>
      </c>
      <c r="N208">
        <v>0</v>
      </c>
      <c r="P208">
        <v>0</v>
      </c>
      <c r="Q208">
        <v>0</v>
      </c>
      <c r="R208">
        <v>0</v>
      </c>
    </row>
    <row r="209" spans="4:18" x14ac:dyDescent="0.3">
      <c r="D209" t="s">
        <v>384</v>
      </c>
      <c r="F209">
        <v>138901</v>
      </c>
      <c r="I209">
        <v>500740</v>
      </c>
      <c r="J209" t="s">
        <v>927</v>
      </c>
      <c r="L209" t="s">
        <v>26</v>
      </c>
      <c r="N209" s="1">
        <v>81387400</v>
      </c>
      <c r="P209">
        <v>0</v>
      </c>
      <c r="Q209">
        <v>0</v>
      </c>
      <c r="R209" s="1">
        <v>81387400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K210" t="s">
        <v>386</v>
      </c>
      <c r="L210" t="s">
        <v>26</v>
      </c>
      <c r="N210" s="1">
        <v>13460200</v>
      </c>
      <c r="P210" s="1">
        <v>22772600</v>
      </c>
      <c r="Q210" s="1">
        <v>13460200</v>
      </c>
      <c r="R210" s="1">
        <v>22772600</v>
      </c>
    </row>
    <row r="211" spans="4:18" x14ac:dyDescent="0.3">
      <c r="D211" t="s">
        <v>384</v>
      </c>
      <c r="F211">
        <v>138901</v>
      </c>
      <c r="I211">
        <v>500741</v>
      </c>
      <c r="J211" t="s">
        <v>928</v>
      </c>
      <c r="L211" t="s">
        <v>26</v>
      </c>
      <c r="N211" s="1">
        <v>21309368.199999999</v>
      </c>
      <c r="P211">
        <v>0</v>
      </c>
      <c r="Q211">
        <v>0</v>
      </c>
      <c r="R211" s="1">
        <v>21309368.199999999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K212" t="s">
        <v>386</v>
      </c>
      <c r="L212" t="s">
        <v>26</v>
      </c>
      <c r="N212" s="1">
        <v>1891567.77</v>
      </c>
      <c r="P212" s="1">
        <v>4169499.87</v>
      </c>
      <c r="Q212" s="1">
        <v>1891567.77</v>
      </c>
      <c r="R212" s="1">
        <v>4169499.87</v>
      </c>
    </row>
    <row r="213" spans="4:18" x14ac:dyDescent="0.3">
      <c r="D213" t="s">
        <v>384</v>
      </c>
      <c r="F213">
        <v>138901</v>
      </c>
      <c r="I213">
        <v>500742</v>
      </c>
      <c r="J213" t="s">
        <v>774</v>
      </c>
      <c r="L213" t="s">
        <v>26</v>
      </c>
      <c r="N213" s="1">
        <v>401451.85</v>
      </c>
      <c r="P213">
        <v>0</v>
      </c>
      <c r="Q213">
        <v>0</v>
      </c>
      <c r="R213" s="1">
        <v>401451.85</v>
      </c>
    </row>
    <row r="214" spans="4:18" x14ac:dyDescent="0.3">
      <c r="D214" t="s">
        <v>384</v>
      </c>
      <c r="F214">
        <v>138901</v>
      </c>
      <c r="I214">
        <v>500743</v>
      </c>
      <c r="J214" t="s">
        <v>649</v>
      </c>
      <c r="L214" t="s">
        <v>26</v>
      </c>
      <c r="N214">
        <v>0</v>
      </c>
      <c r="P214" s="1">
        <v>5775</v>
      </c>
      <c r="Q214" s="1">
        <v>5775</v>
      </c>
      <c r="R214">
        <v>0</v>
      </c>
    </row>
    <row r="215" spans="4:18" x14ac:dyDescent="0.3">
      <c r="D215" t="s">
        <v>384</v>
      </c>
      <c r="F215">
        <v>138901</v>
      </c>
      <c r="I215">
        <v>500743</v>
      </c>
      <c r="J215" t="s">
        <v>649</v>
      </c>
      <c r="K215" t="s">
        <v>386</v>
      </c>
      <c r="L215" t="s">
        <v>26</v>
      </c>
      <c r="N215">
        <v>0</v>
      </c>
      <c r="P215" s="1">
        <v>19118</v>
      </c>
      <c r="Q215" s="1">
        <v>19118</v>
      </c>
      <c r="R215">
        <v>0</v>
      </c>
    </row>
    <row r="216" spans="4:18" x14ac:dyDescent="0.3">
      <c r="D216" t="s">
        <v>384</v>
      </c>
      <c r="F216">
        <v>138901</v>
      </c>
      <c r="I216">
        <v>500746</v>
      </c>
      <c r="J216" t="s">
        <v>420</v>
      </c>
      <c r="L216" t="s">
        <v>26</v>
      </c>
      <c r="N216" s="1">
        <v>317184000</v>
      </c>
      <c r="P216">
        <v>0</v>
      </c>
      <c r="Q216">
        <v>0</v>
      </c>
      <c r="R216" s="1">
        <v>317184000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K217" t="s">
        <v>386</v>
      </c>
      <c r="L217" t="s">
        <v>26</v>
      </c>
      <c r="N217" s="1">
        <v>16236000</v>
      </c>
      <c r="P217" s="1">
        <v>41844000</v>
      </c>
      <c r="Q217" s="1">
        <v>16236000</v>
      </c>
      <c r="R217" s="1">
        <v>41844000</v>
      </c>
    </row>
    <row r="218" spans="4:18" x14ac:dyDescent="0.3">
      <c r="D218" t="s">
        <v>384</v>
      </c>
      <c r="F218">
        <v>138901</v>
      </c>
      <c r="I218">
        <v>500748</v>
      </c>
      <c r="J218" t="s">
        <v>752</v>
      </c>
      <c r="L218" t="s">
        <v>26</v>
      </c>
      <c r="N218" s="1">
        <v>1406715.4</v>
      </c>
      <c r="P218">
        <v>0</v>
      </c>
      <c r="Q218" s="1">
        <v>46890.51</v>
      </c>
      <c r="R218" s="1">
        <v>1359824.89</v>
      </c>
    </row>
    <row r="219" spans="4:18" x14ac:dyDescent="0.3">
      <c r="D219" t="s">
        <v>384</v>
      </c>
      <c r="F219">
        <v>138901</v>
      </c>
      <c r="I219">
        <v>500749</v>
      </c>
      <c r="J219" t="s">
        <v>421</v>
      </c>
      <c r="L219" t="s">
        <v>26</v>
      </c>
      <c r="N219" s="1">
        <v>205187000</v>
      </c>
      <c r="P219">
        <v>0</v>
      </c>
      <c r="Q219">
        <v>0</v>
      </c>
      <c r="R219" s="1">
        <v>205187000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K220" t="s">
        <v>386</v>
      </c>
      <c r="L220" t="s">
        <v>26</v>
      </c>
      <c r="N220" s="1">
        <v>3958000</v>
      </c>
      <c r="P220" s="1">
        <v>90974000</v>
      </c>
      <c r="Q220" s="1">
        <v>63059000</v>
      </c>
      <c r="R220" s="1">
        <v>31873000</v>
      </c>
    </row>
    <row r="221" spans="4:18" x14ac:dyDescent="0.3">
      <c r="D221" t="s">
        <v>384</v>
      </c>
      <c r="F221">
        <v>138901</v>
      </c>
      <c r="I221">
        <v>500758</v>
      </c>
      <c r="J221" t="s">
        <v>422</v>
      </c>
      <c r="L221" t="s">
        <v>26</v>
      </c>
      <c r="N221" s="1">
        <v>1500000</v>
      </c>
      <c r="P221">
        <v>0</v>
      </c>
      <c r="Q221">
        <v>0</v>
      </c>
      <c r="R221" s="1">
        <v>1500000</v>
      </c>
    </row>
    <row r="222" spans="4:18" x14ac:dyDescent="0.3">
      <c r="D222" t="s">
        <v>384</v>
      </c>
      <c r="F222">
        <v>138901</v>
      </c>
      <c r="I222">
        <v>500768</v>
      </c>
      <c r="J222" t="s">
        <v>423</v>
      </c>
      <c r="L222" t="s">
        <v>26</v>
      </c>
      <c r="N222" s="1">
        <v>146753568.28</v>
      </c>
      <c r="P222">
        <v>0</v>
      </c>
      <c r="Q222">
        <v>0</v>
      </c>
      <c r="R222" s="1">
        <v>146753568.28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K223" t="s">
        <v>386</v>
      </c>
      <c r="L223" t="s">
        <v>26</v>
      </c>
      <c r="N223" s="1">
        <v>5599213.7199999997</v>
      </c>
      <c r="P223" s="1">
        <v>43473719.640000001</v>
      </c>
      <c r="Q223" s="1">
        <v>28515301.649999999</v>
      </c>
      <c r="R223" s="1">
        <v>20557631.710000001</v>
      </c>
    </row>
    <row r="224" spans="4:18" x14ac:dyDescent="0.3">
      <c r="D224" t="s">
        <v>384</v>
      </c>
      <c r="F224">
        <v>138901</v>
      </c>
      <c r="I224">
        <v>500770</v>
      </c>
      <c r="J224" t="s">
        <v>1033</v>
      </c>
      <c r="L224" t="s">
        <v>26</v>
      </c>
      <c r="N224" s="1">
        <v>92036625</v>
      </c>
      <c r="P224">
        <v>0</v>
      </c>
      <c r="Q224">
        <v>0</v>
      </c>
      <c r="R224" s="1">
        <v>92036625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K225" t="s">
        <v>386</v>
      </c>
      <c r="L225" t="s">
        <v>26</v>
      </c>
      <c r="N225" s="1">
        <v>3097812.5</v>
      </c>
      <c r="P225" s="1">
        <v>12489687.5</v>
      </c>
      <c r="Q225" s="1">
        <v>3149125</v>
      </c>
      <c r="R225" s="1">
        <v>12438375</v>
      </c>
    </row>
    <row r="226" spans="2:18" x14ac:dyDescent="0.3">
      <c r="D226" t="s">
        <v>384</v>
      </c>
      <c r="F226">
        <v>138901</v>
      </c>
      <c r="I226">
        <v>500776</v>
      </c>
      <c r="J226" t="s">
        <v>424</v>
      </c>
      <c r="L226" t="s">
        <v>26</v>
      </c>
      <c r="N226" s="1">
        <v>163344987.96000001</v>
      </c>
      <c r="P226">
        <v>0</v>
      </c>
      <c r="Q226" s="1">
        <v>8665781.25</v>
      </c>
      <c r="R226" s="1">
        <v>154679206.71000001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K227" t="s">
        <v>386</v>
      </c>
      <c r="L227" t="s">
        <v>26</v>
      </c>
      <c r="N227" s="1">
        <v>8757512.0399999991</v>
      </c>
      <c r="P227" s="1">
        <v>25655012.039999999</v>
      </c>
      <c r="Q227" s="1">
        <v>9279230.7899999991</v>
      </c>
      <c r="R227" s="1">
        <v>25133293.289999999</v>
      </c>
    </row>
    <row r="228" spans="2:18" x14ac:dyDescent="0.3">
      <c r="D228" t="s">
        <v>384</v>
      </c>
      <c r="F228">
        <v>138901</v>
      </c>
      <c r="I228">
        <v>500781</v>
      </c>
      <c r="J228" t="s">
        <v>424</v>
      </c>
      <c r="L228" t="s">
        <v>26</v>
      </c>
      <c r="N228" s="1">
        <v>37235841.780000001</v>
      </c>
      <c r="P228">
        <v>0</v>
      </c>
      <c r="Q228">
        <v>0</v>
      </c>
      <c r="R228" s="1">
        <v>37235841.780000001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K229" t="s">
        <v>386</v>
      </c>
      <c r="L229" t="s">
        <v>26</v>
      </c>
      <c r="N229" s="1">
        <v>1009158.22</v>
      </c>
      <c r="P229" s="1">
        <v>7445657.1699999999</v>
      </c>
      <c r="Q229" s="1">
        <v>3690657.17</v>
      </c>
      <c r="R229" s="1">
        <v>4764158.22</v>
      </c>
    </row>
    <row r="230" spans="2:18" x14ac:dyDescent="0.3">
      <c r="D230" t="s">
        <v>384</v>
      </c>
      <c r="F230">
        <v>138901</v>
      </c>
      <c r="I230">
        <v>500782</v>
      </c>
      <c r="J230" t="s">
        <v>1034</v>
      </c>
      <c r="L230" t="s">
        <v>26</v>
      </c>
      <c r="N230" s="1">
        <v>25623576.140000001</v>
      </c>
      <c r="P230" s="1">
        <v>43699934.969999999</v>
      </c>
      <c r="Q230">
        <v>0</v>
      </c>
      <c r="R230" s="1">
        <v>69323511.109999999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K231" t="s">
        <v>386</v>
      </c>
      <c r="L231" t="s">
        <v>26</v>
      </c>
      <c r="N231" s="1">
        <v>-1031098.95</v>
      </c>
      <c r="P231" s="1">
        <v>3744937.81</v>
      </c>
      <c r="Q231" s="1">
        <v>36906.67</v>
      </c>
      <c r="R231" s="1">
        <v>2676932.19</v>
      </c>
    </row>
    <row r="232" spans="2:18" x14ac:dyDescent="0.3">
      <c r="D232" t="s">
        <v>384</v>
      </c>
      <c r="F232">
        <v>138901</v>
      </c>
      <c r="I232">
        <v>500787</v>
      </c>
      <c r="J232" t="s">
        <v>775</v>
      </c>
      <c r="L232" t="s">
        <v>26</v>
      </c>
      <c r="N232" s="1">
        <v>14128740</v>
      </c>
      <c r="P232" s="1">
        <v>29689644.84</v>
      </c>
      <c r="Q232" s="1">
        <v>1060154.18</v>
      </c>
      <c r="R232" s="1">
        <v>42758230.659999996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K233" t="s">
        <v>386</v>
      </c>
      <c r="L233" t="s">
        <v>26</v>
      </c>
      <c r="N233" s="1">
        <v>31471.25</v>
      </c>
      <c r="P233" s="1">
        <v>2143111.16</v>
      </c>
      <c r="Q233" s="1">
        <v>31471.25</v>
      </c>
      <c r="R233" s="1">
        <v>2143111.16</v>
      </c>
    </row>
    <row r="235" spans="2:18" x14ac:dyDescent="0.3">
      <c r="B235" t="s">
        <v>442</v>
      </c>
      <c r="D235" t="s">
        <v>384</v>
      </c>
      <c r="F235">
        <v>138901</v>
      </c>
      <c r="L235" t="s">
        <v>26</v>
      </c>
      <c r="N235" s="1">
        <v>6380976772.5900002</v>
      </c>
      <c r="P235" s="1">
        <v>2256448137.3899999</v>
      </c>
      <c r="Q235" s="1">
        <v>1626667637.8199999</v>
      </c>
      <c r="R235" s="1">
        <v>7010757272.1599998</v>
      </c>
    </row>
    <row r="237" spans="2:18" x14ac:dyDescent="0.3">
      <c r="B237" t="s">
        <v>443</v>
      </c>
      <c r="D237" t="s">
        <v>384</v>
      </c>
      <c r="L237" t="s">
        <v>26</v>
      </c>
      <c r="N237" s="1">
        <v>6380976772.5900002</v>
      </c>
      <c r="P237" s="1">
        <v>2256448137.3899999</v>
      </c>
      <c r="Q237" s="1">
        <v>1626667637.8199999</v>
      </c>
      <c r="R237" s="1">
        <v>7010757272.1599998</v>
      </c>
    </row>
    <row r="239" spans="2:18" x14ac:dyDescent="0.3">
      <c r="B239" t="s">
        <v>444</v>
      </c>
      <c r="L239" t="s">
        <v>26</v>
      </c>
      <c r="N239" s="1">
        <v>6380976772.5900002</v>
      </c>
      <c r="P239" s="1">
        <v>2256448137.3899999</v>
      </c>
      <c r="Q239" s="1">
        <v>1626667637.8199999</v>
      </c>
      <c r="R239" s="1">
        <v>7010757272.1599998</v>
      </c>
    </row>
    <row r="241" spans="1:15" x14ac:dyDescent="0.3">
      <c r="A241" t="s">
        <v>1063</v>
      </c>
    </row>
    <row r="242" spans="1:15" x14ac:dyDescent="0.3">
      <c r="A242" t="s">
        <v>446</v>
      </c>
    </row>
    <row r="243" spans="1:15" x14ac:dyDescent="0.3">
      <c r="A243" t="s">
        <v>1054</v>
      </c>
    </row>
    <row r="244" spans="1:15" x14ac:dyDescent="0.3">
      <c r="A244" t="s">
        <v>447</v>
      </c>
    </row>
    <row r="246" spans="1:15" x14ac:dyDescent="0.3">
      <c r="C246" t="s">
        <v>379</v>
      </c>
      <c r="E246" t="s">
        <v>374</v>
      </c>
      <c r="G246" t="s">
        <v>448</v>
      </c>
      <c r="H246" t="s">
        <v>380</v>
      </c>
      <c r="J246" t="s">
        <v>381</v>
      </c>
      <c r="M246" t="s">
        <v>382</v>
      </c>
      <c r="O246" t="s">
        <v>383</v>
      </c>
    </row>
    <row r="248" spans="1:15" x14ac:dyDescent="0.3">
      <c r="C248" t="s">
        <v>26</v>
      </c>
      <c r="E248" t="s">
        <v>384</v>
      </c>
      <c r="H248" s="1">
        <v>5666866123.6099997</v>
      </c>
      <c r="J248" s="1">
        <v>130292052.90000001</v>
      </c>
      <c r="M248" s="1">
        <v>110677677.66</v>
      </c>
      <c r="O248" s="1">
        <v>5686480498.8500004</v>
      </c>
    </row>
    <row r="249" spans="1:15" x14ac:dyDescent="0.3">
      <c r="C249" t="s">
        <v>26</v>
      </c>
      <c r="E249" t="s">
        <v>384</v>
      </c>
      <c r="G249" t="s">
        <v>386</v>
      </c>
      <c r="H249" s="1">
        <v>714110648.98000002</v>
      </c>
      <c r="J249" s="1">
        <v>2126156084.49</v>
      </c>
      <c r="M249" s="1">
        <v>1515989960.1600001</v>
      </c>
      <c r="O249" s="1">
        <v>1324276773.3099999</v>
      </c>
    </row>
    <row r="251" spans="1:15" x14ac:dyDescent="0.3">
      <c r="B251" t="s">
        <v>442</v>
      </c>
      <c r="C251" t="s">
        <v>26</v>
      </c>
      <c r="H251" s="1">
        <v>6380976772.5900002</v>
      </c>
      <c r="J251" s="1">
        <v>2256448137.3899999</v>
      </c>
      <c r="M251" s="1">
        <v>1626667637.8199999</v>
      </c>
      <c r="O251" s="1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2"/>
  <dimension ref="A1:M226"/>
  <sheetViews>
    <sheetView topLeftCell="A48" zoomScale="80" zoomScaleNormal="80" workbookViewId="0">
      <selection activeCell="C69" sqref="C69"/>
    </sheetView>
  </sheetViews>
  <sheetFormatPr defaultRowHeight="14.4" x14ac:dyDescent="0.3"/>
  <cols>
    <col min="1" max="1" width="1.6640625" customWidth="1"/>
    <col min="2" max="2" width="44.109375" style="3" customWidth="1"/>
    <col min="3" max="3" width="45.88671875" customWidth="1"/>
    <col min="4" max="4" width="13.5546875" style="3" customWidth="1"/>
    <col min="5" max="5" width="18.6640625" customWidth="1"/>
    <col min="6" max="6" width="16.6640625" customWidth="1"/>
    <col min="7" max="7" width="24.5546875" customWidth="1"/>
    <col min="8" max="8" width="16.6640625" customWidth="1"/>
    <col min="9" max="9" width="17.44140625" customWidth="1"/>
    <col min="10" max="10" width="24.5546875" customWidth="1"/>
    <col min="11" max="11" width="16.33203125" customWidth="1"/>
    <col min="12" max="12" width="18.6640625" customWidth="1"/>
    <col min="13" max="13" width="13.6640625" customWidth="1"/>
  </cols>
  <sheetData>
    <row r="1" spans="1:13" ht="15.6" x14ac:dyDescent="0.3">
      <c r="A1" s="9" t="s">
        <v>1064</v>
      </c>
    </row>
    <row r="4" spans="1:13" s="6" customFormat="1" ht="15" x14ac:dyDescent="0.3">
      <c r="B4" s="6" t="s">
        <v>277</v>
      </c>
    </row>
    <row r="5" spans="1:13" s="6" customFormat="1" ht="15" x14ac:dyDescent="0.3">
      <c r="B5" s="6" t="s">
        <v>276</v>
      </c>
      <c r="C5" s="6" t="s">
        <v>278</v>
      </c>
      <c r="D5" s="6" t="s">
        <v>279</v>
      </c>
      <c r="E5" s="6" t="s">
        <v>505</v>
      </c>
      <c r="F5" s="6" t="s">
        <v>953</v>
      </c>
      <c r="G5" s="6" t="s">
        <v>506</v>
      </c>
      <c r="H5" s="6" t="s">
        <v>511</v>
      </c>
      <c r="I5" s="6" t="s">
        <v>954</v>
      </c>
      <c r="J5" s="6" t="s">
        <v>506</v>
      </c>
      <c r="K5" s="6" t="s">
        <v>450</v>
      </c>
      <c r="L5" s="6" t="s">
        <v>508</v>
      </c>
      <c r="M5" s="6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44443418.609999999</v>
      </c>
      <c r="F8">
        <v>0</v>
      </c>
      <c r="G8">
        <v>0</v>
      </c>
      <c r="H8" s="1">
        <v>1819469.19</v>
      </c>
      <c r="I8">
        <v>0</v>
      </c>
      <c r="J8">
        <v>0</v>
      </c>
      <c r="K8">
        <v>0</v>
      </c>
      <c r="L8" s="1">
        <v>46262887.799999997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32258223.609999999</v>
      </c>
      <c r="F9">
        <v>0</v>
      </c>
      <c r="G9">
        <v>0</v>
      </c>
      <c r="H9" s="1">
        <v>1320619.5</v>
      </c>
      <c r="I9">
        <v>0</v>
      </c>
      <c r="J9">
        <v>0</v>
      </c>
      <c r="K9">
        <v>0</v>
      </c>
      <c r="L9" s="1">
        <v>33578843.109999999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4122814.85</v>
      </c>
      <c r="F10">
        <v>0</v>
      </c>
      <c r="G10">
        <v>0</v>
      </c>
      <c r="H10" s="1">
        <v>191907.20000000001</v>
      </c>
      <c r="I10">
        <v>0</v>
      </c>
      <c r="J10">
        <v>0</v>
      </c>
      <c r="K10">
        <v>0</v>
      </c>
      <c r="L10" s="1">
        <v>4314722.05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232050083.91999999</v>
      </c>
      <c r="F11">
        <v>0</v>
      </c>
      <c r="G11">
        <v>0</v>
      </c>
      <c r="H11" s="1">
        <v>10495062.66</v>
      </c>
      <c r="I11" s="1">
        <v>-6836459.1399999997</v>
      </c>
      <c r="J11">
        <v>0</v>
      </c>
      <c r="K11">
        <v>0</v>
      </c>
      <c r="L11" s="1">
        <v>235708687.44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32553489.989999998</v>
      </c>
      <c r="F12">
        <v>0</v>
      </c>
      <c r="G12">
        <v>0</v>
      </c>
      <c r="H12" s="1">
        <v>1515287.47</v>
      </c>
      <c r="I12">
        <v>0</v>
      </c>
      <c r="J12">
        <v>0</v>
      </c>
      <c r="K12">
        <v>0</v>
      </c>
      <c r="L12" s="1">
        <v>34068777.460000001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5040000</v>
      </c>
      <c r="F13">
        <v>0</v>
      </c>
      <c r="G13">
        <v>0</v>
      </c>
      <c r="H13" s="1">
        <v>234600</v>
      </c>
      <c r="I13">
        <v>0</v>
      </c>
      <c r="J13">
        <v>0</v>
      </c>
      <c r="K13">
        <v>0</v>
      </c>
      <c r="L13" s="1">
        <v>5274600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36861128.299999997</v>
      </c>
      <c r="F14">
        <v>0</v>
      </c>
      <c r="G14">
        <v>0</v>
      </c>
      <c r="H14" s="1">
        <v>1500697.8</v>
      </c>
      <c r="I14" s="1">
        <v>-485170</v>
      </c>
      <c r="J14">
        <v>0</v>
      </c>
      <c r="K14">
        <v>0</v>
      </c>
      <c r="L14" s="1">
        <v>37876656.100000001</v>
      </c>
      <c r="M14" s="10">
        <v>42229</v>
      </c>
    </row>
    <row r="17" spans="2:13" s="2" customFormat="1" x14ac:dyDescent="0.3">
      <c r="B17" s="4"/>
      <c r="C17" s="27" t="s">
        <v>789</v>
      </c>
      <c r="D17" s="28"/>
      <c r="E17" s="29">
        <v>387329159.27999997</v>
      </c>
      <c r="F17" s="30">
        <v>0</v>
      </c>
      <c r="G17" s="30">
        <v>0</v>
      </c>
      <c r="H17" s="29">
        <v>17077643.82</v>
      </c>
      <c r="I17" s="29">
        <v>-7321629.1399999997</v>
      </c>
      <c r="J17" s="30">
        <v>0</v>
      </c>
      <c r="K17" s="30">
        <v>0</v>
      </c>
      <c r="L17" s="29">
        <v>397085173.95999998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34000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18500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172296.32000000001</v>
      </c>
      <c r="F21">
        <v>0</v>
      </c>
      <c r="G21">
        <v>0</v>
      </c>
      <c r="H21">
        <v>0</v>
      </c>
      <c r="I21" s="1">
        <v>-9554.7000000000007</v>
      </c>
      <c r="J21">
        <v>0</v>
      </c>
      <c r="K21">
        <v>0</v>
      </c>
      <c r="L21" s="1">
        <v>162741.62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 s="1">
        <v>-6595.91</v>
      </c>
      <c r="J22">
        <v>0</v>
      </c>
      <c r="K22">
        <v>0</v>
      </c>
      <c r="L22" s="1">
        <v>478466.99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115016.29</v>
      </c>
      <c r="F23">
        <v>0</v>
      </c>
      <c r="G23">
        <v>0</v>
      </c>
      <c r="H23">
        <v>0</v>
      </c>
      <c r="I23" s="1">
        <v>-115016.29</v>
      </c>
      <c r="J23">
        <v>0</v>
      </c>
      <c r="K23">
        <v>0</v>
      </c>
      <c r="L23">
        <v>0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361096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349448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 s="1">
        <v>-67077.84</v>
      </c>
      <c r="J25">
        <v>0</v>
      </c>
      <c r="K25">
        <v>0</v>
      </c>
      <c r="L25">
        <v>0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890169.92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870388.8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s="2" customFormat="1" x14ac:dyDescent="0.3">
      <c r="B32" s="4"/>
      <c r="C32" s="27" t="s">
        <v>790</v>
      </c>
      <c r="D32" s="28"/>
      <c r="E32" s="29">
        <v>4675951.88</v>
      </c>
      <c r="F32" s="30">
        <v>0</v>
      </c>
      <c r="G32" s="30">
        <v>0</v>
      </c>
      <c r="H32" s="30">
        <v>0</v>
      </c>
      <c r="I32" s="29">
        <v>-245173.86</v>
      </c>
      <c r="J32" s="30">
        <v>0</v>
      </c>
      <c r="K32" s="30">
        <v>0</v>
      </c>
      <c r="L32" s="29">
        <v>4430778.0199999996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27610758.129999999</v>
      </c>
      <c r="F35">
        <v>0</v>
      </c>
      <c r="G35">
        <v>0</v>
      </c>
      <c r="H35" s="1">
        <v>1285215.06</v>
      </c>
      <c r="I35">
        <v>0</v>
      </c>
      <c r="J35">
        <v>0</v>
      </c>
      <c r="K35">
        <v>0</v>
      </c>
      <c r="L35" s="1">
        <v>28895973.190000001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7043636.8700000001</v>
      </c>
      <c r="F36">
        <v>0</v>
      </c>
      <c r="G36" s="1">
        <v>8227651.8499999996</v>
      </c>
      <c r="H36">
        <v>0</v>
      </c>
      <c r="I36" s="1">
        <v>-7055376.2699999996</v>
      </c>
      <c r="J36">
        <v>0</v>
      </c>
      <c r="K36" s="1">
        <v>-8215912.4500000002</v>
      </c>
      <c r="L36">
        <v>0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25478868.07</v>
      </c>
      <c r="F37">
        <v>0</v>
      </c>
      <c r="G37">
        <v>0</v>
      </c>
      <c r="H37" s="1">
        <v>1048980.67</v>
      </c>
      <c r="I37" s="1">
        <v>-4258500</v>
      </c>
      <c r="J37">
        <v>0</v>
      </c>
      <c r="K37">
        <v>0</v>
      </c>
      <c r="L37" s="1">
        <v>22269348.739999998</v>
      </c>
    </row>
    <row r="38" spans="2:13" x14ac:dyDescent="0.3">
      <c r="B38" s="3">
        <v>500793</v>
      </c>
      <c r="C38" t="s">
        <v>707</v>
      </c>
      <c r="D38" s="3" t="s">
        <v>0</v>
      </c>
      <c r="E38">
        <v>0</v>
      </c>
      <c r="F38" s="1">
        <v>4494890.43</v>
      </c>
      <c r="G38">
        <v>0</v>
      </c>
      <c r="H38" s="1">
        <v>298104.09000000003</v>
      </c>
      <c r="I38">
        <v>0</v>
      </c>
      <c r="J38">
        <v>0</v>
      </c>
      <c r="K38">
        <v>0</v>
      </c>
      <c r="L38" s="1">
        <v>4792994.5199999996</v>
      </c>
    </row>
    <row r="41" spans="2:13" s="2" customFormat="1" x14ac:dyDescent="0.3">
      <c r="B41" s="4"/>
      <c r="C41" s="27" t="s">
        <v>791</v>
      </c>
      <c r="D41" s="28"/>
      <c r="E41" s="29">
        <v>60133263.07</v>
      </c>
      <c r="F41" s="29">
        <v>4494890.43</v>
      </c>
      <c r="G41" s="29">
        <v>8227651.8499999996</v>
      </c>
      <c r="H41" s="29">
        <v>2632299.8199999998</v>
      </c>
      <c r="I41" s="29">
        <v>-11313876.27</v>
      </c>
      <c r="J41" s="30">
        <v>0</v>
      </c>
      <c r="K41" s="29">
        <v>-8215912.4500000002</v>
      </c>
      <c r="L41" s="29">
        <v>55958316.450000003</v>
      </c>
    </row>
    <row r="43" spans="2:13" x14ac:dyDescent="0.3">
      <c r="B43" s="4" t="s">
        <v>298</v>
      </c>
    </row>
    <row r="44" spans="2:13" x14ac:dyDescent="0.3">
      <c r="B44" s="3">
        <v>500679</v>
      </c>
      <c r="C44" t="s">
        <v>294</v>
      </c>
      <c r="D44" s="3" t="s">
        <v>0</v>
      </c>
      <c r="E44" s="1">
        <v>315000000</v>
      </c>
      <c r="F44">
        <v>0</v>
      </c>
      <c r="G44">
        <v>0</v>
      </c>
      <c r="H44" s="1">
        <v>14662500</v>
      </c>
      <c r="I44">
        <v>0</v>
      </c>
      <c r="J44">
        <v>0</v>
      </c>
      <c r="K44">
        <v>0</v>
      </c>
      <c r="L44" s="1">
        <v>329662500</v>
      </c>
      <c r="M44" s="10">
        <v>43397</v>
      </c>
    </row>
    <row r="45" spans="2:13" x14ac:dyDescent="0.3">
      <c r="B45" s="3">
        <v>500708</v>
      </c>
      <c r="C45" t="s">
        <v>295</v>
      </c>
      <c r="D45" s="3" t="s">
        <v>0</v>
      </c>
      <c r="E45" s="1">
        <v>157778082.25999999</v>
      </c>
      <c r="F45">
        <v>0</v>
      </c>
      <c r="G45">
        <v>0</v>
      </c>
      <c r="H45" s="1">
        <v>7344194.0599999996</v>
      </c>
      <c r="I45">
        <v>0</v>
      </c>
      <c r="J45">
        <v>0</v>
      </c>
      <c r="K45">
        <v>0</v>
      </c>
      <c r="L45" s="1">
        <v>165122276.31999999</v>
      </c>
      <c r="M45" s="10">
        <v>44282</v>
      </c>
    </row>
    <row r="46" spans="2:13" x14ac:dyDescent="0.3">
      <c r="B46" s="3">
        <v>500709</v>
      </c>
      <c r="C46" t="s">
        <v>296</v>
      </c>
      <c r="D46" s="3" t="s">
        <v>0</v>
      </c>
      <c r="E46" s="1">
        <v>638400000</v>
      </c>
      <c r="F46">
        <v>0</v>
      </c>
      <c r="G46">
        <v>0</v>
      </c>
      <c r="H46" s="1">
        <v>29716000</v>
      </c>
      <c r="I46">
        <v>0</v>
      </c>
      <c r="J46">
        <v>0</v>
      </c>
      <c r="K46">
        <v>0</v>
      </c>
      <c r="L46" s="1">
        <v>668116000</v>
      </c>
      <c r="M46" s="10">
        <v>44282</v>
      </c>
    </row>
    <row r="47" spans="2:13" x14ac:dyDescent="0.3">
      <c r="B47" s="3">
        <v>500740</v>
      </c>
      <c r="C47" t="s">
        <v>973</v>
      </c>
      <c r="D47" s="3" t="s">
        <v>0</v>
      </c>
      <c r="E47" s="1">
        <v>104160000</v>
      </c>
      <c r="F47">
        <v>0</v>
      </c>
      <c r="G47">
        <v>0</v>
      </c>
      <c r="H47" s="1">
        <v>4848400</v>
      </c>
      <c r="I47">
        <v>0</v>
      </c>
      <c r="J47">
        <v>0</v>
      </c>
      <c r="K47">
        <v>0</v>
      </c>
      <c r="L47" s="1">
        <v>109008400</v>
      </c>
    </row>
    <row r="48" spans="2:13" x14ac:dyDescent="0.3">
      <c r="B48" s="3">
        <v>500749</v>
      </c>
      <c r="C48" t="s">
        <v>297</v>
      </c>
      <c r="D48" s="3" t="s">
        <v>1</v>
      </c>
      <c r="E48" s="1">
        <v>237060000</v>
      </c>
      <c r="F48">
        <v>0</v>
      </c>
      <c r="G48">
        <v>0</v>
      </c>
      <c r="H48" s="1">
        <v>9705000</v>
      </c>
      <c r="I48">
        <v>0</v>
      </c>
      <c r="J48">
        <v>0</v>
      </c>
      <c r="K48">
        <v>0</v>
      </c>
      <c r="L48" s="1">
        <v>246765000</v>
      </c>
    </row>
    <row r="49" spans="2:13" x14ac:dyDescent="0.3">
      <c r="B49" s="3">
        <v>500776</v>
      </c>
      <c r="C49" t="s">
        <v>340</v>
      </c>
      <c r="D49" s="3" t="s">
        <v>0</v>
      </c>
      <c r="E49" s="1">
        <v>179812500</v>
      </c>
      <c r="F49">
        <v>0</v>
      </c>
      <c r="G49">
        <v>0</v>
      </c>
      <c r="H49" s="1">
        <v>8328906.25</v>
      </c>
      <c r="I49" s="1">
        <v>-2706250</v>
      </c>
      <c r="J49">
        <v>0</v>
      </c>
      <c r="K49">
        <v>0</v>
      </c>
      <c r="L49" s="1">
        <v>185435156.25</v>
      </c>
      <c r="M49" t="s">
        <v>453</v>
      </c>
    </row>
    <row r="52" spans="2:13" s="2" customFormat="1" x14ac:dyDescent="0.3">
      <c r="B52" s="4"/>
      <c r="C52" s="27" t="s">
        <v>792</v>
      </c>
      <c r="D52" s="28"/>
      <c r="E52" s="29">
        <v>1632210582.26</v>
      </c>
      <c r="F52" s="30">
        <v>0</v>
      </c>
      <c r="G52" s="30">
        <v>0</v>
      </c>
      <c r="H52" s="29">
        <v>74605000.310000002</v>
      </c>
      <c r="I52" s="29">
        <v>-2706250</v>
      </c>
      <c r="J52" s="30">
        <v>0</v>
      </c>
      <c r="K52" s="30">
        <v>0</v>
      </c>
      <c r="L52" s="29">
        <v>1704109332.5699999</v>
      </c>
    </row>
    <row r="54" spans="2:13" x14ac:dyDescent="0.3">
      <c r="B54" s="4" t="s">
        <v>312</v>
      </c>
    </row>
    <row r="55" spans="2:13" x14ac:dyDescent="0.3">
      <c r="B55" s="3">
        <v>500271</v>
      </c>
      <c r="C55" t="s">
        <v>299</v>
      </c>
      <c r="D55" s="3" t="s">
        <v>1</v>
      </c>
      <c r="E55" s="1">
        <v>44943539.57</v>
      </c>
      <c r="F55">
        <v>0</v>
      </c>
      <c r="G55">
        <v>0</v>
      </c>
      <c r="H55" s="1">
        <v>1829508.61</v>
      </c>
      <c r="I55" s="1">
        <v>-832451.9</v>
      </c>
      <c r="J55">
        <v>0</v>
      </c>
      <c r="K55">
        <v>0</v>
      </c>
      <c r="L55" s="1">
        <v>45940596.280000001</v>
      </c>
      <c r="M55" s="10">
        <v>44176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24570000</v>
      </c>
      <c r="F56">
        <v>0</v>
      </c>
      <c r="G56">
        <v>0</v>
      </c>
      <c r="H56" s="1">
        <v>1143674.99</v>
      </c>
      <c r="I56">
        <v>0</v>
      </c>
      <c r="J56">
        <v>0</v>
      </c>
      <c r="K56">
        <v>0</v>
      </c>
      <c r="L56" s="1">
        <v>25713674.989999998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105000000</v>
      </c>
      <c r="F57">
        <v>0</v>
      </c>
      <c r="G57">
        <v>0</v>
      </c>
      <c r="H57" s="1">
        <v>4670000.84</v>
      </c>
      <c r="I57" s="1">
        <v>-10771206.92</v>
      </c>
      <c r="J57">
        <v>0</v>
      </c>
      <c r="K57">
        <v>0</v>
      </c>
      <c r="L57" s="1">
        <v>98898793.920000002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102610659</v>
      </c>
      <c r="F58">
        <v>0</v>
      </c>
      <c r="G58">
        <v>0</v>
      </c>
      <c r="H58" s="1">
        <v>3266046</v>
      </c>
      <c r="I58">
        <v>0</v>
      </c>
      <c r="J58">
        <v>0</v>
      </c>
      <c r="K58">
        <v>0</v>
      </c>
      <c r="L58" s="1">
        <v>105876705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174825000</v>
      </c>
      <c r="F59">
        <v>0</v>
      </c>
      <c r="G59">
        <v>0</v>
      </c>
      <c r="H59" s="1">
        <v>8137687.5</v>
      </c>
      <c r="I59">
        <v>0</v>
      </c>
      <c r="J59">
        <v>0</v>
      </c>
      <c r="K59">
        <v>0</v>
      </c>
      <c r="L59" s="1">
        <v>182962687.5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2837112.36</v>
      </c>
      <c r="F60">
        <v>0</v>
      </c>
      <c r="G60">
        <v>0</v>
      </c>
      <c r="H60" s="1">
        <v>132060.79999999999</v>
      </c>
      <c r="I60">
        <v>0</v>
      </c>
      <c r="J60">
        <v>0</v>
      </c>
      <c r="K60">
        <v>0</v>
      </c>
      <c r="L60" s="1">
        <v>2969173.16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5684119.6600000001</v>
      </c>
      <c r="F61">
        <v>0</v>
      </c>
      <c r="G61">
        <v>0</v>
      </c>
      <c r="H61" s="1">
        <v>232702.2</v>
      </c>
      <c r="I61">
        <v>0</v>
      </c>
      <c r="J61">
        <v>0</v>
      </c>
      <c r="K61">
        <v>0</v>
      </c>
      <c r="L61" s="1">
        <v>5916821.8600000003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31319895.809999999</v>
      </c>
      <c r="F62">
        <v>0</v>
      </c>
      <c r="G62">
        <v>0</v>
      </c>
      <c r="H62" s="1">
        <v>1457866.58</v>
      </c>
      <c r="I62">
        <v>0</v>
      </c>
      <c r="J62">
        <v>0</v>
      </c>
      <c r="K62">
        <v>0</v>
      </c>
      <c r="L62" s="1">
        <v>32777762.390000001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379920280.20999998</v>
      </c>
      <c r="F63" s="1">
        <v>127575.37</v>
      </c>
      <c r="G63">
        <v>0</v>
      </c>
      <c r="H63" s="1">
        <v>17688597.010000002</v>
      </c>
      <c r="I63">
        <v>0</v>
      </c>
      <c r="J63">
        <v>0</v>
      </c>
      <c r="K63">
        <v>0</v>
      </c>
      <c r="L63" s="1">
        <v>397736452.58999997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159600000</v>
      </c>
      <c r="F64">
        <v>0</v>
      </c>
      <c r="G64">
        <v>0</v>
      </c>
      <c r="H64" s="1">
        <v>7429000.0199999996</v>
      </c>
      <c r="I64">
        <v>0</v>
      </c>
      <c r="J64">
        <v>0</v>
      </c>
      <c r="K64">
        <v>0</v>
      </c>
      <c r="L64" s="1">
        <v>167029000.02000001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210000000</v>
      </c>
      <c r="F65">
        <v>0</v>
      </c>
      <c r="G65">
        <v>0</v>
      </c>
      <c r="H65" s="1">
        <v>9775000</v>
      </c>
      <c r="I65">
        <v>0</v>
      </c>
      <c r="J65">
        <v>0</v>
      </c>
      <c r="K65">
        <v>0</v>
      </c>
      <c r="L65" s="1">
        <v>219775000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71628761.390000001</v>
      </c>
      <c r="F66" s="1">
        <v>2551993.4900000002</v>
      </c>
      <c r="G66">
        <v>0</v>
      </c>
      <c r="H66" s="1">
        <v>3407123.18</v>
      </c>
      <c r="I66">
        <v>0</v>
      </c>
      <c r="J66">
        <v>0</v>
      </c>
      <c r="K66">
        <v>0</v>
      </c>
      <c r="L66" s="1">
        <v>77587878.060000002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479685880.75999999</v>
      </c>
      <c r="F67" s="1">
        <v>73994648.989999995</v>
      </c>
      <c r="G67">
        <v>0</v>
      </c>
      <c r="H67" s="1">
        <v>23300390.77</v>
      </c>
      <c r="I67">
        <v>0</v>
      </c>
      <c r="J67">
        <v>0</v>
      </c>
      <c r="K67">
        <v>0</v>
      </c>
      <c r="L67" s="1">
        <v>576980920.51999998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4014598.36</v>
      </c>
      <c r="F68">
        <v>0</v>
      </c>
      <c r="G68">
        <v>0</v>
      </c>
      <c r="H68" s="1">
        <v>185590.62</v>
      </c>
      <c r="I68" s="1">
        <v>-63358.6</v>
      </c>
      <c r="J68">
        <v>0</v>
      </c>
      <c r="K68">
        <v>0</v>
      </c>
      <c r="L68" s="1">
        <v>4136830.38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110561662.73999999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218400000.00999999</v>
      </c>
      <c r="F70">
        <v>0</v>
      </c>
      <c r="G70">
        <v>0</v>
      </c>
      <c r="H70" s="1">
        <v>10165999.970000001</v>
      </c>
      <c r="I70">
        <v>0</v>
      </c>
      <c r="J70">
        <v>0</v>
      </c>
      <c r="K70">
        <v>0</v>
      </c>
      <c r="L70" s="1">
        <v>228565999.97999999</v>
      </c>
    </row>
    <row r="71" spans="2:13" x14ac:dyDescent="0.3">
      <c r="B71" s="3">
        <v>500721</v>
      </c>
      <c r="C71" t="s">
        <v>984</v>
      </c>
      <c r="E71" s="1">
        <v>119000000.02</v>
      </c>
      <c r="F71" s="1">
        <v>11489333.35</v>
      </c>
      <c r="G71">
        <v>0</v>
      </c>
      <c r="H71" s="1">
        <v>5771166.6799999997</v>
      </c>
      <c r="I71">
        <v>0</v>
      </c>
      <c r="J71">
        <v>0</v>
      </c>
      <c r="K71">
        <v>0</v>
      </c>
      <c r="L71" s="1">
        <v>136260500.05000001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315000000</v>
      </c>
      <c r="F72">
        <v>0</v>
      </c>
      <c r="G72">
        <v>0</v>
      </c>
      <c r="H72" s="1">
        <v>14662500</v>
      </c>
      <c r="I72">
        <v>0</v>
      </c>
      <c r="J72">
        <v>0</v>
      </c>
      <c r="K72">
        <v>0</v>
      </c>
      <c r="L72" s="1">
        <v>329662500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359028000</v>
      </c>
      <c r="F73">
        <v>0</v>
      </c>
      <c r="G73">
        <v>0</v>
      </c>
      <c r="H73" s="1">
        <v>11652000</v>
      </c>
      <c r="I73">
        <v>0</v>
      </c>
      <c r="J73">
        <v>0</v>
      </c>
      <c r="K73">
        <v>0</v>
      </c>
      <c r="L73" s="1">
        <v>370680000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104475000</v>
      </c>
      <c r="F74">
        <v>0</v>
      </c>
      <c r="G74">
        <v>0</v>
      </c>
      <c r="H74" s="1">
        <v>4863062.5</v>
      </c>
      <c r="I74">
        <v>0</v>
      </c>
      <c r="J74">
        <v>0</v>
      </c>
      <c r="K74">
        <v>0</v>
      </c>
      <c r="L74" s="1">
        <v>109338062.5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42000000</v>
      </c>
      <c r="F75">
        <v>0</v>
      </c>
      <c r="G75">
        <v>0</v>
      </c>
      <c r="H75" s="1">
        <v>1861250</v>
      </c>
      <c r="I75" s="1">
        <v>-2653437.5</v>
      </c>
      <c r="J75">
        <v>0</v>
      </c>
      <c r="K75">
        <v>0</v>
      </c>
      <c r="L75" s="1">
        <v>41207812.5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72000443.299999997</v>
      </c>
      <c r="F76" s="1">
        <v>378517.92</v>
      </c>
      <c r="G76">
        <v>0</v>
      </c>
      <c r="H76" s="1">
        <v>1951552.29</v>
      </c>
      <c r="I76">
        <v>0</v>
      </c>
      <c r="J76">
        <v>0</v>
      </c>
      <c r="K76">
        <v>0</v>
      </c>
      <c r="L76" s="1">
        <v>74330513.510000005</v>
      </c>
    </row>
    <row r="77" spans="2:13" x14ac:dyDescent="0.3">
      <c r="B77" s="3">
        <v>500791</v>
      </c>
      <c r="C77" t="s">
        <v>1065</v>
      </c>
      <c r="D77" s="3" t="s">
        <v>0</v>
      </c>
      <c r="E77">
        <v>0</v>
      </c>
      <c r="F77" s="1">
        <v>3736018.73</v>
      </c>
      <c r="G77">
        <v>0</v>
      </c>
      <c r="H77" s="1">
        <v>42117.78</v>
      </c>
      <c r="I77">
        <v>0</v>
      </c>
      <c r="J77">
        <v>0</v>
      </c>
      <c r="K77">
        <v>0</v>
      </c>
      <c r="L77" s="1">
        <v>3778136.51</v>
      </c>
    </row>
    <row r="80" spans="2:13" s="2" customFormat="1" x14ac:dyDescent="0.3">
      <c r="B80" s="4"/>
      <c r="C80" s="27" t="s">
        <v>794</v>
      </c>
      <c r="D80" s="28"/>
      <c r="E80" s="29">
        <v>3137104953.1900001</v>
      </c>
      <c r="F80" s="29">
        <v>92278087.849999994</v>
      </c>
      <c r="G80" s="30">
        <v>0</v>
      </c>
      <c r="H80" s="29">
        <v>133624898.34</v>
      </c>
      <c r="I80" s="29">
        <v>-14320454.92</v>
      </c>
      <c r="J80" s="30">
        <v>0</v>
      </c>
      <c r="K80" s="30">
        <v>0</v>
      </c>
      <c r="L80" s="29">
        <v>3348687484.46</v>
      </c>
    </row>
    <row r="82" spans="2:13" x14ac:dyDescent="0.3">
      <c r="B82" s="4" t="s">
        <v>721</v>
      </c>
    </row>
    <row r="83" spans="2:13" x14ac:dyDescent="0.3">
      <c r="B83" s="3">
        <v>500323</v>
      </c>
      <c r="C83" t="s">
        <v>720</v>
      </c>
      <c r="D83" s="3" t="s">
        <v>26</v>
      </c>
      <c r="E83" s="1">
        <v>5209600</v>
      </c>
      <c r="F83" s="1">
        <v>1224000</v>
      </c>
      <c r="G83">
        <v>0</v>
      </c>
      <c r="H83">
        <v>0</v>
      </c>
      <c r="I83" s="1">
        <v>-1083900</v>
      </c>
      <c r="J83">
        <v>0</v>
      </c>
      <c r="K83">
        <v>0</v>
      </c>
      <c r="L83" s="1">
        <v>5349700</v>
      </c>
      <c r="M83" s="10">
        <v>42000</v>
      </c>
    </row>
    <row r="84" spans="2:13" x14ac:dyDescent="0.3">
      <c r="B84" s="3">
        <v>500787</v>
      </c>
      <c r="C84" t="s">
        <v>1029</v>
      </c>
      <c r="D84" s="3" t="s">
        <v>0</v>
      </c>
      <c r="E84" s="1">
        <v>44901341.82</v>
      </c>
      <c r="F84">
        <v>0</v>
      </c>
      <c r="G84">
        <v>0</v>
      </c>
      <c r="H84" s="1">
        <v>2090050.55</v>
      </c>
      <c r="I84">
        <v>0</v>
      </c>
      <c r="J84">
        <v>0</v>
      </c>
      <c r="K84">
        <v>0</v>
      </c>
      <c r="L84" s="1">
        <v>46991392.369999997</v>
      </c>
    </row>
    <row r="87" spans="2:13" s="2" customFormat="1" x14ac:dyDescent="0.3">
      <c r="B87" s="4"/>
      <c r="C87" s="27" t="s">
        <v>796</v>
      </c>
      <c r="D87" s="28"/>
      <c r="E87" s="29">
        <v>50110941.82</v>
      </c>
      <c r="F87" s="29">
        <v>1224000</v>
      </c>
      <c r="G87" s="30">
        <v>0</v>
      </c>
      <c r="H87" s="29">
        <v>2090050.55</v>
      </c>
      <c r="I87" s="29">
        <v>-1083900</v>
      </c>
      <c r="J87" s="30">
        <v>0</v>
      </c>
      <c r="K87" s="30">
        <v>0</v>
      </c>
      <c r="L87" s="29">
        <v>52341092.369999997</v>
      </c>
    </row>
    <row r="89" spans="2:13" x14ac:dyDescent="0.3">
      <c r="B89" s="4" t="s">
        <v>317</v>
      </c>
    </row>
    <row r="90" spans="2:13" x14ac:dyDescent="0.3">
      <c r="B90" s="3">
        <v>500187</v>
      </c>
      <c r="C90" t="s">
        <v>354</v>
      </c>
      <c r="D90" s="3" t="s">
        <v>26</v>
      </c>
      <c r="E90" s="1">
        <v>26832.06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26832.06</v>
      </c>
      <c r="M90" s="10">
        <v>39812</v>
      </c>
    </row>
    <row r="91" spans="2:13" x14ac:dyDescent="0.3">
      <c r="B91" s="3">
        <v>500445</v>
      </c>
      <c r="C91" t="s">
        <v>991</v>
      </c>
      <c r="D91" s="3" t="s">
        <v>26</v>
      </c>
      <c r="E91" s="1">
        <v>981702.72</v>
      </c>
      <c r="F91" s="1">
        <v>524584.32999999996</v>
      </c>
      <c r="G91">
        <v>0</v>
      </c>
      <c r="H91">
        <v>0</v>
      </c>
      <c r="I91" s="1">
        <v>-981702.72</v>
      </c>
      <c r="J91">
        <v>0</v>
      </c>
      <c r="K91">
        <v>0</v>
      </c>
      <c r="L91" s="1">
        <v>524584.32999999996</v>
      </c>
      <c r="M91" s="10">
        <v>42046</v>
      </c>
    </row>
    <row r="92" spans="2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10">
        <v>41631</v>
      </c>
    </row>
    <row r="93" spans="2:13" x14ac:dyDescent="0.3">
      <c r="B93" s="3">
        <v>500495</v>
      </c>
      <c r="C93" t="s">
        <v>993</v>
      </c>
      <c r="D93" s="3" t="s">
        <v>26</v>
      </c>
      <c r="E93" s="1">
        <v>2848979.39</v>
      </c>
      <c r="F93">
        <v>0</v>
      </c>
      <c r="G93">
        <v>0</v>
      </c>
      <c r="H93">
        <v>0</v>
      </c>
      <c r="I93" s="1">
        <v>-211170.92</v>
      </c>
      <c r="J93">
        <v>0</v>
      </c>
      <c r="K93">
        <v>0</v>
      </c>
      <c r="L93" s="1">
        <v>2637808.4700000002</v>
      </c>
      <c r="M93" s="10">
        <v>42121</v>
      </c>
    </row>
    <row r="94" spans="2:13" x14ac:dyDescent="0.3">
      <c r="B94" s="3">
        <v>500507</v>
      </c>
      <c r="C94" t="s">
        <v>716</v>
      </c>
      <c r="D94" s="3" t="s">
        <v>26</v>
      </c>
      <c r="E94" s="1">
        <v>4447000</v>
      </c>
      <c r="F94" s="1">
        <v>1490000</v>
      </c>
      <c r="G94">
        <v>0</v>
      </c>
      <c r="H94">
        <v>0</v>
      </c>
      <c r="I94" s="1">
        <v>-1814000</v>
      </c>
      <c r="J94">
        <v>0</v>
      </c>
      <c r="K94">
        <v>0</v>
      </c>
      <c r="L94" s="1">
        <v>4123000</v>
      </c>
      <c r="M94" s="10">
        <v>42235</v>
      </c>
    </row>
    <row r="95" spans="2:13" x14ac:dyDescent="0.3">
      <c r="B95" s="3">
        <v>500523</v>
      </c>
      <c r="C95" t="s">
        <v>722</v>
      </c>
      <c r="D95" s="3" t="s">
        <v>0</v>
      </c>
      <c r="E95" s="1">
        <v>10600009.52</v>
      </c>
      <c r="F95" s="1">
        <v>6704040.54</v>
      </c>
      <c r="G95">
        <v>0</v>
      </c>
      <c r="H95" s="1">
        <v>404896.22</v>
      </c>
      <c r="I95" s="1">
        <v>-7778516.6900000004</v>
      </c>
      <c r="J95">
        <v>0</v>
      </c>
      <c r="K95">
        <v>0</v>
      </c>
      <c r="L95" s="1">
        <v>9930429.5899999999</v>
      </c>
      <c r="M95" s="10">
        <v>42277</v>
      </c>
    </row>
    <row r="96" spans="2:13" x14ac:dyDescent="0.3">
      <c r="B96" s="3">
        <v>500538</v>
      </c>
      <c r="C96" t="s">
        <v>313</v>
      </c>
      <c r="D96" s="3" t="s">
        <v>0</v>
      </c>
      <c r="E96" s="1">
        <v>5647935.0800000001</v>
      </c>
      <c r="F96" s="1">
        <v>325933.89</v>
      </c>
      <c r="G96">
        <v>0</v>
      </c>
      <c r="H96" s="1">
        <v>238637.74</v>
      </c>
      <c r="I96" s="1">
        <v>-1757919.68</v>
      </c>
      <c r="J96">
        <v>0</v>
      </c>
      <c r="K96">
        <v>0</v>
      </c>
      <c r="L96" s="1">
        <v>4454587.03</v>
      </c>
      <c r="M96" s="10">
        <v>42115</v>
      </c>
    </row>
    <row r="97" spans="2:13" x14ac:dyDescent="0.3">
      <c r="B97" s="3">
        <v>500602</v>
      </c>
      <c r="C97" t="s">
        <v>994</v>
      </c>
      <c r="D97" s="3" t="s">
        <v>0</v>
      </c>
      <c r="E97" s="1">
        <v>4011000</v>
      </c>
      <c r="F97">
        <v>0</v>
      </c>
      <c r="G97" s="1">
        <v>3617435.27</v>
      </c>
      <c r="H97">
        <v>0</v>
      </c>
      <c r="I97" s="1">
        <v>-4108469.5</v>
      </c>
      <c r="J97">
        <v>0</v>
      </c>
      <c r="K97" s="1">
        <v>-3519965.77</v>
      </c>
      <c r="L97">
        <v>0</v>
      </c>
      <c r="M97" s="10">
        <v>41943</v>
      </c>
    </row>
    <row r="98" spans="2:13" x14ac:dyDescent="0.3">
      <c r="B98" s="3">
        <v>500682</v>
      </c>
      <c r="C98" t="s">
        <v>797</v>
      </c>
      <c r="D98" s="3" t="s">
        <v>2</v>
      </c>
      <c r="E98" s="1">
        <v>1654392.35</v>
      </c>
      <c r="F98">
        <v>0</v>
      </c>
      <c r="G98">
        <v>0</v>
      </c>
      <c r="H98" s="1">
        <v>47256.46</v>
      </c>
      <c r="I98" s="1">
        <v>-300351.45</v>
      </c>
      <c r="J98">
        <v>0</v>
      </c>
      <c r="K98">
        <v>0</v>
      </c>
      <c r="L98" s="1">
        <v>1401297.36</v>
      </c>
    </row>
    <row r="99" spans="2:13" x14ac:dyDescent="0.3">
      <c r="B99" s="3">
        <v>500693</v>
      </c>
      <c r="C99" t="s">
        <v>314</v>
      </c>
      <c r="D99" s="3" t="s">
        <v>26</v>
      </c>
      <c r="E99" s="1">
        <v>2124615.4500000002</v>
      </c>
      <c r="F99" s="1">
        <v>1365541.38</v>
      </c>
      <c r="G99">
        <v>0</v>
      </c>
      <c r="H99">
        <v>0</v>
      </c>
      <c r="I99" s="1">
        <v>-1968959.75</v>
      </c>
      <c r="J99">
        <v>0</v>
      </c>
      <c r="K99">
        <v>0</v>
      </c>
      <c r="L99" s="1">
        <v>1521197.08</v>
      </c>
      <c r="M99" s="10">
        <v>42004</v>
      </c>
    </row>
    <row r="100" spans="2:13" x14ac:dyDescent="0.3">
      <c r="B100" s="3">
        <v>500716</v>
      </c>
      <c r="C100" t="s">
        <v>356</v>
      </c>
      <c r="D100" s="3" t="s">
        <v>0</v>
      </c>
      <c r="E100" s="1">
        <v>1092290.94</v>
      </c>
      <c r="F100">
        <v>0</v>
      </c>
      <c r="G100">
        <v>0</v>
      </c>
      <c r="H100" s="1">
        <v>50843.54</v>
      </c>
      <c r="I100">
        <v>0</v>
      </c>
      <c r="J100">
        <v>0</v>
      </c>
      <c r="K100">
        <v>0</v>
      </c>
      <c r="L100" s="1">
        <v>1143134.48</v>
      </c>
      <c r="M100" s="10">
        <v>42026</v>
      </c>
    </row>
    <row r="101" spans="2:13" x14ac:dyDescent="0.3">
      <c r="B101" s="3">
        <v>500717</v>
      </c>
      <c r="C101" t="s">
        <v>798</v>
      </c>
      <c r="E101" s="1">
        <v>62999160.990000002</v>
      </c>
      <c r="F101">
        <v>0</v>
      </c>
      <c r="G101">
        <v>0</v>
      </c>
      <c r="H101" s="1">
        <v>2932460.97</v>
      </c>
      <c r="I101">
        <v>0</v>
      </c>
      <c r="J101">
        <v>0</v>
      </c>
      <c r="K101">
        <v>0</v>
      </c>
      <c r="L101" s="1">
        <v>65931621.960000001</v>
      </c>
      <c r="M101" s="10">
        <v>42110</v>
      </c>
    </row>
    <row r="102" spans="2:13" x14ac:dyDescent="0.3">
      <c r="B102" s="3">
        <v>500724</v>
      </c>
      <c r="C102" t="s">
        <v>315</v>
      </c>
      <c r="D102" s="3" t="s">
        <v>0</v>
      </c>
      <c r="E102" s="1">
        <v>12151142.09</v>
      </c>
      <c r="F102" s="1">
        <v>10105398.390000001</v>
      </c>
      <c r="G102">
        <v>0</v>
      </c>
      <c r="H102" s="1">
        <v>890707.03</v>
      </c>
      <c r="I102">
        <v>0</v>
      </c>
      <c r="J102">
        <v>0</v>
      </c>
      <c r="K102">
        <v>0</v>
      </c>
      <c r="L102" s="1">
        <v>23147247.510000002</v>
      </c>
      <c r="M102" s="10">
        <v>42165</v>
      </c>
    </row>
    <row r="103" spans="2:13" x14ac:dyDescent="0.3">
      <c r="B103" s="3">
        <v>500732</v>
      </c>
      <c r="C103" t="s">
        <v>723</v>
      </c>
      <c r="D103" s="3" t="s">
        <v>0</v>
      </c>
      <c r="E103" s="1">
        <v>1877585.2</v>
      </c>
      <c r="F103" s="1">
        <v>940102.27</v>
      </c>
      <c r="G103">
        <v>0</v>
      </c>
      <c r="H103" s="1">
        <v>81803.94</v>
      </c>
      <c r="I103" s="1">
        <v>-921470.18</v>
      </c>
      <c r="J103">
        <v>0</v>
      </c>
      <c r="K103">
        <v>0</v>
      </c>
      <c r="L103" s="1">
        <v>1978021.23</v>
      </c>
      <c r="M103" s="10">
        <v>42150</v>
      </c>
    </row>
    <row r="104" spans="2:13" x14ac:dyDescent="0.3">
      <c r="B104" s="3">
        <v>500734</v>
      </c>
      <c r="C104" t="s">
        <v>799</v>
      </c>
      <c r="D104" s="3" t="s">
        <v>0</v>
      </c>
      <c r="E104" s="1">
        <v>3576539.22</v>
      </c>
      <c r="F104" s="1">
        <v>4143058.53</v>
      </c>
      <c r="G104">
        <v>0</v>
      </c>
      <c r="H104" s="1">
        <v>186890.3</v>
      </c>
      <c r="I104" s="1">
        <v>-1626975.74</v>
      </c>
      <c r="J104">
        <v>0</v>
      </c>
      <c r="K104">
        <v>0</v>
      </c>
      <c r="L104" s="1">
        <v>6279512.3099999996</v>
      </c>
      <c r="M104" s="10">
        <v>42221</v>
      </c>
    </row>
    <row r="105" spans="2:13" x14ac:dyDescent="0.3">
      <c r="B105" s="3">
        <v>500768</v>
      </c>
      <c r="C105" t="s">
        <v>357</v>
      </c>
      <c r="D105" s="3" t="s">
        <v>0</v>
      </c>
      <c r="E105" s="1">
        <v>167311199.99000001</v>
      </c>
      <c r="F105" s="1">
        <v>37387159.5</v>
      </c>
      <c r="G105">
        <v>0</v>
      </c>
      <c r="H105" s="1">
        <v>6522313.1900000004</v>
      </c>
      <c r="I105" s="1">
        <v>-38624477.119999997</v>
      </c>
      <c r="J105">
        <v>0</v>
      </c>
      <c r="K105">
        <v>0</v>
      </c>
      <c r="L105" s="1">
        <v>172596195.56</v>
      </c>
    </row>
    <row r="108" spans="2:13" s="2" customFormat="1" x14ac:dyDescent="0.3">
      <c r="B108" s="4"/>
      <c r="C108" s="27" t="s">
        <v>800</v>
      </c>
      <c r="D108" s="28"/>
      <c r="E108" s="29">
        <v>284439599.36000001</v>
      </c>
      <c r="F108" s="29">
        <v>62985818.829999998</v>
      </c>
      <c r="G108" s="29">
        <v>3617435.27</v>
      </c>
      <c r="H108" s="29">
        <v>11355809.390000001</v>
      </c>
      <c r="I108" s="29">
        <v>-60094013.75</v>
      </c>
      <c r="J108" s="30">
        <v>0</v>
      </c>
      <c r="K108" s="29">
        <v>-3519965.77</v>
      </c>
      <c r="L108" s="29">
        <v>298784683.32999998</v>
      </c>
    </row>
    <row r="110" spans="2:13" x14ac:dyDescent="0.3">
      <c r="B110" s="4" t="s">
        <v>319</v>
      </c>
    </row>
    <row r="111" spans="2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 s="1">
        <v>-2323564.59</v>
      </c>
      <c r="J111">
        <v>0</v>
      </c>
      <c r="K111">
        <v>0</v>
      </c>
      <c r="L111" s="1">
        <v>16264951.970000001</v>
      </c>
      <c r="M111" s="10">
        <v>42899</v>
      </c>
    </row>
    <row r="112" spans="2:13" x14ac:dyDescent="0.3">
      <c r="B112" s="3">
        <v>500748</v>
      </c>
      <c r="C112" t="s">
        <v>734</v>
      </c>
      <c r="D112" s="3" t="s">
        <v>26</v>
      </c>
      <c r="E112" s="1">
        <v>1359824.89</v>
      </c>
      <c r="F112">
        <v>0</v>
      </c>
      <c r="G112">
        <v>0</v>
      </c>
      <c r="H112">
        <v>0</v>
      </c>
      <c r="I112" s="1">
        <v>-46890.51</v>
      </c>
      <c r="J112">
        <v>0</v>
      </c>
      <c r="K112">
        <v>0</v>
      </c>
      <c r="L112" s="1">
        <v>1312934.3799999999</v>
      </c>
    </row>
    <row r="115" spans="2:13" s="2" customFormat="1" x14ac:dyDescent="0.3">
      <c r="B115" s="4"/>
      <c r="C115" s="27" t="s">
        <v>998</v>
      </c>
      <c r="D115" s="28"/>
      <c r="E115" s="29">
        <v>19948341.449999999</v>
      </c>
      <c r="F115" s="30">
        <v>0</v>
      </c>
      <c r="G115" s="30">
        <v>0</v>
      </c>
      <c r="H115" s="30">
        <v>0</v>
      </c>
      <c r="I115" s="29">
        <v>-2370455.1</v>
      </c>
      <c r="J115" s="30">
        <v>0</v>
      </c>
      <c r="K115" s="30">
        <v>0</v>
      </c>
      <c r="L115" s="29">
        <v>17577886.350000001</v>
      </c>
    </row>
    <row r="117" spans="2:13" x14ac:dyDescent="0.3">
      <c r="B117" s="4" t="s">
        <v>326</v>
      </c>
    </row>
    <row r="118" spans="2:13" x14ac:dyDescent="0.3">
      <c r="B118" s="3">
        <v>500010</v>
      </c>
      <c r="C118" t="s">
        <v>320</v>
      </c>
      <c r="D118" s="3" t="s">
        <v>0</v>
      </c>
      <c r="E118" s="1">
        <v>15367549.880000001</v>
      </c>
      <c r="F118">
        <v>0</v>
      </c>
      <c r="G118">
        <v>0</v>
      </c>
      <c r="H118" s="1">
        <v>715322.84</v>
      </c>
      <c r="I118">
        <v>0</v>
      </c>
      <c r="J118">
        <v>0</v>
      </c>
      <c r="K118">
        <v>0</v>
      </c>
      <c r="L118" s="1">
        <v>16082872.720000001</v>
      </c>
      <c r="M118" s="10">
        <v>40522</v>
      </c>
    </row>
    <row r="119" spans="2:13" x14ac:dyDescent="0.3">
      <c r="B119" s="3">
        <v>500011</v>
      </c>
      <c r="C119" t="s">
        <v>321</v>
      </c>
      <c r="D119" s="3" t="s">
        <v>0</v>
      </c>
      <c r="E119" s="1">
        <v>15546967.58</v>
      </c>
      <c r="F119">
        <v>0</v>
      </c>
      <c r="G119">
        <v>0</v>
      </c>
      <c r="H119" s="1">
        <v>723674.32</v>
      </c>
      <c r="I119">
        <v>0</v>
      </c>
      <c r="J119">
        <v>0</v>
      </c>
      <c r="K119">
        <v>0</v>
      </c>
      <c r="L119" s="1">
        <v>16270641.9</v>
      </c>
      <c r="M119" s="10">
        <v>40522</v>
      </c>
    </row>
    <row r="120" spans="2:13" x14ac:dyDescent="0.3">
      <c r="B120" s="3">
        <v>500042</v>
      </c>
      <c r="C120" t="s">
        <v>322</v>
      </c>
      <c r="D120" s="3" t="s">
        <v>0</v>
      </c>
      <c r="E120" s="1">
        <v>16550040.779999999</v>
      </c>
      <c r="F120">
        <v>0</v>
      </c>
      <c r="G120">
        <v>0</v>
      </c>
      <c r="H120" s="1">
        <v>763407.91</v>
      </c>
      <c r="I120">
        <v>0</v>
      </c>
      <c r="J120">
        <v>0</v>
      </c>
      <c r="K120">
        <v>0</v>
      </c>
      <c r="L120" s="1">
        <v>17313448.690000001</v>
      </c>
      <c r="M120" s="10">
        <v>39685</v>
      </c>
    </row>
    <row r="121" spans="2:13" x14ac:dyDescent="0.3">
      <c r="B121" s="3">
        <v>500052</v>
      </c>
      <c r="C121" t="s">
        <v>999</v>
      </c>
      <c r="D121" s="3" t="s">
        <v>0</v>
      </c>
      <c r="E121" s="1">
        <v>10967826.689999999</v>
      </c>
      <c r="F121">
        <v>0</v>
      </c>
      <c r="G121">
        <v>0</v>
      </c>
      <c r="H121" s="1">
        <v>510526.23</v>
      </c>
      <c r="I121">
        <v>0</v>
      </c>
      <c r="J121">
        <v>0</v>
      </c>
      <c r="K121">
        <v>0</v>
      </c>
      <c r="L121" s="1">
        <v>11478352.92</v>
      </c>
      <c r="M121" s="10">
        <v>40074</v>
      </c>
    </row>
    <row r="122" spans="2:13" x14ac:dyDescent="0.3">
      <c r="B122" s="3">
        <v>500256</v>
      </c>
      <c r="C122" t="s">
        <v>1000</v>
      </c>
      <c r="D122" s="3" t="s">
        <v>0</v>
      </c>
      <c r="E122" s="1">
        <v>13417364.35</v>
      </c>
      <c r="F122">
        <v>0</v>
      </c>
      <c r="G122">
        <v>0</v>
      </c>
      <c r="H122" s="1">
        <v>624546.38</v>
      </c>
      <c r="I122">
        <v>0</v>
      </c>
      <c r="J122">
        <v>0</v>
      </c>
      <c r="K122">
        <v>0</v>
      </c>
      <c r="L122" s="1">
        <v>14041910.73</v>
      </c>
      <c r="M122" s="10">
        <v>40994</v>
      </c>
    </row>
    <row r="123" spans="2:13" x14ac:dyDescent="0.3">
      <c r="B123" s="3">
        <v>500265</v>
      </c>
      <c r="C123" t="s">
        <v>323</v>
      </c>
      <c r="D123" s="3" t="s">
        <v>0</v>
      </c>
      <c r="E123" s="1">
        <v>75098564.290000007</v>
      </c>
      <c r="F123">
        <v>0</v>
      </c>
      <c r="G123">
        <v>0</v>
      </c>
      <c r="H123" s="1">
        <v>3495659.31</v>
      </c>
      <c r="I123">
        <v>0</v>
      </c>
      <c r="J123">
        <v>0</v>
      </c>
      <c r="K123">
        <v>0</v>
      </c>
      <c r="L123" s="1">
        <v>78594223.599999994</v>
      </c>
      <c r="M123" s="10">
        <v>41029</v>
      </c>
    </row>
    <row r="124" spans="2:13" x14ac:dyDescent="0.3">
      <c r="B124" s="3">
        <v>500274</v>
      </c>
      <c r="C124" t="s">
        <v>324</v>
      </c>
      <c r="D124" s="3" t="s">
        <v>0</v>
      </c>
      <c r="E124" s="1">
        <v>41648516.289999999</v>
      </c>
      <c r="F124">
        <v>0</v>
      </c>
      <c r="G124">
        <v>0</v>
      </c>
      <c r="H124" s="1">
        <v>1938639.28</v>
      </c>
      <c r="I124">
        <v>0</v>
      </c>
      <c r="J124">
        <v>0</v>
      </c>
      <c r="K124">
        <v>0</v>
      </c>
      <c r="L124" s="1">
        <v>43587155.57</v>
      </c>
      <c r="M124" s="10">
        <v>42946</v>
      </c>
    </row>
    <row r="125" spans="2:13" x14ac:dyDescent="0.3">
      <c r="B125" s="3">
        <v>500332</v>
      </c>
      <c r="C125" t="s">
        <v>1001</v>
      </c>
      <c r="D125" s="3" t="s">
        <v>0</v>
      </c>
      <c r="E125" s="1">
        <v>3150000</v>
      </c>
      <c r="F125">
        <v>0</v>
      </c>
      <c r="G125">
        <v>0</v>
      </c>
      <c r="H125" s="1">
        <v>146624.99</v>
      </c>
      <c r="I125">
        <v>0</v>
      </c>
      <c r="J125">
        <v>0</v>
      </c>
      <c r="K125">
        <v>0</v>
      </c>
      <c r="L125" s="1">
        <v>3296624.99</v>
      </c>
      <c r="M125" s="10">
        <v>40074</v>
      </c>
    </row>
    <row r="128" spans="2:13" s="2" customFormat="1" x14ac:dyDescent="0.3">
      <c r="B128" s="4"/>
      <c r="C128" s="27" t="s">
        <v>801</v>
      </c>
      <c r="D128" s="28"/>
      <c r="E128" s="29">
        <v>191746829.86000001</v>
      </c>
      <c r="F128" s="30">
        <v>0</v>
      </c>
      <c r="G128" s="30">
        <v>0</v>
      </c>
      <c r="H128" s="29">
        <v>8918401.2599999998</v>
      </c>
      <c r="I128" s="30">
        <v>0</v>
      </c>
      <c r="J128" s="30">
        <v>0</v>
      </c>
      <c r="K128" s="30">
        <v>0</v>
      </c>
      <c r="L128" s="29">
        <v>200665231.12</v>
      </c>
    </row>
    <row r="130" spans="2:13" x14ac:dyDescent="0.3">
      <c r="B130" s="4" t="s">
        <v>337</v>
      </c>
    </row>
    <row r="131" spans="2:13" x14ac:dyDescent="0.3">
      <c r="B131" s="3">
        <v>500317</v>
      </c>
      <c r="C131" t="s">
        <v>725</v>
      </c>
      <c r="D131" s="3" t="s">
        <v>26</v>
      </c>
      <c r="E131" s="1">
        <v>582737.53</v>
      </c>
      <c r="F131">
        <v>0</v>
      </c>
      <c r="G131">
        <v>0</v>
      </c>
      <c r="H131">
        <v>0</v>
      </c>
      <c r="I131">
        <v>-250</v>
      </c>
      <c r="J131">
        <v>0</v>
      </c>
      <c r="K131">
        <v>0</v>
      </c>
      <c r="L131" s="1">
        <v>582487.53</v>
      </c>
      <c r="M131" s="10">
        <v>40573</v>
      </c>
    </row>
    <row r="132" spans="2:13" x14ac:dyDescent="0.3">
      <c r="B132" s="3">
        <v>500330</v>
      </c>
      <c r="C132" t="s">
        <v>1002</v>
      </c>
      <c r="D132" s="3" t="s">
        <v>26</v>
      </c>
      <c r="E132" s="1">
        <v>1384873.31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1384873.31</v>
      </c>
      <c r="M132" s="10">
        <v>41275</v>
      </c>
    </row>
    <row r="133" spans="2:13" x14ac:dyDescent="0.3">
      <c r="B133" s="3">
        <v>500385</v>
      </c>
      <c r="C133" t="s">
        <v>1003</v>
      </c>
      <c r="D133" s="3" t="s">
        <v>26</v>
      </c>
      <c r="E133" s="1">
        <v>1121253.6499999999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1121253.6499999999</v>
      </c>
      <c r="M133" s="10">
        <v>41433</v>
      </c>
    </row>
    <row r="134" spans="2:13" x14ac:dyDescent="0.3">
      <c r="B134" s="3">
        <v>500386</v>
      </c>
      <c r="C134" t="s">
        <v>1004</v>
      </c>
      <c r="D134" s="3" t="s">
        <v>26</v>
      </c>
      <c r="E134" s="1">
        <v>1743045.87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1743045.87</v>
      </c>
      <c r="M134" s="10">
        <v>41800</v>
      </c>
    </row>
    <row r="135" spans="2:13" x14ac:dyDescent="0.3">
      <c r="B135" s="3">
        <v>500392</v>
      </c>
      <c r="C135" t="s">
        <v>1005</v>
      </c>
      <c r="D135" s="3" t="s">
        <v>26</v>
      </c>
      <c r="E135" s="1">
        <v>3000000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3000000</v>
      </c>
      <c r="M135" s="10">
        <v>41931</v>
      </c>
    </row>
    <row r="136" spans="2:13" x14ac:dyDescent="0.3">
      <c r="B136" s="3">
        <v>500508</v>
      </c>
      <c r="C136" t="s">
        <v>726</v>
      </c>
      <c r="D136" s="3" t="s">
        <v>26</v>
      </c>
      <c r="E136" s="1">
        <v>703999.29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703999.29</v>
      </c>
      <c r="M136" s="10">
        <v>42615</v>
      </c>
    </row>
    <row r="137" spans="2:13" x14ac:dyDescent="0.3">
      <c r="B137" s="3">
        <v>500543</v>
      </c>
      <c r="C137" t="s">
        <v>1006</v>
      </c>
      <c r="D137" s="3" t="s">
        <v>26</v>
      </c>
      <c r="E137" s="1">
        <v>243540.67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243540.67</v>
      </c>
      <c r="M137" s="10">
        <v>42062</v>
      </c>
    </row>
    <row r="138" spans="2:13" x14ac:dyDescent="0.3">
      <c r="B138" s="3">
        <v>500560</v>
      </c>
      <c r="C138" t="s">
        <v>330</v>
      </c>
      <c r="D138" s="3" t="s">
        <v>26</v>
      </c>
      <c r="E138" s="1">
        <v>801000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801000</v>
      </c>
      <c r="M138" s="10">
        <v>42803</v>
      </c>
    </row>
    <row r="139" spans="2:13" x14ac:dyDescent="0.3">
      <c r="B139" s="3">
        <v>500577</v>
      </c>
      <c r="C139" t="s">
        <v>331</v>
      </c>
      <c r="D139" s="3" t="s">
        <v>26</v>
      </c>
      <c r="E139" s="1">
        <v>859759.69</v>
      </c>
      <c r="F139">
        <v>0</v>
      </c>
      <c r="G139">
        <v>0</v>
      </c>
      <c r="H139">
        <v>0</v>
      </c>
      <c r="I139" s="1">
        <v>-4192.66</v>
      </c>
      <c r="J139">
        <v>0</v>
      </c>
      <c r="K139">
        <v>0</v>
      </c>
      <c r="L139" s="1">
        <v>855567.03</v>
      </c>
      <c r="M139" s="10">
        <v>42914</v>
      </c>
    </row>
    <row r="140" spans="2:13" x14ac:dyDescent="0.3">
      <c r="B140" s="3">
        <v>500625</v>
      </c>
      <c r="C140" t="s">
        <v>1007</v>
      </c>
      <c r="D140" s="3" t="s">
        <v>26</v>
      </c>
      <c r="E140" s="1">
        <v>711005.92</v>
      </c>
      <c r="F140">
        <v>0</v>
      </c>
      <c r="G140">
        <v>0</v>
      </c>
      <c r="H140">
        <v>0</v>
      </c>
      <c r="I140" s="1">
        <v>-50864.44</v>
      </c>
      <c r="J140">
        <v>0</v>
      </c>
      <c r="K140">
        <v>0</v>
      </c>
      <c r="L140" s="1">
        <v>660141.48</v>
      </c>
      <c r="M140" s="10">
        <v>43200</v>
      </c>
    </row>
    <row r="141" spans="2:13" x14ac:dyDescent="0.3">
      <c r="B141" s="3">
        <v>500635</v>
      </c>
      <c r="C141" t="s">
        <v>1008</v>
      </c>
      <c r="D141" s="3" t="s">
        <v>26</v>
      </c>
      <c r="E141" s="1">
        <v>672037.27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672037.27</v>
      </c>
      <c r="M141" s="10">
        <v>43292</v>
      </c>
    </row>
    <row r="142" spans="2:13" x14ac:dyDescent="0.3">
      <c r="B142" s="3">
        <v>500644</v>
      </c>
      <c r="C142" t="s">
        <v>332</v>
      </c>
      <c r="D142" s="3" t="s">
        <v>26</v>
      </c>
      <c r="E142" s="1">
        <v>1250552.46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1250552.46</v>
      </c>
      <c r="M142" s="10">
        <v>43305</v>
      </c>
    </row>
    <row r="143" spans="2:13" x14ac:dyDescent="0.3">
      <c r="B143" s="3">
        <v>500657</v>
      </c>
      <c r="C143" t="s">
        <v>1009</v>
      </c>
      <c r="D143" s="3" t="s">
        <v>26</v>
      </c>
      <c r="E143" s="1">
        <v>403171.64</v>
      </c>
      <c r="F143">
        <v>0</v>
      </c>
      <c r="G143">
        <v>0</v>
      </c>
      <c r="H143">
        <v>0</v>
      </c>
      <c r="I143" s="1">
        <v>-9041.77</v>
      </c>
      <c r="J143">
        <v>0</v>
      </c>
      <c r="K143">
        <v>0</v>
      </c>
      <c r="L143" s="1">
        <v>394129.87</v>
      </c>
      <c r="M143" s="10">
        <v>42640</v>
      </c>
    </row>
    <row r="144" spans="2:13" x14ac:dyDescent="0.3">
      <c r="B144" s="3">
        <v>500680</v>
      </c>
      <c r="C144" t="s">
        <v>968</v>
      </c>
      <c r="D144" s="3" t="s">
        <v>26</v>
      </c>
      <c r="E144" s="1">
        <v>230031.99</v>
      </c>
      <c r="F144">
        <v>0</v>
      </c>
      <c r="G144">
        <v>0</v>
      </c>
      <c r="H144">
        <v>0</v>
      </c>
      <c r="I144" s="1">
        <v>-68909.929999999993</v>
      </c>
      <c r="J144">
        <v>0</v>
      </c>
      <c r="K144">
        <v>0</v>
      </c>
      <c r="L144" s="1">
        <v>161122.06</v>
      </c>
      <c r="M144" s="10">
        <v>42724</v>
      </c>
    </row>
    <row r="145" spans="2:13" x14ac:dyDescent="0.3">
      <c r="B145" s="3">
        <v>500730</v>
      </c>
      <c r="C145" t="s">
        <v>970</v>
      </c>
      <c r="D145" s="3" t="s">
        <v>26</v>
      </c>
      <c r="E145" s="1">
        <v>699775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s="1">
        <v>699775</v>
      </c>
      <c r="M145" s="10">
        <v>43683</v>
      </c>
    </row>
    <row r="148" spans="2:13" s="2" customFormat="1" x14ac:dyDescent="0.3">
      <c r="B148" s="4"/>
      <c r="C148" s="27" t="s">
        <v>802</v>
      </c>
      <c r="D148" s="28"/>
      <c r="E148" s="29">
        <v>14406784.289999999</v>
      </c>
      <c r="F148" s="30">
        <v>0</v>
      </c>
      <c r="G148" s="30">
        <v>0</v>
      </c>
      <c r="H148" s="30">
        <v>0</v>
      </c>
      <c r="I148" s="29">
        <v>-133258.79999999999</v>
      </c>
      <c r="J148" s="30">
        <v>0</v>
      </c>
      <c r="K148" s="30">
        <v>0</v>
      </c>
      <c r="L148" s="29">
        <v>14273525.49</v>
      </c>
    </row>
    <row r="150" spans="2:13" x14ac:dyDescent="0.3">
      <c r="B150" s="4" t="s">
        <v>339</v>
      </c>
    </row>
    <row r="151" spans="2:13" x14ac:dyDescent="0.3">
      <c r="B151" s="3">
        <v>500391</v>
      </c>
      <c r="C151" t="s">
        <v>1010</v>
      </c>
      <c r="D151" s="3" t="s">
        <v>26</v>
      </c>
      <c r="E151" s="1">
        <v>273880.82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273880.82</v>
      </c>
      <c r="M151" s="10">
        <v>40906</v>
      </c>
    </row>
    <row r="152" spans="2:13" x14ac:dyDescent="0.3">
      <c r="B152" s="3">
        <v>500460</v>
      </c>
      <c r="C152" t="s">
        <v>1011</v>
      </c>
      <c r="D152" s="3" t="s">
        <v>0</v>
      </c>
      <c r="E152" s="1">
        <v>81565968.790000007</v>
      </c>
      <c r="F152">
        <v>0</v>
      </c>
      <c r="G152">
        <v>0</v>
      </c>
      <c r="H152" s="1">
        <v>3796701.64</v>
      </c>
      <c r="I152">
        <v>0</v>
      </c>
      <c r="J152">
        <v>0</v>
      </c>
      <c r="K152">
        <v>0</v>
      </c>
      <c r="L152" s="1">
        <v>85362670.430000007</v>
      </c>
      <c r="M152" s="10">
        <v>41820</v>
      </c>
    </row>
    <row r="153" spans="2:13" x14ac:dyDescent="0.3">
      <c r="B153" s="3">
        <v>500634</v>
      </c>
      <c r="C153" t="s">
        <v>1012</v>
      </c>
      <c r="D153" s="3" t="s">
        <v>26</v>
      </c>
      <c r="E153" s="1">
        <v>17193438.34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17193438.34</v>
      </c>
      <c r="M153" s="10">
        <v>41976</v>
      </c>
    </row>
    <row r="156" spans="2:13" s="2" customFormat="1" x14ac:dyDescent="0.3">
      <c r="B156" s="4"/>
      <c r="C156" s="27" t="s">
        <v>803</v>
      </c>
      <c r="D156" s="28"/>
      <c r="E156" s="29">
        <v>99033287.950000003</v>
      </c>
      <c r="F156" s="30">
        <v>0</v>
      </c>
      <c r="G156" s="30">
        <v>0</v>
      </c>
      <c r="H156" s="29">
        <v>3796701.64</v>
      </c>
      <c r="I156" s="30">
        <v>0</v>
      </c>
      <c r="J156" s="30">
        <v>0</v>
      </c>
      <c r="K156" s="30">
        <v>0</v>
      </c>
      <c r="L156" s="29">
        <v>102829989.59</v>
      </c>
    </row>
    <row r="158" spans="2:13" x14ac:dyDescent="0.3">
      <c r="B158" s="4" t="s">
        <v>353</v>
      </c>
    </row>
    <row r="159" spans="2:13" x14ac:dyDescent="0.3">
      <c r="B159" s="3">
        <v>500048</v>
      </c>
      <c r="C159" t="s">
        <v>1013</v>
      </c>
      <c r="D159" s="3" t="s">
        <v>0</v>
      </c>
      <c r="E159" s="1">
        <v>83999999.989999995</v>
      </c>
      <c r="F159">
        <v>0</v>
      </c>
      <c r="G159">
        <v>0</v>
      </c>
      <c r="H159" s="1">
        <v>3910000.02</v>
      </c>
      <c r="I159">
        <v>0</v>
      </c>
      <c r="J159">
        <v>0</v>
      </c>
      <c r="K159">
        <v>0</v>
      </c>
      <c r="L159" s="1">
        <v>87910000.010000005</v>
      </c>
      <c r="M159" s="10">
        <v>42487</v>
      </c>
    </row>
    <row r="160" spans="2:13" x14ac:dyDescent="0.3">
      <c r="B160" s="3">
        <v>500051</v>
      </c>
      <c r="C160" t="s">
        <v>730</v>
      </c>
      <c r="D160" s="3" t="s">
        <v>0</v>
      </c>
      <c r="E160" s="1">
        <v>5446899.96</v>
      </c>
      <c r="F160">
        <v>0</v>
      </c>
      <c r="G160">
        <v>0</v>
      </c>
      <c r="H160" s="1">
        <v>253540.23</v>
      </c>
      <c r="I160">
        <v>0</v>
      </c>
      <c r="J160">
        <v>0</v>
      </c>
      <c r="K160">
        <v>0</v>
      </c>
      <c r="L160" s="1">
        <v>5700440.1900000004</v>
      </c>
      <c r="M160" s="10">
        <v>41674</v>
      </c>
    </row>
    <row r="161" spans="2:13" x14ac:dyDescent="0.3">
      <c r="B161" s="3">
        <v>500225</v>
      </c>
      <c r="C161" t="s">
        <v>1014</v>
      </c>
      <c r="D161" s="3" t="s">
        <v>0</v>
      </c>
      <c r="E161" s="1">
        <v>1075780.03</v>
      </c>
      <c r="F161">
        <v>0</v>
      </c>
      <c r="G161">
        <v>0</v>
      </c>
      <c r="H161" s="1">
        <v>50074.99</v>
      </c>
      <c r="I161">
        <v>0</v>
      </c>
      <c r="J161">
        <v>0</v>
      </c>
      <c r="K161">
        <v>0</v>
      </c>
      <c r="L161" s="1">
        <v>1125855.02</v>
      </c>
      <c r="M161" s="10">
        <v>41200</v>
      </c>
    </row>
    <row r="162" spans="2:13" x14ac:dyDescent="0.3">
      <c r="B162" s="3">
        <v>500264</v>
      </c>
      <c r="C162" t="s">
        <v>1015</v>
      </c>
      <c r="D162" s="3" t="s">
        <v>0</v>
      </c>
      <c r="E162" s="1">
        <v>9399624.8000000007</v>
      </c>
      <c r="F162">
        <v>0</v>
      </c>
      <c r="G162">
        <v>0</v>
      </c>
      <c r="H162" s="1">
        <v>437530.15</v>
      </c>
      <c r="I162">
        <v>0</v>
      </c>
      <c r="J162">
        <v>0</v>
      </c>
      <c r="K162">
        <v>0</v>
      </c>
      <c r="L162" s="1">
        <v>9837154.9499999993</v>
      </c>
      <c r="M162" s="10">
        <v>41741</v>
      </c>
    </row>
    <row r="163" spans="2:13" x14ac:dyDescent="0.3">
      <c r="B163" s="3">
        <v>500297</v>
      </c>
      <c r="C163" t="s">
        <v>343</v>
      </c>
      <c r="D163" s="3" t="s">
        <v>0</v>
      </c>
      <c r="E163" s="1">
        <v>6388455.21</v>
      </c>
      <c r="F163">
        <v>0</v>
      </c>
      <c r="G163">
        <v>0</v>
      </c>
      <c r="H163" s="1">
        <v>297367.36</v>
      </c>
      <c r="I163">
        <v>0</v>
      </c>
      <c r="J163">
        <v>0</v>
      </c>
      <c r="K163">
        <v>0</v>
      </c>
      <c r="L163" s="1">
        <v>6685822.5700000003</v>
      </c>
      <c r="M163" s="10">
        <v>43018</v>
      </c>
    </row>
    <row r="164" spans="2:13" x14ac:dyDescent="0.3">
      <c r="B164" s="3">
        <v>500302</v>
      </c>
      <c r="C164" t="s">
        <v>1016</v>
      </c>
      <c r="D164" s="3" t="s">
        <v>0</v>
      </c>
      <c r="E164" s="1">
        <v>10492037.970000001</v>
      </c>
      <c r="F164">
        <v>0</v>
      </c>
      <c r="G164">
        <v>0</v>
      </c>
      <c r="H164" s="1">
        <v>488379.4</v>
      </c>
      <c r="I164">
        <v>0</v>
      </c>
      <c r="J164">
        <v>0</v>
      </c>
      <c r="K164">
        <v>0</v>
      </c>
      <c r="L164" s="1">
        <v>10980417.369999999</v>
      </c>
      <c r="M164" s="10">
        <v>41850</v>
      </c>
    </row>
    <row r="165" spans="2:13" x14ac:dyDescent="0.3">
      <c r="B165" s="3">
        <v>500522</v>
      </c>
      <c r="C165" t="s">
        <v>344</v>
      </c>
      <c r="D165" s="3" t="s">
        <v>0</v>
      </c>
      <c r="E165" s="1">
        <v>24843000</v>
      </c>
      <c r="F165">
        <v>0</v>
      </c>
      <c r="G165">
        <v>0</v>
      </c>
      <c r="H165" s="1">
        <v>1156382.5</v>
      </c>
      <c r="I165">
        <v>0</v>
      </c>
      <c r="J165">
        <v>0</v>
      </c>
      <c r="K165">
        <v>0</v>
      </c>
      <c r="L165" s="1">
        <v>25999382.5</v>
      </c>
      <c r="M165" s="10">
        <v>44167</v>
      </c>
    </row>
    <row r="166" spans="2:13" x14ac:dyDescent="0.3">
      <c r="B166" s="3">
        <v>500557</v>
      </c>
      <c r="C166" t="s">
        <v>345</v>
      </c>
      <c r="D166" s="3" t="s">
        <v>0</v>
      </c>
      <c r="E166" s="1">
        <v>147077551.94999999</v>
      </c>
      <c r="F166">
        <v>0</v>
      </c>
      <c r="G166">
        <v>0</v>
      </c>
      <c r="H166" s="1">
        <v>6846109.8600000003</v>
      </c>
      <c r="I166">
        <v>0</v>
      </c>
      <c r="J166">
        <v>0</v>
      </c>
      <c r="K166">
        <v>0</v>
      </c>
      <c r="L166" s="1">
        <v>153923661.81</v>
      </c>
      <c r="M166" s="10">
        <v>42842</v>
      </c>
    </row>
    <row r="167" spans="2:13" x14ac:dyDescent="0.3">
      <c r="B167" s="3">
        <v>500558</v>
      </c>
      <c r="C167" t="s">
        <v>346</v>
      </c>
      <c r="D167" s="3" t="s">
        <v>0</v>
      </c>
      <c r="E167" s="1">
        <v>167616470.69999999</v>
      </c>
      <c r="F167">
        <v>0</v>
      </c>
      <c r="G167">
        <v>0</v>
      </c>
      <c r="H167" s="1">
        <v>7802147.6200000001</v>
      </c>
      <c r="I167">
        <v>0</v>
      </c>
      <c r="J167">
        <v>0</v>
      </c>
      <c r="K167">
        <v>0</v>
      </c>
      <c r="L167" s="1">
        <v>175418618.31999999</v>
      </c>
      <c r="M167" s="10">
        <v>42842</v>
      </c>
    </row>
    <row r="168" spans="2:13" x14ac:dyDescent="0.3">
      <c r="B168" s="3">
        <v>500576</v>
      </c>
      <c r="C168" t="s">
        <v>347</v>
      </c>
      <c r="D168" s="3" t="s">
        <v>3</v>
      </c>
      <c r="E168" s="1">
        <v>5086482.07</v>
      </c>
      <c r="F168">
        <v>0</v>
      </c>
      <c r="G168">
        <v>0</v>
      </c>
      <c r="H168" s="1">
        <v>161900.18</v>
      </c>
      <c r="I168">
        <v>0</v>
      </c>
      <c r="J168">
        <v>0</v>
      </c>
      <c r="K168">
        <v>0</v>
      </c>
      <c r="L168" s="1">
        <v>5248382.25</v>
      </c>
    </row>
    <row r="169" spans="2:13" x14ac:dyDescent="0.3">
      <c r="B169" s="3">
        <v>500598</v>
      </c>
      <c r="C169" t="s">
        <v>1017</v>
      </c>
      <c r="D169" s="3" t="s">
        <v>0</v>
      </c>
      <c r="E169" s="1">
        <v>44100000</v>
      </c>
      <c r="F169">
        <v>0</v>
      </c>
      <c r="G169">
        <v>0</v>
      </c>
      <c r="H169" s="1">
        <v>2052750</v>
      </c>
      <c r="I169">
        <v>0</v>
      </c>
      <c r="J169">
        <v>0</v>
      </c>
      <c r="K169">
        <v>0</v>
      </c>
      <c r="L169" s="1">
        <v>46152750</v>
      </c>
      <c r="M169" s="10">
        <v>44193</v>
      </c>
    </row>
    <row r="170" spans="2:13" x14ac:dyDescent="0.3">
      <c r="B170" s="3">
        <v>500631</v>
      </c>
      <c r="C170" t="s">
        <v>348</v>
      </c>
      <c r="D170" s="3" t="s">
        <v>4</v>
      </c>
      <c r="E170" s="1">
        <v>591618.05000000005</v>
      </c>
      <c r="F170">
        <v>0</v>
      </c>
      <c r="G170">
        <v>0</v>
      </c>
      <c r="H170" s="1">
        <v>15994.98</v>
      </c>
      <c r="I170">
        <v>0</v>
      </c>
      <c r="J170">
        <v>0</v>
      </c>
      <c r="K170">
        <v>0</v>
      </c>
      <c r="L170" s="1">
        <v>607613.03</v>
      </c>
      <c r="M170" s="10">
        <v>43309</v>
      </c>
    </row>
    <row r="171" spans="2:13" x14ac:dyDescent="0.3">
      <c r="B171" s="3">
        <v>500641</v>
      </c>
      <c r="C171" t="s">
        <v>1018</v>
      </c>
      <c r="D171" s="3" t="s">
        <v>3</v>
      </c>
      <c r="E171" s="1">
        <v>207661739.63</v>
      </c>
      <c r="F171">
        <v>0</v>
      </c>
      <c r="G171">
        <v>0</v>
      </c>
      <c r="H171">
        <v>0</v>
      </c>
      <c r="I171" s="1">
        <v>-154237587.91999999</v>
      </c>
      <c r="J171">
        <v>0</v>
      </c>
      <c r="K171" s="1">
        <v>-53424151.710000001</v>
      </c>
      <c r="L171">
        <v>0</v>
      </c>
      <c r="M171" s="10">
        <v>45122</v>
      </c>
    </row>
    <row r="172" spans="2:13" x14ac:dyDescent="0.3">
      <c r="B172" s="3">
        <v>500660</v>
      </c>
      <c r="C172" t="s">
        <v>1019</v>
      </c>
      <c r="D172" s="3" t="s">
        <v>26</v>
      </c>
      <c r="E172" s="1">
        <v>1014990.53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">
        <v>1014990.53</v>
      </c>
      <c r="M172" s="10">
        <v>42288</v>
      </c>
    </row>
    <row r="175" spans="2:13" s="2" customFormat="1" x14ac:dyDescent="0.3">
      <c r="B175" s="4"/>
      <c r="C175" s="27" t="s">
        <v>805</v>
      </c>
      <c r="D175" s="28"/>
      <c r="E175" s="29">
        <v>714794650.88999999</v>
      </c>
      <c r="F175" s="30">
        <v>0</v>
      </c>
      <c r="G175" s="30">
        <v>0</v>
      </c>
      <c r="H175" s="29">
        <v>23472177.289999999</v>
      </c>
      <c r="I175" s="29">
        <v>-154237587.91999999</v>
      </c>
      <c r="J175" s="30">
        <v>0</v>
      </c>
      <c r="K175" s="29">
        <v>-53424151.710000001</v>
      </c>
      <c r="L175" s="29">
        <v>530605088.55000001</v>
      </c>
    </row>
    <row r="177" spans="2:13" x14ac:dyDescent="0.3">
      <c r="B177" s="4" t="s">
        <v>358</v>
      </c>
    </row>
    <row r="178" spans="2:13" x14ac:dyDescent="0.3">
      <c r="B178" s="3">
        <v>500113</v>
      </c>
      <c r="C178" t="s">
        <v>1020</v>
      </c>
      <c r="D178" s="3" t="s">
        <v>26</v>
      </c>
      <c r="E178" s="1">
        <v>170160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170160</v>
      </c>
    </row>
    <row r="179" spans="2:13" x14ac:dyDescent="0.3">
      <c r="B179" s="3">
        <v>500186</v>
      </c>
      <c r="C179" t="s">
        <v>732</v>
      </c>
      <c r="D179" s="3" t="s">
        <v>0</v>
      </c>
      <c r="E179" s="1">
        <v>26341001.390000001</v>
      </c>
      <c r="F179">
        <v>0</v>
      </c>
      <c r="G179">
        <v>0</v>
      </c>
      <c r="H179" s="1">
        <v>1226110.9099999999</v>
      </c>
      <c r="I179">
        <v>0</v>
      </c>
      <c r="J179">
        <v>0</v>
      </c>
      <c r="K179">
        <v>0</v>
      </c>
      <c r="L179" s="1">
        <v>27567112.300000001</v>
      </c>
      <c r="M179" s="10">
        <v>40046</v>
      </c>
    </row>
    <row r="180" spans="2:13" x14ac:dyDescent="0.3">
      <c r="B180" s="3">
        <v>500197</v>
      </c>
      <c r="C180" t="s">
        <v>355</v>
      </c>
      <c r="D180" s="3" t="s">
        <v>26</v>
      </c>
      <c r="E180" s="1">
        <v>9868897.0299999993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s="1">
        <v>9868897.0299999993</v>
      </c>
      <c r="M180" s="10">
        <v>40117</v>
      </c>
    </row>
    <row r="181" spans="2:13" x14ac:dyDescent="0.3">
      <c r="B181" s="3">
        <v>500319</v>
      </c>
      <c r="C181" t="s">
        <v>1021</v>
      </c>
      <c r="D181" s="3" t="s">
        <v>26</v>
      </c>
      <c r="E181" s="1">
        <v>180420.6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180420.6</v>
      </c>
      <c r="M181" s="10">
        <v>39801</v>
      </c>
    </row>
    <row r="182" spans="2:13" x14ac:dyDescent="0.3">
      <c r="B182" s="3">
        <v>500360</v>
      </c>
      <c r="C182" t="s">
        <v>806</v>
      </c>
      <c r="D182" s="3" t="s">
        <v>26</v>
      </c>
      <c r="E182" s="1">
        <v>80473.440000000002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80473.440000000002</v>
      </c>
      <c r="M182" s="10">
        <v>39938</v>
      </c>
    </row>
    <row r="183" spans="2:13" x14ac:dyDescent="0.3">
      <c r="B183" s="3">
        <v>500554</v>
      </c>
      <c r="C183" t="s">
        <v>1022</v>
      </c>
      <c r="D183" s="3" t="s">
        <v>26</v>
      </c>
      <c r="E183" s="1">
        <v>1025000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s="1">
        <v>1025000</v>
      </c>
      <c r="M183" s="10">
        <v>41353</v>
      </c>
    </row>
    <row r="184" spans="2:13" x14ac:dyDescent="0.3">
      <c r="B184" s="3">
        <v>500555</v>
      </c>
      <c r="C184" t="s">
        <v>366</v>
      </c>
      <c r="D184" s="3" t="s">
        <v>26</v>
      </c>
      <c r="E184" s="1">
        <v>1177807.45</v>
      </c>
      <c r="F184">
        <v>0</v>
      </c>
      <c r="G184">
        <v>0</v>
      </c>
      <c r="H184">
        <v>0</v>
      </c>
      <c r="I184" s="1">
        <v>-23006.76</v>
      </c>
      <c r="J184">
        <v>0</v>
      </c>
      <c r="K184">
        <v>0</v>
      </c>
      <c r="L184" s="1">
        <v>1154800.69</v>
      </c>
      <c r="M184" s="10">
        <v>41313</v>
      </c>
    </row>
    <row r="185" spans="2:13" x14ac:dyDescent="0.3">
      <c r="B185" s="3">
        <v>500645</v>
      </c>
      <c r="C185" t="s">
        <v>1023</v>
      </c>
      <c r="D185" s="3" t="s">
        <v>0</v>
      </c>
      <c r="E185" s="1">
        <v>2502686.9700000002</v>
      </c>
      <c r="F185">
        <v>0</v>
      </c>
      <c r="G185">
        <v>0</v>
      </c>
      <c r="H185" s="1">
        <v>116494.12</v>
      </c>
      <c r="I185">
        <v>0</v>
      </c>
      <c r="J185">
        <v>0</v>
      </c>
      <c r="K185">
        <v>0</v>
      </c>
      <c r="L185" s="1">
        <v>2619181.09</v>
      </c>
      <c r="M185" s="10">
        <v>41761</v>
      </c>
    </row>
    <row r="186" spans="2:13" x14ac:dyDescent="0.3">
      <c r="B186" s="3">
        <v>500664</v>
      </c>
      <c r="C186" t="s">
        <v>1024</v>
      </c>
      <c r="D186" s="3" t="s">
        <v>26</v>
      </c>
      <c r="E186" s="1">
        <v>958415.93</v>
      </c>
      <c r="F186">
        <v>0</v>
      </c>
      <c r="G186" s="1">
        <v>6425.26</v>
      </c>
      <c r="H186">
        <v>0</v>
      </c>
      <c r="I186">
        <v>0</v>
      </c>
      <c r="J186">
        <v>0</v>
      </c>
      <c r="K186">
        <v>0</v>
      </c>
      <c r="L186" s="1">
        <v>964841.19</v>
      </c>
      <c r="M186" s="10">
        <v>42004</v>
      </c>
    </row>
    <row r="189" spans="2:13" s="2" customFormat="1" x14ac:dyDescent="0.3">
      <c r="B189" s="4"/>
      <c r="C189" s="27" t="s">
        <v>807</v>
      </c>
      <c r="D189" s="28"/>
      <c r="E189" s="29">
        <v>42304862.810000002</v>
      </c>
      <c r="F189" s="30">
        <v>0</v>
      </c>
      <c r="G189" s="29">
        <v>6425.26</v>
      </c>
      <c r="H189" s="29">
        <v>1342605.03</v>
      </c>
      <c r="I189" s="29">
        <v>-23006.76</v>
      </c>
      <c r="J189" s="30">
        <v>0</v>
      </c>
      <c r="K189" s="30">
        <v>0</v>
      </c>
      <c r="L189" s="29">
        <v>43630886.340000004</v>
      </c>
    </row>
    <row r="191" spans="2:13" x14ac:dyDescent="0.3">
      <c r="B191" s="4" t="s">
        <v>363</v>
      </c>
    </row>
    <row r="192" spans="2:13" x14ac:dyDescent="0.3">
      <c r="B192" s="3">
        <v>500039</v>
      </c>
      <c r="C192" t="s">
        <v>361</v>
      </c>
      <c r="D192" s="3" t="s">
        <v>0</v>
      </c>
      <c r="E192" s="1">
        <v>97860000</v>
      </c>
      <c r="F192">
        <v>0</v>
      </c>
      <c r="G192">
        <v>0</v>
      </c>
      <c r="H192" s="1">
        <v>4555150</v>
      </c>
      <c r="I192">
        <v>0</v>
      </c>
      <c r="J192">
        <v>0</v>
      </c>
      <c r="K192">
        <v>0</v>
      </c>
      <c r="L192" s="1">
        <v>102415150</v>
      </c>
      <c r="M192" s="10">
        <v>41435</v>
      </c>
    </row>
    <row r="193" spans="2:13" x14ac:dyDescent="0.3">
      <c r="B193" s="3">
        <v>500613</v>
      </c>
      <c r="C193" t="s">
        <v>362</v>
      </c>
      <c r="D193" s="3" t="s">
        <v>26</v>
      </c>
      <c r="E193" s="1">
        <v>7458382.4800000004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7458382.4800000004</v>
      </c>
      <c r="M193" s="10">
        <v>42396</v>
      </c>
    </row>
    <row r="196" spans="2:13" s="2" customFormat="1" x14ac:dyDescent="0.3">
      <c r="B196" s="4"/>
      <c r="C196" s="27" t="s">
        <v>809</v>
      </c>
      <c r="D196" s="28"/>
      <c r="E196" s="29">
        <v>105318382.48</v>
      </c>
      <c r="F196" s="30">
        <v>0</v>
      </c>
      <c r="G196" s="30">
        <v>0</v>
      </c>
      <c r="H196" s="29">
        <v>4555150</v>
      </c>
      <c r="I196" s="30">
        <v>0</v>
      </c>
      <c r="J196" s="30">
        <v>0</v>
      </c>
      <c r="K196" s="30">
        <v>0</v>
      </c>
      <c r="L196" s="29">
        <v>109873532.48</v>
      </c>
    </row>
    <row r="198" spans="2:13" x14ac:dyDescent="0.3">
      <c r="B198" s="4" t="s">
        <v>365</v>
      </c>
    </row>
    <row r="199" spans="2:13" x14ac:dyDescent="0.3">
      <c r="B199" s="3">
        <v>500286</v>
      </c>
      <c r="C199" t="s">
        <v>735</v>
      </c>
      <c r="D199" s="3" t="s">
        <v>0</v>
      </c>
      <c r="E199" s="1">
        <v>28455105</v>
      </c>
      <c r="F199">
        <v>0</v>
      </c>
      <c r="G199">
        <v>0</v>
      </c>
      <c r="H199" s="1">
        <v>1305017.3899999999</v>
      </c>
      <c r="I199" s="1">
        <v>-1079375</v>
      </c>
      <c r="J199">
        <v>0</v>
      </c>
      <c r="K199">
        <v>0</v>
      </c>
      <c r="L199" s="1">
        <v>28680747.390000001</v>
      </c>
      <c r="M199" s="10">
        <v>42626</v>
      </c>
    </row>
    <row r="200" spans="2:13" x14ac:dyDescent="0.3">
      <c r="B200" s="3">
        <v>500512</v>
      </c>
      <c r="C200" t="s">
        <v>364</v>
      </c>
      <c r="D200" s="3" t="s">
        <v>1</v>
      </c>
      <c r="E200" s="1">
        <v>129613170.55</v>
      </c>
      <c r="F200">
        <v>0</v>
      </c>
      <c r="G200">
        <v>0</v>
      </c>
      <c r="H200" s="1">
        <v>5306233.95</v>
      </c>
      <c r="I200">
        <v>0</v>
      </c>
      <c r="J200">
        <v>0</v>
      </c>
      <c r="K200">
        <v>0</v>
      </c>
      <c r="L200" s="1">
        <v>134919404.5</v>
      </c>
      <c r="M200" s="10">
        <v>44165</v>
      </c>
    </row>
    <row r="203" spans="2:13" s="2" customFormat="1" x14ac:dyDescent="0.3">
      <c r="B203" s="4"/>
      <c r="C203" s="27" t="s">
        <v>810</v>
      </c>
      <c r="D203" s="28"/>
      <c r="E203" s="29">
        <v>158068275.55000001</v>
      </c>
      <c r="F203" s="30">
        <v>0</v>
      </c>
      <c r="G203" s="30">
        <v>0</v>
      </c>
      <c r="H203" s="29">
        <v>6611251.3399999999</v>
      </c>
      <c r="I203" s="29">
        <v>-1079375</v>
      </c>
      <c r="J203" s="30">
        <v>0</v>
      </c>
      <c r="K203" s="30">
        <v>0</v>
      </c>
      <c r="L203" s="29">
        <v>163600151.88999999</v>
      </c>
    </row>
    <row r="205" spans="2:13" x14ac:dyDescent="0.3">
      <c r="B205" s="4" t="s">
        <v>736</v>
      </c>
    </row>
    <row r="206" spans="2:13" x14ac:dyDescent="0.3">
      <c r="B206" s="3">
        <v>500629</v>
      </c>
      <c r="C206" t="s">
        <v>292</v>
      </c>
      <c r="D206" s="3" t="s">
        <v>26</v>
      </c>
      <c r="E206" s="1">
        <v>5880396.79</v>
      </c>
      <c r="F206">
        <v>0</v>
      </c>
      <c r="G206">
        <v>0</v>
      </c>
      <c r="H206">
        <v>0</v>
      </c>
      <c r="I206" s="1">
        <v>-71907.06</v>
      </c>
      <c r="J206">
        <v>0</v>
      </c>
      <c r="K206">
        <v>0</v>
      </c>
      <c r="L206" s="1">
        <v>5808489.7300000004</v>
      </c>
      <c r="M206" s="10">
        <v>41916</v>
      </c>
    </row>
    <row r="209" spans="2:13" s="2" customFormat="1" x14ac:dyDescent="0.3">
      <c r="B209" s="4"/>
      <c r="C209" s="27" t="s">
        <v>811</v>
      </c>
      <c r="D209" s="28"/>
      <c r="E209" s="29">
        <v>5880396.79</v>
      </c>
      <c r="F209" s="30">
        <v>0</v>
      </c>
      <c r="G209" s="30">
        <v>0</v>
      </c>
      <c r="H209" s="30">
        <v>0</v>
      </c>
      <c r="I209" s="29">
        <v>-71907.06</v>
      </c>
      <c r="J209" s="30">
        <v>0</v>
      </c>
      <c r="K209" s="30">
        <v>0</v>
      </c>
      <c r="L209" s="29">
        <v>5808489.7300000004</v>
      </c>
    </row>
    <row r="211" spans="2:13" x14ac:dyDescent="0.3">
      <c r="B211" s="4" t="s">
        <v>370</v>
      </c>
    </row>
    <row r="212" spans="2:13" x14ac:dyDescent="0.3">
      <c r="B212" s="3">
        <v>500400</v>
      </c>
      <c r="C212" t="s">
        <v>368</v>
      </c>
      <c r="D212" s="3" t="s">
        <v>0</v>
      </c>
      <c r="E212" s="1">
        <v>4183625.74</v>
      </c>
      <c r="F212">
        <v>0</v>
      </c>
      <c r="G212">
        <v>0</v>
      </c>
      <c r="H212" s="1">
        <v>185907.15</v>
      </c>
      <c r="I212" s="1">
        <v>-159564.57</v>
      </c>
      <c r="J212">
        <v>0</v>
      </c>
      <c r="K212">
        <v>0</v>
      </c>
      <c r="L212" s="1">
        <v>4209968.32</v>
      </c>
      <c r="M212" s="10">
        <v>46813</v>
      </c>
    </row>
    <row r="213" spans="2:13" x14ac:dyDescent="0.3">
      <c r="B213" s="3">
        <v>500401</v>
      </c>
      <c r="C213" t="s">
        <v>369</v>
      </c>
      <c r="D213" s="3" t="s">
        <v>0</v>
      </c>
      <c r="E213" s="1">
        <v>26479019.440000001</v>
      </c>
      <c r="F213">
        <v>0</v>
      </c>
      <c r="G213">
        <v>0</v>
      </c>
      <c r="H213" s="1">
        <v>1232535.32</v>
      </c>
      <c r="I213">
        <v>0</v>
      </c>
      <c r="J213">
        <v>0</v>
      </c>
      <c r="K213">
        <v>0</v>
      </c>
      <c r="L213" s="1">
        <v>27711554.760000002</v>
      </c>
      <c r="M213" s="10">
        <v>46583</v>
      </c>
    </row>
    <row r="216" spans="2:13" s="2" customFormat="1" x14ac:dyDescent="0.3">
      <c r="B216" s="4"/>
      <c r="C216" s="27" t="s">
        <v>813</v>
      </c>
      <c r="D216" s="28"/>
      <c r="E216" s="29">
        <v>30662645.18</v>
      </c>
      <c r="F216" s="30">
        <v>0</v>
      </c>
      <c r="G216" s="30">
        <v>0</v>
      </c>
      <c r="H216" s="29">
        <v>1418442.47</v>
      </c>
      <c r="I216" s="29">
        <v>-159564.57</v>
      </c>
      <c r="J216" s="30">
        <v>0</v>
      </c>
      <c r="K216" s="30">
        <v>0</v>
      </c>
      <c r="L216" s="29">
        <v>31921523.079999998</v>
      </c>
    </row>
    <row r="218" spans="2:13" x14ac:dyDescent="0.3">
      <c r="B218" s="4" t="s">
        <v>738</v>
      </c>
    </row>
    <row r="219" spans="2:13" x14ac:dyDescent="0.3">
      <c r="B219" s="3">
        <v>500145</v>
      </c>
      <c r="C219" t="s">
        <v>737</v>
      </c>
      <c r="D219" s="3" t="s">
        <v>26</v>
      </c>
      <c r="E219" s="1">
        <v>2504365.96</v>
      </c>
      <c r="F219">
        <v>0</v>
      </c>
      <c r="G219">
        <v>0</v>
      </c>
      <c r="H219">
        <v>0</v>
      </c>
      <c r="I219" s="1">
        <v>-36040.71</v>
      </c>
      <c r="J219">
        <v>0</v>
      </c>
      <c r="K219">
        <v>0</v>
      </c>
      <c r="L219" s="1">
        <v>2468325.25</v>
      </c>
      <c r="M219" s="10">
        <v>38539</v>
      </c>
    </row>
    <row r="220" spans="2:13" x14ac:dyDescent="0.3">
      <c r="B220" s="3">
        <v>500206</v>
      </c>
      <c r="C220" t="s">
        <v>327</v>
      </c>
      <c r="D220" s="3" t="s">
        <v>0</v>
      </c>
      <c r="E220" s="1">
        <v>70083998.090000004</v>
      </c>
      <c r="F220">
        <v>0</v>
      </c>
      <c r="G220">
        <v>0</v>
      </c>
      <c r="H220" s="1">
        <v>3262243.24</v>
      </c>
      <c r="I220">
        <v>0</v>
      </c>
      <c r="J220">
        <v>0</v>
      </c>
      <c r="K220">
        <v>0</v>
      </c>
      <c r="L220" s="1">
        <v>73346241.329999998</v>
      </c>
      <c r="M220" s="10">
        <v>43768</v>
      </c>
    </row>
    <row r="223" spans="2:13" s="2" customFormat="1" x14ac:dyDescent="0.3">
      <c r="B223" s="4"/>
      <c r="C223" s="27" t="s">
        <v>814</v>
      </c>
      <c r="D223" s="28"/>
      <c r="E223" s="29">
        <v>72588364.049999997</v>
      </c>
      <c r="F223" s="30">
        <v>0</v>
      </c>
      <c r="G223" s="30">
        <v>0</v>
      </c>
      <c r="H223" s="29">
        <v>3262243.24</v>
      </c>
      <c r="I223" s="29">
        <v>-36040.71</v>
      </c>
      <c r="J223" s="30">
        <v>0</v>
      </c>
      <c r="K223" s="30">
        <v>0</v>
      </c>
      <c r="L223" s="29">
        <v>75814566.579999998</v>
      </c>
    </row>
    <row r="226" spans="4:13" ht="15.6" x14ac:dyDescent="0.3">
      <c r="D226" s="31" t="s">
        <v>815</v>
      </c>
      <c r="E226" s="32">
        <v>7010757272.1599998</v>
      </c>
      <c r="F226" s="32">
        <v>160982797.11000001</v>
      </c>
      <c r="G226" s="32">
        <v>11851512.380000001</v>
      </c>
      <c r="H226" s="32">
        <v>294762674.5</v>
      </c>
      <c r="I226" s="32">
        <v>-255196493.86000001</v>
      </c>
      <c r="J226" s="33">
        <v>0</v>
      </c>
      <c r="K226" s="32">
        <v>-65160029.93</v>
      </c>
      <c r="L226" s="32">
        <v>7157997732.3599997</v>
      </c>
      <c r="M226" s="26"/>
    </row>
  </sheetData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3"/>
  <dimension ref="A1:R256"/>
  <sheetViews>
    <sheetView zoomScale="90" zoomScaleNormal="90" workbookViewId="0">
      <pane ySplit="5" topLeftCell="A211" activePane="bottomLeft" state="frozen"/>
      <selection pane="bottomLeft" activeCell="F218" sqref="F218"/>
    </sheetView>
  </sheetViews>
  <sheetFormatPr defaultColWidth="9.33203125" defaultRowHeight="14.4" x14ac:dyDescent="0.3"/>
  <cols>
    <col min="1" max="1" width="5.5546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1066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2052043.18</v>
      </c>
      <c r="P8" s="1">
        <v>14046278.039999999</v>
      </c>
      <c r="Q8" s="1">
        <v>13330955.199999999</v>
      </c>
      <c r="R8" s="1">
        <v>2767366.02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2011814.96</v>
      </c>
      <c r="P10" s="1">
        <v>14152954.970000001</v>
      </c>
      <c r="Q10" s="1">
        <v>13429280.65</v>
      </c>
      <c r="R10" s="1">
        <v>2735489.28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17330588.489999998</v>
      </c>
      <c r="P12" s="1">
        <v>32839932.579999998</v>
      </c>
      <c r="Q12" s="1">
        <v>28284782.579999998</v>
      </c>
      <c r="R12" s="1">
        <v>21885738.489999998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2707816.48</v>
      </c>
      <c r="P14" s="1">
        <v>3470907.01</v>
      </c>
      <c r="Q14" s="1">
        <v>2707499.1</v>
      </c>
      <c r="R14" s="1">
        <v>3471224.39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14344301.300000001</v>
      </c>
      <c r="P16" s="1">
        <v>18254301.32</v>
      </c>
      <c r="Q16" s="1">
        <v>14344301.300000001</v>
      </c>
      <c r="R16" s="1">
        <v>18254301.32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793349.56</v>
      </c>
      <c r="P18" s="1">
        <v>2091862.05</v>
      </c>
      <c r="Q18" s="1">
        <v>1838321.82</v>
      </c>
      <c r="R18" s="1">
        <v>1046889.79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2020611.57</v>
      </c>
      <c r="P20" s="1">
        <v>4407950.97</v>
      </c>
      <c r="Q20" s="1">
        <v>3897424.74</v>
      </c>
      <c r="R20" s="1">
        <v>2531137.7999999998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 s="1">
        <v>36040.71</v>
      </c>
      <c r="R22" s="1">
        <v>2468325.25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10565.34</v>
      </c>
      <c r="Q23" s="1">
        <v>10565.34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-2005923.26</v>
      </c>
      <c r="P25" s="1">
        <v>206755192.11000001</v>
      </c>
      <c r="Q25" s="1">
        <v>205529081.19999999</v>
      </c>
      <c r="R25" s="1">
        <v>-779812.35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hidden="1" x14ac:dyDescent="0.3">
      <c r="D28" t="s">
        <v>384</v>
      </c>
      <c r="F28">
        <v>138901</v>
      </c>
      <c r="I28">
        <v>500200</v>
      </c>
      <c r="J28" t="s">
        <v>1068</v>
      </c>
      <c r="L28" t="s">
        <v>26</v>
      </c>
      <c r="N28">
        <v>0</v>
      </c>
      <c r="P28">
        <v>518.86</v>
      </c>
      <c r="Q28">
        <v>518.86</v>
      </c>
      <c r="R28">
        <v>0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L29" t="s">
        <v>26</v>
      </c>
      <c r="N29" s="1">
        <v>61138134.18</v>
      </c>
      <c r="P29">
        <v>0</v>
      </c>
      <c r="Q29">
        <v>0</v>
      </c>
      <c r="R29" s="1">
        <v>61138134.18</v>
      </c>
    </row>
    <row r="30" spans="4:18" x14ac:dyDescent="0.3">
      <c r="D30" t="s">
        <v>384</v>
      </c>
      <c r="F30">
        <v>138901</v>
      </c>
      <c r="I30">
        <v>500206</v>
      </c>
      <c r="J30" t="s">
        <v>392</v>
      </c>
      <c r="K30" t="s">
        <v>386</v>
      </c>
      <c r="L30" t="s">
        <v>26</v>
      </c>
      <c r="N30" s="1">
        <v>8945863.9100000001</v>
      </c>
      <c r="P30" s="1">
        <v>16793193.16</v>
      </c>
      <c r="Q30" s="1">
        <v>13530949.92</v>
      </c>
      <c r="R30" s="1">
        <v>12208107.15</v>
      </c>
    </row>
    <row r="31" spans="4:18" hidden="1" x14ac:dyDescent="0.3">
      <c r="D31" t="s">
        <v>384</v>
      </c>
      <c r="F31">
        <v>138901</v>
      </c>
      <c r="I31">
        <v>500222</v>
      </c>
      <c r="J31" t="s">
        <v>765</v>
      </c>
      <c r="K31" t="s">
        <v>386</v>
      </c>
      <c r="L31" t="s">
        <v>26</v>
      </c>
      <c r="N31">
        <v>0</v>
      </c>
      <c r="P31" s="1">
        <v>29503475</v>
      </c>
      <c r="Q31" s="1">
        <v>29503475</v>
      </c>
      <c r="R31">
        <v>0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L32" t="s">
        <v>26</v>
      </c>
      <c r="N32" s="1">
        <v>966750.94</v>
      </c>
      <c r="P32">
        <v>0</v>
      </c>
      <c r="Q32">
        <v>0</v>
      </c>
      <c r="R32" s="1">
        <v>966750.94</v>
      </c>
    </row>
    <row r="33" spans="4:18" x14ac:dyDescent="0.3">
      <c r="D33" t="s">
        <v>384</v>
      </c>
      <c r="F33">
        <v>138901</v>
      </c>
      <c r="I33">
        <v>500225</v>
      </c>
      <c r="J33" t="s">
        <v>583</v>
      </c>
      <c r="K33" t="s">
        <v>386</v>
      </c>
      <c r="L33" t="s">
        <v>26</v>
      </c>
      <c r="N33" s="1">
        <v>109029.09</v>
      </c>
      <c r="P33" s="1">
        <v>836310.91</v>
      </c>
      <c r="Q33" s="1">
        <v>786235.92</v>
      </c>
      <c r="R33" s="1">
        <v>159104.07999999999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L34" t="s">
        <v>26</v>
      </c>
      <c r="N34" s="1">
        <v>11249343.42</v>
      </c>
      <c r="P34">
        <v>0</v>
      </c>
      <c r="Q34">
        <v>0</v>
      </c>
      <c r="R34" s="1">
        <v>11249343.42</v>
      </c>
    </row>
    <row r="35" spans="4:18" x14ac:dyDescent="0.3">
      <c r="D35" t="s">
        <v>384</v>
      </c>
      <c r="F35">
        <v>138901</v>
      </c>
      <c r="I35">
        <v>500256</v>
      </c>
      <c r="J35" t="s">
        <v>877</v>
      </c>
      <c r="K35" t="s">
        <v>386</v>
      </c>
      <c r="L35" t="s">
        <v>26</v>
      </c>
      <c r="N35" s="1">
        <v>2168020.9300000002</v>
      </c>
      <c r="P35" s="1">
        <v>3769166.36</v>
      </c>
      <c r="Q35" s="1">
        <v>3144619.98</v>
      </c>
      <c r="R35" s="1">
        <v>2792567.31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L36" t="s">
        <v>26</v>
      </c>
      <c r="N36" s="1">
        <v>8089781.9400000004</v>
      </c>
      <c r="P36">
        <v>0</v>
      </c>
      <c r="Q36">
        <v>0</v>
      </c>
      <c r="R36" s="1">
        <v>8089781.9400000004</v>
      </c>
    </row>
    <row r="37" spans="4:18" x14ac:dyDescent="0.3">
      <c r="D37" t="s">
        <v>384</v>
      </c>
      <c r="F37">
        <v>138901</v>
      </c>
      <c r="I37">
        <v>500264</v>
      </c>
      <c r="J37" t="s">
        <v>584</v>
      </c>
      <c r="K37" t="s">
        <v>386</v>
      </c>
      <c r="L37" t="s">
        <v>26</v>
      </c>
      <c r="N37" s="1">
        <v>1309842.8600000001</v>
      </c>
      <c r="P37" s="1">
        <v>3032117.15</v>
      </c>
      <c r="Q37" s="1">
        <v>2594587</v>
      </c>
      <c r="R37" s="1">
        <v>1747373.01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L38" t="s">
        <v>26</v>
      </c>
      <c r="N38" s="1">
        <v>61312933.149999999</v>
      </c>
      <c r="P38">
        <v>0</v>
      </c>
      <c r="Q38">
        <v>0</v>
      </c>
      <c r="R38" s="1">
        <v>61312933.149999999</v>
      </c>
    </row>
    <row r="39" spans="4:18" x14ac:dyDescent="0.3">
      <c r="D39" t="s">
        <v>384</v>
      </c>
      <c r="F39">
        <v>138901</v>
      </c>
      <c r="I39">
        <v>500265</v>
      </c>
      <c r="J39" t="s">
        <v>393</v>
      </c>
      <c r="K39" t="s">
        <v>386</v>
      </c>
      <c r="L39" t="s">
        <v>26</v>
      </c>
      <c r="N39" s="1">
        <v>13785631.140000001</v>
      </c>
      <c r="P39" s="1">
        <v>30434923.739999998</v>
      </c>
      <c r="Q39" s="1">
        <v>26939264.43</v>
      </c>
      <c r="R39" s="1">
        <v>17281290.449999999</v>
      </c>
    </row>
    <row r="40" spans="4:18" hidden="1" x14ac:dyDescent="0.3">
      <c r="D40" t="s">
        <v>384</v>
      </c>
      <c r="F40">
        <v>138901</v>
      </c>
      <c r="I40">
        <v>500268</v>
      </c>
      <c r="J40" t="s">
        <v>878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L41" t="s">
        <v>26</v>
      </c>
      <c r="N41" s="1">
        <v>44988221.32</v>
      </c>
      <c r="P41">
        <v>0</v>
      </c>
      <c r="Q41" s="1">
        <v>832451.9</v>
      </c>
      <c r="R41" s="1">
        <v>44155769.420000002</v>
      </c>
    </row>
    <row r="42" spans="4:18" x14ac:dyDescent="0.3">
      <c r="D42" t="s">
        <v>384</v>
      </c>
      <c r="F42">
        <v>138901</v>
      </c>
      <c r="I42">
        <v>500271</v>
      </c>
      <c r="J42" t="s">
        <v>394</v>
      </c>
      <c r="K42" t="s">
        <v>386</v>
      </c>
      <c r="L42" t="s">
        <v>26</v>
      </c>
      <c r="N42" s="1">
        <v>-44681.75</v>
      </c>
      <c r="P42" s="1">
        <v>4530065.53</v>
      </c>
      <c r="Q42" s="1">
        <v>2700556.92</v>
      </c>
      <c r="R42" s="1">
        <v>1784826.86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L43" t="s">
        <v>26</v>
      </c>
      <c r="N43" s="1">
        <v>52084922.579999998</v>
      </c>
      <c r="P43">
        <v>0</v>
      </c>
      <c r="Q43">
        <v>0</v>
      </c>
      <c r="R43" s="1">
        <v>52084922.579999998</v>
      </c>
    </row>
    <row r="44" spans="4:18" x14ac:dyDescent="0.3">
      <c r="D44" t="s">
        <v>384</v>
      </c>
      <c r="F44">
        <v>138901</v>
      </c>
      <c r="I44">
        <v>500272</v>
      </c>
      <c r="J44" t="s">
        <v>879</v>
      </c>
      <c r="K44" t="s">
        <v>386</v>
      </c>
      <c r="L44" t="s">
        <v>26</v>
      </c>
      <c r="N44" s="1">
        <v>-7641503.9699999997</v>
      </c>
      <c r="P44" s="1">
        <v>22866734.420000002</v>
      </c>
      <c r="Q44" s="1">
        <v>21047265.23</v>
      </c>
      <c r="R44" s="1">
        <v>-5822034.7800000003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L45" t="s">
        <v>26</v>
      </c>
      <c r="N45" s="1">
        <v>31699020.32</v>
      </c>
      <c r="P45">
        <v>0</v>
      </c>
      <c r="Q45">
        <v>0</v>
      </c>
      <c r="R45" s="1">
        <v>31699020.32</v>
      </c>
    </row>
    <row r="46" spans="4:18" x14ac:dyDescent="0.3">
      <c r="D46" t="s">
        <v>384</v>
      </c>
      <c r="F46">
        <v>138901</v>
      </c>
      <c r="I46">
        <v>500274</v>
      </c>
      <c r="J46" t="s">
        <v>395</v>
      </c>
      <c r="K46" t="s">
        <v>386</v>
      </c>
      <c r="L46" t="s">
        <v>26</v>
      </c>
      <c r="N46" s="1">
        <v>9949495.9700000007</v>
      </c>
      <c r="P46" s="1">
        <v>11903683.07</v>
      </c>
      <c r="Q46" s="1">
        <v>9965043.7899999991</v>
      </c>
      <c r="R46" s="1">
        <v>11888135.25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L47" t="s">
        <v>26</v>
      </c>
      <c r="N47" s="1">
        <v>22094698.66</v>
      </c>
      <c r="P47">
        <v>0</v>
      </c>
      <c r="Q47" s="1">
        <v>1079375</v>
      </c>
      <c r="R47" s="1">
        <v>21015323.66</v>
      </c>
    </row>
    <row r="48" spans="4:18" x14ac:dyDescent="0.3">
      <c r="D48" t="s">
        <v>384</v>
      </c>
      <c r="F48">
        <v>138901</v>
      </c>
      <c r="I48">
        <v>500286</v>
      </c>
      <c r="J48" t="s">
        <v>565</v>
      </c>
      <c r="K48" t="s">
        <v>386</v>
      </c>
      <c r="L48" t="s">
        <v>26</v>
      </c>
      <c r="N48" s="1">
        <v>6360406.3399999999</v>
      </c>
      <c r="P48" s="1">
        <v>9741376.0999999996</v>
      </c>
      <c r="Q48" s="1">
        <v>8436358.7100000009</v>
      </c>
      <c r="R48" s="1">
        <v>7665423.7300000004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L49" t="s">
        <v>26</v>
      </c>
      <c r="N49" s="1">
        <v>5591668.7599999998</v>
      </c>
      <c r="P49">
        <v>0</v>
      </c>
      <c r="Q49">
        <v>0</v>
      </c>
      <c r="R49" s="1">
        <v>5591668.7599999998</v>
      </c>
    </row>
    <row r="50" spans="4:18" x14ac:dyDescent="0.3">
      <c r="D50" t="s">
        <v>384</v>
      </c>
      <c r="F50">
        <v>138901</v>
      </c>
      <c r="I50">
        <v>500297</v>
      </c>
      <c r="J50" t="s">
        <v>396</v>
      </c>
      <c r="K50" t="s">
        <v>386</v>
      </c>
      <c r="L50" t="s">
        <v>26</v>
      </c>
      <c r="N50" s="1">
        <v>796786.45</v>
      </c>
      <c r="P50" s="1">
        <v>10277764.699999999</v>
      </c>
      <c r="Q50" s="1">
        <v>9980397.3399999999</v>
      </c>
      <c r="R50" s="1">
        <v>1094153.81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L51" t="s">
        <v>26</v>
      </c>
      <c r="N51" s="1">
        <v>8436746.2599999998</v>
      </c>
      <c r="P51">
        <v>0</v>
      </c>
      <c r="Q51">
        <v>0</v>
      </c>
      <c r="R51" s="1">
        <v>8436746.2599999998</v>
      </c>
    </row>
    <row r="52" spans="4:18" x14ac:dyDescent="0.3">
      <c r="D52" t="s">
        <v>384</v>
      </c>
      <c r="F52">
        <v>138901</v>
      </c>
      <c r="I52">
        <v>500302</v>
      </c>
      <c r="J52" t="s">
        <v>585</v>
      </c>
      <c r="K52" t="s">
        <v>386</v>
      </c>
      <c r="L52" t="s">
        <v>26</v>
      </c>
      <c r="N52" s="1">
        <v>2055291.71</v>
      </c>
      <c r="P52" s="1">
        <v>4672890.54</v>
      </c>
      <c r="Q52" s="1">
        <v>4184511.14</v>
      </c>
      <c r="R52" s="1">
        <v>2543671.11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hidden="1" x14ac:dyDescent="0.3">
      <c r="D54" t="s">
        <v>384</v>
      </c>
      <c r="F54">
        <v>138901</v>
      </c>
      <c r="I54">
        <v>500311</v>
      </c>
      <c r="J54" t="s">
        <v>1032</v>
      </c>
      <c r="K54" t="s">
        <v>386</v>
      </c>
      <c r="L54" t="s">
        <v>26</v>
      </c>
      <c r="N54">
        <v>0</v>
      </c>
      <c r="P54">
        <v>0.02</v>
      </c>
      <c r="Q54">
        <v>0.02</v>
      </c>
      <c r="R54">
        <v>0</v>
      </c>
    </row>
    <row r="55" spans="4:18" x14ac:dyDescent="0.3">
      <c r="D55" t="s">
        <v>384</v>
      </c>
      <c r="F55">
        <v>138901</v>
      </c>
      <c r="I55">
        <v>500317</v>
      </c>
      <c r="J55" t="s">
        <v>766</v>
      </c>
      <c r="L55" t="s">
        <v>26</v>
      </c>
      <c r="N55" s="1">
        <v>582737.53</v>
      </c>
      <c r="P55">
        <v>0</v>
      </c>
      <c r="Q55">
        <v>250</v>
      </c>
      <c r="R55" s="1">
        <v>582487.53</v>
      </c>
    </row>
    <row r="56" spans="4:18" x14ac:dyDescent="0.3">
      <c r="D56" t="s">
        <v>384</v>
      </c>
      <c r="F56">
        <v>138901</v>
      </c>
      <c r="I56">
        <v>500319</v>
      </c>
      <c r="J56" t="s">
        <v>591</v>
      </c>
      <c r="L56" t="s">
        <v>26</v>
      </c>
      <c r="N56" s="1">
        <v>180420.6</v>
      </c>
      <c r="P56">
        <v>0</v>
      </c>
      <c r="Q56">
        <v>0</v>
      </c>
      <c r="R56" s="1">
        <v>180420.6</v>
      </c>
    </row>
    <row r="57" spans="4:18" x14ac:dyDescent="0.3">
      <c r="D57" t="s">
        <v>384</v>
      </c>
      <c r="F57">
        <v>138901</v>
      </c>
      <c r="I57">
        <v>500323</v>
      </c>
      <c r="J57" t="s">
        <v>747</v>
      </c>
      <c r="L57" t="s">
        <v>26</v>
      </c>
      <c r="N57" s="1">
        <v>5209600</v>
      </c>
      <c r="P57" s="1">
        <v>1224000</v>
      </c>
      <c r="Q57" s="1">
        <v>1083900</v>
      </c>
      <c r="R57" s="1">
        <v>5349700</v>
      </c>
    </row>
    <row r="58" spans="4:18" x14ac:dyDescent="0.3">
      <c r="D58" t="s">
        <v>384</v>
      </c>
      <c r="F58">
        <v>138901</v>
      </c>
      <c r="I58">
        <v>500330</v>
      </c>
      <c r="J58" t="s">
        <v>880</v>
      </c>
      <c r="L58" t="s">
        <v>26</v>
      </c>
      <c r="N58" s="1">
        <v>1384873.31</v>
      </c>
      <c r="P58">
        <v>0</v>
      </c>
      <c r="Q58">
        <v>0</v>
      </c>
      <c r="R58" s="1">
        <v>1384873.31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L59" t="s">
        <v>26</v>
      </c>
      <c r="N59" s="1">
        <v>42271619.689999998</v>
      </c>
      <c r="P59">
        <v>0</v>
      </c>
      <c r="Q59">
        <v>0</v>
      </c>
      <c r="R59" s="1">
        <v>42271619.689999998</v>
      </c>
    </row>
    <row r="60" spans="4:18" x14ac:dyDescent="0.3">
      <c r="D60" t="s">
        <v>384</v>
      </c>
      <c r="F60">
        <v>138901</v>
      </c>
      <c r="I60">
        <v>500331</v>
      </c>
      <c r="J60" t="s">
        <v>767</v>
      </c>
      <c r="K60" t="s">
        <v>386</v>
      </c>
      <c r="L60" t="s">
        <v>26</v>
      </c>
      <c r="N60" s="1">
        <v>-10013396.08</v>
      </c>
      <c r="P60" s="1">
        <v>12719004.76</v>
      </c>
      <c r="Q60" s="1">
        <v>11398385.26</v>
      </c>
      <c r="R60" s="1">
        <v>-8692776.5800000001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L61" t="s">
        <v>26</v>
      </c>
      <c r="N61" s="1">
        <v>2365417.5</v>
      </c>
      <c r="P61">
        <v>0</v>
      </c>
      <c r="Q61">
        <v>0</v>
      </c>
      <c r="R61" s="1">
        <v>2365417.5</v>
      </c>
    </row>
    <row r="62" spans="4:18" x14ac:dyDescent="0.3">
      <c r="D62" t="s">
        <v>384</v>
      </c>
      <c r="F62">
        <v>138901</v>
      </c>
      <c r="I62">
        <v>500332</v>
      </c>
      <c r="J62" t="s">
        <v>881</v>
      </c>
      <c r="K62" t="s">
        <v>386</v>
      </c>
      <c r="L62" t="s">
        <v>26</v>
      </c>
      <c r="N62" s="1">
        <v>784582.5</v>
      </c>
      <c r="P62" s="1">
        <v>931207.49</v>
      </c>
      <c r="Q62" s="1">
        <v>784582.5</v>
      </c>
      <c r="R62" s="1">
        <v>931207.49</v>
      </c>
    </row>
    <row r="63" spans="4:18" x14ac:dyDescent="0.3">
      <c r="D63" t="s">
        <v>384</v>
      </c>
      <c r="F63">
        <v>138901</v>
      </c>
      <c r="I63">
        <v>500345</v>
      </c>
      <c r="J63" t="s">
        <v>882</v>
      </c>
      <c r="L63" t="s">
        <v>26</v>
      </c>
      <c r="N63" s="1">
        <v>18588516.559999999</v>
      </c>
      <c r="P63">
        <v>0</v>
      </c>
      <c r="Q63" s="1">
        <v>2323564.59</v>
      </c>
      <c r="R63" s="1">
        <v>16264951.970000001</v>
      </c>
    </row>
    <row r="64" spans="4:18" x14ac:dyDescent="0.3">
      <c r="D64" t="s">
        <v>384</v>
      </c>
      <c r="F64">
        <v>138901</v>
      </c>
      <c r="I64">
        <v>500360</v>
      </c>
      <c r="J64" t="s">
        <v>768</v>
      </c>
      <c r="L64" t="s">
        <v>26</v>
      </c>
      <c r="N64" s="1">
        <v>80473.440000000002</v>
      </c>
      <c r="P64">
        <v>0</v>
      </c>
      <c r="Q64">
        <v>0</v>
      </c>
      <c r="R64" s="1">
        <v>80473.440000000002</v>
      </c>
    </row>
    <row r="65" spans="4:18" x14ac:dyDescent="0.3">
      <c r="D65" t="s">
        <v>384</v>
      </c>
      <c r="F65">
        <v>138901</v>
      </c>
      <c r="I65">
        <v>500385</v>
      </c>
      <c r="J65" t="s">
        <v>883</v>
      </c>
      <c r="L65" t="s">
        <v>26</v>
      </c>
      <c r="N65" s="1">
        <v>1121253.6499999999</v>
      </c>
      <c r="P65">
        <v>0</v>
      </c>
      <c r="Q65">
        <v>0</v>
      </c>
      <c r="R65" s="1">
        <v>1121253.6499999999</v>
      </c>
    </row>
    <row r="66" spans="4:18" x14ac:dyDescent="0.3">
      <c r="D66" t="s">
        <v>384</v>
      </c>
      <c r="F66">
        <v>138901</v>
      </c>
      <c r="I66">
        <v>500386</v>
      </c>
      <c r="J66" t="s">
        <v>884</v>
      </c>
      <c r="L66" t="s">
        <v>26</v>
      </c>
      <c r="N66" s="1">
        <v>1743045.87</v>
      </c>
      <c r="P66">
        <v>0</v>
      </c>
      <c r="Q66">
        <v>0</v>
      </c>
      <c r="R66" s="1">
        <v>1743045.87</v>
      </c>
    </row>
    <row r="67" spans="4:18" x14ac:dyDescent="0.3">
      <c r="D67" t="s">
        <v>384</v>
      </c>
      <c r="F67">
        <v>138901</v>
      </c>
      <c r="I67">
        <v>500391</v>
      </c>
      <c r="J67" t="s">
        <v>885</v>
      </c>
      <c r="L67" t="s">
        <v>26</v>
      </c>
      <c r="N67" s="1">
        <v>273880.82</v>
      </c>
      <c r="P67">
        <v>0</v>
      </c>
      <c r="Q67">
        <v>0</v>
      </c>
      <c r="R67" s="1">
        <v>273880.82</v>
      </c>
    </row>
    <row r="68" spans="4:18" x14ac:dyDescent="0.3">
      <c r="D68" t="s">
        <v>384</v>
      </c>
      <c r="F68">
        <v>138901</v>
      </c>
      <c r="I68">
        <v>500392</v>
      </c>
      <c r="J68" t="s">
        <v>637</v>
      </c>
      <c r="L68" t="s">
        <v>26</v>
      </c>
      <c r="N68" s="1">
        <v>3000000</v>
      </c>
      <c r="P68">
        <v>0</v>
      </c>
      <c r="Q68">
        <v>0</v>
      </c>
      <c r="R68" s="1">
        <v>3000000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L69" t="s">
        <v>26</v>
      </c>
      <c r="N69" s="1">
        <v>3446320.55</v>
      </c>
      <c r="P69">
        <v>0</v>
      </c>
      <c r="Q69" s="1">
        <v>159564.57</v>
      </c>
      <c r="R69" s="1">
        <v>3286755.98</v>
      </c>
    </row>
    <row r="70" spans="4:18" x14ac:dyDescent="0.3">
      <c r="D70" t="s">
        <v>384</v>
      </c>
      <c r="F70">
        <v>138901</v>
      </c>
      <c r="I70">
        <v>500400</v>
      </c>
      <c r="J70" t="s">
        <v>397</v>
      </c>
      <c r="K70" t="s">
        <v>386</v>
      </c>
      <c r="L70" t="s">
        <v>26</v>
      </c>
      <c r="N70" s="1">
        <v>737305.19</v>
      </c>
      <c r="P70" s="1">
        <v>1608121.38</v>
      </c>
      <c r="Q70" s="1">
        <v>1422214.23</v>
      </c>
      <c r="R70" s="1">
        <v>923212.34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L71" t="s">
        <v>26</v>
      </c>
      <c r="N71" s="1">
        <v>21391732.039999999</v>
      </c>
      <c r="P71">
        <v>0</v>
      </c>
      <c r="Q71">
        <v>0</v>
      </c>
      <c r="R71" s="1">
        <v>21391732.039999999</v>
      </c>
    </row>
    <row r="72" spans="4:18" x14ac:dyDescent="0.3">
      <c r="D72" t="s">
        <v>384</v>
      </c>
      <c r="F72">
        <v>138901</v>
      </c>
      <c r="I72">
        <v>500401</v>
      </c>
      <c r="J72" t="s">
        <v>398</v>
      </c>
      <c r="K72" t="s">
        <v>386</v>
      </c>
      <c r="L72" t="s">
        <v>26</v>
      </c>
      <c r="N72" s="1">
        <v>5087287.4000000004</v>
      </c>
      <c r="P72" s="1">
        <v>6899248.4500000002</v>
      </c>
      <c r="Q72" s="1">
        <v>5666713.1299999999</v>
      </c>
      <c r="R72" s="1">
        <v>6319822.7199999997</v>
      </c>
    </row>
    <row r="73" spans="4:18" x14ac:dyDescent="0.3">
      <c r="D73" t="s">
        <v>384</v>
      </c>
      <c r="F73">
        <v>138901</v>
      </c>
      <c r="I73">
        <v>500445</v>
      </c>
      <c r="J73" t="s">
        <v>886</v>
      </c>
      <c r="L73" t="s">
        <v>26</v>
      </c>
      <c r="N73" s="1">
        <v>981702.72</v>
      </c>
      <c r="P73" s="1">
        <v>524584.32999999996</v>
      </c>
      <c r="Q73" s="1">
        <v>981702.72</v>
      </c>
      <c r="R73" s="1">
        <v>524584.32999999996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L74" t="s">
        <v>26</v>
      </c>
      <c r="N74" s="1">
        <v>2219207.29</v>
      </c>
      <c r="P74">
        <v>0</v>
      </c>
      <c r="Q74">
        <v>0</v>
      </c>
      <c r="R74" s="1">
        <v>2219207.29</v>
      </c>
    </row>
    <row r="75" spans="4:18" x14ac:dyDescent="0.3">
      <c r="D75" t="s">
        <v>384</v>
      </c>
      <c r="F75">
        <v>138901</v>
      </c>
      <c r="I75">
        <v>500455</v>
      </c>
      <c r="J75" t="s">
        <v>887</v>
      </c>
      <c r="K75" t="s">
        <v>386</v>
      </c>
      <c r="L75" t="s">
        <v>26</v>
      </c>
      <c r="N75" s="1">
        <v>1903607.56</v>
      </c>
      <c r="P75" s="1">
        <v>17158808.41</v>
      </c>
      <c r="Q75" s="1">
        <v>16966901.210000001</v>
      </c>
      <c r="R75" s="1">
        <v>2095514.76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L76" t="s">
        <v>26</v>
      </c>
      <c r="N76" s="1">
        <v>61978919.020000003</v>
      </c>
      <c r="P76">
        <v>0</v>
      </c>
      <c r="Q76">
        <v>0</v>
      </c>
      <c r="R76" s="1">
        <v>61978919.020000003</v>
      </c>
    </row>
    <row r="77" spans="4:18" x14ac:dyDescent="0.3">
      <c r="D77" t="s">
        <v>384</v>
      </c>
      <c r="F77">
        <v>138901</v>
      </c>
      <c r="I77">
        <v>500460</v>
      </c>
      <c r="J77" t="s">
        <v>888</v>
      </c>
      <c r="K77" t="s">
        <v>386</v>
      </c>
      <c r="L77" t="s">
        <v>26</v>
      </c>
      <c r="N77" s="1">
        <v>19587049.77</v>
      </c>
      <c r="P77" s="1">
        <v>26604501.41</v>
      </c>
      <c r="Q77" s="1">
        <v>22807799.77</v>
      </c>
      <c r="R77" s="1">
        <v>23383751.41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L78" t="s">
        <v>26</v>
      </c>
      <c r="N78" s="1">
        <v>167465538.91999999</v>
      </c>
      <c r="P78">
        <v>0</v>
      </c>
      <c r="Q78" s="1">
        <v>6836459.1399999997</v>
      </c>
      <c r="R78" s="1">
        <v>160629079.78</v>
      </c>
    </row>
    <row r="79" spans="4:18" x14ac:dyDescent="0.3">
      <c r="D79" t="s">
        <v>384</v>
      </c>
      <c r="F79">
        <v>138901</v>
      </c>
      <c r="I79">
        <v>500470</v>
      </c>
      <c r="J79" t="s">
        <v>399</v>
      </c>
      <c r="K79" t="s">
        <v>386</v>
      </c>
      <c r="L79" t="s">
        <v>26</v>
      </c>
      <c r="N79" s="1">
        <v>64584545</v>
      </c>
      <c r="P79" s="1">
        <v>91889391.840000004</v>
      </c>
      <c r="Q79" s="1">
        <v>81394329.180000007</v>
      </c>
      <c r="R79" s="1">
        <v>75079607.659999996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L80" t="s">
        <v>26</v>
      </c>
      <c r="N80" s="1">
        <v>18122613.68</v>
      </c>
      <c r="P80">
        <v>0</v>
      </c>
      <c r="Q80">
        <v>0</v>
      </c>
      <c r="R80" s="1">
        <v>18122613.68</v>
      </c>
    </row>
    <row r="81" spans="4:18" x14ac:dyDescent="0.3">
      <c r="D81" t="s">
        <v>384</v>
      </c>
      <c r="F81">
        <v>138901</v>
      </c>
      <c r="I81">
        <v>500475</v>
      </c>
      <c r="J81" t="s">
        <v>889</v>
      </c>
      <c r="K81" t="s">
        <v>386</v>
      </c>
      <c r="L81" t="s">
        <v>26</v>
      </c>
      <c r="N81" s="1">
        <v>14430876.310000001</v>
      </c>
      <c r="P81" s="1">
        <v>35439913.780000001</v>
      </c>
      <c r="Q81" s="1">
        <v>33924626.310000002</v>
      </c>
      <c r="R81" s="1">
        <v>15946163.779999999</v>
      </c>
    </row>
    <row r="82" spans="4:18" x14ac:dyDescent="0.3">
      <c r="D82" t="s">
        <v>384</v>
      </c>
      <c r="F82">
        <v>138901</v>
      </c>
      <c r="I82">
        <v>500476</v>
      </c>
      <c r="J82" t="s">
        <v>890</v>
      </c>
      <c r="L82" t="s">
        <v>26</v>
      </c>
      <c r="N82" s="1">
        <v>3089214.36</v>
      </c>
      <c r="P82">
        <v>0</v>
      </c>
      <c r="Q82">
        <v>0</v>
      </c>
      <c r="R82" s="1">
        <v>3089214.36</v>
      </c>
    </row>
    <row r="83" spans="4:18" hidden="1" x14ac:dyDescent="0.3">
      <c r="D83" t="s">
        <v>384</v>
      </c>
      <c r="F83">
        <v>138901</v>
      </c>
      <c r="I83">
        <v>500482</v>
      </c>
      <c r="J83" t="s">
        <v>891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500495</v>
      </c>
      <c r="J84" t="s">
        <v>641</v>
      </c>
      <c r="L84" t="s">
        <v>26</v>
      </c>
      <c r="N84" s="1">
        <v>2848979.39</v>
      </c>
      <c r="P84">
        <v>0</v>
      </c>
      <c r="Q84" s="1">
        <v>211170.92</v>
      </c>
      <c r="R84" s="1">
        <v>2637808.4700000002</v>
      </c>
    </row>
    <row r="85" spans="4:18" hidden="1" x14ac:dyDescent="0.3">
      <c r="D85" t="s">
        <v>384</v>
      </c>
      <c r="F85">
        <v>138901</v>
      </c>
      <c r="I85">
        <v>500499</v>
      </c>
      <c r="J85" t="s">
        <v>892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hidden="1" x14ac:dyDescent="0.3">
      <c r="D86" t="s">
        <v>384</v>
      </c>
      <c r="F86">
        <v>138901</v>
      </c>
      <c r="I86">
        <v>500499</v>
      </c>
      <c r="J86" t="s">
        <v>892</v>
      </c>
      <c r="K86" t="s">
        <v>386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500507</v>
      </c>
      <c r="J87" t="s">
        <v>642</v>
      </c>
      <c r="L87" t="s">
        <v>26</v>
      </c>
      <c r="N87" s="1">
        <v>4447000</v>
      </c>
      <c r="P87" s="1">
        <v>1490499.08</v>
      </c>
      <c r="Q87" s="1">
        <v>1814499.08</v>
      </c>
      <c r="R87" s="1">
        <v>4123000</v>
      </c>
    </row>
    <row r="88" spans="4:18" x14ac:dyDescent="0.3">
      <c r="D88" t="s">
        <v>384</v>
      </c>
      <c r="F88">
        <v>138901</v>
      </c>
      <c r="I88">
        <v>500508</v>
      </c>
      <c r="J88" t="s">
        <v>643</v>
      </c>
      <c r="L88" t="s">
        <v>26</v>
      </c>
      <c r="N88" s="1">
        <v>703999.29</v>
      </c>
      <c r="P88">
        <v>0</v>
      </c>
      <c r="Q88">
        <v>0</v>
      </c>
      <c r="R88" s="1">
        <v>703999.29</v>
      </c>
    </row>
    <row r="89" spans="4:18" x14ac:dyDescent="0.3">
      <c r="D89" t="s">
        <v>384</v>
      </c>
      <c r="F89">
        <v>138901</v>
      </c>
      <c r="I89">
        <v>500510</v>
      </c>
      <c r="J89" t="s">
        <v>893</v>
      </c>
      <c r="L89" t="s">
        <v>26</v>
      </c>
      <c r="N89" s="1">
        <v>34000</v>
      </c>
      <c r="P89">
        <v>0</v>
      </c>
      <c r="Q89" s="1">
        <v>15500</v>
      </c>
      <c r="R89" s="1">
        <v>18500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L90" t="s">
        <v>26</v>
      </c>
      <c r="N90" s="1">
        <v>118878766.92</v>
      </c>
      <c r="P90">
        <v>0</v>
      </c>
      <c r="Q90">
        <v>0</v>
      </c>
      <c r="R90" s="1">
        <v>118878766.92</v>
      </c>
    </row>
    <row r="91" spans="4:18" x14ac:dyDescent="0.3">
      <c r="D91" t="s">
        <v>384</v>
      </c>
      <c r="F91">
        <v>138901</v>
      </c>
      <c r="I91">
        <v>500512</v>
      </c>
      <c r="J91" t="s">
        <v>400</v>
      </c>
      <c r="K91" t="s">
        <v>386</v>
      </c>
      <c r="L91" t="s">
        <v>26</v>
      </c>
      <c r="N91" s="1">
        <v>10734403.630000001</v>
      </c>
      <c r="P91" s="1">
        <v>16040637.58</v>
      </c>
      <c r="Q91" s="1">
        <v>10734403.630000001</v>
      </c>
      <c r="R91" s="1">
        <v>16040637.58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18264074.539999999</v>
      </c>
      <c r="P92">
        <v>0</v>
      </c>
      <c r="Q92">
        <v>0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6305925.46</v>
      </c>
      <c r="P93" s="1">
        <v>13987425.98</v>
      </c>
      <c r="Q93" s="1">
        <v>12843750.99</v>
      </c>
      <c r="R93" s="1">
        <v>7449600.4500000002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6304635.79</v>
      </c>
      <c r="P95" s="1">
        <v>11479770.33</v>
      </c>
      <c r="Q95" s="1">
        <v>10194555.27</v>
      </c>
      <c r="R95" s="1">
        <v>7589850.8499999996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 s="1">
        <v>10771206.92</v>
      </c>
      <c r="R96" s="1">
        <v>64002940.280000001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30225852.800000001</v>
      </c>
      <c r="P97" s="1">
        <v>60778347.200000003</v>
      </c>
      <c r="Q97" s="1">
        <v>56108346.359999999</v>
      </c>
      <c r="R97" s="1">
        <v>34895853.640000001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6669989</v>
      </c>
      <c r="P99" s="1">
        <v>7826371.5</v>
      </c>
      <c r="Q99" s="1">
        <v>6669989</v>
      </c>
      <c r="R99" s="1">
        <v>7826371.5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6459232.1900000004</v>
      </c>
      <c r="P100" s="1">
        <v>6776071.0800000001</v>
      </c>
      <c r="Q100" s="1">
        <v>7850547.2300000004</v>
      </c>
      <c r="R100" s="1">
        <v>5384756.04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4140777.33</v>
      </c>
      <c r="P101" s="1">
        <v>300945800.18000001</v>
      </c>
      <c r="Q101" s="1">
        <v>300540903.95999998</v>
      </c>
      <c r="R101" s="1">
        <v>4545673.55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4368435.46</v>
      </c>
      <c r="P104" s="1">
        <v>325933.89</v>
      </c>
      <c r="Q104" s="1">
        <v>1757919.68</v>
      </c>
      <c r="R104" s="1">
        <v>2936449.67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1279499.6200000001</v>
      </c>
      <c r="P105" s="1">
        <v>22295686.879999999</v>
      </c>
      <c r="Q105" s="1">
        <v>22057049.140000001</v>
      </c>
      <c r="R105" s="1">
        <v>1518137.36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74175724.5</v>
      </c>
      <c r="P106">
        <v>0</v>
      </c>
      <c r="Q106">
        <v>0</v>
      </c>
      <c r="R106" s="1">
        <v>74175724.5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28434934.5</v>
      </c>
      <c r="P107" s="1">
        <v>44503585.5</v>
      </c>
      <c r="Q107" s="1">
        <v>41237539.5</v>
      </c>
      <c r="R107" s="1">
        <v>31700980.5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3349500</v>
      </c>
      <c r="P108">
        <v>0</v>
      </c>
      <c r="Q108">
        <v>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1690500</v>
      </c>
      <c r="P109" s="1">
        <v>7743500</v>
      </c>
      <c r="Q109" s="1">
        <v>7508900</v>
      </c>
      <c r="R109" s="1">
        <v>1925100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172296.32000000001</v>
      </c>
      <c r="P111">
        <v>0</v>
      </c>
      <c r="Q111" s="1">
        <v>9554.7000000000007</v>
      </c>
      <c r="R111" s="1">
        <v>162741.62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 s="1">
        <v>6595.91</v>
      </c>
      <c r="R112" s="1">
        <v>478466.99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115016.29</v>
      </c>
      <c r="P113">
        <v>0</v>
      </c>
      <c r="Q113" s="1">
        <v>115016.29</v>
      </c>
      <c r="R113">
        <v>0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1177807.45</v>
      </c>
      <c r="P115">
        <v>0</v>
      </c>
      <c r="Q115" s="1">
        <v>23006.76</v>
      </c>
      <c r="R115" s="1">
        <v>1154800.69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489982.57</v>
      </c>
      <c r="Q116" s="1">
        <v>489982.57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36325922.810000002</v>
      </c>
      <c r="P118" s="1">
        <v>47077516.210000001</v>
      </c>
      <c r="Q118" s="1">
        <v>40231406.350000001</v>
      </c>
      <c r="R118" s="1">
        <v>43172032.670000002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46048480.960000001</v>
      </c>
      <c r="P120" s="1">
        <v>59829256.359999999</v>
      </c>
      <c r="Q120" s="1">
        <v>52027108.740000002</v>
      </c>
      <c r="R120" s="1">
        <v>53850628.579999998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801000</v>
      </c>
      <c r="P121">
        <v>0</v>
      </c>
      <c r="Q121">
        <v>0</v>
      </c>
      <c r="R121" s="1">
        <v>801000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47771887.5</v>
      </c>
      <c r="P123" s="1">
        <v>62905612.5</v>
      </c>
      <c r="Q123" s="1">
        <v>54767925</v>
      </c>
      <c r="R123" s="1">
        <v>55909575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1662035.55</v>
      </c>
      <c r="P124">
        <v>0</v>
      </c>
      <c r="Q124">
        <v>0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1175076.81</v>
      </c>
      <c r="P125" s="1">
        <v>4260547.1100000003</v>
      </c>
      <c r="Q125" s="1">
        <v>4128486.31</v>
      </c>
      <c r="R125" s="1">
        <v>1307137.6100000001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1185136.54</v>
      </c>
      <c r="P127" s="1">
        <v>1385423.46</v>
      </c>
      <c r="Q127" s="1">
        <v>1223523.28</v>
      </c>
      <c r="R127" s="1">
        <v>1347036.72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 s="1">
        <v>4192.66</v>
      </c>
      <c r="R128" s="1">
        <v>855567.03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918749.15</v>
      </c>
      <c r="P130" s="1">
        <v>1151451.3500000001</v>
      </c>
      <c r="Q130" s="1">
        <v>918749.15</v>
      </c>
      <c r="R130" s="1">
        <v>1151451.3500000001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 s="1">
        <v>485170</v>
      </c>
      <c r="R131" s="1">
        <v>28160932.5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8215025.7999999998</v>
      </c>
      <c r="P132" s="1">
        <v>12048783.6</v>
      </c>
      <c r="Q132" s="1">
        <v>10548085.800000001</v>
      </c>
      <c r="R132" s="1">
        <v>9715723.5999999996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11954250</v>
      </c>
      <c r="P134" s="1">
        <v>14007000</v>
      </c>
      <c r="Q134" s="1">
        <v>11954250</v>
      </c>
      <c r="R134" s="1">
        <v>14007000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491034.23</v>
      </c>
      <c r="P135" s="1">
        <v>3617435.27</v>
      </c>
      <c r="Q135" s="1">
        <v>4108469.5</v>
      </c>
      <c r="R135">
        <v>0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3519965.77</v>
      </c>
      <c r="P136" s="1">
        <v>60897467.789999999</v>
      </c>
      <c r="Q136" s="1">
        <v>64417433.560000002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hidden="1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>
        <v>0</v>
      </c>
      <c r="P139">
        <v>0</v>
      </c>
      <c r="Q139">
        <v>0</v>
      </c>
      <c r="R139">
        <v>0</v>
      </c>
    </row>
    <row r="140" spans="4:18" hidden="1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>
        <v>0</v>
      </c>
      <c r="P140">
        <v>0</v>
      </c>
      <c r="Q140">
        <v>0</v>
      </c>
      <c r="R140">
        <v>0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8009896.3499999996</v>
      </c>
      <c r="P142" s="1">
        <v>9467762.9299999997</v>
      </c>
      <c r="Q142" s="1">
        <v>8009896.3499999996</v>
      </c>
      <c r="R142" s="1">
        <v>9467762.9299999997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361096</v>
      </c>
      <c r="P144">
        <v>0</v>
      </c>
      <c r="Q144" s="1">
        <v>11648</v>
      </c>
      <c r="R144" s="1">
        <v>349448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711005.92</v>
      </c>
      <c r="P145">
        <v>0</v>
      </c>
      <c r="Q145" s="1">
        <v>50864.44</v>
      </c>
      <c r="R145" s="1">
        <v>660141.48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hidden="1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>
        <v>0</v>
      </c>
      <c r="Q147">
        <v>0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5880396.79</v>
      </c>
      <c r="P148">
        <v>0</v>
      </c>
      <c r="Q148" s="1">
        <v>71907.06</v>
      </c>
      <c r="R148" s="1">
        <v>5808489.7300000004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305824581.39999998</v>
      </c>
      <c r="P149" s="1">
        <v>127575.37</v>
      </c>
      <c r="Q149">
        <v>0</v>
      </c>
      <c r="R149" s="1">
        <v>305952156.76999998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74095698.810000002</v>
      </c>
      <c r="P150" s="1">
        <v>91784295.819999993</v>
      </c>
      <c r="Q150" s="1">
        <v>74095698.810000002</v>
      </c>
      <c r="R150" s="1">
        <v>91784295.819999993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17446.43</v>
      </c>
      <c r="P152" s="1">
        <v>33833.57</v>
      </c>
      <c r="Q152" s="1">
        <v>17838.59</v>
      </c>
      <c r="R152" s="1">
        <v>33441.410000000003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67077.84</v>
      </c>
      <c r="P153">
        <v>0</v>
      </c>
      <c r="Q153" s="1">
        <v>67077.84</v>
      </c>
      <c r="R153">
        <v>0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34394241.079999998</v>
      </c>
      <c r="P159" s="1">
        <v>41823241.100000001</v>
      </c>
      <c r="Q159" s="1">
        <v>34394241.079999998</v>
      </c>
      <c r="R159" s="1">
        <v>41823241.100000001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 s="1">
        <v>154237587.91999999</v>
      </c>
      <c r="R160">
        <v>0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53424151.710000001</v>
      </c>
      <c r="P161" s="1">
        <v>60033921.109999999</v>
      </c>
      <c r="Q161" s="1">
        <v>113458072.81999999</v>
      </c>
      <c r="R161">
        <v>0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45256859.5</v>
      </c>
      <c r="P163" s="1">
        <v>55031859.5</v>
      </c>
      <c r="Q163" s="1">
        <v>45256859.5</v>
      </c>
      <c r="R163" s="1">
        <v>55031859.5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632141.1</v>
      </c>
      <c r="P166" s="1">
        <v>3194305.9</v>
      </c>
      <c r="Q166" s="1">
        <v>3077811.78</v>
      </c>
      <c r="R166" s="1">
        <v>748635.22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-1172275.58</v>
      </c>
      <c r="P167" s="1">
        <v>8227651.8499999996</v>
      </c>
      <c r="Q167" s="1">
        <v>7055376.2699999996</v>
      </c>
      <c r="R167">
        <v>0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8215912.4500000002</v>
      </c>
      <c r="P168" s="1">
        <v>15940979.789999999</v>
      </c>
      <c r="Q168" s="1">
        <v>24156892.239999998</v>
      </c>
      <c r="R168">
        <v>0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57665689.810000002</v>
      </c>
      <c r="P169" s="1">
        <v>2551993.4900000002</v>
      </c>
      <c r="Q169">
        <v>0</v>
      </c>
      <c r="R169" s="1">
        <v>60217683.299999997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13963071.58</v>
      </c>
      <c r="P170" s="1">
        <v>17370194.760000002</v>
      </c>
      <c r="Q170" s="1">
        <v>13963071.58</v>
      </c>
      <c r="R170" s="1">
        <v>17370194.760000002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403171.64</v>
      </c>
      <c r="P171">
        <v>0</v>
      </c>
      <c r="Q171" s="1">
        <v>9041.77</v>
      </c>
      <c r="R171" s="1">
        <v>394129.87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958415.93</v>
      </c>
      <c r="P173" s="1">
        <v>6425.26</v>
      </c>
      <c r="Q173">
        <v>0</v>
      </c>
      <c r="R173" s="1">
        <v>964841.19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388144132.29000002</v>
      </c>
      <c r="P174" s="1">
        <v>147989297.97999999</v>
      </c>
      <c r="Q174" s="1">
        <v>73994648.989999995</v>
      </c>
      <c r="R174" s="1">
        <v>462138781.27999997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91541748.469999999</v>
      </c>
      <c r="P175" s="1">
        <v>114842139.23999999</v>
      </c>
      <c r="Q175" s="1">
        <v>91541748.469999999</v>
      </c>
      <c r="R175" s="1">
        <v>114842139.23999999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67635993.969999999</v>
      </c>
      <c r="P177" s="1">
        <v>82298493.969999999</v>
      </c>
      <c r="Q177" s="1">
        <v>67635993.969999999</v>
      </c>
      <c r="R177" s="1">
        <v>82298493.969999999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 s="1">
        <v>68909.929999999993</v>
      </c>
      <c r="R178" s="1">
        <v>161122.06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1462167.91</v>
      </c>
      <c r="P179">
        <v>0</v>
      </c>
      <c r="Q179" s="1">
        <v>300351.45</v>
      </c>
      <c r="R179" s="1">
        <v>1161816.46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192224.44</v>
      </c>
      <c r="P180" s="1">
        <v>647975.11</v>
      </c>
      <c r="Q180" s="1">
        <v>600718.65</v>
      </c>
      <c r="R180" s="1">
        <v>239480.9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3177367.26</v>
      </c>
      <c r="P181">
        <v>0</v>
      </c>
      <c r="Q181" s="1">
        <v>63358.6</v>
      </c>
      <c r="R181" s="1">
        <v>3114008.66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837231.1</v>
      </c>
      <c r="P182" s="1">
        <v>1338696.68</v>
      </c>
      <c r="Q182" s="1">
        <v>1153106.06</v>
      </c>
      <c r="R182" s="1">
        <v>1022821.72</v>
      </c>
    </row>
    <row r="183" spans="4:18" hidden="1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>
        <v>0</v>
      </c>
      <c r="P183">
        <v>0</v>
      </c>
      <c r="Q183">
        <v>0</v>
      </c>
      <c r="R183">
        <v>0</v>
      </c>
    </row>
    <row r="184" spans="4:18" hidden="1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>
        <v>0</v>
      </c>
      <c r="P184">
        <v>0</v>
      </c>
      <c r="Q184">
        <v>0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2124615.4500000002</v>
      </c>
      <c r="P185" s="1">
        <v>1366724.34</v>
      </c>
      <c r="Q185" s="1">
        <v>1970142.71</v>
      </c>
      <c r="R185" s="1">
        <v>1521197.08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110561662.73999999</v>
      </c>
      <c r="P186">
        <v>0</v>
      </c>
      <c r="Q186">
        <v>0</v>
      </c>
      <c r="R186" s="1">
        <v>110561662.73999999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171449222.91999999</v>
      </c>
      <c r="P187">
        <v>0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46950777.090000004</v>
      </c>
      <c r="P188" s="1">
        <v>57116777.060000002</v>
      </c>
      <c r="Q188" s="1">
        <v>46950777.090000004</v>
      </c>
      <c r="R188" s="1">
        <v>57116777.060000002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121864192.29000001</v>
      </c>
      <c r="P189">
        <v>0</v>
      </c>
      <c r="Q189">
        <v>0</v>
      </c>
      <c r="R189" s="1">
        <v>121864192.29000001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35913889.969999999</v>
      </c>
      <c r="P190" s="1">
        <v>45169808.659999996</v>
      </c>
      <c r="Q190" s="1">
        <v>37825614.600000001</v>
      </c>
      <c r="R190" s="1">
        <v>43258084.030000001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496125600</v>
      </c>
      <c r="P191">
        <v>0</v>
      </c>
      <c r="Q191">
        <v>0</v>
      </c>
      <c r="R191" s="1">
        <v>496125600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142274400</v>
      </c>
      <c r="P192" s="1">
        <v>179725600</v>
      </c>
      <c r="Q192" s="1">
        <v>150009600</v>
      </c>
      <c r="R192" s="1">
        <v>171990400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890169.92</v>
      </c>
      <c r="P193">
        <v>0</v>
      </c>
      <c r="Q193" s="1">
        <v>19781.12</v>
      </c>
      <c r="R193" s="1">
        <v>870388.8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249819.75</v>
      </c>
      <c r="P195" s="1">
        <v>434070.74</v>
      </c>
      <c r="Q195" s="1">
        <v>383227.2</v>
      </c>
      <c r="R195" s="1">
        <v>300663.28999999998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50459053.450000003</v>
      </c>
      <c r="P196">
        <v>0</v>
      </c>
      <c r="Q196">
        <v>0</v>
      </c>
      <c r="R196" s="1">
        <v>50459053.450000003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12540107.539999999</v>
      </c>
      <c r="P197" s="1">
        <v>61790045.140000001</v>
      </c>
      <c r="Q197" s="1">
        <v>58857584.170000002</v>
      </c>
      <c r="R197" s="1">
        <v>15472568.51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100126133.37</v>
      </c>
      <c r="P198" s="1">
        <v>11489333.35</v>
      </c>
      <c r="Q198">
        <v>0</v>
      </c>
      <c r="R198" s="1">
        <v>111615466.72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18873866.649999999</v>
      </c>
      <c r="P199" s="1">
        <v>24645033.329999998</v>
      </c>
      <c r="Q199" s="1">
        <v>18873866.649999999</v>
      </c>
      <c r="R199" s="1">
        <v>24645033.329999998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8581876.0800000001</v>
      </c>
      <c r="P200" s="1">
        <v>10105398.390000001</v>
      </c>
      <c r="Q200">
        <v>0</v>
      </c>
      <c r="R200" s="1">
        <v>18687274.469999999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3569266.01</v>
      </c>
      <c r="P201" s="1">
        <v>10498937.25</v>
      </c>
      <c r="Q201" s="1">
        <v>9608230.2200000007</v>
      </c>
      <c r="R201" s="1">
        <v>4459973.04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1559181.21</v>
      </c>
      <c r="P203" s="1">
        <v>1077898.32</v>
      </c>
      <c r="Q203" s="1">
        <v>1059266.23</v>
      </c>
      <c r="R203" s="1">
        <v>1577813.3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318403.99</v>
      </c>
      <c r="P204" s="1">
        <v>2688917.32</v>
      </c>
      <c r="Q204" s="1">
        <v>2607113.38</v>
      </c>
      <c r="R204" s="1">
        <v>400207.93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L205" t="s">
        <v>26</v>
      </c>
      <c r="N205" s="1">
        <v>2593671.42</v>
      </c>
      <c r="P205" s="1">
        <v>4143058.53</v>
      </c>
      <c r="Q205" s="1">
        <v>1626975.74</v>
      </c>
      <c r="R205" s="1">
        <v>5109754.21</v>
      </c>
    </row>
    <row r="206" spans="4:18" x14ac:dyDescent="0.3">
      <c r="D206" t="s">
        <v>384</v>
      </c>
      <c r="F206">
        <v>138901</v>
      </c>
      <c r="I206">
        <v>500734</v>
      </c>
      <c r="J206" t="s">
        <v>648</v>
      </c>
      <c r="K206" t="s">
        <v>386</v>
      </c>
      <c r="L206" t="s">
        <v>26</v>
      </c>
      <c r="N206" s="1">
        <v>982867.8</v>
      </c>
      <c r="P206" s="1">
        <v>8957954.2799999993</v>
      </c>
      <c r="Q206" s="1">
        <v>8771063.9800000004</v>
      </c>
      <c r="R206" s="1">
        <v>1169758.1000000001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L207" t="s">
        <v>26</v>
      </c>
      <c r="N207" s="1">
        <v>246037500</v>
      </c>
      <c r="P207">
        <v>0</v>
      </c>
      <c r="Q207">
        <v>0</v>
      </c>
      <c r="R207" s="1">
        <v>246037500</v>
      </c>
    </row>
    <row r="208" spans="4:18" x14ac:dyDescent="0.3">
      <c r="D208" t="s">
        <v>384</v>
      </c>
      <c r="F208">
        <v>138901</v>
      </c>
      <c r="I208">
        <v>500735</v>
      </c>
      <c r="J208" t="s">
        <v>773</v>
      </c>
      <c r="K208" t="s">
        <v>386</v>
      </c>
      <c r="L208" t="s">
        <v>26</v>
      </c>
      <c r="N208" s="1">
        <v>68962500</v>
      </c>
      <c r="P208" s="1">
        <v>83625000</v>
      </c>
      <c r="Q208" s="1">
        <v>68962500</v>
      </c>
      <c r="R208" s="1">
        <v>83625000</v>
      </c>
    </row>
    <row r="209" spans="4:18" hidden="1" x14ac:dyDescent="0.3">
      <c r="D209" t="s">
        <v>384</v>
      </c>
      <c r="F209">
        <v>138901</v>
      </c>
      <c r="I209">
        <v>500736</v>
      </c>
      <c r="J209" t="s">
        <v>926</v>
      </c>
      <c r="L209" t="s">
        <v>26</v>
      </c>
      <c r="N209">
        <v>0</v>
      </c>
      <c r="P209">
        <v>0</v>
      </c>
      <c r="Q209">
        <v>0</v>
      </c>
      <c r="R209">
        <v>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L210" t="s">
        <v>26</v>
      </c>
      <c r="N210" s="1">
        <v>81387400</v>
      </c>
      <c r="P210">
        <v>0</v>
      </c>
      <c r="Q210">
        <v>0</v>
      </c>
      <c r="R210" s="1">
        <v>81387400</v>
      </c>
    </row>
    <row r="211" spans="4:18" x14ac:dyDescent="0.3">
      <c r="D211" t="s">
        <v>384</v>
      </c>
      <c r="F211">
        <v>138901</v>
      </c>
      <c r="I211">
        <v>500740</v>
      </c>
      <c r="J211" t="s">
        <v>927</v>
      </c>
      <c r="K211" t="s">
        <v>386</v>
      </c>
      <c r="L211" t="s">
        <v>26</v>
      </c>
      <c r="N211" s="1">
        <v>22772600</v>
      </c>
      <c r="P211" s="1">
        <v>27621000</v>
      </c>
      <c r="Q211" s="1">
        <v>22772600</v>
      </c>
      <c r="R211" s="1">
        <v>27621000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L212" t="s">
        <v>26</v>
      </c>
      <c r="N212" s="1">
        <v>21309368.199999999</v>
      </c>
      <c r="P212" s="1">
        <v>428828.4</v>
      </c>
      <c r="Q212" s="1">
        <v>4687328.4000000004</v>
      </c>
      <c r="R212" s="1">
        <v>17050868.199999999</v>
      </c>
    </row>
    <row r="213" spans="4:18" x14ac:dyDescent="0.3">
      <c r="D213" t="s">
        <v>384</v>
      </c>
      <c r="F213">
        <v>138901</v>
      </c>
      <c r="I213">
        <v>500741</v>
      </c>
      <c r="J213" t="s">
        <v>928</v>
      </c>
      <c r="K213" t="s">
        <v>386</v>
      </c>
      <c r="L213" t="s">
        <v>26</v>
      </c>
      <c r="N213" s="1">
        <v>4169499.87</v>
      </c>
      <c r="P213" s="1">
        <v>5355480.54</v>
      </c>
      <c r="Q213" s="1">
        <v>4306499.87</v>
      </c>
      <c r="R213" s="1">
        <v>5218480.54</v>
      </c>
    </row>
    <row r="214" spans="4:18" x14ac:dyDescent="0.3">
      <c r="D214" t="s">
        <v>384</v>
      </c>
      <c r="F214">
        <v>138901</v>
      </c>
      <c r="I214">
        <v>500742</v>
      </c>
      <c r="J214" t="s">
        <v>774</v>
      </c>
      <c r="L214" t="s">
        <v>26</v>
      </c>
      <c r="N214" s="1">
        <v>401451.85</v>
      </c>
      <c r="P214">
        <v>0</v>
      </c>
      <c r="Q214">
        <v>0</v>
      </c>
      <c r="R214" s="1">
        <v>401451.85</v>
      </c>
    </row>
    <row r="215" spans="4:18" hidden="1" x14ac:dyDescent="0.3">
      <c r="D215" t="s">
        <v>384</v>
      </c>
      <c r="F215">
        <v>138901</v>
      </c>
      <c r="I215">
        <v>500743</v>
      </c>
      <c r="J215" t="s">
        <v>649</v>
      </c>
      <c r="L215" t="s">
        <v>26</v>
      </c>
      <c r="N215">
        <v>0</v>
      </c>
      <c r="P215" s="1">
        <v>5775</v>
      </c>
      <c r="Q215" s="1">
        <v>5775</v>
      </c>
      <c r="R215">
        <v>0</v>
      </c>
    </row>
    <row r="216" spans="4:18" hidden="1" x14ac:dyDescent="0.3">
      <c r="D216" t="s">
        <v>384</v>
      </c>
      <c r="F216">
        <v>138901</v>
      </c>
      <c r="I216">
        <v>500743</v>
      </c>
      <c r="J216" t="s">
        <v>649</v>
      </c>
      <c r="K216" t="s">
        <v>386</v>
      </c>
      <c r="L216" t="s">
        <v>26</v>
      </c>
      <c r="N216">
        <v>0</v>
      </c>
      <c r="P216" s="1">
        <v>30987</v>
      </c>
      <c r="Q216" s="1">
        <v>30987</v>
      </c>
      <c r="R216">
        <v>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L217" t="s">
        <v>26</v>
      </c>
      <c r="N217" s="1">
        <v>317184000</v>
      </c>
      <c r="P217">
        <v>0</v>
      </c>
      <c r="Q217">
        <v>0</v>
      </c>
      <c r="R217" s="1">
        <v>317184000</v>
      </c>
    </row>
    <row r="218" spans="4:18" x14ac:dyDescent="0.3">
      <c r="D218" t="s">
        <v>384</v>
      </c>
      <c r="F218">
        <v>138901</v>
      </c>
      <c r="I218">
        <v>500746</v>
      </c>
      <c r="J218" t="s">
        <v>420</v>
      </c>
      <c r="K218" t="s">
        <v>386</v>
      </c>
      <c r="L218" t="s">
        <v>26</v>
      </c>
      <c r="N218" s="1">
        <v>41844000</v>
      </c>
      <c r="P218" s="1">
        <v>53496000</v>
      </c>
      <c r="Q218" s="1">
        <v>41844000</v>
      </c>
      <c r="R218" s="1">
        <v>53496000</v>
      </c>
    </row>
    <row r="219" spans="4:18" x14ac:dyDescent="0.3">
      <c r="D219" t="s">
        <v>384</v>
      </c>
      <c r="F219">
        <v>138901</v>
      </c>
      <c r="I219">
        <v>500748</v>
      </c>
      <c r="J219" t="s">
        <v>752</v>
      </c>
      <c r="L219" t="s">
        <v>26</v>
      </c>
      <c r="N219" s="1">
        <v>1359824.89</v>
      </c>
      <c r="P219">
        <v>0</v>
      </c>
      <c r="Q219" s="1">
        <v>46890.51</v>
      </c>
      <c r="R219" s="1">
        <v>1312934.3799999999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L220" t="s">
        <v>26</v>
      </c>
      <c r="N220" s="1">
        <v>205187000</v>
      </c>
      <c r="P220">
        <v>0</v>
      </c>
      <c r="Q220">
        <v>0</v>
      </c>
      <c r="R220" s="1">
        <v>205187000</v>
      </c>
    </row>
    <row r="221" spans="4:18" x14ac:dyDescent="0.3">
      <c r="D221" t="s">
        <v>384</v>
      </c>
      <c r="F221">
        <v>138901</v>
      </c>
      <c r="I221">
        <v>500749</v>
      </c>
      <c r="J221" t="s">
        <v>421</v>
      </c>
      <c r="K221" t="s">
        <v>386</v>
      </c>
      <c r="L221" t="s">
        <v>26</v>
      </c>
      <c r="N221" s="1">
        <v>31873000</v>
      </c>
      <c r="P221" s="1">
        <v>153347000</v>
      </c>
      <c r="Q221" s="1">
        <v>143642000</v>
      </c>
      <c r="R221" s="1">
        <v>41578000</v>
      </c>
    </row>
    <row r="222" spans="4:18" x14ac:dyDescent="0.3">
      <c r="D222" t="s">
        <v>384</v>
      </c>
      <c r="F222">
        <v>138901</v>
      </c>
      <c r="I222">
        <v>500758</v>
      </c>
      <c r="J222" t="s">
        <v>422</v>
      </c>
      <c r="L222" t="s">
        <v>26</v>
      </c>
      <c r="N222" s="1">
        <v>1500000</v>
      </c>
      <c r="P222">
        <v>0</v>
      </c>
      <c r="Q222">
        <v>0</v>
      </c>
      <c r="R222" s="1">
        <v>1500000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L223" t="s">
        <v>26</v>
      </c>
      <c r="N223" s="1">
        <v>146753568.28</v>
      </c>
      <c r="P223" s="1">
        <v>37387159.5</v>
      </c>
      <c r="Q223" s="1">
        <v>38624477.119999997</v>
      </c>
      <c r="R223" s="1">
        <v>145516250.66</v>
      </c>
    </row>
    <row r="224" spans="4:18" x14ac:dyDescent="0.3">
      <c r="D224" t="s">
        <v>384</v>
      </c>
      <c r="F224">
        <v>138901</v>
      </c>
      <c r="I224">
        <v>500768</v>
      </c>
      <c r="J224" t="s">
        <v>423</v>
      </c>
      <c r="K224" t="s">
        <v>386</v>
      </c>
      <c r="L224" t="s">
        <v>26</v>
      </c>
      <c r="N224" s="1">
        <v>20557631.710000001</v>
      </c>
      <c r="P224" s="1">
        <v>74327034.540000007</v>
      </c>
      <c r="Q224" s="1">
        <v>67804721.349999994</v>
      </c>
      <c r="R224" s="1">
        <v>27079944.899999999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L225" t="s">
        <v>26</v>
      </c>
      <c r="N225" s="1">
        <v>92036625</v>
      </c>
      <c r="P225">
        <v>0</v>
      </c>
      <c r="Q225">
        <v>0</v>
      </c>
      <c r="R225" s="1">
        <v>92036625</v>
      </c>
    </row>
    <row r="226" spans="2:18" x14ac:dyDescent="0.3">
      <c r="D226" t="s">
        <v>384</v>
      </c>
      <c r="F226">
        <v>138901</v>
      </c>
      <c r="I226">
        <v>500770</v>
      </c>
      <c r="J226" t="s">
        <v>1033</v>
      </c>
      <c r="K226" t="s">
        <v>386</v>
      </c>
      <c r="L226" t="s">
        <v>26</v>
      </c>
      <c r="N226" s="1">
        <v>12438375</v>
      </c>
      <c r="P226" s="1">
        <v>17424125</v>
      </c>
      <c r="Q226" s="1">
        <v>12561062.5</v>
      </c>
      <c r="R226" s="1">
        <v>17301437.5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L227" t="s">
        <v>26</v>
      </c>
      <c r="N227" s="1">
        <v>154679206.71000001</v>
      </c>
      <c r="P227">
        <v>0</v>
      </c>
      <c r="Q227" s="1">
        <v>2706250</v>
      </c>
      <c r="R227" s="1">
        <v>151972956.71000001</v>
      </c>
    </row>
    <row r="228" spans="2:18" x14ac:dyDescent="0.3">
      <c r="D228" t="s">
        <v>384</v>
      </c>
      <c r="F228">
        <v>138901</v>
      </c>
      <c r="I228">
        <v>500776</v>
      </c>
      <c r="J228" t="s">
        <v>424</v>
      </c>
      <c r="K228" t="s">
        <v>386</v>
      </c>
      <c r="L228" t="s">
        <v>26</v>
      </c>
      <c r="N228" s="1">
        <v>25133293.289999999</v>
      </c>
      <c r="P228" s="1">
        <v>34974230.789999999</v>
      </c>
      <c r="Q228" s="1">
        <v>26645324.539999999</v>
      </c>
      <c r="R228" s="1">
        <v>33462199.539999999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L229" t="s">
        <v>26</v>
      </c>
      <c r="N229" s="1">
        <v>37235841.780000001</v>
      </c>
      <c r="P229">
        <v>0</v>
      </c>
      <c r="Q229" s="1">
        <v>2653437.5</v>
      </c>
      <c r="R229" s="1">
        <v>34582404.280000001</v>
      </c>
    </row>
    <row r="230" spans="2:18" x14ac:dyDescent="0.3">
      <c r="D230" t="s">
        <v>384</v>
      </c>
      <c r="F230">
        <v>138901</v>
      </c>
      <c r="I230">
        <v>500781</v>
      </c>
      <c r="J230" t="s">
        <v>424</v>
      </c>
      <c r="K230" t="s">
        <v>386</v>
      </c>
      <c r="L230" t="s">
        <v>26</v>
      </c>
      <c r="N230" s="1">
        <v>4764158.22</v>
      </c>
      <c r="P230" s="1">
        <v>12202369.699999999</v>
      </c>
      <c r="Q230" s="1">
        <v>10341119.699999999</v>
      </c>
      <c r="R230" s="1">
        <v>6625408.2199999997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L231" t="s">
        <v>26</v>
      </c>
      <c r="N231" s="1">
        <v>69323511.109999999</v>
      </c>
      <c r="P231" s="1">
        <v>378517.92</v>
      </c>
      <c r="Q231">
        <v>0</v>
      </c>
      <c r="R231" s="1">
        <v>69702029.030000001</v>
      </c>
    </row>
    <row r="232" spans="2:18" x14ac:dyDescent="0.3">
      <c r="D232" t="s">
        <v>384</v>
      </c>
      <c r="F232">
        <v>138901</v>
      </c>
      <c r="I232">
        <v>500782</v>
      </c>
      <c r="J232" t="s">
        <v>1034</v>
      </c>
      <c r="K232" t="s">
        <v>386</v>
      </c>
      <c r="L232" t="s">
        <v>26</v>
      </c>
      <c r="N232" s="1">
        <v>2676932.19</v>
      </c>
      <c r="P232" s="1">
        <v>4665391.1500000004</v>
      </c>
      <c r="Q232" s="1">
        <v>2713838.86</v>
      </c>
      <c r="R232" s="1">
        <v>4628484.4800000004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L233" t="s">
        <v>26</v>
      </c>
      <c r="N233" s="1">
        <v>42758230.659999996</v>
      </c>
      <c r="P233">
        <v>0</v>
      </c>
      <c r="Q233">
        <v>0</v>
      </c>
      <c r="R233" s="1">
        <v>42758230.659999996</v>
      </c>
    </row>
    <row r="234" spans="2:18" x14ac:dyDescent="0.3">
      <c r="D234" t="s">
        <v>384</v>
      </c>
      <c r="F234">
        <v>138901</v>
      </c>
      <c r="I234">
        <v>500787</v>
      </c>
      <c r="J234" t="s">
        <v>775</v>
      </c>
      <c r="K234" t="s">
        <v>386</v>
      </c>
      <c r="L234" t="s">
        <v>26</v>
      </c>
      <c r="N234" s="1">
        <v>2143111.16</v>
      </c>
      <c r="P234" s="1">
        <v>4233161.71</v>
      </c>
      <c r="Q234" s="1">
        <v>2143111.16</v>
      </c>
      <c r="R234" s="1">
        <v>4233161.71</v>
      </c>
    </row>
    <row r="235" spans="2:18" x14ac:dyDescent="0.3">
      <c r="D235" t="s">
        <v>384</v>
      </c>
      <c r="F235">
        <v>138901</v>
      </c>
      <c r="I235">
        <v>500791</v>
      </c>
      <c r="J235" t="s">
        <v>1069</v>
      </c>
      <c r="L235" t="s">
        <v>26</v>
      </c>
      <c r="N235">
        <v>0</v>
      </c>
      <c r="P235" s="1">
        <v>3736018.73</v>
      </c>
      <c r="Q235">
        <v>0</v>
      </c>
      <c r="R235" s="1">
        <v>3736018.73</v>
      </c>
    </row>
    <row r="236" spans="2:18" x14ac:dyDescent="0.3">
      <c r="D236" t="s">
        <v>384</v>
      </c>
      <c r="F236">
        <v>138901</v>
      </c>
      <c r="I236">
        <v>500791</v>
      </c>
      <c r="J236" t="s">
        <v>1069</v>
      </c>
      <c r="K236" t="s">
        <v>386</v>
      </c>
      <c r="L236" t="s">
        <v>26</v>
      </c>
      <c r="N236">
        <v>0</v>
      </c>
      <c r="P236" s="1">
        <v>42117.78</v>
      </c>
      <c r="Q236">
        <v>0</v>
      </c>
      <c r="R236" s="1">
        <v>42117.78</v>
      </c>
    </row>
    <row r="237" spans="2:18" x14ac:dyDescent="0.3">
      <c r="D237" t="s">
        <v>384</v>
      </c>
      <c r="F237">
        <v>138901</v>
      </c>
      <c r="I237">
        <v>500793</v>
      </c>
      <c r="J237" t="s">
        <v>753</v>
      </c>
      <c r="L237" t="s">
        <v>26</v>
      </c>
      <c r="N237">
        <v>0</v>
      </c>
      <c r="P237" s="1">
        <v>4494890.43</v>
      </c>
      <c r="Q237">
        <v>0</v>
      </c>
      <c r="R237" s="1">
        <v>4494890.43</v>
      </c>
    </row>
    <row r="238" spans="2:18" x14ac:dyDescent="0.3">
      <c r="D238" t="s">
        <v>384</v>
      </c>
      <c r="F238">
        <v>138901</v>
      </c>
      <c r="I238">
        <v>500793</v>
      </c>
      <c r="J238" t="s">
        <v>753</v>
      </c>
      <c r="K238" t="s">
        <v>386</v>
      </c>
      <c r="L238" t="s">
        <v>26</v>
      </c>
      <c r="N238">
        <v>0</v>
      </c>
      <c r="P238" s="1">
        <v>300481.08</v>
      </c>
      <c r="Q238" s="1">
        <v>2376.9899999999998</v>
      </c>
      <c r="R238" s="1">
        <v>298104.09000000003</v>
      </c>
    </row>
    <row r="240" spans="2:18" x14ac:dyDescent="0.3">
      <c r="B240" t="s">
        <v>442</v>
      </c>
      <c r="D240" t="s">
        <v>384</v>
      </c>
      <c r="F240">
        <v>138901</v>
      </c>
      <c r="L240" t="s">
        <v>26</v>
      </c>
      <c r="N240" s="1">
        <v>7010757272.1599998</v>
      </c>
      <c r="P240" s="1">
        <v>2991251362.6999998</v>
      </c>
      <c r="Q240" s="1">
        <v>2844010902.5</v>
      </c>
      <c r="R240" s="1">
        <v>7157997732.3599997</v>
      </c>
    </row>
    <row r="242" spans="1:18" x14ac:dyDescent="0.3">
      <c r="B242" t="s">
        <v>443</v>
      </c>
      <c r="D242" t="s">
        <v>384</v>
      </c>
      <c r="L242" t="s">
        <v>26</v>
      </c>
      <c r="N242" s="1">
        <v>7010757272.1599998</v>
      </c>
      <c r="P242" s="1">
        <v>2991251362.6999998</v>
      </c>
      <c r="Q242" s="1">
        <v>2844010902.5</v>
      </c>
      <c r="R242" s="1">
        <v>7157997732.3599997</v>
      </c>
    </row>
    <row r="244" spans="1:18" x14ac:dyDescent="0.3">
      <c r="B244" t="s">
        <v>444</v>
      </c>
      <c r="L244" t="s">
        <v>26</v>
      </c>
      <c r="N244" s="1">
        <v>7010757272.1599998</v>
      </c>
      <c r="P244" s="1">
        <v>2991251362.6999998</v>
      </c>
      <c r="Q244" s="1">
        <v>2844010902.5</v>
      </c>
      <c r="R244" s="1">
        <v>7157997732.3599997</v>
      </c>
    </row>
    <row r="246" spans="1:18" x14ac:dyDescent="0.3">
      <c r="A246" t="s">
        <v>1070</v>
      </c>
    </row>
    <row r="247" spans="1:18" x14ac:dyDescent="0.3">
      <c r="A247" t="s">
        <v>446</v>
      </c>
    </row>
    <row r="248" spans="1:18" x14ac:dyDescent="0.3">
      <c r="A248" t="s">
        <v>1067</v>
      </c>
    </row>
    <row r="249" spans="1:18" x14ac:dyDescent="0.3">
      <c r="A249" t="s">
        <v>447</v>
      </c>
    </row>
    <row r="251" spans="1:18" x14ac:dyDescent="0.3">
      <c r="C251" t="s">
        <v>379</v>
      </c>
      <c r="E251" t="s">
        <v>374</v>
      </c>
      <c r="G251" t="s">
        <v>448</v>
      </c>
      <c r="H251" t="s">
        <v>380</v>
      </c>
      <c r="J251" t="s">
        <v>381</v>
      </c>
      <c r="M251" t="s">
        <v>382</v>
      </c>
      <c r="O251" t="s">
        <v>383</v>
      </c>
    </row>
    <row r="253" spans="1:18" x14ac:dyDescent="0.3">
      <c r="C253" t="s">
        <v>26</v>
      </c>
      <c r="E253" t="s">
        <v>384</v>
      </c>
      <c r="H253" s="1">
        <v>5686480498.8500004</v>
      </c>
      <c r="J253" s="1">
        <v>247475589.38999999</v>
      </c>
      <c r="M253" s="1">
        <v>329837773.75999999</v>
      </c>
      <c r="O253" s="1">
        <v>5604118314.4799995</v>
      </c>
    </row>
    <row r="254" spans="1:18" x14ac:dyDescent="0.3">
      <c r="C254" t="s">
        <v>26</v>
      </c>
      <c r="E254" t="s">
        <v>384</v>
      </c>
      <c r="G254" t="s">
        <v>386</v>
      </c>
      <c r="H254" s="1">
        <v>1324276773.3099999</v>
      </c>
      <c r="J254" s="1">
        <v>2743775773.3099999</v>
      </c>
      <c r="M254" s="1">
        <v>2514173128.7399998</v>
      </c>
      <c r="O254" s="1">
        <v>1553879417.8800001</v>
      </c>
    </row>
    <row r="256" spans="1:18" x14ac:dyDescent="0.3">
      <c r="B256" t="s">
        <v>442</v>
      </c>
      <c r="C256" t="s">
        <v>26</v>
      </c>
      <c r="H256" s="1">
        <v>7010757272.1599998</v>
      </c>
      <c r="J256" s="1">
        <v>2991251362.6999998</v>
      </c>
      <c r="M256" s="1">
        <v>2844010902.5</v>
      </c>
      <c r="O256" s="1">
        <v>7157997732.3599997</v>
      </c>
    </row>
  </sheetData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4"/>
  <dimension ref="A1:R18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1071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61405.91</v>
      </c>
      <c r="Q8" s="1">
        <v>61405.91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386724.96</v>
      </c>
      <c r="P9" s="1">
        <v>11568.36</v>
      </c>
      <c r="Q9" s="1">
        <v>23959.29</v>
      </c>
      <c r="R9" s="1">
        <v>374334.03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3446050.46</v>
      </c>
      <c r="P11" s="1">
        <v>9029850.7300000004</v>
      </c>
      <c r="Q11" s="1">
        <v>8450325.4600000009</v>
      </c>
      <c r="R11" s="1">
        <v>4025575.73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9132364.1400000006</v>
      </c>
      <c r="P12" s="1">
        <v>252861.16</v>
      </c>
      <c r="Q12" s="1">
        <v>257760</v>
      </c>
      <c r="R12" s="1">
        <v>9127465.3000000007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>
        <v>0</v>
      </c>
      <c r="P13">
        <v>0</v>
      </c>
      <c r="Q13">
        <v>0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38647.21</v>
      </c>
      <c r="P14" s="1">
        <v>3640556.4</v>
      </c>
      <c r="Q14" s="1">
        <v>3626097.23</v>
      </c>
      <c r="R14" s="1">
        <v>53106.38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507386.11</v>
      </c>
      <c r="P15" s="1">
        <v>205092.66</v>
      </c>
      <c r="Q15" s="1">
        <v>629808.1</v>
      </c>
      <c r="R15" s="1">
        <v>82670.67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39693.74</v>
      </c>
      <c r="P16" s="1">
        <v>5899677.7699999996</v>
      </c>
      <c r="Q16" s="1">
        <v>5889500.4100000001</v>
      </c>
      <c r="R16" s="1">
        <v>49871.1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208906.65</v>
      </c>
      <c r="P17" s="1">
        <v>98270.06</v>
      </c>
      <c r="Q17">
        <v>0</v>
      </c>
      <c r="R17" s="1">
        <v>307176.71000000002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-46388.1</v>
      </c>
      <c r="P18" s="1">
        <v>4093832.56</v>
      </c>
      <c r="Q18" s="1">
        <v>4085840.77</v>
      </c>
      <c r="R18" s="1">
        <v>-38396.31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369106.34</v>
      </c>
      <c r="P19" s="1">
        <v>118559.95</v>
      </c>
      <c r="Q19" s="1">
        <v>383920.74</v>
      </c>
      <c r="R19" s="1">
        <v>103745.55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56549.23</v>
      </c>
      <c r="Q22" s="1">
        <v>56549.23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59278.87</v>
      </c>
      <c r="P23" s="1">
        <v>27139.69</v>
      </c>
      <c r="Q23" s="1">
        <v>33623.17</v>
      </c>
      <c r="R23" s="1">
        <v>52795.39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52585.39</v>
      </c>
      <c r="P24" s="1">
        <v>4382083.83</v>
      </c>
      <c r="Q24" s="1">
        <v>4361625.49</v>
      </c>
      <c r="R24" s="1">
        <v>73043.73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336431.96</v>
      </c>
      <c r="P25" s="1">
        <v>71934.27</v>
      </c>
      <c r="Q25">
        <v>0</v>
      </c>
      <c r="R25" s="1">
        <v>408366.23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257489.16</v>
      </c>
      <c r="P26" s="1">
        <v>88755.07</v>
      </c>
      <c r="Q26" s="1">
        <v>296112.53000000003</v>
      </c>
      <c r="R26" s="1">
        <v>50131.7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5536.28</v>
      </c>
      <c r="P27" s="1">
        <v>63072.52</v>
      </c>
      <c r="Q27" s="1">
        <v>66174.899999999994</v>
      </c>
      <c r="R27" s="1">
        <v>2433.9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51127.53</v>
      </c>
      <c r="P28" s="1">
        <v>67696.77</v>
      </c>
      <c r="Q28" s="1">
        <v>103716.95</v>
      </c>
      <c r="R28" s="1">
        <v>15107.35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123345.74</v>
      </c>
      <c r="P29" s="1">
        <v>1955158.02</v>
      </c>
      <c r="Q29" s="1">
        <v>1891102.9</v>
      </c>
      <c r="R29" s="1">
        <v>187400.86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1252773.7</v>
      </c>
      <c r="P30" s="1">
        <v>69278.570000000007</v>
      </c>
      <c r="Q30">
        <v>0</v>
      </c>
      <c r="R30" s="1">
        <v>1322052.27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16648.669999999998</v>
      </c>
      <c r="P31" s="1">
        <v>2483.54</v>
      </c>
      <c r="Q31" s="1">
        <v>17320.580000000002</v>
      </c>
      <c r="R31" s="1">
        <v>1811.63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 s="1">
        <v>1286.55</v>
      </c>
      <c r="P32" s="1">
        <v>607967.99</v>
      </c>
      <c r="Q32" s="1">
        <v>607352.9</v>
      </c>
      <c r="R32" s="1">
        <v>1901.64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11929.18</v>
      </c>
      <c r="P33" s="1">
        <v>3267.13</v>
      </c>
      <c r="Q33">
        <v>0</v>
      </c>
      <c r="R33" s="1">
        <v>15196.31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1129657.8899999999</v>
      </c>
      <c r="Q34" s="1">
        <v>1129657.8899999999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121372.51</v>
      </c>
      <c r="P36" s="1">
        <v>15877478.66</v>
      </c>
      <c r="Q36" s="1">
        <v>15900851.48</v>
      </c>
      <c r="R36" s="1">
        <v>97999.69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1338175.47</v>
      </c>
      <c r="P37" s="1">
        <v>695140.63</v>
      </c>
      <c r="Q37" s="1">
        <v>2037912.45</v>
      </c>
      <c r="R37" s="1">
        <v>-4596.3500000000004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66544.070000000007</v>
      </c>
      <c r="P38" s="1">
        <v>3329754.55</v>
      </c>
      <c r="Q38" s="1">
        <v>3329255.68</v>
      </c>
      <c r="R38" s="1">
        <v>67042.94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-55827.62</v>
      </c>
      <c r="P39" s="1">
        <v>84115.76</v>
      </c>
      <c r="Q39">
        <v>0</v>
      </c>
      <c r="R39" s="1">
        <v>28288.14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20372.68</v>
      </c>
      <c r="P42" s="1">
        <v>62598.38</v>
      </c>
      <c r="Q42" s="1">
        <v>52888.75</v>
      </c>
      <c r="R42" s="1">
        <v>30082.31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0</v>
      </c>
      <c r="P43">
        <v>0</v>
      </c>
      <c r="Q43">
        <v>0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0</v>
      </c>
      <c r="P44">
        <v>0</v>
      </c>
      <c r="Q44">
        <v>0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30397.97</v>
      </c>
      <c r="P45" s="1">
        <v>15451.64</v>
      </c>
      <c r="Q45" s="1">
        <v>20827.5</v>
      </c>
      <c r="R45" s="1">
        <v>25022.11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72.66</v>
      </c>
      <c r="P46">
        <v>51.98</v>
      </c>
      <c r="Q46">
        <v>86.63</v>
      </c>
      <c r="R46">
        <v>38.01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337664.38</v>
      </c>
      <c r="P47" s="1">
        <v>8383223</v>
      </c>
      <c r="Q47" s="1">
        <v>8138251.7400000002</v>
      </c>
      <c r="R47" s="1">
        <v>582635.64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5646143.5899999999</v>
      </c>
      <c r="P48" s="1">
        <v>674597.03</v>
      </c>
      <c r="Q48">
        <v>0</v>
      </c>
      <c r="R48" s="1">
        <v>6320740.6200000001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22129.98</v>
      </c>
      <c r="P49" s="1">
        <v>3309351.05</v>
      </c>
      <c r="Q49" s="1">
        <v>3308068.08</v>
      </c>
      <c r="R49" s="1">
        <v>23412.95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5431.93</v>
      </c>
      <c r="P50" s="1">
        <v>123620.62</v>
      </c>
      <c r="Q50">
        <v>0</v>
      </c>
      <c r="R50" s="1">
        <v>129052.55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5934.18</v>
      </c>
      <c r="P51" s="1">
        <v>1282568.07</v>
      </c>
      <c r="Q51" s="1">
        <v>1280134.44</v>
      </c>
      <c r="R51" s="1">
        <v>8367.81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46348.31</v>
      </c>
      <c r="P52" s="1">
        <v>102592.73</v>
      </c>
      <c r="Q52">
        <v>0</v>
      </c>
      <c r="R52" s="1">
        <v>148941.04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88652.98</v>
      </c>
      <c r="P53" s="1">
        <v>3667931.11</v>
      </c>
      <c r="Q53" s="1">
        <v>3645236.13</v>
      </c>
      <c r="R53" s="1">
        <v>111347.96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952493.05</v>
      </c>
      <c r="P54" s="1">
        <v>409119.43</v>
      </c>
      <c r="Q54" s="1">
        <v>1276102.3</v>
      </c>
      <c r="R54" s="1">
        <v>85510.18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2240.0700000000002</v>
      </c>
      <c r="P55" s="1">
        <v>519151.44</v>
      </c>
      <c r="Q55" s="1">
        <v>519202.58</v>
      </c>
      <c r="R55" s="1">
        <v>2188.9299999999998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-90.67</v>
      </c>
      <c r="P56" s="1">
        <v>5224.71</v>
      </c>
      <c r="Q56" s="1">
        <v>5314.66</v>
      </c>
      <c r="R56">
        <v>-180.62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6559.89</v>
      </c>
      <c r="P59" s="1">
        <v>84237.81</v>
      </c>
      <c r="Q59" s="1">
        <v>82197.490000000005</v>
      </c>
      <c r="R59" s="1">
        <v>8600.2099999999991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48119.39</v>
      </c>
      <c r="P60" s="1">
        <v>23280.85</v>
      </c>
      <c r="Q60" s="1">
        <v>31597.4</v>
      </c>
      <c r="R60" s="1">
        <v>39802.839999999997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111299.08</v>
      </c>
      <c r="P61" s="1">
        <v>8112149.4699999997</v>
      </c>
      <c r="Q61" s="1">
        <v>8098434.5499999998</v>
      </c>
      <c r="R61" s="1">
        <v>125014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319588.67</v>
      </c>
      <c r="P62" s="1">
        <v>404184.35</v>
      </c>
      <c r="Q62">
        <v>0</v>
      </c>
      <c r="R62" s="1">
        <v>723773.02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 s="1">
        <v>1053.33</v>
      </c>
      <c r="P63" s="1">
        <v>95545.89</v>
      </c>
      <c r="Q63" s="1">
        <v>94874.78</v>
      </c>
      <c r="R63" s="1">
        <v>1724.44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13364.26</v>
      </c>
      <c r="P64" s="1">
        <v>10059.1</v>
      </c>
      <c r="Q64">
        <v>0</v>
      </c>
      <c r="R64" s="1">
        <v>23423.360000000001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392.91</v>
      </c>
      <c r="P65">
        <v>392.05</v>
      </c>
      <c r="Q65">
        <v>607.57000000000005</v>
      </c>
      <c r="R65">
        <v>177.39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189.07</v>
      </c>
      <c r="P66">
        <v>103.99</v>
      </c>
      <c r="Q66">
        <v>293.06</v>
      </c>
      <c r="R66">
        <v>0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9483683.1400000006</v>
      </c>
      <c r="Q67" s="1">
        <v>9483683.1400000006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15763716.17</v>
      </c>
      <c r="Q69" s="1">
        <v>15763716.17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28173.85</v>
      </c>
      <c r="P71" s="1">
        <v>8248299.54</v>
      </c>
      <c r="Q71" s="1">
        <v>8233047.3799999999</v>
      </c>
      <c r="R71" s="1">
        <v>43426.01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299494.87</v>
      </c>
      <c r="P72" s="1">
        <v>428651.09</v>
      </c>
      <c r="Q72">
        <v>0</v>
      </c>
      <c r="R72" s="1">
        <v>728145.96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2127.4</v>
      </c>
      <c r="P73" s="1">
        <v>455250.78</v>
      </c>
      <c r="Q73" s="1">
        <v>454722.77</v>
      </c>
      <c r="R73" s="1">
        <v>2655.41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9216.56</v>
      </c>
      <c r="P74" s="1">
        <v>10475.219999999999</v>
      </c>
      <c r="Q74">
        <v>0</v>
      </c>
      <c r="R74" s="1">
        <v>19691.78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33665.06</v>
      </c>
      <c r="Q77" s="1">
        <v>33665.06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>
        <v>0</v>
      </c>
      <c r="P78" s="1">
        <v>1352752.13</v>
      </c>
      <c r="Q78" s="1">
        <v>1320852.27</v>
      </c>
      <c r="R78" s="1">
        <v>31899.86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>
        <v>0</v>
      </c>
      <c r="P79" s="1">
        <v>117837.23</v>
      </c>
      <c r="Q79">
        <v>0</v>
      </c>
      <c r="R79" s="1">
        <v>117837.23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2054403.61</v>
      </c>
      <c r="Q80" s="1">
        <v>2054403.61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14910.13</v>
      </c>
      <c r="P81" s="1">
        <v>630403.24</v>
      </c>
      <c r="Q81" s="1">
        <v>645313.37</v>
      </c>
      <c r="R81">
        <v>0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29583.1</v>
      </c>
      <c r="P82" s="1">
        <v>22315.31</v>
      </c>
      <c r="Q82" s="1">
        <v>51898.41</v>
      </c>
      <c r="R82">
        <v>0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33641.79</v>
      </c>
      <c r="P87" s="1">
        <v>1694819.77</v>
      </c>
      <c r="Q87" s="1">
        <v>1682555.07</v>
      </c>
      <c r="R87" s="1">
        <v>45906.49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229844.45</v>
      </c>
      <c r="P88" s="1">
        <v>140212.32</v>
      </c>
      <c r="Q88">
        <v>0</v>
      </c>
      <c r="R88" s="1">
        <v>370056.77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373115.69</v>
      </c>
      <c r="P89" s="1">
        <v>24521.26</v>
      </c>
      <c r="Q89">
        <v>0</v>
      </c>
      <c r="R89" s="1">
        <v>397636.95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831.02</v>
      </c>
      <c r="P90">
        <v>864.52</v>
      </c>
      <c r="Q90">
        <v>920.05</v>
      </c>
      <c r="R90">
        <v>775.49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3098.07</v>
      </c>
      <c r="P93" s="1">
        <v>31016.51</v>
      </c>
      <c r="Q93" s="1">
        <v>33092.94</v>
      </c>
      <c r="R93" s="1">
        <v>1021.64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1349449.73</v>
      </c>
      <c r="P94" s="1">
        <v>9405988.8499999996</v>
      </c>
      <c r="Q94" s="1">
        <v>8964623.9499999993</v>
      </c>
      <c r="R94" s="1">
        <v>1790814.63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8041371.6299999999</v>
      </c>
      <c r="P95" s="1">
        <v>1753695.01</v>
      </c>
      <c r="Q95" s="1">
        <v>5960328.1900000004</v>
      </c>
      <c r="R95" s="1">
        <v>3834738.45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198.48</v>
      </c>
      <c r="P97">
        <v>165.64</v>
      </c>
      <c r="Q97">
        <v>364.12</v>
      </c>
      <c r="R97">
        <v>0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143194.92000000001</v>
      </c>
      <c r="P98" s="1">
        <v>2598397.17</v>
      </c>
      <c r="Q98" s="1">
        <v>2547027.4300000002</v>
      </c>
      <c r="R98" s="1">
        <v>194564.66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1469237.3</v>
      </c>
      <c r="P99" s="1">
        <v>586531.34</v>
      </c>
      <c r="Q99" s="1">
        <v>2229784.73</v>
      </c>
      <c r="R99" s="1">
        <v>-174016.09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210464.31</v>
      </c>
      <c r="P100" s="1">
        <v>3816122.52</v>
      </c>
      <c r="Q100" s="1">
        <v>3740632.53</v>
      </c>
      <c r="R100" s="1">
        <v>285954.3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2159073.6</v>
      </c>
      <c r="P101" s="1">
        <v>863346.66</v>
      </c>
      <c r="Q101" s="1">
        <v>3278262.73</v>
      </c>
      <c r="R101" s="1">
        <v>-255842.47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20646.29</v>
      </c>
      <c r="P104" s="1">
        <v>1397164.88</v>
      </c>
      <c r="Q104" s="1">
        <v>1417811.17</v>
      </c>
      <c r="R104">
        <v>0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71663.42</v>
      </c>
      <c r="P105" s="1">
        <v>20800.150000000001</v>
      </c>
      <c r="Q105" s="1">
        <v>92463.57</v>
      </c>
      <c r="R105">
        <v>0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70931.289999999994</v>
      </c>
      <c r="P106" s="1">
        <v>1357094.57</v>
      </c>
      <c r="Q106" s="1">
        <v>1363091.42</v>
      </c>
      <c r="R106" s="1">
        <v>64934.44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582422.23</v>
      </c>
      <c r="P107" s="1">
        <v>299969.53999999998</v>
      </c>
      <c r="Q107" s="1">
        <v>812584.24</v>
      </c>
      <c r="R107" s="1">
        <v>69807.53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265806</v>
      </c>
      <c r="P110" s="1">
        <v>6583626.8700000001</v>
      </c>
      <c r="Q110" s="1">
        <v>6423386.5499999998</v>
      </c>
      <c r="R110" s="1">
        <v>426046.32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3176696.29</v>
      </c>
      <c r="P111" s="1">
        <v>1924684.13</v>
      </c>
      <c r="Q111" s="1">
        <v>5461777.54</v>
      </c>
      <c r="R111" s="1">
        <v>-360397.12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37518.949999999997</v>
      </c>
      <c r="P112" s="1">
        <v>3295243.85</v>
      </c>
      <c r="Q112" s="1">
        <v>3281032.03</v>
      </c>
      <c r="R112" s="1">
        <v>51730.77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267800.12</v>
      </c>
      <c r="P113" s="1">
        <v>456472.68</v>
      </c>
      <c r="Q113">
        <v>0</v>
      </c>
      <c r="R113" s="1">
        <v>724272.8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 s="1">
        <v>1342.65</v>
      </c>
      <c r="P115" s="1">
        <v>8309.9599999999991</v>
      </c>
      <c r="Q115" s="1">
        <v>7910.32</v>
      </c>
      <c r="R115" s="1">
        <v>1742.29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14637.63</v>
      </c>
      <c r="P116" s="1">
        <v>6515.85</v>
      </c>
      <c r="Q116" s="1">
        <v>6315.53</v>
      </c>
      <c r="R116" s="1">
        <v>14837.95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822.2</v>
      </c>
      <c r="P117" s="1">
        <v>139901.42000000001</v>
      </c>
      <c r="Q117" s="1">
        <v>139842.57999999999</v>
      </c>
      <c r="R117">
        <v>881.04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8344.6200000000008</v>
      </c>
      <c r="P118" s="1">
        <v>17865.03</v>
      </c>
      <c r="Q118" s="1">
        <v>18219.57</v>
      </c>
      <c r="R118" s="1">
        <v>7990.08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131455.41</v>
      </c>
      <c r="P121" s="1">
        <v>11524.35</v>
      </c>
      <c r="Q121">
        <v>0</v>
      </c>
      <c r="R121" s="1">
        <v>142979.76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75727.16</v>
      </c>
      <c r="P122" s="1">
        <v>567953.76</v>
      </c>
      <c r="Q122">
        <v>0</v>
      </c>
      <c r="R122" s="1">
        <v>643680.92000000004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98199.71</v>
      </c>
      <c r="P123" s="1">
        <v>4513960.1399999997</v>
      </c>
      <c r="Q123" s="1">
        <v>4499889.5199999996</v>
      </c>
      <c r="R123" s="1">
        <v>112270.33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204084.42</v>
      </c>
      <c r="P124" s="1">
        <v>730049.39</v>
      </c>
      <c r="Q124">
        <v>0</v>
      </c>
      <c r="R124" s="1">
        <v>934133.81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10951.56</v>
      </c>
      <c r="P125" s="1">
        <v>2777655.99</v>
      </c>
      <c r="Q125" s="1">
        <v>2769953.79</v>
      </c>
      <c r="R125" s="1">
        <v>18653.759999999998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259752.85</v>
      </c>
      <c r="P126" s="1">
        <v>405565.53</v>
      </c>
      <c r="Q126" s="1">
        <v>372841.67</v>
      </c>
      <c r="R126" s="1">
        <v>292476.71000000002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44312.02</v>
      </c>
      <c r="P127" s="1">
        <v>11098822.939999999</v>
      </c>
      <c r="Q127" s="1">
        <v>11067658.4</v>
      </c>
      <c r="R127" s="1">
        <v>75476.56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1051009.42</v>
      </c>
      <c r="P128" s="1">
        <v>1640994.96</v>
      </c>
      <c r="Q128" s="1">
        <v>1508588.04</v>
      </c>
      <c r="R128" s="1">
        <v>1183416.3400000001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1463.28</v>
      </c>
      <c r="P129" s="1">
        <v>2164.0500000000002</v>
      </c>
      <c r="Q129" s="1">
        <v>2268.1</v>
      </c>
      <c r="R129" s="1">
        <v>1359.23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18812.25</v>
      </c>
      <c r="P132" s="1">
        <v>300365.99</v>
      </c>
      <c r="Q132" s="1">
        <v>284878.83</v>
      </c>
      <c r="R132" s="1">
        <v>34299.410000000003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260002.84</v>
      </c>
      <c r="P133" s="1">
        <v>183134.2</v>
      </c>
      <c r="Q133" s="1">
        <v>452638.1</v>
      </c>
      <c r="R133" s="1">
        <v>-9501.06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12681.37</v>
      </c>
      <c r="P134" s="1">
        <v>70218.25</v>
      </c>
      <c r="Q134" s="1">
        <v>68620.05</v>
      </c>
      <c r="R134" s="1">
        <v>14279.57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21652.69</v>
      </c>
      <c r="P135" s="1">
        <v>61563.11</v>
      </c>
      <c r="Q135">
        <v>0</v>
      </c>
      <c r="R135" s="1">
        <v>83215.8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495.66</v>
      </c>
      <c r="P137" s="1">
        <v>7765.68</v>
      </c>
      <c r="Q137" s="1">
        <v>7556.79</v>
      </c>
      <c r="R137">
        <v>704.55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5350.08</v>
      </c>
      <c r="P138" s="1">
        <v>7419.42</v>
      </c>
      <c r="Q138" s="1">
        <v>10223.09</v>
      </c>
      <c r="R138" s="1">
        <v>2546.41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591.99</v>
      </c>
      <c r="P139" s="1">
        <v>39213.78</v>
      </c>
      <c r="Q139" s="1">
        <v>39156.019999999997</v>
      </c>
      <c r="R139">
        <v>649.75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5473.43</v>
      </c>
      <c r="P140" s="1">
        <v>21381</v>
      </c>
      <c r="Q140" s="1">
        <v>11717.89</v>
      </c>
      <c r="R140" s="1">
        <v>15136.54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534204.21</v>
      </c>
      <c r="P141" s="1">
        <v>2245093.33</v>
      </c>
      <c r="Q141" s="1">
        <v>2050344.9</v>
      </c>
      <c r="R141" s="1">
        <v>728952.64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3649648.63</v>
      </c>
      <c r="P142" s="1">
        <v>854148.16</v>
      </c>
      <c r="Q142">
        <v>0</v>
      </c>
      <c r="R142" s="1">
        <v>4503796.79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71810.399999999994</v>
      </c>
      <c r="P144" s="1">
        <v>1078627.8700000001</v>
      </c>
      <c r="Q144" s="1">
        <v>1045228.86</v>
      </c>
      <c r="R144" s="1">
        <v>105209.41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645713.17000000004</v>
      </c>
      <c r="P145" s="1">
        <v>375461.28</v>
      </c>
      <c r="Q145">
        <v>0</v>
      </c>
      <c r="R145" s="1">
        <v>1021174.45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 s="1">
        <v>6135.02</v>
      </c>
      <c r="P146" s="1">
        <v>195710.57</v>
      </c>
      <c r="Q146" s="1">
        <v>194744.12</v>
      </c>
      <c r="R146" s="1">
        <v>7101.47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14627.69</v>
      </c>
      <c r="P147" s="1">
        <v>92515.65</v>
      </c>
      <c r="Q147" s="1">
        <v>15693.03</v>
      </c>
      <c r="R147" s="1">
        <v>91450.31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3593.22</v>
      </c>
      <c r="P148">
        <v>871.63</v>
      </c>
      <c r="Q148">
        <v>0</v>
      </c>
      <c r="R148" s="1">
        <v>4464.8500000000004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65.42</v>
      </c>
      <c r="Q149">
        <v>65.42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206932.86</v>
      </c>
      <c r="P151" s="1">
        <v>978674.7</v>
      </c>
      <c r="Q151" s="1">
        <v>922457.89</v>
      </c>
      <c r="R151" s="1">
        <v>263149.67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1525250.92</v>
      </c>
      <c r="P152" s="1">
        <v>851619.35</v>
      </c>
      <c r="Q152">
        <v>0</v>
      </c>
      <c r="R152" s="1">
        <v>2376870.27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6435.86</v>
      </c>
      <c r="P153" s="1">
        <v>7518.64</v>
      </c>
      <c r="Q153" s="1">
        <v>7980.5</v>
      </c>
      <c r="R153" s="1">
        <v>5974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123608.02</v>
      </c>
      <c r="P154" s="1">
        <v>1372570.98</v>
      </c>
      <c r="Q154" s="1">
        <v>1326530.75</v>
      </c>
      <c r="R154" s="1">
        <v>169648.25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1000998.03</v>
      </c>
      <c r="P155" s="1">
        <v>524169.97</v>
      </c>
      <c r="Q155">
        <v>0</v>
      </c>
      <c r="R155" s="1">
        <v>1525168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3657.65</v>
      </c>
      <c r="Q156">
        <v>0</v>
      </c>
      <c r="R156" s="1">
        <v>6000.12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42263.4</v>
      </c>
      <c r="P157" s="1">
        <v>253327.02</v>
      </c>
      <c r="Q157" s="1">
        <v>234887.33</v>
      </c>
      <c r="R157" s="1">
        <v>60703.09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353883.15</v>
      </c>
      <c r="P158" s="1">
        <v>253828.3</v>
      </c>
      <c r="Q158">
        <v>0</v>
      </c>
      <c r="R158" s="1">
        <v>607711.44999999995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67446.240000000005</v>
      </c>
      <c r="P159" s="1">
        <v>357611.64</v>
      </c>
      <c r="Q159" s="1">
        <v>331703.2</v>
      </c>
      <c r="R159" s="1">
        <v>93354.68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623402.17000000004</v>
      </c>
      <c r="P160" s="1">
        <v>658633.86</v>
      </c>
      <c r="Q160" s="1">
        <v>413096.29</v>
      </c>
      <c r="R160" s="1">
        <v>868939.74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 s="1">
        <v>21330.68</v>
      </c>
      <c r="P161" s="1">
        <v>38893.839999999997</v>
      </c>
      <c r="Q161" s="1">
        <v>35150.660000000003</v>
      </c>
      <c r="R161" s="1">
        <v>25073.86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355985.09</v>
      </c>
      <c r="P162" s="1">
        <v>146916.29</v>
      </c>
      <c r="Q162" s="1">
        <v>391151.54</v>
      </c>
      <c r="R162" s="1">
        <v>111749.84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 s="1">
        <v>6007.46</v>
      </c>
      <c r="P163" s="1">
        <v>35664.53</v>
      </c>
      <c r="Q163" s="1">
        <v>35750.6</v>
      </c>
      <c r="R163" s="1">
        <v>5921.39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173825.61</v>
      </c>
      <c r="P164" s="1">
        <v>398689.03</v>
      </c>
      <c r="Q164" s="1">
        <v>378517.92</v>
      </c>
      <c r="R164" s="1">
        <v>193996.72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144.35</v>
      </c>
      <c r="P165" s="1">
        <v>2220.17</v>
      </c>
      <c r="Q165">
        <v>144.35</v>
      </c>
      <c r="R165" s="1">
        <v>2220.17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44451.25</v>
      </c>
      <c r="P166" s="1">
        <v>81921.13</v>
      </c>
      <c r="Q166">
        <v>0</v>
      </c>
      <c r="R166" s="1">
        <v>126372.38</v>
      </c>
    </row>
    <row r="167" spans="1:18" x14ac:dyDescent="0.3">
      <c r="D167" t="s">
        <v>384</v>
      </c>
      <c r="F167">
        <v>138901</v>
      </c>
      <c r="I167">
        <v>500791</v>
      </c>
      <c r="J167" t="s">
        <v>1069</v>
      </c>
      <c r="K167" t="s">
        <v>543</v>
      </c>
      <c r="L167" t="s">
        <v>26</v>
      </c>
      <c r="N167">
        <v>0</v>
      </c>
      <c r="P167" s="1">
        <v>2708.51</v>
      </c>
      <c r="Q167">
        <v>0</v>
      </c>
      <c r="R167" s="1">
        <v>2708.51</v>
      </c>
    </row>
    <row r="168" spans="1:18" x14ac:dyDescent="0.3">
      <c r="D168" t="s">
        <v>384</v>
      </c>
      <c r="F168">
        <v>138901</v>
      </c>
      <c r="I168">
        <v>500793</v>
      </c>
      <c r="J168" t="s">
        <v>753</v>
      </c>
      <c r="K168" t="s">
        <v>543</v>
      </c>
      <c r="L168" t="s">
        <v>26</v>
      </c>
      <c r="N168">
        <v>0</v>
      </c>
      <c r="P168" s="1">
        <v>16691.25</v>
      </c>
      <c r="Q168">
        <v>0</v>
      </c>
      <c r="R168" s="1">
        <v>16691.25</v>
      </c>
    </row>
    <row r="170" spans="1:18" x14ac:dyDescent="0.3">
      <c r="B170" t="s">
        <v>442</v>
      </c>
      <c r="D170" t="s">
        <v>384</v>
      </c>
      <c r="F170">
        <v>138901</v>
      </c>
      <c r="L170" t="s">
        <v>26</v>
      </c>
      <c r="N170" s="1">
        <v>55981421.630000003</v>
      </c>
      <c r="P170" s="1">
        <v>187893950.72999999</v>
      </c>
      <c r="Q170" s="1">
        <v>194169717.83000001</v>
      </c>
      <c r="R170" s="1">
        <v>49705654.530000001</v>
      </c>
    </row>
    <row r="172" spans="1:18" x14ac:dyDescent="0.3">
      <c r="B172" t="s">
        <v>443</v>
      </c>
      <c r="D172" t="s">
        <v>384</v>
      </c>
      <c r="L172" t="s">
        <v>26</v>
      </c>
      <c r="N172" s="1">
        <v>55981421.630000003</v>
      </c>
      <c r="P172" s="1">
        <v>187893950.72999999</v>
      </c>
      <c r="Q172" s="1">
        <v>194169717.83000001</v>
      </c>
      <c r="R172" s="1">
        <v>49705654.530000001</v>
      </c>
    </row>
    <row r="174" spans="1:18" x14ac:dyDescent="0.3">
      <c r="B174" t="s">
        <v>444</v>
      </c>
      <c r="L174" t="s">
        <v>26</v>
      </c>
      <c r="N174" s="1">
        <v>55981421.630000003</v>
      </c>
      <c r="P174" s="1">
        <v>187893950.72999999</v>
      </c>
      <c r="Q174" s="1">
        <v>194169717.83000001</v>
      </c>
      <c r="R174" s="1">
        <v>49705654.530000001</v>
      </c>
    </row>
    <row r="176" spans="1:18" x14ac:dyDescent="0.3">
      <c r="A176" t="s">
        <v>1072</v>
      </c>
    </row>
    <row r="177" spans="1:15" x14ac:dyDescent="0.3">
      <c r="A177" t="s">
        <v>446</v>
      </c>
    </row>
    <row r="178" spans="1:15" x14ac:dyDescent="0.3">
      <c r="A178" t="s">
        <v>1067</v>
      </c>
    </row>
    <row r="179" spans="1:15" x14ac:dyDescent="0.3">
      <c r="A179" t="s">
        <v>447</v>
      </c>
    </row>
    <row r="181" spans="1:15" x14ac:dyDescent="0.3">
      <c r="C181" t="s">
        <v>379</v>
      </c>
      <c r="E181" t="s">
        <v>374</v>
      </c>
      <c r="G181" t="s">
        <v>448</v>
      </c>
      <c r="H181" t="s">
        <v>380</v>
      </c>
      <c r="J181" t="s">
        <v>381</v>
      </c>
      <c r="M181" t="s">
        <v>382</v>
      </c>
      <c r="O181" t="s">
        <v>383</v>
      </c>
    </row>
    <row r="183" spans="1:15" x14ac:dyDescent="0.3">
      <c r="C183" t="s">
        <v>26</v>
      </c>
      <c r="E183" t="s">
        <v>384</v>
      </c>
      <c r="G183" t="s">
        <v>544</v>
      </c>
      <c r="H183" s="1">
        <v>7869164.4500000002</v>
      </c>
      <c r="J183" s="1">
        <v>169266510.37</v>
      </c>
      <c r="M183" s="1">
        <v>167094178.44</v>
      </c>
      <c r="O183" s="1">
        <v>10041496.380000001</v>
      </c>
    </row>
    <row r="184" spans="1:15" x14ac:dyDescent="0.3">
      <c r="C184" t="s">
        <v>26</v>
      </c>
      <c r="E184" t="s">
        <v>384</v>
      </c>
      <c r="G184" t="s">
        <v>543</v>
      </c>
      <c r="H184" s="1">
        <v>48112257.18</v>
      </c>
      <c r="J184" s="1">
        <v>18627440.359999999</v>
      </c>
      <c r="M184" s="1">
        <v>27075539.390000001</v>
      </c>
      <c r="O184" s="1">
        <v>39664158.149999999</v>
      </c>
    </row>
    <row r="186" spans="1:15" x14ac:dyDescent="0.3">
      <c r="B186" t="s">
        <v>442</v>
      </c>
      <c r="C186" t="s">
        <v>26</v>
      </c>
      <c r="H186" s="1">
        <v>55981421.630000003</v>
      </c>
      <c r="J186" s="1">
        <v>187893950.72999999</v>
      </c>
      <c r="M186" s="1">
        <v>194169717.83000001</v>
      </c>
      <c r="O186" s="1">
        <v>49705654.530000001</v>
      </c>
    </row>
  </sheetData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5"/>
  <dimension ref="A1:R59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1073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0.69</v>
      </c>
      <c r="P7">
        <v>0.49</v>
      </c>
      <c r="Q7">
        <v>1.18</v>
      </c>
      <c r="R7">
        <v>0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0.11</v>
      </c>
      <c r="P8">
        <v>0</v>
      </c>
      <c r="Q8">
        <v>0.11</v>
      </c>
      <c r="R8">
        <v>0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 s="1">
        <v>2037.05</v>
      </c>
      <c r="P9" s="1">
        <v>14603.03</v>
      </c>
      <c r="Q9" s="1">
        <v>11896.51</v>
      </c>
      <c r="R9" s="1">
        <v>4743.57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-9929.89</v>
      </c>
      <c r="P10">
        <v>0</v>
      </c>
      <c r="Q10">
        <v>0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 s="1">
        <v>23870.39</v>
      </c>
      <c r="P11" s="1">
        <v>32442.81</v>
      </c>
      <c r="Q11" s="1">
        <v>31872.09</v>
      </c>
      <c r="R11" s="1">
        <v>24441.11</v>
      </c>
    </row>
    <row r="12" spans="1:18" x14ac:dyDescent="0.3">
      <c r="D12" t="s">
        <v>384</v>
      </c>
      <c r="F12">
        <v>138901</v>
      </c>
      <c r="I12">
        <v>500520</v>
      </c>
      <c r="J12" t="s">
        <v>895</v>
      </c>
      <c r="K12" t="s">
        <v>559</v>
      </c>
      <c r="L12" t="s">
        <v>26</v>
      </c>
      <c r="N12">
        <v>0</v>
      </c>
      <c r="P12">
        <v>0.13</v>
      </c>
      <c r="Q12">
        <v>0</v>
      </c>
      <c r="R12">
        <v>0.13</v>
      </c>
    </row>
    <row r="13" spans="1:18" x14ac:dyDescent="0.3">
      <c r="D13" t="s">
        <v>384</v>
      </c>
      <c r="F13">
        <v>138901</v>
      </c>
      <c r="I13">
        <v>500538</v>
      </c>
      <c r="J13" t="s">
        <v>403</v>
      </c>
      <c r="K13" t="s">
        <v>560</v>
      </c>
      <c r="L13" t="s">
        <v>26</v>
      </c>
      <c r="N13">
        <v>0</v>
      </c>
      <c r="P13">
        <v>1.33</v>
      </c>
      <c r="Q13">
        <v>1.33</v>
      </c>
      <c r="R13">
        <v>0</v>
      </c>
    </row>
    <row r="14" spans="1:18" x14ac:dyDescent="0.3">
      <c r="D14" t="s">
        <v>384</v>
      </c>
      <c r="F14">
        <v>138901</v>
      </c>
      <c r="I14">
        <v>500540</v>
      </c>
      <c r="J14" t="s">
        <v>748</v>
      </c>
      <c r="K14" t="s">
        <v>559</v>
      </c>
      <c r="L14" t="s">
        <v>26</v>
      </c>
      <c r="N14" s="1">
        <v>9302.48</v>
      </c>
      <c r="P14">
        <v>0</v>
      </c>
      <c r="Q14">
        <v>0</v>
      </c>
      <c r="R14" s="1">
        <v>9302.48</v>
      </c>
    </row>
    <row r="15" spans="1:18" x14ac:dyDescent="0.3">
      <c r="D15" t="s">
        <v>384</v>
      </c>
      <c r="F15">
        <v>138901</v>
      </c>
      <c r="I15">
        <v>500540</v>
      </c>
      <c r="J15" t="s">
        <v>748</v>
      </c>
      <c r="K15" t="s">
        <v>560</v>
      </c>
      <c r="L15" t="s">
        <v>26</v>
      </c>
      <c r="N15">
        <v>99.29</v>
      </c>
      <c r="P15">
        <v>398.55</v>
      </c>
      <c r="Q15">
        <v>99.29</v>
      </c>
      <c r="R15">
        <v>398.55</v>
      </c>
    </row>
    <row r="16" spans="1:18" x14ac:dyDescent="0.3">
      <c r="D16" t="s">
        <v>384</v>
      </c>
      <c r="F16">
        <v>138901</v>
      </c>
      <c r="I16">
        <v>500544</v>
      </c>
      <c r="J16" t="s">
        <v>899</v>
      </c>
      <c r="K16" t="s">
        <v>559</v>
      </c>
      <c r="L16" t="s">
        <v>26</v>
      </c>
      <c r="N16">
        <v>15.22</v>
      </c>
      <c r="P16">
        <v>13.17</v>
      </c>
      <c r="Q16">
        <v>15.22</v>
      </c>
      <c r="R16">
        <v>13.17</v>
      </c>
    </row>
    <row r="17" spans="4:18" x14ac:dyDescent="0.3">
      <c r="D17" t="s">
        <v>384</v>
      </c>
      <c r="F17">
        <v>138901</v>
      </c>
      <c r="I17">
        <v>500557</v>
      </c>
      <c r="J17" t="s">
        <v>406</v>
      </c>
      <c r="K17" t="s">
        <v>560</v>
      </c>
      <c r="L17" t="s">
        <v>26</v>
      </c>
      <c r="N17">
        <v>0</v>
      </c>
      <c r="P17" s="1">
        <v>146422.79</v>
      </c>
      <c r="Q17" s="1">
        <v>146422.79</v>
      </c>
      <c r="R17">
        <v>0</v>
      </c>
    </row>
    <row r="18" spans="4:18" x14ac:dyDescent="0.3">
      <c r="D18" t="s">
        <v>384</v>
      </c>
      <c r="F18">
        <v>138901</v>
      </c>
      <c r="I18">
        <v>500558</v>
      </c>
      <c r="J18" t="s">
        <v>406</v>
      </c>
      <c r="K18" t="s">
        <v>560</v>
      </c>
      <c r="L18" t="s">
        <v>26</v>
      </c>
      <c r="N18">
        <v>0</v>
      </c>
      <c r="P18" s="1">
        <v>178152.73</v>
      </c>
      <c r="Q18" s="1">
        <v>178152.73</v>
      </c>
      <c r="R18">
        <v>0</v>
      </c>
    </row>
    <row r="19" spans="4:18" x14ac:dyDescent="0.3">
      <c r="D19" t="s">
        <v>384</v>
      </c>
      <c r="F19">
        <v>138901</v>
      </c>
      <c r="I19">
        <v>500591</v>
      </c>
      <c r="J19" t="s">
        <v>904</v>
      </c>
      <c r="K19" t="s">
        <v>559</v>
      </c>
      <c r="L19" t="s">
        <v>26</v>
      </c>
      <c r="N19" s="1">
        <v>39170.6</v>
      </c>
      <c r="P19" s="1">
        <v>62051.82</v>
      </c>
      <c r="Q19">
        <v>0</v>
      </c>
      <c r="R19" s="1">
        <v>101222.42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560</v>
      </c>
      <c r="L20" t="s">
        <v>26</v>
      </c>
      <c r="N20">
        <v>54.39</v>
      </c>
      <c r="P20" s="1">
        <v>1715.99</v>
      </c>
      <c r="Q20">
        <v>110.16</v>
      </c>
      <c r="R20" s="1">
        <v>1660.22</v>
      </c>
    </row>
    <row r="21" spans="4:18" x14ac:dyDescent="0.3">
      <c r="D21" t="s">
        <v>384</v>
      </c>
      <c r="F21">
        <v>138901</v>
      </c>
      <c r="I21">
        <v>500602</v>
      </c>
      <c r="J21" t="s">
        <v>568</v>
      </c>
      <c r="K21" t="s">
        <v>559</v>
      </c>
      <c r="L21" t="s">
        <v>26</v>
      </c>
      <c r="N21">
        <v>-169.48</v>
      </c>
      <c r="P21" s="1">
        <v>1750.36</v>
      </c>
      <c r="Q21" s="1">
        <v>1580.88</v>
      </c>
      <c r="R21">
        <v>0</v>
      </c>
    </row>
    <row r="22" spans="4:18" x14ac:dyDescent="0.3">
      <c r="D22" t="s">
        <v>384</v>
      </c>
      <c r="F22">
        <v>138901</v>
      </c>
      <c r="I22">
        <v>500602</v>
      </c>
      <c r="J22" t="s">
        <v>568</v>
      </c>
      <c r="K22" t="s">
        <v>560</v>
      </c>
      <c r="L22" t="s">
        <v>26</v>
      </c>
      <c r="N22">
        <v>2.0699999999999998</v>
      </c>
      <c r="P22">
        <v>32.28</v>
      </c>
      <c r="Q22">
        <v>34.35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0</v>
      </c>
      <c r="P23" s="1">
        <v>3160.74</v>
      </c>
      <c r="Q23" s="1">
        <v>3160.74</v>
      </c>
      <c r="R23">
        <v>0</v>
      </c>
    </row>
    <row r="24" spans="4:18" x14ac:dyDescent="0.3">
      <c r="D24" t="s">
        <v>384</v>
      </c>
      <c r="F24">
        <v>138901</v>
      </c>
      <c r="I24">
        <v>500617</v>
      </c>
      <c r="J24" t="s">
        <v>749</v>
      </c>
      <c r="K24" t="s">
        <v>559</v>
      </c>
      <c r="L24" t="s">
        <v>26</v>
      </c>
      <c r="N24">
        <v>0</v>
      </c>
      <c r="P24">
        <v>5.52</v>
      </c>
      <c r="Q24">
        <v>5.52</v>
      </c>
      <c r="R24">
        <v>0</v>
      </c>
    </row>
    <row r="25" spans="4:18" x14ac:dyDescent="0.3">
      <c r="D25" t="s">
        <v>384</v>
      </c>
      <c r="F25">
        <v>138901</v>
      </c>
      <c r="I25">
        <v>500640</v>
      </c>
      <c r="J25" t="s">
        <v>414</v>
      </c>
      <c r="K25" t="s">
        <v>559</v>
      </c>
      <c r="L25" t="s">
        <v>26</v>
      </c>
      <c r="N25">
        <v>0</v>
      </c>
      <c r="P25">
        <v>697.17</v>
      </c>
      <c r="Q25">
        <v>0</v>
      </c>
      <c r="R25">
        <v>697.17</v>
      </c>
    </row>
    <row r="26" spans="4:18" x14ac:dyDescent="0.3">
      <c r="D26" t="s">
        <v>384</v>
      </c>
      <c r="F26">
        <v>138901</v>
      </c>
      <c r="I26">
        <v>500642</v>
      </c>
      <c r="J26" t="s">
        <v>414</v>
      </c>
      <c r="K26" t="s">
        <v>559</v>
      </c>
      <c r="L26" t="s">
        <v>26</v>
      </c>
      <c r="N26">
        <v>0</v>
      </c>
      <c r="P26">
        <v>858.7</v>
      </c>
      <c r="Q26">
        <v>0</v>
      </c>
      <c r="R26">
        <v>858.7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443563.15</v>
      </c>
      <c r="P27" s="1">
        <v>67500.73</v>
      </c>
      <c r="Q27" s="1">
        <v>511063.88</v>
      </c>
      <c r="R27">
        <v>0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37919.17</v>
      </c>
      <c r="P28">
        <v>0</v>
      </c>
      <c r="Q28" s="1">
        <v>37919.17</v>
      </c>
      <c r="R28">
        <v>0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>
        <v>-96.37</v>
      </c>
      <c r="P30">
        <v>781.55</v>
      </c>
      <c r="Q30">
        <v>762.46</v>
      </c>
      <c r="R30">
        <v>-77.28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99.57</v>
      </c>
      <c r="P31">
        <v>144.88</v>
      </c>
      <c r="Q31">
        <v>161.11000000000001</v>
      </c>
      <c r="R31">
        <v>83.34</v>
      </c>
    </row>
    <row r="32" spans="4:18" x14ac:dyDescent="0.3">
      <c r="D32" t="s">
        <v>384</v>
      </c>
      <c r="F32">
        <v>138901</v>
      </c>
      <c r="I32">
        <v>500732</v>
      </c>
      <c r="J32" t="s">
        <v>647</v>
      </c>
      <c r="K32" t="s">
        <v>559</v>
      </c>
      <c r="L32" t="s">
        <v>26</v>
      </c>
      <c r="N32">
        <v>159.63999999999999</v>
      </c>
      <c r="P32">
        <v>185.97</v>
      </c>
      <c r="Q32">
        <v>345.61</v>
      </c>
      <c r="R32">
        <v>0</v>
      </c>
    </row>
    <row r="33" spans="2:18" x14ac:dyDescent="0.3">
      <c r="D33" t="s">
        <v>384</v>
      </c>
      <c r="F33">
        <v>138901</v>
      </c>
      <c r="I33">
        <v>500732</v>
      </c>
      <c r="J33" t="s">
        <v>647</v>
      </c>
      <c r="K33" t="s">
        <v>560</v>
      </c>
      <c r="L33" t="s">
        <v>26</v>
      </c>
      <c r="N33">
        <v>0</v>
      </c>
      <c r="P33">
        <v>18.73</v>
      </c>
      <c r="Q33">
        <v>18.73</v>
      </c>
      <c r="R33">
        <v>0</v>
      </c>
    </row>
    <row r="34" spans="2:18" x14ac:dyDescent="0.3">
      <c r="D34" t="s">
        <v>384</v>
      </c>
      <c r="F34">
        <v>138901</v>
      </c>
      <c r="I34">
        <v>500734</v>
      </c>
      <c r="J34" t="s">
        <v>648</v>
      </c>
      <c r="K34" t="s">
        <v>559</v>
      </c>
      <c r="L34" t="s">
        <v>26</v>
      </c>
      <c r="N34">
        <v>0</v>
      </c>
      <c r="P34">
        <v>108.35</v>
      </c>
      <c r="Q34">
        <v>108.35</v>
      </c>
      <c r="R34">
        <v>0</v>
      </c>
    </row>
    <row r="35" spans="2:18" x14ac:dyDescent="0.3">
      <c r="D35" t="s">
        <v>384</v>
      </c>
      <c r="F35">
        <v>138901</v>
      </c>
      <c r="I35">
        <v>500734</v>
      </c>
      <c r="J35" t="s">
        <v>648</v>
      </c>
      <c r="K35" t="s">
        <v>560</v>
      </c>
      <c r="L35" t="s">
        <v>26</v>
      </c>
      <c r="N35">
        <v>0</v>
      </c>
      <c r="P35">
        <v>2.4500000000000002</v>
      </c>
      <c r="Q35">
        <v>2.4500000000000002</v>
      </c>
      <c r="R35">
        <v>0</v>
      </c>
    </row>
    <row r="36" spans="2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-1170.32</v>
      </c>
      <c r="P36">
        <v>79.78</v>
      </c>
      <c r="Q36">
        <v>22.2</v>
      </c>
      <c r="R36" s="1">
        <v>-1112.74</v>
      </c>
    </row>
    <row r="37" spans="2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 s="1">
        <v>1191.53</v>
      </c>
      <c r="P37" s="1">
        <v>3807.84</v>
      </c>
      <c r="Q37" s="1">
        <v>3806.85</v>
      </c>
      <c r="R37" s="1">
        <v>1192.52</v>
      </c>
    </row>
    <row r="38" spans="2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242.55</v>
      </c>
      <c r="P38">
        <v>170.26</v>
      </c>
      <c r="Q38">
        <v>0</v>
      </c>
      <c r="R38">
        <v>412.81</v>
      </c>
    </row>
    <row r="39" spans="2:18" x14ac:dyDescent="0.3">
      <c r="D39" t="s">
        <v>384</v>
      </c>
      <c r="F39">
        <v>138901</v>
      </c>
      <c r="I39">
        <v>500758</v>
      </c>
      <c r="J39" t="s">
        <v>422</v>
      </c>
      <c r="K39" t="s">
        <v>559</v>
      </c>
      <c r="L39" t="s">
        <v>26</v>
      </c>
      <c r="N39">
        <v>0</v>
      </c>
      <c r="P39">
        <v>62.18</v>
      </c>
      <c r="Q39">
        <v>0</v>
      </c>
      <c r="R39">
        <v>62.18</v>
      </c>
    </row>
    <row r="40" spans="2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 s="1">
        <v>1575.17</v>
      </c>
      <c r="P40">
        <v>0</v>
      </c>
      <c r="Q40">
        <v>0</v>
      </c>
      <c r="R40" s="1">
        <v>1575.17</v>
      </c>
    </row>
    <row r="41" spans="2:18" x14ac:dyDescent="0.3">
      <c r="D41" t="s">
        <v>384</v>
      </c>
      <c r="F41">
        <v>138901</v>
      </c>
      <c r="I41">
        <v>500776</v>
      </c>
      <c r="J41" t="s">
        <v>424</v>
      </c>
      <c r="K41" t="s">
        <v>560</v>
      </c>
      <c r="L41" t="s">
        <v>26</v>
      </c>
      <c r="N41">
        <v>0</v>
      </c>
      <c r="P41">
        <v>73.319999999999993</v>
      </c>
      <c r="Q41">
        <v>0</v>
      </c>
      <c r="R41">
        <v>73.319999999999993</v>
      </c>
    </row>
    <row r="43" spans="2:18" x14ac:dyDescent="0.3">
      <c r="B43" t="s">
        <v>442</v>
      </c>
      <c r="D43" t="s">
        <v>384</v>
      </c>
      <c r="F43">
        <v>138901</v>
      </c>
      <c r="L43" t="s">
        <v>26</v>
      </c>
      <c r="N43" s="1">
        <v>581349.42000000004</v>
      </c>
      <c r="P43" s="1">
        <v>515243.65</v>
      </c>
      <c r="Q43" s="1">
        <v>927563.71</v>
      </c>
      <c r="R43" s="1">
        <v>169029.36</v>
      </c>
    </row>
    <row r="45" spans="2:18" x14ac:dyDescent="0.3">
      <c r="B45" t="s">
        <v>443</v>
      </c>
      <c r="D45" t="s">
        <v>384</v>
      </c>
      <c r="L45" t="s">
        <v>26</v>
      </c>
      <c r="N45" s="1">
        <v>581349.42000000004</v>
      </c>
      <c r="P45" s="1">
        <v>515243.65</v>
      </c>
      <c r="Q45" s="1">
        <v>927563.71</v>
      </c>
      <c r="R45" s="1">
        <v>169029.36</v>
      </c>
    </row>
    <row r="47" spans="2:18" x14ac:dyDescent="0.3">
      <c r="B47" t="s">
        <v>444</v>
      </c>
      <c r="L47" t="s">
        <v>26</v>
      </c>
      <c r="N47" s="1">
        <v>581349.42000000004</v>
      </c>
      <c r="P47" s="1">
        <v>515243.65</v>
      </c>
      <c r="Q47" s="1">
        <v>927563.71</v>
      </c>
      <c r="R47" s="1">
        <v>169029.36</v>
      </c>
    </row>
    <row r="49" spans="1:15" x14ac:dyDescent="0.3">
      <c r="A49" t="s">
        <v>1074</v>
      </c>
    </row>
    <row r="50" spans="1:15" x14ac:dyDescent="0.3">
      <c r="A50" t="s">
        <v>446</v>
      </c>
    </row>
    <row r="51" spans="1:15" x14ac:dyDescent="0.3">
      <c r="A51" t="s">
        <v>1067</v>
      </c>
    </row>
    <row r="52" spans="1:15" x14ac:dyDescent="0.3">
      <c r="A52" t="s">
        <v>447</v>
      </c>
    </row>
    <row r="54" spans="1:15" x14ac:dyDescent="0.3">
      <c r="C54" t="s">
        <v>379</v>
      </c>
      <c r="E54" t="s">
        <v>374</v>
      </c>
      <c r="G54" t="s">
        <v>448</v>
      </c>
      <c r="H54" t="s">
        <v>380</v>
      </c>
      <c r="J54" t="s">
        <v>381</v>
      </c>
      <c r="M54" t="s">
        <v>382</v>
      </c>
      <c r="O54" t="s">
        <v>383</v>
      </c>
    </row>
    <row r="56" spans="1:15" x14ac:dyDescent="0.3">
      <c r="C56" t="s">
        <v>26</v>
      </c>
      <c r="E56" t="s">
        <v>384</v>
      </c>
      <c r="G56" t="s">
        <v>559</v>
      </c>
      <c r="H56" s="1">
        <v>518112.9</v>
      </c>
      <c r="J56" s="1">
        <v>148869.21</v>
      </c>
      <c r="M56" s="1">
        <v>525801.81000000006</v>
      </c>
      <c r="O56" s="1">
        <v>141180.29999999999</v>
      </c>
    </row>
    <row r="57" spans="1:15" x14ac:dyDescent="0.3">
      <c r="C57" t="s">
        <v>26</v>
      </c>
      <c r="E57" t="s">
        <v>384</v>
      </c>
      <c r="G57" t="s">
        <v>560</v>
      </c>
      <c r="H57" s="1">
        <v>63236.52</v>
      </c>
      <c r="J57" s="1">
        <v>366374.44</v>
      </c>
      <c r="M57" s="1">
        <v>401761.9</v>
      </c>
      <c r="O57" s="1">
        <v>27849.06</v>
      </c>
    </row>
    <row r="59" spans="1:15" x14ac:dyDescent="0.3">
      <c r="B59" t="s">
        <v>442</v>
      </c>
      <c r="C59" t="s">
        <v>26</v>
      </c>
      <c r="H59" s="1">
        <v>581349.42000000004</v>
      </c>
      <c r="J59" s="1">
        <v>515243.65</v>
      </c>
      <c r="M59" s="1">
        <v>927563.71</v>
      </c>
      <c r="O59" s="1">
        <v>169029.36</v>
      </c>
    </row>
  </sheetData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6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1075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26154.12</v>
      </c>
      <c r="P7" s="1">
        <v>35924.050000000003</v>
      </c>
      <c r="Q7" s="1">
        <v>31273.78</v>
      </c>
      <c r="R7" s="1">
        <v>30804.39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6700.32</v>
      </c>
      <c r="P9" s="1">
        <v>12864.1</v>
      </c>
      <c r="Q9" s="1">
        <v>11819.96</v>
      </c>
      <c r="R9" s="1">
        <v>7744.46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3195.04</v>
      </c>
      <c r="P11" s="1">
        <v>4046.41</v>
      </c>
      <c r="Q11" s="1">
        <v>3195.04</v>
      </c>
      <c r="R11" s="1">
        <v>4046.41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795358.58</v>
      </c>
      <c r="P13">
        <v>0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101407.58</v>
      </c>
      <c r="P14" s="1">
        <v>119882.98</v>
      </c>
      <c r="Q14" s="1">
        <v>101407.58</v>
      </c>
      <c r="R14" s="1">
        <v>119882.98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8601.11</v>
      </c>
      <c r="P16" s="1">
        <v>11638.01</v>
      </c>
      <c r="Q16" s="1">
        <v>8663.98</v>
      </c>
      <c r="R16" s="1">
        <v>11575.14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66123.22</v>
      </c>
      <c r="P17">
        <v>0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579</v>
      </c>
      <c r="L18" t="s">
        <v>26</v>
      </c>
      <c r="N18">
        <v>0</v>
      </c>
      <c r="P18">
        <v>388.35</v>
      </c>
      <c r="Q18">
        <v>0</v>
      </c>
      <c r="R18">
        <v>388.35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580</v>
      </c>
      <c r="L19" t="s">
        <v>26</v>
      </c>
      <c r="N19" s="1">
        <v>1055464.08</v>
      </c>
      <c r="P19" s="1">
        <v>12543.74</v>
      </c>
      <c r="Q19">
        <v>0</v>
      </c>
      <c r="R19" s="1">
        <v>1068007.82</v>
      </c>
    </row>
    <row r="20" spans="4:18" x14ac:dyDescent="0.3">
      <c r="D20" t="s">
        <v>384</v>
      </c>
      <c r="F20">
        <v>138901</v>
      </c>
      <c r="I20">
        <v>500113</v>
      </c>
      <c r="J20" t="s">
        <v>876</v>
      </c>
      <c r="K20" t="s">
        <v>580</v>
      </c>
      <c r="L20" t="s">
        <v>26</v>
      </c>
      <c r="N20" s="1">
        <v>2194.39</v>
      </c>
      <c r="P20">
        <v>0</v>
      </c>
      <c r="Q20">
        <v>0</v>
      </c>
      <c r="R20" s="1">
        <v>2194.39</v>
      </c>
    </row>
    <row r="21" spans="4:18" x14ac:dyDescent="0.3">
      <c r="D21" t="s">
        <v>384</v>
      </c>
      <c r="F21">
        <v>138901</v>
      </c>
      <c r="I21">
        <v>500133</v>
      </c>
      <c r="J21" t="s">
        <v>942</v>
      </c>
      <c r="K21" t="s">
        <v>579</v>
      </c>
      <c r="L21" t="s">
        <v>26</v>
      </c>
      <c r="N21">
        <v>0</v>
      </c>
      <c r="P21">
        <v>376.55</v>
      </c>
      <c r="Q21">
        <v>376.55</v>
      </c>
      <c r="R21">
        <v>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K22" t="s">
        <v>580</v>
      </c>
      <c r="L22" t="s">
        <v>26</v>
      </c>
      <c r="N22">
        <v>600</v>
      </c>
      <c r="P22">
        <v>0</v>
      </c>
      <c r="Q22">
        <v>0</v>
      </c>
      <c r="R22">
        <v>600</v>
      </c>
    </row>
    <row r="23" spans="4:18" x14ac:dyDescent="0.3">
      <c r="D23" t="s">
        <v>384</v>
      </c>
      <c r="F23">
        <v>138901</v>
      </c>
      <c r="I23">
        <v>500187</v>
      </c>
      <c r="J23" t="s">
        <v>390</v>
      </c>
      <c r="K23" t="s">
        <v>580</v>
      </c>
      <c r="L23" t="s">
        <v>26</v>
      </c>
      <c r="N23">
        <v>50</v>
      </c>
      <c r="P23">
        <v>0</v>
      </c>
      <c r="Q23">
        <v>0</v>
      </c>
      <c r="R23">
        <v>50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579</v>
      </c>
      <c r="L24" t="s">
        <v>26</v>
      </c>
      <c r="N24" s="1">
        <v>14156.3</v>
      </c>
      <c r="P24" s="1">
        <v>17206.099999999999</v>
      </c>
      <c r="Q24" s="1">
        <v>14156.3</v>
      </c>
      <c r="R24" s="1">
        <v>17206.099999999999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580</v>
      </c>
      <c r="L25" t="s">
        <v>26</v>
      </c>
      <c r="N25" s="1">
        <v>84186.7</v>
      </c>
      <c r="P25">
        <v>0</v>
      </c>
      <c r="Q25">
        <v>0</v>
      </c>
      <c r="R25" s="1">
        <v>84186.7</v>
      </c>
    </row>
    <row r="26" spans="4:18" x14ac:dyDescent="0.3">
      <c r="D26" t="s">
        <v>384</v>
      </c>
      <c r="F26">
        <v>138901</v>
      </c>
      <c r="I26">
        <v>500250</v>
      </c>
      <c r="J26" t="s">
        <v>943</v>
      </c>
      <c r="K26" t="s">
        <v>579</v>
      </c>
      <c r="L26" t="s">
        <v>26</v>
      </c>
      <c r="N26">
        <v>0</v>
      </c>
      <c r="P26">
        <v>693.76</v>
      </c>
      <c r="Q26">
        <v>693.76</v>
      </c>
      <c r="R26">
        <v>0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580</v>
      </c>
      <c r="L27" t="s">
        <v>26</v>
      </c>
      <c r="N27" s="1">
        <v>20858.43</v>
      </c>
      <c r="P27">
        <v>0</v>
      </c>
      <c r="Q27">
        <v>0</v>
      </c>
      <c r="R27" s="1">
        <v>20858.43</v>
      </c>
    </row>
    <row r="28" spans="4:18" x14ac:dyDescent="0.3">
      <c r="D28" t="s">
        <v>384</v>
      </c>
      <c r="F28">
        <v>138901</v>
      </c>
      <c r="I28">
        <v>500260</v>
      </c>
      <c r="J28" t="s">
        <v>944</v>
      </c>
      <c r="K28" t="s">
        <v>579</v>
      </c>
      <c r="L28" t="s">
        <v>26</v>
      </c>
      <c r="N28">
        <v>0</v>
      </c>
      <c r="P28">
        <v>1.96</v>
      </c>
      <c r="Q28">
        <v>1.96</v>
      </c>
      <c r="R28">
        <v>0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579</v>
      </c>
      <c r="L29" t="s">
        <v>26</v>
      </c>
      <c r="N29" s="1">
        <v>12389.25</v>
      </c>
      <c r="P29" s="1">
        <v>38176.559999999998</v>
      </c>
      <c r="Q29" s="1">
        <v>29827.91</v>
      </c>
      <c r="R29" s="1">
        <v>20737.900000000001</v>
      </c>
    </row>
    <row r="30" spans="4:18" x14ac:dyDescent="0.3">
      <c r="D30" t="s">
        <v>384</v>
      </c>
      <c r="F30">
        <v>138901</v>
      </c>
      <c r="I30">
        <v>500264</v>
      </c>
      <c r="J30" t="s">
        <v>584</v>
      </c>
      <c r="K30" t="s">
        <v>580</v>
      </c>
      <c r="L30" t="s">
        <v>26</v>
      </c>
      <c r="N30" s="1">
        <v>228693.97</v>
      </c>
      <c r="P30" s="1">
        <v>5342.27</v>
      </c>
      <c r="Q30">
        <v>0</v>
      </c>
      <c r="R30" s="1">
        <v>234036.24</v>
      </c>
    </row>
    <row r="31" spans="4:18" x14ac:dyDescent="0.3">
      <c r="D31" t="s">
        <v>384</v>
      </c>
      <c r="F31">
        <v>138901</v>
      </c>
      <c r="I31">
        <v>500266</v>
      </c>
      <c r="J31" t="s">
        <v>945</v>
      </c>
      <c r="K31" t="s">
        <v>580</v>
      </c>
      <c r="L31" t="s">
        <v>26</v>
      </c>
      <c r="N31">
        <v>0</v>
      </c>
      <c r="P31">
        <v>0</v>
      </c>
      <c r="Q31">
        <v>0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579</v>
      </c>
      <c r="L32" t="s">
        <v>26</v>
      </c>
      <c r="N32">
        <v>0</v>
      </c>
      <c r="P32">
        <v>122.06</v>
      </c>
      <c r="Q32">
        <v>122.06</v>
      </c>
      <c r="R32">
        <v>0</v>
      </c>
    </row>
    <row r="33" spans="4:18" x14ac:dyDescent="0.3">
      <c r="D33" t="s">
        <v>384</v>
      </c>
      <c r="F33">
        <v>138901</v>
      </c>
      <c r="I33">
        <v>500268</v>
      </c>
      <c r="J33" t="s">
        <v>878</v>
      </c>
      <c r="K33" t="s">
        <v>580</v>
      </c>
      <c r="L33" t="s">
        <v>26</v>
      </c>
      <c r="N33">
        <v>0</v>
      </c>
      <c r="P33">
        <v>254.42</v>
      </c>
      <c r="Q33">
        <v>254.42</v>
      </c>
      <c r="R33">
        <v>0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579</v>
      </c>
      <c r="L34" t="s">
        <v>26</v>
      </c>
      <c r="N34" s="1">
        <v>359975</v>
      </c>
      <c r="P34" s="1">
        <v>428400</v>
      </c>
      <c r="Q34" s="1">
        <v>359975</v>
      </c>
      <c r="R34" s="1">
        <v>428400</v>
      </c>
    </row>
    <row r="35" spans="4:18" x14ac:dyDescent="0.3">
      <c r="D35" t="s">
        <v>384</v>
      </c>
      <c r="F35">
        <v>138901</v>
      </c>
      <c r="I35">
        <v>500274</v>
      </c>
      <c r="J35" t="s">
        <v>395</v>
      </c>
      <c r="K35" t="s">
        <v>580</v>
      </c>
      <c r="L35" t="s">
        <v>26</v>
      </c>
      <c r="N35" s="1">
        <v>1112356.7</v>
      </c>
      <c r="P35">
        <v>0</v>
      </c>
      <c r="Q35">
        <v>0</v>
      </c>
      <c r="R35" s="1">
        <v>1112356.7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579</v>
      </c>
      <c r="L36" t="s">
        <v>26</v>
      </c>
      <c r="N36">
        <v>0</v>
      </c>
      <c r="P36">
        <v>427.07</v>
      </c>
      <c r="Q36">
        <v>427.07</v>
      </c>
      <c r="R36">
        <v>0</v>
      </c>
    </row>
    <row r="37" spans="4:18" x14ac:dyDescent="0.3">
      <c r="D37" t="s">
        <v>384</v>
      </c>
      <c r="F37">
        <v>138901</v>
      </c>
      <c r="I37">
        <v>500297</v>
      </c>
      <c r="J37" t="s">
        <v>396</v>
      </c>
      <c r="K37" t="s">
        <v>580</v>
      </c>
      <c r="L37" t="s">
        <v>26</v>
      </c>
      <c r="N37">
        <v>0</v>
      </c>
      <c r="P37">
        <v>83.81</v>
      </c>
      <c r="Q37">
        <v>83.81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579</v>
      </c>
      <c r="L38" t="s">
        <v>26</v>
      </c>
      <c r="N38">
        <v>0</v>
      </c>
      <c r="P38" s="1">
        <v>23421</v>
      </c>
      <c r="Q38" s="1">
        <v>23421</v>
      </c>
      <c r="R38">
        <v>0</v>
      </c>
    </row>
    <row r="39" spans="4:18" x14ac:dyDescent="0.3">
      <c r="D39" t="s">
        <v>384</v>
      </c>
      <c r="F39">
        <v>138901</v>
      </c>
      <c r="I39">
        <v>500300</v>
      </c>
      <c r="J39" t="s">
        <v>636</v>
      </c>
      <c r="K39" t="s">
        <v>580</v>
      </c>
      <c r="L39" t="s">
        <v>26</v>
      </c>
      <c r="N39">
        <v>0</v>
      </c>
      <c r="P39">
        <v>380</v>
      </c>
      <c r="Q39">
        <v>380</v>
      </c>
      <c r="R39">
        <v>0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579</v>
      </c>
      <c r="L40" t="s">
        <v>26</v>
      </c>
      <c r="N40">
        <v>506.62</v>
      </c>
      <c r="P40" s="1">
        <v>16348.53</v>
      </c>
      <c r="Q40" s="1">
        <v>14227.74</v>
      </c>
      <c r="R40" s="1">
        <v>2627.41</v>
      </c>
    </row>
    <row r="41" spans="4:18" x14ac:dyDescent="0.3">
      <c r="D41" t="s">
        <v>384</v>
      </c>
      <c r="F41">
        <v>138901</v>
      </c>
      <c r="I41">
        <v>500302</v>
      </c>
      <c r="J41" t="s">
        <v>585</v>
      </c>
      <c r="K41" t="s">
        <v>580</v>
      </c>
      <c r="L41" t="s">
        <v>26</v>
      </c>
      <c r="N41" s="1">
        <v>82177</v>
      </c>
      <c r="P41">
        <v>0</v>
      </c>
      <c r="Q41">
        <v>0</v>
      </c>
      <c r="R41" s="1">
        <v>82177</v>
      </c>
    </row>
    <row r="42" spans="4:18" x14ac:dyDescent="0.3">
      <c r="D42" t="s">
        <v>384</v>
      </c>
      <c r="F42">
        <v>138901</v>
      </c>
      <c r="I42">
        <v>500317</v>
      </c>
      <c r="J42" t="s">
        <v>766</v>
      </c>
      <c r="K42" t="s">
        <v>580</v>
      </c>
      <c r="L42" t="s">
        <v>26</v>
      </c>
      <c r="N42" s="1">
        <v>39880</v>
      </c>
      <c r="P42">
        <v>0</v>
      </c>
      <c r="Q42">
        <v>0</v>
      </c>
      <c r="R42" s="1">
        <v>39880</v>
      </c>
    </row>
    <row r="43" spans="4:18" x14ac:dyDescent="0.3">
      <c r="D43" t="s">
        <v>384</v>
      </c>
      <c r="F43">
        <v>138901</v>
      </c>
      <c r="I43">
        <v>500319</v>
      </c>
      <c r="J43" t="s">
        <v>591</v>
      </c>
      <c r="K43" t="s">
        <v>580</v>
      </c>
      <c r="L43" t="s">
        <v>26</v>
      </c>
      <c r="N43" s="1">
        <v>39533.25</v>
      </c>
      <c r="P43">
        <v>0</v>
      </c>
      <c r="Q43">
        <v>0</v>
      </c>
      <c r="R43" s="1">
        <v>39533.25</v>
      </c>
    </row>
    <row r="44" spans="4:18" x14ac:dyDescent="0.3">
      <c r="D44" t="s">
        <v>384</v>
      </c>
      <c r="F44">
        <v>138901</v>
      </c>
      <c r="I44">
        <v>500330</v>
      </c>
      <c r="J44" t="s">
        <v>880</v>
      </c>
      <c r="K44" t="s">
        <v>580</v>
      </c>
      <c r="L44" t="s">
        <v>26</v>
      </c>
      <c r="N44" s="1">
        <v>27213.919999999998</v>
      </c>
      <c r="P44">
        <v>0</v>
      </c>
      <c r="Q44">
        <v>0</v>
      </c>
      <c r="R44" s="1">
        <v>27213.919999999998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579</v>
      </c>
      <c r="L45" t="s">
        <v>26</v>
      </c>
      <c r="N45" s="1">
        <v>-4376.66</v>
      </c>
      <c r="P45" s="1">
        <v>4376.66</v>
      </c>
      <c r="Q45" s="1">
        <v>5115.24</v>
      </c>
      <c r="R45" s="1">
        <v>-5115.24</v>
      </c>
    </row>
    <row r="46" spans="4:18" x14ac:dyDescent="0.3">
      <c r="D46" t="s">
        <v>384</v>
      </c>
      <c r="F46">
        <v>138901</v>
      </c>
      <c r="I46">
        <v>500332</v>
      </c>
      <c r="J46" t="s">
        <v>881</v>
      </c>
      <c r="K46" t="s">
        <v>580</v>
      </c>
      <c r="L46" t="s">
        <v>26</v>
      </c>
      <c r="N46" s="1">
        <v>35562.14</v>
      </c>
      <c r="P46">
        <v>0</v>
      </c>
      <c r="Q46">
        <v>0</v>
      </c>
      <c r="R46" s="1">
        <v>35562.14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579</v>
      </c>
      <c r="L47" t="s">
        <v>26</v>
      </c>
      <c r="N47">
        <v>0</v>
      </c>
      <c r="P47">
        <v>39.590000000000003</v>
      </c>
      <c r="Q47">
        <v>39.590000000000003</v>
      </c>
      <c r="R47">
        <v>0</v>
      </c>
    </row>
    <row r="48" spans="4:18" x14ac:dyDescent="0.3">
      <c r="D48" t="s">
        <v>384</v>
      </c>
      <c r="F48">
        <v>138901</v>
      </c>
      <c r="I48">
        <v>500350</v>
      </c>
      <c r="J48" t="s">
        <v>946</v>
      </c>
      <c r="K48" t="s">
        <v>580</v>
      </c>
      <c r="L48" t="s">
        <v>26</v>
      </c>
      <c r="N48">
        <v>0</v>
      </c>
      <c r="P48">
        <v>380</v>
      </c>
      <c r="Q48">
        <v>380</v>
      </c>
      <c r="R48">
        <v>0</v>
      </c>
    </row>
    <row r="49" spans="4:18" x14ac:dyDescent="0.3">
      <c r="D49" t="s">
        <v>384</v>
      </c>
      <c r="F49">
        <v>138901</v>
      </c>
      <c r="I49">
        <v>500360</v>
      </c>
      <c r="J49" t="s">
        <v>768</v>
      </c>
      <c r="K49" t="s">
        <v>580</v>
      </c>
      <c r="L49" t="s">
        <v>26</v>
      </c>
      <c r="N49" s="1">
        <v>30892.799999999999</v>
      </c>
      <c r="P49">
        <v>0</v>
      </c>
      <c r="Q49">
        <v>0</v>
      </c>
      <c r="R49" s="1">
        <v>30892.799999999999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579</v>
      </c>
      <c r="L50" t="s">
        <v>26</v>
      </c>
      <c r="N50">
        <v>0</v>
      </c>
      <c r="P50" s="1">
        <v>2977.17</v>
      </c>
      <c r="Q50" s="1">
        <v>2977.17</v>
      </c>
      <c r="R50">
        <v>0</v>
      </c>
    </row>
    <row r="51" spans="4:18" x14ac:dyDescent="0.3">
      <c r="D51" t="s">
        <v>384</v>
      </c>
      <c r="F51">
        <v>138901</v>
      </c>
      <c r="I51">
        <v>500365</v>
      </c>
      <c r="J51" t="s">
        <v>947</v>
      </c>
      <c r="K51" t="s">
        <v>580</v>
      </c>
      <c r="L51" t="s">
        <v>26</v>
      </c>
      <c r="N51" s="1">
        <v>6845.08</v>
      </c>
      <c r="P51">
        <v>0</v>
      </c>
      <c r="Q51">
        <v>0</v>
      </c>
      <c r="R51" s="1">
        <v>6845.08</v>
      </c>
    </row>
    <row r="52" spans="4:18" x14ac:dyDescent="0.3">
      <c r="D52" t="s">
        <v>384</v>
      </c>
      <c r="F52">
        <v>138901</v>
      </c>
      <c r="I52">
        <v>500375</v>
      </c>
      <c r="J52" t="s">
        <v>659</v>
      </c>
      <c r="K52" t="s">
        <v>580</v>
      </c>
      <c r="L52" t="s">
        <v>26</v>
      </c>
      <c r="N52">
        <v>0</v>
      </c>
      <c r="P52">
        <v>0</v>
      </c>
      <c r="Q52">
        <v>0</v>
      </c>
      <c r="R52">
        <v>0</v>
      </c>
    </row>
    <row r="53" spans="4:18" x14ac:dyDescent="0.3">
      <c r="D53" t="s">
        <v>384</v>
      </c>
      <c r="F53">
        <v>138901</v>
      </c>
      <c r="I53">
        <v>500381</v>
      </c>
      <c r="J53" t="s">
        <v>948</v>
      </c>
      <c r="K53" t="s">
        <v>579</v>
      </c>
      <c r="L53" t="s">
        <v>26</v>
      </c>
      <c r="N53">
        <v>0</v>
      </c>
      <c r="P53" s="1">
        <v>1665.29</v>
      </c>
      <c r="Q53" s="1">
        <v>1665.29</v>
      </c>
      <c r="R53">
        <v>0</v>
      </c>
    </row>
    <row r="54" spans="4:18" x14ac:dyDescent="0.3">
      <c r="D54" t="s">
        <v>384</v>
      </c>
      <c r="F54">
        <v>138901</v>
      </c>
      <c r="I54">
        <v>500385</v>
      </c>
      <c r="J54" t="s">
        <v>883</v>
      </c>
      <c r="K54" t="s">
        <v>580</v>
      </c>
      <c r="L54" t="s">
        <v>26</v>
      </c>
      <c r="N54" s="1">
        <v>130691.77</v>
      </c>
      <c r="P54">
        <v>0</v>
      </c>
      <c r="Q54">
        <v>0</v>
      </c>
      <c r="R54" s="1">
        <v>130691.77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579</v>
      </c>
      <c r="L55" t="s">
        <v>26</v>
      </c>
      <c r="N55">
        <v>0</v>
      </c>
      <c r="P55" s="1">
        <v>1188.6400000000001</v>
      </c>
      <c r="Q55" s="1">
        <v>1188.6400000000001</v>
      </c>
      <c r="R55">
        <v>0</v>
      </c>
    </row>
    <row r="56" spans="4:18" x14ac:dyDescent="0.3">
      <c r="D56" t="s">
        <v>384</v>
      </c>
      <c r="F56">
        <v>138901</v>
      </c>
      <c r="I56">
        <v>500386</v>
      </c>
      <c r="J56" t="s">
        <v>884</v>
      </c>
      <c r="K56" t="s">
        <v>580</v>
      </c>
      <c r="L56" t="s">
        <v>26</v>
      </c>
      <c r="N56" s="1">
        <v>28076.49</v>
      </c>
      <c r="P56">
        <v>0</v>
      </c>
      <c r="Q56">
        <v>0</v>
      </c>
      <c r="R56" s="1">
        <v>28076.49</v>
      </c>
    </row>
    <row r="57" spans="4:18" x14ac:dyDescent="0.3">
      <c r="D57" t="s">
        <v>384</v>
      </c>
      <c r="F57">
        <v>138901</v>
      </c>
      <c r="I57">
        <v>500391</v>
      </c>
      <c r="J57" t="s">
        <v>885</v>
      </c>
      <c r="K57" t="s">
        <v>580</v>
      </c>
      <c r="L57" t="s">
        <v>26</v>
      </c>
      <c r="N57" s="1">
        <v>51233.9</v>
      </c>
      <c r="P57">
        <v>0</v>
      </c>
      <c r="Q57">
        <v>0</v>
      </c>
      <c r="R57" s="1">
        <v>51233.9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579</v>
      </c>
      <c r="L58" t="s">
        <v>26</v>
      </c>
      <c r="N58">
        <v>0</v>
      </c>
      <c r="P58" s="1">
        <v>12998.22</v>
      </c>
      <c r="Q58" s="1">
        <v>12998.22</v>
      </c>
      <c r="R58">
        <v>0</v>
      </c>
    </row>
    <row r="59" spans="4:18" x14ac:dyDescent="0.3">
      <c r="D59" t="s">
        <v>384</v>
      </c>
      <c r="F59">
        <v>138901</v>
      </c>
      <c r="I59">
        <v>500392</v>
      </c>
      <c r="J59" t="s">
        <v>637</v>
      </c>
      <c r="K59" t="s">
        <v>580</v>
      </c>
      <c r="L59" t="s">
        <v>26</v>
      </c>
      <c r="N59" s="1">
        <v>85266.64</v>
      </c>
      <c r="P59">
        <v>0</v>
      </c>
      <c r="Q59">
        <v>0</v>
      </c>
      <c r="R59" s="1">
        <v>85266.64</v>
      </c>
    </row>
    <row r="60" spans="4:18" x14ac:dyDescent="0.3">
      <c r="D60" t="s">
        <v>384</v>
      </c>
      <c r="F60">
        <v>138901</v>
      </c>
      <c r="I60">
        <v>500394</v>
      </c>
      <c r="J60" t="s">
        <v>638</v>
      </c>
      <c r="K60" t="s">
        <v>579</v>
      </c>
      <c r="L60" t="s">
        <v>26</v>
      </c>
      <c r="N60">
        <v>0</v>
      </c>
      <c r="P60" s="1">
        <v>354860.58</v>
      </c>
      <c r="Q60" s="1">
        <v>354860.58</v>
      </c>
      <c r="R60">
        <v>0</v>
      </c>
    </row>
    <row r="61" spans="4:18" x14ac:dyDescent="0.3">
      <c r="D61" t="s">
        <v>384</v>
      </c>
      <c r="F61">
        <v>138901</v>
      </c>
      <c r="I61">
        <v>500435</v>
      </c>
      <c r="J61" t="s">
        <v>639</v>
      </c>
      <c r="K61" t="s">
        <v>579</v>
      </c>
      <c r="L61" t="s">
        <v>26</v>
      </c>
      <c r="N61">
        <v>0</v>
      </c>
      <c r="P61" s="1">
        <v>12461.19</v>
      </c>
      <c r="Q61" s="1">
        <v>12461.19</v>
      </c>
      <c r="R61">
        <v>0</v>
      </c>
    </row>
    <row r="62" spans="4:18" x14ac:dyDescent="0.3">
      <c r="D62" t="s">
        <v>384</v>
      </c>
      <c r="F62">
        <v>138901</v>
      </c>
      <c r="I62">
        <v>500445</v>
      </c>
      <c r="J62" t="s">
        <v>886</v>
      </c>
      <c r="K62" t="s">
        <v>580</v>
      </c>
      <c r="L62" t="s">
        <v>26</v>
      </c>
      <c r="N62">
        <v>190.5</v>
      </c>
      <c r="P62">
        <v>0</v>
      </c>
      <c r="Q62">
        <v>0</v>
      </c>
      <c r="R62">
        <v>190.5</v>
      </c>
    </row>
    <row r="63" spans="4:18" x14ac:dyDescent="0.3">
      <c r="D63" t="s">
        <v>384</v>
      </c>
      <c r="F63">
        <v>138901</v>
      </c>
      <c r="I63">
        <v>500450</v>
      </c>
      <c r="J63" t="s">
        <v>949</v>
      </c>
      <c r="K63" t="s">
        <v>580</v>
      </c>
      <c r="L63" t="s">
        <v>26</v>
      </c>
      <c r="N63">
        <v>230</v>
      </c>
      <c r="P63">
        <v>0</v>
      </c>
      <c r="Q63">
        <v>0</v>
      </c>
      <c r="R63">
        <v>230</v>
      </c>
    </row>
    <row r="64" spans="4:18" x14ac:dyDescent="0.3">
      <c r="D64" t="s">
        <v>384</v>
      </c>
      <c r="F64">
        <v>138901</v>
      </c>
      <c r="I64">
        <v>500460</v>
      </c>
      <c r="J64" t="s">
        <v>888</v>
      </c>
      <c r="K64" t="s">
        <v>580</v>
      </c>
      <c r="L64" t="s">
        <v>26</v>
      </c>
      <c r="N64" s="1">
        <v>152130</v>
      </c>
      <c r="P64">
        <v>0</v>
      </c>
      <c r="Q64">
        <v>0</v>
      </c>
      <c r="R64" s="1">
        <v>152130</v>
      </c>
    </row>
    <row r="65" spans="4:18" x14ac:dyDescent="0.3">
      <c r="D65" t="s">
        <v>384</v>
      </c>
      <c r="F65">
        <v>138901</v>
      </c>
      <c r="I65">
        <v>500465</v>
      </c>
      <c r="J65" t="s">
        <v>950</v>
      </c>
      <c r="K65" t="s">
        <v>580</v>
      </c>
      <c r="L65" t="s">
        <v>26</v>
      </c>
      <c r="N65">
        <v>154.5</v>
      </c>
      <c r="P65">
        <v>0</v>
      </c>
      <c r="Q65">
        <v>0</v>
      </c>
      <c r="R65">
        <v>154.5</v>
      </c>
    </row>
    <row r="66" spans="4:18" x14ac:dyDescent="0.3">
      <c r="D66" t="s">
        <v>384</v>
      </c>
      <c r="F66">
        <v>138901</v>
      </c>
      <c r="I66">
        <v>500491</v>
      </c>
      <c r="J66" t="s">
        <v>640</v>
      </c>
      <c r="K66" t="s">
        <v>579</v>
      </c>
      <c r="L66" t="s">
        <v>26</v>
      </c>
      <c r="N66">
        <v>0</v>
      </c>
      <c r="P66">
        <v>199.13</v>
      </c>
      <c r="Q66">
        <v>199.13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579</v>
      </c>
      <c r="L67" t="s">
        <v>26</v>
      </c>
      <c r="N67">
        <v>0</v>
      </c>
      <c r="P67" s="1">
        <v>1374.83</v>
      </c>
      <c r="Q67" s="1">
        <v>1374.83</v>
      </c>
      <c r="R67">
        <v>0</v>
      </c>
    </row>
    <row r="68" spans="4:18" x14ac:dyDescent="0.3">
      <c r="D68" t="s">
        <v>384</v>
      </c>
      <c r="F68">
        <v>138901</v>
      </c>
      <c r="I68">
        <v>500495</v>
      </c>
      <c r="J68" t="s">
        <v>641</v>
      </c>
      <c r="K68" t="s">
        <v>580</v>
      </c>
      <c r="L68" t="s">
        <v>26</v>
      </c>
      <c r="N68">
        <v>0</v>
      </c>
      <c r="P68" s="1">
        <v>2710.11</v>
      </c>
      <c r="Q68" s="1">
        <v>2710.11</v>
      </c>
      <c r="R68">
        <v>0</v>
      </c>
    </row>
    <row r="69" spans="4:18" x14ac:dyDescent="0.3">
      <c r="D69" t="s">
        <v>384</v>
      </c>
      <c r="F69">
        <v>138901</v>
      </c>
      <c r="I69">
        <v>500496</v>
      </c>
      <c r="J69" t="s">
        <v>595</v>
      </c>
      <c r="K69" t="s">
        <v>579</v>
      </c>
      <c r="L69" t="s">
        <v>26</v>
      </c>
      <c r="N69">
        <v>0</v>
      </c>
      <c r="P69" s="1">
        <v>9134.24</v>
      </c>
      <c r="Q69" s="1">
        <v>9134.24</v>
      </c>
      <c r="R69">
        <v>0</v>
      </c>
    </row>
    <row r="70" spans="4:18" x14ac:dyDescent="0.3">
      <c r="D70" t="s">
        <v>384</v>
      </c>
      <c r="F70">
        <v>138901</v>
      </c>
      <c r="I70">
        <v>500507</v>
      </c>
      <c r="J70" t="s">
        <v>642</v>
      </c>
      <c r="K70" t="s">
        <v>580</v>
      </c>
      <c r="L70" t="s">
        <v>26</v>
      </c>
      <c r="N70">
        <v>0</v>
      </c>
      <c r="P70" s="1">
        <v>4136.2</v>
      </c>
      <c r="Q70" s="1">
        <v>4136.2</v>
      </c>
      <c r="R70">
        <v>0</v>
      </c>
    </row>
    <row r="71" spans="4:18" x14ac:dyDescent="0.3">
      <c r="D71" t="s">
        <v>384</v>
      </c>
      <c r="F71">
        <v>138901</v>
      </c>
      <c r="I71">
        <v>500508</v>
      </c>
      <c r="J71" t="s">
        <v>643</v>
      </c>
      <c r="K71" t="s">
        <v>580</v>
      </c>
      <c r="L71" t="s">
        <v>26</v>
      </c>
      <c r="N71" s="1">
        <v>4038.32</v>
      </c>
      <c r="P71">
        <v>0</v>
      </c>
      <c r="Q71">
        <v>0</v>
      </c>
      <c r="R71" s="1">
        <v>4038.32</v>
      </c>
    </row>
    <row r="72" spans="4:18" x14ac:dyDescent="0.3">
      <c r="D72" t="s">
        <v>384</v>
      </c>
      <c r="F72">
        <v>138901</v>
      </c>
      <c r="I72">
        <v>500511</v>
      </c>
      <c r="J72" t="s">
        <v>411</v>
      </c>
      <c r="K72" t="s">
        <v>579</v>
      </c>
      <c r="L72" t="s">
        <v>26</v>
      </c>
      <c r="N72">
        <v>0</v>
      </c>
      <c r="P72">
        <v>70.39</v>
      </c>
      <c r="Q72">
        <v>70.39</v>
      </c>
      <c r="R72">
        <v>0</v>
      </c>
    </row>
    <row r="73" spans="4:18" x14ac:dyDescent="0.3">
      <c r="D73" t="s">
        <v>384</v>
      </c>
      <c r="F73">
        <v>138901</v>
      </c>
      <c r="I73">
        <v>500514</v>
      </c>
      <c r="J73" t="s">
        <v>894</v>
      </c>
      <c r="K73" t="s">
        <v>580</v>
      </c>
      <c r="L73" t="s">
        <v>26</v>
      </c>
      <c r="N73">
        <v>137.80000000000001</v>
      </c>
      <c r="P73">
        <v>0</v>
      </c>
      <c r="Q73">
        <v>0</v>
      </c>
      <c r="R73">
        <v>137.80000000000001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579</v>
      </c>
      <c r="L74" t="s">
        <v>26</v>
      </c>
      <c r="N74" s="1">
        <v>15197.38</v>
      </c>
      <c r="P74" s="1">
        <v>19515.61</v>
      </c>
      <c r="Q74" s="1">
        <v>15197.38</v>
      </c>
      <c r="R74" s="1">
        <v>19515.61</v>
      </c>
    </row>
    <row r="75" spans="4:18" x14ac:dyDescent="0.3">
      <c r="D75" t="s">
        <v>384</v>
      </c>
      <c r="F75">
        <v>138901</v>
      </c>
      <c r="I75">
        <v>500522</v>
      </c>
      <c r="J75" t="s">
        <v>402</v>
      </c>
      <c r="K75" t="s">
        <v>580</v>
      </c>
      <c r="L75" t="s">
        <v>26</v>
      </c>
      <c r="N75" s="1">
        <v>286462.90999999997</v>
      </c>
      <c r="P75" s="1">
        <v>40000</v>
      </c>
      <c r="Q75">
        <v>0</v>
      </c>
      <c r="R75" s="1">
        <v>326462.90999999997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579</v>
      </c>
      <c r="L76" t="s">
        <v>26</v>
      </c>
      <c r="N76">
        <v>0</v>
      </c>
      <c r="P76" s="1">
        <v>133325.32</v>
      </c>
      <c r="Q76" s="1">
        <v>133325.32</v>
      </c>
      <c r="R76">
        <v>0</v>
      </c>
    </row>
    <row r="77" spans="4:18" x14ac:dyDescent="0.3">
      <c r="D77" t="s">
        <v>384</v>
      </c>
      <c r="F77">
        <v>138901</v>
      </c>
      <c r="I77">
        <v>500523</v>
      </c>
      <c r="J77" t="s">
        <v>644</v>
      </c>
      <c r="K77" t="s">
        <v>580</v>
      </c>
      <c r="L77" t="s">
        <v>26</v>
      </c>
      <c r="N77">
        <v>0</v>
      </c>
      <c r="P77" s="1">
        <v>51015.81</v>
      </c>
      <c r="Q77" s="1">
        <v>51015.81</v>
      </c>
      <c r="R77">
        <v>0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579</v>
      </c>
      <c r="L78" t="s">
        <v>26</v>
      </c>
      <c r="N78">
        <v>-36.03</v>
      </c>
      <c r="P78" s="1">
        <v>4550.49</v>
      </c>
      <c r="Q78" s="1">
        <v>4540.97</v>
      </c>
      <c r="R78">
        <v>-26.51</v>
      </c>
    </row>
    <row r="79" spans="4:18" x14ac:dyDescent="0.3">
      <c r="D79" t="s">
        <v>384</v>
      </c>
      <c r="F79">
        <v>138901</v>
      </c>
      <c r="I79">
        <v>500538</v>
      </c>
      <c r="J79" t="s">
        <v>403</v>
      </c>
      <c r="K79" t="s">
        <v>580</v>
      </c>
      <c r="L79" t="s">
        <v>26</v>
      </c>
      <c r="N79">
        <v>689.67</v>
      </c>
      <c r="P79">
        <v>0</v>
      </c>
      <c r="Q79">
        <v>0</v>
      </c>
      <c r="R79">
        <v>689.67</v>
      </c>
    </row>
    <row r="80" spans="4:18" x14ac:dyDescent="0.3">
      <c r="D80" t="s">
        <v>384</v>
      </c>
      <c r="F80">
        <v>138901</v>
      </c>
      <c r="I80">
        <v>500539</v>
      </c>
      <c r="J80" t="s">
        <v>645</v>
      </c>
      <c r="K80" t="s">
        <v>579</v>
      </c>
      <c r="L80" t="s">
        <v>26</v>
      </c>
      <c r="N80">
        <v>0</v>
      </c>
      <c r="P80" s="1">
        <v>2871.45</v>
      </c>
      <c r="Q80" s="1">
        <v>2871.45</v>
      </c>
      <c r="R80">
        <v>0</v>
      </c>
    </row>
    <row r="81" spans="4:18" x14ac:dyDescent="0.3">
      <c r="D81" t="s">
        <v>384</v>
      </c>
      <c r="F81">
        <v>138901</v>
      </c>
      <c r="I81">
        <v>500543</v>
      </c>
      <c r="J81" t="s">
        <v>898</v>
      </c>
      <c r="K81" t="s">
        <v>580</v>
      </c>
      <c r="L81" t="s">
        <v>26</v>
      </c>
      <c r="N81" s="1">
        <v>3442</v>
      </c>
      <c r="P81">
        <v>0</v>
      </c>
      <c r="Q81">
        <v>0</v>
      </c>
      <c r="R81" s="1">
        <v>3442</v>
      </c>
    </row>
    <row r="82" spans="4:18" x14ac:dyDescent="0.3">
      <c r="D82" t="s">
        <v>384</v>
      </c>
      <c r="F82">
        <v>138901</v>
      </c>
      <c r="I82">
        <v>500554</v>
      </c>
      <c r="J82" t="s">
        <v>901</v>
      </c>
      <c r="K82" t="s">
        <v>580</v>
      </c>
      <c r="L82" t="s">
        <v>26</v>
      </c>
      <c r="N82" s="1">
        <v>30802</v>
      </c>
      <c r="P82">
        <v>0</v>
      </c>
      <c r="Q82">
        <v>0</v>
      </c>
      <c r="R82" s="1">
        <v>30802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579</v>
      </c>
      <c r="L83" t="s">
        <v>26</v>
      </c>
      <c r="N83" s="1">
        <v>12041.42</v>
      </c>
      <c r="P83" s="1">
        <v>2404071.7599999998</v>
      </c>
      <c r="Q83" s="1">
        <v>2400943.7599999998</v>
      </c>
      <c r="R83" s="1">
        <v>15169.42</v>
      </c>
    </row>
    <row r="84" spans="4:18" x14ac:dyDescent="0.3">
      <c r="D84" t="s">
        <v>384</v>
      </c>
      <c r="F84">
        <v>138901</v>
      </c>
      <c r="I84">
        <v>500557</v>
      </c>
      <c r="J84" t="s">
        <v>406</v>
      </c>
      <c r="K84" t="s">
        <v>580</v>
      </c>
      <c r="L84" t="s">
        <v>26</v>
      </c>
      <c r="N84" s="1">
        <v>140476.57999999999</v>
      </c>
      <c r="P84">
        <v>0</v>
      </c>
      <c r="Q84">
        <v>0</v>
      </c>
      <c r="R84" s="1">
        <v>140476.57999999999</v>
      </c>
    </row>
    <row r="85" spans="4:18" x14ac:dyDescent="0.3">
      <c r="D85" t="s">
        <v>384</v>
      </c>
      <c r="F85">
        <v>138901</v>
      </c>
      <c r="I85">
        <v>500560</v>
      </c>
      <c r="J85" t="s">
        <v>407</v>
      </c>
      <c r="K85" t="s">
        <v>580</v>
      </c>
      <c r="L85" t="s">
        <v>26</v>
      </c>
      <c r="N85" s="1">
        <v>20846.599999999999</v>
      </c>
      <c r="P85">
        <v>0</v>
      </c>
      <c r="Q85">
        <v>0</v>
      </c>
      <c r="R85" s="1">
        <v>20846.599999999999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579</v>
      </c>
      <c r="L86" t="s">
        <v>26</v>
      </c>
      <c r="N86" s="1">
        <v>5825.86</v>
      </c>
      <c r="P86" s="1">
        <v>7145.93</v>
      </c>
      <c r="Q86" s="1">
        <v>5825.86</v>
      </c>
      <c r="R86" s="1">
        <v>7145.93</v>
      </c>
    </row>
    <row r="87" spans="4:18" x14ac:dyDescent="0.3">
      <c r="D87" t="s">
        <v>384</v>
      </c>
      <c r="F87">
        <v>138901</v>
      </c>
      <c r="I87">
        <v>500576</v>
      </c>
      <c r="J87" t="s">
        <v>408</v>
      </c>
      <c r="K87" t="s">
        <v>580</v>
      </c>
      <c r="L87" t="s">
        <v>26</v>
      </c>
      <c r="N87" s="1">
        <v>43570.44</v>
      </c>
      <c r="P87" s="1">
        <v>6366.15</v>
      </c>
      <c r="Q87">
        <v>0</v>
      </c>
      <c r="R87" s="1">
        <v>49936.59</v>
      </c>
    </row>
    <row r="88" spans="4:18" x14ac:dyDescent="0.3">
      <c r="D88" t="s">
        <v>384</v>
      </c>
      <c r="F88">
        <v>138901</v>
      </c>
      <c r="I88">
        <v>500577</v>
      </c>
      <c r="J88" t="s">
        <v>409</v>
      </c>
      <c r="K88" t="s">
        <v>580</v>
      </c>
      <c r="L88" t="s">
        <v>26</v>
      </c>
      <c r="N88" s="1">
        <v>7185.8</v>
      </c>
      <c r="P88">
        <v>0</v>
      </c>
      <c r="Q88">
        <v>0</v>
      </c>
      <c r="R88" s="1">
        <v>7185.8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579</v>
      </c>
      <c r="L89" t="s">
        <v>26</v>
      </c>
      <c r="N89" s="1">
        <v>46313.36</v>
      </c>
      <c r="P89" s="1">
        <v>64078.09</v>
      </c>
      <c r="Q89" s="1">
        <v>46313.36</v>
      </c>
      <c r="R89" s="1">
        <v>64078.09</v>
      </c>
    </row>
    <row r="90" spans="4:18" x14ac:dyDescent="0.3">
      <c r="D90" t="s">
        <v>384</v>
      </c>
      <c r="F90">
        <v>138901</v>
      </c>
      <c r="I90">
        <v>500591</v>
      </c>
      <c r="J90" t="s">
        <v>904</v>
      </c>
      <c r="K90" t="s">
        <v>580</v>
      </c>
      <c r="L90" t="s">
        <v>26</v>
      </c>
      <c r="N90" s="1">
        <v>387618.33</v>
      </c>
      <c r="P90">
        <v>0</v>
      </c>
      <c r="Q90">
        <v>0</v>
      </c>
      <c r="R90" s="1">
        <v>387618.33</v>
      </c>
    </row>
    <row r="91" spans="4:18" x14ac:dyDescent="0.3">
      <c r="D91" t="s">
        <v>384</v>
      </c>
      <c r="F91">
        <v>138901</v>
      </c>
      <c r="I91">
        <v>500598</v>
      </c>
      <c r="J91" t="s">
        <v>905</v>
      </c>
      <c r="K91" t="s">
        <v>580</v>
      </c>
      <c r="L91" t="s">
        <v>26</v>
      </c>
      <c r="N91" s="1">
        <v>286691.53000000003</v>
      </c>
      <c r="P91">
        <v>0</v>
      </c>
      <c r="Q91">
        <v>0</v>
      </c>
      <c r="R91" s="1">
        <v>286691.53000000003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579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500603</v>
      </c>
      <c r="J93" t="s">
        <v>935</v>
      </c>
      <c r="K93" t="s">
        <v>580</v>
      </c>
      <c r="L93" t="s">
        <v>26</v>
      </c>
      <c r="N93" s="1">
        <v>89159.32</v>
      </c>
      <c r="P93">
        <v>0</v>
      </c>
      <c r="Q93">
        <v>0</v>
      </c>
      <c r="R93" s="1">
        <v>89159.32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579</v>
      </c>
      <c r="L94" t="s">
        <v>26</v>
      </c>
      <c r="N94" s="1">
        <v>1824.65</v>
      </c>
      <c r="P94" s="1">
        <v>2714.66</v>
      </c>
      <c r="Q94" s="1">
        <v>1824.65</v>
      </c>
      <c r="R94" s="1">
        <v>2714.66</v>
      </c>
    </row>
    <row r="95" spans="4:18" x14ac:dyDescent="0.3">
      <c r="D95" t="s">
        <v>384</v>
      </c>
      <c r="F95">
        <v>138901</v>
      </c>
      <c r="I95">
        <v>500625</v>
      </c>
      <c r="J95" t="s">
        <v>824</v>
      </c>
      <c r="K95" t="s">
        <v>580</v>
      </c>
      <c r="L95" t="s">
        <v>26</v>
      </c>
      <c r="N95" s="1">
        <v>31094.47</v>
      </c>
      <c r="P95" s="1">
        <v>1776.21</v>
      </c>
      <c r="Q95">
        <v>0</v>
      </c>
      <c r="R95" s="1">
        <v>32870.68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579</v>
      </c>
      <c r="L96" t="s">
        <v>26</v>
      </c>
      <c r="N96">
        <v>30.64</v>
      </c>
      <c r="P96">
        <v>54.14</v>
      </c>
      <c r="Q96">
        <v>30.64</v>
      </c>
      <c r="R96">
        <v>54.14</v>
      </c>
    </row>
    <row r="97" spans="4:18" x14ac:dyDescent="0.3">
      <c r="D97" t="s">
        <v>384</v>
      </c>
      <c r="F97">
        <v>138901</v>
      </c>
      <c r="I97">
        <v>500631</v>
      </c>
      <c r="J97" t="s">
        <v>413</v>
      </c>
      <c r="K97" t="s">
        <v>580</v>
      </c>
      <c r="L97" t="s">
        <v>26</v>
      </c>
      <c r="N97" s="1">
        <v>4830.7299999999996</v>
      </c>
      <c r="P97">
        <v>0</v>
      </c>
      <c r="Q97">
        <v>0</v>
      </c>
      <c r="R97" s="1">
        <v>4830.7299999999996</v>
      </c>
    </row>
    <row r="98" spans="4:18" x14ac:dyDescent="0.3">
      <c r="D98" t="s">
        <v>384</v>
      </c>
      <c r="F98">
        <v>138901</v>
      </c>
      <c r="I98">
        <v>500634</v>
      </c>
      <c r="J98" t="s">
        <v>909</v>
      </c>
      <c r="K98" t="s">
        <v>580</v>
      </c>
      <c r="L98" t="s">
        <v>26</v>
      </c>
      <c r="N98" s="1">
        <v>156052</v>
      </c>
      <c r="P98">
        <v>0</v>
      </c>
      <c r="Q98">
        <v>0</v>
      </c>
      <c r="R98" s="1">
        <v>156052</v>
      </c>
    </row>
    <row r="99" spans="4:18" x14ac:dyDescent="0.3">
      <c r="D99" t="s">
        <v>384</v>
      </c>
      <c r="F99">
        <v>138901</v>
      </c>
      <c r="I99">
        <v>500635</v>
      </c>
      <c r="J99" t="s">
        <v>910</v>
      </c>
      <c r="K99" t="s">
        <v>580</v>
      </c>
      <c r="L99" t="s">
        <v>26</v>
      </c>
      <c r="N99" s="1">
        <v>12377.13</v>
      </c>
      <c r="P99" s="1">
        <v>15509.05</v>
      </c>
      <c r="Q99">
        <v>0</v>
      </c>
      <c r="R99" s="1">
        <v>27886.18</v>
      </c>
    </row>
    <row r="100" spans="4:18" x14ac:dyDescent="0.3">
      <c r="D100" t="s">
        <v>384</v>
      </c>
      <c r="F100">
        <v>138901</v>
      </c>
      <c r="I100">
        <v>500639</v>
      </c>
      <c r="J100" t="s">
        <v>911</v>
      </c>
      <c r="K100" t="s">
        <v>580</v>
      </c>
      <c r="L100" t="s">
        <v>26</v>
      </c>
      <c r="N100" s="1">
        <v>35399.08</v>
      </c>
      <c r="P100">
        <v>0</v>
      </c>
      <c r="Q100">
        <v>0</v>
      </c>
      <c r="R100" s="1">
        <v>35399.08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579</v>
      </c>
      <c r="L101" t="s">
        <v>26</v>
      </c>
      <c r="N101" s="1">
        <v>327750.62</v>
      </c>
      <c r="P101" s="1">
        <v>456426.72</v>
      </c>
      <c r="Q101" s="1">
        <v>784177.34</v>
      </c>
      <c r="R101">
        <v>0</v>
      </c>
    </row>
    <row r="102" spans="4:18" x14ac:dyDescent="0.3">
      <c r="D102" t="s">
        <v>384</v>
      </c>
      <c r="F102">
        <v>138901</v>
      </c>
      <c r="I102">
        <v>500641</v>
      </c>
      <c r="J102" t="s">
        <v>912</v>
      </c>
      <c r="K102" t="s">
        <v>580</v>
      </c>
      <c r="L102" t="s">
        <v>26</v>
      </c>
      <c r="N102" s="1">
        <v>3544851.92</v>
      </c>
      <c r="P102" s="1">
        <v>793207.75</v>
      </c>
      <c r="Q102" s="1">
        <v>4338059.67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579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500645</v>
      </c>
      <c r="J104" t="s">
        <v>913</v>
      </c>
      <c r="K104" t="s">
        <v>580</v>
      </c>
      <c r="L104" t="s">
        <v>26</v>
      </c>
      <c r="N104" s="1">
        <v>20995.06</v>
      </c>
      <c r="P104">
        <v>0</v>
      </c>
      <c r="Q104">
        <v>0</v>
      </c>
      <c r="R104" s="1">
        <v>20995.06</v>
      </c>
    </row>
    <row r="105" spans="4:18" x14ac:dyDescent="0.3">
      <c r="D105" t="s">
        <v>384</v>
      </c>
      <c r="F105">
        <v>138901</v>
      </c>
      <c r="I105">
        <v>500656</v>
      </c>
      <c r="J105" t="s">
        <v>915</v>
      </c>
      <c r="K105" t="s">
        <v>580</v>
      </c>
      <c r="L105" t="s">
        <v>26</v>
      </c>
      <c r="N105" s="1">
        <v>127201.44</v>
      </c>
      <c r="P105">
        <v>0</v>
      </c>
      <c r="Q105">
        <v>0</v>
      </c>
      <c r="R105" s="1">
        <v>127201.44</v>
      </c>
    </row>
    <row r="106" spans="4:18" x14ac:dyDescent="0.3">
      <c r="D106" t="s">
        <v>384</v>
      </c>
      <c r="F106">
        <v>138901</v>
      </c>
      <c r="I106">
        <v>500657</v>
      </c>
      <c r="J106" t="s">
        <v>916</v>
      </c>
      <c r="K106" t="s">
        <v>580</v>
      </c>
      <c r="L106" t="s">
        <v>26</v>
      </c>
      <c r="N106">
        <v>524</v>
      </c>
      <c r="P106" s="1">
        <v>2120</v>
      </c>
      <c r="Q106">
        <v>0</v>
      </c>
      <c r="R106" s="1">
        <v>2644</v>
      </c>
    </row>
    <row r="107" spans="4:18" x14ac:dyDescent="0.3">
      <c r="D107" t="s">
        <v>384</v>
      </c>
      <c r="F107">
        <v>138901</v>
      </c>
      <c r="I107">
        <v>500660</v>
      </c>
      <c r="J107" t="s">
        <v>917</v>
      </c>
      <c r="K107" t="s">
        <v>580</v>
      </c>
      <c r="L107" t="s">
        <v>26</v>
      </c>
      <c r="N107" s="1">
        <v>14011.4</v>
      </c>
      <c r="P107">
        <v>0</v>
      </c>
      <c r="Q107">
        <v>0</v>
      </c>
      <c r="R107" s="1">
        <v>14011.4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579</v>
      </c>
      <c r="L108" t="s">
        <v>26</v>
      </c>
      <c r="N108">
        <v>0</v>
      </c>
      <c r="P108">
        <v>24.21</v>
      </c>
      <c r="Q108">
        <v>24.21</v>
      </c>
      <c r="R108">
        <v>0</v>
      </c>
    </row>
    <row r="109" spans="4:18" x14ac:dyDescent="0.3">
      <c r="D109" t="s">
        <v>384</v>
      </c>
      <c r="F109">
        <v>138901</v>
      </c>
      <c r="I109">
        <v>500683</v>
      </c>
      <c r="J109" t="s">
        <v>646</v>
      </c>
      <c r="K109" t="s">
        <v>580</v>
      </c>
      <c r="L109" t="s">
        <v>26</v>
      </c>
      <c r="N109">
        <v>0</v>
      </c>
      <c r="P109">
        <v>0.02</v>
      </c>
      <c r="Q109">
        <v>0.02</v>
      </c>
      <c r="R109">
        <v>0</v>
      </c>
    </row>
    <row r="110" spans="4:18" x14ac:dyDescent="0.3">
      <c r="D110" t="s">
        <v>384</v>
      </c>
      <c r="F110">
        <v>138901</v>
      </c>
      <c r="I110">
        <v>500686</v>
      </c>
      <c r="J110" t="s">
        <v>751</v>
      </c>
      <c r="K110" t="s">
        <v>580</v>
      </c>
      <c r="L110" t="s">
        <v>26</v>
      </c>
      <c r="N110" s="1">
        <v>23320</v>
      </c>
      <c r="P110">
        <v>0</v>
      </c>
      <c r="Q110">
        <v>0</v>
      </c>
      <c r="R110" s="1">
        <v>23320</v>
      </c>
    </row>
    <row r="111" spans="4:18" x14ac:dyDescent="0.3">
      <c r="D111" t="s">
        <v>384</v>
      </c>
      <c r="F111">
        <v>138901</v>
      </c>
      <c r="I111">
        <v>500716</v>
      </c>
      <c r="J111" t="s">
        <v>419</v>
      </c>
      <c r="K111" t="s">
        <v>579</v>
      </c>
      <c r="L111" t="s">
        <v>26</v>
      </c>
      <c r="N111">
        <v>0</v>
      </c>
      <c r="P111">
        <v>383.71</v>
      </c>
      <c r="Q111">
        <v>383.71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580</v>
      </c>
      <c r="L112" t="s">
        <v>26</v>
      </c>
      <c r="N112">
        <v>0</v>
      </c>
      <c r="P112">
        <v>315.79000000000002</v>
      </c>
      <c r="Q112">
        <v>315.79000000000002</v>
      </c>
      <c r="R112">
        <v>0</v>
      </c>
    </row>
    <row r="113" spans="2:18" x14ac:dyDescent="0.3">
      <c r="D113" t="s">
        <v>384</v>
      </c>
      <c r="F113">
        <v>138901</v>
      </c>
      <c r="I113">
        <v>500730</v>
      </c>
      <c r="J113" t="s">
        <v>924</v>
      </c>
      <c r="K113" t="s">
        <v>580</v>
      </c>
      <c r="L113" t="s">
        <v>26</v>
      </c>
      <c r="N113">
        <v>0</v>
      </c>
      <c r="P113" s="1">
        <v>6498.8</v>
      </c>
      <c r="Q113">
        <v>0</v>
      </c>
      <c r="R113" s="1">
        <v>6498.8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3354.61</v>
      </c>
      <c r="Q114" s="1">
        <v>3354.61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4708.37</v>
      </c>
      <c r="Q115" s="1">
        <v>4708.37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67.52</v>
      </c>
      <c r="P116">
        <v>778.92</v>
      </c>
      <c r="Q116">
        <v>767.88</v>
      </c>
      <c r="R116">
        <v>78.56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88.73</v>
      </c>
      <c r="Q118">
        <v>88.73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437.88</v>
      </c>
      <c r="Q120">
        <v>437.88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 s="1">
        <v>1117.98</v>
      </c>
      <c r="Q121" s="1">
        <v>1117.98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 s="1">
        <v>72793.399999999994</v>
      </c>
      <c r="Q122">
        <v>0</v>
      </c>
      <c r="R122" s="1">
        <v>129686.8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10825270.18</v>
      </c>
      <c r="P124" s="1">
        <v>5232571.88</v>
      </c>
      <c r="Q124" s="1">
        <v>8805170.4800000004</v>
      </c>
      <c r="R124" s="1">
        <v>7252671.5800000001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10825270.18</v>
      </c>
      <c r="P126" s="1">
        <v>5232571.88</v>
      </c>
      <c r="Q126" s="1">
        <v>8805170.4800000004</v>
      </c>
      <c r="R126" s="1">
        <v>7252671.5800000001</v>
      </c>
    </row>
    <row r="128" spans="2:18" x14ac:dyDescent="0.3">
      <c r="B128" t="s">
        <v>444</v>
      </c>
      <c r="L128" t="s">
        <v>26</v>
      </c>
      <c r="N128" s="1">
        <v>10825270.18</v>
      </c>
      <c r="P128" s="1">
        <v>5232571.88</v>
      </c>
      <c r="Q128" s="1">
        <v>8805170.4800000004</v>
      </c>
      <c r="R128" s="1">
        <v>7252671.5800000001</v>
      </c>
    </row>
    <row r="130" spans="1:15" x14ac:dyDescent="0.3">
      <c r="A130" t="s">
        <v>1076</v>
      </c>
    </row>
    <row r="131" spans="1:15" x14ac:dyDescent="0.3">
      <c r="A131" t="s">
        <v>446</v>
      </c>
    </row>
    <row r="132" spans="1:15" x14ac:dyDescent="0.3">
      <c r="A132" t="s">
        <v>1067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937724.1</v>
      </c>
      <c r="J137" s="1">
        <v>4211085.6500000004</v>
      </c>
      <c r="M137" s="1">
        <v>4401781.95</v>
      </c>
      <c r="O137" s="1">
        <v>747027.8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9887546.0800000001</v>
      </c>
      <c r="J138" s="1">
        <v>1021486.23</v>
      </c>
      <c r="M138" s="1">
        <v>4403388.53</v>
      </c>
      <c r="O138" s="1">
        <v>6505643.7800000003</v>
      </c>
    </row>
    <row r="140" spans="1:15" x14ac:dyDescent="0.3">
      <c r="B140" t="s">
        <v>442</v>
      </c>
      <c r="C140" t="s">
        <v>26</v>
      </c>
      <c r="H140" s="1">
        <v>10825270.18</v>
      </c>
      <c r="J140" s="1">
        <v>5232571.88</v>
      </c>
      <c r="M140" s="1">
        <v>8805170.4800000004</v>
      </c>
      <c r="O140" s="1">
        <v>7252671.5800000001</v>
      </c>
    </row>
  </sheetData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7"/>
  <dimension ref="A1:R109"/>
  <sheetViews>
    <sheetView zoomScale="90" zoomScaleNormal="90" workbookViewId="0">
      <pane ySplit="5" topLeftCell="A73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1077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996687.66</v>
      </c>
      <c r="P7" s="1">
        <v>1199280.26</v>
      </c>
      <c r="Q7" s="1">
        <v>997982.77</v>
      </c>
      <c r="R7" s="1">
        <v>1197985.1499999999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3327863.93</v>
      </c>
      <c r="P8" s="1">
        <v>65963.929999999993</v>
      </c>
      <c r="Q8">
        <v>0</v>
      </c>
      <c r="R8" s="1">
        <v>3393827.86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996323.26</v>
      </c>
      <c r="P9" s="1">
        <v>1202294.24</v>
      </c>
      <c r="Q9" s="1">
        <v>1001035.57</v>
      </c>
      <c r="R9" s="1">
        <v>1197581.93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3327395.02</v>
      </c>
      <c r="P10" s="1">
        <v>66009.33</v>
      </c>
      <c r="Q10">
        <v>0</v>
      </c>
      <c r="R10" s="1">
        <v>3393404.35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2986387.63</v>
      </c>
      <c r="P11" s="1">
        <v>16032206.82</v>
      </c>
      <c r="Q11" s="1">
        <v>15334047.359999999</v>
      </c>
      <c r="R11" s="1">
        <v>3684547.09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12012434.98</v>
      </c>
      <c r="P12" s="1">
        <v>580730.87</v>
      </c>
      <c r="Q12">
        <v>0</v>
      </c>
      <c r="R12" s="1">
        <v>12593165.85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2378931.87</v>
      </c>
      <c r="P13" s="1">
        <v>4159419.88</v>
      </c>
      <c r="Q13" s="1">
        <v>3658489.02</v>
      </c>
      <c r="R13" s="1">
        <v>2879862.73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8382753.7999999998</v>
      </c>
      <c r="P14" s="1">
        <v>176166.15</v>
      </c>
      <c r="Q14">
        <v>0</v>
      </c>
      <c r="R14" s="1">
        <v>8558919.9499999993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8245659.75</v>
      </c>
      <c r="P15" s="1">
        <v>14351397.199999999</v>
      </c>
      <c r="Q15" s="1">
        <v>12606303.039999999</v>
      </c>
      <c r="R15" s="1">
        <v>9990753.9100000001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29244854.699999999</v>
      </c>
      <c r="P16" s="1">
        <v>756897.8</v>
      </c>
      <c r="Q16">
        <v>0</v>
      </c>
      <c r="R16" s="1">
        <v>30001752.5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329901.65999999997</v>
      </c>
      <c r="P17" s="1">
        <v>454039.58</v>
      </c>
      <c r="Q17" s="1">
        <v>386776.02</v>
      </c>
      <c r="R17" s="1">
        <v>397165.22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1115146.75</v>
      </c>
      <c r="P18" s="1">
        <v>25182.17</v>
      </c>
      <c r="Q18">
        <v>0</v>
      </c>
      <c r="R18" s="1">
        <v>1140328.92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2158037.7599999998</v>
      </c>
      <c r="P19" s="1">
        <v>2686047.95</v>
      </c>
      <c r="Q19" s="1">
        <v>2236814.7200000002</v>
      </c>
      <c r="R19" s="1">
        <v>2607270.9900000002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7493007.9800000004</v>
      </c>
      <c r="P20" s="1">
        <v>128927.44</v>
      </c>
      <c r="Q20">
        <v>0</v>
      </c>
      <c r="R20" s="1">
        <v>7621935.4199999999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3575337.28</v>
      </c>
      <c r="P21" s="1">
        <v>46239.89</v>
      </c>
      <c r="Q21" s="1">
        <v>20000</v>
      </c>
      <c r="R21" s="1">
        <v>3601577.17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15173.68</v>
      </c>
      <c r="Q22" s="1">
        <v>15173.68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13882249.16</v>
      </c>
      <c r="Q23" s="1">
        <v>13882249.16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88789.72</v>
      </c>
      <c r="P24" s="1">
        <v>808111.93</v>
      </c>
      <c r="Q24" s="1">
        <v>788636.39</v>
      </c>
      <c r="R24" s="1">
        <v>108265.26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395515.57</v>
      </c>
      <c r="P25" s="1">
        <v>10313.469999999999</v>
      </c>
      <c r="Q25">
        <v>0</v>
      </c>
      <c r="R25" s="1">
        <v>405829.04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702545.29</v>
      </c>
      <c r="P26" s="1">
        <v>3088623.83</v>
      </c>
      <c r="Q26" s="1">
        <v>2909496.19</v>
      </c>
      <c r="R26" s="1">
        <v>881672.93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3145720.23</v>
      </c>
      <c r="P27" s="1">
        <v>89869.34</v>
      </c>
      <c r="Q27">
        <v>0</v>
      </c>
      <c r="R27" s="1">
        <v>3235589.57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1482727.26</v>
      </c>
      <c r="P28" s="1">
        <v>2077708.62</v>
      </c>
      <c r="Q28" s="1">
        <v>1761688.09</v>
      </c>
      <c r="R28" s="1">
        <v>1798747.79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5494503.9100000001</v>
      </c>
      <c r="P29" s="1">
        <v>100281.09</v>
      </c>
      <c r="Q29">
        <v>0</v>
      </c>
      <c r="R29" s="1">
        <v>5594785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3828271.39</v>
      </c>
      <c r="P30" s="1">
        <v>11763166.41</v>
      </c>
      <c r="Q30" s="1">
        <v>10903492.460000001</v>
      </c>
      <c r="R30" s="1">
        <v>4687945.34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14640427.48</v>
      </c>
      <c r="P31" s="1">
        <v>1138023.56</v>
      </c>
      <c r="Q31" s="1">
        <v>191432.45</v>
      </c>
      <c r="R31" s="1">
        <v>15587018.59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1129316.83</v>
      </c>
      <c r="P32" s="1">
        <v>1397805.14</v>
      </c>
      <c r="Q32" s="1">
        <v>1129316.83</v>
      </c>
      <c r="R32" s="1">
        <v>1397805.14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4638718.66</v>
      </c>
      <c r="P33" s="1">
        <v>216750.28</v>
      </c>
      <c r="Q33">
        <v>0</v>
      </c>
      <c r="R33" s="1">
        <v>4855468.9400000004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228362.88</v>
      </c>
      <c r="Q34" s="1">
        <v>228362.88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148100.85</v>
      </c>
      <c r="Q35" s="1">
        <v>145051.66</v>
      </c>
      <c r="R35" s="1">
        <v>3049.19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 s="1">
        <v>65506.9</v>
      </c>
      <c r="P36" s="1">
        <v>54260.160000000003</v>
      </c>
      <c r="Q36">
        <v>0</v>
      </c>
      <c r="R36" s="1">
        <v>119767.06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882773.94</v>
      </c>
      <c r="Q37" s="1">
        <v>882773.94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1364856.69</v>
      </c>
      <c r="P38" s="1">
        <v>2479709.25</v>
      </c>
      <c r="Q38" s="1">
        <v>2183114.7000000002</v>
      </c>
      <c r="R38" s="1">
        <v>1661451.24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5160927.4800000004</v>
      </c>
      <c r="P39" s="1">
        <v>133718.85</v>
      </c>
      <c r="Q39">
        <v>0</v>
      </c>
      <c r="R39" s="1">
        <v>5294646.33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54676.27</v>
      </c>
      <c r="P40" s="1">
        <v>1435.57</v>
      </c>
      <c r="Q40">
        <v>250</v>
      </c>
      <c r="R40" s="1">
        <v>55861.84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67538.740000000005</v>
      </c>
      <c r="P41" s="1">
        <v>2861.55</v>
      </c>
      <c r="Q41">
        <v>0</v>
      </c>
      <c r="R41" s="1">
        <v>70400.289999999994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113006.23</v>
      </c>
      <c r="P42" s="1">
        <v>3689</v>
      </c>
      <c r="Q42" s="1">
        <v>5000</v>
      </c>
      <c r="R42" s="1">
        <v>111695.23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395989.91</v>
      </c>
      <c r="P43" s="1">
        <v>646765.07999999996</v>
      </c>
      <c r="Q43" s="1">
        <v>550611.35</v>
      </c>
      <c r="R43" s="1">
        <v>492143.64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1771720.35</v>
      </c>
      <c r="P44" s="1">
        <v>31169.59</v>
      </c>
      <c r="Q44">
        <v>0</v>
      </c>
      <c r="R44" s="1">
        <v>1802889.94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311518.53000000003</v>
      </c>
      <c r="P45">
        <v>684.58</v>
      </c>
      <c r="Q45">
        <v>0</v>
      </c>
      <c r="R45" s="1">
        <v>312203.11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152124.92000000001</v>
      </c>
      <c r="P46" s="1">
        <v>3811.35</v>
      </c>
      <c r="Q46">
        <v>0</v>
      </c>
      <c r="R46" s="1">
        <v>155936.26999999999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392530.3</v>
      </c>
      <c r="P47" s="1">
        <v>7118.59</v>
      </c>
      <c r="Q47">
        <v>0</v>
      </c>
      <c r="R47" s="1">
        <v>399648.89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118217.3</v>
      </c>
      <c r="P48" s="1">
        <v>2341.12</v>
      </c>
      <c r="Q48">
        <v>0</v>
      </c>
      <c r="R48" s="1">
        <v>120558.42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672656.2</v>
      </c>
      <c r="P49" s="1">
        <v>12074.49</v>
      </c>
      <c r="Q49">
        <v>0</v>
      </c>
      <c r="R49" s="1">
        <v>684730.69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381043.01</v>
      </c>
      <c r="P50" s="1">
        <v>8576131.1300000008</v>
      </c>
      <c r="Q50" s="1">
        <v>8442756.2599999998</v>
      </c>
      <c r="R50" s="1">
        <v>514417.88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 s="1">
        <v>344143.65</v>
      </c>
      <c r="Q51">
        <v>0</v>
      </c>
      <c r="R51" s="1">
        <v>2435767.7400000002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482253.52</v>
      </c>
      <c r="P52" s="1">
        <v>19356.28</v>
      </c>
      <c r="Q52">
        <v>0</v>
      </c>
      <c r="R52" s="1">
        <v>501609.8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24417.19</v>
      </c>
      <c r="P54" s="1">
        <v>2737.89</v>
      </c>
      <c r="Q54">
        <v>0</v>
      </c>
      <c r="R54" s="1">
        <v>27155.08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0</v>
      </c>
      <c r="Q55">
        <v>423.37</v>
      </c>
      <c r="R55">
        <v>-423.37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1102771.6200000001</v>
      </c>
      <c r="P57" s="1">
        <v>1360257.07</v>
      </c>
      <c r="Q57" s="1">
        <v>1102890.72</v>
      </c>
      <c r="R57" s="1">
        <v>1360137.97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4426326.66</v>
      </c>
      <c r="P58" s="1">
        <v>207578.59</v>
      </c>
      <c r="Q58">
        <v>0</v>
      </c>
      <c r="R58" s="1">
        <v>4633905.25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126.63</v>
      </c>
      <c r="Q59">
        <v>126.63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19367.48</v>
      </c>
      <c r="P60">
        <v>822.43</v>
      </c>
      <c r="Q60">
        <v>0</v>
      </c>
      <c r="R60" s="1">
        <v>20189.91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7850.81</v>
      </c>
      <c r="P61" s="1">
        <v>1553.71</v>
      </c>
      <c r="Q61" s="1">
        <v>5918.55</v>
      </c>
      <c r="R61" s="1">
        <v>3485.97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180372.26</v>
      </c>
      <c r="P62" s="1">
        <v>7475.07</v>
      </c>
      <c r="Q62">
        <v>0</v>
      </c>
      <c r="R62" s="1">
        <v>187847.33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1967.07</v>
      </c>
      <c r="P63" s="1">
        <v>6357.49</v>
      </c>
      <c r="Q63" s="1">
        <v>6993.24</v>
      </c>
      <c r="R63" s="1">
        <v>1331.32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1902163.48</v>
      </c>
      <c r="P64" s="1">
        <v>2470472.12</v>
      </c>
      <c r="Q64" s="1">
        <v>1902163.48</v>
      </c>
      <c r="R64" s="1">
        <v>2470472.12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10307024.630000001</v>
      </c>
      <c r="P65" s="1">
        <v>1060184.6200000001</v>
      </c>
      <c r="Q65">
        <v>0</v>
      </c>
      <c r="R65" s="1">
        <v>11367209.25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2744640.27</v>
      </c>
      <c r="P66" s="1">
        <v>3513564.12</v>
      </c>
      <c r="Q66" s="1">
        <v>2744640.27</v>
      </c>
      <c r="R66" s="1">
        <v>3513564.12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13774439.91</v>
      </c>
      <c r="P67" s="1">
        <v>1225573.97</v>
      </c>
      <c r="Q67">
        <v>0</v>
      </c>
      <c r="R67" s="1">
        <v>15000013.880000001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84976.63</v>
      </c>
      <c r="P68" s="1">
        <v>2626.85</v>
      </c>
      <c r="Q68">
        <v>0</v>
      </c>
      <c r="R68" s="1">
        <v>87603.48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107038.29</v>
      </c>
      <c r="P69" s="1">
        <v>267191.14</v>
      </c>
      <c r="Q69" s="1">
        <v>243426.72</v>
      </c>
      <c r="R69" s="1">
        <v>130802.71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639577.61</v>
      </c>
      <c r="P70" s="1">
        <v>35618.54</v>
      </c>
      <c r="Q70">
        <v>0</v>
      </c>
      <c r="R70" s="1">
        <v>675196.15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4386.82</v>
      </c>
      <c r="P71" s="1">
        <v>2123.7199999999998</v>
      </c>
      <c r="Q71" s="1">
        <v>5807.34</v>
      </c>
      <c r="R71">
        <v>703.2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1099206.6000000001</v>
      </c>
      <c r="P72" s="1">
        <v>1447545.26</v>
      </c>
      <c r="Q72" s="1">
        <v>1172817.07</v>
      </c>
      <c r="R72" s="1">
        <v>1373934.79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4802882.24</v>
      </c>
      <c r="P73" s="1">
        <v>306856.89</v>
      </c>
      <c r="Q73">
        <v>0</v>
      </c>
      <c r="R73" s="1">
        <v>5109739.13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3944.51</v>
      </c>
      <c r="P74" s="1">
        <v>1764.02</v>
      </c>
      <c r="Q74" s="1">
        <v>4012.16</v>
      </c>
      <c r="R74" s="1">
        <v>1696.37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2703.89</v>
      </c>
      <c r="P75" s="1">
        <v>6793.68</v>
      </c>
      <c r="Q75" s="1">
        <v>4634.96</v>
      </c>
      <c r="R75" s="1">
        <v>4862.6099999999997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84778.06</v>
      </c>
      <c r="P76" s="1">
        <v>4075.46</v>
      </c>
      <c r="Q76" s="1">
        <v>5000</v>
      </c>
      <c r="R76" s="1">
        <v>83853.52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1324759.6399999999</v>
      </c>
      <c r="P77" s="1">
        <v>132904.70000000001</v>
      </c>
      <c r="Q77">
        <v>0</v>
      </c>
      <c r="R77" s="1">
        <v>1457664.34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41119.75</v>
      </c>
      <c r="P78" s="1">
        <v>2255.04</v>
      </c>
      <c r="Q78">
        <v>0</v>
      </c>
      <c r="R78" s="1">
        <v>43374.79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34305.54</v>
      </c>
      <c r="P79" s="1">
        <v>2251.1999999999998</v>
      </c>
      <c r="Q79">
        <v>0</v>
      </c>
      <c r="R79" s="1">
        <v>36556.74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4348417.9800000004</v>
      </c>
      <c r="P80" s="1">
        <v>5291378.9800000004</v>
      </c>
      <c r="Q80" s="1">
        <v>9639796.9600000009</v>
      </c>
      <c r="R80">
        <v>0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25235446.43</v>
      </c>
      <c r="P81" s="1">
        <v>5098997.05</v>
      </c>
      <c r="Q81" s="1">
        <v>30334443.48</v>
      </c>
      <c r="R81">
        <v>0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26605.64</v>
      </c>
      <c r="P82" s="1">
        <v>4195.54</v>
      </c>
      <c r="Q82">
        <v>0</v>
      </c>
      <c r="R82" s="1">
        <v>30801.18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125846.59</v>
      </c>
      <c r="P83" s="1">
        <v>171105.6</v>
      </c>
      <c r="Q83" s="1">
        <v>143717.12</v>
      </c>
      <c r="R83" s="1">
        <v>153235.07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462550.81</v>
      </c>
      <c r="P84" s="1">
        <v>13242.67</v>
      </c>
      <c r="Q84">
        <v>0</v>
      </c>
      <c r="R84" s="1">
        <v>475793.48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1357.37</v>
      </c>
      <c r="P85" s="1">
        <v>1055.77</v>
      </c>
      <c r="Q85">
        <v>958.23</v>
      </c>
      <c r="R85" s="1">
        <v>1454.91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115282.79</v>
      </c>
      <c r="P86" s="1">
        <v>6607.17</v>
      </c>
      <c r="Q86">
        <v>0</v>
      </c>
      <c r="R86" s="1">
        <v>121889.96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10030.82</v>
      </c>
      <c r="P87" s="1">
        <v>7115.14</v>
      </c>
      <c r="Q87" s="1">
        <v>10030.82</v>
      </c>
      <c r="R87" s="1">
        <v>7115.14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5520.92</v>
      </c>
      <c r="P88">
        <v>632.16</v>
      </c>
      <c r="Q88" s="1">
        <v>2005.48</v>
      </c>
      <c r="R88" s="1">
        <v>4147.6000000000004</v>
      </c>
    </row>
    <row r="89" spans="2:18" x14ac:dyDescent="0.3">
      <c r="D89" t="s">
        <v>384</v>
      </c>
      <c r="F89">
        <v>138901</v>
      </c>
      <c r="I89">
        <v>500716</v>
      </c>
      <c r="J89" t="s">
        <v>419</v>
      </c>
      <c r="K89" t="s">
        <v>561</v>
      </c>
      <c r="L89" t="s">
        <v>26</v>
      </c>
      <c r="N89" s="1">
        <v>6734.72</v>
      </c>
      <c r="P89" s="1">
        <v>9529.39</v>
      </c>
      <c r="Q89" s="1">
        <v>6734.72</v>
      </c>
      <c r="R89" s="1">
        <v>9529.39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562</v>
      </c>
      <c r="L90" t="s">
        <v>26</v>
      </c>
      <c r="N90" s="1">
        <v>53303.67</v>
      </c>
      <c r="P90" s="1">
        <v>6396.82</v>
      </c>
      <c r="Q90">
        <v>0</v>
      </c>
      <c r="R90" s="1">
        <v>59700.49</v>
      </c>
    </row>
    <row r="91" spans="2:18" x14ac:dyDescent="0.3">
      <c r="D91" t="s">
        <v>384</v>
      </c>
      <c r="F91">
        <v>138901</v>
      </c>
      <c r="I91">
        <v>500730</v>
      </c>
      <c r="J91" t="s">
        <v>924</v>
      </c>
      <c r="K91" t="s">
        <v>562</v>
      </c>
      <c r="L91" t="s">
        <v>26</v>
      </c>
      <c r="N91" s="1">
        <v>23157.54</v>
      </c>
      <c r="P91" s="1">
        <v>3383.76</v>
      </c>
      <c r="Q91">
        <v>0</v>
      </c>
      <c r="R91" s="1">
        <v>26541.3</v>
      </c>
    </row>
    <row r="93" spans="2:18" x14ac:dyDescent="0.3">
      <c r="B93" t="s">
        <v>442</v>
      </c>
      <c r="D93" t="s">
        <v>384</v>
      </c>
      <c r="F93">
        <v>138901</v>
      </c>
      <c r="L93" t="s">
        <v>26</v>
      </c>
      <c r="N93" s="1">
        <v>208848727.05000001</v>
      </c>
      <c r="P93" s="1">
        <v>112780161.58</v>
      </c>
      <c r="Q93" s="1">
        <v>127597819.25</v>
      </c>
      <c r="R93" s="1">
        <v>194031069.38</v>
      </c>
    </row>
    <row r="95" spans="2:18" x14ac:dyDescent="0.3">
      <c r="B95" t="s">
        <v>443</v>
      </c>
      <c r="D95" t="s">
        <v>384</v>
      </c>
      <c r="L95" t="s">
        <v>26</v>
      </c>
      <c r="N95" s="1">
        <v>208848727.05000001</v>
      </c>
      <c r="P95" s="1">
        <v>112780161.58</v>
      </c>
      <c r="Q95" s="1">
        <v>127597819.25</v>
      </c>
      <c r="R95" s="1">
        <v>194031069.38</v>
      </c>
    </row>
    <row r="97" spans="1:18" x14ac:dyDescent="0.3">
      <c r="B97" t="s">
        <v>444</v>
      </c>
      <c r="L97" t="s">
        <v>26</v>
      </c>
      <c r="N97" s="1">
        <v>208848727.05000001</v>
      </c>
      <c r="P97" s="1">
        <v>112780161.58</v>
      </c>
      <c r="Q97" s="1">
        <v>127597819.25</v>
      </c>
      <c r="R97" s="1">
        <v>194031069.38</v>
      </c>
    </row>
    <row r="99" spans="1:18" x14ac:dyDescent="0.3">
      <c r="A99" t="s">
        <v>1078</v>
      </c>
    </row>
    <row r="100" spans="1:18" x14ac:dyDescent="0.3">
      <c r="A100" t="s">
        <v>446</v>
      </c>
    </row>
    <row r="101" spans="1:18" x14ac:dyDescent="0.3">
      <c r="A101" t="s">
        <v>1067</v>
      </c>
    </row>
    <row r="102" spans="1:18" x14ac:dyDescent="0.3">
      <c r="A102" t="s">
        <v>447</v>
      </c>
    </row>
    <row r="104" spans="1:18" x14ac:dyDescent="0.3">
      <c r="C104" t="s">
        <v>379</v>
      </c>
      <c r="E104" t="s">
        <v>374</v>
      </c>
      <c r="G104" t="s">
        <v>448</v>
      </c>
      <c r="H104" t="s">
        <v>380</v>
      </c>
      <c r="J104" t="s">
        <v>381</v>
      </c>
      <c r="M104" t="s">
        <v>382</v>
      </c>
      <c r="O104" t="s">
        <v>383</v>
      </c>
    </row>
    <row r="106" spans="1:18" x14ac:dyDescent="0.3">
      <c r="C106" t="s">
        <v>26</v>
      </c>
      <c r="E106" t="s">
        <v>384</v>
      </c>
      <c r="G106" t="s">
        <v>561</v>
      </c>
      <c r="H106" s="1">
        <v>38904993.130000003</v>
      </c>
      <c r="J106" s="1">
        <v>100617331.84</v>
      </c>
      <c r="M106" s="1">
        <v>97005544.129999995</v>
      </c>
      <c r="O106" s="1">
        <v>42516780.840000004</v>
      </c>
    </row>
    <row r="107" spans="1:18" x14ac:dyDescent="0.3">
      <c r="C107" t="s">
        <v>26</v>
      </c>
      <c r="E107" t="s">
        <v>384</v>
      </c>
      <c r="G107" t="s">
        <v>562</v>
      </c>
      <c r="H107" s="1">
        <v>169943733.91999999</v>
      </c>
      <c r="J107" s="1">
        <v>12162829.74</v>
      </c>
      <c r="M107" s="1">
        <v>30592275.120000001</v>
      </c>
      <c r="O107" s="1">
        <v>151514288.53999999</v>
      </c>
    </row>
    <row r="109" spans="1:18" x14ac:dyDescent="0.3">
      <c r="B109" t="s">
        <v>442</v>
      </c>
      <c r="C109" t="s">
        <v>26</v>
      </c>
      <c r="H109" s="1">
        <v>208848727.05000001</v>
      </c>
      <c r="J109" s="1">
        <v>112780161.58</v>
      </c>
      <c r="M109" s="1">
        <v>127597819.25</v>
      </c>
      <c r="O109" s="1">
        <v>194031069.38</v>
      </c>
    </row>
  </sheetData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8"/>
  <dimension ref="A1:M222"/>
  <sheetViews>
    <sheetView zoomScale="90" zoomScaleNormal="90" workbookViewId="0">
      <pane ySplit="5" topLeftCell="A6" activePane="bottomLeft" state="frozen"/>
      <selection pane="bottomLeft" activeCell="D10" sqref="D10"/>
    </sheetView>
  </sheetViews>
  <sheetFormatPr defaultColWidth="9.109375" defaultRowHeight="13.2" x14ac:dyDescent="0.3"/>
  <cols>
    <col min="1" max="1" width="1.44140625" style="45" customWidth="1"/>
    <col min="2" max="2" width="49.33203125" style="47" customWidth="1"/>
    <col min="3" max="3" width="36.88671875" style="45" customWidth="1"/>
    <col min="4" max="4" width="9" style="47" customWidth="1"/>
    <col min="5" max="5" width="18.33203125" style="45" customWidth="1"/>
    <col min="6" max="6" width="16.109375" style="45" customWidth="1"/>
    <col min="7" max="7" width="15.109375" style="45" customWidth="1"/>
    <col min="8" max="8" width="12.44140625" style="45" customWidth="1"/>
    <col min="9" max="9" width="18.44140625" style="45" customWidth="1"/>
    <col min="10" max="10" width="15.109375" style="45" customWidth="1"/>
    <col min="11" max="11" width="17.33203125" style="45" customWidth="1"/>
    <col min="12" max="12" width="19.5546875" style="45" customWidth="1"/>
    <col min="13" max="13" width="13.44140625" style="45" customWidth="1"/>
    <col min="14" max="16384" width="9.109375" style="45"/>
  </cols>
  <sheetData>
    <row r="1" spans="1:13" s="39" customFormat="1" ht="14.4" x14ac:dyDescent="0.35">
      <c r="A1" s="39" t="s">
        <v>1079</v>
      </c>
      <c r="B1" s="40"/>
      <c r="D1" s="40"/>
    </row>
    <row r="4" spans="1:13" s="41" customFormat="1" ht="14.4" x14ac:dyDescent="0.35">
      <c r="B4" s="40" t="s">
        <v>1080</v>
      </c>
      <c r="D4" s="42"/>
    </row>
    <row r="5" spans="1:13" s="41" customFormat="1" ht="43.2" x14ac:dyDescent="0.35">
      <c r="A5" s="43"/>
      <c r="B5" s="43" t="s">
        <v>1081</v>
      </c>
      <c r="C5" s="43" t="s">
        <v>1082</v>
      </c>
      <c r="D5" s="44" t="s">
        <v>1083</v>
      </c>
      <c r="E5" s="43" t="s">
        <v>1084</v>
      </c>
      <c r="F5" s="43" t="s">
        <v>1085</v>
      </c>
      <c r="G5" s="44" t="s">
        <v>1086</v>
      </c>
      <c r="H5" s="43" t="s">
        <v>1087</v>
      </c>
      <c r="I5" s="43" t="s">
        <v>1088</v>
      </c>
      <c r="J5" s="44" t="s">
        <v>1086</v>
      </c>
      <c r="K5" s="43" t="s">
        <v>1089</v>
      </c>
      <c r="L5" s="43" t="s">
        <v>1090</v>
      </c>
      <c r="M5" s="43" t="s">
        <v>1091</v>
      </c>
    </row>
    <row r="7" spans="1:13" x14ac:dyDescent="0.3">
      <c r="B7" s="46" t="s">
        <v>289</v>
      </c>
    </row>
    <row r="8" spans="1:13" x14ac:dyDescent="0.3">
      <c r="B8" s="47">
        <v>500272</v>
      </c>
      <c r="C8" s="45" t="s">
        <v>956</v>
      </c>
      <c r="D8" s="47" t="s">
        <v>1</v>
      </c>
      <c r="E8" s="48">
        <v>44323432.969999999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8">
        <v>-2056628.28</v>
      </c>
      <c r="L8" s="48">
        <v>42266804.689999998</v>
      </c>
      <c r="M8" s="49">
        <v>42900</v>
      </c>
    </row>
    <row r="9" spans="1:13" x14ac:dyDescent="0.3">
      <c r="B9" s="47">
        <v>500331</v>
      </c>
      <c r="C9" s="45" t="s">
        <v>957</v>
      </c>
      <c r="D9" s="47" t="s">
        <v>1</v>
      </c>
      <c r="E9" s="48">
        <v>26809279.039999999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8">
        <v>-1243963.21</v>
      </c>
      <c r="L9" s="48">
        <v>25565315.829999998</v>
      </c>
      <c r="M9" s="49">
        <v>43191</v>
      </c>
    </row>
    <row r="10" spans="1:13" x14ac:dyDescent="0.3">
      <c r="B10" s="47">
        <v>500470</v>
      </c>
      <c r="C10" s="45" t="s">
        <v>287</v>
      </c>
      <c r="D10" s="47" t="s">
        <v>0</v>
      </c>
      <c r="E10" s="48">
        <v>230372999.90000001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8">
        <v>-1716000.01</v>
      </c>
      <c r="L10" s="48">
        <v>228656999.88999999</v>
      </c>
      <c r="M10" s="49">
        <v>45287</v>
      </c>
    </row>
    <row r="11" spans="1:13" x14ac:dyDescent="0.3">
      <c r="B11" s="47">
        <v>500475</v>
      </c>
      <c r="C11" s="45" t="s">
        <v>959</v>
      </c>
      <c r="D11" s="47" t="s">
        <v>0</v>
      </c>
      <c r="E11" s="48">
        <v>33297569.760000002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8">
        <v>-248026.59</v>
      </c>
      <c r="L11" s="48">
        <v>33049543.170000002</v>
      </c>
      <c r="M11" s="49">
        <v>42794</v>
      </c>
    </row>
    <row r="12" spans="1:13" x14ac:dyDescent="0.3">
      <c r="B12" s="47">
        <v>500541</v>
      </c>
      <c r="C12" s="45" t="s">
        <v>960</v>
      </c>
      <c r="D12" s="47" t="s">
        <v>0</v>
      </c>
      <c r="E12" s="48">
        <v>4296000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8">
        <v>-32000</v>
      </c>
      <c r="L12" s="48">
        <v>4264000</v>
      </c>
      <c r="M12" s="45" t="s">
        <v>961</v>
      </c>
    </row>
    <row r="13" spans="1:13" x14ac:dyDescent="0.3">
      <c r="B13" s="47">
        <v>500591</v>
      </c>
      <c r="C13" s="45" t="s">
        <v>962</v>
      </c>
      <c r="D13" s="47" t="s">
        <v>1</v>
      </c>
      <c r="E13" s="48">
        <v>36288772.890000001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8">
        <v>-1683816.25</v>
      </c>
      <c r="L13" s="48">
        <v>34604956.640000001</v>
      </c>
      <c r="M13" s="49">
        <v>42229</v>
      </c>
    </row>
    <row r="15" spans="1:13" x14ac:dyDescent="0.3">
      <c r="B15" s="45"/>
    </row>
    <row r="16" spans="1:13" x14ac:dyDescent="0.3">
      <c r="B16" s="50"/>
      <c r="C16" s="50" t="s">
        <v>789</v>
      </c>
      <c r="D16" s="50"/>
      <c r="E16" s="51">
        <v>375388054.56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1">
        <v>-6980434.3399999999</v>
      </c>
      <c r="L16" s="51">
        <v>368407620.22000003</v>
      </c>
      <c r="M16" s="52"/>
    </row>
    <row r="18" spans="2:13" x14ac:dyDescent="0.3">
      <c r="B18" s="46" t="s">
        <v>291</v>
      </c>
    </row>
    <row r="19" spans="2:13" x14ac:dyDescent="0.3">
      <c r="B19" s="47">
        <v>500544</v>
      </c>
      <c r="C19" s="45" t="s">
        <v>964</v>
      </c>
      <c r="D19" s="47" t="s">
        <v>26</v>
      </c>
      <c r="E19" s="48">
        <v>162741.62</v>
      </c>
      <c r="F19" s="45">
        <v>0</v>
      </c>
      <c r="G19" s="45">
        <v>0</v>
      </c>
      <c r="H19" s="45">
        <v>0</v>
      </c>
      <c r="I19" s="48">
        <v>-17640.330000000002</v>
      </c>
      <c r="J19" s="45">
        <v>0</v>
      </c>
      <c r="K19" s="45">
        <v>0</v>
      </c>
      <c r="L19" s="48">
        <v>145101.29</v>
      </c>
      <c r="M19" s="49">
        <v>42783</v>
      </c>
    </row>
    <row r="20" spans="2:13" x14ac:dyDescent="0.3">
      <c r="B20" s="47">
        <v>500546</v>
      </c>
      <c r="C20" s="45" t="s">
        <v>329</v>
      </c>
      <c r="D20" s="47" t="s">
        <v>26</v>
      </c>
      <c r="E20" s="48">
        <v>478466.99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8">
        <v>478466.99</v>
      </c>
      <c r="M20" s="49">
        <v>42994</v>
      </c>
    </row>
    <row r="21" spans="2:13" x14ac:dyDescent="0.3">
      <c r="B21" s="47">
        <v>500617</v>
      </c>
      <c r="C21" s="45" t="s">
        <v>727</v>
      </c>
      <c r="D21" s="47" t="s">
        <v>26</v>
      </c>
      <c r="E21" s="48">
        <v>337800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8">
        <v>337800</v>
      </c>
      <c r="M21" s="49">
        <v>43163</v>
      </c>
    </row>
    <row r="22" spans="2:13" x14ac:dyDescent="0.3">
      <c r="B22" s="47">
        <v>500639</v>
      </c>
      <c r="C22" s="45" t="s">
        <v>967</v>
      </c>
      <c r="D22" s="47" t="s">
        <v>26</v>
      </c>
      <c r="E22" s="48">
        <v>615983.51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8">
        <v>615983.51</v>
      </c>
      <c r="M22" s="49">
        <v>43300</v>
      </c>
    </row>
    <row r="23" spans="2:13" x14ac:dyDescent="0.3">
      <c r="B23" s="47">
        <v>500710</v>
      </c>
      <c r="C23" s="45" t="s">
        <v>969</v>
      </c>
      <c r="D23" s="47" t="s">
        <v>26</v>
      </c>
      <c r="E23" s="48">
        <v>850607.68</v>
      </c>
      <c r="F23" s="45">
        <v>0</v>
      </c>
      <c r="G23" s="45">
        <v>0</v>
      </c>
      <c r="H23" s="45">
        <v>0</v>
      </c>
      <c r="I23" s="48">
        <v>-19781.12</v>
      </c>
      <c r="J23" s="45">
        <v>0</v>
      </c>
      <c r="K23" s="45">
        <v>0</v>
      </c>
      <c r="L23" s="48">
        <v>830826.56</v>
      </c>
      <c r="M23" s="49">
        <v>43597</v>
      </c>
    </row>
    <row r="24" spans="2:13" x14ac:dyDescent="0.3">
      <c r="B24" s="47">
        <v>500758</v>
      </c>
      <c r="C24" s="45" t="s">
        <v>333</v>
      </c>
      <c r="D24" s="47" t="s">
        <v>26</v>
      </c>
      <c r="E24" s="48">
        <v>1472403.63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8">
        <v>1472403.63</v>
      </c>
    </row>
    <row r="26" spans="2:13" x14ac:dyDescent="0.3">
      <c r="B26" s="45"/>
    </row>
    <row r="27" spans="2:13" x14ac:dyDescent="0.3">
      <c r="B27" s="50"/>
      <c r="C27" s="50" t="s">
        <v>790</v>
      </c>
      <c r="D27" s="50"/>
      <c r="E27" s="51">
        <v>3918003.43</v>
      </c>
      <c r="F27" s="52">
        <v>0</v>
      </c>
      <c r="G27" s="52">
        <v>0</v>
      </c>
      <c r="H27" s="52">
        <v>0</v>
      </c>
      <c r="I27" s="51">
        <v>-37421.449999999997</v>
      </c>
      <c r="J27" s="52">
        <v>0</v>
      </c>
      <c r="K27" s="52">
        <v>0</v>
      </c>
      <c r="L27" s="51">
        <v>3880581.98</v>
      </c>
      <c r="M27" s="52"/>
    </row>
    <row r="29" spans="2:13" x14ac:dyDescent="0.3">
      <c r="B29" s="46" t="s">
        <v>708</v>
      </c>
    </row>
    <row r="30" spans="2:13" x14ac:dyDescent="0.3">
      <c r="B30" s="47">
        <v>500515</v>
      </c>
      <c r="C30" s="45" t="s">
        <v>338</v>
      </c>
      <c r="D30" s="47" t="s">
        <v>0</v>
      </c>
      <c r="E30" s="48">
        <v>28241861.170000002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8">
        <v>-210367.7</v>
      </c>
      <c r="L30" s="48">
        <v>28031493.469999999</v>
      </c>
      <c r="M30" s="49">
        <v>42324</v>
      </c>
    </row>
    <row r="31" spans="2:13" x14ac:dyDescent="0.3">
      <c r="B31" s="47">
        <v>500741</v>
      </c>
      <c r="C31" s="45" t="s">
        <v>972</v>
      </c>
      <c r="D31" s="47" t="s">
        <v>0</v>
      </c>
      <c r="E31" s="48">
        <v>21935363.800000001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8">
        <v>-163391.9</v>
      </c>
      <c r="L31" s="48">
        <v>21771971.899999999</v>
      </c>
    </row>
    <row r="32" spans="2:13" x14ac:dyDescent="0.3">
      <c r="B32" s="47">
        <v>500793</v>
      </c>
      <c r="C32" s="45" t="s">
        <v>707</v>
      </c>
      <c r="D32" s="47" t="s">
        <v>0</v>
      </c>
      <c r="E32" s="48">
        <v>5333407.1900000004</v>
      </c>
      <c r="F32" s="48">
        <v>6425361.6200000001</v>
      </c>
      <c r="G32" s="45">
        <v>0</v>
      </c>
      <c r="H32" s="45">
        <v>0</v>
      </c>
      <c r="I32" s="45">
        <v>0</v>
      </c>
      <c r="J32" s="45">
        <v>0</v>
      </c>
      <c r="K32" s="48">
        <v>-38402.879999999997</v>
      </c>
      <c r="L32" s="48">
        <v>11720365.93</v>
      </c>
    </row>
    <row r="34" spans="2:13" x14ac:dyDescent="0.3">
      <c r="B34" s="45"/>
    </row>
    <row r="35" spans="2:13" x14ac:dyDescent="0.3">
      <c r="B35" s="50"/>
      <c r="C35" s="50" t="s">
        <v>791</v>
      </c>
      <c r="D35" s="50"/>
      <c r="E35" s="51">
        <v>55510632.159999996</v>
      </c>
      <c r="F35" s="51">
        <v>6425361.6200000001</v>
      </c>
      <c r="G35" s="52">
        <v>0</v>
      </c>
      <c r="H35" s="52">
        <v>0</v>
      </c>
      <c r="I35" s="52">
        <v>0</v>
      </c>
      <c r="J35" s="52">
        <v>0</v>
      </c>
      <c r="K35" s="51">
        <v>-412162.48</v>
      </c>
      <c r="L35" s="51">
        <v>61523831.299999997</v>
      </c>
      <c r="M35" s="52"/>
    </row>
    <row r="37" spans="2:13" x14ac:dyDescent="0.3">
      <c r="B37" s="46" t="s">
        <v>298</v>
      </c>
    </row>
    <row r="38" spans="2:13" x14ac:dyDescent="0.3">
      <c r="B38" s="47">
        <v>500679</v>
      </c>
      <c r="C38" s="45" t="s">
        <v>294</v>
      </c>
      <c r="D38" s="47" t="s">
        <v>0</v>
      </c>
      <c r="E38" s="48">
        <v>322200000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8">
        <v>-2400000</v>
      </c>
      <c r="L38" s="48">
        <v>319800000</v>
      </c>
      <c r="M38" s="49">
        <v>43397</v>
      </c>
    </row>
    <row r="39" spans="2:13" x14ac:dyDescent="0.3">
      <c r="B39" s="47">
        <v>500708</v>
      </c>
      <c r="C39" s="45" t="s">
        <v>295</v>
      </c>
      <c r="D39" s="47" t="s">
        <v>0</v>
      </c>
      <c r="E39" s="48">
        <v>161384438.41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8">
        <v>-1202118.71</v>
      </c>
      <c r="L39" s="48">
        <v>160182319.69999999</v>
      </c>
      <c r="M39" s="49">
        <v>44282</v>
      </c>
    </row>
    <row r="40" spans="2:13" x14ac:dyDescent="0.3">
      <c r="B40" s="47">
        <v>500709</v>
      </c>
      <c r="C40" s="45" t="s">
        <v>296</v>
      </c>
      <c r="D40" s="47" t="s">
        <v>0</v>
      </c>
      <c r="E40" s="48">
        <v>652992000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8">
        <v>-4864000</v>
      </c>
      <c r="L40" s="48">
        <v>648128000</v>
      </c>
      <c r="M40" s="49">
        <v>44282</v>
      </c>
    </row>
    <row r="41" spans="2:13" x14ac:dyDescent="0.3">
      <c r="B41" s="47">
        <v>500740</v>
      </c>
      <c r="C41" s="45" t="s">
        <v>973</v>
      </c>
      <c r="D41" s="47" t="s">
        <v>0</v>
      </c>
      <c r="E41" s="48">
        <v>106540800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8">
        <v>-793600</v>
      </c>
      <c r="L41" s="48">
        <v>105747200</v>
      </c>
    </row>
    <row r="42" spans="2:13" x14ac:dyDescent="0.3">
      <c r="B42" s="47">
        <v>500749</v>
      </c>
      <c r="C42" s="45" t="s">
        <v>297</v>
      </c>
      <c r="D42" s="47" t="s">
        <v>1</v>
      </c>
      <c r="E42" s="48">
        <v>236420000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8">
        <v>-10970000</v>
      </c>
      <c r="L42" s="48">
        <v>225450000</v>
      </c>
    </row>
    <row r="43" spans="2:13" x14ac:dyDescent="0.3">
      <c r="B43" s="47">
        <v>500776</v>
      </c>
      <c r="C43" s="45" t="s">
        <v>340</v>
      </c>
      <c r="D43" s="47" t="s">
        <v>0</v>
      </c>
      <c r="E43" s="48">
        <v>181237500</v>
      </c>
      <c r="F43" s="45">
        <v>0</v>
      </c>
      <c r="G43" s="45">
        <v>0</v>
      </c>
      <c r="H43" s="45">
        <v>0</v>
      </c>
      <c r="I43" s="48">
        <v>-9318750</v>
      </c>
      <c r="J43" s="45">
        <v>0</v>
      </c>
      <c r="K43" s="48">
        <v>-1358750</v>
      </c>
      <c r="L43" s="48">
        <v>170560000</v>
      </c>
      <c r="M43" s="45" t="s">
        <v>453</v>
      </c>
    </row>
    <row r="45" spans="2:13" x14ac:dyDescent="0.3">
      <c r="B45" s="45"/>
    </row>
    <row r="46" spans="2:13" x14ac:dyDescent="0.3">
      <c r="B46" s="50"/>
      <c r="C46" s="50" t="s">
        <v>792</v>
      </c>
      <c r="D46" s="50"/>
      <c r="E46" s="51">
        <v>1660774738.4100001</v>
      </c>
      <c r="F46" s="52">
        <v>0</v>
      </c>
      <c r="G46" s="52">
        <v>0</v>
      </c>
      <c r="H46" s="52">
        <v>0</v>
      </c>
      <c r="I46" s="51">
        <v>-9318750</v>
      </c>
      <c r="J46" s="52">
        <v>0</v>
      </c>
      <c r="K46" s="51">
        <v>-21588468.710000001</v>
      </c>
      <c r="L46" s="51">
        <v>1629867519.7</v>
      </c>
      <c r="M46" s="52"/>
    </row>
    <row r="48" spans="2:13" x14ac:dyDescent="0.3">
      <c r="B48" s="46" t="s">
        <v>312</v>
      </c>
    </row>
    <row r="49" spans="2:13" x14ac:dyDescent="0.3">
      <c r="B49" s="47">
        <v>500271</v>
      </c>
      <c r="C49" s="45" t="s">
        <v>299</v>
      </c>
      <c r="D49" s="47" t="s">
        <v>1</v>
      </c>
      <c r="E49" s="48">
        <v>44014652.700000003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8">
        <v>-2042300.77</v>
      </c>
      <c r="L49" s="48">
        <v>41972351.93</v>
      </c>
      <c r="M49" s="49">
        <v>44176</v>
      </c>
    </row>
    <row r="50" spans="2:13" x14ac:dyDescent="0.3">
      <c r="B50" s="47">
        <v>500514</v>
      </c>
      <c r="C50" s="45" t="s">
        <v>975</v>
      </c>
      <c r="D50" s="47" t="s">
        <v>0</v>
      </c>
      <c r="E50" s="48">
        <v>25131600</v>
      </c>
      <c r="F50" s="45">
        <v>0</v>
      </c>
      <c r="G50" s="45">
        <v>0</v>
      </c>
      <c r="H50" s="45">
        <v>0</v>
      </c>
      <c r="I50" s="48">
        <v>-18264074.539999999</v>
      </c>
      <c r="J50" s="45">
        <v>0</v>
      </c>
      <c r="K50" s="48">
        <v>-6867525.46</v>
      </c>
      <c r="L50" s="45">
        <v>0</v>
      </c>
      <c r="M50" s="49">
        <v>44617</v>
      </c>
    </row>
    <row r="51" spans="2:13" x14ac:dyDescent="0.3">
      <c r="B51" s="47">
        <v>500520</v>
      </c>
      <c r="C51" s="45" t="s">
        <v>976</v>
      </c>
      <c r="D51" s="47" t="s">
        <v>0</v>
      </c>
      <c r="E51" s="48">
        <v>96660042.959999993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8">
        <v>-720000.32</v>
      </c>
      <c r="L51" s="48">
        <v>95940042.640000001</v>
      </c>
      <c r="M51" s="49">
        <v>43085</v>
      </c>
    </row>
    <row r="52" spans="2:13" x14ac:dyDescent="0.3">
      <c r="B52" s="47">
        <v>500540</v>
      </c>
      <c r="C52" s="45" t="s">
        <v>731</v>
      </c>
      <c r="D52" s="47" t="s">
        <v>3</v>
      </c>
      <c r="E52" s="48">
        <v>104519820</v>
      </c>
      <c r="F52" s="45">
        <v>0</v>
      </c>
      <c r="G52" s="45">
        <v>0</v>
      </c>
      <c r="H52" s="45">
        <v>0</v>
      </c>
      <c r="I52" s="48">
        <v>-2193958.5</v>
      </c>
      <c r="J52" s="45">
        <v>0</v>
      </c>
      <c r="K52" s="48">
        <v>-2908419</v>
      </c>
      <c r="L52" s="48">
        <v>99417442.5</v>
      </c>
      <c r="M52" s="49">
        <v>46407</v>
      </c>
    </row>
    <row r="53" spans="2:13" x14ac:dyDescent="0.3">
      <c r="B53" s="47">
        <v>500565</v>
      </c>
      <c r="C53" s="45" t="s">
        <v>977</v>
      </c>
      <c r="D53" s="47" t="s">
        <v>0</v>
      </c>
      <c r="E53" s="48">
        <v>178821000</v>
      </c>
      <c r="F53" s="45">
        <v>0</v>
      </c>
      <c r="G53" s="45">
        <v>0</v>
      </c>
      <c r="H53" s="45">
        <v>0</v>
      </c>
      <c r="I53" s="48">
        <v>-2951437.5</v>
      </c>
      <c r="J53" s="45">
        <v>0</v>
      </c>
      <c r="K53" s="48">
        <v>-1258762.5</v>
      </c>
      <c r="L53" s="48">
        <v>174610800</v>
      </c>
      <c r="M53" s="49">
        <v>42863</v>
      </c>
    </row>
    <row r="54" spans="2:13" x14ac:dyDescent="0.3">
      <c r="B54" s="47">
        <v>500567</v>
      </c>
      <c r="C54" s="45" t="s">
        <v>978</v>
      </c>
      <c r="D54" s="47" t="s">
        <v>0</v>
      </c>
      <c r="E54" s="48">
        <v>2321571.04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8">
        <v>-17292.89</v>
      </c>
      <c r="L54" s="48">
        <v>2304278.15</v>
      </c>
      <c r="M54" s="49">
        <v>42306</v>
      </c>
    </row>
    <row r="55" spans="2:13" x14ac:dyDescent="0.3">
      <c r="B55" s="47">
        <v>500590</v>
      </c>
      <c r="C55" s="45" t="s">
        <v>300</v>
      </c>
      <c r="D55" s="47" t="s">
        <v>1</v>
      </c>
      <c r="E55" s="48">
        <v>5668774.0300000003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8">
        <v>-263033.8</v>
      </c>
      <c r="L55" s="48">
        <v>5405740.2300000004</v>
      </c>
      <c r="M55" s="49">
        <v>44176</v>
      </c>
    </row>
    <row r="56" spans="2:13" x14ac:dyDescent="0.3">
      <c r="B56" s="47">
        <v>500610</v>
      </c>
      <c r="C56" s="45" t="s">
        <v>980</v>
      </c>
      <c r="D56" s="47" t="s">
        <v>0</v>
      </c>
      <c r="E56" s="48">
        <v>36516000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8">
        <v>-272000</v>
      </c>
      <c r="L56" s="48">
        <v>36244000</v>
      </c>
      <c r="M56" s="49">
        <v>43863</v>
      </c>
    </row>
    <row r="57" spans="2:13" x14ac:dyDescent="0.3">
      <c r="B57" s="47">
        <v>500630</v>
      </c>
      <c r="C57" s="45" t="s">
        <v>793</v>
      </c>
      <c r="D57" s="47" t="s">
        <v>0</v>
      </c>
      <c r="E57" s="48">
        <v>388732976.98000002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8">
        <v>-2895590.15</v>
      </c>
      <c r="L57" s="48">
        <v>385837386.82999998</v>
      </c>
      <c r="M57" s="49">
        <v>46923</v>
      </c>
    </row>
    <row r="58" spans="2:13" x14ac:dyDescent="0.3">
      <c r="B58" s="47">
        <v>500640</v>
      </c>
      <c r="C58" s="45" t="s">
        <v>301</v>
      </c>
      <c r="D58" s="47" t="s">
        <v>0</v>
      </c>
      <c r="E58" s="48">
        <v>159493295.99000001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8">
        <v>-1188031.99</v>
      </c>
      <c r="L58" s="48">
        <v>158305264</v>
      </c>
      <c r="M58" s="49">
        <v>44102</v>
      </c>
    </row>
    <row r="59" spans="2:13" x14ac:dyDescent="0.3">
      <c r="B59" s="47">
        <v>500642</v>
      </c>
      <c r="C59" s="45" t="s">
        <v>302</v>
      </c>
      <c r="D59" s="47" t="s">
        <v>0</v>
      </c>
      <c r="E59" s="48">
        <v>210504000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8">
        <v>-1568000</v>
      </c>
      <c r="L59" s="48">
        <v>208936000</v>
      </c>
      <c r="M59" s="49">
        <v>45013</v>
      </c>
    </row>
    <row r="60" spans="2:13" x14ac:dyDescent="0.3">
      <c r="B60" s="47">
        <v>500656</v>
      </c>
      <c r="C60" s="45" t="s">
        <v>981</v>
      </c>
      <c r="D60" s="47" t="s">
        <v>0</v>
      </c>
      <c r="E60" s="48">
        <v>78428892.5</v>
      </c>
      <c r="F60" s="48">
        <v>1078279.21</v>
      </c>
      <c r="G60" s="45">
        <v>0</v>
      </c>
      <c r="H60" s="45">
        <v>0</v>
      </c>
      <c r="I60" s="45">
        <v>0</v>
      </c>
      <c r="J60" s="45">
        <v>0</v>
      </c>
      <c r="K60" s="48">
        <v>-603570.61</v>
      </c>
      <c r="L60" s="48">
        <v>78903601.099999994</v>
      </c>
      <c r="M60" s="49">
        <v>45918</v>
      </c>
    </row>
    <row r="61" spans="2:13" x14ac:dyDescent="0.3">
      <c r="B61" s="47">
        <v>500677</v>
      </c>
      <c r="C61" s="45" t="s">
        <v>709</v>
      </c>
      <c r="D61" s="47" t="s">
        <v>0</v>
      </c>
      <c r="E61" s="48">
        <v>563919925.96000004</v>
      </c>
      <c r="F61" s="48">
        <v>36253714.539999999</v>
      </c>
      <c r="G61" s="45">
        <v>0</v>
      </c>
      <c r="H61" s="45">
        <v>0</v>
      </c>
      <c r="I61" s="45">
        <v>0</v>
      </c>
      <c r="J61" s="45">
        <v>0</v>
      </c>
      <c r="K61" s="48">
        <v>-5100127.0599999996</v>
      </c>
      <c r="L61" s="48">
        <v>595073513.44000006</v>
      </c>
      <c r="M61" s="49">
        <v>11139</v>
      </c>
    </row>
    <row r="62" spans="2:13" x14ac:dyDescent="0.3">
      <c r="B62" s="47">
        <v>500686</v>
      </c>
      <c r="C62" s="45" t="s">
        <v>710</v>
      </c>
      <c r="D62" s="47" t="s">
        <v>0</v>
      </c>
      <c r="E62" s="48">
        <v>3980011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8">
        <v>-29646.23</v>
      </c>
      <c r="L62" s="48">
        <v>3950364.77</v>
      </c>
      <c r="M62" s="49">
        <v>44212</v>
      </c>
    </row>
    <row r="63" spans="2:13" x14ac:dyDescent="0.3">
      <c r="B63" s="47">
        <v>500700</v>
      </c>
      <c r="C63" s="45" t="s">
        <v>982</v>
      </c>
      <c r="D63" s="47" t="s">
        <v>26</v>
      </c>
      <c r="E63" s="48">
        <v>110561662.73999999</v>
      </c>
      <c r="F63" s="45">
        <v>0</v>
      </c>
      <c r="G63" s="45">
        <v>0</v>
      </c>
      <c r="H63" s="45">
        <v>0</v>
      </c>
      <c r="I63" s="48">
        <v>-6503627.2199999997</v>
      </c>
      <c r="J63" s="45">
        <v>0</v>
      </c>
      <c r="K63" s="45">
        <v>0</v>
      </c>
      <c r="L63" s="48">
        <v>104058035.52</v>
      </c>
      <c r="M63" s="49">
        <v>43524</v>
      </c>
    </row>
    <row r="64" spans="2:13" x14ac:dyDescent="0.3">
      <c r="B64" s="47">
        <v>500701</v>
      </c>
      <c r="C64" s="45" t="s">
        <v>983</v>
      </c>
      <c r="D64" s="47" t="s">
        <v>0</v>
      </c>
      <c r="E64" s="48">
        <v>223392000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8">
        <v>-1664000</v>
      </c>
      <c r="L64" s="48">
        <v>221728000</v>
      </c>
    </row>
    <row r="65" spans="2:13" x14ac:dyDescent="0.3">
      <c r="B65" s="47">
        <v>500721</v>
      </c>
      <c r="C65" s="45" t="s">
        <v>984</v>
      </c>
      <c r="E65" s="48">
        <v>140336000.00999999</v>
      </c>
      <c r="F65" s="48">
        <v>7443799.9900000002</v>
      </c>
      <c r="G65" s="45">
        <v>0</v>
      </c>
      <c r="H65" s="45">
        <v>0</v>
      </c>
      <c r="I65" s="45">
        <v>0</v>
      </c>
      <c r="J65" s="45">
        <v>0</v>
      </c>
      <c r="K65" s="48">
        <v>-1098200</v>
      </c>
      <c r="L65" s="48">
        <v>146681600</v>
      </c>
      <c r="M65" s="49">
        <v>42490</v>
      </c>
    </row>
    <row r="66" spans="2:13" x14ac:dyDescent="0.3">
      <c r="B66" s="47">
        <v>500735</v>
      </c>
      <c r="C66" s="45" t="s">
        <v>985</v>
      </c>
      <c r="D66" s="47" t="s">
        <v>0</v>
      </c>
      <c r="E66" s="48">
        <v>322200000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8">
        <v>-2400000</v>
      </c>
      <c r="L66" s="48">
        <v>319800000</v>
      </c>
      <c r="M66" s="49">
        <v>44650</v>
      </c>
    </row>
    <row r="67" spans="2:13" x14ac:dyDescent="0.3">
      <c r="B67" s="47">
        <v>500746</v>
      </c>
      <c r="C67" s="45" t="s">
        <v>349</v>
      </c>
      <c r="D67" s="47" t="s">
        <v>2</v>
      </c>
      <c r="E67" s="48">
        <v>367860000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8">
        <v>-5532000</v>
      </c>
      <c r="L67" s="48">
        <v>362328000</v>
      </c>
    </row>
    <row r="68" spans="2:13" x14ac:dyDescent="0.3">
      <c r="B68" s="47">
        <v>500770</v>
      </c>
      <c r="C68" s="45" t="s">
        <v>987</v>
      </c>
      <c r="D68" s="47" t="s">
        <v>0</v>
      </c>
      <c r="E68" s="48">
        <v>106326000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8">
        <v>-792000</v>
      </c>
      <c r="L68" s="48">
        <v>105534000</v>
      </c>
    </row>
    <row r="69" spans="2:13" x14ac:dyDescent="0.3">
      <c r="B69" s="47">
        <v>500781</v>
      </c>
      <c r="C69" s="45" t="s">
        <v>350</v>
      </c>
      <c r="D69" s="47" t="s">
        <v>0</v>
      </c>
      <c r="E69" s="48">
        <v>40275000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8">
        <v>-300000</v>
      </c>
      <c r="L69" s="48">
        <v>39975000</v>
      </c>
    </row>
    <row r="70" spans="2:13" x14ac:dyDescent="0.3">
      <c r="B70" s="47">
        <v>500782</v>
      </c>
      <c r="C70" s="45" t="s">
        <v>988</v>
      </c>
      <c r="D70" s="47" t="s">
        <v>4</v>
      </c>
      <c r="E70" s="48">
        <v>73720153.530000001</v>
      </c>
      <c r="F70" s="48">
        <v>418441.96</v>
      </c>
      <c r="G70" s="45">
        <v>0</v>
      </c>
      <c r="H70" s="48">
        <v>452103.74</v>
      </c>
      <c r="I70" s="45">
        <v>0</v>
      </c>
      <c r="J70" s="45">
        <v>0</v>
      </c>
      <c r="K70" s="45">
        <v>0</v>
      </c>
      <c r="L70" s="48">
        <v>74590699.230000004</v>
      </c>
    </row>
    <row r="71" spans="2:13" x14ac:dyDescent="0.3">
      <c r="B71" s="47">
        <v>500791</v>
      </c>
      <c r="C71" s="45" t="s">
        <v>1065</v>
      </c>
      <c r="D71" s="47" t="s">
        <v>0</v>
      </c>
      <c r="E71" s="48">
        <v>11665785.26</v>
      </c>
      <c r="F71" s="48">
        <v>3436915.25</v>
      </c>
      <c r="G71" s="45">
        <v>0</v>
      </c>
      <c r="H71" s="45">
        <v>0</v>
      </c>
      <c r="I71" s="45">
        <v>0</v>
      </c>
      <c r="J71" s="45">
        <v>0</v>
      </c>
      <c r="K71" s="48">
        <v>-173329.62</v>
      </c>
      <c r="L71" s="48">
        <v>14929370.890000001</v>
      </c>
    </row>
    <row r="72" spans="2:13" x14ac:dyDescent="0.3">
      <c r="B72" s="47">
        <v>500800</v>
      </c>
      <c r="C72" s="45" t="s">
        <v>1092</v>
      </c>
      <c r="D72" s="47" t="s">
        <v>4</v>
      </c>
      <c r="E72" s="45">
        <v>0</v>
      </c>
      <c r="F72" s="48">
        <v>27280732.32</v>
      </c>
      <c r="G72" s="45">
        <v>0</v>
      </c>
      <c r="H72" s="45">
        <v>0</v>
      </c>
      <c r="I72" s="45">
        <v>0</v>
      </c>
      <c r="J72" s="45">
        <v>0</v>
      </c>
      <c r="K72" s="48">
        <v>-252589.79</v>
      </c>
      <c r="L72" s="48">
        <v>27028142.530000001</v>
      </c>
    </row>
    <row r="74" spans="2:13" x14ac:dyDescent="0.3">
      <c r="B74" s="45"/>
    </row>
    <row r="75" spans="2:13" x14ac:dyDescent="0.3">
      <c r="B75" s="50"/>
      <c r="C75" s="50" t="s">
        <v>794</v>
      </c>
      <c r="D75" s="50"/>
      <c r="E75" s="51">
        <v>3295049164.6999998</v>
      </c>
      <c r="F75" s="51">
        <v>75911883.269999996</v>
      </c>
      <c r="G75" s="52">
        <v>0</v>
      </c>
      <c r="H75" s="51">
        <v>452103.74</v>
      </c>
      <c r="I75" s="51">
        <v>-29913097.760000002</v>
      </c>
      <c r="J75" s="52">
        <v>0</v>
      </c>
      <c r="K75" s="51">
        <v>-37946420.189999998</v>
      </c>
      <c r="L75" s="51">
        <v>3303553633.7600002</v>
      </c>
      <c r="M75" s="52"/>
    </row>
    <row r="77" spans="2:13" x14ac:dyDescent="0.3">
      <c r="B77" s="46" t="s">
        <v>721</v>
      </c>
    </row>
    <row r="78" spans="2:13" x14ac:dyDescent="0.3">
      <c r="B78" s="47">
        <v>500323</v>
      </c>
      <c r="C78" s="45" t="s">
        <v>720</v>
      </c>
      <c r="D78" s="47" t="s">
        <v>26</v>
      </c>
      <c r="E78" s="48">
        <v>6987700</v>
      </c>
      <c r="F78" s="48">
        <v>950000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8">
        <v>7937700</v>
      </c>
      <c r="M78" s="49">
        <v>42000</v>
      </c>
    </row>
    <row r="79" spans="2:13" x14ac:dyDescent="0.3">
      <c r="B79" s="47">
        <v>500787</v>
      </c>
      <c r="C79" s="45" t="s">
        <v>1029</v>
      </c>
      <c r="D79" s="47" t="s">
        <v>0</v>
      </c>
      <c r="E79" s="48">
        <v>70327593.939999998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8">
        <v>-523855.46</v>
      </c>
      <c r="L79" s="48">
        <v>69803738.480000004</v>
      </c>
    </row>
    <row r="81" spans="2:13" x14ac:dyDescent="0.3">
      <c r="B81" s="45"/>
    </row>
    <row r="82" spans="2:13" x14ac:dyDescent="0.3">
      <c r="B82" s="50"/>
      <c r="C82" s="50" t="s">
        <v>796</v>
      </c>
      <c r="D82" s="50"/>
      <c r="E82" s="51">
        <v>77315293.939999998</v>
      </c>
      <c r="F82" s="51">
        <v>950000</v>
      </c>
      <c r="G82" s="52">
        <v>0</v>
      </c>
      <c r="H82" s="52">
        <v>0</v>
      </c>
      <c r="I82" s="52">
        <v>0</v>
      </c>
      <c r="J82" s="52">
        <v>0</v>
      </c>
      <c r="K82" s="51">
        <v>-523855.46</v>
      </c>
      <c r="L82" s="51">
        <v>77741438.480000004</v>
      </c>
      <c r="M82" s="52"/>
    </row>
    <row r="84" spans="2:13" x14ac:dyDescent="0.3">
      <c r="B84" s="46" t="s">
        <v>317</v>
      </c>
    </row>
    <row r="85" spans="2:13" x14ac:dyDescent="0.3">
      <c r="B85" s="47">
        <v>500187</v>
      </c>
      <c r="C85" s="45" t="s">
        <v>354</v>
      </c>
      <c r="D85" s="47" t="s">
        <v>26</v>
      </c>
      <c r="E85" s="48">
        <v>26832.06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8">
        <v>26832.06</v>
      </c>
      <c r="M85" s="49">
        <v>39812</v>
      </c>
    </row>
    <row r="86" spans="2:13" x14ac:dyDescent="0.3">
      <c r="B86" s="47">
        <v>500268</v>
      </c>
      <c r="C86" s="45" t="s">
        <v>990</v>
      </c>
      <c r="D86" s="47" t="s">
        <v>26</v>
      </c>
      <c r="E86" s="48">
        <v>12915000</v>
      </c>
      <c r="F86" s="48">
        <v>7714000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8">
        <v>20629000</v>
      </c>
      <c r="M86" s="49">
        <v>41912</v>
      </c>
    </row>
    <row r="87" spans="2:13" x14ac:dyDescent="0.3">
      <c r="B87" s="47">
        <v>500445</v>
      </c>
      <c r="C87" s="45" t="s">
        <v>991</v>
      </c>
      <c r="D87" s="47" t="s">
        <v>26</v>
      </c>
      <c r="E87" s="48">
        <v>916159.36</v>
      </c>
      <c r="F87" s="48">
        <v>712404.7</v>
      </c>
      <c r="G87" s="45">
        <v>0</v>
      </c>
      <c r="H87" s="45">
        <v>0</v>
      </c>
      <c r="I87" s="48">
        <v>-395207.9</v>
      </c>
      <c r="J87" s="45">
        <v>0</v>
      </c>
      <c r="K87" s="45">
        <v>0</v>
      </c>
      <c r="L87" s="48">
        <v>1233356.1599999999</v>
      </c>
      <c r="M87" s="49">
        <v>42046</v>
      </c>
    </row>
    <row r="88" spans="2:13" x14ac:dyDescent="0.3">
      <c r="B88" s="47">
        <v>500476</v>
      </c>
      <c r="C88" s="45" t="s">
        <v>992</v>
      </c>
      <c r="D88" s="47" t="s">
        <v>26</v>
      </c>
      <c r="E88" s="48">
        <v>3089214.36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8">
        <v>3089214.36</v>
      </c>
      <c r="M88" s="49">
        <v>41631</v>
      </c>
    </row>
    <row r="89" spans="2:13" x14ac:dyDescent="0.3">
      <c r="B89" s="47">
        <v>500495</v>
      </c>
      <c r="C89" s="45" t="s">
        <v>993</v>
      </c>
      <c r="D89" s="47" t="s">
        <v>26</v>
      </c>
      <c r="E89" s="48">
        <v>1447321.32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8">
        <v>1447321.32</v>
      </c>
      <c r="M89" s="49">
        <v>42121</v>
      </c>
    </row>
    <row r="90" spans="2:13" x14ac:dyDescent="0.3">
      <c r="B90" s="47">
        <v>500507</v>
      </c>
      <c r="C90" s="45" t="s">
        <v>716</v>
      </c>
      <c r="D90" s="47" t="s">
        <v>26</v>
      </c>
      <c r="E90" s="48">
        <v>4177000</v>
      </c>
      <c r="F90" s="48">
        <v>1007000</v>
      </c>
      <c r="G90" s="45">
        <v>0</v>
      </c>
      <c r="H90" s="45">
        <v>0</v>
      </c>
      <c r="I90" s="48">
        <v>-1495000</v>
      </c>
      <c r="J90" s="45">
        <v>0</v>
      </c>
      <c r="K90" s="45">
        <v>0</v>
      </c>
      <c r="L90" s="48">
        <v>3689000</v>
      </c>
      <c r="M90" s="49">
        <v>42235</v>
      </c>
    </row>
    <row r="91" spans="2:13" x14ac:dyDescent="0.3">
      <c r="B91" s="47">
        <v>500523</v>
      </c>
      <c r="C91" s="45" t="s">
        <v>722</v>
      </c>
      <c r="D91" s="47" t="s">
        <v>0</v>
      </c>
      <c r="E91" s="48">
        <v>11959921.619999999</v>
      </c>
      <c r="F91" s="48">
        <v>5761840.0099999998</v>
      </c>
      <c r="G91" s="45">
        <v>0</v>
      </c>
      <c r="H91" s="45">
        <v>0</v>
      </c>
      <c r="I91" s="48">
        <v>-8412003.6899999995</v>
      </c>
      <c r="J91" s="45">
        <v>0</v>
      </c>
      <c r="K91" s="48">
        <v>-39982.410000000003</v>
      </c>
      <c r="L91" s="48">
        <v>9269775.5299999993</v>
      </c>
      <c r="M91" s="49">
        <v>42277</v>
      </c>
    </row>
    <row r="92" spans="2:13" x14ac:dyDescent="0.3">
      <c r="B92" s="47">
        <v>500538</v>
      </c>
      <c r="C92" s="45" t="s">
        <v>313</v>
      </c>
      <c r="D92" s="47" t="s">
        <v>0</v>
      </c>
      <c r="E92" s="48">
        <v>3752400.13</v>
      </c>
      <c r="F92" s="48">
        <v>215605.48</v>
      </c>
      <c r="G92" s="45">
        <v>0</v>
      </c>
      <c r="H92" s="45">
        <v>0</v>
      </c>
      <c r="I92" s="48">
        <v>-2028055.83</v>
      </c>
      <c r="J92" s="45">
        <v>0</v>
      </c>
      <c r="K92" s="48">
        <v>-34514.99</v>
      </c>
      <c r="L92" s="48">
        <v>1905434.79</v>
      </c>
      <c r="M92" s="49">
        <v>42115</v>
      </c>
    </row>
    <row r="93" spans="2:13" x14ac:dyDescent="0.3">
      <c r="B93" s="47">
        <v>500682</v>
      </c>
      <c r="C93" s="45" t="s">
        <v>797</v>
      </c>
      <c r="D93" s="47" t="s">
        <v>2</v>
      </c>
      <c r="E93" s="48">
        <v>1531833.51</v>
      </c>
      <c r="F93" s="45">
        <v>0</v>
      </c>
      <c r="G93" s="45">
        <v>0</v>
      </c>
      <c r="H93" s="45">
        <v>0</v>
      </c>
      <c r="I93" s="48">
        <v>-1044953.2</v>
      </c>
      <c r="J93" s="45">
        <v>0</v>
      </c>
      <c r="K93" s="48">
        <v>-11664.68</v>
      </c>
      <c r="L93" s="48">
        <v>475215.63</v>
      </c>
    </row>
    <row r="94" spans="2:13" x14ac:dyDescent="0.3">
      <c r="B94" s="47">
        <v>500693</v>
      </c>
      <c r="C94" s="45" t="s">
        <v>314</v>
      </c>
      <c r="D94" s="47" t="s">
        <v>26</v>
      </c>
      <c r="E94" s="48">
        <v>4333636.7300000004</v>
      </c>
      <c r="F94" s="48">
        <v>3300005.83</v>
      </c>
      <c r="G94" s="45">
        <v>0</v>
      </c>
      <c r="H94" s="45">
        <v>0</v>
      </c>
      <c r="I94" s="48">
        <v>-1365541.38</v>
      </c>
      <c r="J94" s="45">
        <v>0</v>
      </c>
      <c r="K94" s="45">
        <v>0</v>
      </c>
      <c r="L94" s="48">
        <v>6268101.1799999997</v>
      </c>
      <c r="M94" s="49">
        <v>42004</v>
      </c>
    </row>
    <row r="95" spans="2:13" x14ac:dyDescent="0.3">
      <c r="B95" s="47">
        <v>500717</v>
      </c>
      <c r="C95" s="45" t="s">
        <v>798</v>
      </c>
      <c r="E95" s="48">
        <v>63596957.960000001</v>
      </c>
      <c r="F95" s="45">
        <v>0</v>
      </c>
      <c r="G95" s="45">
        <v>0</v>
      </c>
      <c r="H95" s="45">
        <v>0</v>
      </c>
      <c r="I95" s="48">
        <v>-23175723.649999999</v>
      </c>
      <c r="J95" s="45">
        <v>0</v>
      </c>
      <c r="K95" s="48">
        <v>-357949.39</v>
      </c>
      <c r="L95" s="48">
        <v>40063284.920000002</v>
      </c>
      <c r="M95" s="49">
        <v>42110</v>
      </c>
    </row>
    <row r="96" spans="2:13" x14ac:dyDescent="0.3">
      <c r="B96" s="47">
        <v>500724</v>
      </c>
      <c r="C96" s="45" t="s">
        <v>315</v>
      </c>
      <c r="D96" s="47" t="s">
        <v>0</v>
      </c>
      <c r="E96" s="48">
        <v>22623268.18</v>
      </c>
      <c r="F96" s="48">
        <v>18161741.039999999</v>
      </c>
      <c r="G96" s="45">
        <v>0</v>
      </c>
      <c r="H96" s="45">
        <v>0</v>
      </c>
      <c r="I96" s="48">
        <v>-12532370.710000001</v>
      </c>
      <c r="J96" s="45">
        <v>0</v>
      </c>
      <c r="K96" s="48">
        <v>-426831.38</v>
      </c>
      <c r="L96" s="48">
        <v>27825807.129999999</v>
      </c>
      <c r="M96" s="49">
        <v>42165</v>
      </c>
    </row>
    <row r="97" spans="2:13" x14ac:dyDescent="0.3">
      <c r="B97" s="47">
        <v>500732</v>
      </c>
      <c r="C97" s="45" t="s">
        <v>723</v>
      </c>
      <c r="D97" s="47" t="s">
        <v>0</v>
      </c>
      <c r="E97" s="48">
        <v>1033478.33</v>
      </c>
      <c r="F97" s="48">
        <v>1296230.33</v>
      </c>
      <c r="G97" s="45">
        <v>0</v>
      </c>
      <c r="H97" s="45">
        <v>0</v>
      </c>
      <c r="I97" s="48">
        <v>-1000448.46</v>
      </c>
      <c r="J97" s="45">
        <v>0</v>
      </c>
      <c r="K97" s="48">
        <v>-4358.6899999999996</v>
      </c>
      <c r="L97" s="48">
        <v>1324901.51</v>
      </c>
      <c r="M97" s="49">
        <v>42150</v>
      </c>
    </row>
    <row r="98" spans="2:13" x14ac:dyDescent="0.3">
      <c r="B98" s="47">
        <v>500734</v>
      </c>
      <c r="C98" s="45" t="s">
        <v>799</v>
      </c>
      <c r="D98" s="47" t="s">
        <v>0</v>
      </c>
      <c r="E98" s="48">
        <v>9215339.4299999997</v>
      </c>
      <c r="F98" s="48">
        <v>3104593.66</v>
      </c>
      <c r="G98" s="45">
        <v>0</v>
      </c>
      <c r="H98" s="45">
        <v>0</v>
      </c>
      <c r="I98" s="48">
        <v>-1597341.79</v>
      </c>
      <c r="J98" s="45">
        <v>0</v>
      </c>
      <c r="K98" s="48">
        <v>-80084.11</v>
      </c>
      <c r="L98" s="48">
        <v>10642507.189999999</v>
      </c>
      <c r="M98" s="49">
        <v>42221</v>
      </c>
    </row>
    <row r="99" spans="2:13" x14ac:dyDescent="0.3">
      <c r="B99" s="47">
        <v>500768</v>
      </c>
      <c r="C99" s="45" t="s">
        <v>357</v>
      </c>
      <c r="D99" s="47" t="s">
        <v>0</v>
      </c>
      <c r="E99" s="48">
        <v>168689172.13999999</v>
      </c>
      <c r="F99" s="45">
        <v>0</v>
      </c>
      <c r="G99" s="45">
        <v>0</v>
      </c>
      <c r="H99" s="45">
        <v>0</v>
      </c>
      <c r="I99" s="48">
        <v>-61761910.630000003</v>
      </c>
      <c r="J99" s="45">
        <v>0</v>
      </c>
      <c r="K99" s="48">
        <v>-1291783.72</v>
      </c>
      <c r="L99" s="48">
        <v>105635477.79000001</v>
      </c>
    </row>
    <row r="100" spans="2:13" x14ac:dyDescent="0.3">
      <c r="B100" s="47">
        <v>500796</v>
      </c>
      <c r="C100" s="45" t="s">
        <v>724</v>
      </c>
      <c r="D100" s="47" t="s">
        <v>26</v>
      </c>
      <c r="E100" s="48">
        <v>514241.34</v>
      </c>
      <c r="F100" s="48">
        <v>1155553.24</v>
      </c>
      <c r="G100" s="45">
        <v>0</v>
      </c>
      <c r="H100" s="45">
        <v>0</v>
      </c>
      <c r="I100" s="48">
        <v>-14689.32</v>
      </c>
      <c r="J100" s="45">
        <v>0</v>
      </c>
      <c r="K100" s="45">
        <v>0</v>
      </c>
      <c r="L100" s="48">
        <v>1655105.26</v>
      </c>
    </row>
    <row r="102" spans="2:13" x14ac:dyDescent="0.3">
      <c r="B102" s="45"/>
    </row>
    <row r="103" spans="2:13" x14ac:dyDescent="0.3">
      <c r="B103" s="50"/>
      <c r="C103" s="50" t="s">
        <v>800</v>
      </c>
      <c r="D103" s="50"/>
      <c r="E103" s="51">
        <v>309821776.47000003</v>
      </c>
      <c r="F103" s="51">
        <v>42428974.289999999</v>
      </c>
      <c r="G103" s="52">
        <v>0</v>
      </c>
      <c r="H103" s="52">
        <v>0</v>
      </c>
      <c r="I103" s="51">
        <v>-114823246.56</v>
      </c>
      <c r="J103" s="52">
        <v>0</v>
      </c>
      <c r="K103" s="51">
        <v>-2247169.37</v>
      </c>
      <c r="L103" s="51">
        <v>235180334.83000001</v>
      </c>
      <c r="M103" s="52"/>
    </row>
    <row r="105" spans="2:13" x14ac:dyDescent="0.3">
      <c r="B105" s="46" t="s">
        <v>319</v>
      </c>
    </row>
    <row r="106" spans="2:13" x14ac:dyDescent="0.3">
      <c r="B106" s="47">
        <v>500345</v>
      </c>
      <c r="C106" s="45" t="s">
        <v>997</v>
      </c>
      <c r="D106" s="47" t="s">
        <v>26</v>
      </c>
      <c r="E106" s="48">
        <v>16264951.970000001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8">
        <v>16264951.970000001</v>
      </c>
      <c r="M106" s="49">
        <v>42899</v>
      </c>
    </row>
    <row r="107" spans="2:13" x14ac:dyDescent="0.3">
      <c r="B107" s="47">
        <v>500748</v>
      </c>
      <c r="C107" s="45" t="s">
        <v>734</v>
      </c>
      <c r="D107" s="47" t="s">
        <v>26</v>
      </c>
      <c r="E107" s="48">
        <v>1266043.8700000001</v>
      </c>
      <c r="F107" s="45">
        <v>0</v>
      </c>
      <c r="G107" s="45">
        <v>0</v>
      </c>
      <c r="H107" s="45">
        <v>0</v>
      </c>
      <c r="I107" s="48">
        <v>-46890.51</v>
      </c>
      <c r="J107" s="45">
        <v>0</v>
      </c>
      <c r="K107" s="45">
        <v>0</v>
      </c>
      <c r="L107" s="48">
        <v>1219153.3600000001</v>
      </c>
    </row>
    <row r="109" spans="2:13" x14ac:dyDescent="0.3">
      <c r="B109" s="45"/>
    </row>
    <row r="110" spans="2:13" x14ac:dyDescent="0.3">
      <c r="B110" s="50"/>
      <c r="C110" s="50" t="s">
        <v>998</v>
      </c>
      <c r="D110" s="50"/>
      <c r="E110" s="51">
        <v>17530995.84</v>
      </c>
      <c r="F110" s="52">
        <v>0</v>
      </c>
      <c r="G110" s="52">
        <v>0</v>
      </c>
      <c r="H110" s="52">
        <v>0</v>
      </c>
      <c r="I110" s="51">
        <v>-46890.51</v>
      </c>
      <c r="J110" s="52">
        <v>0</v>
      </c>
      <c r="K110" s="52">
        <v>0</v>
      </c>
      <c r="L110" s="51">
        <v>17484105.329999998</v>
      </c>
      <c r="M110" s="52"/>
    </row>
    <row r="112" spans="2:13" x14ac:dyDescent="0.3">
      <c r="B112" s="46" t="s">
        <v>326</v>
      </c>
    </row>
    <row r="113" spans="2:13" x14ac:dyDescent="0.3">
      <c r="B113" s="47">
        <v>500010</v>
      </c>
      <c r="C113" s="45" t="s">
        <v>320</v>
      </c>
      <c r="D113" s="47" t="s">
        <v>0</v>
      </c>
      <c r="E113" s="48">
        <v>15718808.140000001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-117086.08</v>
      </c>
      <c r="L113" s="48">
        <v>15601722.060000001</v>
      </c>
      <c r="M113" s="49">
        <v>40522</v>
      </c>
    </row>
    <row r="114" spans="2:13" x14ac:dyDescent="0.3">
      <c r="B114" s="47">
        <v>500011</v>
      </c>
      <c r="C114" s="45" t="s">
        <v>321</v>
      </c>
      <c r="D114" s="47" t="s">
        <v>0</v>
      </c>
      <c r="E114" s="48">
        <v>15902326.85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-118453.08</v>
      </c>
      <c r="L114" s="48">
        <v>15783873.77</v>
      </c>
      <c r="M114" s="49">
        <v>40522</v>
      </c>
    </row>
    <row r="115" spans="2:13" x14ac:dyDescent="0.3">
      <c r="B115" s="47">
        <v>500042</v>
      </c>
      <c r="C115" s="45" t="s">
        <v>322</v>
      </c>
      <c r="D115" s="47" t="s">
        <v>0</v>
      </c>
      <c r="E115" s="48">
        <v>16928327.420000002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8">
        <v>-126095.54</v>
      </c>
      <c r="L115" s="48">
        <v>16802231.879999999</v>
      </c>
      <c r="M115" s="49">
        <v>39685</v>
      </c>
    </row>
    <row r="116" spans="2:13" x14ac:dyDescent="0.3">
      <c r="B116" s="47">
        <v>500052</v>
      </c>
      <c r="C116" s="45" t="s">
        <v>999</v>
      </c>
      <c r="D116" s="47" t="s">
        <v>0</v>
      </c>
      <c r="E116" s="48">
        <v>11218519.890000001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8">
        <v>-83564.41</v>
      </c>
      <c r="L116" s="48">
        <v>11134955.48</v>
      </c>
      <c r="M116" s="49">
        <v>40074</v>
      </c>
    </row>
    <row r="117" spans="2:13" x14ac:dyDescent="0.3">
      <c r="B117" s="47">
        <v>500256</v>
      </c>
      <c r="C117" s="45" t="s">
        <v>1000</v>
      </c>
      <c r="D117" s="47" t="s">
        <v>0</v>
      </c>
      <c r="E117" s="48">
        <v>13724046.98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8">
        <v>-102227.56</v>
      </c>
      <c r="L117" s="48">
        <v>13621819.42</v>
      </c>
      <c r="M117" s="49">
        <v>40994</v>
      </c>
    </row>
    <row r="118" spans="2:13" x14ac:dyDescent="0.3">
      <c r="B118" s="47">
        <v>500265</v>
      </c>
      <c r="C118" s="45" t="s">
        <v>323</v>
      </c>
      <c r="D118" s="47" t="s">
        <v>0</v>
      </c>
      <c r="E118" s="48">
        <v>76815102.859999999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8">
        <v>-572179.55000000005</v>
      </c>
      <c r="L118" s="48">
        <v>76242923.310000002</v>
      </c>
      <c r="M118" s="49">
        <v>41029</v>
      </c>
    </row>
    <row r="119" spans="2:13" x14ac:dyDescent="0.3">
      <c r="B119" s="47">
        <v>500274</v>
      </c>
      <c r="C119" s="45" t="s">
        <v>324</v>
      </c>
      <c r="D119" s="47" t="s">
        <v>0</v>
      </c>
      <c r="E119" s="48">
        <v>42600482.369999997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8">
        <v>-317322.02</v>
      </c>
      <c r="L119" s="48">
        <v>42283160.350000001</v>
      </c>
      <c r="M119" s="49">
        <v>42946</v>
      </c>
    </row>
    <row r="120" spans="2:13" x14ac:dyDescent="0.3">
      <c r="B120" s="47">
        <v>500332</v>
      </c>
      <c r="C120" s="45" t="s">
        <v>1001</v>
      </c>
      <c r="D120" s="47" t="s">
        <v>0</v>
      </c>
      <c r="E120" s="48">
        <v>3222000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8">
        <v>-24000</v>
      </c>
      <c r="L120" s="48">
        <v>3198000</v>
      </c>
      <c r="M120" s="49">
        <v>40074</v>
      </c>
    </row>
    <row r="122" spans="2:13" x14ac:dyDescent="0.3">
      <c r="B122" s="45"/>
    </row>
    <row r="123" spans="2:13" x14ac:dyDescent="0.3">
      <c r="B123" s="50"/>
      <c r="C123" s="50" t="s">
        <v>801</v>
      </c>
      <c r="D123" s="50"/>
      <c r="E123" s="51">
        <v>196129614.50999999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1">
        <v>-1467885.32</v>
      </c>
      <c r="L123" s="51">
        <f>SUM(L113:L122)</f>
        <v>194668686.27000001</v>
      </c>
      <c r="M123" s="52"/>
    </row>
    <row r="125" spans="2:13" x14ac:dyDescent="0.3">
      <c r="B125" s="46" t="s">
        <v>337</v>
      </c>
    </row>
    <row r="126" spans="2:13" x14ac:dyDescent="0.3">
      <c r="B126" s="47">
        <v>500317</v>
      </c>
      <c r="C126" s="45" t="s">
        <v>725</v>
      </c>
      <c r="D126" s="47" t="s">
        <v>26</v>
      </c>
      <c r="E126" s="48">
        <v>581963.59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8">
        <v>581963.59</v>
      </c>
      <c r="M126" s="49">
        <v>40573</v>
      </c>
    </row>
    <row r="127" spans="2:13" x14ac:dyDescent="0.3">
      <c r="B127" s="47">
        <v>500330</v>
      </c>
      <c r="C127" s="45" t="s">
        <v>1002</v>
      </c>
      <c r="D127" s="47" t="s">
        <v>26</v>
      </c>
      <c r="E127" s="48">
        <v>1384873.31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8">
        <v>1384873.31</v>
      </c>
      <c r="M127" s="49">
        <v>41275</v>
      </c>
    </row>
    <row r="128" spans="2:13" x14ac:dyDescent="0.3">
      <c r="B128" s="47">
        <v>500385</v>
      </c>
      <c r="C128" s="45" t="s">
        <v>1003</v>
      </c>
      <c r="D128" s="47" t="s">
        <v>26</v>
      </c>
      <c r="E128" s="48">
        <v>1121253.6499999999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8">
        <v>1121253.6499999999</v>
      </c>
      <c r="M128" s="49">
        <v>41433</v>
      </c>
    </row>
    <row r="129" spans="2:13" x14ac:dyDescent="0.3">
      <c r="B129" s="47">
        <v>500386</v>
      </c>
      <c r="C129" s="45" t="s">
        <v>1004</v>
      </c>
      <c r="D129" s="47" t="s">
        <v>26</v>
      </c>
      <c r="E129" s="48">
        <v>1743045.87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8">
        <v>1743045.87</v>
      </c>
      <c r="M129" s="49">
        <v>41800</v>
      </c>
    </row>
    <row r="130" spans="2:13" x14ac:dyDescent="0.3">
      <c r="B130" s="47">
        <v>500392</v>
      </c>
      <c r="C130" s="45" t="s">
        <v>1005</v>
      </c>
      <c r="D130" s="47" t="s">
        <v>26</v>
      </c>
      <c r="E130" s="48">
        <v>3000000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8">
        <v>3000000</v>
      </c>
      <c r="M130" s="49">
        <v>41931</v>
      </c>
    </row>
    <row r="131" spans="2:13" x14ac:dyDescent="0.3">
      <c r="B131" s="47">
        <v>500508</v>
      </c>
      <c r="C131" s="45" t="s">
        <v>726</v>
      </c>
      <c r="D131" s="47" t="s">
        <v>26</v>
      </c>
      <c r="E131" s="48">
        <v>680500.49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8">
        <v>680500.49</v>
      </c>
      <c r="M131" s="49">
        <v>42615</v>
      </c>
    </row>
    <row r="132" spans="2:13" x14ac:dyDescent="0.3">
      <c r="B132" s="47">
        <v>500543</v>
      </c>
      <c r="C132" s="45" t="s">
        <v>1006</v>
      </c>
      <c r="D132" s="47" t="s">
        <v>26</v>
      </c>
      <c r="E132" s="48">
        <v>210291.66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8">
        <v>210291.66</v>
      </c>
      <c r="M132" s="49">
        <v>42062</v>
      </c>
    </row>
    <row r="133" spans="2:13" x14ac:dyDescent="0.3">
      <c r="B133" s="47">
        <v>500560</v>
      </c>
      <c r="C133" s="45" t="s">
        <v>330</v>
      </c>
      <c r="D133" s="47" t="s">
        <v>26</v>
      </c>
      <c r="E133" s="48">
        <v>798000</v>
      </c>
      <c r="F133" s="45">
        <v>0</v>
      </c>
      <c r="G133" s="45">
        <v>0</v>
      </c>
      <c r="H133" s="45">
        <v>0</v>
      </c>
      <c r="I133" s="48">
        <v>-2000</v>
      </c>
      <c r="J133" s="45">
        <v>0</v>
      </c>
      <c r="K133" s="45">
        <v>0</v>
      </c>
      <c r="L133" s="48">
        <v>796000</v>
      </c>
      <c r="M133" s="49">
        <v>42803</v>
      </c>
    </row>
    <row r="134" spans="2:13" x14ac:dyDescent="0.3">
      <c r="B134" s="47">
        <v>500577</v>
      </c>
      <c r="C134" s="45" t="s">
        <v>331</v>
      </c>
      <c r="D134" s="47" t="s">
        <v>26</v>
      </c>
      <c r="E134" s="48">
        <v>855567.03</v>
      </c>
      <c r="F134" s="45">
        <v>0</v>
      </c>
      <c r="G134" s="45">
        <v>0</v>
      </c>
      <c r="H134" s="45">
        <v>0</v>
      </c>
      <c r="I134" s="48">
        <v>-5774.47</v>
      </c>
      <c r="J134" s="45">
        <v>0</v>
      </c>
      <c r="K134" s="45">
        <v>0</v>
      </c>
      <c r="L134" s="48">
        <v>849792.56</v>
      </c>
      <c r="M134" s="49">
        <v>42914</v>
      </c>
    </row>
    <row r="135" spans="2:13" x14ac:dyDescent="0.3">
      <c r="B135" s="47">
        <v>500625</v>
      </c>
      <c r="C135" s="45" t="s">
        <v>1007</v>
      </c>
      <c r="D135" s="47" t="s">
        <v>26</v>
      </c>
      <c r="E135" s="48">
        <v>672709.52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8">
        <v>672709.52</v>
      </c>
      <c r="M135" s="49">
        <v>43200</v>
      </c>
    </row>
    <row r="136" spans="2:13" x14ac:dyDescent="0.3">
      <c r="B136" s="47">
        <v>500635</v>
      </c>
      <c r="C136" s="45" t="s">
        <v>1008</v>
      </c>
      <c r="D136" s="47" t="s">
        <v>26</v>
      </c>
      <c r="E136" s="48">
        <v>626880.01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8">
        <v>626880.01</v>
      </c>
      <c r="M136" s="49">
        <v>43292</v>
      </c>
    </row>
    <row r="137" spans="2:13" x14ac:dyDescent="0.3">
      <c r="B137" s="47">
        <v>500644</v>
      </c>
      <c r="C137" s="45" t="s">
        <v>332</v>
      </c>
      <c r="D137" s="47" t="s">
        <v>26</v>
      </c>
      <c r="E137" s="48">
        <v>1250552.46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8">
        <v>1250552.46</v>
      </c>
      <c r="M137" s="49">
        <v>43305</v>
      </c>
    </row>
    <row r="138" spans="2:13" x14ac:dyDescent="0.3">
      <c r="B138" s="47">
        <v>500657</v>
      </c>
      <c r="C138" s="45" t="s">
        <v>1009</v>
      </c>
      <c r="D138" s="47" t="s">
        <v>26</v>
      </c>
      <c r="E138" s="48">
        <v>394129.87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8">
        <v>394129.87</v>
      </c>
      <c r="M138" s="49">
        <v>42640</v>
      </c>
    </row>
    <row r="139" spans="2:13" x14ac:dyDescent="0.3">
      <c r="B139" s="47">
        <v>500680</v>
      </c>
      <c r="C139" s="45" t="s">
        <v>968</v>
      </c>
      <c r="D139" s="47" t="s">
        <v>26</v>
      </c>
      <c r="E139" s="48">
        <v>151122.06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8">
        <v>151122.06</v>
      </c>
      <c r="M139" s="49">
        <v>42724</v>
      </c>
    </row>
    <row r="140" spans="2:13" x14ac:dyDescent="0.3">
      <c r="B140" s="47">
        <v>500730</v>
      </c>
      <c r="C140" s="45" t="s">
        <v>970</v>
      </c>
      <c r="D140" s="47" t="s">
        <v>26</v>
      </c>
      <c r="E140" s="48">
        <v>699775</v>
      </c>
      <c r="F140" s="45">
        <v>0</v>
      </c>
      <c r="G140" s="45">
        <v>0</v>
      </c>
      <c r="H140" s="45">
        <v>0</v>
      </c>
      <c r="I140" s="48">
        <v>-53053.59</v>
      </c>
      <c r="J140" s="45">
        <v>0</v>
      </c>
      <c r="K140" s="45">
        <v>0</v>
      </c>
      <c r="L140" s="48">
        <v>646721.41</v>
      </c>
      <c r="M140" s="49">
        <v>43683</v>
      </c>
    </row>
    <row r="141" spans="2:13" x14ac:dyDescent="0.3">
      <c r="B141" s="47">
        <v>500742</v>
      </c>
      <c r="C141" s="45" t="s">
        <v>728</v>
      </c>
      <c r="D141" s="47" t="s">
        <v>26</v>
      </c>
      <c r="E141" s="48">
        <v>401451.85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8">
        <v>401451.85</v>
      </c>
    </row>
    <row r="143" spans="2:13" x14ac:dyDescent="0.3">
      <c r="B143" s="45"/>
    </row>
    <row r="144" spans="2:13" x14ac:dyDescent="0.3">
      <c r="B144" s="50"/>
      <c r="C144" s="50" t="s">
        <v>802</v>
      </c>
      <c r="D144" s="50"/>
      <c r="E144" s="51">
        <v>14572116.369999999</v>
      </c>
      <c r="F144" s="52">
        <v>0</v>
      </c>
      <c r="G144" s="52">
        <v>0</v>
      </c>
      <c r="H144" s="52">
        <v>0</v>
      </c>
      <c r="I144" s="51">
        <v>-60828.06</v>
      </c>
      <c r="J144" s="52">
        <v>0</v>
      </c>
      <c r="K144" s="52">
        <v>0</v>
      </c>
      <c r="L144" s="51">
        <v>14511288.310000001</v>
      </c>
      <c r="M144" s="52"/>
    </row>
    <row r="146" spans="2:13" x14ac:dyDescent="0.3">
      <c r="B146" s="46" t="s">
        <v>339</v>
      </c>
    </row>
    <row r="147" spans="2:13" x14ac:dyDescent="0.3">
      <c r="B147" s="47">
        <v>500391</v>
      </c>
      <c r="C147" s="45" t="s">
        <v>1010</v>
      </c>
      <c r="D147" s="47" t="s">
        <v>26</v>
      </c>
      <c r="E147" s="48">
        <v>273880.82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8">
        <v>273880.82</v>
      </c>
      <c r="M147" s="49">
        <v>40906</v>
      </c>
    </row>
    <row r="148" spans="2:13" x14ac:dyDescent="0.3">
      <c r="B148" s="47">
        <v>500460</v>
      </c>
      <c r="C148" s="45" t="s">
        <v>1011</v>
      </c>
      <c r="D148" s="47" t="s">
        <v>0</v>
      </c>
      <c r="E148" s="48">
        <v>83430333.790000007</v>
      </c>
      <c r="F148" s="45">
        <v>0</v>
      </c>
      <c r="G148" s="45">
        <v>0</v>
      </c>
      <c r="H148" s="45">
        <v>0</v>
      </c>
      <c r="I148" s="45">
        <v>0</v>
      </c>
      <c r="J148" s="45">
        <v>0</v>
      </c>
      <c r="K148" s="48">
        <v>-621455</v>
      </c>
      <c r="L148" s="48">
        <v>82808878.790000007</v>
      </c>
      <c r="M148" s="49">
        <v>41820</v>
      </c>
    </row>
    <row r="149" spans="2:13" x14ac:dyDescent="0.3">
      <c r="B149" s="47">
        <v>500634</v>
      </c>
      <c r="C149" s="45" t="s">
        <v>1012</v>
      </c>
      <c r="D149" s="47" t="s">
        <v>26</v>
      </c>
      <c r="E149" s="48">
        <v>17193438.34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8">
        <v>17193438.34</v>
      </c>
      <c r="M149" s="49">
        <v>41976</v>
      </c>
    </row>
    <row r="151" spans="2:13" x14ac:dyDescent="0.3">
      <c r="B151" s="45"/>
    </row>
    <row r="152" spans="2:13" x14ac:dyDescent="0.3">
      <c r="B152" s="50"/>
      <c r="C152" s="50" t="s">
        <v>803</v>
      </c>
      <c r="D152" s="50"/>
      <c r="E152" s="51">
        <v>100897652.95</v>
      </c>
      <c r="F152" s="52">
        <v>0</v>
      </c>
      <c r="G152" s="52">
        <v>0</v>
      </c>
      <c r="H152" s="52">
        <v>0</v>
      </c>
      <c r="I152" s="52">
        <v>0</v>
      </c>
      <c r="J152" s="52">
        <v>0</v>
      </c>
      <c r="K152" s="51">
        <v>-621455</v>
      </c>
      <c r="L152" s="51">
        <v>100276197.95</v>
      </c>
      <c r="M152" s="52"/>
    </row>
    <row r="154" spans="2:13" x14ac:dyDescent="0.3">
      <c r="B154" s="46" t="s">
        <v>353</v>
      </c>
    </row>
    <row r="155" spans="2:13" x14ac:dyDescent="0.3">
      <c r="B155" s="47">
        <v>500048</v>
      </c>
      <c r="C155" s="45" t="s">
        <v>1013</v>
      </c>
      <c r="D155" s="47" t="s">
        <v>0</v>
      </c>
      <c r="E155" s="48">
        <v>85919999.989999995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8">
        <v>-640000</v>
      </c>
      <c r="L155" s="48">
        <v>85279999.989999995</v>
      </c>
      <c r="M155" s="49">
        <v>42487</v>
      </c>
    </row>
    <row r="156" spans="2:13" x14ac:dyDescent="0.3">
      <c r="B156" s="47">
        <v>500051</v>
      </c>
      <c r="C156" s="45" t="s">
        <v>730</v>
      </c>
      <c r="D156" s="47" t="s">
        <v>0</v>
      </c>
      <c r="E156" s="48">
        <v>5571400.5199999996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8">
        <v>-41500.19</v>
      </c>
      <c r="L156" s="48">
        <v>5529900.3300000001</v>
      </c>
      <c r="M156" s="49">
        <v>41674</v>
      </c>
    </row>
    <row r="157" spans="2:13" x14ac:dyDescent="0.3">
      <c r="B157" s="47">
        <v>500225</v>
      </c>
      <c r="C157" s="45" t="s">
        <v>1014</v>
      </c>
      <c r="D157" s="47" t="s">
        <v>0</v>
      </c>
      <c r="E157" s="48">
        <v>1100369.27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8">
        <v>-8196.41</v>
      </c>
      <c r="L157" s="48">
        <v>1092172.8600000001</v>
      </c>
      <c r="M157" s="49">
        <v>41200</v>
      </c>
    </row>
    <row r="158" spans="2:13" x14ac:dyDescent="0.3">
      <c r="B158" s="47">
        <v>500264</v>
      </c>
      <c r="C158" s="45" t="s">
        <v>1015</v>
      </c>
      <c r="D158" s="47" t="s">
        <v>0</v>
      </c>
      <c r="E158" s="48">
        <v>9614473.3499999996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8">
        <v>-71616.179999999993</v>
      </c>
      <c r="L158" s="48">
        <v>9542857.1699999999</v>
      </c>
      <c r="M158" s="49">
        <v>41741</v>
      </c>
    </row>
    <row r="159" spans="2:13" x14ac:dyDescent="0.3">
      <c r="B159" s="47">
        <v>500297</v>
      </c>
      <c r="C159" s="45" t="s">
        <v>343</v>
      </c>
      <c r="D159" s="47" t="s">
        <v>0</v>
      </c>
      <c r="E159" s="48">
        <v>6444259.2199999997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8">
        <v>-48001.91</v>
      </c>
      <c r="L159" s="48">
        <v>6396257.3099999996</v>
      </c>
      <c r="M159" s="49">
        <v>43018</v>
      </c>
    </row>
    <row r="160" spans="2:13" x14ac:dyDescent="0.3">
      <c r="B160" s="47">
        <v>500302</v>
      </c>
      <c r="C160" s="45" t="s">
        <v>1016</v>
      </c>
      <c r="D160" s="47" t="s">
        <v>0</v>
      </c>
      <c r="E160" s="48">
        <v>10731855.99</v>
      </c>
      <c r="F160" s="45">
        <v>0</v>
      </c>
      <c r="G160" s="45">
        <v>0</v>
      </c>
      <c r="H160" s="45">
        <v>0</v>
      </c>
      <c r="I160" s="45">
        <v>0</v>
      </c>
      <c r="J160" s="45">
        <v>0</v>
      </c>
      <c r="K160" s="48">
        <v>-79939.34</v>
      </c>
      <c r="L160" s="48">
        <v>10651916.65</v>
      </c>
      <c r="M160" s="49">
        <v>41850</v>
      </c>
    </row>
    <row r="161" spans="2:13" x14ac:dyDescent="0.3">
      <c r="B161" s="47">
        <v>500522</v>
      </c>
      <c r="C161" s="45" t="s">
        <v>344</v>
      </c>
      <c r="D161" s="47" t="s">
        <v>0</v>
      </c>
      <c r="E161" s="48">
        <v>25410840</v>
      </c>
      <c r="F161" s="45">
        <v>0</v>
      </c>
      <c r="G161" s="45">
        <v>0</v>
      </c>
      <c r="H161" s="45">
        <v>0</v>
      </c>
      <c r="I161" s="45">
        <v>0</v>
      </c>
      <c r="J161" s="45">
        <v>0</v>
      </c>
      <c r="K161" s="48">
        <v>-189280</v>
      </c>
      <c r="L161" s="48">
        <v>25221560</v>
      </c>
      <c r="M161" s="49">
        <v>44167</v>
      </c>
    </row>
    <row r="162" spans="2:13" x14ac:dyDescent="0.3">
      <c r="B162" s="47">
        <v>500557</v>
      </c>
      <c r="C162" s="45" t="s">
        <v>345</v>
      </c>
      <c r="D162" s="47" t="s">
        <v>0</v>
      </c>
      <c r="E162" s="48">
        <v>150439324.56999999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8">
        <v>-1120590.8799999999</v>
      </c>
      <c r="L162" s="48">
        <v>149318733.69</v>
      </c>
      <c r="M162" s="49">
        <v>42842</v>
      </c>
    </row>
    <row r="163" spans="2:13" x14ac:dyDescent="0.3">
      <c r="B163" s="47">
        <v>500558</v>
      </c>
      <c r="C163" s="45" t="s">
        <v>346</v>
      </c>
      <c r="D163" s="47" t="s">
        <v>0</v>
      </c>
      <c r="E163" s="48">
        <v>171447704.31999999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8">
        <v>-1277077.8700000001</v>
      </c>
      <c r="L163" s="48">
        <v>170170626.44999999</v>
      </c>
      <c r="M163" s="49">
        <v>42842</v>
      </c>
    </row>
    <row r="164" spans="2:13" x14ac:dyDescent="0.3">
      <c r="B164" s="47">
        <v>500576</v>
      </c>
      <c r="C164" s="45" t="s">
        <v>347</v>
      </c>
      <c r="D164" s="47" t="s">
        <v>3</v>
      </c>
      <c r="E164" s="48">
        <v>5181120.5199999996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-143413.04</v>
      </c>
      <c r="L164" s="48">
        <v>5037707.4800000004</v>
      </c>
    </row>
    <row r="165" spans="2:13" x14ac:dyDescent="0.3">
      <c r="B165" s="47">
        <v>500598</v>
      </c>
      <c r="C165" s="45" t="s">
        <v>1017</v>
      </c>
      <c r="D165" s="47" t="s">
        <v>0</v>
      </c>
      <c r="E165" s="48">
        <v>45108000</v>
      </c>
      <c r="F165" s="45">
        <v>0</v>
      </c>
      <c r="G165" s="45">
        <v>0</v>
      </c>
      <c r="H165" s="45">
        <v>0</v>
      </c>
      <c r="I165" s="48">
        <v>-15000000</v>
      </c>
      <c r="J165" s="45">
        <v>0</v>
      </c>
      <c r="K165" s="48">
        <v>-936000.02</v>
      </c>
      <c r="L165" s="48">
        <v>29171999.98</v>
      </c>
      <c r="M165" s="49">
        <v>44193</v>
      </c>
    </row>
    <row r="166" spans="2:13" x14ac:dyDescent="0.3">
      <c r="B166" s="47">
        <v>500631</v>
      </c>
      <c r="C166" s="45" t="s">
        <v>348</v>
      </c>
      <c r="D166" s="47" t="s">
        <v>4</v>
      </c>
      <c r="E166" s="48">
        <v>599399.39</v>
      </c>
      <c r="F166" s="45">
        <v>0</v>
      </c>
      <c r="G166" s="45">
        <v>0</v>
      </c>
      <c r="H166" s="48">
        <v>3733.47</v>
      </c>
      <c r="I166" s="45">
        <v>0</v>
      </c>
      <c r="J166" s="45">
        <v>0</v>
      </c>
      <c r="K166" s="45">
        <v>0</v>
      </c>
      <c r="L166" s="48">
        <v>603132.86</v>
      </c>
      <c r="M166" s="49">
        <v>43309</v>
      </c>
    </row>
    <row r="167" spans="2:13" x14ac:dyDescent="0.3">
      <c r="B167" s="47">
        <v>500660</v>
      </c>
      <c r="C167" s="45" t="s">
        <v>1019</v>
      </c>
      <c r="D167" s="47" t="s">
        <v>26</v>
      </c>
      <c r="E167" s="48">
        <v>973650.98</v>
      </c>
      <c r="F167" s="45">
        <v>0</v>
      </c>
      <c r="G167" s="45">
        <v>0</v>
      </c>
      <c r="H167" s="45">
        <v>0</v>
      </c>
      <c r="I167" s="45">
        <v>0</v>
      </c>
      <c r="J167" s="45">
        <v>0</v>
      </c>
      <c r="K167" s="45">
        <v>0</v>
      </c>
      <c r="L167" s="48">
        <v>973650.98</v>
      </c>
      <c r="M167" s="49">
        <v>42288</v>
      </c>
    </row>
    <row r="169" spans="2:13" x14ac:dyDescent="0.3">
      <c r="B169" s="45"/>
    </row>
    <row r="170" spans="2:13" x14ac:dyDescent="0.3">
      <c r="B170" s="50"/>
      <c r="C170" s="50" t="s">
        <v>805</v>
      </c>
      <c r="D170" s="50"/>
      <c r="E170" s="51">
        <v>518542398.12</v>
      </c>
      <c r="F170" s="52">
        <v>0</v>
      </c>
      <c r="G170" s="52">
        <v>0</v>
      </c>
      <c r="H170" s="51">
        <v>3733.47</v>
      </c>
      <c r="I170" s="51">
        <v>-15000000</v>
      </c>
      <c r="J170" s="52">
        <v>0</v>
      </c>
      <c r="K170" s="51">
        <v>-4555615.84</v>
      </c>
      <c r="L170" s="51">
        <v>498990515.75</v>
      </c>
      <c r="M170" s="52"/>
    </row>
    <row r="172" spans="2:13" x14ac:dyDescent="0.3">
      <c r="B172" s="46" t="s">
        <v>358</v>
      </c>
    </row>
    <row r="173" spans="2:13" x14ac:dyDescent="0.3">
      <c r="B173" s="47">
        <v>500113</v>
      </c>
      <c r="C173" s="45" t="s">
        <v>1020</v>
      </c>
      <c r="D173" s="47" t="s">
        <v>26</v>
      </c>
      <c r="E173" s="48">
        <v>170160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8">
        <v>170160</v>
      </c>
    </row>
    <row r="174" spans="2:13" x14ac:dyDescent="0.3">
      <c r="B174" s="47">
        <v>500186</v>
      </c>
      <c r="C174" s="45" t="s">
        <v>732</v>
      </c>
      <c r="D174" s="47" t="s">
        <v>0</v>
      </c>
      <c r="E174" s="48">
        <v>26943081.449999999</v>
      </c>
      <c r="F174" s="45">
        <v>0</v>
      </c>
      <c r="G174" s="45">
        <v>0</v>
      </c>
      <c r="H174" s="45">
        <v>0</v>
      </c>
      <c r="I174" s="45">
        <v>0</v>
      </c>
      <c r="J174" s="45">
        <v>0</v>
      </c>
      <c r="K174" s="48">
        <v>-200693.36</v>
      </c>
      <c r="L174" s="48">
        <v>26742388.09</v>
      </c>
      <c r="M174" s="49">
        <v>40046</v>
      </c>
    </row>
    <row r="175" spans="2:13" x14ac:dyDescent="0.3">
      <c r="B175" s="47">
        <v>500197</v>
      </c>
      <c r="C175" s="45" t="s">
        <v>355</v>
      </c>
      <c r="D175" s="47" t="s">
        <v>26</v>
      </c>
      <c r="E175" s="48">
        <v>9868897.0299999993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8">
        <v>9868897.0299999993</v>
      </c>
      <c r="M175" s="49">
        <v>40117</v>
      </c>
    </row>
    <row r="176" spans="2:13" x14ac:dyDescent="0.3">
      <c r="B176" s="47">
        <v>500319</v>
      </c>
      <c r="C176" s="45" t="s">
        <v>1021</v>
      </c>
      <c r="D176" s="47" t="s">
        <v>26</v>
      </c>
      <c r="E176" s="48">
        <v>180420.6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5">
        <v>0</v>
      </c>
      <c r="L176" s="48">
        <v>180420.6</v>
      </c>
      <c r="M176" s="49">
        <v>39801</v>
      </c>
    </row>
    <row r="177" spans="2:13" x14ac:dyDescent="0.3">
      <c r="B177" s="47">
        <v>500360</v>
      </c>
      <c r="C177" s="45" t="s">
        <v>806</v>
      </c>
      <c r="D177" s="47" t="s">
        <v>26</v>
      </c>
      <c r="E177" s="48">
        <v>80473.440000000002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5">
        <v>0</v>
      </c>
      <c r="L177" s="48">
        <v>80473.440000000002</v>
      </c>
      <c r="M177" s="49">
        <v>39938</v>
      </c>
    </row>
    <row r="178" spans="2:13" x14ac:dyDescent="0.3">
      <c r="B178" s="47">
        <v>500554</v>
      </c>
      <c r="C178" s="45" t="s">
        <v>1022</v>
      </c>
      <c r="D178" s="47" t="s">
        <v>26</v>
      </c>
      <c r="E178" s="48">
        <v>1025000</v>
      </c>
      <c r="F178" s="45">
        <v>0</v>
      </c>
      <c r="G178" s="45">
        <v>0</v>
      </c>
      <c r="H178" s="45">
        <v>0</v>
      </c>
      <c r="I178" s="45">
        <v>0</v>
      </c>
      <c r="J178" s="45">
        <v>0</v>
      </c>
      <c r="K178" s="45">
        <v>0</v>
      </c>
      <c r="L178" s="48">
        <v>1025000</v>
      </c>
      <c r="M178" s="49">
        <v>41353</v>
      </c>
    </row>
    <row r="179" spans="2:13" x14ac:dyDescent="0.3">
      <c r="B179" s="47">
        <v>500555</v>
      </c>
      <c r="C179" s="45" t="s">
        <v>366</v>
      </c>
      <c r="D179" s="47" t="s">
        <v>26</v>
      </c>
      <c r="E179" s="48">
        <v>1130838.49</v>
      </c>
      <c r="F179" s="45">
        <v>0</v>
      </c>
      <c r="G179" s="45">
        <v>0</v>
      </c>
      <c r="H179" s="45">
        <v>0</v>
      </c>
      <c r="I179" s="48">
        <v>-22756.18</v>
      </c>
      <c r="J179" s="45">
        <v>0</v>
      </c>
      <c r="K179" s="45">
        <v>0</v>
      </c>
      <c r="L179" s="48">
        <v>1108082.31</v>
      </c>
      <c r="M179" s="49">
        <v>41313</v>
      </c>
    </row>
    <row r="180" spans="2:13" x14ac:dyDescent="0.3">
      <c r="B180" s="47">
        <v>500645</v>
      </c>
      <c r="C180" s="45" t="s">
        <v>1023</v>
      </c>
      <c r="D180" s="47" t="s">
        <v>0</v>
      </c>
      <c r="E180" s="48">
        <v>2559891.2400000002</v>
      </c>
      <c r="F180" s="45">
        <v>0</v>
      </c>
      <c r="G180" s="45">
        <v>0</v>
      </c>
      <c r="H180" s="45">
        <v>0</v>
      </c>
      <c r="I180" s="45">
        <v>0</v>
      </c>
      <c r="J180" s="45">
        <v>0</v>
      </c>
      <c r="K180" s="48">
        <v>-19068.080000000002</v>
      </c>
      <c r="L180" s="48">
        <v>2540823.16</v>
      </c>
      <c r="M180" s="49">
        <v>41761</v>
      </c>
    </row>
    <row r="181" spans="2:13" x14ac:dyDescent="0.3">
      <c r="B181" s="47">
        <v>500664</v>
      </c>
      <c r="C181" s="45" t="s">
        <v>1024</v>
      </c>
      <c r="D181" s="47" t="s">
        <v>26</v>
      </c>
      <c r="E181" s="48">
        <v>964841.19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5">
        <v>0</v>
      </c>
      <c r="L181" s="48">
        <v>964841.19</v>
      </c>
      <c r="M181" s="49">
        <v>42004</v>
      </c>
    </row>
    <row r="182" spans="2:13" x14ac:dyDescent="0.3">
      <c r="B182" s="47">
        <v>500716</v>
      </c>
      <c r="C182" s="45" t="s">
        <v>356</v>
      </c>
      <c r="D182" s="47" t="s">
        <v>0</v>
      </c>
      <c r="E182" s="48">
        <v>1117257.58</v>
      </c>
      <c r="F182" s="45">
        <v>0</v>
      </c>
      <c r="G182" s="45">
        <v>0</v>
      </c>
      <c r="H182" s="45">
        <v>0</v>
      </c>
      <c r="I182" s="45">
        <v>0</v>
      </c>
      <c r="J182" s="45">
        <v>0</v>
      </c>
      <c r="K182" s="48">
        <v>-8322.2199999999993</v>
      </c>
      <c r="L182" s="48">
        <v>1108935.3600000001</v>
      </c>
      <c r="M182" s="49">
        <v>42026</v>
      </c>
    </row>
    <row r="184" spans="2:13" x14ac:dyDescent="0.3">
      <c r="B184" s="45"/>
    </row>
    <row r="185" spans="2:13" x14ac:dyDescent="0.3">
      <c r="B185" s="50"/>
      <c r="C185" s="50" t="s">
        <v>807</v>
      </c>
      <c r="D185" s="50"/>
      <c r="E185" s="51">
        <v>44040861.020000003</v>
      </c>
      <c r="F185" s="52">
        <v>0</v>
      </c>
      <c r="G185" s="52">
        <v>0</v>
      </c>
      <c r="H185" s="52">
        <v>0</v>
      </c>
      <c r="I185" s="51">
        <v>-22756.18</v>
      </c>
      <c r="J185" s="52">
        <v>0</v>
      </c>
      <c r="K185" s="51">
        <v>-228083.66</v>
      </c>
      <c r="L185" s="51">
        <v>43790021.18</v>
      </c>
      <c r="M185" s="52"/>
    </row>
    <row r="187" spans="2:13" x14ac:dyDescent="0.3">
      <c r="B187" s="46" t="s">
        <v>363</v>
      </c>
    </row>
    <row r="188" spans="2:13" x14ac:dyDescent="0.3">
      <c r="B188" s="47">
        <v>500039</v>
      </c>
      <c r="C188" s="45" t="s">
        <v>361</v>
      </c>
      <c r="D188" s="47" t="s">
        <v>0</v>
      </c>
      <c r="E188" s="48">
        <v>100096800</v>
      </c>
      <c r="F188" s="45">
        <v>0</v>
      </c>
      <c r="G188" s="45">
        <v>0</v>
      </c>
      <c r="H188" s="45">
        <v>0</v>
      </c>
      <c r="I188" s="45">
        <v>0</v>
      </c>
      <c r="J188" s="45">
        <v>0</v>
      </c>
      <c r="K188" s="48">
        <v>-745600</v>
      </c>
      <c r="L188" s="48">
        <v>99351200</v>
      </c>
      <c r="M188" s="49">
        <v>41435</v>
      </c>
    </row>
    <row r="189" spans="2:13" x14ac:dyDescent="0.3">
      <c r="B189" s="47">
        <v>500613</v>
      </c>
      <c r="C189" s="45" t="s">
        <v>362</v>
      </c>
      <c r="D189" s="47" t="s">
        <v>26</v>
      </c>
      <c r="E189" s="48">
        <v>7458382.4800000004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5">
        <v>0</v>
      </c>
      <c r="L189" s="48">
        <v>7458382.4800000004</v>
      </c>
      <c r="M189" s="49">
        <v>42396</v>
      </c>
    </row>
    <row r="191" spans="2:13" x14ac:dyDescent="0.3">
      <c r="B191" s="45"/>
    </row>
    <row r="192" spans="2:13" x14ac:dyDescent="0.3">
      <c r="B192" s="50"/>
      <c r="C192" s="50" t="s">
        <v>809</v>
      </c>
      <c r="D192" s="50"/>
      <c r="E192" s="51">
        <v>107555182.48</v>
      </c>
      <c r="F192" s="52">
        <v>0</v>
      </c>
      <c r="G192" s="52">
        <v>0</v>
      </c>
      <c r="H192" s="52">
        <v>0</v>
      </c>
      <c r="I192" s="52">
        <v>0</v>
      </c>
      <c r="J192" s="52">
        <v>0</v>
      </c>
      <c r="K192" s="51">
        <v>-745600</v>
      </c>
      <c r="L192" s="51">
        <v>106809582.48</v>
      </c>
      <c r="M192" s="52"/>
    </row>
    <row r="194" spans="2:13" x14ac:dyDescent="0.3">
      <c r="B194" s="46" t="s">
        <v>365</v>
      </c>
    </row>
    <row r="195" spans="2:13" x14ac:dyDescent="0.3">
      <c r="B195" s="47">
        <v>500286</v>
      </c>
      <c r="C195" s="45" t="s">
        <v>735</v>
      </c>
      <c r="D195" s="47" t="s">
        <v>0</v>
      </c>
      <c r="E195" s="48">
        <v>28031507.399999999</v>
      </c>
      <c r="F195" s="45">
        <v>0</v>
      </c>
      <c r="G195" s="45">
        <v>0</v>
      </c>
      <c r="H195" s="45">
        <v>0</v>
      </c>
      <c r="I195" s="45">
        <v>0</v>
      </c>
      <c r="J195" s="45">
        <v>0</v>
      </c>
      <c r="K195" s="48">
        <v>-208800.8</v>
      </c>
      <c r="L195" s="48">
        <v>27822706.600000001</v>
      </c>
      <c r="M195" s="49">
        <v>42626</v>
      </c>
    </row>
    <row r="196" spans="2:13" x14ac:dyDescent="0.3">
      <c r="B196" s="47">
        <v>500512</v>
      </c>
      <c r="C196" s="45" t="s">
        <v>364</v>
      </c>
      <c r="D196" s="47" t="s">
        <v>1</v>
      </c>
      <c r="E196" s="48">
        <v>129263248.89</v>
      </c>
      <c r="F196" s="45">
        <v>0</v>
      </c>
      <c r="G196" s="45">
        <v>0</v>
      </c>
      <c r="H196" s="45">
        <v>0</v>
      </c>
      <c r="I196" s="45">
        <v>0</v>
      </c>
      <c r="J196" s="45">
        <v>0</v>
      </c>
      <c r="K196" s="48">
        <v>-5997875.9800000004</v>
      </c>
      <c r="L196" s="48">
        <v>123265372.91</v>
      </c>
      <c r="M196" s="49">
        <v>44165</v>
      </c>
    </row>
    <row r="198" spans="2:13" x14ac:dyDescent="0.3">
      <c r="B198" s="45"/>
    </row>
    <row r="199" spans="2:13" x14ac:dyDescent="0.3">
      <c r="C199" s="47" t="s">
        <v>810</v>
      </c>
      <c r="E199" s="48">
        <v>157294756.28999999</v>
      </c>
      <c r="F199" s="45">
        <v>0</v>
      </c>
      <c r="G199" s="45">
        <v>0</v>
      </c>
      <c r="H199" s="45">
        <v>0</v>
      </c>
      <c r="I199" s="45">
        <v>0</v>
      </c>
      <c r="J199" s="45">
        <v>0</v>
      </c>
      <c r="K199" s="48">
        <v>-6206676.7800000003</v>
      </c>
      <c r="L199" s="48">
        <v>151088079.50999999</v>
      </c>
    </row>
    <row r="201" spans="2:13" x14ac:dyDescent="0.3">
      <c r="B201" s="46" t="s">
        <v>736</v>
      </c>
    </row>
    <row r="202" spans="2:13" x14ac:dyDescent="0.3">
      <c r="B202" s="47">
        <v>500629</v>
      </c>
      <c r="C202" s="45" t="s">
        <v>292</v>
      </c>
      <c r="D202" s="47" t="s">
        <v>26</v>
      </c>
      <c r="E202" s="48">
        <v>5734924</v>
      </c>
      <c r="F202" s="45">
        <v>0</v>
      </c>
      <c r="G202" s="45">
        <v>0</v>
      </c>
      <c r="H202" s="45">
        <v>0</v>
      </c>
      <c r="I202" s="48">
        <v>-76702.47</v>
      </c>
      <c r="J202" s="45">
        <v>0</v>
      </c>
      <c r="K202" s="45">
        <v>0</v>
      </c>
      <c r="L202" s="48">
        <v>5658221.5300000003</v>
      </c>
      <c r="M202" s="49">
        <v>41916</v>
      </c>
    </row>
    <row r="204" spans="2:13" x14ac:dyDescent="0.3">
      <c r="B204" s="45"/>
    </row>
    <row r="205" spans="2:13" x14ac:dyDescent="0.3">
      <c r="B205" s="50"/>
      <c r="C205" s="50" t="s">
        <v>811</v>
      </c>
      <c r="D205" s="50"/>
      <c r="E205" s="51">
        <v>5734924</v>
      </c>
      <c r="F205" s="52">
        <v>0</v>
      </c>
      <c r="G205" s="52">
        <v>0</v>
      </c>
      <c r="H205" s="52">
        <v>0</v>
      </c>
      <c r="I205" s="51">
        <v>-76702.47</v>
      </c>
      <c r="J205" s="52">
        <v>0</v>
      </c>
      <c r="K205" s="52">
        <v>0</v>
      </c>
      <c r="L205" s="51">
        <v>5658221.5300000003</v>
      </c>
      <c r="M205" s="52"/>
    </row>
    <row r="207" spans="2:13" x14ac:dyDescent="0.3">
      <c r="B207" s="46" t="s">
        <v>370</v>
      </c>
    </row>
    <row r="208" spans="2:13" x14ac:dyDescent="0.3">
      <c r="B208" s="47">
        <v>500400</v>
      </c>
      <c r="C208" s="45" t="s">
        <v>368</v>
      </c>
      <c r="D208" s="47" t="s">
        <v>0</v>
      </c>
      <c r="E208" s="48">
        <v>4114668.18</v>
      </c>
      <c r="F208" s="45">
        <v>0</v>
      </c>
      <c r="G208" s="45">
        <v>0</v>
      </c>
      <c r="H208" s="45">
        <v>0</v>
      </c>
      <c r="I208" s="45">
        <v>0</v>
      </c>
      <c r="J208" s="45">
        <v>0</v>
      </c>
      <c r="K208" s="48">
        <v>-30649.34</v>
      </c>
      <c r="L208" s="48">
        <v>4084018.84</v>
      </c>
      <c r="M208" s="49">
        <v>46813</v>
      </c>
    </row>
    <row r="209" spans="2:13" x14ac:dyDescent="0.3">
      <c r="B209" s="47">
        <v>500401</v>
      </c>
      <c r="C209" s="45" t="s">
        <v>369</v>
      </c>
      <c r="D209" s="47" t="s">
        <v>0</v>
      </c>
      <c r="E209" s="48">
        <v>27084254.190000001</v>
      </c>
      <c r="F209" s="45">
        <v>0</v>
      </c>
      <c r="G209" s="45">
        <v>0</v>
      </c>
      <c r="H209" s="45">
        <v>0</v>
      </c>
      <c r="I209" s="45">
        <v>0</v>
      </c>
      <c r="J209" s="45">
        <v>0</v>
      </c>
      <c r="K209" s="48">
        <v>-201744.94</v>
      </c>
      <c r="L209" s="48">
        <v>26882509.25</v>
      </c>
      <c r="M209" s="49">
        <v>46583</v>
      </c>
    </row>
    <row r="211" spans="2:13" x14ac:dyDescent="0.3">
      <c r="B211" s="45"/>
    </row>
    <row r="212" spans="2:13" x14ac:dyDescent="0.3">
      <c r="B212" s="50"/>
      <c r="C212" s="50" t="s">
        <v>813</v>
      </c>
      <c r="D212" s="50"/>
      <c r="E212" s="51">
        <v>31198922.370000001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1">
        <v>-232394.28</v>
      </c>
      <c r="L212" s="51">
        <v>30966528.09</v>
      </c>
      <c r="M212" s="52"/>
    </row>
    <row r="214" spans="2:13" x14ac:dyDescent="0.3">
      <c r="B214" s="46" t="s">
        <v>738</v>
      </c>
    </row>
    <row r="215" spans="2:13" x14ac:dyDescent="0.3">
      <c r="B215" s="47">
        <v>500145</v>
      </c>
      <c r="C215" s="45" t="s">
        <v>737</v>
      </c>
      <c r="D215" s="47" t="s">
        <v>26</v>
      </c>
      <c r="E215" s="48">
        <v>2468325.25</v>
      </c>
      <c r="F215" s="45">
        <v>0</v>
      </c>
      <c r="G215" s="45">
        <v>0</v>
      </c>
      <c r="H215" s="45">
        <v>0</v>
      </c>
      <c r="I215" s="48">
        <v>-14631.58</v>
      </c>
      <c r="J215" s="45">
        <v>0</v>
      </c>
      <c r="K215" s="45">
        <v>0</v>
      </c>
      <c r="L215" s="48">
        <v>2453693.67</v>
      </c>
      <c r="M215" s="49">
        <v>38539</v>
      </c>
    </row>
    <row r="216" spans="2:13" x14ac:dyDescent="0.3">
      <c r="B216" s="47">
        <v>500206</v>
      </c>
      <c r="C216" s="45" t="s">
        <v>327</v>
      </c>
      <c r="D216" s="47" t="s">
        <v>0</v>
      </c>
      <c r="E216" s="48">
        <v>71685918.049999997</v>
      </c>
      <c r="F216" s="45">
        <v>0</v>
      </c>
      <c r="G216" s="45">
        <v>0</v>
      </c>
      <c r="H216" s="45">
        <v>0</v>
      </c>
      <c r="I216" s="45">
        <v>0</v>
      </c>
      <c r="J216" s="45">
        <v>0</v>
      </c>
      <c r="K216" s="48">
        <v>-533973.31999999995</v>
      </c>
      <c r="L216" s="48">
        <v>71151944.730000004</v>
      </c>
      <c r="M216" s="49">
        <v>43768</v>
      </c>
    </row>
    <row r="218" spans="2:13" x14ac:dyDescent="0.3">
      <c r="B218" s="45"/>
    </row>
    <row r="219" spans="2:13" x14ac:dyDescent="0.3">
      <c r="B219" s="50"/>
      <c r="C219" s="50" t="s">
        <v>814</v>
      </c>
      <c r="D219" s="50"/>
      <c r="E219" s="51">
        <v>74154243.299999997</v>
      </c>
      <c r="F219" s="52">
        <v>0</v>
      </c>
      <c r="G219" s="52">
        <v>0</v>
      </c>
      <c r="H219" s="52">
        <v>0</v>
      </c>
      <c r="I219" s="51">
        <v>-14631.58</v>
      </c>
      <c r="J219" s="52">
        <v>0</v>
      </c>
      <c r="K219" s="51">
        <v>-533973.31999999995</v>
      </c>
      <c r="L219" s="51">
        <v>73605638.400000006</v>
      </c>
      <c r="M219" s="52"/>
    </row>
    <row r="221" spans="2:13" x14ac:dyDescent="0.3">
      <c r="B221" s="45"/>
    </row>
    <row r="222" spans="2:13" s="39" customFormat="1" ht="14.4" x14ac:dyDescent="0.35">
      <c r="B222" s="40"/>
      <c r="D222" s="53" t="s">
        <v>815</v>
      </c>
      <c r="E222" s="54">
        <v>7045429330.9200001</v>
      </c>
      <c r="F222" s="54">
        <v>125716219.18000001</v>
      </c>
      <c r="G222" s="55">
        <v>0</v>
      </c>
      <c r="H222" s="54">
        <v>455837.21</v>
      </c>
      <c r="I222" s="54">
        <v>-169314324.56999999</v>
      </c>
      <c r="J222" s="55">
        <v>0</v>
      </c>
      <c r="K222" s="54">
        <v>-84283237.670000002</v>
      </c>
      <c r="L222" s="54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9"/>
  <dimension ref="A1:R26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1" width="6.109375" style="34" customWidth="1"/>
    <col min="2" max="2" width="5" style="34" customWidth="1"/>
    <col min="3" max="5" width="6.33203125" style="34" customWidth="1"/>
    <col min="6" max="6" width="25.5546875" style="34" customWidth="1"/>
    <col min="7" max="7" width="3.6640625" style="34" customWidth="1"/>
    <col min="8" max="8" width="24.44140625" style="34" customWidth="1"/>
    <col min="9" max="9" width="11.33203125" style="34" customWidth="1"/>
    <col min="10" max="10" width="30.6640625" style="34" customWidth="1"/>
    <col min="11" max="11" width="11.33203125" style="34" customWidth="1"/>
    <col min="12" max="12" width="6.33203125" style="34" customWidth="1"/>
    <col min="13" max="18" width="30.6640625" style="34" customWidth="1"/>
    <col min="19" max="16384" width="9.109375" style="34"/>
  </cols>
  <sheetData>
    <row r="1" spans="1:18" x14ac:dyDescent="0.25">
      <c r="A1" s="34" t="s">
        <v>1093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L7" s="34" t="s">
        <v>26</v>
      </c>
      <c r="N7" s="35">
        <v>13315506.699999999</v>
      </c>
      <c r="P7" s="34">
        <v>0</v>
      </c>
      <c r="Q7" s="34">
        <v>0</v>
      </c>
      <c r="R7" s="35">
        <v>13315506.699999999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386</v>
      </c>
      <c r="L8" s="34" t="s">
        <v>26</v>
      </c>
      <c r="N8" s="35">
        <v>2403301.44</v>
      </c>
      <c r="P8" s="35">
        <v>13327619.970000001</v>
      </c>
      <c r="Q8" s="35">
        <v>13444706.050000001</v>
      </c>
      <c r="R8" s="35">
        <v>2286215.36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L9" s="34" t="s">
        <v>26</v>
      </c>
      <c r="N9" s="35">
        <v>13535152.619999999</v>
      </c>
      <c r="P9" s="34">
        <v>0</v>
      </c>
      <c r="Q9" s="34">
        <v>0</v>
      </c>
      <c r="R9" s="35">
        <v>13535152.619999999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386</v>
      </c>
      <c r="L10" s="34" t="s">
        <v>26</v>
      </c>
      <c r="N10" s="35">
        <v>2367174.23</v>
      </c>
      <c r="P10" s="35">
        <v>13428679.380000001</v>
      </c>
      <c r="Q10" s="35">
        <v>13547132.460000001</v>
      </c>
      <c r="R10" s="35">
        <v>2248721.15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L11" s="34" t="s">
        <v>26</v>
      </c>
      <c r="N11" s="35">
        <v>80529411.510000005</v>
      </c>
      <c r="P11" s="34">
        <v>0</v>
      </c>
      <c r="Q11" s="34">
        <v>0</v>
      </c>
      <c r="R11" s="35">
        <v>80529411.510000005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386</v>
      </c>
      <c r="L12" s="34" t="s">
        <v>26</v>
      </c>
      <c r="N12" s="35">
        <v>19567388.489999998</v>
      </c>
      <c r="P12" s="35">
        <v>29614890.579999998</v>
      </c>
      <c r="Q12" s="35">
        <v>30360490.579999998</v>
      </c>
      <c r="R12" s="35">
        <v>18821788.489999998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L13" s="34" t="s">
        <v>26</v>
      </c>
      <c r="N13" s="35">
        <v>13842224.300000001</v>
      </c>
      <c r="P13" s="34">
        <v>0</v>
      </c>
      <c r="Q13" s="34">
        <v>0</v>
      </c>
      <c r="R13" s="35">
        <v>13842224.300000001</v>
      </c>
    </row>
    <row r="14" spans="1:18" x14ac:dyDescent="0.25">
      <c r="D14" s="34" t="s">
        <v>384</v>
      </c>
      <c r="F14" s="34">
        <v>138901</v>
      </c>
      <c r="I14" s="34">
        <v>500042</v>
      </c>
      <c r="J14" s="34" t="s">
        <v>389</v>
      </c>
      <c r="K14" s="34" t="s">
        <v>386</v>
      </c>
      <c r="L14" s="34" t="s">
        <v>26</v>
      </c>
      <c r="N14" s="35">
        <v>3086103.12</v>
      </c>
      <c r="P14" s="35">
        <v>2959690.2</v>
      </c>
      <c r="Q14" s="35">
        <v>3085785.74</v>
      </c>
      <c r="R14" s="35">
        <v>2960007.58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L15" s="34" t="s">
        <v>26</v>
      </c>
      <c r="N15" s="35">
        <v>69655698.689999998</v>
      </c>
      <c r="P15" s="34">
        <v>0</v>
      </c>
      <c r="Q15" s="34">
        <v>0</v>
      </c>
      <c r="R15" s="35">
        <v>69655698.689999998</v>
      </c>
    </row>
    <row r="16" spans="1:18" x14ac:dyDescent="0.25">
      <c r="D16" s="34" t="s">
        <v>384</v>
      </c>
      <c r="F16" s="34">
        <v>138901</v>
      </c>
      <c r="I16" s="34">
        <v>500048</v>
      </c>
      <c r="J16" s="34" t="s">
        <v>874</v>
      </c>
      <c r="K16" s="34" t="s">
        <v>386</v>
      </c>
      <c r="L16" s="34" t="s">
        <v>26</v>
      </c>
      <c r="N16" s="35">
        <v>16264301.300000001</v>
      </c>
      <c r="P16" s="35">
        <v>15624301.300000001</v>
      </c>
      <c r="Q16" s="35">
        <v>16264301.300000001</v>
      </c>
      <c r="R16" s="35">
        <v>15624301.300000001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L17" s="34" t="s">
        <v>26</v>
      </c>
      <c r="N17" s="35">
        <v>4653550.4000000004</v>
      </c>
      <c r="P17" s="34">
        <v>0</v>
      </c>
      <c r="Q17" s="34">
        <v>0</v>
      </c>
      <c r="R17" s="35">
        <v>4653550.4000000004</v>
      </c>
    </row>
    <row r="18" spans="4:18" x14ac:dyDescent="0.25">
      <c r="D18" s="34" t="s">
        <v>384</v>
      </c>
      <c r="F18" s="34">
        <v>138901</v>
      </c>
      <c r="I18" s="34">
        <v>500051</v>
      </c>
      <c r="J18" s="34" t="s">
        <v>761</v>
      </c>
      <c r="K18" s="34" t="s">
        <v>386</v>
      </c>
      <c r="L18" s="34" t="s">
        <v>26</v>
      </c>
      <c r="N18" s="35">
        <v>917850.12</v>
      </c>
      <c r="P18" s="35">
        <v>1902793.66</v>
      </c>
      <c r="Q18" s="35">
        <v>1944293.85</v>
      </c>
      <c r="R18" s="35">
        <v>876349.93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L19" s="34" t="s">
        <v>26</v>
      </c>
      <c r="N19" s="35">
        <v>8947215.1199999992</v>
      </c>
      <c r="P19" s="34">
        <v>0</v>
      </c>
      <c r="Q19" s="34">
        <v>0</v>
      </c>
      <c r="R19" s="35">
        <v>8947215.1199999992</v>
      </c>
    </row>
    <row r="20" spans="4:18" x14ac:dyDescent="0.25">
      <c r="D20" s="34" t="s">
        <v>384</v>
      </c>
      <c r="F20" s="34">
        <v>138901</v>
      </c>
      <c r="I20" s="34">
        <v>500052</v>
      </c>
      <c r="J20" s="34" t="s">
        <v>875</v>
      </c>
      <c r="K20" s="34" t="s">
        <v>386</v>
      </c>
      <c r="L20" s="34" t="s">
        <v>26</v>
      </c>
      <c r="N20" s="35">
        <v>2271304.77</v>
      </c>
      <c r="P20" s="35">
        <v>4018809.03</v>
      </c>
      <c r="Q20" s="35">
        <v>4102373.44</v>
      </c>
      <c r="R20" s="35">
        <v>2187740.36</v>
      </c>
    </row>
    <row r="21" spans="4:18" x14ac:dyDescent="0.25">
      <c r="D21" s="34" t="s">
        <v>384</v>
      </c>
      <c r="F21" s="34">
        <v>138901</v>
      </c>
      <c r="I21" s="34">
        <v>500113</v>
      </c>
      <c r="J21" s="34" t="s">
        <v>876</v>
      </c>
      <c r="L21" s="34" t="s">
        <v>26</v>
      </c>
      <c r="N21" s="35">
        <v>170160</v>
      </c>
      <c r="P21" s="34">
        <v>0</v>
      </c>
      <c r="Q21" s="34">
        <v>0</v>
      </c>
      <c r="R21" s="35">
        <v>170160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L22" s="34" t="s">
        <v>26</v>
      </c>
      <c r="N22" s="35">
        <v>2468325.25</v>
      </c>
      <c r="P22" s="34">
        <v>0</v>
      </c>
      <c r="Q22" s="35">
        <v>14631.58</v>
      </c>
      <c r="R22" s="35">
        <v>2453693.67</v>
      </c>
    </row>
    <row r="23" spans="4:18" hidden="1" x14ac:dyDescent="0.25">
      <c r="D23" s="34" t="s">
        <v>384</v>
      </c>
      <c r="F23" s="34">
        <v>138901</v>
      </c>
      <c r="I23" s="34">
        <v>500170</v>
      </c>
      <c r="J23" s="34" t="s">
        <v>763</v>
      </c>
      <c r="K23" s="34" t="s">
        <v>386</v>
      </c>
      <c r="L23" s="34" t="s">
        <v>26</v>
      </c>
      <c r="N23" s="34">
        <v>0</v>
      </c>
      <c r="P23" s="35">
        <v>10356.51</v>
      </c>
      <c r="Q23" s="35">
        <v>10356.51</v>
      </c>
      <c r="R23" s="34">
        <v>0</v>
      </c>
    </row>
    <row r="24" spans="4:18" x14ac:dyDescent="0.25">
      <c r="D24" s="34" t="s">
        <v>384</v>
      </c>
      <c r="F24" s="34">
        <v>138901</v>
      </c>
      <c r="I24" s="34">
        <v>500186</v>
      </c>
      <c r="J24" s="34" t="s">
        <v>764</v>
      </c>
      <c r="L24" s="34" t="s">
        <v>26</v>
      </c>
      <c r="N24" s="35">
        <v>28346924.649999999</v>
      </c>
      <c r="P24" s="34">
        <v>0</v>
      </c>
      <c r="Q24" s="34">
        <v>0</v>
      </c>
      <c r="R24" s="35">
        <v>28346924.649999999</v>
      </c>
    </row>
    <row r="25" spans="4:18" x14ac:dyDescent="0.25">
      <c r="D25" s="34" t="s">
        <v>384</v>
      </c>
      <c r="F25" s="34">
        <v>138901</v>
      </c>
      <c r="I25" s="34">
        <v>500186</v>
      </c>
      <c r="J25" s="34" t="s">
        <v>764</v>
      </c>
      <c r="K25" s="34" t="s">
        <v>386</v>
      </c>
      <c r="L25" s="34" t="s">
        <v>26</v>
      </c>
      <c r="N25" s="35">
        <v>-1403843.2</v>
      </c>
      <c r="P25" s="35">
        <v>201761575.75999999</v>
      </c>
      <c r="Q25" s="35">
        <v>201962269.12</v>
      </c>
      <c r="R25" s="35">
        <v>-1604536.56</v>
      </c>
    </row>
    <row r="26" spans="4:18" x14ac:dyDescent="0.25">
      <c r="D26" s="34" t="s">
        <v>384</v>
      </c>
      <c r="F26" s="34">
        <v>138901</v>
      </c>
      <c r="I26" s="34">
        <v>500187</v>
      </c>
      <c r="J26" s="34" t="s">
        <v>390</v>
      </c>
      <c r="L26" s="34" t="s">
        <v>26</v>
      </c>
      <c r="N26" s="35">
        <v>26832.06</v>
      </c>
      <c r="P26" s="34">
        <v>0</v>
      </c>
      <c r="Q26" s="34">
        <v>0</v>
      </c>
      <c r="R26" s="35">
        <v>26832.06</v>
      </c>
    </row>
    <row r="27" spans="4:18" x14ac:dyDescent="0.25">
      <c r="D27" s="34" t="s">
        <v>384</v>
      </c>
      <c r="F27" s="34">
        <v>138901</v>
      </c>
      <c r="I27" s="34">
        <v>500197</v>
      </c>
      <c r="J27" s="34" t="s">
        <v>391</v>
      </c>
      <c r="L27" s="34" t="s">
        <v>26</v>
      </c>
      <c r="N27" s="35">
        <v>9868897.0299999993</v>
      </c>
      <c r="P27" s="34">
        <v>0</v>
      </c>
      <c r="Q27" s="34">
        <v>0</v>
      </c>
      <c r="R27" s="35">
        <v>9868897.0299999993</v>
      </c>
    </row>
    <row r="28" spans="4:18" hidden="1" x14ac:dyDescent="0.25">
      <c r="D28" s="34" t="s">
        <v>384</v>
      </c>
      <c r="F28" s="34">
        <v>138901</v>
      </c>
      <c r="I28" s="34">
        <v>500204</v>
      </c>
      <c r="J28" s="34" t="s">
        <v>582</v>
      </c>
      <c r="L28" s="34" t="s">
        <v>26</v>
      </c>
      <c r="N28" s="34">
        <v>0</v>
      </c>
      <c r="P28" s="35">
        <v>291836.65000000002</v>
      </c>
      <c r="Q28" s="35">
        <v>291836.65000000002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500206</v>
      </c>
      <c r="J29" s="34" t="s">
        <v>392</v>
      </c>
      <c r="L29" s="34" t="s">
        <v>26</v>
      </c>
      <c r="N29" s="35">
        <v>61138134.18</v>
      </c>
      <c r="P29" s="34">
        <v>0</v>
      </c>
      <c r="Q29" s="34">
        <v>0</v>
      </c>
      <c r="R29" s="35">
        <v>61138134.18</v>
      </c>
    </row>
    <row r="30" spans="4:18" x14ac:dyDescent="0.25">
      <c r="D30" s="34" t="s">
        <v>384</v>
      </c>
      <c r="F30" s="34">
        <v>138901</v>
      </c>
      <c r="I30" s="34">
        <v>500206</v>
      </c>
      <c r="J30" s="34" t="s">
        <v>392</v>
      </c>
      <c r="K30" s="34" t="s">
        <v>386</v>
      </c>
      <c r="L30" s="34" t="s">
        <v>26</v>
      </c>
      <c r="N30" s="35">
        <v>10547783.869999999</v>
      </c>
      <c r="P30" s="35">
        <v>14466373.140000001</v>
      </c>
      <c r="Q30" s="35">
        <v>15000346.460000001</v>
      </c>
      <c r="R30" s="35">
        <v>10013810.550000001</v>
      </c>
    </row>
    <row r="31" spans="4:18" hidden="1" x14ac:dyDescent="0.25">
      <c r="D31" s="34" t="s">
        <v>384</v>
      </c>
      <c r="F31" s="34">
        <v>138901</v>
      </c>
      <c r="I31" s="34">
        <v>500222</v>
      </c>
      <c r="J31" s="34" t="s">
        <v>765</v>
      </c>
      <c r="K31" s="34" t="s">
        <v>386</v>
      </c>
      <c r="L31" s="34" t="s">
        <v>26</v>
      </c>
      <c r="N31" s="34">
        <v>0</v>
      </c>
      <c r="P31" s="35">
        <v>28997119.460000001</v>
      </c>
      <c r="Q31" s="35">
        <v>28997119.460000001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500225</v>
      </c>
      <c r="J32" s="34" t="s">
        <v>583</v>
      </c>
      <c r="L32" s="34" t="s">
        <v>26</v>
      </c>
      <c r="N32" s="35">
        <v>966750.94</v>
      </c>
      <c r="P32" s="34">
        <v>0</v>
      </c>
      <c r="Q32" s="34">
        <v>0</v>
      </c>
      <c r="R32" s="35">
        <v>966750.94</v>
      </c>
    </row>
    <row r="33" spans="4:18" x14ac:dyDescent="0.25">
      <c r="D33" s="34" t="s">
        <v>384</v>
      </c>
      <c r="F33" s="34">
        <v>138901</v>
      </c>
      <c r="I33" s="34">
        <v>500225</v>
      </c>
      <c r="J33" s="34" t="s">
        <v>583</v>
      </c>
      <c r="K33" s="34" t="s">
        <v>386</v>
      </c>
      <c r="L33" s="34" t="s">
        <v>26</v>
      </c>
      <c r="N33" s="35">
        <v>133618.32999999999</v>
      </c>
      <c r="P33" s="35">
        <v>790421.67</v>
      </c>
      <c r="Q33" s="35">
        <v>798618.08</v>
      </c>
      <c r="R33" s="35">
        <v>125421.92</v>
      </c>
    </row>
    <row r="34" spans="4:18" x14ac:dyDescent="0.25">
      <c r="D34" s="34" t="s">
        <v>384</v>
      </c>
      <c r="F34" s="34">
        <v>138901</v>
      </c>
      <c r="I34" s="34">
        <v>500256</v>
      </c>
      <c r="J34" s="34" t="s">
        <v>877</v>
      </c>
      <c r="L34" s="34" t="s">
        <v>26</v>
      </c>
      <c r="N34" s="35">
        <v>11249343.42</v>
      </c>
      <c r="P34" s="34">
        <v>0</v>
      </c>
      <c r="Q34" s="34">
        <v>0</v>
      </c>
      <c r="R34" s="35">
        <v>11249343.42</v>
      </c>
    </row>
    <row r="35" spans="4:18" x14ac:dyDescent="0.25">
      <c r="D35" s="34" t="s">
        <v>384</v>
      </c>
      <c r="F35" s="34">
        <v>138901</v>
      </c>
      <c r="I35" s="34">
        <v>500256</v>
      </c>
      <c r="J35" s="34" t="s">
        <v>877</v>
      </c>
      <c r="K35" s="34" t="s">
        <v>386</v>
      </c>
      <c r="L35" s="34" t="s">
        <v>26</v>
      </c>
      <c r="N35" s="35">
        <v>2474703.56</v>
      </c>
      <c r="P35" s="35">
        <v>3329876.69</v>
      </c>
      <c r="Q35" s="35">
        <v>3432104.25</v>
      </c>
      <c r="R35" s="35">
        <v>2372476</v>
      </c>
    </row>
    <row r="36" spans="4:18" x14ac:dyDescent="0.25">
      <c r="D36" s="34" t="s">
        <v>384</v>
      </c>
      <c r="F36" s="34">
        <v>138901</v>
      </c>
      <c r="I36" s="34">
        <v>500264</v>
      </c>
      <c r="J36" s="34" t="s">
        <v>584</v>
      </c>
      <c r="L36" s="34" t="s">
        <v>26</v>
      </c>
      <c r="N36" s="35">
        <v>8089781.9400000004</v>
      </c>
      <c r="P36" s="34">
        <v>0</v>
      </c>
      <c r="Q36" s="34">
        <v>0</v>
      </c>
      <c r="R36" s="35">
        <v>8089781.9400000004</v>
      </c>
    </row>
    <row r="37" spans="4:18" x14ac:dyDescent="0.25">
      <c r="D37" s="34" t="s">
        <v>384</v>
      </c>
      <c r="F37" s="34">
        <v>138901</v>
      </c>
      <c r="I37" s="34">
        <v>500264</v>
      </c>
      <c r="J37" s="34" t="s">
        <v>584</v>
      </c>
      <c r="K37" s="34" t="s">
        <v>386</v>
      </c>
      <c r="L37" s="34" t="s">
        <v>26</v>
      </c>
      <c r="N37" s="35">
        <v>1524691.41</v>
      </c>
      <c r="P37" s="35">
        <v>2717868.6</v>
      </c>
      <c r="Q37" s="35">
        <v>2789484.78</v>
      </c>
      <c r="R37" s="35">
        <v>1453075.23</v>
      </c>
    </row>
    <row r="38" spans="4:18" x14ac:dyDescent="0.25">
      <c r="D38" s="34" t="s">
        <v>384</v>
      </c>
      <c r="F38" s="34">
        <v>138901</v>
      </c>
      <c r="I38" s="34">
        <v>500265</v>
      </c>
      <c r="J38" s="34" t="s">
        <v>393</v>
      </c>
      <c r="L38" s="34" t="s">
        <v>26</v>
      </c>
      <c r="N38" s="35">
        <v>61312933.149999999</v>
      </c>
      <c r="P38" s="34">
        <v>0</v>
      </c>
      <c r="Q38" s="34">
        <v>0</v>
      </c>
      <c r="R38" s="35">
        <v>61312933.149999999</v>
      </c>
    </row>
    <row r="39" spans="4:18" x14ac:dyDescent="0.25">
      <c r="D39" s="34" t="s">
        <v>384</v>
      </c>
      <c r="F39" s="34">
        <v>138901</v>
      </c>
      <c r="I39" s="34">
        <v>500265</v>
      </c>
      <c r="J39" s="34" t="s">
        <v>393</v>
      </c>
      <c r="K39" s="34" t="s">
        <v>386</v>
      </c>
      <c r="L39" s="34" t="s">
        <v>26</v>
      </c>
      <c r="N39" s="35">
        <v>15502169.710000001</v>
      </c>
      <c r="P39" s="35">
        <v>27840802.469999999</v>
      </c>
      <c r="Q39" s="35">
        <v>28412982.02</v>
      </c>
      <c r="R39" s="35">
        <v>14929990.16</v>
      </c>
    </row>
    <row r="40" spans="4:18" x14ac:dyDescent="0.25">
      <c r="D40" s="34" t="s">
        <v>384</v>
      </c>
      <c r="F40" s="34">
        <v>138901</v>
      </c>
      <c r="I40" s="34">
        <v>500268</v>
      </c>
      <c r="J40" s="34" t="s">
        <v>878</v>
      </c>
      <c r="L40" s="34" t="s">
        <v>26</v>
      </c>
      <c r="N40" s="35">
        <v>12915000</v>
      </c>
      <c r="P40" s="35">
        <v>7714000</v>
      </c>
      <c r="Q40" s="34">
        <v>0</v>
      </c>
      <c r="R40" s="35">
        <v>20629000</v>
      </c>
    </row>
    <row r="41" spans="4:18" x14ac:dyDescent="0.25">
      <c r="D41" s="34" t="s">
        <v>384</v>
      </c>
      <c r="F41" s="34">
        <v>138901</v>
      </c>
      <c r="I41" s="34">
        <v>500271</v>
      </c>
      <c r="J41" s="34" t="s">
        <v>394</v>
      </c>
      <c r="L41" s="34" t="s">
        <v>26</v>
      </c>
      <c r="N41" s="35">
        <v>44155769.420000002</v>
      </c>
      <c r="P41" s="34">
        <v>0</v>
      </c>
      <c r="Q41" s="34">
        <v>0</v>
      </c>
      <c r="R41" s="35">
        <v>44155769.420000002</v>
      </c>
    </row>
    <row r="42" spans="4:18" x14ac:dyDescent="0.25">
      <c r="D42" s="34" t="s">
        <v>384</v>
      </c>
      <c r="F42" s="34">
        <v>138901</v>
      </c>
      <c r="I42" s="34">
        <v>500271</v>
      </c>
      <c r="J42" s="34" t="s">
        <v>394</v>
      </c>
      <c r="K42" s="34" t="s">
        <v>386</v>
      </c>
      <c r="L42" s="34" t="s">
        <v>26</v>
      </c>
      <c r="N42" s="35">
        <v>-141116.72</v>
      </c>
      <c r="P42" s="35">
        <v>2825532.63</v>
      </c>
      <c r="Q42" s="35">
        <v>4867833.4000000004</v>
      </c>
      <c r="R42" s="35">
        <v>-2183417.4900000002</v>
      </c>
    </row>
    <row r="43" spans="4:18" x14ac:dyDescent="0.25">
      <c r="D43" s="34" t="s">
        <v>384</v>
      </c>
      <c r="F43" s="34">
        <v>138901</v>
      </c>
      <c r="I43" s="34">
        <v>500272</v>
      </c>
      <c r="J43" s="34" t="s">
        <v>879</v>
      </c>
      <c r="L43" s="34" t="s">
        <v>26</v>
      </c>
      <c r="N43" s="35">
        <v>52084922.579999998</v>
      </c>
      <c r="P43" s="34">
        <v>0</v>
      </c>
      <c r="Q43" s="34">
        <v>0</v>
      </c>
      <c r="R43" s="35">
        <v>52084922.579999998</v>
      </c>
    </row>
    <row r="44" spans="4:18" x14ac:dyDescent="0.25">
      <c r="D44" s="34" t="s">
        <v>384</v>
      </c>
      <c r="F44" s="34">
        <v>138901</v>
      </c>
      <c r="I44" s="34">
        <v>500272</v>
      </c>
      <c r="J44" s="34" t="s">
        <v>879</v>
      </c>
      <c r="K44" s="34" t="s">
        <v>386</v>
      </c>
      <c r="L44" s="34" t="s">
        <v>26</v>
      </c>
      <c r="N44" s="35">
        <v>-7761489.6100000003</v>
      </c>
      <c r="P44" s="35">
        <v>16531603.26</v>
      </c>
      <c r="Q44" s="35">
        <v>18588231.539999999</v>
      </c>
      <c r="R44" s="35">
        <v>-9818117.8900000006</v>
      </c>
    </row>
    <row r="45" spans="4:18" x14ac:dyDescent="0.25">
      <c r="D45" s="34" t="s">
        <v>384</v>
      </c>
      <c r="F45" s="34">
        <v>138901</v>
      </c>
      <c r="I45" s="34">
        <v>500274</v>
      </c>
      <c r="J45" s="34" t="s">
        <v>395</v>
      </c>
      <c r="L45" s="34" t="s">
        <v>26</v>
      </c>
      <c r="N45" s="35">
        <v>31699020.32</v>
      </c>
      <c r="P45" s="34">
        <v>0</v>
      </c>
      <c r="Q45" s="34">
        <v>0</v>
      </c>
      <c r="R45" s="35">
        <v>31699020.32</v>
      </c>
    </row>
    <row r="46" spans="4:18" x14ac:dyDescent="0.25">
      <c r="D46" s="34" t="s">
        <v>384</v>
      </c>
      <c r="F46" s="34">
        <v>138901</v>
      </c>
      <c r="I46" s="34">
        <v>500274</v>
      </c>
      <c r="J46" s="34" t="s">
        <v>395</v>
      </c>
      <c r="K46" s="34" t="s">
        <v>386</v>
      </c>
      <c r="L46" s="34" t="s">
        <v>26</v>
      </c>
      <c r="N46" s="35">
        <v>10901462.050000001</v>
      </c>
      <c r="P46" s="35">
        <v>10599330.789999999</v>
      </c>
      <c r="Q46" s="35">
        <v>10916652.810000001</v>
      </c>
      <c r="R46" s="35">
        <v>10584140.029999999</v>
      </c>
    </row>
    <row r="47" spans="4:18" x14ac:dyDescent="0.25">
      <c r="D47" s="34" t="s">
        <v>384</v>
      </c>
      <c r="F47" s="34">
        <v>138901</v>
      </c>
      <c r="I47" s="34">
        <v>500286</v>
      </c>
      <c r="J47" s="34" t="s">
        <v>565</v>
      </c>
      <c r="L47" s="34" t="s">
        <v>26</v>
      </c>
      <c r="N47" s="35">
        <v>21015323.66</v>
      </c>
      <c r="P47" s="34">
        <v>0</v>
      </c>
      <c r="Q47" s="34">
        <v>0</v>
      </c>
      <c r="R47" s="35">
        <v>21015323.66</v>
      </c>
    </row>
    <row r="48" spans="4:18" x14ac:dyDescent="0.25">
      <c r="D48" s="34" t="s">
        <v>384</v>
      </c>
      <c r="F48" s="34">
        <v>138901</v>
      </c>
      <c r="I48" s="34">
        <v>500286</v>
      </c>
      <c r="J48" s="34" t="s">
        <v>565</v>
      </c>
      <c r="K48" s="34" t="s">
        <v>386</v>
      </c>
      <c r="L48" s="34" t="s">
        <v>26</v>
      </c>
      <c r="N48" s="35">
        <v>7016183.7400000002</v>
      </c>
      <c r="P48" s="35">
        <v>8820348.6999999993</v>
      </c>
      <c r="Q48" s="35">
        <v>9029149.5</v>
      </c>
      <c r="R48" s="35">
        <v>6807382.9400000004</v>
      </c>
    </row>
    <row r="49" spans="4:18" x14ac:dyDescent="0.25">
      <c r="D49" s="34" t="s">
        <v>384</v>
      </c>
      <c r="F49" s="34">
        <v>138901</v>
      </c>
      <c r="I49" s="34">
        <v>500297</v>
      </c>
      <c r="J49" s="34" t="s">
        <v>396</v>
      </c>
      <c r="L49" s="34" t="s">
        <v>26</v>
      </c>
      <c r="N49" s="35">
        <v>5499670.1200000001</v>
      </c>
      <c r="P49" s="34">
        <v>0</v>
      </c>
      <c r="Q49" s="34">
        <v>0</v>
      </c>
      <c r="R49" s="35">
        <v>5499670.1200000001</v>
      </c>
    </row>
    <row r="50" spans="4:18" x14ac:dyDescent="0.25">
      <c r="D50" s="34" t="s">
        <v>384</v>
      </c>
      <c r="F50" s="34">
        <v>138901</v>
      </c>
      <c r="I50" s="34">
        <v>500297</v>
      </c>
      <c r="J50" s="34" t="s">
        <v>396</v>
      </c>
      <c r="K50" s="34" t="s">
        <v>386</v>
      </c>
      <c r="L50" s="34" t="s">
        <v>26</v>
      </c>
      <c r="N50" s="35">
        <v>944589.1</v>
      </c>
      <c r="P50" s="35">
        <v>9921195.7400000002</v>
      </c>
      <c r="Q50" s="35">
        <v>9969197.6500000004</v>
      </c>
      <c r="R50" s="35">
        <v>896587.19</v>
      </c>
    </row>
    <row r="51" spans="4:18" x14ac:dyDescent="0.25">
      <c r="D51" s="34" t="s">
        <v>384</v>
      </c>
      <c r="F51" s="34">
        <v>138901</v>
      </c>
      <c r="I51" s="34">
        <v>500302</v>
      </c>
      <c r="J51" s="34" t="s">
        <v>585</v>
      </c>
      <c r="L51" s="34" t="s">
        <v>26</v>
      </c>
      <c r="N51" s="35">
        <v>8436746.2599999998</v>
      </c>
      <c r="P51" s="34">
        <v>0</v>
      </c>
      <c r="Q51" s="34">
        <v>0</v>
      </c>
      <c r="R51" s="35">
        <v>8436746.2599999998</v>
      </c>
    </row>
    <row r="52" spans="4:18" x14ac:dyDescent="0.25">
      <c r="D52" s="34" t="s">
        <v>384</v>
      </c>
      <c r="F52" s="34">
        <v>138901</v>
      </c>
      <c r="I52" s="34">
        <v>500302</v>
      </c>
      <c r="J52" s="34" t="s">
        <v>585</v>
      </c>
      <c r="K52" s="34" t="s">
        <v>386</v>
      </c>
      <c r="L52" s="34" t="s">
        <v>26</v>
      </c>
      <c r="N52" s="35">
        <v>2295109.73</v>
      </c>
      <c r="P52" s="35">
        <v>4309766.34</v>
      </c>
      <c r="Q52" s="35">
        <v>4389705.68</v>
      </c>
      <c r="R52" s="35">
        <v>2215170.39</v>
      </c>
    </row>
    <row r="53" spans="4:18" hidden="1" x14ac:dyDescent="0.25">
      <c r="D53" s="34" t="s">
        <v>384</v>
      </c>
      <c r="F53" s="34">
        <v>138901</v>
      </c>
      <c r="I53" s="34">
        <v>500311</v>
      </c>
      <c r="J53" s="34" t="s">
        <v>1032</v>
      </c>
      <c r="L53" s="34" t="s">
        <v>26</v>
      </c>
      <c r="N53" s="34">
        <v>0</v>
      </c>
      <c r="P53" s="34">
        <v>0.02</v>
      </c>
      <c r="Q53" s="34">
        <v>0.02</v>
      </c>
      <c r="R53" s="34">
        <v>0</v>
      </c>
    </row>
    <row r="54" spans="4:18" hidden="1" x14ac:dyDescent="0.25">
      <c r="D54" s="34" t="s">
        <v>384</v>
      </c>
      <c r="F54" s="34">
        <v>138901</v>
      </c>
      <c r="I54" s="34">
        <v>500311</v>
      </c>
      <c r="J54" s="34" t="s">
        <v>1032</v>
      </c>
      <c r="K54" s="34" t="s">
        <v>386</v>
      </c>
      <c r="L54" s="34" t="s">
        <v>26</v>
      </c>
      <c r="N54" s="34">
        <v>0</v>
      </c>
      <c r="P54" s="34">
        <v>0.02</v>
      </c>
      <c r="Q54" s="34">
        <v>0.02</v>
      </c>
      <c r="R54" s="34">
        <v>0</v>
      </c>
    </row>
    <row r="55" spans="4:18" x14ac:dyDescent="0.25">
      <c r="D55" s="34" t="s">
        <v>384</v>
      </c>
      <c r="F55" s="34">
        <v>138901</v>
      </c>
      <c r="I55" s="34">
        <v>500317</v>
      </c>
      <c r="J55" s="34" t="s">
        <v>766</v>
      </c>
      <c r="L55" s="34" t="s">
        <v>26</v>
      </c>
      <c r="N55" s="35">
        <v>581963.59</v>
      </c>
      <c r="P55" s="34">
        <v>0</v>
      </c>
      <c r="Q55" s="34">
        <v>0</v>
      </c>
      <c r="R55" s="35">
        <v>581963.59</v>
      </c>
    </row>
    <row r="56" spans="4:18" x14ac:dyDescent="0.25">
      <c r="D56" s="34" t="s">
        <v>384</v>
      </c>
      <c r="F56" s="34">
        <v>138901</v>
      </c>
      <c r="I56" s="34">
        <v>500319</v>
      </c>
      <c r="J56" s="34" t="s">
        <v>591</v>
      </c>
      <c r="L56" s="34" t="s">
        <v>26</v>
      </c>
      <c r="N56" s="35">
        <v>180420.6</v>
      </c>
      <c r="P56" s="34">
        <v>0</v>
      </c>
      <c r="Q56" s="34">
        <v>0</v>
      </c>
      <c r="R56" s="35">
        <v>180420.6</v>
      </c>
    </row>
    <row r="57" spans="4:18" x14ac:dyDescent="0.25">
      <c r="D57" s="34" t="s">
        <v>384</v>
      </c>
      <c r="F57" s="34">
        <v>138901</v>
      </c>
      <c r="I57" s="34">
        <v>500323</v>
      </c>
      <c r="J57" s="34" t="s">
        <v>747</v>
      </c>
      <c r="L57" s="34" t="s">
        <v>26</v>
      </c>
      <c r="N57" s="35">
        <v>6987700</v>
      </c>
      <c r="P57" s="35">
        <v>950000</v>
      </c>
      <c r="Q57" s="34">
        <v>0</v>
      </c>
      <c r="R57" s="35">
        <v>7937700</v>
      </c>
    </row>
    <row r="58" spans="4:18" x14ac:dyDescent="0.25">
      <c r="D58" s="34" t="s">
        <v>384</v>
      </c>
      <c r="F58" s="34">
        <v>138901</v>
      </c>
      <c r="I58" s="34">
        <v>500330</v>
      </c>
      <c r="J58" s="34" t="s">
        <v>880</v>
      </c>
      <c r="L58" s="34" t="s">
        <v>26</v>
      </c>
      <c r="N58" s="35">
        <v>1384873.31</v>
      </c>
      <c r="P58" s="34">
        <v>0</v>
      </c>
      <c r="Q58" s="34">
        <v>0</v>
      </c>
      <c r="R58" s="35">
        <v>1384873.31</v>
      </c>
    </row>
    <row r="59" spans="4:18" x14ac:dyDescent="0.25">
      <c r="D59" s="34" t="s">
        <v>384</v>
      </c>
      <c r="F59" s="34">
        <v>138901</v>
      </c>
      <c r="I59" s="34">
        <v>500331</v>
      </c>
      <c r="J59" s="34" t="s">
        <v>767</v>
      </c>
      <c r="L59" s="34" t="s">
        <v>26</v>
      </c>
      <c r="N59" s="35">
        <v>36774935.100000001</v>
      </c>
      <c r="P59" s="34">
        <v>0</v>
      </c>
      <c r="Q59" s="34">
        <v>0</v>
      </c>
      <c r="R59" s="35">
        <v>36774935.100000001</v>
      </c>
    </row>
    <row r="60" spans="4:18" x14ac:dyDescent="0.25">
      <c r="D60" s="34" t="s">
        <v>384</v>
      </c>
      <c r="F60" s="34">
        <v>138901</v>
      </c>
      <c r="I60" s="34">
        <v>500331</v>
      </c>
      <c r="J60" s="34" t="s">
        <v>767</v>
      </c>
      <c r="K60" s="34" t="s">
        <v>386</v>
      </c>
      <c r="L60" s="34" t="s">
        <v>26</v>
      </c>
      <c r="N60" s="35">
        <v>-9965656.0600000005</v>
      </c>
      <c r="P60" s="35">
        <v>12288647.130000001</v>
      </c>
      <c r="Q60" s="35">
        <v>13532610.34</v>
      </c>
      <c r="R60" s="35">
        <v>-11209619.27</v>
      </c>
    </row>
    <row r="61" spans="4:18" x14ac:dyDescent="0.25">
      <c r="D61" s="34" t="s">
        <v>384</v>
      </c>
      <c r="F61" s="34">
        <v>138901</v>
      </c>
      <c r="I61" s="34">
        <v>500332</v>
      </c>
      <c r="J61" s="34" t="s">
        <v>881</v>
      </c>
      <c r="L61" s="34" t="s">
        <v>26</v>
      </c>
      <c r="N61" s="35">
        <v>2365417.5</v>
      </c>
      <c r="P61" s="34">
        <v>0</v>
      </c>
      <c r="Q61" s="34">
        <v>0</v>
      </c>
      <c r="R61" s="35">
        <v>2365417.5</v>
      </c>
    </row>
    <row r="62" spans="4:18" x14ac:dyDescent="0.25">
      <c r="D62" s="34" t="s">
        <v>384</v>
      </c>
      <c r="F62" s="34">
        <v>138901</v>
      </c>
      <c r="I62" s="34">
        <v>500332</v>
      </c>
      <c r="J62" s="34" t="s">
        <v>881</v>
      </c>
      <c r="K62" s="34" t="s">
        <v>386</v>
      </c>
      <c r="L62" s="34" t="s">
        <v>26</v>
      </c>
      <c r="N62" s="35">
        <v>856582.5</v>
      </c>
      <c r="P62" s="35">
        <v>832582.5</v>
      </c>
      <c r="Q62" s="35">
        <v>856582.5</v>
      </c>
      <c r="R62" s="35">
        <v>832582.5</v>
      </c>
    </row>
    <row r="63" spans="4:18" x14ac:dyDescent="0.25">
      <c r="D63" s="34" t="s">
        <v>384</v>
      </c>
      <c r="F63" s="34">
        <v>138901</v>
      </c>
      <c r="I63" s="34">
        <v>500345</v>
      </c>
      <c r="J63" s="34" t="s">
        <v>882</v>
      </c>
      <c r="L63" s="34" t="s">
        <v>26</v>
      </c>
      <c r="N63" s="35">
        <v>16264951.970000001</v>
      </c>
      <c r="P63" s="34">
        <v>0</v>
      </c>
      <c r="Q63" s="34">
        <v>0</v>
      </c>
      <c r="R63" s="35">
        <v>16264951.970000001</v>
      </c>
    </row>
    <row r="64" spans="4:18" x14ac:dyDescent="0.25">
      <c r="D64" s="34" t="s">
        <v>384</v>
      </c>
      <c r="F64" s="34">
        <v>138901</v>
      </c>
      <c r="I64" s="34">
        <v>500360</v>
      </c>
      <c r="J64" s="34" t="s">
        <v>768</v>
      </c>
      <c r="L64" s="34" t="s">
        <v>26</v>
      </c>
      <c r="N64" s="35">
        <v>80473.440000000002</v>
      </c>
      <c r="P64" s="34">
        <v>0</v>
      </c>
      <c r="Q64" s="34">
        <v>0</v>
      </c>
      <c r="R64" s="35">
        <v>80473.440000000002</v>
      </c>
    </row>
    <row r="65" spans="4:18" x14ac:dyDescent="0.25">
      <c r="D65" s="34" t="s">
        <v>384</v>
      </c>
      <c r="F65" s="34">
        <v>138901</v>
      </c>
      <c r="I65" s="34">
        <v>500385</v>
      </c>
      <c r="J65" s="34" t="s">
        <v>883</v>
      </c>
      <c r="L65" s="34" t="s">
        <v>26</v>
      </c>
      <c r="N65" s="35">
        <v>1121253.6499999999</v>
      </c>
      <c r="P65" s="34">
        <v>0</v>
      </c>
      <c r="Q65" s="34">
        <v>0</v>
      </c>
      <c r="R65" s="35">
        <v>1121253.6499999999</v>
      </c>
    </row>
    <row r="66" spans="4:18" x14ac:dyDescent="0.25">
      <c r="D66" s="34" t="s">
        <v>384</v>
      </c>
      <c r="F66" s="34">
        <v>138901</v>
      </c>
      <c r="I66" s="34">
        <v>500386</v>
      </c>
      <c r="J66" s="34" t="s">
        <v>884</v>
      </c>
      <c r="L66" s="34" t="s">
        <v>26</v>
      </c>
      <c r="N66" s="35">
        <v>1743045.87</v>
      </c>
      <c r="P66" s="34">
        <v>0</v>
      </c>
      <c r="Q66" s="34">
        <v>0</v>
      </c>
      <c r="R66" s="35">
        <v>1743045.87</v>
      </c>
    </row>
    <row r="67" spans="4:18" x14ac:dyDescent="0.25">
      <c r="D67" s="34" t="s">
        <v>384</v>
      </c>
      <c r="F67" s="34">
        <v>138901</v>
      </c>
      <c r="I67" s="34">
        <v>500391</v>
      </c>
      <c r="J67" s="34" t="s">
        <v>885</v>
      </c>
      <c r="L67" s="34" t="s">
        <v>26</v>
      </c>
      <c r="N67" s="35">
        <v>273880.82</v>
      </c>
      <c r="P67" s="34">
        <v>0</v>
      </c>
      <c r="Q67" s="34">
        <v>0</v>
      </c>
      <c r="R67" s="35">
        <v>273880.82</v>
      </c>
    </row>
    <row r="68" spans="4:18" x14ac:dyDescent="0.25">
      <c r="D68" s="34" t="s">
        <v>384</v>
      </c>
      <c r="F68" s="34">
        <v>138901</v>
      </c>
      <c r="I68" s="34">
        <v>500392</v>
      </c>
      <c r="J68" s="34" t="s">
        <v>637</v>
      </c>
      <c r="L68" s="34" t="s">
        <v>26</v>
      </c>
      <c r="N68" s="35">
        <v>3000000</v>
      </c>
      <c r="P68" s="34">
        <v>0</v>
      </c>
      <c r="Q68" s="34">
        <v>0</v>
      </c>
      <c r="R68" s="35">
        <v>3000000</v>
      </c>
    </row>
    <row r="69" spans="4:18" x14ac:dyDescent="0.25">
      <c r="D69" s="34" t="s">
        <v>384</v>
      </c>
      <c r="F69" s="34">
        <v>138901</v>
      </c>
      <c r="I69" s="34">
        <v>500400</v>
      </c>
      <c r="J69" s="34" t="s">
        <v>397</v>
      </c>
      <c r="L69" s="34" t="s">
        <v>26</v>
      </c>
      <c r="N69" s="35">
        <v>3286755.98</v>
      </c>
      <c r="P69" s="34">
        <v>0</v>
      </c>
      <c r="Q69" s="34">
        <v>0</v>
      </c>
      <c r="R69" s="35">
        <v>3286755.98</v>
      </c>
    </row>
    <row r="70" spans="4:18" x14ac:dyDescent="0.25">
      <c r="D70" s="34" t="s">
        <v>384</v>
      </c>
      <c r="F70" s="34">
        <v>138901</v>
      </c>
      <c r="I70" s="34">
        <v>500400</v>
      </c>
      <c r="J70" s="34" t="s">
        <v>397</v>
      </c>
      <c r="K70" s="34" t="s">
        <v>386</v>
      </c>
      <c r="L70" s="34" t="s">
        <v>26</v>
      </c>
      <c r="N70" s="35">
        <v>827912.2</v>
      </c>
      <c r="P70" s="35">
        <v>1471270.19</v>
      </c>
      <c r="Q70" s="35">
        <v>1501919.53</v>
      </c>
      <c r="R70" s="35">
        <v>797262.86</v>
      </c>
    </row>
    <row r="71" spans="4:18" x14ac:dyDescent="0.25">
      <c r="D71" s="34" t="s">
        <v>384</v>
      </c>
      <c r="F71" s="34">
        <v>138901</v>
      </c>
      <c r="I71" s="34">
        <v>500401</v>
      </c>
      <c r="J71" s="34" t="s">
        <v>398</v>
      </c>
      <c r="L71" s="34" t="s">
        <v>26</v>
      </c>
      <c r="N71" s="35">
        <v>21391732.039999999</v>
      </c>
      <c r="P71" s="34">
        <v>0</v>
      </c>
      <c r="Q71" s="34">
        <v>0</v>
      </c>
      <c r="R71" s="35">
        <v>21391732.039999999</v>
      </c>
    </row>
    <row r="72" spans="4:18" x14ac:dyDescent="0.25">
      <c r="D72" s="34" t="s">
        <v>384</v>
      </c>
      <c r="F72" s="34">
        <v>138901</v>
      </c>
      <c r="I72" s="34">
        <v>500401</v>
      </c>
      <c r="J72" s="34" t="s">
        <v>398</v>
      </c>
      <c r="K72" s="34" t="s">
        <v>386</v>
      </c>
      <c r="L72" s="34" t="s">
        <v>26</v>
      </c>
      <c r="N72" s="35">
        <v>5692522.1500000004</v>
      </c>
      <c r="P72" s="35">
        <v>6057678.2300000004</v>
      </c>
      <c r="Q72" s="35">
        <v>6259423.1699999999</v>
      </c>
      <c r="R72" s="35">
        <v>5490777.21</v>
      </c>
    </row>
    <row r="73" spans="4:18" x14ac:dyDescent="0.25">
      <c r="D73" s="34" t="s">
        <v>384</v>
      </c>
      <c r="F73" s="34">
        <v>138901</v>
      </c>
      <c r="I73" s="34">
        <v>500445</v>
      </c>
      <c r="J73" s="34" t="s">
        <v>886</v>
      </c>
      <c r="L73" s="34" t="s">
        <v>26</v>
      </c>
      <c r="N73" s="35">
        <v>916159.36</v>
      </c>
      <c r="P73" s="35">
        <v>1107442.56</v>
      </c>
      <c r="Q73" s="35">
        <v>790245.76</v>
      </c>
      <c r="R73" s="35">
        <v>1233356.1599999999</v>
      </c>
    </row>
    <row r="74" spans="4:18" hidden="1" x14ac:dyDescent="0.25">
      <c r="D74" s="34" t="s">
        <v>384</v>
      </c>
      <c r="F74" s="34">
        <v>138901</v>
      </c>
      <c r="I74" s="34">
        <v>500455</v>
      </c>
      <c r="J74" s="34" t="s">
        <v>887</v>
      </c>
      <c r="L74" s="34" t="s">
        <v>26</v>
      </c>
      <c r="N74" s="34">
        <v>0</v>
      </c>
      <c r="P74" s="34">
        <v>0</v>
      </c>
      <c r="Q74" s="34">
        <v>0</v>
      </c>
      <c r="R74" s="34">
        <v>0</v>
      </c>
    </row>
    <row r="75" spans="4:18" hidden="1" x14ac:dyDescent="0.25">
      <c r="D75" s="34" t="s">
        <v>384</v>
      </c>
      <c r="F75" s="34">
        <v>138901</v>
      </c>
      <c r="I75" s="34">
        <v>500455</v>
      </c>
      <c r="J75" s="34" t="s">
        <v>887</v>
      </c>
      <c r="K75" s="34" t="s">
        <v>386</v>
      </c>
      <c r="L75" s="34" t="s">
        <v>26</v>
      </c>
      <c r="N75" s="34">
        <v>0</v>
      </c>
      <c r="P75" s="34">
        <v>0</v>
      </c>
      <c r="Q75" s="34">
        <v>0</v>
      </c>
      <c r="R75" s="34">
        <v>0</v>
      </c>
    </row>
    <row r="76" spans="4:18" x14ac:dyDescent="0.25">
      <c r="D76" s="34" t="s">
        <v>384</v>
      </c>
      <c r="F76" s="34">
        <v>138901</v>
      </c>
      <c r="I76" s="34">
        <v>500460</v>
      </c>
      <c r="J76" s="34" t="s">
        <v>888</v>
      </c>
      <c r="L76" s="34" t="s">
        <v>26</v>
      </c>
      <c r="N76" s="35">
        <v>61978919.020000003</v>
      </c>
      <c r="P76" s="34">
        <v>0</v>
      </c>
      <c r="Q76" s="34">
        <v>0</v>
      </c>
      <c r="R76" s="35">
        <v>61978919.020000003</v>
      </c>
    </row>
    <row r="77" spans="4:18" x14ac:dyDescent="0.25">
      <c r="D77" s="34" t="s">
        <v>384</v>
      </c>
      <c r="F77" s="34">
        <v>138901</v>
      </c>
      <c r="I77" s="34">
        <v>500460</v>
      </c>
      <c r="J77" s="34" t="s">
        <v>888</v>
      </c>
      <c r="K77" s="34" t="s">
        <v>386</v>
      </c>
      <c r="L77" s="34" t="s">
        <v>26</v>
      </c>
      <c r="N77" s="35">
        <v>21451414.77</v>
      </c>
      <c r="P77" s="35">
        <v>24004559.77</v>
      </c>
      <c r="Q77" s="35">
        <v>24626014.77</v>
      </c>
      <c r="R77" s="35">
        <v>20829959.77</v>
      </c>
    </row>
    <row r="78" spans="4:18" x14ac:dyDescent="0.25">
      <c r="D78" s="34" t="s">
        <v>384</v>
      </c>
      <c r="F78" s="34">
        <v>138901</v>
      </c>
      <c r="I78" s="34">
        <v>500470</v>
      </c>
      <c r="J78" s="34" t="s">
        <v>399</v>
      </c>
      <c r="L78" s="34" t="s">
        <v>26</v>
      </c>
      <c r="N78" s="35">
        <v>160629079.78</v>
      </c>
      <c r="P78" s="34">
        <v>0</v>
      </c>
      <c r="Q78" s="34">
        <v>0</v>
      </c>
      <c r="R78" s="35">
        <v>160629079.78</v>
      </c>
    </row>
    <row r="79" spans="4:18" x14ac:dyDescent="0.25">
      <c r="D79" s="34" t="s">
        <v>384</v>
      </c>
      <c r="F79" s="34">
        <v>138901</v>
      </c>
      <c r="I79" s="34">
        <v>500470</v>
      </c>
      <c r="J79" s="34" t="s">
        <v>399</v>
      </c>
      <c r="K79" s="34" t="s">
        <v>386</v>
      </c>
      <c r="L79" s="34" t="s">
        <v>26</v>
      </c>
      <c r="N79" s="35">
        <v>69743920.120000005</v>
      </c>
      <c r="P79" s="35">
        <v>84422516.650000006</v>
      </c>
      <c r="Q79" s="35">
        <v>86138516.659999996</v>
      </c>
      <c r="R79" s="35">
        <v>68027920.109999999</v>
      </c>
    </row>
    <row r="80" spans="4:18" x14ac:dyDescent="0.25">
      <c r="D80" s="34" t="s">
        <v>384</v>
      </c>
      <c r="F80" s="34">
        <v>138901</v>
      </c>
      <c r="I80" s="34">
        <v>500475</v>
      </c>
      <c r="J80" s="34" t="s">
        <v>889</v>
      </c>
      <c r="L80" s="34" t="s">
        <v>26</v>
      </c>
      <c r="N80" s="35">
        <v>18122613.68</v>
      </c>
      <c r="P80" s="34">
        <v>0</v>
      </c>
      <c r="Q80" s="34">
        <v>0</v>
      </c>
      <c r="R80" s="35">
        <v>18122613.68</v>
      </c>
    </row>
    <row r="81" spans="4:18" x14ac:dyDescent="0.25">
      <c r="D81" s="34" t="s">
        <v>384</v>
      </c>
      <c r="F81" s="34">
        <v>138901</v>
      </c>
      <c r="I81" s="34">
        <v>500475</v>
      </c>
      <c r="J81" s="34" t="s">
        <v>889</v>
      </c>
      <c r="K81" s="34" t="s">
        <v>386</v>
      </c>
      <c r="L81" s="34" t="s">
        <v>26</v>
      </c>
      <c r="N81" s="35">
        <v>15174956.08</v>
      </c>
      <c r="P81" s="35">
        <v>33846929.490000002</v>
      </c>
      <c r="Q81" s="35">
        <v>34094956.079999998</v>
      </c>
      <c r="R81" s="35">
        <v>14926929.49</v>
      </c>
    </row>
    <row r="82" spans="4:18" x14ac:dyDescent="0.25">
      <c r="D82" s="34" t="s">
        <v>384</v>
      </c>
      <c r="F82" s="34">
        <v>138901</v>
      </c>
      <c r="I82" s="34">
        <v>500476</v>
      </c>
      <c r="J82" s="34" t="s">
        <v>890</v>
      </c>
      <c r="L82" s="34" t="s">
        <v>26</v>
      </c>
      <c r="N82" s="35">
        <v>3089214.36</v>
      </c>
      <c r="P82" s="34">
        <v>0</v>
      </c>
      <c r="Q82" s="34">
        <v>0</v>
      </c>
      <c r="R82" s="35">
        <v>3089214.36</v>
      </c>
    </row>
    <row r="83" spans="4:18" hidden="1" x14ac:dyDescent="0.25">
      <c r="D83" s="34" t="s">
        <v>384</v>
      </c>
      <c r="F83" s="34">
        <v>138901</v>
      </c>
      <c r="I83" s="34">
        <v>500482</v>
      </c>
      <c r="J83" s="34" t="s">
        <v>891</v>
      </c>
      <c r="L83" s="34" t="s">
        <v>26</v>
      </c>
      <c r="N83" s="34">
        <v>0</v>
      </c>
      <c r="P83" s="34">
        <v>0</v>
      </c>
      <c r="Q83" s="34">
        <v>0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500495</v>
      </c>
      <c r="J84" s="34" t="s">
        <v>641</v>
      </c>
      <c r="L84" s="34" t="s">
        <v>26</v>
      </c>
      <c r="N84" s="35">
        <v>1447321.32</v>
      </c>
      <c r="P84" s="34">
        <v>0</v>
      </c>
      <c r="Q84" s="34">
        <v>0</v>
      </c>
      <c r="R84" s="35">
        <v>1447321.32</v>
      </c>
    </row>
    <row r="85" spans="4:18" hidden="1" x14ac:dyDescent="0.25">
      <c r="D85" s="34" t="s">
        <v>384</v>
      </c>
      <c r="F85" s="34">
        <v>138901</v>
      </c>
      <c r="I85" s="34">
        <v>500499</v>
      </c>
      <c r="J85" s="34" t="s">
        <v>892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hidden="1" x14ac:dyDescent="0.25">
      <c r="D86" s="34" t="s">
        <v>384</v>
      </c>
      <c r="F86" s="34">
        <v>138901</v>
      </c>
      <c r="I86" s="34">
        <v>500499</v>
      </c>
      <c r="J86" s="34" t="s">
        <v>892</v>
      </c>
      <c r="K86" s="34" t="s">
        <v>386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500507</v>
      </c>
      <c r="J87" s="34" t="s">
        <v>642</v>
      </c>
      <c r="L87" s="34" t="s">
        <v>26</v>
      </c>
      <c r="N87" s="35">
        <v>4177000</v>
      </c>
      <c r="P87" s="35">
        <v>1007280.31</v>
      </c>
      <c r="Q87" s="35">
        <v>1495280.31</v>
      </c>
      <c r="R87" s="35">
        <v>3689000</v>
      </c>
    </row>
    <row r="88" spans="4:18" x14ac:dyDescent="0.25">
      <c r="D88" s="34" t="s">
        <v>384</v>
      </c>
      <c r="F88" s="34">
        <v>138901</v>
      </c>
      <c r="I88" s="34">
        <v>500508</v>
      </c>
      <c r="J88" s="34" t="s">
        <v>643</v>
      </c>
      <c r="L88" s="34" t="s">
        <v>26</v>
      </c>
      <c r="N88" s="35">
        <v>680500.49</v>
      </c>
      <c r="P88" s="34">
        <v>0</v>
      </c>
      <c r="Q88" s="34">
        <v>0</v>
      </c>
      <c r="R88" s="35">
        <v>680500.49</v>
      </c>
    </row>
    <row r="89" spans="4:18" x14ac:dyDescent="0.25">
      <c r="D89" s="34" t="s">
        <v>384</v>
      </c>
      <c r="F89" s="34">
        <v>138901</v>
      </c>
      <c r="I89" s="34">
        <v>500510</v>
      </c>
      <c r="J89" s="34" t="s">
        <v>893</v>
      </c>
      <c r="L89" s="34" t="s">
        <v>26</v>
      </c>
      <c r="N89" s="34">
        <v>0</v>
      </c>
      <c r="P89" s="34">
        <v>0</v>
      </c>
      <c r="Q89" s="34">
        <v>0</v>
      </c>
      <c r="R89" s="34">
        <v>0</v>
      </c>
    </row>
    <row r="90" spans="4:18" x14ac:dyDescent="0.25">
      <c r="D90" s="34" t="s">
        <v>384</v>
      </c>
      <c r="F90" s="34">
        <v>138901</v>
      </c>
      <c r="I90" s="34">
        <v>500512</v>
      </c>
      <c r="J90" s="34" t="s">
        <v>400</v>
      </c>
      <c r="L90" s="34" t="s">
        <v>26</v>
      </c>
      <c r="N90" s="35">
        <v>118878766.92</v>
      </c>
      <c r="P90" s="34">
        <v>0</v>
      </c>
      <c r="Q90" s="34">
        <v>0</v>
      </c>
      <c r="R90" s="35">
        <v>118878766.92</v>
      </c>
    </row>
    <row r="91" spans="4:18" x14ac:dyDescent="0.25">
      <c r="D91" s="34" t="s">
        <v>384</v>
      </c>
      <c r="F91" s="34">
        <v>138901</v>
      </c>
      <c r="I91" s="34">
        <v>500512</v>
      </c>
      <c r="J91" s="34" t="s">
        <v>400</v>
      </c>
      <c r="K91" s="34" t="s">
        <v>386</v>
      </c>
      <c r="L91" s="34" t="s">
        <v>26</v>
      </c>
      <c r="N91" s="35">
        <v>10384481.970000001</v>
      </c>
      <c r="P91" s="35">
        <v>4386605.99</v>
      </c>
      <c r="Q91" s="35">
        <v>10384481.970000001</v>
      </c>
      <c r="R91" s="35">
        <v>4386605.99</v>
      </c>
    </row>
    <row r="92" spans="4:18" hidden="1" x14ac:dyDescent="0.25">
      <c r="D92" s="34" t="s">
        <v>384</v>
      </c>
      <c r="F92" s="34">
        <v>138901</v>
      </c>
      <c r="I92" s="34">
        <v>500513</v>
      </c>
      <c r="J92" s="34" t="s">
        <v>656</v>
      </c>
      <c r="K92" s="34" t="s">
        <v>386</v>
      </c>
      <c r="L92" s="34" t="s">
        <v>26</v>
      </c>
      <c r="N92" s="34">
        <v>0</v>
      </c>
      <c r="P92" s="35">
        <v>28103.55</v>
      </c>
      <c r="Q92" s="35">
        <v>28103.55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500514</v>
      </c>
      <c r="J93" s="34" t="s">
        <v>894</v>
      </c>
      <c r="L93" s="34" t="s">
        <v>26</v>
      </c>
      <c r="N93" s="35">
        <v>18264074.539999999</v>
      </c>
      <c r="P93" s="34">
        <v>0</v>
      </c>
      <c r="Q93" s="35">
        <v>18264074.539999999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500514</v>
      </c>
      <c r="J94" s="34" t="s">
        <v>894</v>
      </c>
      <c r="K94" s="34" t="s">
        <v>386</v>
      </c>
      <c r="L94" s="34" t="s">
        <v>26</v>
      </c>
      <c r="N94" s="35">
        <v>6867525.46</v>
      </c>
      <c r="P94" s="35">
        <v>3263400.26</v>
      </c>
      <c r="Q94" s="35">
        <v>10130925.720000001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500515</v>
      </c>
      <c r="J95" s="34" t="s">
        <v>401</v>
      </c>
      <c r="L95" s="34" t="s">
        <v>26</v>
      </c>
      <c r="N95" s="35">
        <v>21306122.34</v>
      </c>
      <c r="P95" s="34">
        <v>0</v>
      </c>
      <c r="Q95" s="34">
        <v>0</v>
      </c>
      <c r="R95" s="35">
        <v>21306122.34</v>
      </c>
    </row>
    <row r="96" spans="4:18" x14ac:dyDescent="0.25">
      <c r="D96" s="34" t="s">
        <v>384</v>
      </c>
      <c r="F96" s="34">
        <v>138901</v>
      </c>
      <c r="I96" s="34">
        <v>500515</v>
      </c>
      <c r="J96" s="34" t="s">
        <v>401</v>
      </c>
      <c r="K96" s="34" t="s">
        <v>386</v>
      </c>
      <c r="L96" s="34" t="s">
        <v>26</v>
      </c>
      <c r="N96" s="35">
        <v>6935738.8300000001</v>
      </c>
      <c r="P96" s="35">
        <v>10555248.16</v>
      </c>
      <c r="Q96" s="35">
        <v>10765615.859999999</v>
      </c>
      <c r="R96" s="35">
        <v>6725371.1299999999</v>
      </c>
    </row>
    <row r="97" spans="4:18" x14ac:dyDescent="0.25">
      <c r="D97" s="34" t="s">
        <v>384</v>
      </c>
      <c r="F97" s="34">
        <v>138901</v>
      </c>
      <c r="I97" s="34">
        <v>500520</v>
      </c>
      <c r="J97" s="34" t="s">
        <v>895</v>
      </c>
      <c r="L97" s="34" t="s">
        <v>26</v>
      </c>
      <c r="N97" s="35">
        <v>64002940.280000001</v>
      </c>
      <c r="P97" s="34">
        <v>0</v>
      </c>
      <c r="Q97" s="34">
        <v>0</v>
      </c>
      <c r="R97" s="35">
        <v>64002940.280000001</v>
      </c>
    </row>
    <row r="98" spans="4:18" x14ac:dyDescent="0.25">
      <c r="D98" s="34" t="s">
        <v>384</v>
      </c>
      <c r="F98" s="34">
        <v>138901</v>
      </c>
      <c r="I98" s="34">
        <v>500520</v>
      </c>
      <c r="J98" s="34" t="s">
        <v>895</v>
      </c>
      <c r="K98" s="34" t="s">
        <v>386</v>
      </c>
      <c r="L98" s="34" t="s">
        <v>26</v>
      </c>
      <c r="N98" s="35">
        <v>32657102.68</v>
      </c>
      <c r="P98" s="35">
        <v>57069596.759999998</v>
      </c>
      <c r="Q98" s="35">
        <v>57789597.079999998</v>
      </c>
      <c r="R98" s="35">
        <v>31937102.359999999</v>
      </c>
    </row>
    <row r="99" spans="4:18" x14ac:dyDescent="0.25">
      <c r="D99" s="34" t="s">
        <v>384</v>
      </c>
      <c r="F99" s="34">
        <v>138901</v>
      </c>
      <c r="I99" s="34">
        <v>500522</v>
      </c>
      <c r="J99" s="34" t="s">
        <v>402</v>
      </c>
      <c r="L99" s="34" t="s">
        <v>26</v>
      </c>
      <c r="N99" s="35">
        <v>18173011</v>
      </c>
      <c r="P99" s="34">
        <v>0</v>
      </c>
      <c r="Q99" s="34">
        <v>0</v>
      </c>
      <c r="R99" s="35">
        <v>18173011</v>
      </c>
    </row>
    <row r="100" spans="4:18" x14ac:dyDescent="0.25">
      <c r="D100" s="34" t="s">
        <v>384</v>
      </c>
      <c r="F100" s="34">
        <v>138901</v>
      </c>
      <c r="I100" s="34">
        <v>500522</v>
      </c>
      <c r="J100" s="34" t="s">
        <v>402</v>
      </c>
      <c r="K100" s="34" t="s">
        <v>386</v>
      </c>
      <c r="L100" s="34" t="s">
        <v>26</v>
      </c>
      <c r="N100" s="35">
        <v>7237829</v>
      </c>
      <c r="P100" s="35">
        <v>7048549</v>
      </c>
      <c r="Q100" s="35">
        <v>7237829</v>
      </c>
      <c r="R100" s="35">
        <v>7048549</v>
      </c>
    </row>
    <row r="101" spans="4:18" x14ac:dyDescent="0.25">
      <c r="D101" s="34" t="s">
        <v>384</v>
      </c>
      <c r="F101" s="34">
        <v>138901</v>
      </c>
      <c r="I101" s="34">
        <v>500523</v>
      </c>
      <c r="J101" s="34" t="s">
        <v>644</v>
      </c>
      <c r="L101" s="34" t="s">
        <v>26</v>
      </c>
      <c r="N101" s="35">
        <v>7639074.3499999996</v>
      </c>
      <c r="P101" s="35">
        <v>5877927.8899999997</v>
      </c>
      <c r="Q101" s="35">
        <v>8528091.5700000003</v>
      </c>
      <c r="R101" s="35">
        <v>4988910.67</v>
      </c>
    </row>
    <row r="102" spans="4:18" x14ac:dyDescent="0.25">
      <c r="D102" s="34" t="s">
        <v>384</v>
      </c>
      <c r="F102" s="34">
        <v>138901</v>
      </c>
      <c r="I102" s="34">
        <v>500523</v>
      </c>
      <c r="J102" s="34" t="s">
        <v>644</v>
      </c>
      <c r="K102" s="34" t="s">
        <v>386</v>
      </c>
      <c r="L102" s="34" t="s">
        <v>26</v>
      </c>
      <c r="N102" s="35">
        <v>4320847.2699999996</v>
      </c>
      <c r="P102" s="35">
        <v>296027356.42000002</v>
      </c>
      <c r="Q102" s="35">
        <v>296067338.82999998</v>
      </c>
      <c r="R102" s="35">
        <v>4280864.8600000003</v>
      </c>
    </row>
    <row r="103" spans="4:18" hidden="1" x14ac:dyDescent="0.25">
      <c r="D103" s="34" t="s">
        <v>384</v>
      </c>
      <c r="F103" s="34">
        <v>138901</v>
      </c>
      <c r="I103" s="34">
        <v>500524</v>
      </c>
      <c r="J103" s="34" t="s">
        <v>896</v>
      </c>
      <c r="L103" s="34" t="s">
        <v>26</v>
      </c>
      <c r="N103" s="34">
        <v>0</v>
      </c>
      <c r="P103" s="34">
        <v>0</v>
      </c>
      <c r="Q103" s="34">
        <v>0</v>
      </c>
      <c r="R103" s="34">
        <v>0</v>
      </c>
    </row>
    <row r="104" spans="4:18" hidden="1" x14ac:dyDescent="0.25">
      <c r="D104" s="34" t="s">
        <v>384</v>
      </c>
      <c r="F104" s="34">
        <v>138901</v>
      </c>
      <c r="I104" s="34">
        <v>500524</v>
      </c>
      <c r="J104" s="34" t="s">
        <v>896</v>
      </c>
      <c r="K104" s="34" t="s">
        <v>386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500538</v>
      </c>
      <c r="J105" s="34" t="s">
        <v>403</v>
      </c>
      <c r="L105" s="34" t="s">
        <v>26</v>
      </c>
      <c r="N105" s="35">
        <v>2353370.9500000002</v>
      </c>
      <c r="P105" s="35">
        <v>215605.48</v>
      </c>
      <c r="Q105" s="35">
        <v>2028055.83</v>
      </c>
      <c r="R105" s="35">
        <v>540920.6</v>
      </c>
    </row>
    <row r="106" spans="4:18" x14ac:dyDescent="0.25">
      <c r="D106" s="34" t="s">
        <v>384</v>
      </c>
      <c r="F106" s="34">
        <v>138901</v>
      </c>
      <c r="I106" s="34">
        <v>500538</v>
      </c>
      <c r="J106" s="34" t="s">
        <v>403</v>
      </c>
      <c r="K106" s="34" t="s">
        <v>386</v>
      </c>
      <c r="L106" s="34" t="s">
        <v>26</v>
      </c>
      <c r="N106" s="35">
        <v>1399029.18</v>
      </c>
      <c r="P106" s="35">
        <v>21804837.920000002</v>
      </c>
      <c r="Q106" s="35">
        <v>21839352.91</v>
      </c>
      <c r="R106" s="35">
        <v>1364514.19</v>
      </c>
    </row>
    <row r="107" spans="4:18" x14ac:dyDescent="0.25">
      <c r="D107" s="34" t="s">
        <v>384</v>
      </c>
      <c r="F107" s="34">
        <v>138901</v>
      </c>
      <c r="I107" s="34">
        <v>500540</v>
      </c>
      <c r="J107" s="34" t="s">
        <v>748</v>
      </c>
      <c r="L107" s="34" t="s">
        <v>26</v>
      </c>
      <c r="N107" s="35">
        <v>74175724.5</v>
      </c>
      <c r="P107" s="34">
        <v>0</v>
      </c>
      <c r="Q107" s="35">
        <v>2193958.5</v>
      </c>
      <c r="R107" s="35">
        <v>71981766</v>
      </c>
    </row>
    <row r="108" spans="4:18" x14ac:dyDescent="0.25">
      <c r="D108" s="34" t="s">
        <v>384</v>
      </c>
      <c r="F108" s="34">
        <v>138901</v>
      </c>
      <c r="I108" s="34">
        <v>500540</v>
      </c>
      <c r="J108" s="34" t="s">
        <v>748</v>
      </c>
      <c r="K108" s="34" t="s">
        <v>386</v>
      </c>
      <c r="L108" s="34" t="s">
        <v>26</v>
      </c>
      <c r="N108" s="35">
        <v>30344095.5</v>
      </c>
      <c r="P108" s="35">
        <v>39541174.5</v>
      </c>
      <c r="Q108" s="35">
        <v>42449593.5</v>
      </c>
      <c r="R108" s="35">
        <v>27435676.5</v>
      </c>
    </row>
    <row r="109" spans="4:18" x14ac:dyDescent="0.25">
      <c r="D109" s="34" t="s">
        <v>384</v>
      </c>
      <c r="F109" s="34">
        <v>138901</v>
      </c>
      <c r="I109" s="34">
        <v>500541</v>
      </c>
      <c r="J109" s="34" t="s">
        <v>897</v>
      </c>
      <c r="L109" s="34" t="s">
        <v>26</v>
      </c>
      <c r="N109" s="35">
        <v>2513600</v>
      </c>
      <c r="P109" s="34">
        <v>0</v>
      </c>
      <c r="Q109" s="34">
        <v>0</v>
      </c>
      <c r="R109" s="35">
        <v>2513600</v>
      </c>
    </row>
    <row r="110" spans="4:18" x14ac:dyDescent="0.25">
      <c r="D110" s="34" t="s">
        <v>384</v>
      </c>
      <c r="F110" s="34">
        <v>138901</v>
      </c>
      <c r="I110" s="34">
        <v>500541</v>
      </c>
      <c r="J110" s="34" t="s">
        <v>897</v>
      </c>
      <c r="K110" s="34" t="s">
        <v>386</v>
      </c>
      <c r="L110" s="34" t="s">
        <v>26</v>
      </c>
      <c r="N110" s="35">
        <v>1782400</v>
      </c>
      <c r="P110" s="35">
        <v>7509600</v>
      </c>
      <c r="Q110" s="35">
        <v>7541600</v>
      </c>
      <c r="R110" s="35">
        <v>1750400</v>
      </c>
    </row>
    <row r="111" spans="4:18" x14ac:dyDescent="0.25">
      <c r="D111" s="34" t="s">
        <v>384</v>
      </c>
      <c r="F111" s="34">
        <v>138901</v>
      </c>
      <c r="I111" s="34">
        <v>500543</v>
      </c>
      <c r="J111" s="34" t="s">
        <v>898</v>
      </c>
      <c r="L111" s="34" t="s">
        <v>26</v>
      </c>
      <c r="N111" s="35">
        <v>210291.66</v>
      </c>
      <c r="P111" s="34">
        <v>0</v>
      </c>
      <c r="Q111" s="34">
        <v>0</v>
      </c>
      <c r="R111" s="35">
        <v>210291.66</v>
      </c>
    </row>
    <row r="112" spans="4:18" x14ac:dyDescent="0.25">
      <c r="D112" s="34" t="s">
        <v>384</v>
      </c>
      <c r="F112" s="34">
        <v>138901</v>
      </c>
      <c r="I112" s="34">
        <v>500544</v>
      </c>
      <c r="J112" s="34" t="s">
        <v>899</v>
      </c>
      <c r="L112" s="34" t="s">
        <v>26</v>
      </c>
      <c r="N112" s="35">
        <v>162741.62</v>
      </c>
      <c r="P112" s="34">
        <v>0</v>
      </c>
      <c r="Q112" s="35">
        <v>17640.330000000002</v>
      </c>
      <c r="R112" s="35">
        <v>145101.29</v>
      </c>
    </row>
    <row r="113" spans="4:18" x14ac:dyDescent="0.25">
      <c r="D113" s="34" t="s">
        <v>384</v>
      </c>
      <c r="F113" s="34">
        <v>138901</v>
      </c>
      <c r="I113" s="34">
        <v>500546</v>
      </c>
      <c r="J113" s="34" t="s">
        <v>404</v>
      </c>
      <c r="L113" s="34" t="s">
        <v>26</v>
      </c>
      <c r="N113" s="35">
        <v>478466.99</v>
      </c>
      <c r="P113" s="34">
        <v>0</v>
      </c>
      <c r="Q113" s="34">
        <v>0</v>
      </c>
      <c r="R113" s="35">
        <v>478466.99</v>
      </c>
    </row>
    <row r="114" spans="4:18" hidden="1" x14ac:dyDescent="0.25">
      <c r="D114" s="34" t="s">
        <v>384</v>
      </c>
      <c r="F114" s="34">
        <v>138901</v>
      </c>
      <c r="I114" s="34">
        <v>500550</v>
      </c>
      <c r="J114" s="34" t="s">
        <v>900</v>
      </c>
      <c r="L114" s="34" t="s">
        <v>26</v>
      </c>
      <c r="N114" s="34">
        <v>0</v>
      </c>
      <c r="P114" s="34">
        <v>0</v>
      </c>
      <c r="Q114" s="34">
        <v>0</v>
      </c>
      <c r="R114" s="34">
        <v>0</v>
      </c>
    </row>
    <row r="115" spans="4:18" x14ac:dyDescent="0.25">
      <c r="D115" s="34" t="s">
        <v>384</v>
      </c>
      <c r="F115" s="34">
        <v>138901</v>
      </c>
      <c r="I115" s="34">
        <v>500554</v>
      </c>
      <c r="J115" s="34" t="s">
        <v>901</v>
      </c>
      <c r="L115" s="34" t="s">
        <v>26</v>
      </c>
      <c r="N115" s="35">
        <v>1025000</v>
      </c>
      <c r="P115" s="34">
        <v>0</v>
      </c>
      <c r="Q115" s="34">
        <v>0</v>
      </c>
      <c r="R115" s="35">
        <v>1025000</v>
      </c>
    </row>
    <row r="116" spans="4:18" x14ac:dyDescent="0.25">
      <c r="D116" s="34" t="s">
        <v>384</v>
      </c>
      <c r="F116" s="34">
        <v>138901</v>
      </c>
      <c r="I116" s="34">
        <v>500555</v>
      </c>
      <c r="J116" s="34" t="s">
        <v>405</v>
      </c>
      <c r="L116" s="34" t="s">
        <v>26</v>
      </c>
      <c r="N116" s="35">
        <v>1130838.49</v>
      </c>
      <c r="P116" s="34">
        <v>0</v>
      </c>
      <c r="Q116" s="35">
        <v>22756.18</v>
      </c>
      <c r="R116" s="35">
        <v>1108082.31</v>
      </c>
    </row>
    <row r="117" spans="4:18" hidden="1" x14ac:dyDescent="0.25">
      <c r="D117" s="34" t="s">
        <v>384</v>
      </c>
      <c r="F117" s="34">
        <v>138901</v>
      </c>
      <c r="I117" s="34">
        <v>500555</v>
      </c>
      <c r="J117" s="34" t="s">
        <v>405</v>
      </c>
      <c r="K117" s="34" t="s">
        <v>386</v>
      </c>
      <c r="L117" s="34" t="s">
        <v>26</v>
      </c>
      <c r="N117" s="34">
        <v>0</v>
      </c>
      <c r="P117" s="35">
        <v>482250.02</v>
      </c>
      <c r="Q117" s="35">
        <v>482250.02</v>
      </c>
      <c r="R117" s="34">
        <v>0</v>
      </c>
    </row>
    <row r="118" spans="4:18" x14ac:dyDescent="0.25">
      <c r="D118" s="34" t="s">
        <v>384</v>
      </c>
      <c r="F118" s="34">
        <v>138901</v>
      </c>
      <c r="I118" s="34">
        <v>500557</v>
      </c>
      <c r="J118" s="34" t="s">
        <v>406</v>
      </c>
      <c r="L118" s="34" t="s">
        <v>26</v>
      </c>
      <c r="N118" s="35">
        <v>110751629.14</v>
      </c>
      <c r="P118" s="34">
        <v>0</v>
      </c>
      <c r="Q118" s="34">
        <v>0</v>
      </c>
      <c r="R118" s="35">
        <v>110751629.14</v>
      </c>
    </row>
    <row r="119" spans="4:18" x14ac:dyDescent="0.25">
      <c r="D119" s="34" t="s">
        <v>384</v>
      </c>
      <c r="F119" s="34">
        <v>138901</v>
      </c>
      <c r="I119" s="34">
        <v>500557</v>
      </c>
      <c r="J119" s="34" t="s">
        <v>406</v>
      </c>
      <c r="K119" s="34" t="s">
        <v>386</v>
      </c>
      <c r="L119" s="34" t="s">
        <v>26</v>
      </c>
      <c r="N119" s="35">
        <v>39687695.43</v>
      </c>
      <c r="P119" s="35">
        <v>42402243.590000004</v>
      </c>
      <c r="Q119" s="35">
        <v>43522834.469999999</v>
      </c>
      <c r="R119" s="35">
        <v>38567104.549999997</v>
      </c>
    </row>
    <row r="120" spans="4:18" x14ac:dyDescent="0.25">
      <c r="D120" s="34" t="s">
        <v>384</v>
      </c>
      <c r="F120" s="34">
        <v>138901</v>
      </c>
      <c r="I120" s="34">
        <v>500558</v>
      </c>
      <c r="J120" s="34" t="s">
        <v>406</v>
      </c>
      <c r="L120" s="34" t="s">
        <v>26</v>
      </c>
      <c r="N120" s="35">
        <v>121567989.73999999</v>
      </c>
      <c r="P120" s="34">
        <v>0</v>
      </c>
      <c r="Q120" s="34">
        <v>0</v>
      </c>
      <c r="R120" s="35">
        <v>121567989.73999999</v>
      </c>
    </row>
    <row r="121" spans="4:18" x14ac:dyDescent="0.25">
      <c r="D121" s="34" t="s">
        <v>384</v>
      </c>
      <c r="F121" s="34">
        <v>138901</v>
      </c>
      <c r="I121" s="34">
        <v>500558</v>
      </c>
      <c r="J121" s="34" t="s">
        <v>406</v>
      </c>
      <c r="K121" s="34" t="s">
        <v>386</v>
      </c>
      <c r="L121" s="34" t="s">
        <v>26</v>
      </c>
      <c r="N121" s="35">
        <v>49879714.579999998</v>
      </c>
      <c r="P121" s="35">
        <v>54472283.07</v>
      </c>
      <c r="Q121" s="35">
        <v>55749360.939999998</v>
      </c>
      <c r="R121" s="35">
        <v>48602636.710000001</v>
      </c>
    </row>
    <row r="122" spans="4:18" x14ac:dyDescent="0.25">
      <c r="D122" s="34" t="s">
        <v>384</v>
      </c>
      <c r="F122" s="34">
        <v>138901</v>
      </c>
      <c r="I122" s="34">
        <v>500560</v>
      </c>
      <c r="J122" s="34" t="s">
        <v>407</v>
      </c>
      <c r="L122" s="34" t="s">
        <v>26</v>
      </c>
      <c r="N122" s="35">
        <v>798000</v>
      </c>
      <c r="P122" s="34">
        <v>0</v>
      </c>
      <c r="Q122" s="35">
        <v>2000</v>
      </c>
      <c r="R122" s="35">
        <v>796000</v>
      </c>
    </row>
    <row r="123" spans="4:18" x14ac:dyDescent="0.25">
      <c r="D123" s="34" t="s">
        <v>384</v>
      </c>
      <c r="F123" s="34">
        <v>138901</v>
      </c>
      <c r="I123" s="34">
        <v>500565</v>
      </c>
      <c r="J123" s="34" t="s">
        <v>902</v>
      </c>
      <c r="L123" s="34" t="s">
        <v>26</v>
      </c>
      <c r="N123" s="35">
        <v>127053112.5</v>
      </c>
      <c r="P123" s="34">
        <v>0</v>
      </c>
      <c r="Q123" s="35">
        <v>2951437.5</v>
      </c>
      <c r="R123" s="35">
        <v>124101675</v>
      </c>
    </row>
    <row r="124" spans="4:18" x14ac:dyDescent="0.25">
      <c r="D124" s="34" t="s">
        <v>384</v>
      </c>
      <c r="F124" s="34">
        <v>138901</v>
      </c>
      <c r="I124" s="34">
        <v>500565</v>
      </c>
      <c r="J124" s="34" t="s">
        <v>902</v>
      </c>
      <c r="K124" s="34" t="s">
        <v>386</v>
      </c>
      <c r="L124" s="34" t="s">
        <v>26</v>
      </c>
      <c r="N124" s="35">
        <v>51767887.5</v>
      </c>
      <c r="P124" s="35">
        <v>57385350</v>
      </c>
      <c r="Q124" s="35">
        <v>58644112.5</v>
      </c>
      <c r="R124" s="35">
        <v>50509125</v>
      </c>
    </row>
    <row r="125" spans="4:18" x14ac:dyDescent="0.25">
      <c r="D125" s="34" t="s">
        <v>384</v>
      </c>
      <c r="F125" s="34">
        <v>138901</v>
      </c>
      <c r="I125" s="34">
        <v>500567</v>
      </c>
      <c r="J125" s="34" t="s">
        <v>903</v>
      </c>
      <c r="L125" s="34" t="s">
        <v>26</v>
      </c>
      <c r="N125" s="35">
        <v>1081308.2</v>
      </c>
      <c r="P125" s="34">
        <v>0</v>
      </c>
      <c r="Q125" s="34">
        <v>0</v>
      </c>
      <c r="R125" s="35">
        <v>1081308.2</v>
      </c>
    </row>
    <row r="126" spans="4:18" x14ac:dyDescent="0.25">
      <c r="D126" s="34" t="s">
        <v>384</v>
      </c>
      <c r="F126" s="34">
        <v>138901</v>
      </c>
      <c r="I126" s="34">
        <v>500567</v>
      </c>
      <c r="J126" s="34" t="s">
        <v>903</v>
      </c>
      <c r="K126" s="34" t="s">
        <v>386</v>
      </c>
      <c r="L126" s="34" t="s">
        <v>26</v>
      </c>
      <c r="N126" s="35">
        <v>1240262.8400000001</v>
      </c>
      <c r="P126" s="35">
        <v>4118882.5</v>
      </c>
      <c r="Q126" s="35">
        <v>4136175.39</v>
      </c>
      <c r="R126" s="35">
        <v>1222969.95</v>
      </c>
    </row>
    <row r="127" spans="4:18" x14ac:dyDescent="0.25">
      <c r="D127" s="34" t="s">
        <v>384</v>
      </c>
      <c r="F127" s="34">
        <v>138901</v>
      </c>
      <c r="I127" s="34">
        <v>500576</v>
      </c>
      <c r="J127" s="34" t="s">
        <v>408</v>
      </c>
      <c r="L127" s="34" t="s">
        <v>26</v>
      </c>
      <c r="N127" s="35">
        <v>3901345.53</v>
      </c>
      <c r="P127" s="34">
        <v>0</v>
      </c>
      <c r="Q127" s="34">
        <v>0</v>
      </c>
      <c r="R127" s="35">
        <v>3901345.53</v>
      </c>
    </row>
    <row r="128" spans="4:18" x14ac:dyDescent="0.25">
      <c r="D128" s="34" t="s">
        <v>384</v>
      </c>
      <c r="F128" s="34">
        <v>138901</v>
      </c>
      <c r="I128" s="34">
        <v>500576</v>
      </c>
      <c r="J128" s="34" t="s">
        <v>408</v>
      </c>
      <c r="K128" s="34" t="s">
        <v>386</v>
      </c>
      <c r="L128" s="34" t="s">
        <v>26</v>
      </c>
      <c r="N128" s="35">
        <v>1279774.99</v>
      </c>
      <c r="P128" s="35">
        <v>1172785.01</v>
      </c>
      <c r="Q128" s="35">
        <v>1316198.05</v>
      </c>
      <c r="R128" s="35">
        <v>1136361.95</v>
      </c>
    </row>
    <row r="129" spans="4:18" x14ac:dyDescent="0.25">
      <c r="D129" s="34" t="s">
        <v>384</v>
      </c>
      <c r="F129" s="34">
        <v>138901</v>
      </c>
      <c r="I129" s="34">
        <v>500577</v>
      </c>
      <c r="J129" s="34" t="s">
        <v>409</v>
      </c>
      <c r="L129" s="34" t="s">
        <v>26</v>
      </c>
      <c r="N129" s="35">
        <v>855567.03</v>
      </c>
      <c r="P129" s="35">
        <v>5774.47</v>
      </c>
      <c r="Q129" s="35">
        <v>11548.94</v>
      </c>
      <c r="R129" s="35">
        <v>849792.56</v>
      </c>
    </row>
    <row r="130" spans="4:18" x14ac:dyDescent="0.25">
      <c r="D130" s="34" t="s">
        <v>384</v>
      </c>
      <c r="F130" s="34">
        <v>138901</v>
      </c>
      <c r="I130" s="34">
        <v>500590</v>
      </c>
      <c r="J130" s="34" t="s">
        <v>410</v>
      </c>
      <c r="L130" s="34" t="s">
        <v>26</v>
      </c>
      <c r="N130" s="35">
        <v>4765370.51</v>
      </c>
      <c r="P130" s="34">
        <v>0</v>
      </c>
      <c r="Q130" s="34">
        <v>0</v>
      </c>
      <c r="R130" s="35">
        <v>4765370.51</v>
      </c>
    </row>
    <row r="131" spans="4:18" x14ac:dyDescent="0.25">
      <c r="D131" s="34" t="s">
        <v>384</v>
      </c>
      <c r="F131" s="34">
        <v>138901</v>
      </c>
      <c r="I131" s="34">
        <v>500590</v>
      </c>
      <c r="J131" s="34" t="s">
        <v>410</v>
      </c>
      <c r="K131" s="34" t="s">
        <v>386</v>
      </c>
      <c r="L131" s="34" t="s">
        <v>26</v>
      </c>
      <c r="N131" s="35">
        <v>903403.52000000002</v>
      </c>
      <c r="P131" s="35">
        <v>640369.72</v>
      </c>
      <c r="Q131" s="35">
        <v>903403.52000000002</v>
      </c>
      <c r="R131" s="35">
        <v>640369.72</v>
      </c>
    </row>
    <row r="132" spans="4:18" x14ac:dyDescent="0.25">
      <c r="D132" s="34" t="s">
        <v>384</v>
      </c>
      <c r="F132" s="34">
        <v>138901</v>
      </c>
      <c r="I132" s="34">
        <v>500591</v>
      </c>
      <c r="J132" s="34" t="s">
        <v>904</v>
      </c>
      <c r="L132" s="34" t="s">
        <v>26</v>
      </c>
      <c r="N132" s="35">
        <v>28160932.5</v>
      </c>
      <c r="P132" s="34">
        <v>0</v>
      </c>
      <c r="Q132" s="34">
        <v>0</v>
      </c>
      <c r="R132" s="35">
        <v>28160932.5</v>
      </c>
    </row>
    <row r="133" spans="4:18" x14ac:dyDescent="0.25">
      <c r="D133" s="34" t="s">
        <v>384</v>
      </c>
      <c r="F133" s="34">
        <v>138901</v>
      </c>
      <c r="I133" s="34">
        <v>500591</v>
      </c>
      <c r="J133" s="34" t="s">
        <v>904</v>
      </c>
      <c r="K133" s="34" t="s">
        <v>386</v>
      </c>
      <c r="L133" s="34" t="s">
        <v>26</v>
      </c>
      <c r="N133" s="35">
        <v>8127840.3899999997</v>
      </c>
      <c r="P133" s="35">
        <v>7488624.1399999997</v>
      </c>
      <c r="Q133" s="35">
        <v>9172440.3900000006</v>
      </c>
      <c r="R133" s="35">
        <v>6444024.1399999997</v>
      </c>
    </row>
    <row r="134" spans="4:18" x14ac:dyDescent="0.25">
      <c r="D134" s="34" t="s">
        <v>384</v>
      </c>
      <c r="F134" s="34">
        <v>138901</v>
      </c>
      <c r="I134" s="34">
        <v>500598</v>
      </c>
      <c r="J134" s="34" t="s">
        <v>1095</v>
      </c>
      <c r="L134" s="34" t="s">
        <v>26</v>
      </c>
      <c r="N134" s="35">
        <v>32145750</v>
      </c>
      <c r="P134" s="35">
        <v>15000000</v>
      </c>
      <c r="Q134" s="35">
        <v>30000000</v>
      </c>
      <c r="R134" s="35">
        <v>17145750</v>
      </c>
    </row>
    <row r="135" spans="4:18" x14ac:dyDescent="0.25">
      <c r="D135" s="34" t="s">
        <v>384</v>
      </c>
      <c r="F135" s="34">
        <v>138901</v>
      </c>
      <c r="I135" s="34">
        <v>500598</v>
      </c>
      <c r="J135" s="34" t="s">
        <v>1095</v>
      </c>
      <c r="K135" s="34" t="s">
        <v>386</v>
      </c>
      <c r="L135" s="34" t="s">
        <v>26</v>
      </c>
      <c r="N135" s="35">
        <v>12962250</v>
      </c>
      <c r="P135" s="35">
        <v>12626250</v>
      </c>
      <c r="Q135" s="35">
        <v>13562250.02</v>
      </c>
      <c r="R135" s="35">
        <v>12026249.98</v>
      </c>
    </row>
    <row r="136" spans="4:18" hidden="1" x14ac:dyDescent="0.25">
      <c r="D136" s="34" t="s">
        <v>384</v>
      </c>
      <c r="F136" s="34">
        <v>138901</v>
      </c>
      <c r="I136" s="34">
        <v>500602</v>
      </c>
      <c r="J136" s="34" t="s">
        <v>568</v>
      </c>
      <c r="L136" s="34" t="s">
        <v>26</v>
      </c>
      <c r="N136" s="34">
        <v>0</v>
      </c>
      <c r="P136" s="35">
        <v>3617435.27</v>
      </c>
      <c r="Q136" s="35">
        <v>3617435.27</v>
      </c>
      <c r="R136" s="34">
        <v>0</v>
      </c>
    </row>
    <row r="137" spans="4:18" hidden="1" x14ac:dyDescent="0.25">
      <c r="D137" s="34" t="s">
        <v>384</v>
      </c>
      <c r="F137" s="34">
        <v>138901</v>
      </c>
      <c r="I137" s="34">
        <v>500602</v>
      </c>
      <c r="J137" s="34" t="s">
        <v>568</v>
      </c>
      <c r="K137" s="34" t="s">
        <v>386</v>
      </c>
      <c r="L137" s="34" t="s">
        <v>26</v>
      </c>
      <c r="N137" s="34">
        <v>0</v>
      </c>
      <c r="P137" s="35">
        <v>63369678.359999999</v>
      </c>
      <c r="Q137" s="35">
        <v>63369678.359999999</v>
      </c>
      <c r="R137" s="34">
        <v>0</v>
      </c>
    </row>
    <row r="138" spans="4:18" hidden="1" x14ac:dyDescent="0.25">
      <c r="D138" s="34" t="s">
        <v>384</v>
      </c>
      <c r="F138" s="34">
        <v>138901</v>
      </c>
      <c r="I138" s="34">
        <v>500603</v>
      </c>
      <c r="J138" s="34" t="s">
        <v>935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hidden="1" x14ac:dyDescent="0.25">
      <c r="D139" s="34" t="s">
        <v>384</v>
      </c>
      <c r="F139" s="34">
        <v>138901</v>
      </c>
      <c r="I139" s="34">
        <v>500603</v>
      </c>
      <c r="J139" s="34" t="s">
        <v>935</v>
      </c>
      <c r="K139" s="34" t="s">
        <v>386</v>
      </c>
      <c r="L139" s="34" t="s">
        <v>26</v>
      </c>
      <c r="N139" s="34">
        <v>0</v>
      </c>
      <c r="P139" s="34">
        <v>0</v>
      </c>
      <c r="Q139" s="34">
        <v>0</v>
      </c>
      <c r="R139" s="34">
        <v>0</v>
      </c>
    </row>
    <row r="140" spans="4:18" hidden="1" x14ac:dyDescent="0.25">
      <c r="D140" s="34" t="s">
        <v>384</v>
      </c>
      <c r="F140" s="34">
        <v>138901</v>
      </c>
      <c r="I140" s="34">
        <v>500607</v>
      </c>
      <c r="J140" s="34" t="s">
        <v>906</v>
      </c>
      <c r="L140" s="34" t="s">
        <v>26</v>
      </c>
      <c r="N140" s="34">
        <v>0</v>
      </c>
      <c r="P140" s="34">
        <v>0</v>
      </c>
      <c r="Q140" s="34">
        <v>0</v>
      </c>
      <c r="R140" s="34">
        <v>0</v>
      </c>
    </row>
    <row r="141" spans="4:18" hidden="1" x14ac:dyDescent="0.25">
      <c r="D141" s="34" t="s">
        <v>384</v>
      </c>
      <c r="F141" s="34">
        <v>138901</v>
      </c>
      <c r="I141" s="34">
        <v>500607</v>
      </c>
      <c r="J141" s="34" t="s">
        <v>906</v>
      </c>
      <c r="K141" s="34" t="s">
        <v>386</v>
      </c>
      <c r="L141" s="34" t="s">
        <v>26</v>
      </c>
      <c r="N141" s="34">
        <v>0</v>
      </c>
      <c r="P141" s="34">
        <v>0</v>
      </c>
      <c r="Q141" s="34">
        <v>0</v>
      </c>
      <c r="R141" s="34">
        <v>0</v>
      </c>
    </row>
    <row r="142" spans="4:18" x14ac:dyDescent="0.25">
      <c r="D142" s="34" t="s">
        <v>384</v>
      </c>
      <c r="F142" s="34">
        <v>138901</v>
      </c>
      <c r="I142" s="34">
        <v>500610</v>
      </c>
      <c r="J142" s="34" t="s">
        <v>907</v>
      </c>
      <c r="L142" s="34" t="s">
        <v>26</v>
      </c>
      <c r="N142" s="35">
        <v>27695839.5</v>
      </c>
      <c r="P142" s="34">
        <v>0</v>
      </c>
      <c r="Q142" s="34">
        <v>0</v>
      </c>
      <c r="R142" s="35">
        <v>27695839.5</v>
      </c>
    </row>
    <row r="143" spans="4:18" x14ac:dyDescent="0.25">
      <c r="D143" s="34" t="s">
        <v>384</v>
      </c>
      <c r="F143" s="34">
        <v>138901</v>
      </c>
      <c r="I143" s="34">
        <v>500610</v>
      </c>
      <c r="J143" s="34" t="s">
        <v>907</v>
      </c>
      <c r="K143" s="34" t="s">
        <v>386</v>
      </c>
      <c r="L143" s="34" t="s">
        <v>26</v>
      </c>
      <c r="N143" s="35">
        <v>8820160.5</v>
      </c>
      <c r="P143" s="35">
        <v>8548160.5</v>
      </c>
      <c r="Q143" s="35">
        <v>8820160.5</v>
      </c>
      <c r="R143" s="35">
        <v>8548160.5</v>
      </c>
    </row>
    <row r="144" spans="4:18" x14ac:dyDescent="0.25">
      <c r="D144" s="34" t="s">
        <v>384</v>
      </c>
      <c r="F144" s="34">
        <v>138901</v>
      </c>
      <c r="I144" s="34">
        <v>500613</v>
      </c>
      <c r="J144" s="34" t="s">
        <v>411</v>
      </c>
      <c r="L144" s="34" t="s">
        <v>26</v>
      </c>
      <c r="N144" s="35">
        <v>7458382.4800000004</v>
      </c>
      <c r="P144" s="34">
        <v>0</v>
      </c>
      <c r="Q144" s="34">
        <v>0</v>
      </c>
      <c r="R144" s="35">
        <v>7458382.4800000004</v>
      </c>
    </row>
    <row r="145" spans="4:18" x14ac:dyDescent="0.25">
      <c r="D145" s="34" t="s">
        <v>384</v>
      </c>
      <c r="F145" s="34">
        <v>138901</v>
      </c>
      <c r="I145" s="34">
        <v>500617</v>
      </c>
      <c r="J145" s="34" t="s">
        <v>749</v>
      </c>
      <c r="L145" s="34" t="s">
        <v>26</v>
      </c>
      <c r="N145" s="35">
        <v>337800</v>
      </c>
      <c r="P145" s="34">
        <v>0</v>
      </c>
      <c r="Q145" s="34">
        <v>0</v>
      </c>
      <c r="R145" s="35">
        <v>337800</v>
      </c>
    </row>
    <row r="146" spans="4:18" x14ac:dyDescent="0.25">
      <c r="D146" s="34" t="s">
        <v>384</v>
      </c>
      <c r="F146" s="34">
        <v>138901</v>
      </c>
      <c r="I146" s="34">
        <v>500625</v>
      </c>
      <c r="J146" s="34" t="s">
        <v>824</v>
      </c>
      <c r="L146" s="34" t="s">
        <v>26</v>
      </c>
      <c r="N146" s="35">
        <v>672709.52</v>
      </c>
      <c r="P146" s="34">
        <v>0</v>
      </c>
      <c r="Q146" s="34">
        <v>0</v>
      </c>
      <c r="R146" s="35">
        <v>672709.52</v>
      </c>
    </row>
    <row r="147" spans="4:18" hidden="1" x14ac:dyDescent="0.25">
      <c r="D147" s="34" t="s">
        <v>384</v>
      </c>
      <c r="F147" s="34">
        <v>138901</v>
      </c>
      <c r="I147" s="34">
        <v>500626</v>
      </c>
      <c r="J147" s="34" t="s">
        <v>769</v>
      </c>
      <c r="L147" s="34" t="s">
        <v>26</v>
      </c>
      <c r="N147" s="34">
        <v>0</v>
      </c>
      <c r="P147" s="34">
        <v>0</v>
      </c>
      <c r="Q147" s="34">
        <v>0</v>
      </c>
      <c r="R147" s="34">
        <v>0</v>
      </c>
    </row>
    <row r="148" spans="4:18" hidden="1" x14ac:dyDescent="0.25">
      <c r="D148" s="34" t="s">
        <v>384</v>
      </c>
      <c r="F148" s="34">
        <v>138901</v>
      </c>
      <c r="I148" s="34">
        <v>500626</v>
      </c>
      <c r="J148" s="34" t="s">
        <v>769</v>
      </c>
      <c r="K148" s="34" t="s">
        <v>386</v>
      </c>
      <c r="L148" s="34" t="s">
        <v>26</v>
      </c>
      <c r="N148" s="34">
        <v>0</v>
      </c>
      <c r="P148" s="34">
        <v>0</v>
      </c>
      <c r="Q148" s="34">
        <v>0</v>
      </c>
      <c r="R148" s="34">
        <v>0</v>
      </c>
    </row>
    <row r="149" spans="4:18" x14ac:dyDescent="0.25">
      <c r="D149" s="34" t="s">
        <v>384</v>
      </c>
      <c r="F149" s="34">
        <v>138901</v>
      </c>
      <c r="I149" s="34">
        <v>500629</v>
      </c>
      <c r="J149" s="34" t="s">
        <v>412</v>
      </c>
      <c r="L149" s="34" t="s">
        <v>26</v>
      </c>
      <c r="N149" s="35">
        <v>5734924</v>
      </c>
      <c r="P149" s="34">
        <v>0</v>
      </c>
      <c r="Q149" s="35">
        <v>76702.47</v>
      </c>
      <c r="R149" s="35">
        <v>5658221.5300000003</v>
      </c>
    </row>
    <row r="150" spans="4:18" x14ac:dyDescent="0.25">
      <c r="D150" s="34" t="s">
        <v>384</v>
      </c>
      <c r="F150" s="34">
        <v>138901</v>
      </c>
      <c r="I150" s="34">
        <v>500630</v>
      </c>
      <c r="J150" s="34" t="s">
        <v>770</v>
      </c>
      <c r="L150" s="34" t="s">
        <v>26</v>
      </c>
      <c r="N150" s="35">
        <v>305952156.76999998</v>
      </c>
      <c r="P150" s="34">
        <v>0</v>
      </c>
      <c r="Q150" s="34">
        <v>0</v>
      </c>
      <c r="R150" s="35">
        <v>305952156.76999998</v>
      </c>
    </row>
    <row r="151" spans="4:18" x14ac:dyDescent="0.25">
      <c r="D151" s="34" t="s">
        <v>384</v>
      </c>
      <c r="F151" s="34">
        <v>138901</v>
      </c>
      <c r="I151" s="34">
        <v>500630</v>
      </c>
      <c r="J151" s="34" t="s">
        <v>770</v>
      </c>
      <c r="K151" s="34" t="s">
        <v>386</v>
      </c>
      <c r="L151" s="34" t="s">
        <v>26</v>
      </c>
      <c r="N151" s="35">
        <v>82780820.209999993</v>
      </c>
      <c r="P151" s="35">
        <v>79885230.060000002</v>
      </c>
      <c r="Q151" s="35">
        <v>82780820.209999993</v>
      </c>
      <c r="R151" s="35">
        <v>79885230.060000002</v>
      </c>
    </row>
    <row r="152" spans="4:18" x14ac:dyDescent="0.25">
      <c r="D152" s="34" t="s">
        <v>384</v>
      </c>
      <c r="F152" s="34">
        <v>138901</v>
      </c>
      <c r="I152" s="34">
        <v>500631</v>
      </c>
      <c r="J152" s="34" t="s">
        <v>413</v>
      </c>
      <c r="L152" s="34" t="s">
        <v>26</v>
      </c>
      <c r="N152" s="35">
        <v>574171.62</v>
      </c>
      <c r="P152" s="34">
        <v>0</v>
      </c>
      <c r="Q152" s="34">
        <v>0</v>
      </c>
      <c r="R152" s="35">
        <v>574171.62</v>
      </c>
    </row>
    <row r="153" spans="4:18" x14ac:dyDescent="0.25">
      <c r="D153" s="34" t="s">
        <v>384</v>
      </c>
      <c r="F153" s="34">
        <v>138901</v>
      </c>
      <c r="I153" s="34">
        <v>500631</v>
      </c>
      <c r="J153" s="34" t="s">
        <v>413</v>
      </c>
      <c r="K153" s="34" t="s">
        <v>386</v>
      </c>
      <c r="L153" s="34" t="s">
        <v>26</v>
      </c>
      <c r="N153" s="35">
        <v>25227.77</v>
      </c>
      <c r="P153" s="35">
        <v>29412.23</v>
      </c>
      <c r="Q153" s="35">
        <v>25678.76</v>
      </c>
      <c r="R153" s="35">
        <v>28961.24</v>
      </c>
    </row>
    <row r="154" spans="4:18" hidden="1" x14ac:dyDescent="0.25">
      <c r="D154" s="34" t="s">
        <v>384</v>
      </c>
      <c r="F154" s="34">
        <v>138901</v>
      </c>
      <c r="I154" s="34">
        <v>500632</v>
      </c>
      <c r="J154" s="34" t="s">
        <v>908</v>
      </c>
      <c r="L154" s="34" t="s">
        <v>26</v>
      </c>
      <c r="N154" s="34">
        <v>0</v>
      </c>
      <c r="P154" s="34">
        <v>0</v>
      </c>
      <c r="Q154" s="34">
        <v>0</v>
      </c>
      <c r="R154" s="34">
        <v>0</v>
      </c>
    </row>
    <row r="155" spans="4:18" x14ac:dyDescent="0.25">
      <c r="D155" s="34" t="s">
        <v>384</v>
      </c>
      <c r="F155" s="34">
        <v>138901</v>
      </c>
      <c r="I155" s="34">
        <v>500634</v>
      </c>
      <c r="J155" s="34" t="s">
        <v>909</v>
      </c>
      <c r="L155" s="34" t="s">
        <v>26</v>
      </c>
      <c r="N155" s="35">
        <v>17193438.34</v>
      </c>
      <c r="P155" s="34">
        <v>0</v>
      </c>
      <c r="Q155" s="34">
        <v>0</v>
      </c>
      <c r="R155" s="35">
        <v>17193438.34</v>
      </c>
    </row>
    <row r="156" spans="4:18" hidden="1" x14ac:dyDescent="0.25">
      <c r="D156" s="34" t="s">
        <v>384</v>
      </c>
      <c r="F156" s="34">
        <v>138901</v>
      </c>
      <c r="I156" s="34">
        <v>500634</v>
      </c>
      <c r="J156" s="34" t="s">
        <v>909</v>
      </c>
      <c r="K156" s="34" t="s">
        <v>386</v>
      </c>
      <c r="L156" s="34" t="s">
        <v>26</v>
      </c>
      <c r="N156" s="34">
        <v>0</v>
      </c>
      <c r="P156" s="34">
        <v>542.04999999999995</v>
      </c>
      <c r="Q156" s="34">
        <v>542.04999999999995</v>
      </c>
      <c r="R156" s="34">
        <v>0</v>
      </c>
    </row>
    <row r="157" spans="4:18" x14ac:dyDescent="0.25">
      <c r="D157" s="34" t="s">
        <v>384</v>
      </c>
      <c r="F157" s="34">
        <v>138901</v>
      </c>
      <c r="I157" s="34">
        <v>500635</v>
      </c>
      <c r="J157" s="34" t="s">
        <v>910</v>
      </c>
      <c r="L157" s="34" t="s">
        <v>26</v>
      </c>
      <c r="N157" s="35">
        <v>626880.01</v>
      </c>
      <c r="P157" s="34">
        <v>0</v>
      </c>
      <c r="Q157" s="34">
        <v>0</v>
      </c>
      <c r="R157" s="35">
        <v>626880.01</v>
      </c>
    </row>
    <row r="158" spans="4:18" x14ac:dyDescent="0.25">
      <c r="D158" s="34" t="s">
        <v>384</v>
      </c>
      <c r="F158" s="34">
        <v>138901</v>
      </c>
      <c r="I158" s="34">
        <v>500639</v>
      </c>
      <c r="J158" s="34" t="s">
        <v>911</v>
      </c>
      <c r="L158" s="34" t="s">
        <v>26</v>
      </c>
      <c r="N158" s="35">
        <v>615983.51</v>
      </c>
      <c r="P158" s="34">
        <v>0</v>
      </c>
      <c r="Q158" s="34">
        <v>0</v>
      </c>
      <c r="R158" s="35">
        <v>615983.51</v>
      </c>
    </row>
    <row r="159" spans="4:18" x14ac:dyDescent="0.25">
      <c r="D159" s="34" t="s">
        <v>384</v>
      </c>
      <c r="F159" s="34">
        <v>138901</v>
      </c>
      <c r="I159" s="34">
        <v>500640</v>
      </c>
      <c r="J159" s="34" t="s">
        <v>414</v>
      </c>
      <c r="L159" s="34" t="s">
        <v>26</v>
      </c>
      <c r="N159" s="35">
        <v>121376939.72</v>
      </c>
      <c r="P159" s="34">
        <v>0</v>
      </c>
      <c r="Q159" s="34">
        <v>0</v>
      </c>
      <c r="R159" s="35">
        <v>121376939.72</v>
      </c>
    </row>
    <row r="160" spans="4:18" x14ac:dyDescent="0.25">
      <c r="D160" s="34" t="s">
        <v>384</v>
      </c>
      <c r="F160" s="34">
        <v>138901</v>
      </c>
      <c r="I160" s="34">
        <v>500640</v>
      </c>
      <c r="J160" s="34" t="s">
        <v>414</v>
      </c>
      <c r="K160" s="34" t="s">
        <v>386</v>
      </c>
      <c r="L160" s="34" t="s">
        <v>26</v>
      </c>
      <c r="N160" s="35">
        <v>38116356.270000003</v>
      </c>
      <c r="P160" s="35">
        <v>36928324.280000001</v>
      </c>
      <c r="Q160" s="35">
        <v>38116356.270000003</v>
      </c>
      <c r="R160" s="35">
        <v>36928324.280000001</v>
      </c>
    </row>
    <row r="161" spans="4:18" hidden="1" x14ac:dyDescent="0.25">
      <c r="D161" s="34" t="s">
        <v>384</v>
      </c>
      <c r="F161" s="34">
        <v>138901</v>
      </c>
      <c r="I161" s="34">
        <v>500641</v>
      </c>
      <c r="J161" s="34" t="s">
        <v>912</v>
      </c>
      <c r="L161" s="34" t="s">
        <v>26</v>
      </c>
      <c r="N161" s="34">
        <v>0</v>
      </c>
      <c r="P161" s="34">
        <v>0</v>
      </c>
      <c r="Q161" s="34">
        <v>0</v>
      </c>
      <c r="R161" s="34">
        <v>0</v>
      </c>
    </row>
    <row r="162" spans="4:18" hidden="1" x14ac:dyDescent="0.25">
      <c r="D162" s="34" t="s">
        <v>384</v>
      </c>
      <c r="F162" s="34">
        <v>138901</v>
      </c>
      <c r="I162" s="34">
        <v>500641</v>
      </c>
      <c r="J162" s="34" t="s">
        <v>912</v>
      </c>
      <c r="K162" s="34" t="s">
        <v>386</v>
      </c>
      <c r="L162" s="34" t="s">
        <v>26</v>
      </c>
      <c r="N162" s="34">
        <v>0</v>
      </c>
      <c r="P162" s="34">
        <v>0</v>
      </c>
      <c r="Q162" s="34">
        <v>0</v>
      </c>
      <c r="R162" s="34">
        <v>0</v>
      </c>
    </row>
    <row r="163" spans="4:18" x14ac:dyDescent="0.25">
      <c r="D163" s="34" t="s">
        <v>384</v>
      </c>
      <c r="F163" s="34">
        <v>138901</v>
      </c>
      <c r="I163" s="34">
        <v>500642</v>
      </c>
      <c r="J163" s="34" t="s">
        <v>414</v>
      </c>
      <c r="L163" s="34" t="s">
        <v>26</v>
      </c>
      <c r="N163" s="35">
        <v>160362340.5</v>
      </c>
      <c r="P163" s="34">
        <v>0</v>
      </c>
      <c r="Q163" s="34">
        <v>0</v>
      </c>
      <c r="R163" s="35">
        <v>160362340.5</v>
      </c>
    </row>
    <row r="164" spans="4:18" x14ac:dyDescent="0.25">
      <c r="D164" s="34" t="s">
        <v>384</v>
      </c>
      <c r="F164" s="34">
        <v>138901</v>
      </c>
      <c r="I164" s="34">
        <v>500642</v>
      </c>
      <c r="J164" s="34" t="s">
        <v>414</v>
      </c>
      <c r="K164" s="34" t="s">
        <v>386</v>
      </c>
      <c r="L164" s="34" t="s">
        <v>26</v>
      </c>
      <c r="N164" s="35">
        <v>50141659.5</v>
      </c>
      <c r="P164" s="35">
        <v>48573659.5</v>
      </c>
      <c r="Q164" s="35">
        <v>50141659.5</v>
      </c>
      <c r="R164" s="35">
        <v>48573659.5</v>
      </c>
    </row>
    <row r="165" spans="4:18" x14ac:dyDescent="0.25">
      <c r="D165" s="34" t="s">
        <v>384</v>
      </c>
      <c r="F165" s="34">
        <v>138901</v>
      </c>
      <c r="I165" s="34">
        <v>500644</v>
      </c>
      <c r="J165" s="34" t="s">
        <v>415</v>
      </c>
      <c r="L165" s="34" t="s">
        <v>26</v>
      </c>
      <c r="N165" s="35">
        <v>1250552.46</v>
      </c>
      <c r="P165" s="34">
        <v>0</v>
      </c>
      <c r="Q165" s="34">
        <v>0</v>
      </c>
      <c r="R165" s="35">
        <v>1250552.46</v>
      </c>
    </row>
    <row r="166" spans="4:18" x14ac:dyDescent="0.25">
      <c r="D166" s="34" t="s">
        <v>384</v>
      </c>
      <c r="F166" s="34">
        <v>138901</v>
      </c>
      <c r="I166" s="34">
        <v>500645</v>
      </c>
      <c r="J166" s="34" t="s">
        <v>913</v>
      </c>
      <c r="L166" s="34" t="s">
        <v>26</v>
      </c>
      <c r="N166" s="35">
        <v>1870545.87</v>
      </c>
      <c r="P166" s="34">
        <v>0</v>
      </c>
      <c r="Q166" s="34">
        <v>0</v>
      </c>
      <c r="R166" s="35">
        <v>1870545.87</v>
      </c>
    </row>
    <row r="167" spans="4:18" x14ac:dyDescent="0.25">
      <c r="D167" s="34" t="s">
        <v>384</v>
      </c>
      <c r="F167" s="34">
        <v>138901</v>
      </c>
      <c r="I167" s="34">
        <v>500645</v>
      </c>
      <c r="J167" s="34" t="s">
        <v>913</v>
      </c>
      <c r="K167" s="34" t="s">
        <v>386</v>
      </c>
      <c r="L167" s="34" t="s">
        <v>26</v>
      </c>
      <c r="N167" s="35">
        <v>689345.37</v>
      </c>
      <c r="P167" s="35">
        <v>3070432.63</v>
      </c>
      <c r="Q167" s="35">
        <v>3089500.71</v>
      </c>
      <c r="R167" s="35">
        <v>670277.29</v>
      </c>
    </row>
    <row r="168" spans="4:18" hidden="1" x14ac:dyDescent="0.25">
      <c r="D168" s="34" t="s">
        <v>384</v>
      </c>
      <c r="F168" s="34">
        <v>138901</v>
      </c>
      <c r="I168" s="34">
        <v>500650</v>
      </c>
      <c r="J168" s="34" t="s">
        <v>914</v>
      </c>
      <c r="L168" s="34" t="s">
        <v>26</v>
      </c>
      <c r="N168" s="34">
        <v>0</v>
      </c>
      <c r="P168" s="34">
        <v>0</v>
      </c>
      <c r="Q168" s="34">
        <v>0</v>
      </c>
      <c r="R168" s="34">
        <v>0</v>
      </c>
    </row>
    <row r="169" spans="4:18" hidden="1" x14ac:dyDescent="0.25">
      <c r="D169" s="34" t="s">
        <v>384</v>
      </c>
      <c r="F169" s="34">
        <v>138901</v>
      </c>
      <c r="I169" s="34">
        <v>500650</v>
      </c>
      <c r="J169" s="34" t="s">
        <v>914</v>
      </c>
      <c r="K169" s="34" t="s">
        <v>386</v>
      </c>
      <c r="L169" s="34" t="s">
        <v>26</v>
      </c>
      <c r="N169" s="34">
        <v>0</v>
      </c>
      <c r="P169" s="34">
        <v>0</v>
      </c>
      <c r="Q169" s="34">
        <v>0</v>
      </c>
      <c r="R169" s="34">
        <v>0</v>
      </c>
    </row>
    <row r="170" spans="4:18" x14ac:dyDescent="0.25">
      <c r="D170" s="34" t="s">
        <v>384</v>
      </c>
      <c r="F170" s="34">
        <v>138901</v>
      </c>
      <c r="I170" s="34">
        <v>500656</v>
      </c>
      <c r="J170" s="34" t="s">
        <v>915</v>
      </c>
      <c r="L170" s="34" t="s">
        <v>26</v>
      </c>
      <c r="N170" s="35">
        <v>62792063.329999998</v>
      </c>
      <c r="P170" s="35">
        <v>1078279.21</v>
      </c>
      <c r="Q170" s="34">
        <v>0</v>
      </c>
      <c r="R170" s="35">
        <v>63870342.539999999</v>
      </c>
    </row>
    <row r="171" spans="4:18" x14ac:dyDescent="0.25">
      <c r="D171" s="34" t="s">
        <v>384</v>
      </c>
      <c r="F171" s="34">
        <v>138901</v>
      </c>
      <c r="I171" s="34">
        <v>500656</v>
      </c>
      <c r="J171" s="34" t="s">
        <v>915</v>
      </c>
      <c r="K171" s="34" t="s">
        <v>386</v>
      </c>
      <c r="L171" s="34" t="s">
        <v>26</v>
      </c>
      <c r="N171" s="35">
        <v>15636829.17</v>
      </c>
      <c r="P171" s="35">
        <v>15072831.039999999</v>
      </c>
      <c r="Q171" s="35">
        <v>15676401.65</v>
      </c>
      <c r="R171" s="35">
        <v>15033258.560000001</v>
      </c>
    </row>
    <row r="172" spans="4:18" x14ac:dyDescent="0.25">
      <c r="D172" s="34" t="s">
        <v>384</v>
      </c>
      <c r="F172" s="34">
        <v>138901</v>
      </c>
      <c r="I172" s="34">
        <v>500657</v>
      </c>
      <c r="J172" s="34" t="s">
        <v>916</v>
      </c>
      <c r="L172" s="34" t="s">
        <v>26</v>
      </c>
      <c r="N172" s="35">
        <v>394129.87</v>
      </c>
      <c r="P172" s="34">
        <v>0</v>
      </c>
      <c r="Q172" s="34">
        <v>0</v>
      </c>
      <c r="R172" s="35">
        <v>394129.87</v>
      </c>
    </row>
    <row r="173" spans="4:18" x14ac:dyDescent="0.25">
      <c r="D173" s="34" t="s">
        <v>384</v>
      </c>
      <c r="F173" s="34">
        <v>138901</v>
      </c>
      <c r="I173" s="34">
        <v>500660</v>
      </c>
      <c r="J173" s="34" t="s">
        <v>917</v>
      </c>
      <c r="L173" s="34" t="s">
        <v>26</v>
      </c>
      <c r="N173" s="35">
        <v>973650.98</v>
      </c>
      <c r="P173" s="34">
        <v>0</v>
      </c>
      <c r="Q173" s="34">
        <v>0</v>
      </c>
      <c r="R173" s="35">
        <v>973650.98</v>
      </c>
    </row>
    <row r="174" spans="4:18" x14ac:dyDescent="0.25">
      <c r="D174" s="34" t="s">
        <v>384</v>
      </c>
      <c r="F174" s="34">
        <v>138901</v>
      </c>
      <c r="I174" s="34">
        <v>500664</v>
      </c>
      <c r="J174" s="34" t="s">
        <v>918</v>
      </c>
      <c r="L174" s="34" t="s">
        <v>26</v>
      </c>
      <c r="N174" s="35">
        <v>964841.19</v>
      </c>
      <c r="P174" s="34">
        <v>0</v>
      </c>
      <c r="Q174" s="34">
        <v>0</v>
      </c>
      <c r="R174" s="35">
        <v>964841.19</v>
      </c>
    </row>
    <row r="175" spans="4:18" x14ac:dyDescent="0.25">
      <c r="D175" s="34" t="s">
        <v>384</v>
      </c>
      <c r="F175" s="34">
        <v>138901</v>
      </c>
      <c r="I175" s="34">
        <v>500677</v>
      </c>
      <c r="J175" s="34" t="s">
        <v>750</v>
      </c>
      <c r="L175" s="34" t="s">
        <v>26</v>
      </c>
      <c r="N175" s="35">
        <v>462138781.27999997</v>
      </c>
      <c r="P175" s="35">
        <v>36253714.539999999</v>
      </c>
      <c r="Q175" s="34">
        <v>0</v>
      </c>
      <c r="R175" s="35">
        <v>498392495.81999999</v>
      </c>
    </row>
    <row r="176" spans="4:18" x14ac:dyDescent="0.25">
      <c r="D176" s="34" t="s">
        <v>384</v>
      </c>
      <c r="F176" s="34">
        <v>138901</v>
      </c>
      <c r="I176" s="34">
        <v>500677</v>
      </c>
      <c r="J176" s="34" t="s">
        <v>750</v>
      </c>
      <c r="K176" s="34" t="s">
        <v>386</v>
      </c>
      <c r="L176" s="34" t="s">
        <v>26</v>
      </c>
      <c r="N176" s="35">
        <v>101781144.68000001</v>
      </c>
      <c r="P176" s="35">
        <v>99576100.099999994</v>
      </c>
      <c r="Q176" s="35">
        <v>104676227.16</v>
      </c>
      <c r="R176" s="35">
        <v>96681017.620000005</v>
      </c>
    </row>
    <row r="177" spans="4:18" x14ac:dyDescent="0.25">
      <c r="D177" s="34" t="s">
        <v>384</v>
      </c>
      <c r="F177" s="34">
        <v>138901</v>
      </c>
      <c r="I177" s="34">
        <v>500679</v>
      </c>
      <c r="J177" s="34" t="s">
        <v>416</v>
      </c>
      <c r="L177" s="34" t="s">
        <v>26</v>
      </c>
      <c r="N177" s="35">
        <v>247364006.03</v>
      </c>
      <c r="P177" s="34">
        <v>0</v>
      </c>
      <c r="Q177" s="34">
        <v>0</v>
      </c>
      <c r="R177" s="35">
        <v>247364006.03</v>
      </c>
    </row>
    <row r="178" spans="4:18" x14ac:dyDescent="0.25">
      <c r="D178" s="34" t="s">
        <v>384</v>
      </c>
      <c r="F178" s="34">
        <v>138901</v>
      </c>
      <c r="I178" s="34">
        <v>500679</v>
      </c>
      <c r="J178" s="34" t="s">
        <v>416</v>
      </c>
      <c r="K178" s="34" t="s">
        <v>386</v>
      </c>
      <c r="L178" s="34" t="s">
        <v>26</v>
      </c>
      <c r="N178" s="35">
        <v>74835993.969999999</v>
      </c>
      <c r="P178" s="35">
        <v>72435993.969999999</v>
      </c>
      <c r="Q178" s="35">
        <v>74835993.969999999</v>
      </c>
      <c r="R178" s="35">
        <v>72435993.969999999</v>
      </c>
    </row>
    <row r="179" spans="4:18" x14ac:dyDescent="0.25">
      <c r="D179" s="34" t="s">
        <v>384</v>
      </c>
      <c r="F179" s="34">
        <v>138901</v>
      </c>
      <c r="I179" s="34">
        <v>500680</v>
      </c>
      <c r="J179" s="34" t="s">
        <v>919</v>
      </c>
      <c r="L179" s="34" t="s">
        <v>26</v>
      </c>
      <c r="N179" s="35">
        <v>151122.06</v>
      </c>
      <c r="P179" s="34">
        <v>0</v>
      </c>
      <c r="Q179" s="34">
        <v>0</v>
      </c>
      <c r="R179" s="35">
        <v>151122.06</v>
      </c>
    </row>
    <row r="180" spans="4:18" x14ac:dyDescent="0.25">
      <c r="D180" s="34" t="s">
        <v>384</v>
      </c>
      <c r="F180" s="34">
        <v>138901</v>
      </c>
      <c r="I180" s="34">
        <v>500682</v>
      </c>
      <c r="J180" s="34" t="s">
        <v>771</v>
      </c>
      <c r="L180" s="34" t="s">
        <v>26</v>
      </c>
      <c r="N180" s="35">
        <v>1302893.42</v>
      </c>
      <c r="P180" s="34">
        <v>0</v>
      </c>
      <c r="Q180" s="35">
        <v>1044953.2</v>
      </c>
      <c r="R180" s="35">
        <v>257940.22</v>
      </c>
    </row>
    <row r="181" spans="4:18" x14ac:dyDescent="0.25">
      <c r="D181" s="34" t="s">
        <v>384</v>
      </c>
      <c r="F181" s="34">
        <v>138901</v>
      </c>
      <c r="I181" s="34">
        <v>500682</v>
      </c>
      <c r="J181" s="34" t="s">
        <v>771</v>
      </c>
      <c r="K181" s="34" t="s">
        <v>386</v>
      </c>
      <c r="L181" s="34" t="s">
        <v>26</v>
      </c>
      <c r="N181" s="35">
        <v>228940.09</v>
      </c>
      <c r="P181" s="35">
        <v>612680.92000000004</v>
      </c>
      <c r="Q181" s="35">
        <v>624345.59999999998</v>
      </c>
      <c r="R181" s="35">
        <v>217275.41</v>
      </c>
    </row>
    <row r="182" spans="4:18" x14ac:dyDescent="0.25">
      <c r="D182" s="34" t="s">
        <v>384</v>
      </c>
      <c r="F182" s="34">
        <v>138901</v>
      </c>
      <c r="I182" s="34">
        <v>500686</v>
      </c>
      <c r="J182" s="34" t="s">
        <v>751</v>
      </c>
      <c r="L182" s="34" t="s">
        <v>26</v>
      </c>
      <c r="N182" s="35">
        <v>3051297.1</v>
      </c>
      <c r="P182" s="34">
        <v>0</v>
      </c>
      <c r="Q182" s="34">
        <v>0</v>
      </c>
      <c r="R182" s="35">
        <v>3051297.1</v>
      </c>
    </row>
    <row r="183" spans="4:18" x14ac:dyDescent="0.25">
      <c r="D183" s="34" t="s">
        <v>384</v>
      </c>
      <c r="F183" s="34">
        <v>138901</v>
      </c>
      <c r="I183" s="34">
        <v>500686</v>
      </c>
      <c r="J183" s="34" t="s">
        <v>751</v>
      </c>
      <c r="K183" s="34" t="s">
        <v>386</v>
      </c>
      <c r="L183" s="34" t="s">
        <v>26</v>
      </c>
      <c r="N183" s="35">
        <v>928713.9</v>
      </c>
      <c r="P183" s="35">
        <v>1206918.8400000001</v>
      </c>
      <c r="Q183" s="35">
        <v>1236565.07</v>
      </c>
      <c r="R183" s="35">
        <v>899067.67</v>
      </c>
    </row>
    <row r="184" spans="4:18" hidden="1" x14ac:dyDescent="0.25">
      <c r="D184" s="34" t="s">
        <v>384</v>
      </c>
      <c r="F184" s="34">
        <v>138901</v>
      </c>
      <c r="I184" s="34">
        <v>500691</v>
      </c>
      <c r="J184" s="34" t="s">
        <v>920</v>
      </c>
      <c r="L184" s="34" t="s">
        <v>26</v>
      </c>
      <c r="N184" s="34">
        <v>0</v>
      </c>
      <c r="P184" s="34">
        <v>0</v>
      </c>
      <c r="Q184" s="34">
        <v>0</v>
      </c>
      <c r="R184" s="34">
        <v>0</v>
      </c>
    </row>
    <row r="185" spans="4:18" hidden="1" x14ac:dyDescent="0.25">
      <c r="D185" s="34" t="s">
        <v>384</v>
      </c>
      <c r="F185" s="34">
        <v>138901</v>
      </c>
      <c r="I185" s="34">
        <v>500691</v>
      </c>
      <c r="J185" s="34" t="s">
        <v>920</v>
      </c>
      <c r="K185" s="34" t="s">
        <v>386</v>
      </c>
      <c r="L185" s="34" t="s">
        <v>26</v>
      </c>
      <c r="N185" s="34">
        <v>0</v>
      </c>
      <c r="P185" s="34">
        <v>0</v>
      </c>
      <c r="Q185" s="34">
        <v>0</v>
      </c>
      <c r="R185" s="34">
        <v>0</v>
      </c>
    </row>
    <row r="186" spans="4:18" x14ac:dyDescent="0.25">
      <c r="D186" s="34" t="s">
        <v>384</v>
      </c>
      <c r="F186" s="34">
        <v>138901</v>
      </c>
      <c r="I186" s="34">
        <v>500693</v>
      </c>
      <c r="J186" s="34" t="s">
        <v>417</v>
      </c>
      <c r="L186" s="34" t="s">
        <v>26</v>
      </c>
      <c r="N186" s="35">
        <v>4333636.7300000004</v>
      </c>
      <c r="P186" s="35">
        <v>3302477.82</v>
      </c>
      <c r="Q186" s="35">
        <v>1368013.37</v>
      </c>
      <c r="R186" s="35">
        <v>6268101.1799999997</v>
      </c>
    </row>
    <row r="187" spans="4:18" x14ac:dyDescent="0.25">
      <c r="D187" s="34" t="s">
        <v>384</v>
      </c>
      <c r="F187" s="34">
        <v>138901</v>
      </c>
      <c r="I187" s="34">
        <v>500700</v>
      </c>
      <c r="J187" s="34" t="s">
        <v>921</v>
      </c>
      <c r="L187" s="34" t="s">
        <v>26</v>
      </c>
      <c r="N187" s="35">
        <v>110561662.73999999</v>
      </c>
      <c r="P187" s="34">
        <v>0</v>
      </c>
      <c r="Q187" s="35">
        <v>6503627.2199999997</v>
      </c>
      <c r="R187" s="35">
        <v>104058035.52</v>
      </c>
    </row>
    <row r="188" spans="4:18" x14ac:dyDescent="0.25">
      <c r="D188" s="34" t="s">
        <v>384</v>
      </c>
      <c r="F188" s="34">
        <v>138901</v>
      </c>
      <c r="I188" s="34">
        <v>500701</v>
      </c>
      <c r="J188" s="34" t="s">
        <v>922</v>
      </c>
      <c r="L188" s="34" t="s">
        <v>26</v>
      </c>
      <c r="N188" s="35">
        <v>171449222.91999999</v>
      </c>
      <c r="P188" s="34">
        <v>0</v>
      </c>
      <c r="Q188" s="34">
        <v>0</v>
      </c>
      <c r="R188" s="35">
        <v>171449222.91999999</v>
      </c>
    </row>
    <row r="189" spans="4:18" x14ac:dyDescent="0.25">
      <c r="D189" s="34" t="s">
        <v>384</v>
      </c>
      <c r="F189" s="34">
        <v>138901</v>
      </c>
      <c r="I189" s="34">
        <v>500701</v>
      </c>
      <c r="J189" s="34" t="s">
        <v>922</v>
      </c>
      <c r="K189" s="34" t="s">
        <v>386</v>
      </c>
      <c r="L189" s="34" t="s">
        <v>26</v>
      </c>
      <c r="N189" s="35">
        <v>51942777.079999998</v>
      </c>
      <c r="P189" s="35">
        <v>50278777.079999998</v>
      </c>
      <c r="Q189" s="35">
        <v>51942777.079999998</v>
      </c>
      <c r="R189" s="35">
        <v>50278777.079999998</v>
      </c>
    </row>
    <row r="190" spans="4:18" x14ac:dyDescent="0.25">
      <c r="D190" s="34" t="s">
        <v>384</v>
      </c>
      <c r="F190" s="34">
        <v>138901</v>
      </c>
      <c r="I190" s="34">
        <v>500708</v>
      </c>
      <c r="J190" s="34" t="s">
        <v>418</v>
      </c>
      <c r="L190" s="34" t="s">
        <v>26</v>
      </c>
      <c r="N190" s="35">
        <v>121864192.29000001</v>
      </c>
      <c r="P190" s="34">
        <v>0</v>
      </c>
      <c r="Q190" s="34">
        <v>0</v>
      </c>
      <c r="R190" s="35">
        <v>121864192.29000001</v>
      </c>
    </row>
    <row r="191" spans="4:18" x14ac:dyDescent="0.25">
      <c r="D191" s="34" t="s">
        <v>384</v>
      </c>
      <c r="F191" s="34">
        <v>138901</v>
      </c>
      <c r="I191" s="34">
        <v>500708</v>
      </c>
      <c r="J191" s="34" t="s">
        <v>418</v>
      </c>
      <c r="K191" s="34" t="s">
        <v>386</v>
      </c>
      <c r="L191" s="34" t="s">
        <v>26</v>
      </c>
      <c r="N191" s="35">
        <v>39520246.119999997</v>
      </c>
      <c r="P191" s="35">
        <v>40159662.560000002</v>
      </c>
      <c r="Q191" s="35">
        <v>41361781.270000003</v>
      </c>
      <c r="R191" s="35">
        <v>38318127.409999996</v>
      </c>
    </row>
    <row r="192" spans="4:18" x14ac:dyDescent="0.25">
      <c r="D192" s="34" t="s">
        <v>384</v>
      </c>
      <c r="F192" s="34">
        <v>138901</v>
      </c>
      <c r="I192" s="34">
        <v>500709</v>
      </c>
      <c r="J192" s="34" t="s">
        <v>418</v>
      </c>
      <c r="L192" s="34" t="s">
        <v>26</v>
      </c>
      <c r="N192" s="35">
        <v>496125600</v>
      </c>
      <c r="P192" s="34">
        <v>0</v>
      </c>
      <c r="Q192" s="34">
        <v>0</v>
      </c>
      <c r="R192" s="35">
        <v>496125600</v>
      </c>
    </row>
    <row r="193" spans="4:18" x14ac:dyDescent="0.25">
      <c r="D193" s="34" t="s">
        <v>384</v>
      </c>
      <c r="F193" s="34">
        <v>138901</v>
      </c>
      <c r="I193" s="34">
        <v>500709</v>
      </c>
      <c r="J193" s="34" t="s">
        <v>418</v>
      </c>
      <c r="K193" s="34" t="s">
        <v>386</v>
      </c>
      <c r="L193" s="34" t="s">
        <v>26</v>
      </c>
      <c r="N193" s="35">
        <v>156866400</v>
      </c>
      <c r="P193" s="35">
        <v>159453600</v>
      </c>
      <c r="Q193" s="35">
        <v>164317600</v>
      </c>
      <c r="R193" s="35">
        <v>152002400</v>
      </c>
    </row>
    <row r="194" spans="4:18" x14ac:dyDescent="0.25">
      <c r="D194" s="34" t="s">
        <v>384</v>
      </c>
      <c r="F194" s="34">
        <v>138901</v>
      </c>
      <c r="I194" s="34">
        <v>500710</v>
      </c>
      <c r="J194" s="34" t="s">
        <v>772</v>
      </c>
      <c r="L194" s="34" t="s">
        <v>26</v>
      </c>
      <c r="N194" s="35">
        <v>850607.68</v>
      </c>
      <c r="P194" s="34">
        <v>0</v>
      </c>
      <c r="Q194" s="35">
        <v>19781.12</v>
      </c>
      <c r="R194" s="35">
        <v>830826.56</v>
      </c>
    </row>
    <row r="195" spans="4:18" x14ac:dyDescent="0.25">
      <c r="D195" s="34" t="s">
        <v>384</v>
      </c>
      <c r="F195" s="34">
        <v>138901</v>
      </c>
      <c r="I195" s="34">
        <v>500716</v>
      </c>
      <c r="J195" s="34" t="s">
        <v>419</v>
      </c>
      <c r="L195" s="34" t="s">
        <v>26</v>
      </c>
      <c r="N195" s="35">
        <v>842471.19</v>
      </c>
      <c r="P195" s="34">
        <v>0</v>
      </c>
      <c r="Q195" s="34">
        <v>0</v>
      </c>
      <c r="R195" s="35">
        <v>842471.19</v>
      </c>
    </row>
    <row r="196" spans="4:18" x14ac:dyDescent="0.25">
      <c r="D196" s="34" t="s">
        <v>384</v>
      </c>
      <c r="F196" s="34">
        <v>138901</v>
      </c>
      <c r="I196" s="34">
        <v>500716</v>
      </c>
      <c r="J196" s="34" t="s">
        <v>419</v>
      </c>
      <c r="K196" s="34" t="s">
        <v>386</v>
      </c>
      <c r="L196" s="34" t="s">
        <v>26</v>
      </c>
      <c r="N196" s="35">
        <v>274786.39</v>
      </c>
      <c r="P196" s="35">
        <v>397770.48</v>
      </c>
      <c r="Q196" s="35">
        <v>406092.7</v>
      </c>
      <c r="R196" s="35">
        <v>266464.17</v>
      </c>
    </row>
    <row r="197" spans="4:18" x14ac:dyDescent="0.25">
      <c r="D197" s="34" t="s">
        <v>384</v>
      </c>
      <c r="F197" s="34">
        <v>138901</v>
      </c>
      <c r="I197" s="34">
        <v>500717</v>
      </c>
      <c r="J197" s="34" t="s">
        <v>682</v>
      </c>
      <c r="L197" s="34" t="s">
        <v>26</v>
      </c>
      <c r="N197" s="35">
        <v>49651215.609999999</v>
      </c>
      <c r="P197" s="34">
        <v>0</v>
      </c>
      <c r="Q197" s="35">
        <v>23175723.649999999</v>
      </c>
      <c r="R197" s="35">
        <v>26475491.960000001</v>
      </c>
    </row>
    <row r="198" spans="4:18" x14ac:dyDescent="0.25">
      <c r="D198" s="34" t="s">
        <v>384</v>
      </c>
      <c r="F198" s="34">
        <v>138901</v>
      </c>
      <c r="I198" s="34">
        <v>500717</v>
      </c>
      <c r="J198" s="34" t="s">
        <v>682</v>
      </c>
      <c r="K198" s="34" t="s">
        <v>386</v>
      </c>
      <c r="L198" s="34" t="s">
        <v>26</v>
      </c>
      <c r="N198" s="35">
        <v>13945742.35</v>
      </c>
      <c r="P198" s="35">
        <v>58917514.990000002</v>
      </c>
      <c r="Q198" s="35">
        <v>59275464.380000003</v>
      </c>
      <c r="R198" s="35">
        <v>13587792.960000001</v>
      </c>
    </row>
    <row r="199" spans="4:18" x14ac:dyDescent="0.25">
      <c r="D199" s="34" t="s">
        <v>384</v>
      </c>
      <c r="F199" s="34">
        <v>138901</v>
      </c>
      <c r="I199" s="34">
        <v>500721</v>
      </c>
      <c r="J199" s="34" t="s">
        <v>923</v>
      </c>
      <c r="L199" s="34" t="s">
        <v>26</v>
      </c>
      <c r="N199" s="35">
        <v>118699166.69</v>
      </c>
      <c r="P199" s="35">
        <v>7443799.9900000002</v>
      </c>
      <c r="Q199" s="34">
        <v>0</v>
      </c>
      <c r="R199" s="35">
        <v>126142966.68000001</v>
      </c>
    </row>
    <row r="200" spans="4:18" x14ac:dyDescent="0.25">
      <c r="D200" s="34" t="s">
        <v>384</v>
      </c>
      <c r="F200" s="34">
        <v>138901</v>
      </c>
      <c r="I200" s="34">
        <v>500721</v>
      </c>
      <c r="J200" s="34" t="s">
        <v>923</v>
      </c>
      <c r="K200" s="34" t="s">
        <v>386</v>
      </c>
      <c r="L200" s="34" t="s">
        <v>26</v>
      </c>
      <c r="N200" s="35">
        <v>21636833.32</v>
      </c>
      <c r="P200" s="35">
        <v>20872033.329999998</v>
      </c>
      <c r="Q200" s="35">
        <v>21970233.329999998</v>
      </c>
      <c r="R200" s="35">
        <v>20538633.32</v>
      </c>
    </row>
    <row r="201" spans="4:18" x14ac:dyDescent="0.25">
      <c r="D201" s="34" t="s">
        <v>384</v>
      </c>
      <c r="F201" s="34">
        <v>138901</v>
      </c>
      <c r="I201" s="34">
        <v>500724</v>
      </c>
      <c r="J201" s="34" t="s">
        <v>414</v>
      </c>
      <c r="L201" s="34" t="s">
        <v>26</v>
      </c>
      <c r="N201" s="35">
        <v>18687274.469999999</v>
      </c>
      <c r="P201" s="35">
        <v>18161741.039999999</v>
      </c>
      <c r="Q201" s="35">
        <v>12532370.710000001</v>
      </c>
      <c r="R201" s="35">
        <v>24316644.800000001</v>
      </c>
    </row>
    <row r="202" spans="4:18" x14ac:dyDescent="0.25">
      <c r="D202" s="34" t="s">
        <v>384</v>
      </c>
      <c r="F202" s="34">
        <v>138901</v>
      </c>
      <c r="I202" s="34">
        <v>500724</v>
      </c>
      <c r="J202" s="34" t="s">
        <v>414</v>
      </c>
      <c r="K202" s="34" t="s">
        <v>386</v>
      </c>
      <c r="L202" s="34" t="s">
        <v>26</v>
      </c>
      <c r="N202" s="35">
        <v>3935993.71</v>
      </c>
      <c r="P202" s="35">
        <v>9725029.6600000001</v>
      </c>
      <c r="Q202" s="35">
        <v>10151861.039999999</v>
      </c>
      <c r="R202" s="35">
        <v>3509162.33</v>
      </c>
    </row>
    <row r="203" spans="4:18" x14ac:dyDescent="0.25">
      <c r="D203" s="34" t="s">
        <v>384</v>
      </c>
      <c r="F203" s="34">
        <v>138901</v>
      </c>
      <c r="I203" s="34">
        <v>500730</v>
      </c>
      <c r="J203" s="34" t="s">
        <v>924</v>
      </c>
      <c r="L203" s="34" t="s">
        <v>26</v>
      </c>
      <c r="N203" s="35">
        <v>699775</v>
      </c>
      <c r="P203" s="34">
        <v>0</v>
      </c>
      <c r="Q203" s="35">
        <v>53053.59</v>
      </c>
      <c r="R203" s="35">
        <v>646721.41</v>
      </c>
    </row>
    <row r="204" spans="4:18" x14ac:dyDescent="0.25">
      <c r="D204" s="34" t="s">
        <v>384</v>
      </c>
      <c r="F204" s="34">
        <v>138901</v>
      </c>
      <c r="I204" s="34">
        <v>500732</v>
      </c>
      <c r="J204" s="34" t="s">
        <v>647</v>
      </c>
      <c r="L204" s="34" t="s">
        <v>26</v>
      </c>
      <c r="N204" s="35">
        <v>692387.61</v>
      </c>
      <c r="P204" s="35">
        <v>1296724</v>
      </c>
      <c r="Q204" s="35">
        <v>1000942.13</v>
      </c>
      <c r="R204" s="35">
        <v>988169.48</v>
      </c>
    </row>
    <row r="205" spans="4:18" x14ac:dyDescent="0.25">
      <c r="D205" s="34" t="s">
        <v>384</v>
      </c>
      <c r="F205" s="34">
        <v>138901</v>
      </c>
      <c r="I205" s="34">
        <v>500732</v>
      </c>
      <c r="J205" s="34" t="s">
        <v>647</v>
      </c>
      <c r="K205" s="34" t="s">
        <v>386</v>
      </c>
      <c r="L205" s="34" t="s">
        <v>26</v>
      </c>
      <c r="N205" s="35">
        <v>341090.72</v>
      </c>
      <c r="P205" s="35">
        <v>2653431.02</v>
      </c>
      <c r="Q205" s="35">
        <v>2657789.71</v>
      </c>
      <c r="R205" s="35">
        <v>336732.03</v>
      </c>
    </row>
    <row r="206" spans="4:18" x14ac:dyDescent="0.25">
      <c r="D206" s="34" t="s">
        <v>384</v>
      </c>
      <c r="F206" s="34">
        <v>138901</v>
      </c>
      <c r="I206" s="34">
        <v>500734</v>
      </c>
      <c r="J206" s="34" t="s">
        <v>648</v>
      </c>
      <c r="L206" s="34" t="s">
        <v>26</v>
      </c>
      <c r="N206" s="35">
        <v>8044516.5700000003</v>
      </c>
      <c r="P206" s="35">
        <v>3104992.91</v>
      </c>
      <c r="Q206" s="35">
        <v>1597741.04</v>
      </c>
      <c r="R206" s="35">
        <v>9551768.4399999995</v>
      </c>
    </row>
    <row r="207" spans="4:18" x14ac:dyDescent="0.25">
      <c r="D207" s="34" t="s">
        <v>384</v>
      </c>
      <c r="F207" s="34">
        <v>138901</v>
      </c>
      <c r="I207" s="34">
        <v>500734</v>
      </c>
      <c r="J207" s="34" t="s">
        <v>648</v>
      </c>
      <c r="K207" s="34" t="s">
        <v>386</v>
      </c>
      <c r="L207" s="34" t="s">
        <v>26</v>
      </c>
      <c r="N207" s="35">
        <v>1170822.8600000001</v>
      </c>
      <c r="P207" s="35">
        <v>8828045.5800000001</v>
      </c>
      <c r="Q207" s="35">
        <v>8908129.6899999995</v>
      </c>
      <c r="R207" s="35">
        <v>1090738.75</v>
      </c>
    </row>
    <row r="208" spans="4:18" x14ac:dyDescent="0.25">
      <c r="D208" s="34" t="s">
        <v>384</v>
      </c>
      <c r="F208" s="34">
        <v>138901</v>
      </c>
      <c r="I208" s="34">
        <v>500735</v>
      </c>
      <c r="J208" s="34" t="s">
        <v>773</v>
      </c>
      <c r="L208" s="34" t="s">
        <v>26</v>
      </c>
      <c r="N208" s="35">
        <v>246037500</v>
      </c>
      <c r="P208" s="34">
        <v>0</v>
      </c>
      <c r="Q208" s="34">
        <v>0</v>
      </c>
      <c r="R208" s="35">
        <v>246037500</v>
      </c>
    </row>
    <row r="209" spans="4:18" x14ac:dyDescent="0.25">
      <c r="D209" s="34" t="s">
        <v>384</v>
      </c>
      <c r="F209" s="34">
        <v>138901</v>
      </c>
      <c r="I209" s="34">
        <v>500735</v>
      </c>
      <c r="J209" s="34" t="s">
        <v>773</v>
      </c>
      <c r="K209" s="34" t="s">
        <v>386</v>
      </c>
      <c r="L209" s="34" t="s">
        <v>26</v>
      </c>
      <c r="N209" s="35">
        <v>76162500</v>
      </c>
      <c r="P209" s="35">
        <v>73762500</v>
      </c>
      <c r="Q209" s="35">
        <v>76162500</v>
      </c>
      <c r="R209" s="35">
        <v>73762500</v>
      </c>
    </row>
    <row r="210" spans="4:18" hidden="1" x14ac:dyDescent="0.25">
      <c r="D210" s="34" t="s">
        <v>384</v>
      </c>
      <c r="F210" s="34">
        <v>138901</v>
      </c>
      <c r="I210" s="34">
        <v>500736</v>
      </c>
      <c r="J210" s="34" t="s">
        <v>926</v>
      </c>
      <c r="L210" s="34" t="s">
        <v>26</v>
      </c>
      <c r="N210" s="34">
        <v>0</v>
      </c>
      <c r="P210" s="34">
        <v>0</v>
      </c>
      <c r="Q210" s="34">
        <v>0</v>
      </c>
      <c r="R210" s="34">
        <v>0</v>
      </c>
    </row>
    <row r="211" spans="4:18" x14ac:dyDescent="0.25">
      <c r="D211" s="34" t="s">
        <v>384</v>
      </c>
      <c r="F211" s="34">
        <v>138901</v>
      </c>
      <c r="I211" s="34">
        <v>500740</v>
      </c>
      <c r="J211" s="34" t="s">
        <v>927</v>
      </c>
      <c r="L211" s="34" t="s">
        <v>26</v>
      </c>
      <c r="N211" s="35">
        <v>81387400</v>
      </c>
      <c r="P211" s="34">
        <v>0</v>
      </c>
      <c r="Q211" s="34">
        <v>0</v>
      </c>
      <c r="R211" s="35">
        <v>81387400</v>
      </c>
    </row>
    <row r="212" spans="4:18" x14ac:dyDescent="0.25">
      <c r="D212" s="34" t="s">
        <v>384</v>
      </c>
      <c r="F212" s="34">
        <v>138901</v>
      </c>
      <c r="I212" s="34">
        <v>500740</v>
      </c>
      <c r="J212" s="34" t="s">
        <v>927</v>
      </c>
      <c r="K212" s="34" t="s">
        <v>386</v>
      </c>
      <c r="L212" s="34" t="s">
        <v>26</v>
      </c>
      <c r="N212" s="35">
        <v>25153400</v>
      </c>
      <c r="P212" s="35">
        <v>24359800</v>
      </c>
      <c r="Q212" s="35">
        <v>25153400</v>
      </c>
      <c r="R212" s="35">
        <v>24359800</v>
      </c>
    </row>
    <row r="213" spans="4:18" x14ac:dyDescent="0.25">
      <c r="D213" s="34" t="s">
        <v>384</v>
      </c>
      <c r="F213" s="34">
        <v>138901</v>
      </c>
      <c r="I213" s="34">
        <v>500741</v>
      </c>
      <c r="J213" s="34" t="s">
        <v>928</v>
      </c>
      <c r="L213" s="34" t="s">
        <v>26</v>
      </c>
      <c r="N213" s="35">
        <v>17224347.879999999</v>
      </c>
      <c r="P213" s="34">
        <v>0</v>
      </c>
      <c r="Q213" s="34">
        <v>0</v>
      </c>
      <c r="R213" s="35">
        <v>17224347.879999999</v>
      </c>
    </row>
    <row r="214" spans="4:18" x14ac:dyDescent="0.25">
      <c r="D214" s="34" t="s">
        <v>384</v>
      </c>
      <c r="F214" s="34">
        <v>138901</v>
      </c>
      <c r="I214" s="34">
        <v>500741</v>
      </c>
      <c r="J214" s="34" t="s">
        <v>928</v>
      </c>
      <c r="K214" s="34" t="s">
        <v>386</v>
      </c>
      <c r="L214" s="34" t="s">
        <v>26</v>
      </c>
      <c r="N214" s="35">
        <v>4711015.92</v>
      </c>
      <c r="P214" s="35">
        <v>4598607.38</v>
      </c>
      <c r="Q214" s="35">
        <v>4761999.28</v>
      </c>
      <c r="R214" s="35">
        <v>4547624.0199999996</v>
      </c>
    </row>
    <row r="215" spans="4:18" x14ac:dyDescent="0.25">
      <c r="D215" s="34" t="s">
        <v>384</v>
      </c>
      <c r="F215" s="34">
        <v>138901</v>
      </c>
      <c r="I215" s="34">
        <v>500742</v>
      </c>
      <c r="J215" s="34" t="s">
        <v>774</v>
      </c>
      <c r="L215" s="34" t="s">
        <v>26</v>
      </c>
      <c r="N215" s="35">
        <v>401451.85</v>
      </c>
      <c r="P215" s="34">
        <v>0</v>
      </c>
      <c r="Q215" s="34">
        <v>0</v>
      </c>
      <c r="R215" s="35">
        <v>401451.85</v>
      </c>
    </row>
    <row r="216" spans="4:18" hidden="1" x14ac:dyDescent="0.25">
      <c r="D216" s="34" t="s">
        <v>384</v>
      </c>
      <c r="F216" s="34">
        <v>138901</v>
      </c>
      <c r="I216" s="34">
        <v>500743</v>
      </c>
      <c r="J216" s="34" t="s">
        <v>649</v>
      </c>
      <c r="L216" s="34" t="s">
        <v>26</v>
      </c>
      <c r="N216" s="34">
        <v>0</v>
      </c>
      <c r="P216" s="35">
        <v>5775</v>
      </c>
      <c r="Q216" s="35">
        <v>5775</v>
      </c>
      <c r="R216" s="34">
        <v>0</v>
      </c>
    </row>
    <row r="217" spans="4:18" hidden="1" x14ac:dyDescent="0.25">
      <c r="D217" s="34" t="s">
        <v>384</v>
      </c>
      <c r="F217" s="34">
        <v>138901</v>
      </c>
      <c r="I217" s="34">
        <v>500743</v>
      </c>
      <c r="J217" s="34" t="s">
        <v>649</v>
      </c>
      <c r="K217" s="34" t="s">
        <v>386</v>
      </c>
      <c r="L217" s="34" t="s">
        <v>26</v>
      </c>
      <c r="N217" s="34">
        <v>0</v>
      </c>
      <c r="P217" s="35">
        <v>15455</v>
      </c>
      <c r="Q217" s="35">
        <v>15455</v>
      </c>
      <c r="R217" s="34">
        <v>0</v>
      </c>
    </row>
    <row r="218" spans="4:18" x14ac:dyDescent="0.25">
      <c r="D218" s="34" t="s">
        <v>384</v>
      </c>
      <c r="F218" s="34">
        <v>138901</v>
      </c>
      <c r="I218" s="34">
        <v>500746</v>
      </c>
      <c r="J218" s="34" t="s">
        <v>420</v>
      </c>
      <c r="L218" s="34" t="s">
        <v>26</v>
      </c>
      <c r="N218" s="35">
        <v>317184000</v>
      </c>
      <c r="P218" s="34">
        <v>0</v>
      </c>
      <c r="Q218" s="34">
        <v>0</v>
      </c>
      <c r="R218" s="35">
        <v>317184000</v>
      </c>
    </row>
    <row r="219" spans="4:18" x14ac:dyDescent="0.25">
      <c r="D219" s="34" t="s">
        <v>384</v>
      </c>
      <c r="F219" s="34">
        <v>138901</v>
      </c>
      <c r="I219" s="34">
        <v>500746</v>
      </c>
      <c r="J219" s="34" t="s">
        <v>420</v>
      </c>
      <c r="K219" s="34" t="s">
        <v>386</v>
      </c>
      <c r="L219" s="34" t="s">
        <v>26</v>
      </c>
      <c r="N219" s="35">
        <v>50676000</v>
      </c>
      <c r="P219" s="35">
        <v>45144000</v>
      </c>
      <c r="Q219" s="35">
        <v>50676000</v>
      </c>
      <c r="R219" s="35">
        <v>45144000</v>
      </c>
    </row>
    <row r="220" spans="4:18" x14ac:dyDescent="0.25">
      <c r="D220" s="34" t="s">
        <v>384</v>
      </c>
      <c r="F220" s="34">
        <v>138901</v>
      </c>
      <c r="I220" s="34">
        <v>500748</v>
      </c>
      <c r="J220" s="34" t="s">
        <v>752</v>
      </c>
      <c r="L220" s="34" t="s">
        <v>26</v>
      </c>
      <c r="N220" s="35">
        <v>1266043.8700000001</v>
      </c>
      <c r="P220" s="34">
        <v>0</v>
      </c>
      <c r="Q220" s="35">
        <v>46890.51</v>
      </c>
      <c r="R220" s="35">
        <v>1219153.3600000001</v>
      </c>
    </row>
    <row r="221" spans="4:18" x14ac:dyDescent="0.25">
      <c r="D221" s="34" t="s">
        <v>384</v>
      </c>
      <c r="F221" s="34">
        <v>138901</v>
      </c>
      <c r="I221" s="34">
        <v>500749</v>
      </c>
      <c r="J221" s="34" t="s">
        <v>421</v>
      </c>
      <c r="L221" s="34" t="s">
        <v>26</v>
      </c>
      <c r="N221" s="35">
        <v>205187000</v>
      </c>
      <c r="P221" s="34">
        <v>0</v>
      </c>
      <c r="Q221" s="34">
        <v>0</v>
      </c>
      <c r="R221" s="35">
        <v>205187000</v>
      </c>
    </row>
    <row r="222" spans="4:18" x14ac:dyDescent="0.25">
      <c r="D222" s="34" t="s">
        <v>384</v>
      </c>
      <c r="F222" s="34">
        <v>138901</v>
      </c>
      <c r="I222" s="34">
        <v>500749</v>
      </c>
      <c r="J222" s="34" t="s">
        <v>421</v>
      </c>
      <c r="K222" s="34" t="s">
        <v>386</v>
      </c>
      <c r="L222" s="34" t="s">
        <v>26</v>
      </c>
      <c r="N222" s="35">
        <v>31233000</v>
      </c>
      <c r="P222" s="35">
        <v>101295000</v>
      </c>
      <c r="Q222" s="35">
        <v>112265000</v>
      </c>
      <c r="R222" s="35">
        <v>20263000</v>
      </c>
    </row>
    <row r="223" spans="4:18" x14ac:dyDescent="0.25">
      <c r="D223" s="34" t="s">
        <v>384</v>
      </c>
      <c r="F223" s="34">
        <v>138901</v>
      </c>
      <c r="I223" s="34">
        <v>500758</v>
      </c>
      <c r="J223" s="34" t="s">
        <v>422</v>
      </c>
      <c r="L223" s="34" t="s">
        <v>26</v>
      </c>
      <c r="N223" s="35">
        <v>1472403.63</v>
      </c>
      <c r="P223" s="34">
        <v>0</v>
      </c>
      <c r="Q223" s="34">
        <v>0</v>
      </c>
      <c r="R223" s="35">
        <v>1472403.63</v>
      </c>
    </row>
    <row r="224" spans="4:18" x14ac:dyDescent="0.25">
      <c r="D224" s="34" t="s">
        <v>384</v>
      </c>
      <c r="F224" s="34">
        <v>138901</v>
      </c>
      <c r="I224" s="34">
        <v>500768</v>
      </c>
      <c r="J224" s="34" t="s">
        <v>423</v>
      </c>
      <c r="L224" s="34" t="s">
        <v>26</v>
      </c>
      <c r="N224" s="35">
        <v>145516250.66</v>
      </c>
      <c r="P224" s="35">
        <v>172309.72</v>
      </c>
      <c r="Q224" s="35">
        <v>61934220.350000001</v>
      </c>
      <c r="R224" s="35">
        <v>83754340.030000001</v>
      </c>
    </row>
    <row r="225" spans="4:18" x14ac:dyDescent="0.25">
      <c r="D225" s="34" t="s">
        <v>384</v>
      </c>
      <c r="F225" s="34">
        <v>138901</v>
      </c>
      <c r="I225" s="34">
        <v>500768</v>
      </c>
      <c r="J225" s="34" t="s">
        <v>423</v>
      </c>
      <c r="K225" s="34" t="s">
        <v>386</v>
      </c>
      <c r="L225" s="34" t="s">
        <v>26</v>
      </c>
      <c r="N225" s="35">
        <v>23172921.48</v>
      </c>
      <c r="P225" s="35">
        <v>68924785.540000007</v>
      </c>
      <c r="Q225" s="35">
        <v>70216569.260000005</v>
      </c>
      <c r="R225" s="35">
        <v>21881137.760000002</v>
      </c>
    </row>
    <row r="226" spans="4:18" x14ac:dyDescent="0.25">
      <c r="D226" s="34" t="s">
        <v>384</v>
      </c>
      <c r="F226" s="34">
        <v>138901</v>
      </c>
      <c r="I226" s="34">
        <v>500770</v>
      </c>
      <c r="J226" s="34" t="s">
        <v>1033</v>
      </c>
      <c r="L226" s="34" t="s">
        <v>26</v>
      </c>
      <c r="N226" s="35">
        <v>91521525</v>
      </c>
      <c r="P226" s="34">
        <v>0</v>
      </c>
      <c r="Q226" s="34">
        <v>0</v>
      </c>
      <c r="R226" s="35">
        <v>91521525</v>
      </c>
    </row>
    <row r="227" spans="4:18" x14ac:dyDescent="0.25">
      <c r="D227" s="34" t="s">
        <v>384</v>
      </c>
      <c r="F227" s="34">
        <v>138901</v>
      </c>
      <c r="I227" s="34">
        <v>500770</v>
      </c>
      <c r="J227" s="34" t="s">
        <v>1033</v>
      </c>
      <c r="K227" s="34" t="s">
        <v>386</v>
      </c>
      <c r="L227" s="34" t="s">
        <v>26</v>
      </c>
      <c r="N227" s="35">
        <v>14804475</v>
      </c>
      <c r="P227" s="35">
        <v>14170525</v>
      </c>
      <c r="Q227" s="35">
        <v>14962525</v>
      </c>
      <c r="R227" s="35">
        <v>14012475</v>
      </c>
    </row>
    <row r="228" spans="4:18" x14ac:dyDescent="0.25">
      <c r="D228" s="34" t="s">
        <v>384</v>
      </c>
      <c r="F228" s="34">
        <v>138901</v>
      </c>
      <c r="I228" s="34">
        <v>500776</v>
      </c>
      <c r="J228" s="34" t="s">
        <v>424</v>
      </c>
      <c r="L228" s="34" t="s">
        <v>26</v>
      </c>
      <c r="N228" s="35">
        <v>151972956.71000001</v>
      </c>
      <c r="P228" s="34">
        <v>0</v>
      </c>
      <c r="Q228" s="35">
        <v>9318750</v>
      </c>
      <c r="R228" s="35">
        <v>142654206.71000001</v>
      </c>
    </row>
    <row r="229" spans="4:18" x14ac:dyDescent="0.25">
      <c r="D229" s="34" t="s">
        <v>384</v>
      </c>
      <c r="F229" s="34">
        <v>138901</v>
      </c>
      <c r="I229" s="34">
        <v>500776</v>
      </c>
      <c r="J229" s="34" t="s">
        <v>424</v>
      </c>
      <c r="K229" s="34" t="s">
        <v>386</v>
      </c>
      <c r="L229" s="34" t="s">
        <v>26</v>
      </c>
      <c r="N229" s="35">
        <v>29264543.289999999</v>
      </c>
      <c r="P229" s="35">
        <v>29307980.789999999</v>
      </c>
      <c r="Q229" s="35">
        <v>30666730.789999999</v>
      </c>
      <c r="R229" s="35">
        <v>27905793.289999999</v>
      </c>
    </row>
    <row r="230" spans="4:18" x14ac:dyDescent="0.25">
      <c r="D230" s="34" t="s">
        <v>384</v>
      </c>
      <c r="F230" s="34">
        <v>138901</v>
      </c>
      <c r="I230" s="34">
        <v>500781</v>
      </c>
      <c r="J230" s="34" t="s">
        <v>424</v>
      </c>
      <c r="L230" s="34" t="s">
        <v>26</v>
      </c>
      <c r="N230" s="35">
        <v>34582404.280000001</v>
      </c>
      <c r="P230" s="34">
        <v>0</v>
      </c>
      <c r="Q230" s="34">
        <v>0</v>
      </c>
      <c r="R230" s="35">
        <v>34582404.280000001</v>
      </c>
    </row>
    <row r="231" spans="4:18" x14ac:dyDescent="0.25">
      <c r="D231" s="34" t="s">
        <v>384</v>
      </c>
      <c r="F231" s="34">
        <v>138901</v>
      </c>
      <c r="I231" s="34">
        <v>500781</v>
      </c>
      <c r="J231" s="34" t="s">
        <v>424</v>
      </c>
      <c r="K231" s="34" t="s">
        <v>386</v>
      </c>
      <c r="L231" s="34" t="s">
        <v>26</v>
      </c>
      <c r="N231" s="35">
        <v>5692595.7199999997</v>
      </c>
      <c r="P231" s="35">
        <v>10744745.17</v>
      </c>
      <c r="Q231" s="35">
        <v>11044745.17</v>
      </c>
      <c r="R231" s="35">
        <v>5392595.7199999997</v>
      </c>
    </row>
    <row r="232" spans="4:18" x14ac:dyDescent="0.25">
      <c r="D232" s="34" t="s">
        <v>384</v>
      </c>
      <c r="F232" s="34">
        <v>138901</v>
      </c>
      <c r="I232" s="34">
        <v>500782</v>
      </c>
      <c r="J232" s="34" t="s">
        <v>1034</v>
      </c>
      <c r="L232" s="34" t="s">
        <v>26</v>
      </c>
      <c r="N232" s="35">
        <v>70095218.969999999</v>
      </c>
      <c r="P232" s="35">
        <v>418441.96</v>
      </c>
      <c r="Q232" s="34">
        <v>0</v>
      </c>
      <c r="R232" s="35">
        <v>70513660.930000007</v>
      </c>
    </row>
    <row r="233" spans="4:18" x14ac:dyDescent="0.25">
      <c r="D233" s="34" t="s">
        <v>384</v>
      </c>
      <c r="F233" s="34">
        <v>138901</v>
      </c>
      <c r="I233" s="34">
        <v>500782</v>
      </c>
      <c r="J233" s="34" t="s">
        <v>1034</v>
      </c>
      <c r="K233" s="34" t="s">
        <v>386</v>
      </c>
      <c r="L233" s="34" t="s">
        <v>26</v>
      </c>
      <c r="N233" s="35">
        <v>3624934.56</v>
      </c>
      <c r="P233" s="35">
        <v>4084350.26</v>
      </c>
      <c r="Q233" s="35">
        <v>3632246.52</v>
      </c>
      <c r="R233" s="35">
        <v>4077038.3</v>
      </c>
    </row>
    <row r="234" spans="4:18" x14ac:dyDescent="0.25">
      <c r="D234" s="34" t="s">
        <v>384</v>
      </c>
      <c r="F234" s="34">
        <v>138901</v>
      </c>
      <c r="I234" s="34">
        <v>500787</v>
      </c>
      <c r="J234" s="34" t="s">
        <v>775</v>
      </c>
      <c r="L234" s="34" t="s">
        <v>26</v>
      </c>
      <c r="N234" s="35">
        <v>66644154.719999999</v>
      </c>
      <c r="P234" s="34">
        <v>0</v>
      </c>
      <c r="Q234" s="34">
        <v>0</v>
      </c>
      <c r="R234" s="35">
        <v>66644154.719999999</v>
      </c>
    </row>
    <row r="235" spans="4:18" x14ac:dyDescent="0.25">
      <c r="D235" s="34" t="s">
        <v>384</v>
      </c>
      <c r="F235" s="34">
        <v>138901</v>
      </c>
      <c r="I235" s="34">
        <v>500787</v>
      </c>
      <c r="J235" s="34" t="s">
        <v>775</v>
      </c>
      <c r="K235" s="34" t="s">
        <v>386</v>
      </c>
      <c r="L235" s="34" t="s">
        <v>26</v>
      </c>
      <c r="N235" s="35">
        <v>3683439.22</v>
      </c>
      <c r="P235" s="35">
        <v>3159583.76</v>
      </c>
      <c r="Q235" s="35">
        <v>3683439.22</v>
      </c>
      <c r="R235" s="35">
        <v>3159583.76</v>
      </c>
    </row>
    <row r="236" spans="4:18" x14ac:dyDescent="0.25">
      <c r="D236" s="34" t="s">
        <v>384</v>
      </c>
      <c r="F236" s="34">
        <v>138901</v>
      </c>
      <c r="I236" s="34">
        <v>500791</v>
      </c>
      <c r="J236" s="34" t="s">
        <v>1069</v>
      </c>
      <c r="L236" s="34" t="s">
        <v>26</v>
      </c>
      <c r="N236" s="35">
        <v>11667326.83</v>
      </c>
      <c r="P236" s="35">
        <v>3436915.25</v>
      </c>
      <c r="Q236" s="34">
        <v>0</v>
      </c>
      <c r="R236" s="35">
        <v>15104242.08</v>
      </c>
    </row>
    <row r="237" spans="4:18" x14ac:dyDescent="0.25">
      <c r="D237" s="34" t="s">
        <v>384</v>
      </c>
      <c r="F237" s="34">
        <v>138901</v>
      </c>
      <c r="I237" s="34">
        <v>500791</v>
      </c>
      <c r="J237" s="34" t="s">
        <v>1069</v>
      </c>
      <c r="K237" s="34" t="s">
        <v>386</v>
      </c>
      <c r="L237" s="34" t="s">
        <v>26</v>
      </c>
      <c r="N237" s="35">
        <v>-1541.57</v>
      </c>
      <c r="P237" s="35">
        <v>123706.64</v>
      </c>
      <c r="Q237" s="35">
        <v>297036.26</v>
      </c>
      <c r="R237" s="35">
        <v>-174871.19</v>
      </c>
    </row>
    <row r="238" spans="4:18" x14ac:dyDescent="0.25">
      <c r="D238" s="34" t="s">
        <v>384</v>
      </c>
      <c r="F238" s="34">
        <v>138901</v>
      </c>
      <c r="I238" s="34">
        <v>500793</v>
      </c>
      <c r="J238" s="34" t="s">
        <v>753</v>
      </c>
      <c r="L238" s="34" t="s">
        <v>26</v>
      </c>
      <c r="N238" s="35">
        <v>5136235.21</v>
      </c>
      <c r="P238" s="35">
        <v>6425361.6200000001</v>
      </c>
      <c r="Q238" s="34">
        <v>0</v>
      </c>
      <c r="R238" s="35">
        <v>11561596.83</v>
      </c>
    </row>
    <row r="239" spans="4:18" x14ac:dyDescent="0.25">
      <c r="D239" s="34" t="s">
        <v>384</v>
      </c>
      <c r="F239" s="34">
        <v>138901</v>
      </c>
      <c r="I239" s="34">
        <v>500793</v>
      </c>
      <c r="J239" s="34" t="s">
        <v>753</v>
      </c>
      <c r="K239" s="34" t="s">
        <v>386</v>
      </c>
      <c r="L239" s="34" t="s">
        <v>26</v>
      </c>
      <c r="N239" s="35">
        <v>197171.98</v>
      </c>
      <c r="P239" s="35">
        <v>211077.54</v>
      </c>
      <c r="Q239" s="35">
        <v>249480.42</v>
      </c>
      <c r="R239" s="35">
        <v>158769.1</v>
      </c>
    </row>
    <row r="240" spans="4:18" x14ac:dyDescent="0.25">
      <c r="D240" s="34" t="s">
        <v>384</v>
      </c>
      <c r="F240" s="34">
        <v>138901</v>
      </c>
      <c r="I240" s="34">
        <v>500796</v>
      </c>
      <c r="J240" s="34" t="s">
        <v>776</v>
      </c>
      <c r="L240" s="34" t="s">
        <v>26</v>
      </c>
      <c r="N240" s="35">
        <v>514241.34</v>
      </c>
      <c r="P240" s="35">
        <v>1155553.24</v>
      </c>
      <c r="Q240" s="35">
        <v>14689.32</v>
      </c>
      <c r="R240" s="35">
        <v>1655105.26</v>
      </c>
    </row>
    <row r="241" spans="1:18" x14ac:dyDescent="0.25">
      <c r="D241" s="34" t="s">
        <v>384</v>
      </c>
      <c r="F241" s="34">
        <v>138901</v>
      </c>
      <c r="I241" s="34">
        <v>500800</v>
      </c>
      <c r="J241" s="34" t="s">
        <v>1034</v>
      </c>
      <c r="L241" s="34" t="s">
        <v>26</v>
      </c>
      <c r="N241" s="34">
        <v>0</v>
      </c>
      <c r="P241" s="35">
        <v>27280732.32</v>
      </c>
      <c r="Q241" s="34">
        <v>0</v>
      </c>
      <c r="R241" s="35">
        <v>27280732.32</v>
      </c>
    </row>
    <row r="242" spans="1:18" x14ac:dyDescent="0.25">
      <c r="D242" s="34" t="s">
        <v>384</v>
      </c>
      <c r="F242" s="34">
        <v>138901</v>
      </c>
      <c r="I242" s="34">
        <v>500800</v>
      </c>
      <c r="J242" s="34" t="s">
        <v>1034</v>
      </c>
      <c r="K242" s="34" t="s">
        <v>386</v>
      </c>
      <c r="L242" s="34" t="s">
        <v>26</v>
      </c>
      <c r="N242" s="34">
        <v>0</v>
      </c>
      <c r="P242" s="34">
        <v>0</v>
      </c>
      <c r="Q242" s="35">
        <v>252589.79</v>
      </c>
      <c r="R242" s="35">
        <v>-252589.79</v>
      </c>
    </row>
    <row r="244" spans="1:18" x14ac:dyDescent="0.25">
      <c r="B244" s="34" t="s">
        <v>442</v>
      </c>
      <c r="D244" s="34" t="s">
        <v>384</v>
      </c>
      <c r="F244" s="34">
        <v>138901</v>
      </c>
      <c r="L244" s="34" t="s">
        <v>26</v>
      </c>
      <c r="N244" s="35">
        <v>7045429330.9200001</v>
      </c>
      <c r="P244" s="35">
        <v>2510568718</v>
      </c>
      <c r="Q244" s="35">
        <v>2637994223.8499999</v>
      </c>
      <c r="R244" s="35">
        <v>6918003825.0699997</v>
      </c>
    </row>
    <row r="246" spans="1:18" x14ac:dyDescent="0.25">
      <c r="B246" s="34" t="s">
        <v>443</v>
      </c>
      <c r="D246" s="34" t="s">
        <v>384</v>
      </c>
      <c r="L246" s="34" t="s">
        <v>26</v>
      </c>
      <c r="N246" s="35">
        <v>7045429330.9200001</v>
      </c>
      <c r="P246" s="35">
        <v>2510568718</v>
      </c>
      <c r="Q246" s="35">
        <v>2637994223.8499999</v>
      </c>
      <c r="R246" s="35">
        <v>6918003825.0699997</v>
      </c>
    </row>
    <row r="248" spans="1:18" x14ac:dyDescent="0.25">
      <c r="B248" s="34" t="s">
        <v>444</v>
      </c>
      <c r="L248" s="34" t="s">
        <v>26</v>
      </c>
      <c r="N248" s="35">
        <v>7045429330.9200001</v>
      </c>
      <c r="P248" s="35">
        <v>2510568718</v>
      </c>
      <c r="Q248" s="35">
        <v>2637994223.8499999</v>
      </c>
      <c r="R248" s="35">
        <v>6918003825.0699997</v>
      </c>
    </row>
    <row r="250" spans="1:18" x14ac:dyDescent="0.25">
      <c r="A250" s="34" t="s">
        <v>1096</v>
      </c>
    </row>
    <row r="251" spans="1:18" x14ac:dyDescent="0.25">
      <c r="A251" s="34" t="s">
        <v>446</v>
      </c>
    </row>
    <row r="252" spans="1:18" x14ac:dyDescent="0.25">
      <c r="A252" s="34" t="s">
        <v>1094</v>
      </c>
    </row>
    <row r="253" spans="1:18" x14ac:dyDescent="0.25">
      <c r="A253" s="34" t="s">
        <v>447</v>
      </c>
    </row>
    <row r="255" spans="1:18" x14ac:dyDescent="0.25">
      <c r="C255" s="34" t="s">
        <v>379</v>
      </c>
      <c r="E255" s="34" t="s">
        <v>374</v>
      </c>
      <c r="G255" s="34" t="s">
        <v>448</v>
      </c>
      <c r="H255" s="34" t="s">
        <v>380</v>
      </c>
      <c r="J255" s="34" t="s">
        <v>381</v>
      </c>
      <c r="M255" s="34" t="s">
        <v>382</v>
      </c>
      <c r="O255" s="34" t="s">
        <v>383</v>
      </c>
    </row>
    <row r="257" spans="2:15" x14ac:dyDescent="0.25">
      <c r="C257" s="34" t="s">
        <v>26</v>
      </c>
      <c r="E257" s="34" t="s">
        <v>384</v>
      </c>
      <c r="H257" s="35">
        <v>5652964175</v>
      </c>
      <c r="J257" s="35">
        <v>145324121.27000001</v>
      </c>
      <c r="M257" s="35">
        <v>188922226.66</v>
      </c>
      <c r="O257" s="35">
        <v>5609366069.6099997</v>
      </c>
    </row>
    <row r="258" spans="2:15" x14ac:dyDescent="0.25">
      <c r="C258" s="34" t="s">
        <v>26</v>
      </c>
      <c r="E258" s="34" t="s">
        <v>384</v>
      </c>
      <c r="G258" s="34" t="s">
        <v>386</v>
      </c>
      <c r="H258" s="35">
        <v>1392465155.9200001</v>
      </c>
      <c r="J258" s="35">
        <v>2365244596.73</v>
      </c>
      <c r="M258" s="35">
        <v>2449071997.1900001</v>
      </c>
      <c r="O258" s="35">
        <v>1308637755.46</v>
      </c>
    </row>
    <row r="260" spans="2:15" x14ac:dyDescent="0.25">
      <c r="B260" s="34" t="s">
        <v>442</v>
      </c>
      <c r="C260" s="34" t="s">
        <v>26</v>
      </c>
      <c r="H260" s="35">
        <v>7045429330.9200001</v>
      </c>
      <c r="J260" s="35">
        <v>2510568718</v>
      </c>
      <c r="M260" s="35">
        <v>2637994223.8499999</v>
      </c>
      <c r="O260" s="35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0"/>
  <dimension ref="A1:R193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6" style="34" customWidth="1"/>
    <col min="9" max="9" width="9.33203125" style="34" customWidth="1"/>
    <col min="10" max="10" width="17.33203125" style="34" customWidth="1"/>
    <col min="11" max="12" width="9.109375" style="34"/>
    <col min="13" max="13" width="17.33203125" style="34" customWidth="1"/>
    <col min="14" max="15" width="16" style="34" customWidth="1"/>
    <col min="16" max="18" width="24.44140625" style="34" customWidth="1"/>
    <col min="19" max="16384" width="9.109375" style="34"/>
  </cols>
  <sheetData>
    <row r="1" spans="1:18" x14ac:dyDescent="0.25">
      <c r="A1" s="34" t="s">
        <v>1097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500037</v>
      </c>
      <c r="J7" s="34" t="s">
        <v>931</v>
      </c>
      <c r="K7" s="34" t="s">
        <v>544</v>
      </c>
      <c r="L7" s="34" t="s">
        <v>26</v>
      </c>
      <c r="N7" s="34">
        <v>0</v>
      </c>
      <c r="P7" s="34">
        <v>0.03</v>
      </c>
      <c r="Q7" s="34">
        <v>0.03</v>
      </c>
      <c r="R7" s="34">
        <v>0</v>
      </c>
    </row>
    <row r="8" spans="1:18" x14ac:dyDescent="0.25">
      <c r="D8" s="34" t="s">
        <v>384</v>
      </c>
      <c r="F8" s="34">
        <v>138901</v>
      </c>
      <c r="I8" s="34">
        <v>500042</v>
      </c>
      <c r="J8" s="34" t="s">
        <v>389</v>
      </c>
      <c r="K8" s="34" t="s">
        <v>544</v>
      </c>
      <c r="L8" s="34" t="s">
        <v>26</v>
      </c>
      <c r="N8" s="34">
        <v>0</v>
      </c>
      <c r="P8" s="35">
        <v>60045.599999999999</v>
      </c>
      <c r="Q8" s="35">
        <v>60045.599999999999</v>
      </c>
      <c r="R8" s="34">
        <v>0</v>
      </c>
    </row>
    <row r="9" spans="1:18" x14ac:dyDescent="0.25">
      <c r="D9" s="34" t="s">
        <v>384</v>
      </c>
      <c r="F9" s="34">
        <v>138901</v>
      </c>
      <c r="I9" s="34">
        <v>500145</v>
      </c>
      <c r="J9" s="34" t="s">
        <v>762</v>
      </c>
      <c r="K9" s="34" t="s">
        <v>543</v>
      </c>
      <c r="L9" s="34" t="s">
        <v>26</v>
      </c>
      <c r="N9" s="35">
        <v>386186.08</v>
      </c>
      <c r="P9" s="35">
        <v>11497.61</v>
      </c>
      <c r="Q9" s="35">
        <v>15368.42</v>
      </c>
      <c r="R9" s="35">
        <v>382315.27</v>
      </c>
    </row>
    <row r="10" spans="1:18" x14ac:dyDescent="0.25">
      <c r="D10" s="34" t="s">
        <v>384</v>
      </c>
      <c r="F10" s="34">
        <v>138901</v>
      </c>
      <c r="I10" s="34">
        <v>500187</v>
      </c>
      <c r="J10" s="34" t="s">
        <v>390</v>
      </c>
      <c r="K10" s="34" t="s">
        <v>543</v>
      </c>
      <c r="L10" s="34" t="s">
        <v>26</v>
      </c>
      <c r="N10" s="35">
        <v>4160.32</v>
      </c>
      <c r="P10" s="34">
        <v>0</v>
      </c>
      <c r="Q10" s="34">
        <v>0</v>
      </c>
      <c r="R10" s="35">
        <v>4160.32</v>
      </c>
    </row>
    <row r="11" spans="1:18" x14ac:dyDescent="0.25">
      <c r="D11" s="34" t="s">
        <v>384</v>
      </c>
      <c r="F11" s="34">
        <v>138901</v>
      </c>
      <c r="I11" s="34">
        <v>500206</v>
      </c>
      <c r="J11" s="34" t="s">
        <v>392</v>
      </c>
      <c r="K11" s="34" t="s">
        <v>544</v>
      </c>
      <c r="L11" s="34" t="s">
        <v>26</v>
      </c>
      <c r="N11" s="35">
        <v>3716333.09</v>
      </c>
      <c r="P11" s="35">
        <v>8574475.5199999996</v>
      </c>
      <c r="Q11" s="35">
        <v>8637792.5800000001</v>
      </c>
      <c r="R11" s="35">
        <v>3653016.03</v>
      </c>
    </row>
    <row r="12" spans="1:18" x14ac:dyDescent="0.25">
      <c r="D12" s="34" t="s">
        <v>384</v>
      </c>
      <c r="F12" s="34">
        <v>138901</v>
      </c>
      <c r="I12" s="34">
        <v>500206</v>
      </c>
      <c r="J12" s="34" t="s">
        <v>392</v>
      </c>
      <c r="K12" s="34" t="s">
        <v>543</v>
      </c>
      <c r="L12" s="34" t="s">
        <v>26</v>
      </c>
      <c r="N12" s="35">
        <v>5098130.5199999996</v>
      </c>
      <c r="P12" s="35">
        <v>245059.16</v>
      </c>
      <c r="Q12" s="35">
        <v>258180</v>
      </c>
      <c r="R12" s="35">
        <v>5085009.68</v>
      </c>
    </row>
    <row r="13" spans="1:18" x14ac:dyDescent="0.25">
      <c r="D13" s="34" t="s">
        <v>384</v>
      </c>
      <c r="F13" s="34">
        <v>138901</v>
      </c>
      <c r="I13" s="34">
        <v>500268</v>
      </c>
      <c r="J13" s="34" t="s">
        <v>878</v>
      </c>
      <c r="K13" s="34" t="s">
        <v>543</v>
      </c>
      <c r="L13" s="34" t="s">
        <v>26</v>
      </c>
      <c r="N13" s="34">
        <v>0</v>
      </c>
      <c r="P13" s="34">
        <v>0</v>
      </c>
      <c r="Q13" s="34">
        <v>0</v>
      </c>
      <c r="R13" s="34">
        <v>0</v>
      </c>
    </row>
    <row r="14" spans="1:18" x14ac:dyDescent="0.25">
      <c r="D14" s="34" t="s">
        <v>384</v>
      </c>
      <c r="F14" s="34">
        <v>138901</v>
      </c>
      <c r="I14" s="34">
        <v>500271</v>
      </c>
      <c r="J14" s="34" t="s">
        <v>394</v>
      </c>
      <c r="K14" s="34" t="s">
        <v>544</v>
      </c>
      <c r="L14" s="34" t="s">
        <v>26</v>
      </c>
      <c r="N14" s="35">
        <v>47414.27</v>
      </c>
      <c r="P14" s="35">
        <v>2654917.04</v>
      </c>
      <c r="Q14" s="35">
        <v>2670308.7799999998</v>
      </c>
      <c r="R14" s="35">
        <v>32022.53</v>
      </c>
    </row>
    <row r="15" spans="1:18" x14ac:dyDescent="0.25">
      <c r="D15" s="34" t="s">
        <v>384</v>
      </c>
      <c r="F15" s="34">
        <v>138901</v>
      </c>
      <c r="I15" s="34">
        <v>500271</v>
      </c>
      <c r="J15" s="34" t="s">
        <v>394</v>
      </c>
      <c r="K15" s="34" t="s">
        <v>543</v>
      </c>
      <c r="L15" s="34" t="s">
        <v>26</v>
      </c>
      <c r="N15" s="35">
        <v>284302.46000000002</v>
      </c>
      <c r="P15" s="35">
        <v>186073.49</v>
      </c>
      <c r="Q15" s="34">
        <v>0</v>
      </c>
      <c r="R15" s="35">
        <v>470375.95</v>
      </c>
    </row>
    <row r="16" spans="1:18" x14ac:dyDescent="0.25">
      <c r="D16" s="34" t="s">
        <v>384</v>
      </c>
      <c r="F16" s="34">
        <v>138901</v>
      </c>
      <c r="I16" s="34">
        <v>500272</v>
      </c>
      <c r="J16" s="34" t="s">
        <v>879</v>
      </c>
      <c r="K16" s="34" t="s">
        <v>544</v>
      </c>
      <c r="L16" s="34" t="s">
        <v>26</v>
      </c>
      <c r="N16" s="35">
        <v>34902.800000000003</v>
      </c>
      <c r="P16" s="35">
        <v>4543521.3899999997</v>
      </c>
      <c r="Q16" s="35">
        <v>4563908.22</v>
      </c>
      <c r="R16" s="35">
        <v>14515.97</v>
      </c>
    </row>
    <row r="17" spans="4:18" x14ac:dyDescent="0.25">
      <c r="D17" s="34" t="s">
        <v>384</v>
      </c>
      <c r="F17" s="34">
        <v>138901</v>
      </c>
      <c r="I17" s="34">
        <v>500272</v>
      </c>
      <c r="J17" s="34" t="s">
        <v>879</v>
      </c>
      <c r="K17" s="34" t="s">
        <v>543</v>
      </c>
      <c r="L17" s="34" t="s">
        <v>26</v>
      </c>
      <c r="N17" s="35">
        <v>404465.43</v>
      </c>
      <c r="P17" s="35">
        <v>89781.77</v>
      </c>
      <c r="Q17" s="34">
        <v>0</v>
      </c>
      <c r="R17" s="35">
        <v>494247.2</v>
      </c>
    </row>
    <row r="18" spans="4:18" x14ac:dyDescent="0.25">
      <c r="D18" s="34" t="s">
        <v>384</v>
      </c>
      <c r="F18" s="34">
        <v>138901</v>
      </c>
      <c r="I18" s="34">
        <v>500286</v>
      </c>
      <c r="J18" s="34" t="s">
        <v>565</v>
      </c>
      <c r="K18" s="34" t="s">
        <v>544</v>
      </c>
      <c r="L18" s="34" t="s">
        <v>26</v>
      </c>
      <c r="N18" s="35">
        <v>-39829.82</v>
      </c>
      <c r="P18" s="35">
        <v>4021472.05</v>
      </c>
      <c r="Q18" s="35">
        <v>4022773.86</v>
      </c>
      <c r="R18" s="35">
        <v>-41131.629999999997</v>
      </c>
    </row>
    <row r="19" spans="4:18" x14ac:dyDescent="0.25">
      <c r="D19" s="34" t="s">
        <v>384</v>
      </c>
      <c r="F19" s="34">
        <v>138901</v>
      </c>
      <c r="I19" s="34">
        <v>500286</v>
      </c>
      <c r="J19" s="34" t="s">
        <v>565</v>
      </c>
      <c r="K19" s="34" t="s">
        <v>543</v>
      </c>
      <c r="L19" s="34" t="s">
        <v>26</v>
      </c>
      <c r="N19" s="35">
        <v>216615.99</v>
      </c>
      <c r="P19" s="35">
        <v>108415.82</v>
      </c>
      <c r="Q19" s="34">
        <v>0</v>
      </c>
      <c r="R19" s="35">
        <v>325031.81</v>
      </c>
    </row>
    <row r="20" spans="4:18" x14ac:dyDescent="0.25">
      <c r="D20" s="34" t="s">
        <v>384</v>
      </c>
      <c r="F20" s="34">
        <v>138901</v>
      </c>
      <c r="I20" s="34">
        <v>500297</v>
      </c>
      <c r="J20" s="34" t="s">
        <v>396</v>
      </c>
      <c r="K20" s="34" t="s">
        <v>544</v>
      </c>
      <c r="L20" s="34" t="s">
        <v>26</v>
      </c>
      <c r="N20" s="34">
        <v>0</v>
      </c>
      <c r="P20" s="34">
        <v>0.02</v>
      </c>
      <c r="Q20" s="34">
        <v>0.02</v>
      </c>
      <c r="R20" s="34">
        <v>0</v>
      </c>
    </row>
    <row r="21" spans="4:18" x14ac:dyDescent="0.25">
      <c r="D21" s="34" t="s">
        <v>384</v>
      </c>
      <c r="F21" s="34">
        <v>138901</v>
      </c>
      <c r="I21" s="34">
        <v>500297</v>
      </c>
      <c r="J21" s="34" t="s">
        <v>396</v>
      </c>
      <c r="K21" s="34" t="s">
        <v>543</v>
      </c>
      <c r="L21" s="34" t="s">
        <v>26</v>
      </c>
      <c r="N21" s="34">
        <v>0</v>
      </c>
      <c r="P21" s="34">
        <v>0</v>
      </c>
      <c r="Q21" s="34">
        <v>0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500302</v>
      </c>
      <c r="J22" s="34" t="s">
        <v>585</v>
      </c>
      <c r="K22" s="34" t="s">
        <v>544</v>
      </c>
      <c r="L22" s="34" t="s">
        <v>26</v>
      </c>
      <c r="N22" s="34">
        <v>0</v>
      </c>
      <c r="P22" s="35">
        <v>55562.5</v>
      </c>
      <c r="Q22" s="35">
        <v>55562.5</v>
      </c>
      <c r="R22" s="34">
        <v>0</v>
      </c>
    </row>
    <row r="23" spans="4:18" x14ac:dyDescent="0.25">
      <c r="D23" s="34" t="s">
        <v>384</v>
      </c>
      <c r="F23" s="34">
        <v>138901</v>
      </c>
      <c r="I23" s="34">
        <v>500323</v>
      </c>
      <c r="J23" s="34" t="s">
        <v>747</v>
      </c>
      <c r="K23" s="34" t="s">
        <v>543</v>
      </c>
      <c r="L23" s="34" t="s">
        <v>26</v>
      </c>
      <c r="N23" s="35">
        <v>79949.97</v>
      </c>
      <c r="P23" s="35">
        <v>35489.699999999997</v>
      </c>
      <c r="Q23" s="34">
        <v>0</v>
      </c>
      <c r="R23" s="35">
        <v>115439.67</v>
      </c>
    </row>
    <row r="24" spans="4:18" x14ac:dyDescent="0.25">
      <c r="D24" s="34" t="s">
        <v>384</v>
      </c>
      <c r="F24" s="34">
        <v>138901</v>
      </c>
      <c r="I24" s="34">
        <v>500331</v>
      </c>
      <c r="J24" s="34" t="s">
        <v>767</v>
      </c>
      <c r="K24" s="34" t="s">
        <v>544</v>
      </c>
      <c r="L24" s="34" t="s">
        <v>26</v>
      </c>
      <c r="N24" s="35">
        <v>62150.71</v>
      </c>
      <c r="P24" s="35">
        <v>3449833.42</v>
      </c>
      <c r="Q24" s="35">
        <v>3453515.19</v>
      </c>
      <c r="R24" s="35">
        <v>58468.94</v>
      </c>
    </row>
    <row r="25" spans="4:18" x14ac:dyDescent="0.25">
      <c r="D25" s="34" t="s">
        <v>384</v>
      </c>
      <c r="F25" s="34">
        <v>138901</v>
      </c>
      <c r="I25" s="34">
        <v>500331</v>
      </c>
      <c r="J25" s="34" t="s">
        <v>767</v>
      </c>
      <c r="K25" s="34" t="s">
        <v>543</v>
      </c>
      <c r="L25" s="34" t="s">
        <v>26</v>
      </c>
      <c r="N25" s="35">
        <v>35468.15</v>
      </c>
      <c r="P25" s="35">
        <v>53595.55</v>
      </c>
      <c r="Q25" s="34">
        <v>0</v>
      </c>
      <c r="R25" s="35">
        <v>89063.7</v>
      </c>
    </row>
    <row r="26" spans="4:18" x14ac:dyDescent="0.25">
      <c r="D26" s="34" t="s">
        <v>384</v>
      </c>
      <c r="F26" s="34">
        <v>138901</v>
      </c>
      <c r="I26" s="34">
        <v>500345</v>
      </c>
      <c r="J26" s="34" t="s">
        <v>882</v>
      </c>
      <c r="K26" s="34" t="s">
        <v>543</v>
      </c>
      <c r="L26" s="34" t="s">
        <v>26</v>
      </c>
      <c r="N26" s="35">
        <v>136469.63</v>
      </c>
      <c r="P26" s="35">
        <v>83552.84</v>
      </c>
      <c r="Q26" s="34">
        <v>0</v>
      </c>
      <c r="R26" s="35">
        <v>220022.47</v>
      </c>
    </row>
    <row r="27" spans="4:18" x14ac:dyDescent="0.25">
      <c r="D27" s="34" t="s">
        <v>384</v>
      </c>
      <c r="F27" s="34">
        <v>138901</v>
      </c>
      <c r="I27" s="34">
        <v>500400</v>
      </c>
      <c r="J27" s="34" t="s">
        <v>397</v>
      </c>
      <c r="K27" s="34" t="s">
        <v>544</v>
      </c>
      <c r="L27" s="34" t="s">
        <v>26</v>
      </c>
      <c r="N27" s="35">
        <v>2036.83</v>
      </c>
      <c r="P27" s="35">
        <v>65087.97</v>
      </c>
      <c r="Q27" s="35">
        <v>65347.66</v>
      </c>
      <c r="R27" s="35">
        <v>1777.14</v>
      </c>
    </row>
    <row r="28" spans="4:18" x14ac:dyDescent="0.25">
      <c r="D28" s="34" t="s">
        <v>384</v>
      </c>
      <c r="F28" s="34">
        <v>138901</v>
      </c>
      <c r="I28" s="34">
        <v>500400</v>
      </c>
      <c r="J28" s="34" t="s">
        <v>397</v>
      </c>
      <c r="K28" s="34" t="s">
        <v>543</v>
      </c>
      <c r="L28" s="34" t="s">
        <v>26</v>
      </c>
      <c r="N28" s="35">
        <v>32822.89</v>
      </c>
      <c r="P28" s="35">
        <v>17016.43</v>
      </c>
      <c r="Q28" s="34">
        <v>0</v>
      </c>
      <c r="R28" s="35">
        <v>49839.32</v>
      </c>
    </row>
    <row r="29" spans="4:18" x14ac:dyDescent="0.25">
      <c r="D29" s="34" t="s">
        <v>384</v>
      </c>
      <c r="F29" s="34">
        <v>138901</v>
      </c>
      <c r="I29" s="34">
        <v>500401</v>
      </c>
      <c r="J29" s="34" t="s">
        <v>398</v>
      </c>
      <c r="K29" s="34" t="s">
        <v>544</v>
      </c>
      <c r="L29" s="34" t="s">
        <v>26</v>
      </c>
      <c r="N29" s="35">
        <v>153231.84</v>
      </c>
      <c r="P29" s="35">
        <v>1882783.39</v>
      </c>
      <c r="Q29" s="35">
        <v>1894293.69</v>
      </c>
      <c r="R29" s="35">
        <v>141721.54</v>
      </c>
    </row>
    <row r="30" spans="4:18" x14ac:dyDescent="0.25">
      <c r="D30" s="34" t="s">
        <v>384</v>
      </c>
      <c r="F30" s="34">
        <v>138901</v>
      </c>
      <c r="I30" s="34">
        <v>500401</v>
      </c>
      <c r="J30" s="34" t="s">
        <v>398</v>
      </c>
      <c r="K30" s="34" t="s">
        <v>543</v>
      </c>
      <c r="L30" s="34" t="s">
        <v>26</v>
      </c>
      <c r="N30" s="35">
        <v>1392019.59</v>
      </c>
      <c r="P30" s="35">
        <v>67205.97</v>
      </c>
      <c r="Q30" s="34">
        <v>0</v>
      </c>
      <c r="R30" s="35">
        <v>1459225.56</v>
      </c>
    </row>
    <row r="31" spans="4:18" x14ac:dyDescent="0.25">
      <c r="D31" s="34" t="s">
        <v>384</v>
      </c>
      <c r="F31" s="34">
        <v>138901</v>
      </c>
      <c r="I31" s="34">
        <v>500445</v>
      </c>
      <c r="J31" s="34" t="s">
        <v>886</v>
      </c>
      <c r="K31" s="34" t="s">
        <v>543</v>
      </c>
      <c r="L31" s="34" t="s">
        <v>26</v>
      </c>
      <c r="N31" s="35">
        <v>2984.44</v>
      </c>
      <c r="P31" s="35">
        <v>4883.51</v>
      </c>
      <c r="Q31" s="35">
        <v>2224.0100000000002</v>
      </c>
      <c r="R31" s="35">
        <v>5643.94</v>
      </c>
    </row>
    <row r="32" spans="4:18" x14ac:dyDescent="0.25">
      <c r="D32" s="34" t="s">
        <v>384</v>
      </c>
      <c r="F32" s="34">
        <v>138901</v>
      </c>
      <c r="I32" s="34">
        <v>500455</v>
      </c>
      <c r="J32" s="34" t="s">
        <v>887</v>
      </c>
      <c r="K32" s="34" t="s">
        <v>544</v>
      </c>
      <c r="L32" s="34" t="s">
        <v>26</v>
      </c>
      <c r="N32" s="34">
        <v>0</v>
      </c>
      <c r="P32" s="34">
        <v>0</v>
      </c>
      <c r="Q32" s="34">
        <v>0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500455</v>
      </c>
      <c r="J33" s="34" t="s">
        <v>887</v>
      </c>
      <c r="K33" s="34" t="s">
        <v>543</v>
      </c>
      <c r="L33" s="34" t="s">
        <v>26</v>
      </c>
      <c r="N33" s="34">
        <v>0</v>
      </c>
      <c r="P33" s="34">
        <v>0.03</v>
      </c>
      <c r="Q33" s="34">
        <v>0.03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500460</v>
      </c>
      <c r="J34" s="34" t="s">
        <v>888</v>
      </c>
      <c r="K34" s="34" t="s">
        <v>544</v>
      </c>
      <c r="L34" s="34" t="s">
        <v>26</v>
      </c>
      <c r="N34" s="34">
        <v>0</v>
      </c>
      <c r="P34" s="35">
        <v>1121583.94</v>
      </c>
      <c r="Q34" s="35">
        <v>1121583.94</v>
      </c>
      <c r="R34" s="34">
        <v>0</v>
      </c>
    </row>
    <row r="35" spans="4:18" x14ac:dyDescent="0.25">
      <c r="D35" s="34" t="s">
        <v>384</v>
      </c>
      <c r="F35" s="34">
        <v>138901</v>
      </c>
      <c r="I35" s="34">
        <v>500460</v>
      </c>
      <c r="J35" s="34" t="s">
        <v>888</v>
      </c>
      <c r="K35" s="34" t="s">
        <v>543</v>
      </c>
      <c r="L35" s="34" t="s">
        <v>26</v>
      </c>
      <c r="N35" s="34">
        <v>0</v>
      </c>
      <c r="P35" s="35">
        <v>392674.34</v>
      </c>
      <c r="Q35" s="35">
        <v>392674.34</v>
      </c>
      <c r="R35" s="34">
        <v>0</v>
      </c>
    </row>
    <row r="36" spans="4:18" x14ac:dyDescent="0.25">
      <c r="D36" s="34" t="s">
        <v>384</v>
      </c>
      <c r="F36" s="34">
        <v>138901</v>
      </c>
      <c r="I36" s="34">
        <v>500470</v>
      </c>
      <c r="J36" s="34" t="s">
        <v>399</v>
      </c>
      <c r="K36" s="34" t="s">
        <v>544</v>
      </c>
      <c r="L36" s="34" t="s">
        <v>26</v>
      </c>
      <c r="N36" s="35">
        <v>95885.37</v>
      </c>
      <c r="P36" s="35">
        <v>15626416.189999999</v>
      </c>
      <c r="Q36" s="35">
        <v>15632366.07</v>
      </c>
      <c r="R36" s="35">
        <v>89935.49</v>
      </c>
    </row>
    <row r="37" spans="4:18" x14ac:dyDescent="0.25">
      <c r="D37" s="34" t="s">
        <v>384</v>
      </c>
      <c r="F37" s="34">
        <v>138901</v>
      </c>
      <c r="I37" s="34">
        <v>500470</v>
      </c>
      <c r="J37" s="34" t="s">
        <v>399</v>
      </c>
      <c r="K37" s="34" t="s">
        <v>543</v>
      </c>
      <c r="L37" s="34" t="s">
        <v>26</v>
      </c>
      <c r="N37" s="35">
        <v>702894.49</v>
      </c>
      <c r="P37" s="35">
        <v>679568.64</v>
      </c>
      <c r="Q37" s="34">
        <v>0</v>
      </c>
      <c r="R37" s="35">
        <v>1382463.13</v>
      </c>
    </row>
    <row r="38" spans="4:18" x14ac:dyDescent="0.25">
      <c r="D38" s="34" t="s">
        <v>384</v>
      </c>
      <c r="F38" s="34">
        <v>138901</v>
      </c>
      <c r="I38" s="34">
        <v>500475</v>
      </c>
      <c r="J38" s="34" t="s">
        <v>889</v>
      </c>
      <c r="K38" s="34" t="s">
        <v>544</v>
      </c>
      <c r="L38" s="34" t="s">
        <v>26</v>
      </c>
      <c r="N38" s="35">
        <v>64884.9</v>
      </c>
      <c r="P38" s="35">
        <v>3267167.7</v>
      </c>
      <c r="Q38" s="35">
        <v>3268494.51</v>
      </c>
      <c r="R38" s="35">
        <v>63558.09</v>
      </c>
    </row>
    <row r="39" spans="4:18" x14ac:dyDescent="0.25">
      <c r="D39" s="34" t="s">
        <v>384</v>
      </c>
      <c r="F39" s="34">
        <v>138901</v>
      </c>
      <c r="I39" s="34">
        <v>500475</v>
      </c>
      <c r="J39" s="34" t="s">
        <v>889</v>
      </c>
      <c r="K39" s="34" t="s">
        <v>543</v>
      </c>
      <c r="L39" s="34" t="s">
        <v>26</v>
      </c>
      <c r="N39" s="35">
        <v>113240.38</v>
      </c>
      <c r="P39" s="35">
        <v>81599.31</v>
      </c>
      <c r="Q39" s="34">
        <v>0</v>
      </c>
      <c r="R39" s="35">
        <v>194839.69</v>
      </c>
    </row>
    <row r="40" spans="4:18" x14ac:dyDescent="0.25">
      <c r="D40" s="34" t="s">
        <v>384</v>
      </c>
      <c r="F40" s="34">
        <v>138901</v>
      </c>
      <c r="I40" s="34">
        <v>500482</v>
      </c>
      <c r="J40" s="34" t="s">
        <v>891</v>
      </c>
      <c r="K40" s="34" t="s">
        <v>543</v>
      </c>
      <c r="L40" s="34" t="s">
        <v>26</v>
      </c>
      <c r="N40" s="34">
        <v>0</v>
      </c>
      <c r="P40" s="34">
        <v>0</v>
      </c>
      <c r="Q40" s="34">
        <v>0</v>
      </c>
      <c r="R40" s="34">
        <v>0</v>
      </c>
    </row>
    <row r="41" spans="4:18" x14ac:dyDescent="0.25">
      <c r="D41" s="34" t="s">
        <v>384</v>
      </c>
      <c r="F41" s="34">
        <v>138901</v>
      </c>
      <c r="I41" s="34">
        <v>500485</v>
      </c>
      <c r="J41" s="34" t="s">
        <v>933</v>
      </c>
      <c r="K41" s="34" t="s">
        <v>544</v>
      </c>
      <c r="L41" s="34" t="s">
        <v>26</v>
      </c>
      <c r="N41" s="34">
        <v>0</v>
      </c>
      <c r="P41" s="34">
        <v>0.01</v>
      </c>
      <c r="Q41" s="34">
        <v>0.01</v>
      </c>
      <c r="R41" s="34">
        <v>0</v>
      </c>
    </row>
    <row r="42" spans="4:18" x14ac:dyDescent="0.25">
      <c r="D42" s="34" t="s">
        <v>384</v>
      </c>
      <c r="F42" s="34">
        <v>138901</v>
      </c>
      <c r="I42" s="34">
        <v>500495</v>
      </c>
      <c r="J42" s="34" t="s">
        <v>641</v>
      </c>
      <c r="K42" s="34" t="s">
        <v>544</v>
      </c>
      <c r="L42" s="34" t="s">
        <v>26</v>
      </c>
      <c r="N42" s="34">
        <v>0</v>
      </c>
      <c r="P42" s="35">
        <v>2680.06</v>
      </c>
      <c r="Q42" s="35">
        <v>2680.06</v>
      </c>
      <c r="R42" s="34">
        <v>0</v>
      </c>
    </row>
    <row r="43" spans="4:18" x14ac:dyDescent="0.25">
      <c r="D43" s="34" t="s">
        <v>384</v>
      </c>
      <c r="F43" s="34">
        <v>138901</v>
      </c>
      <c r="I43" s="34">
        <v>500495</v>
      </c>
      <c r="J43" s="34" t="s">
        <v>641</v>
      </c>
      <c r="K43" s="34" t="s">
        <v>543</v>
      </c>
      <c r="L43" s="34" t="s">
        <v>26</v>
      </c>
      <c r="N43" s="35">
        <v>14395.26</v>
      </c>
      <c r="P43" s="35">
        <v>7753.54</v>
      </c>
      <c r="Q43" s="34">
        <v>0</v>
      </c>
      <c r="R43" s="35">
        <v>22148.799999999999</v>
      </c>
    </row>
    <row r="44" spans="4:18" x14ac:dyDescent="0.25">
      <c r="D44" s="34" t="s">
        <v>384</v>
      </c>
      <c r="F44" s="34">
        <v>138901</v>
      </c>
      <c r="I44" s="34">
        <v>500499</v>
      </c>
      <c r="J44" s="34" t="s">
        <v>892</v>
      </c>
      <c r="K44" s="34" t="s">
        <v>544</v>
      </c>
      <c r="L44" s="34" t="s">
        <v>26</v>
      </c>
      <c r="N44" s="34">
        <v>0</v>
      </c>
      <c r="P44" s="34">
        <v>0</v>
      </c>
      <c r="Q44" s="34">
        <v>0</v>
      </c>
      <c r="R44" s="34">
        <v>0</v>
      </c>
    </row>
    <row r="45" spans="4:18" x14ac:dyDescent="0.25">
      <c r="D45" s="34" t="s">
        <v>384</v>
      </c>
      <c r="F45" s="34">
        <v>138901</v>
      </c>
      <c r="I45" s="34">
        <v>500499</v>
      </c>
      <c r="J45" s="34" t="s">
        <v>892</v>
      </c>
      <c r="K45" s="34" t="s">
        <v>543</v>
      </c>
      <c r="L45" s="34" t="s">
        <v>26</v>
      </c>
      <c r="N45" s="34">
        <v>0</v>
      </c>
      <c r="P45" s="34">
        <v>0</v>
      </c>
      <c r="Q45" s="34">
        <v>0</v>
      </c>
      <c r="R45" s="34">
        <v>0</v>
      </c>
    </row>
    <row r="46" spans="4:18" x14ac:dyDescent="0.25">
      <c r="D46" s="34" t="s">
        <v>384</v>
      </c>
      <c r="F46" s="34">
        <v>138901</v>
      </c>
      <c r="I46" s="34">
        <v>500507</v>
      </c>
      <c r="J46" s="34" t="s">
        <v>642</v>
      </c>
      <c r="K46" s="34" t="s">
        <v>543</v>
      </c>
      <c r="L46" s="34" t="s">
        <v>26</v>
      </c>
      <c r="N46" s="35">
        <v>21762.240000000002</v>
      </c>
      <c r="P46" s="35">
        <v>14471.61</v>
      </c>
      <c r="Q46" s="35">
        <v>9803.18</v>
      </c>
      <c r="R46" s="35">
        <v>26430.67</v>
      </c>
    </row>
    <row r="47" spans="4:18" x14ac:dyDescent="0.25">
      <c r="D47" s="34" t="s">
        <v>384</v>
      </c>
      <c r="F47" s="34">
        <v>138901</v>
      </c>
      <c r="I47" s="34">
        <v>500510</v>
      </c>
      <c r="J47" s="34" t="s">
        <v>893</v>
      </c>
      <c r="K47" s="34" t="s">
        <v>543</v>
      </c>
      <c r="L47" s="34" t="s">
        <v>26</v>
      </c>
      <c r="N47" s="34">
        <v>0</v>
      </c>
      <c r="P47" s="34">
        <v>0</v>
      </c>
      <c r="Q47" s="34">
        <v>0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500512</v>
      </c>
      <c r="J48" s="34" t="s">
        <v>400</v>
      </c>
      <c r="K48" s="34" t="s">
        <v>544</v>
      </c>
      <c r="L48" s="34" t="s">
        <v>26</v>
      </c>
      <c r="N48" s="35">
        <v>297816.96000000002</v>
      </c>
      <c r="P48" s="35">
        <v>5565460.3899999997</v>
      </c>
      <c r="Q48" s="35">
        <v>5870659.0800000001</v>
      </c>
      <c r="R48" s="35">
        <v>-7381.73</v>
      </c>
    </row>
    <row r="49" spans="4:18" x14ac:dyDescent="0.25">
      <c r="D49" s="34" t="s">
        <v>384</v>
      </c>
      <c r="F49" s="34">
        <v>138901</v>
      </c>
      <c r="I49" s="34">
        <v>500512</v>
      </c>
      <c r="J49" s="34" t="s">
        <v>400</v>
      </c>
      <c r="K49" s="34" t="s">
        <v>543</v>
      </c>
      <c r="L49" s="34" t="s">
        <v>26</v>
      </c>
      <c r="N49" s="35">
        <v>6279671.6900000004</v>
      </c>
      <c r="P49" s="35">
        <v>616326.87</v>
      </c>
      <c r="Q49" s="34">
        <v>0</v>
      </c>
      <c r="R49" s="35">
        <v>6895998.5599999996</v>
      </c>
    </row>
    <row r="50" spans="4:18" x14ac:dyDescent="0.25">
      <c r="D50" s="34" t="s">
        <v>384</v>
      </c>
      <c r="F50" s="34">
        <v>138901</v>
      </c>
      <c r="I50" s="34">
        <v>500514</v>
      </c>
      <c r="J50" s="34" t="s">
        <v>894</v>
      </c>
      <c r="K50" s="34" t="s">
        <v>544</v>
      </c>
      <c r="L50" s="34" t="s">
        <v>26</v>
      </c>
      <c r="N50" s="35">
        <v>19961.62</v>
      </c>
      <c r="P50" s="35">
        <v>1642992.33</v>
      </c>
      <c r="Q50" s="35">
        <v>1662953.95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500514</v>
      </c>
      <c r="J51" s="34" t="s">
        <v>894</v>
      </c>
      <c r="K51" s="34" t="s">
        <v>543</v>
      </c>
      <c r="L51" s="34" t="s">
        <v>26</v>
      </c>
      <c r="N51" s="35">
        <v>253902.21</v>
      </c>
      <c r="P51" s="35">
        <v>95625.96</v>
      </c>
      <c r="Q51" s="35">
        <v>349528.17</v>
      </c>
      <c r="R51" s="34">
        <v>0</v>
      </c>
    </row>
    <row r="52" spans="4:18" x14ac:dyDescent="0.25">
      <c r="D52" s="34" t="s">
        <v>384</v>
      </c>
      <c r="F52" s="34">
        <v>138901</v>
      </c>
      <c r="I52" s="34">
        <v>500515</v>
      </c>
      <c r="J52" s="34" t="s">
        <v>401</v>
      </c>
      <c r="K52" s="34" t="s">
        <v>544</v>
      </c>
      <c r="L52" s="34" t="s">
        <v>26</v>
      </c>
      <c r="N52" s="35">
        <v>4806.87</v>
      </c>
      <c r="P52" s="35">
        <v>1259881.42</v>
      </c>
      <c r="Q52" s="35">
        <v>1261798.42</v>
      </c>
      <c r="R52" s="35">
        <v>2889.87</v>
      </c>
    </row>
    <row r="53" spans="4:18" x14ac:dyDescent="0.25">
      <c r="D53" s="34" t="s">
        <v>384</v>
      </c>
      <c r="F53" s="34">
        <v>138901</v>
      </c>
      <c r="I53" s="34">
        <v>500515</v>
      </c>
      <c r="J53" s="34" t="s">
        <v>401</v>
      </c>
      <c r="K53" s="34" t="s">
        <v>543</v>
      </c>
      <c r="L53" s="34" t="s">
        <v>26</v>
      </c>
      <c r="N53" s="35">
        <v>252553.77</v>
      </c>
      <c r="P53" s="35">
        <v>100003.51</v>
      </c>
      <c r="Q53" s="34">
        <v>85.28</v>
      </c>
      <c r="R53" s="35">
        <v>352472</v>
      </c>
    </row>
    <row r="54" spans="4:18" x14ac:dyDescent="0.25">
      <c r="D54" s="34" t="s">
        <v>384</v>
      </c>
      <c r="F54" s="34">
        <v>138901</v>
      </c>
      <c r="I54" s="34">
        <v>500520</v>
      </c>
      <c r="J54" s="34" t="s">
        <v>895</v>
      </c>
      <c r="K54" s="34" t="s">
        <v>544</v>
      </c>
      <c r="L54" s="34" t="s">
        <v>26</v>
      </c>
      <c r="N54" s="35">
        <v>106891.71</v>
      </c>
      <c r="P54" s="35">
        <v>3587799.69</v>
      </c>
      <c r="Q54" s="35">
        <v>3592194.67</v>
      </c>
      <c r="R54" s="35">
        <v>102496.73</v>
      </c>
    </row>
    <row r="55" spans="4:18" x14ac:dyDescent="0.25">
      <c r="D55" s="34" t="s">
        <v>384</v>
      </c>
      <c r="F55" s="34">
        <v>138901</v>
      </c>
      <c r="I55" s="34">
        <v>500520</v>
      </c>
      <c r="J55" s="34" t="s">
        <v>895</v>
      </c>
      <c r="K55" s="34" t="s">
        <v>543</v>
      </c>
      <c r="L55" s="34" t="s">
        <v>26</v>
      </c>
      <c r="N55" s="35">
        <v>483140.25</v>
      </c>
      <c r="P55" s="35">
        <v>381937.14</v>
      </c>
      <c r="Q55" s="34">
        <v>0</v>
      </c>
      <c r="R55" s="35">
        <v>865077.39</v>
      </c>
    </row>
    <row r="56" spans="4:18" x14ac:dyDescent="0.25">
      <c r="D56" s="34" t="s">
        <v>384</v>
      </c>
      <c r="F56" s="34">
        <v>138901</v>
      </c>
      <c r="I56" s="34">
        <v>500523</v>
      </c>
      <c r="J56" s="34" t="s">
        <v>644</v>
      </c>
      <c r="K56" s="34" t="s">
        <v>544</v>
      </c>
      <c r="L56" s="34" t="s">
        <v>26</v>
      </c>
      <c r="N56" s="35">
        <v>2144.83</v>
      </c>
      <c r="P56" s="35">
        <v>510745.74</v>
      </c>
      <c r="Q56" s="35">
        <v>510634.93</v>
      </c>
      <c r="R56" s="35">
        <v>2255.64</v>
      </c>
    </row>
    <row r="57" spans="4:18" x14ac:dyDescent="0.25">
      <c r="D57" s="34" t="s">
        <v>384</v>
      </c>
      <c r="F57" s="34">
        <v>138901</v>
      </c>
      <c r="I57" s="34">
        <v>500523</v>
      </c>
      <c r="J57" s="34" t="s">
        <v>644</v>
      </c>
      <c r="K57" s="34" t="s">
        <v>543</v>
      </c>
      <c r="L57" s="34" t="s">
        <v>26</v>
      </c>
      <c r="N57" s="35">
        <v>1377.79</v>
      </c>
      <c r="P57" s="35">
        <v>1784.62</v>
      </c>
      <c r="Q57" s="35">
        <v>5207.5600000000004</v>
      </c>
      <c r="R57" s="35">
        <v>-2045.15</v>
      </c>
    </row>
    <row r="58" spans="4:18" x14ac:dyDescent="0.25">
      <c r="D58" s="34" t="s">
        <v>384</v>
      </c>
      <c r="F58" s="34">
        <v>138901</v>
      </c>
      <c r="I58" s="34">
        <v>500524</v>
      </c>
      <c r="J58" s="34" t="s">
        <v>896</v>
      </c>
      <c r="K58" s="34" t="s">
        <v>544</v>
      </c>
      <c r="L58" s="34" t="s">
        <v>26</v>
      </c>
      <c r="N58" s="34">
        <v>0</v>
      </c>
      <c r="P58" s="34">
        <v>0</v>
      </c>
      <c r="Q58" s="34">
        <v>0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500524</v>
      </c>
      <c r="J59" s="34" t="s">
        <v>896</v>
      </c>
      <c r="K59" s="34" t="s">
        <v>543</v>
      </c>
      <c r="L59" s="34" t="s">
        <v>26</v>
      </c>
      <c r="N59" s="34">
        <v>0</v>
      </c>
      <c r="P59" s="34">
        <v>0</v>
      </c>
      <c r="Q59" s="34">
        <v>0</v>
      </c>
      <c r="R59" s="34">
        <v>0</v>
      </c>
    </row>
    <row r="60" spans="4:18" x14ac:dyDescent="0.25">
      <c r="D60" s="34" t="s">
        <v>384</v>
      </c>
      <c r="F60" s="34">
        <v>138901</v>
      </c>
      <c r="I60" s="34">
        <v>500538</v>
      </c>
      <c r="J60" s="34" t="s">
        <v>403</v>
      </c>
      <c r="K60" s="34" t="s">
        <v>544</v>
      </c>
      <c r="L60" s="34" t="s">
        <v>26</v>
      </c>
      <c r="N60" s="35">
        <v>7154</v>
      </c>
      <c r="P60" s="35">
        <v>82165.539999999994</v>
      </c>
      <c r="Q60" s="35">
        <v>82667.77</v>
      </c>
      <c r="R60" s="35">
        <v>6651.77</v>
      </c>
    </row>
    <row r="61" spans="4:18" x14ac:dyDescent="0.25">
      <c r="D61" s="34" t="s">
        <v>384</v>
      </c>
      <c r="F61" s="34">
        <v>138901</v>
      </c>
      <c r="I61" s="34">
        <v>500538</v>
      </c>
      <c r="J61" s="34" t="s">
        <v>403</v>
      </c>
      <c r="K61" s="34" t="s">
        <v>543</v>
      </c>
      <c r="L61" s="34" t="s">
        <v>26</v>
      </c>
      <c r="N61" s="35">
        <v>55129.01</v>
      </c>
      <c r="P61" s="35">
        <v>7995.77</v>
      </c>
      <c r="Q61" s="35">
        <v>47793.57</v>
      </c>
      <c r="R61" s="35">
        <v>15331.21</v>
      </c>
    </row>
    <row r="62" spans="4:18" x14ac:dyDescent="0.25">
      <c r="D62" s="34" t="s">
        <v>384</v>
      </c>
      <c r="F62" s="34">
        <v>138901</v>
      </c>
      <c r="I62" s="34">
        <v>500540</v>
      </c>
      <c r="J62" s="34" t="s">
        <v>748</v>
      </c>
      <c r="K62" s="34" t="s">
        <v>544</v>
      </c>
      <c r="L62" s="34" t="s">
        <v>26</v>
      </c>
      <c r="N62" s="35">
        <v>114136.23</v>
      </c>
      <c r="P62" s="35">
        <v>7670790.8600000003</v>
      </c>
      <c r="Q62" s="35">
        <v>7713629.5099999998</v>
      </c>
      <c r="R62" s="35">
        <v>71297.58</v>
      </c>
    </row>
    <row r="63" spans="4:18" x14ac:dyDescent="0.25">
      <c r="D63" s="34" t="s">
        <v>384</v>
      </c>
      <c r="F63" s="34">
        <v>138901</v>
      </c>
      <c r="I63" s="34">
        <v>500540</v>
      </c>
      <c r="J63" s="34" t="s">
        <v>748</v>
      </c>
      <c r="K63" s="34" t="s">
        <v>543</v>
      </c>
      <c r="L63" s="34" t="s">
        <v>26</v>
      </c>
      <c r="N63" s="35">
        <v>1135490.22</v>
      </c>
      <c r="P63" s="35">
        <v>379393.55</v>
      </c>
      <c r="Q63" s="35">
        <v>1181494.92</v>
      </c>
      <c r="R63" s="35">
        <v>333388.84999999998</v>
      </c>
    </row>
    <row r="64" spans="4:18" x14ac:dyDescent="0.25">
      <c r="D64" s="34" t="s">
        <v>384</v>
      </c>
      <c r="F64" s="34">
        <v>138901</v>
      </c>
      <c r="I64" s="34">
        <v>500541</v>
      </c>
      <c r="J64" s="34" t="s">
        <v>897</v>
      </c>
      <c r="K64" s="34" t="s">
        <v>544</v>
      </c>
      <c r="L64" s="34" t="s">
        <v>26</v>
      </c>
      <c r="N64" s="34">
        <v>337.55</v>
      </c>
      <c r="P64" s="35">
        <v>94235.6</v>
      </c>
      <c r="Q64" s="35">
        <v>94264.39</v>
      </c>
      <c r="R64" s="34">
        <v>308.76</v>
      </c>
    </row>
    <row r="65" spans="4:18" x14ac:dyDescent="0.25">
      <c r="D65" s="34" t="s">
        <v>384</v>
      </c>
      <c r="F65" s="34">
        <v>138901</v>
      </c>
      <c r="I65" s="34">
        <v>500541</v>
      </c>
      <c r="J65" s="34" t="s">
        <v>897</v>
      </c>
      <c r="K65" s="34" t="s">
        <v>543</v>
      </c>
      <c r="L65" s="34" t="s">
        <v>26</v>
      </c>
      <c r="N65" s="35">
        <v>3530.43</v>
      </c>
      <c r="P65" s="35">
        <v>8226.7099999999991</v>
      </c>
      <c r="Q65" s="34">
        <v>0.09</v>
      </c>
      <c r="R65" s="35">
        <v>11757.05</v>
      </c>
    </row>
    <row r="66" spans="4:18" x14ac:dyDescent="0.25">
      <c r="D66" s="34" t="s">
        <v>384</v>
      </c>
      <c r="F66" s="34">
        <v>138901</v>
      </c>
      <c r="I66" s="34">
        <v>500544</v>
      </c>
      <c r="J66" s="34" t="s">
        <v>899</v>
      </c>
      <c r="K66" s="34" t="s">
        <v>543</v>
      </c>
      <c r="L66" s="34" t="s">
        <v>26</v>
      </c>
      <c r="N66" s="34">
        <v>559</v>
      </c>
      <c r="P66" s="34">
        <v>347.33</v>
      </c>
      <c r="Q66" s="34">
        <v>380.12</v>
      </c>
      <c r="R66" s="34">
        <v>526.21</v>
      </c>
    </row>
    <row r="67" spans="4:18" x14ac:dyDescent="0.25">
      <c r="D67" s="34" t="s">
        <v>384</v>
      </c>
      <c r="F67" s="34">
        <v>138901</v>
      </c>
      <c r="I67" s="34">
        <v>500550</v>
      </c>
      <c r="J67" s="34" t="s">
        <v>900</v>
      </c>
      <c r="K67" s="34" t="s">
        <v>543</v>
      </c>
      <c r="L67" s="34" t="s">
        <v>26</v>
      </c>
      <c r="N67" s="34">
        <v>0</v>
      </c>
      <c r="P67" s="34">
        <v>0</v>
      </c>
      <c r="Q67" s="34">
        <v>0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500557</v>
      </c>
      <c r="J68" s="34" t="s">
        <v>406</v>
      </c>
      <c r="K68" s="34" t="s">
        <v>544</v>
      </c>
      <c r="L68" s="34" t="s">
        <v>26</v>
      </c>
      <c r="N68" s="34">
        <v>0</v>
      </c>
      <c r="P68" s="35">
        <v>9317606.75</v>
      </c>
      <c r="Q68" s="35">
        <v>9317606.75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500557</v>
      </c>
      <c r="J69" s="34" t="s">
        <v>406</v>
      </c>
      <c r="K69" s="34" t="s">
        <v>543</v>
      </c>
      <c r="L69" s="34" t="s">
        <v>26</v>
      </c>
      <c r="N69" s="34">
        <v>0</v>
      </c>
      <c r="P69" s="34">
        <v>0</v>
      </c>
      <c r="Q69" s="34">
        <v>0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500558</v>
      </c>
      <c r="J70" s="34" t="s">
        <v>406</v>
      </c>
      <c r="K70" s="34" t="s">
        <v>544</v>
      </c>
      <c r="L70" s="34" t="s">
        <v>26</v>
      </c>
      <c r="N70" s="34">
        <v>0</v>
      </c>
      <c r="P70" s="35">
        <v>15496083.449999999</v>
      </c>
      <c r="Q70" s="35">
        <v>15496083.449999999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500558</v>
      </c>
      <c r="J71" s="34" t="s">
        <v>406</v>
      </c>
      <c r="K71" s="34" t="s">
        <v>543</v>
      </c>
      <c r="L71" s="34" t="s">
        <v>26</v>
      </c>
      <c r="N71" s="34">
        <v>0</v>
      </c>
      <c r="P71" s="34">
        <v>0</v>
      </c>
      <c r="Q71" s="34">
        <v>0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500565</v>
      </c>
      <c r="J72" s="34" t="s">
        <v>902</v>
      </c>
      <c r="K72" s="34" t="s">
        <v>544</v>
      </c>
      <c r="L72" s="34" t="s">
        <v>26</v>
      </c>
      <c r="N72" s="35">
        <v>25960.12</v>
      </c>
      <c r="P72" s="35">
        <v>8135570.1200000001</v>
      </c>
      <c r="Q72" s="35">
        <v>8112316.4199999999</v>
      </c>
      <c r="R72" s="35">
        <v>49213.82</v>
      </c>
    </row>
    <row r="73" spans="4:18" x14ac:dyDescent="0.25">
      <c r="D73" s="34" t="s">
        <v>384</v>
      </c>
      <c r="F73" s="34">
        <v>138901</v>
      </c>
      <c r="I73" s="34">
        <v>500565</v>
      </c>
      <c r="J73" s="34" t="s">
        <v>902</v>
      </c>
      <c r="K73" s="34" t="s">
        <v>543</v>
      </c>
      <c r="L73" s="34" t="s">
        <v>26</v>
      </c>
      <c r="N73" s="35">
        <v>1161058.69</v>
      </c>
      <c r="P73" s="35">
        <v>414350.15</v>
      </c>
      <c r="Q73" s="35">
        <v>1321159.77</v>
      </c>
      <c r="R73" s="35">
        <v>254249.07</v>
      </c>
    </row>
    <row r="74" spans="4:18" x14ac:dyDescent="0.25">
      <c r="D74" s="34" t="s">
        <v>384</v>
      </c>
      <c r="F74" s="34">
        <v>138901</v>
      </c>
      <c r="I74" s="34">
        <v>500567</v>
      </c>
      <c r="J74" s="34" t="s">
        <v>903</v>
      </c>
      <c r="K74" s="34" t="s">
        <v>544</v>
      </c>
      <c r="L74" s="34" t="s">
        <v>26</v>
      </c>
      <c r="N74" s="35">
        <v>2167.8200000000002</v>
      </c>
      <c r="P74" s="35">
        <v>447707.13</v>
      </c>
      <c r="Q74" s="35">
        <v>447713.27</v>
      </c>
      <c r="R74" s="35">
        <v>2161.6799999999998</v>
      </c>
    </row>
    <row r="75" spans="4:18" x14ac:dyDescent="0.25">
      <c r="D75" s="34" t="s">
        <v>384</v>
      </c>
      <c r="F75" s="34">
        <v>138901</v>
      </c>
      <c r="I75" s="34">
        <v>500567</v>
      </c>
      <c r="J75" s="34" t="s">
        <v>903</v>
      </c>
      <c r="K75" s="34" t="s">
        <v>543</v>
      </c>
      <c r="L75" s="34" t="s">
        <v>26</v>
      </c>
      <c r="N75" s="35">
        <v>-1343</v>
      </c>
      <c r="P75" s="35">
        <v>8186.37</v>
      </c>
      <c r="Q75" s="34">
        <v>0.09</v>
      </c>
      <c r="R75" s="35">
        <v>6843.28</v>
      </c>
    </row>
    <row r="76" spans="4:18" x14ac:dyDescent="0.25">
      <c r="D76" s="34" t="s">
        <v>384</v>
      </c>
      <c r="F76" s="34">
        <v>138901</v>
      </c>
      <c r="I76" s="34">
        <v>500576</v>
      </c>
      <c r="J76" s="34" t="s">
        <v>408</v>
      </c>
      <c r="K76" s="34" t="s">
        <v>544</v>
      </c>
      <c r="L76" s="34" t="s">
        <v>26</v>
      </c>
      <c r="N76" s="34">
        <v>0</v>
      </c>
      <c r="P76" s="34">
        <v>0.01</v>
      </c>
      <c r="Q76" s="34">
        <v>0.01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500577</v>
      </c>
      <c r="J77" s="34" t="s">
        <v>409</v>
      </c>
      <c r="K77" s="34" t="s">
        <v>543</v>
      </c>
      <c r="L77" s="34" t="s">
        <v>26</v>
      </c>
      <c r="N77" s="34">
        <v>0</v>
      </c>
      <c r="P77" s="35">
        <v>4225.53</v>
      </c>
      <c r="Q77" s="35">
        <v>4225.53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500581</v>
      </c>
      <c r="J78" s="34" t="s">
        <v>934</v>
      </c>
      <c r="K78" s="34" t="s">
        <v>544</v>
      </c>
      <c r="L78" s="34" t="s">
        <v>26</v>
      </c>
      <c r="N78" s="34">
        <v>0</v>
      </c>
      <c r="P78" s="34">
        <v>0.01</v>
      </c>
      <c r="Q78" s="34">
        <v>0.01</v>
      </c>
      <c r="R78" s="34">
        <v>0</v>
      </c>
    </row>
    <row r="79" spans="4:18" x14ac:dyDescent="0.25">
      <c r="D79" s="34" t="s">
        <v>384</v>
      </c>
      <c r="F79" s="34">
        <v>138901</v>
      </c>
      <c r="I79" s="34">
        <v>500590</v>
      </c>
      <c r="J79" s="34" t="s">
        <v>410</v>
      </c>
      <c r="K79" s="34" t="s">
        <v>544</v>
      </c>
      <c r="L79" s="34" t="s">
        <v>26</v>
      </c>
      <c r="N79" s="34">
        <v>0</v>
      </c>
      <c r="P79" s="35">
        <v>14588.39</v>
      </c>
      <c r="Q79" s="35">
        <v>14588.39</v>
      </c>
      <c r="R79" s="34">
        <v>0</v>
      </c>
    </row>
    <row r="80" spans="4:18" x14ac:dyDescent="0.25">
      <c r="D80" s="34" t="s">
        <v>384</v>
      </c>
      <c r="F80" s="34">
        <v>138901</v>
      </c>
      <c r="I80" s="34">
        <v>500591</v>
      </c>
      <c r="J80" s="34" t="s">
        <v>904</v>
      </c>
      <c r="K80" s="34" t="s">
        <v>544</v>
      </c>
      <c r="L80" s="34" t="s">
        <v>26</v>
      </c>
      <c r="N80" s="35">
        <v>25622.42</v>
      </c>
      <c r="P80" s="35">
        <v>867447.58</v>
      </c>
      <c r="Q80" s="35">
        <v>877890.22</v>
      </c>
      <c r="R80" s="35">
        <v>15179.78</v>
      </c>
    </row>
    <row r="81" spans="4:18" x14ac:dyDescent="0.25">
      <c r="D81" s="34" t="s">
        <v>384</v>
      </c>
      <c r="F81" s="34">
        <v>138901</v>
      </c>
      <c r="I81" s="34">
        <v>500591</v>
      </c>
      <c r="J81" s="34" t="s">
        <v>904</v>
      </c>
      <c r="K81" s="34" t="s">
        <v>543</v>
      </c>
      <c r="L81" s="34" t="s">
        <v>26</v>
      </c>
      <c r="N81" s="35">
        <v>208597.59</v>
      </c>
      <c r="P81" s="35">
        <v>105775.28</v>
      </c>
      <c r="Q81" s="35">
        <v>90869.52</v>
      </c>
      <c r="R81" s="35">
        <v>223503.35</v>
      </c>
    </row>
    <row r="82" spans="4:18" x14ac:dyDescent="0.25">
      <c r="D82" s="34" t="s">
        <v>384</v>
      </c>
      <c r="F82" s="34">
        <v>138901</v>
      </c>
      <c r="I82" s="34">
        <v>500598</v>
      </c>
      <c r="J82" s="34" t="s">
        <v>1095</v>
      </c>
      <c r="K82" s="34" t="s">
        <v>544</v>
      </c>
      <c r="L82" s="34" t="s">
        <v>26</v>
      </c>
      <c r="N82" s="34">
        <v>0</v>
      </c>
      <c r="P82" s="35">
        <v>2021137.3</v>
      </c>
      <c r="Q82" s="35">
        <v>2021137.3</v>
      </c>
      <c r="R82" s="34">
        <v>0</v>
      </c>
    </row>
    <row r="83" spans="4:18" x14ac:dyDescent="0.25">
      <c r="D83" s="34" t="s">
        <v>384</v>
      </c>
      <c r="F83" s="34">
        <v>138901</v>
      </c>
      <c r="I83" s="34">
        <v>500602</v>
      </c>
      <c r="J83" s="34" t="s">
        <v>568</v>
      </c>
      <c r="K83" s="34" t="s">
        <v>544</v>
      </c>
      <c r="L83" s="34" t="s">
        <v>26</v>
      </c>
      <c r="N83" s="34">
        <v>0</v>
      </c>
      <c r="P83" s="35">
        <v>634043.01</v>
      </c>
      <c r="Q83" s="35">
        <v>634043.01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500602</v>
      </c>
      <c r="J84" s="34" t="s">
        <v>568</v>
      </c>
      <c r="K84" s="34" t="s">
        <v>543</v>
      </c>
      <c r="L84" s="34" t="s">
        <v>26</v>
      </c>
      <c r="N84" s="34">
        <v>0</v>
      </c>
      <c r="P84" s="35">
        <v>20882.310000000001</v>
      </c>
      <c r="Q84" s="35">
        <v>20882.310000000001</v>
      </c>
      <c r="R84" s="34">
        <v>0</v>
      </c>
    </row>
    <row r="85" spans="4:18" x14ac:dyDescent="0.25">
      <c r="D85" s="34" t="s">
        <v>384</v>
      </c>
      <c r="F85" s="34">
        <v>138901</v>
      </c>
      <c r="I85" s="34">
        <v>500603</v>
      </c>
      <c r="J85" s="34" t="s">
        <v>935</v>
      </c>
      <c r="K85" s="34" t="s">
        <v>544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x14ac:dyDescent="0.25">
      <c r="D86" s="34" t="s">
        <v>384</v>
      </c>
      <c r="F86" s="34">
        <v>138901</v>
      </c>
      <c r="I86" s="34">
        <v>500603</v>
      </c>
      <c r="J86" s="34" t="s">
        <v>935</v>
      </c>
      <c r="K86" s="34" t="s">
        <v>543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500607</v>
      </c>
      <c r="J87" s="34" t="s">
        <v>906</v>
      </c>
      <c r="K87" s="34" t="s">
        <v>544</v>
      </c>
      <c r="L87" s="34" t="s">
        <v>26</v>
      </c>
      <c r="N87" s="34">
        <v>0</v>
      </c>
      <c r="P87" s="34">
        <v>0</v>
      </c>
      <c r="Q87" s="34">
        <v>0</v>
      </c>
      <c r="R87" s="34">
        <v>0</v>
      </c>
    </row>
    <row r="88" spans="4:18" x14ac:dyDescent="0.25">
      <c r="D88" s="34" t="s">
        <v>384</v>
      </c>
      <c r="F88" s="34">
        <v>138901</v>
      </c>
      <c r="I88" s="34">
        <v>500607</v>
      </c>
      <c r="J88" s="34" t="s">
        <v>906</v>
      </c>
      <c r="K88" s="34" t="s">
        <v>543</v>
      </c>
      <c r="L88" s="34" t="s">
        <v>26</v>
      </c>
      <c r="N88" s="34">
        <v>0</v>
      </c>
      <c r="P88" s="34">
        <v>0</v>
      </c>
      <c r="Q88" s="34">
        <v>0</v>
      </c>
      <c r="R88" s="34">
        <v>0</v>
      </c>
    </row>
    <row r="89" spans="4:18" x14ac:dyDescent="0.25">
      <c r="D89" s="34" t="s">
        <v>384</v>
      </c>
      <c r="F89" s="34">
        <v>138901</v>
      </c>
      <c r="I89" s="34">
        <v>500610</v>
      </c>
      <c r="J89" s="34" t="s">
        <v>907</v>
      </c>
      <c r="K89" s="34" t="s">
        <v>544</v>
      </c>
      <c r="L89" s="34" t="s">
        <v>26</v>
      </c>
      <c r="N89" s="35">
        <v>44785.89</v>
      </c>
      <c r="P89" s="35">
        <v>1670038</v>
      </c>
      <c r="Q89" s="35">
        <v>1671113.45</v>
      </c>
      <c r="R89" s="35">
        <v>43710.44</v>
      </c>
    </row>
    <row r="90" spans="4:18" x14ac:dyDescent="0.25">
      <c r="D90" s="34" t="s">
        <v>384</v>
      </c>
      <c r="F90" s="34">
        <v>138901</v>
      </c>
      <c r="I90" s="34">
        <v>500610</v>
      </c>
      <c r="J90" s="34" t="s">
        <v>907</v>
      </c>
      <c r="K90" s="34" t="s">
        <v>543</v>
      </c>
      <c r="L90" s="34" t="s">
        <v>26</v>
      </c>
      <c r="N90" s="35">
        <v>99588.03</v>
      </c>
      <c r="P90" s="35">
        <v>158984.22</v>
      </c>
      <c r="Q90" s="34">
        <v>0</v>
      </c>
      <c r="R90" s="35">
        <v>258572.25</v>
      </c>
    </row>
    <row r="91" spans="4:18" x14ac:dyDescent="0.25">
      <c r="D91" s="34" t="s">
        <v>384</v>
      </c>
      <c r="F91" s="34">
        <v>138901</v>
      </c>
      <c r="I91" s="34">
        <v>500613</v>
      </c>
      <c r="J91" s="34" t="s">
        <v>411</v>
      </c>
      <c r="K91" s="34" t="s">
        <v>543</v>
      </c>
      <c r="L91" s="34" t="s">
        <v>26</v>
      </c>
      <c r="N91" s="35">
        <v>417975.02</v>
      </c>
      <c r="P91" s="35">
        <v>24521.81</v>
      </c>
      <c r="Q91" s="35">
        <v>5000</v>
      </c>
      <c r="R91" s="35">
        <v>437496.83</v>
      </c>
    </row>
    <row r="92" spans="4:18" x14ac:dyDescent="0.25">
      <c r="D92" s="34" t="s">
        <v>384</v>
      </c>
      <c r="F92" s="34">
        <v>138901</v>
      </c>
      <c r="I92" s="34">
        <v>500617</v>
      </c>
      <c r="J92" s="34" t="s">
        <v>749</v>
      </c>
      <c r="K92" s="34" t="s">
        <v>543</v>
      </c>
      <c r="L92" s="34" t="s">
        <v>26</v>
      </c>
      <c r="N92" s="34">
        <v>777.41</v>
      </c>
      <c r="P92" s="35">
        <v>4328.13</v>
      </c>
      <c r="Q92" s="35">
        <v>3521.05</v>
      </c>
      <c r="R92" s="35">
        <v>1584.49</v>
      </c>
    </row>
    <row r="93" spans="4:18" x14ac:dyDescent="0.25">
      <c r="D93" s="34" t="s">
        <v>384</v>
      </c>
      <c r="F93" s="34">
        <v>138901</v>
      </c>
      <c r="I93" s="34">
        <v>500626</v>
      </c>
      <c r="J93" s="34" t="s">
        <v>769</v>
      </c>
      <c r="K93" s="34" t="s">
        <v>544</v>
      </c>
      <c r="L93" s="34" t="s">
        <v>26</v>
      </c>
      <c r="N93" s="34">
        <v>0</v>
      </c>
      <c r="P93" s="34">
        <v>0</v>
      </c>
      <c r="Q93" s="34">
        <v>0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500626</v>
      </c>
      <c r="J94" s="34" t="s">
        <v>769</v>
      </c>
      <c r="K94" s="34" t="s">
        <v>543</v>
      </c>
      <c r="L94" s="34" t="s">
        <v>26</v>
      </c>
      <c r="N94" s="34">
        <v>0</v>
      </c>
      <c r="P94" s="34">
        <v>0</v>
      </c>
      <c r="Q94" s="34">
        <v>0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500629</v>
      </c>
      <c r="J95" s="34" t="s">
        <v>412</v>
      </c>
      <c r="K95" s="34" t="s">
        <v>543</v>
      </c>
      <c r="L95" s="34" t="s">
        <v>26</v>
      </c>
      <c r="N95" s="35">
        <v>2070.84</v>
      </c>
      <c r="P95" s="35">
        <v>30207.58</v>
      </c>
      <c r="Q95" s="35">
        <v>28297.53</v>
      </c>
      <c r="R95" s="35">
        <v>3980.89</v>
      </c>
    </row>
    <row r="96" spans="4:18" x14ac:dyDescent="0.25">
      <c r="D96" s="34" t="s">
        <v>384</v>
      </c>
      <c r="F96" s="34">
        <v>138901</v>
      </c>
      <c r="I96" s="34">
        <v>500630</v>
      </c>
      <c r="J96" s="34" t="s">
        <v>770</v>
      </c>
      <c r="K96" s="34" t="s">
        <v>544</v>
      </c>
      <c r="L96" s="34" t="s">
        <v>26</v>
      </c>
      <c r="N96" s="35">
        <v>1663470.18</v>
      </c>
      <c r="P96" s="35">
        <v>9166999.9800000004</v>
      </c>
      <c r="Q96" s="35">
        <v>9221233.6999999993</v>
      </c>
      <c r="R96" s="35">
        <v>1609236.46</v>
      </c>
    </row>
    <row r="97" spans="4:18" x14ac:dyDescent="0.25">
      <c r="D97" s="34" t="s">
        <v>384</v>
      </c>
      <c r="F97" s="34">
        <v>138901</v>
      </c>
      <c r="I97" s="34">
        <v>500630</v>
      </c>
      <c r="J97" s="34" t="s">
        <v>770</v>
      </c>
      <c r="K97" s="34" t="s">
        <v>543</v>
      </c>
      <c r="L97" s="34" t="s">
        <v>26</v>
      </c>
      <c r="N97" s="35">
        <v>5617409.4500000002</v>
      </c>
      <c r="P97" s="35">
        <v>1712315.12</v>
      </c>
      <c r="Q97" s="34">
        <v>0</v>
      </c>
      <c r="R97" s="35">
        <v>7329724.5700000003</v>
      </c>
    </row>
    <row r="98" spans="4:18" x14ac:dyDescent="0.25">
      <c r="D98" s="34" t="s">
        <v>384</v>
      </c>
      <c r="F98" s="34">
        <v>138901</v>
      </c>
      <c r="I98" s="34">
        <v>500631</v>
      </c>
      <c r="J98" s="34" t="s">
        <v>413</v>
      </c>
      <c r="K98" s="34" t="s">
        <v>544</v>
      </c>
      <c r="L98" s="34" t="s">
        <v>26</v>
      </c>
      <c r="N98" s="34">
        <v>0</v>
      </c>
      <c r="P98" s="34">
        <v>0.01</v>
      </c>
      <c r="Q98" s="34">
        <v>0.01</v>
      </c>
      <c r="R98" s="34">
        <v>0</v>
      </c>
    </row>
    <row r="99" spans="4:18" x14ac:dyDescent="0.25">
      <c r="D99" s="34" t="s">
        <v>384</v>
      </c>
      <c r="F99" s="34">
        <v>138901</v>
      </c>
      <c r="I99" s="34">
        <v>500632</v>
      </c>
      <c r="J99" s="34" t="s">
        <v>908</v>
      </c>
      <c r="K99" s="34" t="s">
        <v>543</v>
      </c>
      <c r="L99" s="34" t="s">
        <v>26</v>
      </c>
      <c r="N99" s="34">
        <v>0</v>
      </c>
      <c r="P99" s="34">
        <v>0</v>
      </c>
      <c r="Q99" s="34">
        <v>0</v>
      </c>
      <c r="R99" s="34">
        <v>0</v>
      </c>
    </row>
    <row r="100" spans="4:18" x14ac:dyDescent="0.25">
      <c r="D100" s="34" t="s">
        <v>384</v>
      </c>
      <c r="F100" s="34">
        <v>138901</v>
      </c>
      <c r="I100" s="34">
        <v>500640</v>
      </c>
      <c r="J100" s="34" t="s">
        <v>414</v>
      </c>
      <c r="K100" s="34" t="s">
        <v>544</v>
      </c>
      <c r="L100" s="34" t="s">
        <v>26</v>
      </c>
      <c r="N100" s="35">
        <v>194099.53</v>
      </c>
      <c r="P100" s="35">
        <v>2553304.46</v>
      </c>
      <c r="Q100" s="35">
        <v>2558109.16</v>
      </c>
      <c r="R100" s="35">
        <v>189294.83</v>
      </c>
    </row>
    <row r="101" spans="4:18" x14ac:dyDescent="0.25">
      <c r="D101" s="34" t="s">
        <v>384</v>
      </c>
      <c r="F101" s="34">
        <v>138901</v>
      </c>
      <c r="I101" s="34">
        <v>500640</v>
      </c>
      <c r="J101" s="34" t="s">
        <v>414</v>
      </c>
      <c r="K101" s="34" t="s">
        <v>543</v>
      </c>
      <c r="L101" s="34" t="s">
        <v>26</v>
      </c>
      <c r="N101" s="35">
        <v>450930.25</v>
      </c>
      <c r="P101" s="35">
        <v>598011.32999999996</v>
      </c>
      <c r="Q101" s="34">
        <v>0</v>
      </c>
      <c r="R101" s="35">
        <v>1048941.58</v>
      </c>
    </row>
    <row r="102" spans="4:18" x14ac:dyDescent="0.25">
      <c r="D102" s="34" t="s">
        <v>384</v>
      </c>
      <c r="F102" s="34">
        <v>138901</v>
      </c>
      <c r="I102" s="34">
        <v>500642</v>
      </c>
      <c r="J102" s="34" t="s">
        <v>414</v>
      </c>
      <c r="K102" s="34" t="s">
        <v>544</v>
      </c>
      <c r="L102" s="34" t="s">
        <v>26</v>
      </c>
      <c r="N102" s="35">
        <v>285272.69</v>
      </c>
      <c r="P102" s="35">
        <v>3749993.62</v>
      </c>
      <c r="Q102" s="35">
        <v>3757031.01</v>
      </c>
      <c r="R102" s="35">
        <v>278235.3</v>
      </c>
    </row>
    <row r="103" spans="4:18" x14ac:dyDescent="0.25">
      <c r="D103" s="34" t="s">
        <v>384</v>
      </c>
      <c r="F103" s="34">
        <v>138901</v>
      </c>
      <c r="I103" s="34">
        <v>500642</v>
      </c>
      <c r="J103" s="34" t="s">
        <v>414</v>
      </c>
      <c r="K103" s="34" t="s">
        <v>543</v>
      </c>
      <c r="L103" s="34" t="s">
        <v>26</v>
      </c>
      <c r="N103" s="35">
        <v>659497.23</v>
      </c>
      <c r="P103" s="35">
        <v>876329.86</v>
      </c>
      <c r="Q103" s="34">
        <v>0.04</v>
      </c>
      <c r="R103" s="35">
        <v>1535827.05</v>
      </c>
    </row>
    <row r="104" spans="4:18" x14ac:dyDescent="0.25">
      <c r="D104" s="34" t="s">
        <v>384</v>
      </c>
      <c r="F104" s="34">
        <v>138901</v>
      </c>
      <c r="I104" s="34">
        <v>500644</v>
      </c>
      <c r="J104" s="34" t="s">
        <v>415</v>
      </c>
      <c r="K104" s="34" t="s">
        <v>543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544</v>
      </c>
      <c r="L105" s="34" t="s">
        <v>26</v>
      </c>
      <c r="N105" s="34">
        <v>0</v>
      </c>
      <c r="P105" s="34">
        <v>0.01</v>
      </c>
      <c r="Q105" s="34">
        <v>0.01</v>
      </c>
      <c r="R105" s="34">
        <v>0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544</v>
      </c>
      <c r="L106" s="34" t="s">
        <v>26</v>
      </c>
      <c r="N106" s="34">
        <v>0</v>
      </c>
      <c r="P106" s="34">
        <v>0</v>
      </c>
      <c r="Q106" s="34">
        <v>0</v>
      </c>
      <c r="R106" s="34">
        <v>0</v>
      </c>
    </row>
    <row r="107" spans="4:18" x14ac:dyDescent="0.25">
      <c r="D107" s="34" t="s">
        <v>384</v>
      </c>
      <c r="F107" s="34">
        <v>138901</v>
      </c>
      <c r="I107" s="34">
        <v>500650</v>
      </c>
      <c r="J107" s="34" t="s">
        <v>914</v>
      </c>
      <c r="K107" s="34" t="s">
        <v>543</v>
      </c>
      <c r="L107" s="34" t="s">
        <v>26</v>
      </c>
      <c r="N107" s="34">
        <v>0</v>
      </c>
      <c r="P107" s="34">
        <v>0</v>
      </c>
      <c r="Q107" s="34">
        <v>0</v>
      </c>
      <c r="R107" s="34">
        <v>0</v>
      </c>
    </row>
    <row r="108" spans="4:18" x14ac:dyDescent="0.25">
      <c r="D108" s="34" t="s">
        <v>384</v>
      </c>
      <c r="F108" s="34">
        <v>138901</v>
      </c>
      <c r="I108" s="34">
        <v>500656</v>
      </c>
      <c r="J108" s="34" t="s">
        <v>915</v>
      </c>
      <c r="K108" s="34" t="s">
        <v>544</v>
      </c>
      <c r="L108" s="34" t="s">
        <v>26</v>
      </c>
      <c r="N108" s="35">
        <v>61884.36</v>
      </c>
      <c r="P108" s="35">
        <v>1333936.51</v>
      </c>
      <c r="Q108" s="35">
        <v>1337265.8700000001</v>
      </c>
      <c r="R108" s="35">
        <v>58555</v>
      </c>
    </row>
    <row r="109" spans="4:18" x14ac:dyDescent="0.25">
      <c r="D109" s="34" t="s">
        <v>384</v>
      </c>
      <c r="F109" s="34">
        <v>138901</v>
      </c>
      <c r="I109" s="34">
        <v>500656</v>
      </c>
      <c r="J109" s="34" t="s">
        <v>915</v>
      </c>
      <c r="K109" s="34" t="s">
        <v>543</v>
      </c>
      <c r="L109" s="34" t="s">
        <v>26</v>
      </c>
      <c r="N109" s="35">
        <v>385077.35</v>
      </c>
      <c r="P109" s="35">
        <v>312289.09000000003</v>
      </c>
      <c r="Q109" s="34">
        <v>0</v>
      </c>
      <c r="R109" s="35">
        <v>697366.44</v>
      </c>
    </row>
    <row r="110" spans="4:18" x14ac:dyDescent="0.25">
      <c r="D110" s="34" t="s">
        <v>384</v>
      </c>
      <c r="F110" s="34">
        <v>138901</v>
      </c>
      <c r="I110" s="34">
        <v>500657</v>
      </c>
      <c r="J110" s="34" t="s">
        <v>916</v>
      </c>
      <c r="K110" s="34" t="s">
        <v>543</v>
      </c>
      <c r="L110" s="34" t="s">
        <v>26</v>
      </c>
      <c r="N110" s="34">
        <v>0</v>
      </c>
      <c r="P110" s="34">
        <v>0</v>
      </c>
      <c r="Q110" s="34">
        <v>0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500664</v>
      </c>
      <c r="J111" s="34" t="s">
        <v>918</v>
      </c>
      <c r="K111" s="34" t="s">
        <v>543</v>
      </c>
      <c r="L111" s="34" t="s">
        <v>26</v>
      </c>
      <c r="N111" s="34">
        <v>0</v>
      </c>
      <c r="P111" s="34">
        <v>0</v>
      </c>
      <c r="Q111" s="34">
        <v>0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500677</v>
      </c>
      <c r="J112" s="34" t="s">
        <v>750</v>
      </c>
      <c r="K112" s="34" t="s">
        <v>544</v>
      </c>
      <c r="L112" s="34" t="s">
        <v>26</v>
      </c>
      <c r="N112" s="35">
        <v>424560.25</v>
      </c>
      <c r="P112" s="35">
        <v>6544461.4000000004</v>
      </c>
      <c r="Q112" s="35">
        <v>6559755.4299999997</v>
      </c>
      <c r="R112" s="35">
        <v>409266.22</v>
      </c>
    </row>
    <row r="113" spans="4:18" x14ac:dyDescent="0.25">
      <c r="D113" s="34" t="s">
        <v>384</v>
      </c>
      <c r="F113" s="34">
        <v>138901</v>
      </c>
      <c r="I113" s="34">
        <v>500677</v>
      </c>
      <c r="J113" s="34" t="s">
        <v>750</v>
      </c>
      <c r="K113" s="34" t="s">
        <v>543</v>
      </c>
      <c r="L113" s="34" t="s">
        <v>26</v>
      </c>
      <c r="N113" s="35">
        <v>1628659.69</v>
      </c>
      <c r="P113" s="35">
        <v>1999437.53</v>
      </c>
      <c r="Q113" s="34">
        <v>0</v>
      </c>
      <c r="R113" s="35">
        <v>3628097.22</v>
      </c>
    </row>
    <row r="114" spans="4:18" x14ac:dyDescent="0.25">
      <c r="D114" s="34" t="s">
        <v>384</v>
      </c>
      <c r="F114" s="34">
        <v>138901</v>
      </c>
      <c r="I114" s="34">
        <v>500679</v>
      </c>
      <c r="J114" s="34" t="s">
        <v>416</v>
      </c>
      <c r="K114" s="34" t="s">
        <v>544</v>
      </c>
      <c r="L114" s="34" t="s">
        <v>26</v>
      </c>
      <c r="N114" s="35">
        <v>34164.589999999997</v>
      </c>
      <c r="P114" s="35">
        <v>3261008.12</v>
      </c>
      <c r="Q114" s="35">
        <v>3236145.28</v>
      </c>
      <c r="R114" s="35">
        <v>59027.43</v>
      </c>
    </row>
    <row r="115" spans="4:18" x14ac:dyDescent="0.25">
      <c r="D115" s="34" t="s">
        <v>384</v>
      </c>
      <c r="F115" s="34">
        <v>138901</v>
      </c>
      <c r="I115" s="34">
        <v>500679</v>
      </c>
      <c r="J115" s="34" t="s">
        <v>416</v>
      </c>
      <c r="K115" s="34" t="s">
        <v>543</v>
      </c>
      <c r="L115" s="34" t="s">
        <v>26</v>
      </c>
      <c r="N115" s="35">
        <v>1185283.73</v>
      </c>
      <c r="P115" s="35">
        <v>654199.77</v>
      </c>
      <c r="Q115" s="35">
        <v>1467083.83</v>
      </c>
      <c r="R115" s="35">
        <v>372399.67</v>
      </c>
    </row>
    <row r="116" spans="4:18" x14ac:dyDescent="0.25">
      <c r="D116" s="34" t="s">
        <v>384</v>
      </c>
      <c r="F116" s="34">
        <v>138901</v>
      </c>
      <c r="I116" s="34">
        <v>500680</v>
      </c>
      <c r="J116" s="34" t="s">
        <v>919</v>
      </c>
      <c r="K116" s="34" t="s">
        <v>543</v>
      </c>
      <c r="L116" s="34" t="s">
        <v>26</v>
      </c>
      <c r="N116" s="34">
        <v>0</v>
      </c>
      <c r="P116" s="34">
        <v>0</v>
      </c>
      <c r="Q116" s="34">
        <v>0</v>
      </c>
      <c r="R116" s="34">
        <v>0</v>
      </c>
    </row>
    <row r="117" spans="4:18" x14ac:dyDescent="0.25">
      <c r="D117" s="34" t="s">
        <v>384</v>
      </c>
      <c r="F117" s="34">
        <v>138901</v>
      </c>
      <c r="I117" s="34">
        <v>500682</v>
      </c>
      <c r="J117" s="34" t="s">
        <v>771</v>
      </c>
      <c r="K117" s="34" t="s">
        <v>544</v>
      </c>
      <c r="L117" s="34" t="s">
        <v>26</v>
      </c>
      <c r="N117" s="35">
        <v>1616.16</v>
      </c>
      <c r="P117" s="35">
        <v>8313.7199999999993</v>
      </c>
      <c r="Q117" s="35">
        <v>8427.93</v>
      </c>
      <c r="R117" s="35">
        <v>1501.95</v>
      </c>
    </row>
    <row r="118" spans="4:18" x14ac:dyDescent="0.25">
      <c r="D118" s="34" t="s">
        <v>384</v>
      </c>
      <c r="F118" s="34">
        <v>138901</v>
      </c>
      <c r="I118" s="34">
        <v>500682</v>
      </c>
      <c r="J118" s="34" t="s">
        <v>771</v>
      </c>
      <c r="K118" s="34" t="s">
        <v>543</v>
      </c>
      <c r="L118" s="34" t="s">
        <v>26</v>
      </c>
      <c r="N118" s="35">
        <v>19525.09</v>
      </c>
      <c r="P118" s="35">
        <v>3151.59</v>
      </c>
      <c r="Q118" s="35">
        <v>18769.64</v>
      </c>
      <c r="R118" s="35">
        <v>3907.04</v>
      </c>
    </row>
    <row r="119" spans="4:18" x14ac:dyDescent="0.25">
      <c r="D119" s="34" t="s">
        <v>384</v>
      </c>
      <c r="F119" s="34">
        <v>138901</v>
      </c>
      <c r="I119" s="34">
        <v>500686</v>
      </c>
      <c r="J119" s="34" t="s">
        <v>751</v>
      </c>
      <c r="K119" s="34" t="s">
        <v>544</v>
      </c>
      <c r="L119" s="34" t="s">
        <v>26</v>
      </c>
      <c r="N119" s="34">
        <v>553.05999999999995</v>
      </c>
      <c r="P119" s="35">
        <v>137432.04</v>
      </c>
      <c r="Q119" s="35">
        <v>137499.67000000001</v>
      </c>
      <c r="R119" s="34">
        <v>485.43</v>
      </c>
    </row>
    <row r="120" spans="4:18" x14ac:dyDescent="0.25">
      <c r="D120" s="34" t="s">
        <v>384</v>
      </c>
      <c r="F120" s="34">
        <v>138901</v>
      </c>
      <c r="I120" s="34">
        <v>500686</v>
      </c>
      <c r="J120" s="34" t="s">
        <v>751</v>
      </c>
      <c r="K120" s="34" t="s">
        <v>543</v>
      </c>
      <c r="L120" s="34" t="s">
        <v>26</v>
      </c>
      <c r="N120" s="35">
        <v>8527.24</v>
      </c>
      <c r="P120" s="35">
        <v>16770.53</v>
      </c>
      <c r="Q120" s="34">
        <v>0</v>
      </c>
      <c r="R120" s="35">
        <v>25297.77</v>
      </c>
    </row>
    <row r="121" spans="4:18" x14ac:dyDescent="0.25">
      <c r="D121" s="34" t="s">
        <v>384</v>
      </c>
      <c r="F121" s="34">
        <v>138901</v>
      </c>
      <c r="I121" s="34">
        <v>500691</v>
      </c>
      <c r="J121" s="34" t="s">
        <v>920</v>
      </c>
      <c r="K121" s="34" t="s">
        <v>544</v>
      </c>
      <c r="L121" s="34" t="s">
        <v>26</v>
      </c>
      <c r="N121" s="34">
        <v>0</v>
      </c>
      <c r="P121" s="34">
        <v>0</v>
      </c>
      <c r="Q121" s="34">
        <v>0</v>
      </c>
      <c r="R121" s="34">
        <v>0</v>
      </c>
    </row>
    <row r="122" spans="4:18" x14ac:dyDescent="0.25">
      <c r="D122" s="34" t="s">
        <v>384</v>
      </c>
      <c r="F122" s="34">
        <v>138901</v>
      </c>
      <c r="I122" s="34">
        <v>500691</v>
      </c>
      <c r="J122" s="34" t="s">
        <v>920</v>
      </c>
      <c r="K122" s="34" t="s">
        <v>543</v>
      </c>
      <c r="L122" s="34" t="s">
        <v>26</v>
      </c>
      <c r="N122" s="34">
        <v>0</v>
      </c>
      <c r="P122" s="34">
        <v>0</v>
      </c>
      <c r="Q122" s="34">
        <v>0</v>
      </c>
      <c r="R122" s="34">
        <v>0</v>
      </c>
    </row>
    <row r="123" spans="4:18" x14ac:dyDescent="0.25">
      <c r="D123" s="34" t="s">
        <v>384</v>
      </c>
      <c r="F123" s="34">
        <v>138901</v>
      </c>
      <c r="I123" s="34">
        <v>500693</v>
      </c>
      <c r="J123" s="34" t="s">
        <v>417</v>
      </c>
      <c r="K123" s="34" t="s">
        <v>543</v>
      </c>
      <c r="L123" s="34" t="s">
        <v>26</v>
      </c>
      <c r="N123" s="35">
        <v>153408.93</v>
      </c>
      <c r="P123" s="35">
        <v>20384.68</v>
      </c>
      <c r="Q123" s="34">
        <v>0</v>
      </c>
      <c r="R123" s="35">
        <v>173793.61</v>
      </c>
    </row>
    <row r="124" spans="4:18" x14ac:dyDescent="0.25">
      <c r="D124" s="34" t="s">
        <v>384</v>
      </c>
      <c r="F124" s="34">
        <v>138901</v>
      </c>
      <c r="I124" s="34">
        <v>500700</v>
      </c>
      <c r="J124" s="34" t="s">
        <v>921</v>
      </c>
      <c r="K124" s="34" t="s">
        <v>543</v>
      </c>
      <c r="L124" s="34" t="s">
        <v>26</v>
      </c>
      <c r="N124" s="35">
        <v>1230566.47</v>
      </c>
      <c r="P124" s="35">
        <v>563955.35</v>
      </c>
      <c r="Q124" s="35">
        <v>1722793.03</v>
      </c>
      <c r="R124" s="35">
        <v>71728.789999999994</v>
      </c>
    </row>
    <row r="125" spans="4:18" x14ac:dyDescent="0.25">
      <c r="D125" s="34" t="s">
        <v>384</v>
      </c>
      <c r="F125" s="34">
        <v>138901</v>
      </c>
      <c r="I125" s="34">
        <v>500701</v>
      </c>
      <c r="J125" s="34" t="s">
        <v>922</v>
      </c>
      <c r="K125" s="34" t="s">
        <v>544</v>
      </c>
      <c r="L125" s="34" t="s">
        <v>26</v>
      </c>
      <c r="N125" s="35">
        <v>88583.05</v>
      </c>
      <c r="P125" s="35">
        <v>4460784.13</v>
      </c>
      <c r="Q125" s="35">
        <v>4432892.05</v>
      </c>
      <c r="R125" s="35">
        <v>116475.13</v>
      </c>
    </row>
    <row r="126" spans="4:18" x14ac:dyDescent="0.25">
      <c r="D126" s="34" t="s">
        <v>384</v>
      </c>
      <c r="F126" s="34">
        <v>138901</v>
      </c>
      <c r="I126" s="34">
        <v>500701</v>
      </c>
      <c r="J126" s="34" t="s">
        <v>922</v>
      </c>
      <c r="K126" s="34" t="s">
        <v>543</v>
      </c>
      <c r="L126" s="34" t="s">
        <v>26</v>
      </c>
      <c r="N126" s="35">
        <v>1671441.21</v>
      </c>
      <c r="P126" s="35">
        <v>712666.67</v>
      </c>
      <c r="Q126" s="35">
        <v>2212841.4500000002</v>
      </c>
      <c r="R126" s="35">
        <v>171266.43</v>
      </c>
    </row>
    <row r="127" spans="4:18" x14ac:dyDescent="0.25">
      <c r="D127" s="34" t="s">
        <v>384</v>
      </c>
      <c r="F127" s="34">
        <v>138901</v>
      </c>
      <c r="I127" s="34">
        <v>500708</v>
      </c>
      <c r="J127" s="34" t="s">
        <v>418</v>
      </c>
      <c r="K127" s="34" t="s">
        <v>544</v>
      </c>
      <c r="L127" s="34" t="s">
        <v>26</v>
      </c>
      <c r="N127" s="35">
        <v>4827.83</v>
      </c>
      <c r="P127" s="35">
        <v>2743634.37</v>
      </c>
      <c r="Q127" s="35">
        <v>2735093.2</v>
      </c>
      <c r="R127" s="35">
        <v>13369</v>
      </c>
    </row>
    <row r="128" spans="4:18" x14ac:dyDescent="0.25">
      <c r="D128" s="34" t="s">
        <v>384</v>
      </c>
      <c r="F128" s="34">
        <v>138901</v>
      </c>
      <c r="I128" s="34">
        <v>500708</v>
      </c>
      <c r="J128" s="34" t="s">
        <v>418</v>
      </c>
      <c r="K128" s="34" t="s">
        <v>543</v>
      </c>
      <c r="L128" s="34" t="s">
        <v>26</v>
      </c>
      <c r="N128" s="35">
        <v>325085.65999999997</v>
      </c>
      <c r="P128" s="35">
        <v>393045.16</v>
      </c>
      <c r="Q128" s="35">
        <v>443240.63</v>
      </c>
      <c r="R128" s="35">
        <v>274890.19</v>
      </c>
    </row>
    <row r="129" spans="4:18" x14ac:dyDescent="0.25">
      <c r="D129" s="34" t="s">
        <v>384</v>
      </c>
      <c r="F129" s="34">
        <v>138901</v>
      </c>
      <c r="I129" s="34">
        <v>500709</v>
      </c>
      <c r="J129" s="34" t="s">
        <v>418</v>
      </c>
      <c r="K129" s="34" t="s">
        <v>544</v>
      </c>
      <c r="L129" s="34" t="s">
        <v>26</v>
      </c>
      <c r="N129" s="35">
        <v>19534.16</v>
      </c>
      <c r="P129" s="35">
        <v>10963574.109999999</v>
      </c>
      <c r="Q129" s="35">
        <v>10929014.779999999</v>
      </c>
      <c r="R129" s="35">
        <v>54093.49</v>
      </c>
    </row>
    <row r="130" spans="4:18" x14ac:dyDescent="0.25">
      <c r="D130" s="34" t="s">
        <v>384</v>
      </c>
      <c r="F130" s="34">
        <v>138901</v>
      </c>
      <c r="I130" s="34">
        <v>500709</v>
      </c>
      <c r="J130" s="34" t="s">
        <v>418</v>
      </c>
      <c r="K130" s="34" t="s">
        <v>543</v>
      </c>
      <c r="L130" s="34" t="s">
        <v>26</v>
      </c>
      <c r="N130" s="35">
        <v>1315358.26</v>
      </c>
      <c r="P130" s="35">
        <v>1590335.17</v>
      </c>
      <c r="Q130" s="35">
        <v>1793435.53</v>
      </c>
      <c r="R130" s="35">
        <v>1112257.8999999999</v>
      </c>
    </row>
    <row r="131" spans="4:18" x14ac:dyDescent="0.25">
      <c r="D131" s="34" t="s">
        <v>384</v>
      </c>
      <c r="F131" s="34">
        <v>138901</v>
      </c>
      <c r="I131" s="34">
        <v>500710</v>
      </c>
      <c r="J131" s="34" t="s">
        <v>772</v>
      </c>
      <c r="K131" s="34" t="s">
        <v>543</v>
      </c>
      <c r="L131" s="34" t="s">
        <v>26</v>
      </c>
      <c r="N131" s="35">
        <v>1398.26</v>
      </c>
      <c r="P131" s="35">
        <v>2066.5</v>
      </c>
      <c r="Q131" s="35">
        <v>2167.3000000000002</v>
      </c>
      <c r="R131" s="35">
        <v>1297.46</v>
      </c>
    </row>
    <row r="132" spans="4:18" x14ac:dyDescent="0.25">
      <c r="D132" s="34" t="s">
        <v>384</v>
      </c>
      <c r="F132" s="34">
        <v>138901</v>
      </c>
      <c r="I132" s="34">
        <v>500716</v>
      </c>
      <c r="J132" s="34" t="s">
        <v>419</v>
      </c>
      <c r="K132" s="34" t="s">
        <v>544</v>
      </c>
      <c r="L132" s="34" t="s">
        <v>26</v>
      </c>
      <c r="N132" s="34">
        <v>0</v>
      </c>
      <c r="P132" s="34">
        <v>0</v>
      </c>
      <c r="Q132" s="34">
        <v>0</v>
      </c>
      <c r="R132" s="34">
        <v>0</v>
      </c>
    </row>
    <row r="133" spans="4:18" x14ac:dyDescent="0.25">
      <c r="D133" s="34" t="s">
        <v>384</v>
      </c>
      <c r="F133" s="34">
        <v>138901</v>
      </c>
      <c r="I133" s="34">
        <v>500716</v>
      </c>
      <c r="J133" s="34" t="s">
        <v>419</v>
      </c>
      <c r="K133" s="34" t="s">
        <v>543</v>
      </c>
      <c r="L133" s="34" t="s">
        <v>26</v>
      </c>
      <c r="N133" s="34">
        <v>0</v>
      </c>
      <c r="P133" s="34">
        <v>0</v>
      </c>
      <c r="Q133" s="34">
        <v>0</v>
      </c>
      <c r="R133" s="34">
        <v>0</v>
      </c>
    </row>
    <row r="134" spans="4:18" x14ac:dyDescent="0.25">
      <c r="D134" s="34" t="s">
        <v>384</v>
      </c>
      <c r="F134" s="34">
        <v>138901</v>
      </c>
      <c r="I134" s="34">
        <v>500721</v>
      </c>
      <c r="J134" s="34" t="s">
        <v>923</v>
      </c>
      <c r="K134" s="34" t="s">
        <v>544</v>
      </c>
      <c r="L134" s="34" t="s">
        <v>26</v>
      </c>
      <c r="N134" s="35">
        <v>33738.050000000003</v>
      </c>
      <c r="P134" s="35">
        <v>302801.84000000003</v>
      </c>
      <c r="Q134" s="35">
        <v>304378.13</v>
      </c>
      <c r="R134" s="35">
        <v>32161.759999999998</v>
      </c>
    </row>
    <row r="135" spans="4:18" x14ac:dyDescent="0.25">
      <c r="D135" s="34" t="s">
        <v>384</v>
      </c>
      <c r="F135" s="34">
        <v>138901</v>
      </c>
      <c r="I135" s="34">
        <v>500721</v>
      </c>
      <c r="J135" s="34" t="s">
        <v>923</v>
      </c>
      <c r="K135" s="34" t="s">
        <v>543</v>
      </c>
      <c r="L135" s="34" t="s">
        <v>26</v>
      </c>
      <c r="N135" s="35">
        <v>177883.72</v>
      </c>
      <c r="P135" s="35">
        <v>191505.88</v>
      </c>
      <c r="Q135" s="34">
        <v>0.04</v>
      </c>
      <c r="R135" s="35">
        <v>369389.56</v>
      </c>
    </row>
    <row r="136" spans="4:18" x14ac:dyDescent="0.25">
      <c r="D136" s="34" t="s">
        <v>384</v>
      </c>
      <c r="F136" s="34">
        <v>138901</v>
      </c>
      <c r="I136" s="34">
        <v>500724</v>
      </c>
      <c r="J136" s="34" t="s">
        <v>414</v>
      </c>
      <c r="K136" s="34" t="s">
        <v>544</v>
      </c>
      <c r="L136" s="34" t="s">
        <v>26</v>
      </c>
      <c r="N136" s="35">
        <v>12072.57</v>
      </c>
      <c r="P136" s="35">
        <v>69744.45</v>
      </c>
      <c r="Q136" s="35">
        <v>69132.88</v>
      </c>
      <c r="R136" s="35">
        <v>12684.14</v>
      </c>
    </row>
    <row r="137" spans="4:18" x14ac:dyDescent="0.25">
      <c r="D137" s="34" t="s">
        <v>384</v>
      </c>
      <c r="F137" s="34">
        <v>138901</v>
      </c>
      <c r="I137" s="34">
        <v>500724</v>
      </c>
      <c r="J137" s="34" t="s">
        <v>414</v>
      </c>
      <c r="K137" s="34" t="s">
        <v>543</v>
      </c>
      <c r="L137" s="34" t="s">
        <v>26</v>
      </c>
      <c r="N137" s="35">
        <v>147225</v>
      </c>
      <c r="P137" s="35">
        <v>70483.070000000007</v>
      </c>
      <c r="Q137" s="35">
        <v>116124.28</v>
      </c>
      <c r="R137" s="35">
        <v>101583.79</v>
      </c>
    </row>
    <row r="138" spans="4:18" x14ac:dyDescent="0.25">
      <c r="D138" s="34" t="s">
        <v>384</v>
      </c>
      <c r="F138" s="34">
        <v>138901</v>
      </c>
      <c r="I138" s="34">
        <v>500730</v>
      </c>
      <c r="J138" s="34" t="s">
        <v>924</v>
      </c>
      <c r="K138" s="34" t="s">
        <v>543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x14ac:dyDescent="0.25">
      <c r="D139" s="34" t="s">
        <v>384</v>
      </c>
      <c r="F139" s="34">
        <v>138901</v>
      </c>
      <c r="I139" s="34">
        <v>500732</v>
      </c>
      <c r="J139" s="34" t="s">
        <v>647</v>
      </c>
      <c r="K139" s="34" t="s">
        <v>544</v>
      </c>
      <c r="L139" s="34" t="s">
        <v>26</v>
      </c>
      <c r="N139" s="34">
        <v>615.05999999999995</v>
      </c>
      <c r="P139" s="35">
        <v>7944.27</v>
      </c>
      <c r="Q139" s="35">
        <v>7938.29</v>
      </c>
      <c r="R139" s="34">
        <v>621.04</v>
      </c>
    </row>
    <row r="140" spans="4:18" x14ac:dyDescent="0.25">
      <c r="D140" s="34" t="s">
        <v>384</v>
      </c>
      <c r="F140" s="34">
        <v>138901</v>
      </c>
      <c r="I140" s="34">
        <v>500732</v>
      </c>
      <c r="J140" s="34" t="s">
        <v>647</v>
      </c>
      <c r="K140" s="34" t="s">
        <v>543</v>
      </c>
      <c r="L140" s="34" t="s">
        <v>26</v>
      </c>
      <c r="N140" s="34">
        <v>-333.13</v>
      </c>
      <c r="P140" s="35">
        <v>2236.13</v>
      </c>
      <c r="Q140" s="34">
        <v>349.95</v>
      </c>
      <c r="R140" s="35">
        <v>1553.05</v>
      </c>
    </row>
    <row r="141" spans="4:18" x14ac:dyDescent="0.25">
      <c r="D141" s="34" t="s">
        <v>384</v>
      </c>
      <c r="F141" s="34">
        <v>138901</v>
      </c>
      <c r="I141" s="34">
        <v>500734</v>
      </c>
      <c r="J141" s="34" t="s">
        <v>648</v>
      </c>
      <c r="K141" s="34" t="s">
        <v>544</v>
      </c>
      <c r="L141" s="34" t="s">
        <v>26</v>
      </c>
      <c r="N141" s="34">
        <v>411.73</v>
      </c>
      <c r="P141" s="35">
        <v>38866.519999999997</v>
      </c>
      <c r="Q141" s="35">
        <v>38995.26</v>
      </c>
      <c r="R141" s="34">
        <v>282.99</v>
      </c>
    </row>
    <row r="142" spans="4:18" x14ac:dyDescent="0.25">
      <c r="D142" s="34" t="s">
        <v>384</v>
      </c>
      <c r="F142" s="34">
        <v>138901</v>
      </c>
      <c r="I142" s="34">
        <v>500734</v>
      </c>
      <c r="J142" s="34" t="s">
        <v>648</v>
      </c>
      <c r="K142" s="34" t="s">
        <v>543</v>
      </c>
      <c r="L142" s="34" t="s">
        <v>26</v>
      </c>
      <c r="N142" s="35">
        <v>32983.699999999997</v>
      </c>
      <c r="P142" s="35">
        <v>38724.160000000003</v>
      </c>
      <c r="Q142" s="35">
        <v>13555.29</v>
      </c>
      <c r="R142" s="35">
        <v>58152.57</v>
      </c>
    </row>
    <row r="143" spans="4:18" x14ac:dyDescent="0.25">
      <c r="D143" s="34" t="s">
        <v>384</v>
      </c>
      <c r="F143" s="34">
        <v>138901</v>
      </c>
      <c r="I143" s="34">
        <v>500735</v>
      </c>
      <c r="J143" s="34" t="s">
        <v>773</v>
      </c>
      <c r="K143" s="34" t="s">
        <v>544</v>
      </c>
      <c r="L143" s="34" t="s">
        <v>26</v>
      </c>
      <c r="N143" s="35">
        <v>734201.11</v>
      </c>
      <c r="P143" s="35">
        <v>2254224.5499999998</v>
      </c>
      <c r="Q143" s="35">
        <v>2261121.7999999998</v>
      </c>
      <c r="R143" s="35">
        <v>727303.86</v>
      </c>
    </row>
    <row r="144" spans="4:18" x14ac:dyDescent="0.25">
      <c r="D144" s="34" t="s">
        <v>384</v>
      </c>
      <c r="F144" s="34">
        <v>138901</v>
      </c>
      <c r="I144" s="34">
        <v>500735</v>
      </c>
      <c r="J144" s="34" t="s">
        <v>773</v>
      </c>
      <c r="K144" s="34" t="s">
        <v>543</v>
      </c>
      <c r="L144" s="34" t="s">
        <v>26</v>
      </c>
      <c r="N144" s="35">
        <v>191758.73</v>
      </c>
      <c r="P144" s="35">
        <v>861621.19</v>
      </c>
      <c r="Q144" s="34">
        <v>0</v>
      </c>
      <c r="R144" s="35">
        <v>1053379.92</v>
      </c>
    </row>
    <row r="145" spans="4:18" x14ac:dyDescent="0.25">
      <c r="D145" s="34" t="s">
        <v>384</v>
      </c>
      <c r="F145" s="34">
        <v>138901</v>
      </c>
      <c r="I145" s="34">
        <v>500736</v>
      </c>
      <c r="J145" s="34" t="s">
        <v>926</v>
      </c>
      <c r="K145" s="34" t="s">
        <v>543</v>
      </c>
      <c r="L145" s="34" t="s">
        <v>26</v>
      </c>
      <c r="N145" s="34">
        <v>0</v>
      </c>
      <c r="P145" s="34">
        <v>0</v>
      </c>
      <c r="Q145" s="34">
        <v>0</v>
      </c>
      <c r="R145" s="34">
        <v>0</v>
      </c>
    </row>
    <row r="146" spans="4:18" x14ac:dyDescent="0.25">
      <c r="D146" s="34" t="s">
        <v>384</v>
      </c>
      <c r="F146" s="34">
        <v>138901</v>
      </c>
      <c r="I146" s="34">
        <v>500740</v>
      </c>
      <c r="J146" s="34" t="s">
        <v>927</v>
      </c>
      <c r="K146" s="34" t="s">
        <v>544</v>
      </c>
      <c r="L146" s="34" t="s">
        <v>26</v>
      </c>
      <c r="N146" s="35">
        <v>101923.61</v>
      </c>
      <c r="P146" s="35">
        <v>1069058.03</v>
      </c>
      <c r="Q146" s="35">
        <v>1071785.26</v>
      </c>
      <c r="R146" s="35">
        <v>99196.38</v>
      </c>
    </row>
    <row r="147" spans="4:18" x14ac:dyDescent="0.25">
      <c r="D147" s="34" t="s">
        <v>384</v>
      </c>
      <c r="F147" s="34">
        <v>138901</v>
      </c>
      <c r="I147" s="34">
        <v>500740</v>
      </c>
      <c r="J147" s="34" t="s">
        <v>927</v>
      </c>
      <c r="K147" s="34" t="s">
        <v>543</v>
      </c>
      <c r="L147" s="34" t="s">
        <v>26</v>
      </c>
      <c r="N147" s="35">
        <v>264203.99</v>
      </c>
      <c r="P147" s="35">
        <v>375843.16</v>
      </c>
      <c r="Q147" s="34">
        <v>85.28</v>
      </c>
      <c r="R147" s="35">
        <v>639961.87</v>
      </c>
    </row>
    <row r="148" spans="4:18" x14ac:dyDescent="0.25">
      <c r="D148" s="34" t="s">
        <v>384</v>
      </c>
      <c r="F148" s="34">
        <v>138901</v>
      </c>
      <c r="I148" s="34">
        <v>500741</v>
      </c>
      <c r="J148" s="34" t="s">
        <v>928</v>
      </c>
      <c r="K148" s="34" t="s">
        <v>544</v>
      </c>
      <c r="L148" s="34" t="s">
        <v>26</v>
      </c>
      <c r="N148" s="35">
        <v>1602.8</v>
      </c>
      <c r="P148" s="35">
        <v>194686.82</v>
      </c>
      <c r="Q148" s="35">
        <v>195840.58</v>
      </c>
      <c r="R148" s="34">
        <v>449.04</v>
      </c>
    </row>
    <row r="149" spans="4:18" x14ac:dyDescent="0.25">
      <c r="D149" s="34" t="s">
        <v>384</v>
      </c>
      <c r="F149" s="34">
        <v>138901</v>
      </c>
      <c r="I149" s="34">
        <v>500741</v>
      </c>
      <c r="J149" s="34" t="s">
        <v>928</v>
      </c>
      <c r="K149" s="34" t="s">
        <v>543</v>
      </c>
      <c r="L149" s="34" t="s">
        <v>26</v>
      </c>
      <c r="N149" s="35">
        <v>16263.51</v>
      </c>
      <c r="P149" s="35">
        <v>88748.04</v>
      </c>
      <c r="Q149" s="35">
        <v>90610.32</v>
      </c>
      <c r="R149" s="35">
        <v>14401.23</v>
      </c>
    </row>
    <row r="150" spans="4:18" x14ac:dyDescent="0.25">
      <c r="D150" s="34" t="s">
        <v>384</v>
      </c>
      <c r="F150" s="34">
        <v>138901</v>
      </c>
      <c r="I150" s="34">
        <v>500742</v>
      </c>
      <c r="J150" s="34" t="s">
        <v>774</v>
      </c>
      <c r="K150" s="34" t="s">
        <v>543</v>
      </c>
      <c r="L150" s="34" t="s">
        <v>26</v>
      </c>
      <c r="N150" s="34">
        <v>0</v>
      </c>
      <c r="P150" s="34">
        <v>0</v>
      </c>
      <c r="Q150" s="34">
        <v>0</v>
      </c>
      <c r="R150" s="34">
        <v>0</v>
      </c>
    </row>
    <row r="151" spans="4:18" x14ac:dyDescent="0.25">
      <c r="D151" s="34" t="s">
        <v>384</v>
      </c>
      <c r="F151" s="34">
        <v>138901</v>
      </c>
      <c r="I151" s="34">
        <v>500743</v>
      </c>
      <c r="J151" s="34" t="s">
        <v>649</v>
      </c>
      <c r="K151" s="34" t="s">
        <v>544</v>
      </c>
      <c r="L151" s="34" t="s">
        <v>26</v>
      </c>
      <c r="N151" s="34">
        <v>0</v>
      </c>
      <c r="P151" s="34">
        <v>62.79</v>
      </c>
      <c r="Q151" s="34">
        <v>62.79</v>
      </c>
      <c r="R151" s="34">
        <v>0</v>
      </c>
    </row>
    <row r="152" spans="4:18" x14ac:dyDescent="0.25">
      <c r="D152" s="34" t="s">
        <v>384</v>
      </c>
      <c r="F152" s="34">
        <v>138901</v>
      </c>
      <c r="I152" s="34">
        <v>500743</v>
      </c>
      <c r="J152" s="34" t="s">
        <v>649</v>
      </c>
      <c r="K152" s="34" t="s">
        <v>543</v>
      </c>
      <c r="L152" s="34" t="s">
        <v>26</v>
      </c>
      <c r="N152" s="34">
        <v>0</v>
      </c>
      <c r="P152" s="34">
        <v>285.58</v>
      </c>
      <c r="Q152" s="34">
        <v>285.58</v>
      </c>
      <c r="R152" s="34">
        <v>0</v>
      </c>
    </row>
    <row r="153" spans="4:18" x14ac:dyDescent="0.25">
      <c r="D153" s="34" t="s">
        <v>384</v>
      </c>
      <c r="F153" s="34">
        <v>138901</v>
      </c>
      <c r="I153" s="34">
        <v>500746</v>
      </c>
      <c r="J153" s="34" t="s">
        <v>420</v>
      </c>
      <c r="K153" s="34" t="s">
        <v>544</v>
      </c>
      <c r="L153" s="34" t="s">
        <v>26</v>
      </c>
      <c r="N153" s="35">
        <v>243065.35</v>
      </c>
      <c r="P153" s="35">
        <v>950889.85</v>
      </c>
      <c r="Q153" s="35">
        <v>1003422.47</v>
      </c>
      <c r="R153" s="35">
        <v>190532.73</v>
      </c>
    </row>
    <row r="154" spans="4:18" x14ac:dyDescent="0.25">
      <c r="D154" s="34" t="s">
        <v>384</v>
      </c>
      <c r="F154" s="34">
        <v>138901</v>
      </c>
      <c r="I154" s="34">
        <v>500746</v>
      </c>
      <c r="J154" s="34" t="s">
        <v>420</v>
      </c>
      <c r="K154" s="34" t="s">
        <v>543</v>
      </c>
      <c r="L154" s="34" t="s">
        <v>26</v>
      </c>
      <c r="N154" s="35">
        <v>3250182.35</v>
      </c>
      <c r="P154" s="35">
        <v>832431.07</v>
      </c>
      <c r="Q154" s="34">
        <v>0</v>
      </c>
      <c r="R154" s="35">
        <v>4082613.42</v>
      </c>
    </row>
    <row r="155" spans="4:18" x14ac:dyDescent="0.25">
      <c r="D155" s="34" t="s">
        <v>384</v>
      </c>
      <c r="F155" s="34">
        <v>138901</v>
      </c>
      <c r="I155" s="34">
        <v>500748</v>
      </c>
      <c r="J155" s="34" t="s">
        <v>752</v>
      </c>
      <c r="K155" s="34" t="s">
        <v>543</v>
      </c>
      <c r="L155" s="34" t="s">
        <v>26</v>
      </c>
      <c r="N155" s="35">
        <v>6000.7</v>
      </c>
      <c r="P155" s="35">
        <v>6987.48</v>
      </c>
      <c r="Q155" s="35">
        <v>7440.87</v>
      </c>
      <c r="R155" s="35">
        <v>5547.31</v>
      </c>
    </row>
    <row r="156" spans="4:18" x14ac:dyDescent="0.25">
      <c r="D156" s="34" t="s">
        <v>384</v>
      </c>
      <c r="F156" s="34">
        <v>138901</v>
      </c>
      <c r="I156" s="34">
        <v>500749</v>
      </c>
      <c r="J156" s="34" t="s">
        <v>421</v>
      </c>
      <c r="K156" s="34" t="s">
        <v>544</v>
      </c>
      <c r="L156" s="34" t="s">
        <v>26</v>
      </c>
      <c r="N156" s="35">
        <v>98597.38</v>
      </c>
      <c r="P156" s="35">
        <v>965499.43</v>
      </c>
      <c r="Q156" s="35">
        <v>1064921.77</v>
      </c>
      <c r="R156" s="34">
        <v>-824.96</v>
      </c>
    </row>
    <row r="157" spans="4:18" x14ac:dyDescent="0.25">
      <c r="D157" s="34" t="s">
        <v>384</v>
      </c>
      <c r="F157" s="34">
        <v>138901</v>
      </c>
      <c r="I157" s="34">
        <v>500749</v>
      </c>
      <c r="J157" s="34" t="s">
        <v>421</v>
      </c>
      <c r="K157" s="34" t="s">
        <v>543</v>
      </c>
      <c r="L157" s="34" t="s">
        <v>26</v>
      </c>
      <c r="N157" s="35">
        <v>2044103.33</v>
      </c>
      <c r="P157" s="35">
        <v>478893.41</v>
      </c>
      <c r="Q157" s="34">
        <v>0</v>
      </c>
      <c r="R157" s="35">
        <v>2522996.7400000002</v>
      </c>
    </row>
    <row r="158" spans="4:18" x14ac:dyDescent="0.25">
      <c r="D158" s="34" t="s">
        <v>384</v>
      </c>
      <c r="F158" s="34">
        <v>138901</v>
      </c>
      <c r="I158" s="34">
        <v>500758</v>
      </c>
      <c r="J158" s="34" t="s">
        <v>422</v>
      </c>
      <c r="K158" s="34" t="s">
        <v>543</v>
      </c>
      <c r="L158" s="34" t="s">
        <v>26</v>
      </c>
      <c r="N158" s="35">
        <v>5886.28</v>
      </c>
      <c r="P158" s="35">
        <v>3521.05</v>
      </c>
      <c r="Q158" s="34">
        <v>0</v>
      </c>
      <c r="R158" s="35">
        <v>9407.33</v>
      </c>
    </row>
    <row r="159" spans="4:18" x14ac:dyDescent="0.25">
      <c r="D159" s="34" t="s">
        <v>384</v>
      </c>
      <c r="F159" s="34">
        <v>138901</v>
      </c>
      <c r="I159" s="34">
        <v>500768</v>
      </c>
      <c r="J159" s="34" t="s">
        <v>423</v>
      </c>
      <c r="K159" s="34" t="s">
        <v>543</v>
      </c>
      <c r="L159" s="34" t="s">
        <v>26</v>
      </c>
      <c r="N159" s="34">
        <v>0</v>
      </c>
      <c r="P159" s="35">
        <v>16670.580000000002</v>
      </c>
      <c r="Q159" s="35">
        <v>14090.17</v>
      </c>
      <c r="R159" s="35">
        <v>2580.41</v>
      </c>
    </row>
    <row r="160" spans="4:18" x14ac:dyDescent="0.25">
      <c r="D160" s="34" t="s">
        <v>384</v>
      </c>
      <c r="F160" s="34">
        <v>138901</v>
      </c>
      <c r="I160" s="34">
        <v>500770</v>
      </c>
      <c r="J160" s="34" t="s">
        <v>1033</v>
      </c>
      <c r="K160" s="34" t="s">
        <v>544</v>
      </c>
      <c r="L160" s="34" t="s">
        <v>26</v>
      </c>
      <c r="N160" s="35">
        <v>17023.22</v>
      </c>
      <c r="P160" s="35">
        <v>268224.53999999998</v>
      </c>
      <c r="Q160" s="35">
        <v>269185.90000000002</v>
      </c>
      <c r="R160" s="35">
        <v>16061.86</v>
      </c>
    </row>
    <row r="161" spans="4:18" x14ac:dyDescent="0.25">
      <c r="D161" s="34" t="s">
        <v>384</v>
      </c>
      <c r="F161" s="34">
        <v>138901</v>
      </c>
      <c r="I161" s="34">
        <v>500770</v>
      </c>
      <c r="J161" s="34" t="s">
        <v>1033</v>
      </c>
      <c r="K161" s="34" t="s">
        <v>543</v>
      </c>
      <c r="L161" s="34" t="s">
        <v>26</v>
      </c>
      <c r="N161" s="35">
        <v>112040.3</v>
      </c>
      <c r="P161" s="35">
        <v>226062.61</v>
      </c>
      <c r="Q161" s="34">
        <v>0</v>
      </c>
      <c r="R161" s="35">
        <v>338102.91</v>
      </c>
    </row>
    <row r="162" spans="4:18" x14ac:dyDescent="0.25">
      <c r="D162" s="34" t="s">
        <v>384</v>
      </c>
      <c r="F162" s="34">
        <v>138901</v>
      </c>
      <c r="I162" s="34">
        <v>500776</v>
      </c>
      <c r="J162" s="34" t="s">
        <v>424</v>
      </c>
      <c r="K162" s="34" t="s">
        <v>544</v>
      </c>
      <c r="L162" s="34" t="s">
        <v>26</v>
      </c>
      <c r="N162" s="35">
        <v>71571.41</v>
      </c>
      <c r="P162" s="35">
        <v>344018.69</v>
      </c>
      <c r="Q162" s="35">
        <v>357401.52</v>
      </c>
      <c r="R162" s="35">
        <v>58188.58</v>
      </c>
    </row>
    <row r="163" spans="4:18" x14ac:dyDescent="0.25">
      <c r="D163" s="34" t="s">
        <v>384</v>
      </c>
      <c r="F163" s="34">
        <v>138901</v>
      </c>
      <c r="I163" s="34">
        <v>500776</v>
      </c>
      <c r="J163" s="34" t="s">
        <v>424</v>
      </c>
      <c r="K163" s="34" t="s">
        <v>543</v>
      </c>
      <c r="L163" s="34" t="s">
        <v>26</v>
      </c>
      <c r="N163" s="35">
        <v>1533509.03</v>
      </c>
      <c r="P163" s="35">
        <v>621236.06000000006</v>
      </c>
      <c r="Q163" s="35">
        <v>1519680.02</v>
      </c>
      <c r="R163" s="35">
        <v>635065.06999999995</v>
      </c>
    </row>
    <row r="164" spans="4:18" x14ac:dyDescent="0.25">
      <c r="D164" s="34" t="s">
        <v>384</v>
      </c>
      <c r="F164" s="34">
        <v>138901</v>
      </c>
      <c r="I164" s="34">
        <v>500781</v>
      </c>
      <c r="J164" s="34" t="s">
        <v>424</v>
      </c>
      <c r="K164" s="34" t="s">
        <v>544</v>
      </c>
      <c r="L164" s="34" t="s">
        <v>26</v>
      </c>
      <c r="N164" s="35">
        <v>21976.61</v>
      </c>
      <c r="P164" s="35">
        <v>35058.699999999997</v>
      </c>
      <c r="Q164" s="35">
        <v>37157.629999999997</v>
      </c>
      <c r="R164" s="35">
        <v>19877.68</v>
      </c>
    </row>
    <row r="165" spans="4:18" x14ac:dyDescent="0.25">
      <c r="D165" s="34" t="s">
        <v>384</v>
      </c>
      <c r="F165" s="34">
        <v>138901</v>
      </c>
      <c r="I165" s="34">
        <v>500781</v>
      </c>
      <c r="J165" s="34" t="s">
        <v>424</v>
      </c>
      <c r="K165" s="34" t="s">
        <v>543</v>
      </c>
      <c r="L165" s="34" t="s">
        <v>26</v>
      </c>
      <c r="N165" s="35">
        <v>259804.09</v>
      </c>
      <c r="P165" s="35">
        <v>142211.04999999999</v>
      </c>
      <c r="Q165" s="34">
        <v>0.34</v>
      </c>
      <c r="R165" s="35">
        <v>402014.8</v>
      </c>
    </row>
    <row r="166" spans="4:18" x14ac:dyDescent="0.25">
      <c r="D166" s="34" t="s">
        <v>384</v>
      </c>
      <c r="F166" s="34">
        <v>138901</v>
      </c>
      <c r="I166" s="34">
        <v>500782</v>
      </c>
      <c r="J166" s="34" t="s">
        <v>1034</v>
      </c>
      <c r="K166" s="34" t="s">
        <v>544</v>
      </c>
      <c r="L166" s="34" t="s">
        <v>26</v>
      </c>
      <c r="N166" s="35">
        <v>1977.61</v>
      </c>
      <c r="P166" s="35">
        <v>51509.04</v>
      </c>
      <c r="Q166" s="35">
        <v>43118.45</v>
      </c>
      <c r="R166" s="35">
        <v>10368.200000000001</v>
      </c>
    </row>
    <row r="167" spans="4:18" x14ac:dyDescent="0.25">
      <c r="D167" s="34" t="s">
        <v>384</v>
      </c>
      <c r="F167" s="34">
        <v>138901</v>
      </c>
      <c r="I167" s="34">
        <v>500782</v>
      </c>
      <c r="J167" s="34" t="s">
        <v>1034</v>
      </c>
      <c r="K167" s="34" t="s">
        <v>543</v>
      </c>
      <c r="L167" s="34" t="s">
        <v>26</v>
      </c>
      <c r="N167" s="35">
        <v>209025.89</v>
      </c>
      <c r="P167" s="35">
        <v>454553.31</v>
      </c>
      <c r="Q167" s="35">
        <v>473486.62</v>
      </c>
      <c r="R167" s="35">
        <v>190092.58</v>
      </c>
    </row>
    <row r="168" spans="4:18" x14ac:dyDescent="0.25">
      <c r="D168" s="34" t="s">
        <v>384</v>
      </c>
      <c r="F168" s="34">
        <v>138901</v>
      </c>
      <c r="I168" s="34">
        <v>500787</v>
      </c>
      <c r="J168" s="34" t="s">
        <v>775</v>
      </c>
      <c r="K168" s="34" t="s">
        <v>544</v>
      </c>
      <c r="L168" s="34" t="s">
        <v>26</v>
      </c>
      <c r="N168" s="34">
        <v>-690.75</v>
      </c>
      <c r="P168" s="35">
        <v>3026.1</v>
      </c>
      <c r="Q168" s="35">
        <v>4620.78</v>
      </c>
      <c r="R168" s="35">
        <v>-2285.4299999999998</v>
      </c>
    </row>
    <row r="169" spans="4:18" x14ac:dyDescent="0.25">
      <c r="D169" s="34" t="s">
        <v>384</v>
      </c>
      <c r="F169" s="34">
        <v>138901</v>
      </c>
      <c r="I169" s="34">
        <v>500787</v>
      </c>
      <c r="J169" s="34" t="s">
        <v>775</v>
      </c>
      <c r="K169" s="34" t="s">
        <v>543</v>
      </c>
      <c r="L169" s="34" t="s">
        <v>26</v>
      </c>
      <c r="N169" s="35">
        <v>214777.06</v>
      </c>
      <c r="P169" s="35">
        <v>114696.79</v>
      </c>
      <c r="Q169" s="34">
        <v>0</v>
      </c>
      <c r="R169" s="35">
        <v>329473.84999999998</v>
      </c>
    </row>
    <row r="170" spans="4:18" x14ac:dyDescent="0.25">
      <c r="D170" s="34" t="s">
        <v>384</v>
      </c>
      <c r="F170" s="34">
        <v>138901</v>
      </c>
      <c r="I170" s="34">
        <v>500791</v>
      </c>
      <c r="J170" s="34" t="s">
        <v>1069</v>
      </c>
      <c r="K170" s="34" t="s">
        <v>544</v>
      </c>
      <c r="L170" s="34" t="s">
        <v>26</v>
      </c>
      <c r="N170" s="34">
        <v>-61.31</v>
      </c>
      <c r="P170" s="34">
        <v>61.31</v>
      </c>
      <c r="Q170" s="34">
        <v>214.87</v>
      </c>
      <c r="R170" s="34">
        <v>-214.87</v>
      </c>
    </row>
    <row r="171" spans="4:18" x14ac:dyDescent="0.25">
      <c r="D171" s="34" t="s">
        <v>384</v>
      </c>
      <c r="F171" s="34">
        <v>138901</v>
      </c>
      <c r="I171" s="34">
        <v>500791</v>
      </c>
      <c r="J171" s="34" t="s">
        <v>1069</v>
      </c>
      <c r="K171" s="34" t="s">
        <v>543</v>
      </c>
      <c r="L171" s="34" t="s">
        <v>26</v>
      </c>
      <c r="N171" s="35">
        <v>20675.63</v>
      </c>
      <c r="P171" s="35">
        <v>35970.89</v>
      </c>
      <c r="Q171" s="34">
        <v>0.04</v>
      </c>
      <c r="R171" s="35">
        <v>56646.48</v>
      </c>
    </row>
    <row r="172" spans="4:18" x14ac:dyDescent="0.25">
      <c r="D172" s="34" t="s">
        <v>384</v>
      </c>
      <c r="F172" s="34">
        <v>138901</v>
      </c>
      <c r="I172" s="34">
        <v>500793</v>
      </c>
      <c r="J172" s="34" t="s">
        <v>753</v>
      </c>
      <c r="K172" s="34" t="s">
        <v>544</v>
      </c>
      <c r="L172" s="34" t="s">
        <v>26</v>
      </c>
      <c r="N172" s="35">
        <v>-1036.21</v>
      </c>
      <c r="P172" s="35">
        <v>1214.31</v>
      </c>
      <c r="Q172" s="35">
        <v>1187.29</v>
      </c>
      <c r="R172" s="35">
        <v>-1009.19</v>
      </c>
    </row>
    <row r="173" spans="4:18" x14ac:dyDescent="0.25">
      <c r="D173" s="34" t="s">
        <v>384</v>
      </c>
      <c r="F173" s="34">
        <v>138901</v>
      </c>
      <c r="I173" s="34">
        <v>500793</v>
      </c>
      <c r="J173" s="34" t="s">
        <v>753</v>
      </c>
      <c r="K173" s="34" t="s">
        <v>543</v>
      </c>
      <c r="L173" s="34" t="s">
        <v>26</v>
      </c>
      <c r="N173" s="35">
        <v>21318.400000000001</v>
      </c>
      <c r="P173" s="35">
        <v>43838.65</v>
      </c>
      <c r="Q173" s="35">
        <v>20162.23</v>
      </c>
      <c r="R173" s="35">
        <v>44994.82</v>
      </c>
    </row>
    <row r="174" spans="4:18" x14ac:dyDescent="0.25">
      <c r="D174" s="34" t="s">
        <v>384</v>
      </c>
      <c r="F174" s="34">
        <v>138901</v>
      </c>
      <c r="I174" s="34">
        <v>500796</v>
      </c>
      <c r="J174" s="34" t="s">
        <v>776</v>
      </c>
      <c r="K174" s="34" t="s">
        <v>543</v>
      </c>
      <c r="L174" s="34" t="s">
        <v>26</v>
      </c>
      <c r="N174" s="34">
        <v>920.56</v>
      </c>
      <c r="P174" s="35">
        <v>6676.65</v>
      </c>
      <c r="Q174" s="34">
        <v>310.68</v>
      </c>
      <c r="R174" s="35">
        <v>7286.53</v>
      </c>
    </row>
    <row r="175" spans="4:18" x14ac:dyDescent="0.25">
      <c r="D175" s="34" t="s">
        <v>384</v>
      </c>
      <c r="F175" s="34">
        <v>138901</v>
      </c>
      <c r="I175" s="34">
        <v>500800</v>
      </c>
      <c r="J175" s="34" t="s">
        <v>1034</v>
      </c>
      <c r="K175" s="34" t="s">
        <v>543</v>
      </c>
      <c r="L175" s="34" t="s">
        <v>26</v>
      </c>
      <c r="N175" s="34">
        <v>0</v>
      </c>
      <c r="P175" s="35">
        <v>454553.31</v>
      </c>
      <c r="Q175" s="35">
        <v>399508.65</v>
      </c>
      <c r="R175" s="35">
        <v>55044.66</v>
      </c>
    </row>
    <row r="177" spans="1:18" x14ac:dyDescent="0.25">
      <c r="B177" s="34" t="s">
        <v>442</v>
      </c>
      <c r="D177" s="34" t="s">
        <v>384</v>
      </c>
      <c r="F177" s="34">
        <v>138901</v>
      </c>
      <c r="L177" s="34" t="s">
        <v>26</v>
      </c>
      <c r="N177" s="35">
        <v>51344694.859999999</v>
      </c>
      <c r="P177" s="35">
        <v>174788624.5</v>
      </c>
      <c r="Q177" s="35">
        <v>170525638.78999999</v>
      </c>
      <c r="R177" s="35">
        <v>55607680.57</v>
      </c>
    </row>
    <row r="179" spans="1:18" x14ac:dyDescent="0.25">
      <c r="B179" s="34" t="s">
        <v>443</v>
      </c>
      <c r="D179" s="34" t="s">
        <v>384</v>
      </c>
      <c r="L179" s="34" t="s">
        <v>26</v>
      </c>
      <c r="N179" s="35">
        <v>51344694.859999999</v>
      </c>
      <c r="P179" s="35">
        <v>174788624.5</v>
      </c>
      <c r="Q179" s="35">
        <v>170525638.78999999</v>
      </c>
      <c r="R179" s="35">
        <v>55607680.57</v>
      </c>
    </row>
    <row r="181" spans="1:18" x14ac:dyDescent="0.25">
      <c r="B181" s="34" t="s">
        <v>444</v>
      </c>
      <c r="L181" s="34" t="s">
        <v>26</v>
      </c>
      <c r="N181" s="35">
        <v>51344694.859999999</v>
      </c>
      <c r="P181" s="35">
        <v>174788624.5</v>
      </c>
      <c r="Q181" s="35">
        <v>170525638.78999999</v>
      </c>
      <c r="R181" s="35">
        <v>55607680.57</v>
      </c>
    </row>
    <row r="183" spans="1:18" x14ac:dyDescent="0.25">
      <c r="A183" s="34" t="s">
        <v>1098</v>
      </c>
    </row>
    <row r="184" spans="1:18" x14ac:dyDescent="0.25">
      <c r="A184" s="34" t="s">
        <v>446</v>
      </c>
    </row>
    <row r="185" spans="1:18" x14ac:dyDescent="0.25">
      <c r="A185" s="34" t="s">
        <v>1094</v>
      </c>
    </row>
    <row r="186" spans="1:18" x14ac:dyDescent="0.25">
      <c r="A186" s="34" t="s">
        <v>447</v>
      </c>
    </row>
    <row r="188" spans="1:18" x14ac:dyDescent="0.25">
      <c r="C188" s="34" t="s">
        <v>379</v>
      </c>
      <c r="E188" s="34" t="s">
        <v>374</v>
      </c>
      <c r="G188" s="34" t="s">
        <v>448</v>
      </c>
      <c r="H188" s="34" t="s">
        <v>380</v>
      </c>
      <c r="J188" s="34" t="s">
        <v>381</v>
      </c>
      <c r="M188" s="34" t="s">
        <v>382</v>
      </c>
      <c r="O188" s="34" t="s">
        <v>383</v>
      </c>
    </row>
    <row r="190" spans="1:18" x14ac:dyDescent="0.25">
      <c r="C190" s="34" t="s">
        <v>26</v>
      </c>
      <c r="E190" s="34" t="s">
        <v>384</v>
      </c>
      <c r="G190" s="34" t="s">
        <v>544</v>
      </c>
      <c r="H190" s="35">
        <v>8904350.1099999994</v>
      </c>
      <c r="J190" s="35">
        <v>155824173.87</v>
      </c>
      <c r="M190" s="35">
        <v>156472921.49000001</v>
      </c>
      <c r="O190" s="35">
        <v>8255602.4900000002</v>
      </c>
    </row>
    <row r="191" spans="1:18" x14ac:dyDescent="0.25">
      <c r="C191" s="34" t="s">
        <v>26</v>
      </c>
      <c r="E191" s="34" t="s">
        <v>384</v>
      </c>
      <c r="G191" s="34" t="s">
        <v>543</v>
      </c>
      <c r="H191" s="35">
        <v>42440344.75</v>
      </c>
      <c r="J191" s="35">
        <v>18964450.629999999</v>
      </c>
      <c r="M191" s="35">
        <v>14052717.300000001</v>
      </c>
      <c r="O191" s="35">
        <v>47352078.079999998</v>
      </c>
    </row>
    <row r="193" spans="2:15" x14ac:dyDescent="0.25">
      <c r="B193" s="34" t="s">
        <v>442</v>
      </c>
      <c r="C193" s="34" t="s">
        <v>26</v>
      </c>
      <c r="H193" s="35">
        <v>51344694.859999999</v>
      </c>
      <c r="J193" s="35">
        <v>174788624.5</v>
      </c>
      <c r="M193" s="35">
        <v>170525638.78999999</v>
      </c>
      <c r="O193" s="35">
        <v>55607680.57</v>
      </c>
    </row>
  </sheetData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1"/>
  <dimension ref="A1:R110"/>
  <sheetViews>
    <sheetView zoomScaleNormal="100"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1" width="9.109375" style="36"/>
    <col min="2" max="2" width="3.5546875" style="36" customWidth="1"/>
    <col min="3" max="3" width="4.44140625" style="36" customWidth="1"/>
    <col min="4" max="4" width="9.109375" style="36"/>
    <col min="5" max="5" width="4.44140625" style="36" customWidth="1"/>
    <col min="6" max="6" width="9.33203125" style="36" customWidth="1"/>
    <col min="7" max="7" width="9.109375" style="36"/>
    <col min="8" max="8" width="17.33203125" style="36" customWidth="1"/>
    <col min="9" max="9" width="9.33203125" style="36" customWidth="1"/>
    <col min="10" max="10" width="16" style="36" customWidth="1"/>
    <col min="11" max="11" width="9.109375" style="36"/>
    <col min="12" max="12" width="4.44140625" style="36" customWidth="1"/>
    <col min="13" max="13" width="16" style="36" customWidth="1"/>
    <col min="14" max="15" width="17.33203125" style="36" customWidth="1"/>
    <col min="16" max="18" width="21" style="36" customWidth="1"/>
    <col min="19" max="16384" width="9.109375" style="36"/>
  </cols>
  <sheetData>
    <row r="1" spans="1:18" x14ac:dyDescent="0.2">
      <c r="A1" s="36" t="s">
        <v>1099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500010</v>
      </c>
      <c r="J7" s="36" t="s">
        <v>385</v>
      </c>
      <c r="K7" s="36" t="s">
        <v>561</v>
      </c>
      <c r="L7" s="36" t="s">
        <v>26</v>
      </c>
      <c r="N7" s="37">
        <v>1094041.29</v>
      </c>
      <c r="P7" s="37">
        <v>1065353.51</v>
      </c>
      <c r="Q7" s="37">
        <v>1099278.93</v>
      </c>
      <c r="R7" s="37">
        <v>1060115.8700000001</v>
      </c>
    </row>
    <row r="8" spans="1:18" x14ac:dyDescent="0.2">
      <c r="D8" s="36" t="s">
        <v>384</v>
      </c>
      <c r="F8" s="36">
        <v>138901</v>
      </c>
      <c r="I8" s="36">
        <v>500010</v>
      </c>
      <c r="J8" s="36" t="s">
        <v>385</v>
      </c>
      <c r="K8" s="36" t="s">
        <v>562</v>
      </c>
      <c r="L8" s="36" t="s">
        <v>26</v>
      </c>
      <c r="N8" s="37">
        <v>3460447.61</v>
      </c>
      <c r="P8" s="37">
        <v>63990.49</v>
      </c>
      <c r="Q8" s="36">
        <v>0</v>
      </c>
      <c r="R8" s="37">
        <v>3524438.1</v>
      </c>
    </row>
    <row r="9" spans="1:18" x14ac:dyDescent="0.2">
      <c r="D9" s="36" t="s">
        <v>384</v>
      </c>
      <c r="F9" s="36">
        <v>138901</v>
      </c>
      <c r="I9" s="36">
        <v>500011</v>
      </c>
      <c r="J9" s="36" t="s">
        <v>387</v>
      </c>
      <c r="K9" s="36" t="s">
        <v>561</v>
      </c>
      <c r="L9" s="36" t="s">
        <v>26</v>
      </c>
      <c r="N9" s="37">
        <v>1093656.8600000001</v>
      </c>
      <c r="P9" s="37">
        <v>1068349.33</v>
      </c>
      <c r="Q9" s="37">
        <v>1102269.06</v>
      </c>
      <c r="R9" s="37">
        <v>1059737.1299999999</v>
      </c>
    </row>
    <row r="10" spans="1:18" x14ac:dyDescent="0.2">
      <c r="D10" s="36" t="s">
        <v>384</v>
      </c>
      <c r="F10" s="36">
        <v>138901</v>
      </c>
      <c r="I10" s="36">
        <v>500011</v>
      </c>
      <c r="J10" s="36" t="s">
        <v>387</v>
      </c>
      <c r="K10" s="36" t="s">
        <v>562</v>
      </c>
      <c r="L10" s="36" t="s">
        <v>26</v>
      </c>
      <c r="N10" s="37">
        <v>3460069.94</v>
      </c>
      <c r="P10" s="37">
        <v>64034.53</v>
      </c>
      <c r="Q10" s="36">
        <v>0</v>
      </c>
      <c r="R10" s="37">
        <v>3524104.47</v>
      </c>
    </row>
    <row r="11" spans="1:18" x14ac:dyDescent="0.2">
      <c r="D11" s="36" t="s">
        <v>384</v>
      </c>
      <c r="F11" s="36">
        <v>138901</v>
      </c>
      <c r="I11" s="36">
        <v>500039</v>
      </c>
      <c r="J11" s="36" t="s">
        <v>388</v>
      </c>
      <c r="K11" s="36" t="s">
        <v>561</v>
      </c>
      <c r="L11" s="36" t="s">
        <v>26</v>
      </c>
      <c r="N11" s="37">
        <v>3316071.99</v>
      </c>
      <c r="P11" s="37">
        <v>15358077.029999999</v>
      </c>
      <c r="Q11" s="37">
        <v>15481022.119999999</v>
      </c>
      <c r="R11" s="37">
        <v>3193126.9</v>
      </c>
    </row>
    <row r="12" spans="1:18" x14ac:dyDescent="0.2">
      <c r="D12" s="36" t="s">
        <v>384</v>
      </c>
      <c r="F12" s="36">
        <v>138901</v>
      </c>
      <c r="I12" s="36">
        <v>500039</v>
      </c>
      <c r="J12" s="36" t="s">
        <v>388</v>
      </c>
      <c r="K12" s="36" t="s">
        <v>562</v>
      </c>
      <c r="L12" s="36" t="s">
        <v>26</v>
      </c>
      <c r="N12" s="37">
        <v>13189300.93</v>
      </c>
      <c r="P12" s="37">
        <v>576391.96</v>
      </c>
      <c r="Q12" s="36">
        <v>0</v>
      </c>
      <c r="R12" s="37">
        <v>13765692.890000001</v>
      </c>
    </row>
    <row r="13" spans="1:18" x14ac:dyDescent="0.2">
      <c r="D13" s="36" t="s">
        <v>384</v>
      </c>
      <c r="F13" s="36">
        <v>138901</v>
      </c>
      <c r="I13" s="36">
        <v>500042</v>
      </c>
      <c r="J13" s="36" t="s">
        <v>389</v>
      </c>
      <c r="K13" s="36" t="s">
        <v>561</v>
      </c>
      <c r="L13" s="36" t="s">
        <v>26</v>
      </c>
      <c r="N13" s="37">
        <v>2620925.4</v>
      </c>
      <c r="P13" s="37">
        <v>3804596.1</v>
      </c>
      <c r="Q13" s="37">
        <v>3889197.72</v>
      </c>
      <c r="R13" s="37">
        <v>2536323.7799999998</v>
      </c>
    </row>
    <row r="14" spans="1:18" x14ac:dyDescent="0.2">
      <c r="D14" s="36" t="s">
        <v>384</v>
      </c>
      <c r="F14" s="36">
        <v>138901</v>
      </c>
      <c r="I14" s="36">
        <v>500042</v>
      </c>
      <c r="J14" s="36" t="s">
        <v>389</v>
      </c>
      <c r="K14" s="36" t="s">
        <v>562</v>
      </c>
      <c r="L14" s="36" t="s">
        <v>26</v>
      </c>
      <c r="N14" s="37">
        <v>8736837.5399999991</v>
      </c>
      <c r="P14" s="37">
        <v>171659.22</v>
      </c>
      <c r="Q14" s="36">
        <v>0</v>
      </c>
      <c r="R14" s="37">
        <v>8908496.7599999998</v>
      </c>
    </row>
    <row r="15" spans="1:18" x14ac:dyDescent="0.2">
      <c r="D15" s="36" t="s">
        <v>384</v>
      </c>
      <c r="F15" s="36">
        <v>138901</v>
      </c>
      <c r="I15" s="36">
        <v>500048</v>
      </c>
      <c r="J15" s="36" t="s">
        <v>874</v>
      </c>
      <c r="K15" s="36" t="s">
        <v>561</v>
      </c>
      <c r="L15" s="36" t="s">
        <v>26</v>
      </c>
      <c r="N15" s="37">
        <v>9085452.0600000005</v>
      </c>
      <c r="P15" s="37">
        <v>13107981.09</v>
      </c>
      <c r="Q15" s="37">
        <v>13404865.130000001</v>
      </c>
      <c r="R15" s="37">
        <v>8788568.0199999996</v>
      </c>
    </row>
    <row r="16" spans="1:18" x14ac:dyDescent="0.2">
      <c r="D16" s="36" t="s">
        <v>384</v>
      </c>
      <c r="F16" s="36">
        <v>138901</v>
      </c>
      <c r="I16" s="36">
        <v>500048</v>
      </c>
      <c r="J16" s="36" t="s">
        <v>874</v>
      </c>
      <c r="K16" s="36" t="s">
        <v>562</v>
      </c>
      <c r="L16" s="36" t="s">
        <v>26</v>
      </c>
      <c r="N16" s="37">
        <v>30771217.870000001</v>
      </c>
      <c r="P16" s="37">
        <v>746245.41</v>
      </c>
      <c r="Q16" s="36">
        <v>0</v>
      </c>
      <c r="R16" s="37">
        <v>31517463.280000001</v>
      </c>
    </row>
    <row r="17" spans="4:18" x14ac:dyDescent="0.2">
      <c r="D17" s="36" t="s">
        <v>384</v>
      </c>
      <c r="F17" s="36">
        <v>138901</v>
      </c>
      <c r="I17" s="36">
        <v>500051</v>
      </c>
      <c r="J17" s="36" t="s">
        <v>761</v>
      </c>
      <c r="K17" s="36" t="s">
        <v>561</v>
      </c>
      <c r="L17" s="36" t="s">
        <v>26</v>
      </c>
      <c r="N17" s="37">
        <v>362361.32</v>
      </c>
      <c r="P17" s="37">
        <v>408528.14</v>
      </c>
      <c r="Q17" s="37">
        <v>419904.7</v>
      </c>
      <c r="R17" s="37">
        <v>350984.76</v>
      </c>
    </row>
    <row r="18" spans="4:18" x14ac:dyDescent="0.2">
      <c r="D18" s="36" t="s">
        <v>384</v>
      </c>
      <c r="F18" s="36">
        <v>138901</v>
      </c>
      <c r="I18" s="36">
        <v>500051</v>
      </c>
      <c r="J18" s="36" t="s">
        <v>761</v>
      </c>
      <c r="K18" s="36" t="s">
        <v>562</v>
      </c>
      <c r="L18" s="36" t="s">
        <v>26</v>
      </c>
      <c r="N18" s="37">
        <v>1164941.05</v>
      </c>
      <c r="P18" s="37">
        <v>24428.799999999999</v>
      </c>
      <c r="Q18" s="36">
        <v>0</v>
      </c>
      <c r="R18" s="37">
        <v>1189369.8500000001</v>
      </c>
    </row>
    <row r="19" spans="4:18" x14ac:dyDescent="0.2">
      <c r="D19" s="36" t="s">
        <v>384</v>
      </c>
      <c r="F19" s="36">
        <v>138901</v>
      </c>
      <c r="I19" s="36">
        <v>500052</v>
      </c>
      <c r="J19" s="36" t="s">
        <v>875</v>
      </c>
      <c r="K19" s="36" t="s">
        <v>561</v>
      </c>
      <c r="L19" s="36" t="s">
        <v>26</v>
      </c>
      <c r="N19" s="37">
        <v>2375714.66</v>
      </c>
      <c r="P19" s="37">
        <v>2384142.63</v>
      </c>
      <c r="Q19" s="37">
        <v>2459592.1800000002</v>
      </c>
      <c r="R19" s="37">
        <v>2300265.11</v>
      </c>
    </row>
    <row r="20" spans="4:18" x14ac:dyDescent="0.2">
      <c r="D20" s="36" t="s">
        <v>384</v>
      </c>
      <c r="F20" s="36">
        <v>138901</v>
      </c>
      <c r="I20" s="36">
        <v>500052</v>
      </c>
      <c r="J20" s="36" t="s">
        <v>875</v>
      </c>
      <c r="K20" s="36" t="s">
        <v>562</v>
      </c>
      <c r="L20" s="36" t="s">
        <v>26</v>
      </c>
      <c r="N20" s="37">
        <v>7753386.1500000004</v>
      </c>
      <c r="P20" s="37">
        <v>127045.11</v>
      </c>
      <c r="Q20" s="36">
        <v>0</v>
      </c>
      <c r="R20" s="37">
        <v>7880431.2599999998</v>
      </c>
    </row>
    <row r="21" spans="4:18" x14ac:dyDescent="0.2">
      <c r="D21" s="36" t="s">
        <v>384</v>
      </c>
      <c r="F21" s="36">
        <v>138901</v>
      </c>
      <c r="I21" s="36">
        <v>500197</v>
      </c>
      <c r="J21" s="36" t="s">
        <v>391</v>
      </c>
      <c r="K21" s="36" t="s">
        <v>562</v>
      </c>
      <c r="L21" s="36" t="s">
        <v>26</v>
      </c>
      <c r="N21" s="37">
        <v>3629358.39</v>
      </c>
      <c r="P21" s="37">
        <v>46239.89</v>
      </c>
      <c r="Q21" s="37">
        <v>20000</v>
      </c>
      <c r="R21" s="37">
        <v>3655598.28</v>
      </c>
    </row>
    <row r="22" spans="4:18" x14ac:dyDescent="0.2">
      <c r="D22" s="36" t="s">
        <v>384</v>
      </c>
      <c r="F22" s="36">
        <v>138901</v>
      </c>
      <c r="I22" s="36">
        <v>500204</v>
      </c>
      <c r="J22" s="36" t="s">
        <v>582</v>
      </c>
      <c r="K22" s="36" t="s">
        <v>561</v>
      </c>
      <c r="L22" s="36" t="s">
        <v>26</v>
      </c>
      <c r="N22" s="36">
        <v>0</v>
      </c>
      <c r="P22" s="37">
        <v>14962.52</v>
      </c>
      <c r="Q22" s="37">
        <v>14962.52</v>
      </c>
      <c r="R22" s="36">
        <v>0</v>
      </c>
    </row>
    <row r="23" spans="4:18" x14ac:dyDescent="0.2">
      <c r="D23" s="36" t="s">
        <v>384</v>
      </c>
      <c r="F23" s="36">
        <v>138901</v>
      </c>
      <c r="I23" s="36">
        <v>500206</v>
      </c>
      <c r="J23" s="36" t="s">
        <v>392</v>
      </c>
      <c r="K23" s="36" t="s">
        <v>561</v>
      </c>
      <c r="L23" s="36" t="s">
        <v>26</v>
      </c>
      <c r="N23" s="36">
        <v>0</v>
      </c>
      <c r="P23" s="37">
        <v>13661520.41</v>
      </c>
      <c r="Q23" s="37">
        <v>13661520.41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500225</v>
      </c>
      <c r="J24" s="36" t="s">
        <v>583</v>
      </c>
      <c r="K24" s="36" t="s">
        <v>561</v>
      </c>
      <c r="L24" s="36" t="s">
        <v>26</v>
      </c>
      <c r="N24" s="37">
        <v>98119.66</v>
      </c>
      <c r="P24" s="37">
        <v>782521.56</v>
      </c>
      <c r="Q24" s="37">
        <v>785863.2</v>
      </c>
      <c r="R24" s="37">
        <v>94778.02</v>
      </c>
    </row>
    <row r="25" spans="4:18" x14ac:dyDescent="0.2">
      <c r="D25" s="36" t="s">
        <v>384</v>
      </c>
      <c r="F25" s="36">
        <v>138901</v>
      </c>
      <c r="I25" s="36">
        <v>500225</v>
      </c>
      <c r="J25" s="36" t="s">
        <v>583</v>
      </c>
      <c r="K25" s="36" t="s">
        <v>562</v>
      </c>
      <c r="L25" s="36" t="s">
        <v>26</v>
      </c>
      <c r="N25" s="37">
        <v>416403.73</v>
      </c>
      <c r="P25" s="37">
        <v>10313.719999999999</v>
      </c>
      <c r="Q25" s="36">
        <v>0</v>
      </c>
      <c r="R25" s="37">
        <v>426717.45</v>
      </c>
    </row>
    <row r="26" spans="4:18" x14ac:dyDescent="0.2">
      <c r="D26" s="36" t="s">
        <v>384</v>
      </c>
      <c r="F26" s="36">
        <v>138901</v>
      </c>
      <c r="I26" s="36">
        <v>500256</v>
      </c>
      <c r="J26" s="36" t="s">
        <v>877</v>
      </c>
      <c r="K26" s="36" t="s">
        <v>561</v>
      </c>
      <c r="L26" s="36" t="s">
        <v>26</v>
      </c>
      <c r="N26" s="37">
        <v>788471.28</v>
      </c>
      <c r="P26" s="37">
        <v>2936800.76</v>
      </c>
      <c r="Q26" s="37">
        <v>2967457.67</v>
      </c>
      <c r="R26" s="37">
        <v>757814.37</v>
      </c>
    </row>
    <row r="27" spans="4:18" x14ac:dyDescent="0.2">
      <c r="D27" s="36" t="s">
        <v>384</v>
      </c>
      <c r="F27" s="36">
        <v>138901</v>
      </c>
      <c r="I27" s="36">
        <v>500256</v>
      </c>
      <c r="J27" s="36" t="s">
        <v>877</v>
      </c>
      <c r="K27" s="36" t="s">
        <v>562</v>
      </c>
      <c r="L27" s="36" t="s">
        <v>26</v>
      </c>
      <c r="N27" s="37">
        <v>3327222.39</v>
      </c>
      <c r="P27" s="37">
        <v>88016.42</v>
      </c>
      <c r="Q27" s="36">
        <v>0</v>
      </c>
      <c r="R27" s="37">
        <v>3415238.81</v>
      </c>
    </row>
    <row r="28" spans="4:18" x14ac:dyDescent="0.2">
      <c r="D28" s="36" t="s">
        <v>384</v>
      </c>
      <c r="F28" s="36">
        <v>138901</v>
      </c>
      <c r="I28" s="36">
        <v>500264</v>
      </c>
      <c r="J28" s="36" t="s">
        <v>584</v>
      </c>
      <c r="K28" s="36" t="s">
        <v>561</v>
      </c>
      <c r="L28" s="36" t="s">
        <v>26</v>
      </c>
      <c r="N28" s="37">
        <v>1635638.64</v>
      </c>
      <c r="P28" s="37">
        <v>1863029.28</v>
      </c>
      <c r="Q28" s="37">
        <v>1916254.96</v>
      </c>
      <c r="R28" s="37">
        <v>1582412.96</v>
      </c>
    </row>
    <row r="29" spans="4:18" x14ac:dyDescent="0.2">
      <c r="D29" s="36" t="s">
        <v>384</v>
      </c>
      <c r="F29" s="36">
        <v>138901</v>
      </c>
      <c r="I29" s="36">
        <v>500264</v>
      </c>
      <c r="J29" s="36" t="s">
        <v>584</v>
      </c>
      <c r="K29" s="36" t="s">
        <v>562</v>
      </c>
      <c r="L29" s="36" t="s">
        <v>26</v>
      </c>
      <c r="N29" s="37">
        <v>5697959.4100000001</v>
      </c>
      <c r="P29" s="37">
        <v>100270.6</v>
      </c>
      <c r="Q29" s="36">
        <v>0</v>
      </c>
      <c r="R29" s="37">
        <v>5798230.0099999998</v>
      </c>
    </row>
    <row r="30" spans="4:18" x14ac:dyDescent="0.2">
      <c r="D30" s="36" t="s">
        <v>384</v>
      </c>
      <c r="F30" s="36">
        <v>138901</v>
      </c>
      <c r="I30" s="36">
        <v>500265</v>
      </c>
      <c r="J30" s="36" t="s">
        <v>393</v>
      </c>
      <c r="K30" s="36" t="s">
        <v>561</v>
      </c>
      <c r="L30" s="36" t="s">
        <v>26</v>
      </c>
      <c r="N30" s="37">
        <v>4215695.7699999996</v>
      </c>
      <c r="P30" s="37">
        <v>11102805.77</v>
      </c>
      <c r="Q30" s="37">
        <v>11249908.460000001</v>
      </c>
      <c r="R30" s="37">
        <v>4068593.08</v>
      </c>
    </row>
    <row r="31" spans="4:18" x14ac:dyDescent="0.2">
      <c r="D31" s="36" t="s">
        <v>384</v>
      </c>
      <c r="F31" s="36">
        <v>138901</v>
      </c>
      <c r="I31" s="36">
        <v>500265</v>
      </c>
      <c r="J31" s="36" t="s">
        <v>393</v>
      </c>
      <c r="K31" s="36" t="s">
        <v>562</v>
      </c>
      <c r="L31" s="36" t="s">
        <v>26</v>
      </c>
      <c r="N31" s="37">
        <v>15532821.5</v>
      </c>
      <c r="P31" s="37">
        <v>324148.43</v>
      </c>
      <c r="Q31" s="36">
        <v>0</v>
      </c>
      <c r="R31" s="37">
        <v>15856969.93</v>
      </c>
    </row>
    <row r="32" spans="4:18" x14ac:dyDescent="0.2">
      <c r="D32" s="36" t="s">
        <v>384</v>
      </c>
      <c r="F32" s="36">
        <v>138901</v>
      </c>
      <c r="I32" s="36">
        <v>500274</v>
      </c>
      <c r="J32" s="36" t="s">
        <v>395</v>
      </c>
      <c r="K32" s="36" t="s">
        <v>561</v>
      </c>
      <c r="L32" s="36" t="s">
        <v>26</v>
      </c>
      <c r="N32" s="37">
        <v>1256251.07</v>
      </c>
      <c r="P32" s="37">
        <v>1222117.22</v>
      </c>
      <c r="Q32" s="37">
        <v>1269343.98</v>
      </c>
      <c r="R32" s="37">
        <v>1209024.31</v>
      </c>
    </row>
    <row r="33" spans="4:18" x14ac:dyDescent="0.2">
      <c r="D33" s="36" t="s">
        <v>384</v>
      </c>
      <c r="F33" s="36">
        <v>138901</v>
      </c>
      <c r="I33" s="36">
        <v>500274</v>
      </c>
      <c r="J33" s="36" t="s">
        <v>395</v>
      </c>
      <c r="K33" s="36" t="s">
        <v>562</v>
      </c>
      <c r="L33" s="36" t="s">
        <v>26</v>
      </c>
      <c r="N33" s="37">
        <v>5083944.91</v>
      </c>
      <c r="P33" s="37">
        <v>219458.83</v>
      </c>
      <c r="Q33" s="36">
        <v>0</v>
      </c>
      <c r="R33" s="37">
        <v>5303403.74</v>
      </c>
    </row>
    <row r="34" spans="4:18" x14ac:dyDescent="0.2">
      <c r="D34" s="36" t="s">
        <v>384</v>
      </c>
      <c r="F34" s="36">
        <v>138901</v>
      </c>
      <c r="I34" s="36">
        <v>500277</v>
      </c>
      <c r="J34" s="36" t="s">
        <v>821</v>
      </c>
      <c r="K34" s="36" t="s">
        <v>561</v>
      </c>
      <c r="L34" s="36" t="s">
        <v>26</v>
      </c>
      <c r="N34" s="36">
        <v>0</v>
      </c>
      <c r="P34" s="37">
        <v>223665.96</v>
      </c>
      <c r="Q34" s="37">
        <v>223665.96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500297</v>
      </c>
      <c r="J35" s="36" t="s">
        <v>396</v>
      </c>
      <c r="K35" s="36" t="s">
        <v>561</v>
      </c>
      <c r="L35" s="36" t="s">
        <v>26</v>
      </c>
      <c r="N35" s="37">
        <v>2814.32</v>
      </c>
      <c r="P35" s="37">
        <v>146546.32</v>
      </c>
      <c r="Q35" s="37">
        <v>146820.35</v>
      </c>
      <c r="R35" s="37">
        <v>2540.29</v>
      </c>
    </row>
    <row r="36" spans="4:18" x14ac:dyDescent="0.2">
      <c r="D36" s="36" t="s">
        <v>384</v>
      </c>
      <c r="F36" s="36">
        <v>138901</v>
      </c>
      <c r="I36" s="36">
        <v>500297</v>
      </c>
      <c r="J36" s="36" t="s">
        <v>396</v>
      </c>
      <c r="K36" s="36" t="s">
        <v>562</v>
      </c>
      <c r="L36" s="36" t="s">
        <v>26</v>
      </c>
      <c r="N36" s="37">
        <v>33976.1</v>
      </c>
      <c r="P36" s="37">
        <v>38020.43</v>
      </c>
      <c r="Q36" s="36">
        <v>0</v>
      </c>
      <c r="R36" s="37">
        <v>71996.53</v>
      </c>
    </row>
    <row r="37" spans="4:18" x14ac:dyDescent="0.2">
      <c r="D37" s="36" t="s">
        <v>384</v>
      </c>
      <c r="F37" s="36">
        <v>138901</v>
      </c>
      <c r="I37" s="36">
        <v>500300</v>
      </c>
      <c r="J37" s="36" t="s">
        <v>636</v>
      </c>
      <c r="K37" s="36" t="s">
        <v>561</v>
      </c>
      <c r="L37" s="36" t="s">
        <v>26</v>
      </c>
      <c r="N37" s="36">
        <v>0</v>
      </c>
      <c r="P37" s="37">
        <v>867689.03</v>
      </c>
      <c r="Q37" s="37">
        <v>867689.03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500302</v>
      </c>
      <c r="J38" s="36" t="s">
        <v>585</v>
      </c>
      <c r="K38" s="36" t="s">
        <v>561</v>
      </c>
      <c r="L38" s="36" t="s">
        <v>26</v>
      </c>
      <c r="N38" s="37">
        <v>1507472.02</v>
      </c>
      <c r="P38" s="37">
        <v>2271143.62</v>
      </c>
      <c r="Q38" s="37">
        <v>2321678.06</v>
      </c>
      <c r="R38" s="37">
        <v>1456937.58</v>
      </c>
    </row>
    <row r="39" spans="4:18" x14ac:dyDescent="0.2">
      <c r="D39" s="36" t="s">
        <v>384</v>
      </c>
      <c r="F39" s="36">
        <v>138901</v>
      </c>
      <c r="I39" s="36">
        <v>500302</v>
      </c>
      <c r="J39" s="36" t="s">
        <v>585</v>
      </c>
      <c r="K39" s="36" t="s">
        <v>562</v>
      </c>
      <c r="L39" s="36" t="s">
        <v>26</v>
      </c>
      <c r="N39" s="37">
        <v>5430700.7800000003</v>
      </c>
      <c r="P39" s="37">
        <v>131690.91</v>
      </c>
      <c r="Q39" s="36">
        <v>0</v>
      </c>
      <c r="R39" s="37">
        <v>5562391.6900000004</v>
      </c>
    </row>
    <row r="40" spans="4:18" x14ac:dyDescent="0.2">
      <c r="D40" s="36" t="s">
        <v>384</v>
      </c>
      <c r="F40" s="36">
        <v>138901</v>
      </c>
      <c r="I40" s="36">
        <v>500317</v>
      </c>
      <c r="J40" s="36" t="s">
        <v>766</v>
      </c>
      <c r="K40" s="36" t="s">
        <v>562</v>
      </c>
      <c r="L40" s="36" t="s">
        <v>26</v>
      </c>
      <c r="N40" s="37">
        <v>57268.57</v>
      </c>
      <c r="P40" s="37">
        <v>1434.36</v>
      </c>
      <c r="Q40" s="36">
        <v>0</v>
      </c>
      <c r="R40" s="37">
        <v>58702.93</v>
      </c>
    </row>
    <row r="41" spans="4:18" x14ac:dyDescent="0.2">
      <c r="D41" s="36" t="s">
        <v>384</v>
      </c>
      <c r="F41" s="36">
        <v>138901</v>
      </c>
      <c r="I41" s="36">
        <v>500319</v>
      </c>
      <c r="J41" s="36" t="s">
        <v>591</v>
      </c>
      <c r="K41" s="36" t="s">
        <v>562</v>
      </c>
      <c r="L41" s="36" t="s">
        <v>26</v>
      </c>
      <c r="N41" s="37">
        <v>73371.429999999993</v>
      </c>
      <c r="P41" s="37">
        <v>2889.61</v>
      </c>
      <c r="Q41" s="36">
        <v>0</v>
      </c>
      <c r="R41" s="37">
        <v>76261.039999999994</v>
      </c>
    </row>
    <row r="42" spans="4:18" x14ac:dyDescent="0.2">
      <c r="D42" s="36" t="s">
        <v>384</v>
      </c>
      <c r="F42" s="36">
        <v>138901</v>
      </c>
      <c r="I42" s="36">
        <v>500330</v>
      </c>
      <c r="J42" s="36" t="s">
        <v>880</v>
      </c>
      <c r="K42" s="36" t="s">
        <v>562</v>
      </c>
      <c r="L42" s="36" t="s">
        <v>26</v>
      </c>
      <c r="N42" s="37">
        <v>110507.29</v>
      </c>
      <c r="P42" s="37">
        <v>3689.04</v>
      </c>
      <c r="Q42" s="36">
        <v>0</v>
      </c>
      <c r="R42" s="37">
        <v>114196.33</v>
      </c>
    </row>
    <row r="43" spans="4:18" x14ac:dyDescent="0.2">
      <c r="D43" s="36" t="s">
        <v>384</v>
      </c>
      <c r="F43" s="36">
        <v>138901</v>
      </c>
      <c r="I43" s="36">
        <v>500332</v>
      </c>
      <c r="J43" s="36" t="s">
        <v>881</v>
      </c>
      <c r="K43" s="36" t="s">
        <v>561</v>
      </c>
      <c r="L43" s="36" t="s">
        <v>26</v>
      </c>
      <c r="N43" s="37">
        <v>442500.44</v>
      </c>
      <c r="P43" s="37">
        <v>578804.06000000006</v>
      </c>
      <c r="Q43" s="37">
        <v>595006.39</v>
      </c>
      <c r="R43" s="37">
        <v>426298.11</v>
      </c>
    </row>
    <row r="44" spans="4:18" x14ac:dyDescent="0.2">
      <c r="D44" s="36" t="s">
        <v>384</v>
      </c>
      <c r="F44" s="36">
        <v>138901</v>
      </c>
      <c r="I44" s="36">
        <v>500332</v>
      </c>
      <c r="J44" s="36" t="s">
        <v>881</v>
      </c>
      <c r="K44" s="36" t="s">
        <v>562</v>
      </c>
      <c r="L44" s="36" t="s">
        <v>26</v>
      </c>
      <c r="N44" s="37">
        <v>1834670.89</v>
      </c>
      <c r="P44" s="37">
        <v>30727.02</v>
      </c>
      <c r="Q44" s="36">
        <v>0</v>
      </c>
      <c r="R44" s="37">
        <v>1865397.91</v>
      </c>
    </row>
    <row r="45" spans="4:18" x14ac:dyDescent="0.2">
      <c r="D45" s="36" t="s">
        <v>384</v>
      </c>
      <c r="F45" s="36">
        <v>138901</v>
      </c>
      <c r="I45" s="36">
        <v>500360</v>
      </c>
      <c r="J45" s="36" t="s">
        <v>768</v>
      </c>
      <c r="K45" s="36" t="s">
        <v>562</v>
      </c>
      <c r="L45" s="36" t="s">
        <v>26</v>
      </c>
      <c r="N45" s="37">
        <v>312910.5</v>
      </c>
      <c r="P45" s="36">
        <v>684.58</v>
      </c>
      <c r="Q45" s="36">
        <v>0</v>
      </c>
      <c r="R45" s="37">
        <v>313595.08</v>
      </c>
    </row>
    <row r="46" spans="4:18" x14ac:dyDescent="0.2">
      <c r="D46" s="36" t="s">
        <v>384</v>
      </c>
      <c r="F46" s="36">
        <v>138901</v>
      </c>
      <c r="I46" s="36">
        <v>500385</v>
      </c>
      <c r="J46" s="36" t="s">
        <v>883</v>
      </c>
      <c r="K46" s="36" t="s">
        <v>562</v>
      </c>
      <c r="L46" s="36" t="s">
        <v>26</v>
      </c>
      <c r="N46" s="37">
        <v>159877.9</v>
      </c>
      <c r="P46" s="37">
        <v>3817.72</v>
      </c>
      <c r="Q46" s="36">
        <v>0</v>
      </c>
      <c r="R46" s="37">
        <v>163695.62</v>
      </c>
    </row>
    <row r="47" spans="4:18" x14ac:dyDescent="0.2">
      <c r="D47" s="36" t="s">
        <v>384</v>
      </c>
      <c r="F47" s="36">
        <v>138901</v>
      </c>
      <c r="I47" s="36">
        <v>500386</v>
      </c>
      <c r="J47" s="36" t="s">
        <v>884</v>
      </c>
      <c r="K47" s="36" t="s">
        <v>562</v>
      </c>
      <c r="L47" s="36" t="s">
        <v>26</v>
      </c>
      <c r="N47" s="37">
        <v>407029.28</v>
      </c>
      <c r="P47" s="37">
        <v>7166.92</v>
      </c>
      <c r="Q47" s="36">
        <v>0</v>
      </c>
      <c r="R47" s="37">
        <v>414196.2</v>
      </c>
    </row>
    <row r="48" spans="4:18" x14ac:dyDescent="0.2">
      <c r="D48" s="36" t="s">
        <v>384</v>
      </c>
      <c r="F48" s="36">
        <v>138901</v>
      </c>
      <c r="I48" s="36">
        <v>500391</v>
      </c>
      <c r="J48" s="36" t="s">
        <v>885</v>
      </c>
      <c r="K48" s="36" t="s">
        <v>562</v>
      </c>
      <c r="L48" s="36" t="s">
        <v>26</v>
      </c>
      <c r="N48" s="37">
        <v>122977.58</v>
      </c>
      <c r="P48" s="37">
        <v>2341.12</v>
      </c>
      <c r="Q48" s="36">
        <v>0</v>
      </c>
      <c r="R48" s="37">
        <v>125318.7</v>
      </c>
    </row>
    <row r="49" spans="4:18" x14ac:dyDescent="0.2">
      <c r="D49" s="36" t="s">
        <v>384</v>
      </c>
      <c r="F49" s="36">
        <v>138901</v>
      </c>
      <c r="I49" s="36">
        <v>500392</v>
      </c>
      <c r="J49" s="36" t="s">
        <v>637</v>
      </c>
      <c r="K49" s="36" t="s">
        <v>562</v>
      </c>
      <c r="L49" s="36" t="s">
        <v>26</v>
      </c>
      <c r="N49" s="37">
        <v>697248.68</v>
      </c>
      <c r="P49" s="37">
        <v>12155.34</v>
      </c>
      <c r="Q49" s="36">
        <v>0</v>
      </c>
      <c r="R49" s="37">
        <v>709404.02</v>
      </c>
    </row>
    <row r="50" spans="4:18" x14ac:dyDescent="0.2">
      <c r="D50" s="36" t="s">
        <v>384</v>
      </c>
      <c r="F50" s="36">
        <v>138901</v>
      </c>
      <c r="I50" s="36">
        <v>500460</v>
      </c>
      <c r="J50" s="36" t="s">
        <v>888</v>
      </c>
      <c r="K50" s="36" t="s">
        <v>561</v>
      </c>
      <c r="L50" s="36" t="s">
        <v>26</v>
      </c>
      <c r="N50" s="37">
        <v>438746.21</v>
      </c>
      <c r="P50" s="37">
        <v>8372701.2999999998</v>
      </c>
      <c r="Q50" s="37">
        <v>8399745.3900000006</v>
      </c>
      <c r="R50" s="37">
        <v>411702.12</v>
      </c>
    </row>
    <row r="51" spans="4:18" x14ac:dyDescent="0.2">
      <c r="D51" s="36" t="s">
        <v>384</v>
      </c>
      <c r="F51" s="36">
        <v>138901</v>
      </c>
      <c r="I51" s="36">
        <v>500460</v>
      </c>
      <c r="J51" s="36" t="s">
        <v>888</v>
      </c>
      <c r="K51" s="36" t="s">
        <v>562</v>
      </c>
      <c r="L51" s="36" t="s">
        <v>26</v>
      </c>
      <c r="N51" s="37">
        <v>2799250.67</v>
      </c>
      <c r="P51" s="37">
        <v>349137.51</v>
      </c>
      <c r="Q51" s="36">
        <v>0</v>
      </c>
      <c r="R51" s="37">
        <v>3148388.18</v>
      </c>
    </row>
    <row r="52" spans="4:18" x14ac:dyDescent="0.2">
      <c r="D52" s="36" t="s">
        <v>384</v>
      </c>
      <c r="F52" s="36">
        <v>138901</v>
      </c>
      <c r="I52" s="36">
        <v>500476</v>
      </c>
      <c r="J52" s="36" t="s">
        <v>890</v>
      </c>
      <c r="K52" s="36" t="s">
        <v>562</v>
      </c>
      <c r="L52" s="36" t="s">
        <v>26</v>
      </c>
      <c r="N52" s="37">
        <v>521611.29</v>
      </c>
      <c r="P52" s="37">
        <v>20235.560000000001</v>
      </c>
      <c r="Q52" s="36">
        <v>0</v>
      </c>
      <c r="R52" s="37">
        <v>541846.85</v>
      </c>
    </row>
    <row r="53" spans="4:18" x14ac:dyDescent="0.2">
      <c r="D53" s="36" t="s">
        <v>384</v>
      </c>
      <c r="F53" s="36">
        <v>138901</v>
      </c>
      <c r="I53" s="36">
        <v>500491</v>
      </c>
      <c r="J53" s="36" t="s">
        <v>640</v>
      </c>
      <c r="K53" s="36" t="s">
        <v>561</v>
      </c>
      <c r="L53" s="36" t="s">
        <v>26</v>
      </c>
      <c r="N53" s="36">
        <v>0</v>
      </c>
      <c r="P53" s="36">
        <v>0.02</v>
      </c>
      <c r="Q53" s="36">
        <v>0.02</v>
      </c>
      <c r="R53" s="36">
        <v>0</v>
      </c>
    </row>
    <row r="54" spans="4:18" x14ac:dyDescent="0.2">
      <c r="D54" s="36" t="s">
        <v>384</v>
      </c>
      <c r="F54" s="36">
        <v>138901</v>
      </c>
      <c r="I54" s="36">
        <v>500508</v>
      </c>
      <c r="J54" s="36" t="s">
        <v>643</v>
      </c>
      <c r="K54" s="36" t="s">
        <v>562</v>
      </c>
      <c r="L54" s="36" t="s">
        <v>26</v>
      </c>
      <c r="N54" s="37">
        <v>26018.07</v>
      </c>
      <c r="P54" s="37">
        <v>2314.52</v>
      </c>
      <c r="Q54" s="37">
        <v>2561.6799999999998</v>
      </c>
      <c r="R54" s="37">
        <v>25770.91</v>
      </c>
    </row>
    <row r="55" spans="4:18" x14ac:dyDescent="0.2">
      <c r="D55" s="36" t="s">
        <v>384</v>
      </c>
      <c r="F55" s="36">
        <v>138901</v>
      </c>
      <c r="I55" s="36">
        <v>500521</v>
      </c>
      <c r="J55" s="36" t="s">
        <v>938</v>
      </c>
      <c r="K55" s="36" t="s">
        <v>561</v>
      </c>
      <c r="L55" s="36" t="s">
        <v>26</v>
      </c>
      <c r="N55" s="36">
        <v>0</v>
      </c>
      <c r="P55" s="36">
        <v>423.37</v>
      </c>
      <c r="Q55" s="36">
        <v>423.37</v>
      </c>
      <c r="R55" s="36">
        <v>0</v>
      </c>
    </row>
    <row r="56" spans="4:18" x14ac:dyDescent="0.2">
      <c r="D56" s="36" t="s">
        <v>384</v>
      </c>
      <c r="F56" s="36">
        <v>138901</v>
      </c>
      <c r="I56" s="36">
        <v>500521</v>
      </c>
      <c r="J56" s="36" t="s">
        <v>938</v>
      </c>
      <c r="K56" s="36" t="s">
        <v>562</v>
      </c>
      <c r="L56" s="36" t="s">
        <v>26</v>
      </c>
      <c r="N56" s="36">
        <v>0</v>
      </c>
      <c r="P56" s="36">
        <v>423.37</v>
      </c>
      <c r="Q56" s="36">
        <v>423.37</v>
      </c>
      <c r="R56" s="36">
        <v>0</v>
      </c>
    </row>
    <row r="57" spans="4:18" x14ac:dyDescent="0.2">
      <c r="D57" s="36" t="s">
        <v>384</v>
      </c>
      <c r="F57" s="36">
        <v>138901</v>
      </c>
      <c r="I57" s="36">
        <v>500522</v>
      </c>
      <c r="J57" s="36" t="s">
        <v>402</v>
      </c>
      <c r="K57" s="36" t="s">
        <v>561</v>
      </c>
      <c r="L57" s="36" t="s">
        <v>26</v>
      </c>
      <c r="N57" s="37">
        <v>1224452.08</v>
      </c>
      <c r="P57" s="37">
        <v>1191840.71</v>
      </c>
      <c r="Q57" s="37">
        <v>1236978.5</v>
      </c>
      <c r="R57" s="37">
        <v>1179314.29</v>
      </c>
    </row>
    <row r="58" spans="4:18" x14ac:dyDescent="0.2">
      <c r="D58" s="36" t="s">
        <v>384</v>
      </c>
      <c r="F58" s="36">
        <v>138901</v>
      </c>
      <c r="I58" s="36">
        <v>500522</v>
      </c>
      <c r="J58" s="36" t="s">
        <v>402</v>
      </c>
      <c r="K58" s="36" t="s">
        <v>562</v>
      </c>
      <c r="L58" s="36" t="s">
        <v>26</v>
      </c>
      <c r="N58" s="37">
        <v>4835298.47</v>
      </c>
      <c r="P58" s="37">
        <v>199794.37</v>
      </c>
      <c r="Q58" s="36">
        <v>0</v>
      </c>
      <c r="R58" s="37">
        <v>5035092.84</v>
      </c>
    </row>
    <row r="59" spans="4:18" x14ac:dyDescent="0.2">
      <c r="D59" s="36" t="s">
        <v>384</v>
      </c>
      <c r="F59" s="36">
        <v>138901</v>
      </c>
      <c r="I59" s="36">
        <v>500523</v>
      </c>
      <c r="J59" s="36" t="s">
        <v>644</v>
      </c>
      <c r="K59" s="36" t="s">
        <v>561</v>
      </c>
      <c r="L59" s="36" t="s">
        <v>26</v>
      </c>
      <c r="N59" s="36">
        <v>0</v>
      </c>
      <c r="P59" s="36">
        <v>124.67</v>
      </c>
      <c r="Q59" s="36">
        <v>124.67</v>
      </c>
      <c r="R59" s="36">
        <v>0</v>
      </c>
    </row>
    <row r="60" spans="4:18" x14ac:dyDescent="0.2">
      <c r="D60" s="36" t="s">
        <v>384</v>
      </c>
      <c r="F60" s="36">
        <v>138901</v>
      </c>
      <c r="I60" s="36">
        <v>500543</v>
      </c>
      <c r="J60" s="36" t="s">
        <v>898</v>
      </c>
      <c r="K60" s="36" t="s">
        <v>562</v>
      </c>
      <c r="L60" s="36" t="s">
        <v>26</v>
      </c>
      <c r="N60" s="36">
        <v>955.66</v>
      </c>
      <c r="P60" s="36">
        <v>691.72</v>
      </c>
      <c r="Q60" s="36">
        <v>0</v>
      </c>
      <c r="R60" s="37">
        <v>1647.38</v>
      </c>
    </row>
    <row r="61" spans="4:18" x14ac:dyDescent="0.2">
      <c r="D61" s="36" t="s">
        <v>384</v>
      </c>
      <c r="F61" s="36">
        <v>138901</v>
      </c>
      <c r="I61" s="36">
        <v>500546</v>
      </c>
      <c r="J61" s="36" t="s">
        <v>404</v>
      </c>
      <c r="K61" s="36" t="s">
        <v>562</v>
      </c>
      <c r="L61" s="36" t="s">
        <v>26</v>
      </c>
      <c r="N61" s="37">
        <v>5069.0600000000004</v>
      </c>
      <c r="P61" s="37">
        <v>1532.02</v>
      </c>
      <c r="Q61" s="36">
        <v>0</v>
      </c>
      <c r="R61" s="37">
        <v>6601.08</v>
      </c>
    </row>
    <row r="62" spans="4:18" x14ac:dyDescent="0.2">
      <c r="D62" s="36" t="s">
        <v>384</v>
      </c>
      <c r="F62" s="36">
        <v>138901</v>
      </c>
      <c r="I62" s="36">
        <v>500554</v>
      </c>
      <c r="J62" s="36" t="s">
        <v>901</v>
      </c>
      <c r="K62" s="36" t="s">
        <v>562</v>
      </c>
      <c r="L62" s="36" t="s">
        <v>26</v>
      </c>
      <c r="N62" s="37">
        <v>195571.57</v>
      </c>
      <c r="P62" s="37">
        <v>7475.07</v>
      </c>
      <c r="Q62" s="36">
        <v>0</v>
      </c>
      <c r="R62" s="37">
        <v>203046.64</v>
      </c>
    </row>
    <row r="63" spans="4:18" x14ac:dyDescent="0.2">
      <c r="D63" s="36" t="s">
        <v>384</v>
      </c>
      <c r="F63" s="36">
        <v>138901</v>
      </c>
      <c r="I63" s="36">
        <v>500555</v>
      </c>
      <c r="J63" s="36" t="s">
        <v>405</v>
      </c>
      <c r="K63" s="36" t="s">
        <v>562</v>
      </c>
      <c r="L63" s="36" t="s">
        <v>26</v>
      </c>
      <c r="N63" s="37">
        <v>1989.85</v>
      </c>
      <c r="P63" s="37">
        <v>6585.29</v>
      </c>
      <c r="Q63" s="37">
        <v>7243.82</v>
      </c>
      <c r="R63" s="37">
        <v>1331.32</v>
      </c>
    </row>
    <row r="64" spans="4:18" x14ac:dyDescent="0.2">
      <c r="D64" s="36" t="s">
        <v>384</v>
      </c>
      <c r="F64" s="36">
        <v>138901</v>
      </c>
      <c r="I64" s="36">
        <v>500557</v>
      </c>
      <c r="J64" s="36" t="s">
        <v>406</v>
      </c>
      <c r="K64" s="36" t="s">
        <v>561</v>
      </c>
      <c r="L64" s="36" t="s">
        <v>26</v>
      </c>
      <c r="N64" s="37">
        <v>2157231.46</v>
      </c>
      <c r="P64" s="37">
        <v>2112207.42</v>
      </c>
      <c r="Q64" s="37">
        <v>2221116.2799999998</v>
      </c>
      <c r="R64" s="37">
        <v>2048322.6</v>
      </c>
    </row>
    <row r="65" spans="4:18" x14ac:dyDescent="0.2">
      <c r="D65" s="36" t="s">
        <v>384</v>
      </c>
      <c r="F65" s="36">
        <v>138901</v>
      </c>
      <c r="I65" s="36">
        <v>500557</v>
      </c>
      <c r="J65" s="36" t="s">
        <v>406</v>
      </c>
      <c r="K65" s="36" t="s">
        <v>562</v>
      </c>
      <c r="L65" s="36" t="s">
        <v>26</v>
      </c>
      <c r="N65" s="37">
        <v>12463783.439999999</v>
      </c>
      <c r="P65" s="37">
        <v>1042100.66</v>
      </c>
      <c r="Q65" s="36">
        <v>0</v>
      </c>
      <c r="R65" s="37">
        <v>13505884.1</v>
      </c>
    </row>
    <row r="66" spans="4:18" x14ac:dyDescent="0.2">
      <c r="D66" s="36" t="s">
        <v>384</v>
      </c>
      <c r="F66" s="36">
        <v>138901</v>
      </c>
      <c r="I66" s="36">
        <v>500558</v>
      </c>
      <c r="J66" s="36" t="s">
        <v>406</v>
      </c>
      <c r="K66" s="36" t="s">
        <v>561</v>
      </c>
      <c r="L66" s="36" t="s">
        <v>26</v>
      </c>
      <c r="N66" s="37">
        <v>3094476.2</v>
      </c>
      <c r="P66" s="37">
        <v>3024102.65</v>
      </c>
      <c r="Q66" s="37">
        <v>3168327.1</v>
      </c>
      <c r="R66" s="37">
        <v>2950251.75</v>
      </c>
    </row>
    <row r="67" spans="4:18" x14ac:dyDescent="0.2">
      <c r="D67" s="36" t="s">
        <v>384</v>
      </c>
      <c r="F67" s="36">
        <v>138901</v>
      </c>
      <c r="I67" s="36">
        <v>500558</v>
      </c>
      <c r="J67" s="36" t="s">
        <v>406</v>
      </c>
      <c r="K67" s="36" t="s">
        <v>562</v>
      </c>
      <c r="L67" s="36" t="s">
        <v>26</v>
      </c>
      <c r="N67" s="37">
        <v>16267654.189999999</v>
      </c>
      <c r="P67" s="37">
        <v>1204668.8999999999</v>
      </c>
      <c r="Q67" s="36">
        <v>0</v>
      </c>
      <c r="R67" s="37">
        <v>17472323.09</v>
      </c>
    </row>
    <row r="68" spans="4:18" x14ac:dyDescent="0.2">
      <c r="D68" s="36" t="s">
        <v>384</v>
      </c>
      <c r="F68" s="36">
        <v>138901</v>
      </c>
      <c r="I68" s="36">
        <v>500560</v>
      </c>
      <c r="J68" s="36" t="s">
        <v>407</v>
      </c>
      <c r="K68" s="36" t="s">
        <v>562</v>
      </c>
      <c r="L68" s="36" t="s">
        <v>26</v>
      </c>
      <c r="N68" s="37">
        <v>90308.03</v>
      </c>
      <c r="P68" s="37">
        <v>2613.37</v>
      </c>
      <c r="Q68" s="36">
        <v>0</v>
      </c>
      <c r="R68" s="37">
        <v>92921.4</v>
      </c>
    </row>
    <row r="69" spans="4:18" x14ac:dyDescent="0.2">
      <c r="D69" s="36" t="s">
        <v>384</v>
      </c>
      <c r="F69" s="36">
        <v>138901</v>
      </c>
      <c r="I69" s="36">
        <v>500576</v>
      </c>
      <c r="J69" s="36" t="s">
        <v>408</v>
      </c>
      <c r="K69" s="36" t="s">
        <v>561</v>
      </c>
      <c r="L69" s="36" t="s">
        <v>26</v>
      </c>
      <c r="N69" s="37">
        <v>120473.25</v>
      </c>
      <c r="P69" s="37">
        <v>229547.4</v>
      </c>
      <c r="Q69" s="37">
        <v>252583.42</v>
      </c>
      <c r="R69" s="37">
        <v>97437.23</v>
      </c>
    </row>
    <row r="70" spans="4:18" x14ac:dyDescent="0.2">
      <c r="D70" s="36" t="s">
        <v>384</v>
      </c>
      <c r="F70" s="36">
        <v>138901</v>
      </c>
      <c r="I70" s="36">
        <v>500576</v>
      </c>
      <c r="J70" s="36" t="s">
        <v>408</v>
      </c>
      <c r="K70" s="36" t="s">
        <v>562</v>
      </c>
      <c r="L70" s="36" t="s">
        <v>26</v>
      </c>
      <c r="N70" s="37">
        <v>711755.5</v>
      </c>
      <c r="P70" s="37">
        <v>34620.959999999999</v>
      </c>
      <c r="Q70" s="36">
        <v>0</v>
      </c>
      <c r="R70" s="37">
        <v>746376.46</v>
      </c>
    </row>
    <row r="71" spans="4:18" x14ac:dyDescent="0.2">
      <c r="D71" s="36" t="s">
        <v>384</v>
      </c>
      <c r="F71" s="36">
        <v>138901</v>
      </c>
      <c r="I71" s="36">
        <v>500577</v>
      </c>
      <c r="J71" s="36" t="s">
        <v>409</v>
      </c>
      <c r="K71" s="36" t="s">
        <v>562</v>
      </c>
      <c r="L71" s="36" t="s">
        <v>26</v>
      </c>
      <c r="N71" s="37">
        <v>2884.93</v>
      </c>
      <c r="P71" s="37">
        <v>2108.9</v>
      </c>
      <c r="Q71" s="37">
        <v>4225.53</v>
      </c>
      <c r="R71" s="36">
        <v>768.3</v>
      </c>
    </row>
    <row r="72" spans="4:18" x14ac:dyDescent="0.2">
      <c r="D72" s="36" t="s">
        <v>384</v>
      </c>
      <c r="F72" s="36">
        <v>138901</v>
      </c>
      <c r="I72" s="36">
        <v>500598</v>
      </c>
      <c r="J72" s="36" t="s">
        <v>1095</v>
      </c>
      <c r="K72" s="36" t="s">
        <v>561</v>
      </c>
      <c r="L72" s="36" t="s">
        <v>26</v>
      </c>
      <c r="N72" s="37">
        <v>1227165.24</v>
      </c>
      <c r="P72" s="37">
        <v>1268069.26</v>
      </c>
      <c r="Q72" s="37">
        <v>1317594.6599999999</v>
      </c>
      <c r="R72" s="37">
        <v>1177639.8400000001</v>
      </c>
    </row>
    <row r="73" spans="4:18" x14ac:dyDescent="0.2">
      <c r="D73" s="36" t="s">
        <v>384</v>
      </c>
      <c r="F73" s="36">
        <v>138901</v>
      </c>
      <c r="I73" s="36">
        <v>500598</v>
      </c>
      <c r="J73" s="36" t="s">
        <v>1095</v>
      </c>
      <c r="K73" s="36" t="s">
        <v>562</v>
      </c>
      <c r="L73" s="36" t="s">
        <v>26</v>
      </c>
      <c r="N73" s="37">
        <v>5421620.0999999996</v>
      </c>
      <c r="P73" s="37">
        <v>243688.54</v>
      </c>
      <c r="Q73" s="36">
        <v>0</v>
      </c>
      <c r="R73" s="37">
        <v>5665308.6399999997</v>
      </c>
    </row>
    <row r="74" spans="4:18" x14ac:dyDescent="0.2">
      <c r="D74" s="36" t="s">
        <v>384</v>
      </c>
      <c r="F74" s="36">
        <v>138901</v>
      </c>
      <c r="I74" s="36">
        <v>500625</v>
      </c>
      <c r="J74" s="36" t="s">
        <v>824</v>
      </c>
      <c r="K74" s="36" t="s">
        <v>562</v>
      </c>
      <c r="L74" s="36" t="s">
        <v>26</v>
      </c>
      <c r="N74" s="37">
        <v>3643.5</v>
      </c>
      <c r="P74" s="37">
        <v>2352.61</v>
      </c>
      <c r="Q74" s="36">
        <v>0</v>
      </c>
      <c r="R74" s="37">
        <v>5996.11</v>
      </c>
    </row>
    <row r="75" spans="4:18" x14ac:dyDescent="0.2">
      <c r="D75" s="36" t="s">
        <v>384</v>
      </c>
      <c r="F75" s="36">
        <v>138901</v>
      </c>
      <c r="I75" s="36">
        <v>500631</v>
      </c>
      <c r="J75" s="36" t="s">
        <v>413</v>
      </c>
      <c r="K75" s="36" t="s">
        <v>561</v>
      </c>
      <c r="L75" s="36" t="s">
        <v>26</v>
      </c>
      <c r="N75" s="37">
        <v>4588.88</v>
      </c>
      <c r="P75" s="37">
        <v>7519.67</v>
      </c>
      <c r="Q75" s="37">
        <v>7417.93</v>
      </c>
      <c r="R75" s="37">
        <v>4690.62</v>
      </c>
    </row>
    <row r="76" spans="4:18" x14ac:dyDescent="0.2">
      <c r="D76" s="36" t="s">
        <v>384</v>
      </c>
      <c r="F76" s="36">
        <v>138901</v>
      </c>
      <c r="I76" s="36">
        <v>500631</v>
      </c>
      <c r="J76" s="36" t="s">
        <v>413</v>
      </c>
      <c r="K76" s="36" t="s">
        <v>562</v>
      </c>
      <c r="L76" s="36" t="s">
        <v>26</v>
      </c>
      <c r="N76" s="37">
        <v>11747.54</v>
      </c>
      <c r="P76" s="37">
        <v>4227.7299999999996</v>
      </c>
      <c r="Q76" s="36">
        <v>0</v>
      </c>
      <c r="R76" s="37">
        <v>15975.27</v>
      </c>
    </row>
    <row r="77" spans="4:18" x14ac:dyDescent="0.2">
      <c r="D77" s="36" t="s">
        <v>384</v>
      </c>
      <c r="F77" s="36">
        <v>138901</v>
      </c>
      <c r="I77" s="36">
        <v>500634</v>
      </c>
      <c r="J77" s="36" t="s">
        <v>909</v>
      </c>
      <c r="K77" s="36" t="s">
        <v>562</v>
      </c>
      <c r="L77" s="36" t="s">
        <v>26</v>
      </c>
      <c r="N77" s="37">
        <v>1594856.29</v>
      </c>
      <c r="P77" s="37">
        <v>132904.70000000001</v>
      </c>
      <c r="Q77" s="36">
        <v>0</v>
      </c>
      <c r="R77" s="37">
        <v>1727760.99</v>
      </c>
    </row>
    <row r="78" spans="4:18" x14ac:dyDescent="0.2">
      <c r="D78" s="36" t="s">
        <v>384</v>
      </c>
      <c r="F78" s="36">
        <v>138901</v>
      </c>
      <c r="I78" s="36">
        <v>500635</v>
      </c>
      <c r="J78" s="36" t="s">
        <v>910</v>
      </c>
      <c r="K78" s="36" t="s">
        <v>562</v>
      </c>
      <c r="L78" s="36" t="s">
        <v>26</v>
      </c>
      <c r="N78" s="37">
        <v>11668.5</v>
      </c>
      <c r="P78" s="37">
        <v>2061.3200000000002</v>
      </c>
      <c r="Q78" s="36">
        <v>0</v>
      </c>
      <c r="R78" s="37">
        <v>13729.82</v>
      </c>
    </row>
    <row r="79" spans="4:18" x14ac:dyDescent="0.2">
      <c r="D79" s="36" t="s">
        <v>384</v>
      </c>
      <c r="F79" s="36">
        <v>138901</v>
      </c>
      <c r="I79" s="36">
        <v>500639</v>
      </c>
      <c r="J79" s="36" t="s">
        <v>911</v>
      </c>
      <c r="K79" s="36" t="s">
        <v>562</v>
      </c>
      <c r="L79" s="36" t="s">
        <v>26</v>
      </c>
      <c r="N79" s="37">
        <v>38831.480000000003</v>
      </c>
      <c r="P79" s="37">
        <v>2155.0700000000002</v>
      </c>
      <c r="Q79" s="36">
        <v>0</v>
      </c>
      <c r="R79" s="37">
        <v>40986.550000000003</v>
      </c>
    </row>
    <row r="80" spans="4:18" x14ac:dyDescent="0.2">
      <c r="D80" s="36" t="s">
        <v>384</v>
      </c>
      <c r="F80" s="36">
        <v>138901</v>
      </c>
      <c r="I80" s="36">
        <v>500641</v>
      </c>
      <c r="J80" s="36" t="s">
        <v>912</v>
      </c>
      <c r="K80" s="36" t="s">
        <v>561</v>
      </c>
      <c r="L80" s="36" t="s">
        <v>26</v>
      </c>
      <c r="N80" s="36">
        <v>0</v>
      </c>
      <c r="P80" s="36">
        <v>0</v>
      </c>
      <c r="Q80" s="36">
        <v>0</v>
      </c>
      <c r="R80" s="36">
        <v>0</v>
      </c>
    </row>
    <row r="81" spans="2:18" x14ac:dyDescent="0.2">
      <c r="D81" s="36" t="s">
        <v>384</v>
      </c>
      <c r="F81" s="36">
        <v>138901</v>
      </c>
      <c r="I81" s="36">
        <v>500641</v>
      </c>
      <c r="J81" s="36" t="s">
        <v>912</v>
      </c>
      <c r="K81" s="36" t="s">
        <v>562</v>
      </c>
      <c r="L81" s="36" t="s">
        <v>26</v>
      </c>
      <c r="N81" s="36">
        <v>0</v>
      </c>
      <c r="P81" s="36">
        <v>0</v>
      </c>
      <c r="Q81" s="36">
        <v>0</v>
      </c>
      <c r="R81" s="36">
        <v>0</v>
      </c>
    </row>
    <row r="82" spans="2:18" x14ac:dyDescent="0.2">
      <c r="D82" s="36" t="s">
        <v>384</v>
      </c>
      <c r="F82" s="36">
        <v>138901</v>
      </c>
      <c r="I82" s="36">
        <v>500644</v>
      </c>
      <c r="J82" s="36" t="s">
        <v>415</v>
      </c>
      <c r="K82" s="36" t="s">
        <v>562</v>
      </c>
      <c r="L82" s="36" t="s">
        <v>26</v>
      </c>
      <c r="N82" s="37">
        <v>35156.89</v>
      </c>
      <c r="P82" s="37">
        <v>4228.8</v>
      </c>
      <c r="Q82" s="36">
        <v>0</v>
      </c>
      <c r="R82" s="37">
        <v>39385.69</v>
      </c>
    </row>
    <row r="83" spans="2:18" x14ac:dyDescent="0.2">
      <c r="D83" s="36" t="s">
        <v>384</v>
      </c>
      <c r="F83" s="36">
        <v>138901</v>
      </c>
      <c r="I83" s="36">
        <v>500645</v>
      </c>
      <c r="J83" s="36" t="s">
        <v>913</v>
      </c>
      <c r="K83" s="36" t="s">
        <v>561</v>
      </c>
      <c r="L83" s="36" t="s">
        <v>26</v>
      </c>
      <c r="N83" s="37">
        <v>138995.94</v>
      </c>
      <c r="P83" s="37">
        <v>152458.68</v>
      </c>
      <c r="Q83" s="37">
        <v>157137.79</v>
      </c>
      <c r="R83" s="37">
        <v>134316.82999999999</v>
      </c>
    </row>
    <row r="84" spans="2:18" x14ac:dyDescent="0.2">
      <c r="D84" s="36" t="s">
        <v>384</v>
      </c>
      <c r="F84" s="36">
        <v>138901</v>
      </c>
      <c r="I84" s="36">
        <v>500645</v>
      </c>
      <c r="J84" s="36" t="s">
        <v>913</v>
      </c>
      <c r="K84" s="36" t="s">
        <v>562</v>
      </c>
      <c r="L84" s="36" t="s">
        <v>26</v>
      </c>
      <c r="N84" s="37">
        <v>489167.79</v>
      </c>
      <c r="P84" s="37">
        <v>12846.49</v>
      </c>
      <c r="Q84" s="36">
        <v>0</v>
      </c>
      <c r="R84" s="37">
        <v>502014.28</v>
      </c>
    </row>
    <row r="85" spans="2:18" x14ac:dyDescent="0.2">
      <c r="D85" s="36" t="s">
        <v>384</v>
      </c>
      <c r="F85" s="36">
        <v>138901</v>
      </c>
      <c r="I85" s="36">
        <v>500657</v>
      </c>
      <c r="J85" s="36" t="s">
        <v>916</v>
      </c>
      <c r="K85" s="36" t="s">
        <v>562</v>
      </c>
      <c r="L85" s="36" t="s">
        <v>26</v>
      </c>
      <c r="N85" s="37">
        <v>2569</v>
      </c>
      <c r="P85" s="37">
        <v>1099.3399999999999</v>
      </c>
      <c r="Q85" s="36">
        <v>0</v>
      </c>
      <c r="R85" s="37">
        <v>3668.34</v>
      </c>
    </row>
    <row r="86" spans="2:18" x14ac:dyDescent="0.2">
      <c r="D86" s="36" t="s">
        <v>384</v>
      </c>
      <c r="F86" s="36">
        <v>138901</v>
      </c>
      <c r="I86" s="36">
        <v>500660</v>
      </c>
      <c r="J86" s="36" t="s">
        <v>917</v>
      </c>
      <c r="K86" s="36" t="s">
        <v>562</v>
      </c>
      <c r="L86" s="36" t="s">
        <v>26</v>
      </c>
      <c r="N86" s="37">
        <v>128645.61</v>
      </c>
      <c r="P86" s="37">
        <v>6338.07</v>
      </c>
      <c r="Q86" s="36">
        <v>0</v>
      </c>
      <c r="R86" s="37">
        <v>134983.67999999999</v>
      </c>
    </row>
    <row r="87" spans="2:18" x14ac:dyDescent="0.2">
      <c r="D87" s="36" t="s">
        <v>384</v>
      </c>
      <c r="F87" s="36">
        <v>138901</v>
      </c>
      <c r="I87" s="36">
        <v>500664</v>
      </c>
      <c r="J87" s="36" t="s">
        <v>918</v>
      </c>
      <c r="K87" s="36" t="s">
        <v>562</v>
      </c>
      <c r="L87" s="36" t="s">
        <v>26</v>
      </c>
      <c r="N87" s="37">
        <v>14467.45</v>
      </c>
      <c r="P87" s="37">
        <v>7115.14</v>
      </c>
      <c r="Q87" s="36">
        <v>0</v>
      </c>
      <c r="R87" s="37">
        <v>21582.59</v>
      </c>
    </row>
    <row r="88" spans="2:18" x14ac:dyDescent="0.2">
      <c r="D88" s="36" t="s">
        <v>384</v>
      </c>
      <c r="F88" s="36">
        <v>138901</v>
      </c>
      <c r="I88" s="36">
        <v>500680</v>
      </c>
      <c r="J88" s="36" t="s">
        <v>919</v>
      </c>
      <c r="K88" s="36" t="s">
        <v>562</v>
      </c>
      <c r="L88" s="36" t="s">
        <v>26</v>
      </c>
      <c r="N88" s="37">
        <v>4705.22</v>
      </c>
      <c r="P88" s="36">
        <v>373.64</v>
      </c>
      <c r="Q88" s="36">
        <v>0</v>
      </c>
      <c r="R88" s="37">
        <v>5078.8599999999997</v>
      </c>
    </row>
    <row r="89" spans="2:18" x14ac:dyDescent="0.2">
      <c r="D89" s="36" t="s">
        <v>384</v>
      </c>
      <c r="F89" s="36">
        <v>138901</v>
      </c>
      <c r="I89" s="36">
        <v>500716</v>
      </c>
      <c r="J89" s="36" t="s">
        <v>419</v>
      </c>
      <c r="K89" s="36" t="s">
        <v>561</v>
      </c>
      <c r="L89" s="36" t="s">
        <v>26</v>
      </c>
      <c r="N89" s="37">
        <v>7962.23</v>
      </c>
      <c r="P89" s="37">
        <v>7794.43</v>
      </c>
      <c r="Q89" s="37">
        <v>8347.52</v>
      </c>
      <c r="R89" s="37">
        <v>7409.14</v>
      </c>
    </row>
    <row r="90" spans="2:18" x14ac:dyDescent="0.2">
      <c r="D90" s="36" t="s">
        <v>384</v>
      </c>
      <c r="F90" s="36">
        <v>138901</v>
      </c>
      <c r="I90" s="36">
        <v>500716</v>
      </c>
      <c r="J90" s="36" t="s">
        <v>419</v>
      </c>
      <c r="K90" s="36" t="s">
        <v>562</v>
      </c>
      <c r="L90" s="36" t="s">
        <v>26</v>
      </c>
      <c r="N90" s="37">
        <v>66292.27</v>
      </c>
      <c r="P90" s="37">
        <v>6342.53</v>
      </c>
      <c r="Q90" s="36">
        <v>0</v>
      </c>
      <c r="R90" s="37">
        <v>72634.8</v>
      </c>
    </row>
    <row r="91" spans="2:18" x14ac:dyDescent="0.2">
      <c r="D91" s="36" t="s">
        <v>384</v>
      </c>
      <c r="F91" s="36">
        <v>138901</v>
      </c>
      <c r="I91" s="36">
        <v>500730</v>
      </c>
      <c r="J91" s="36" t="s">
        <v>924</v>
      </c>
      <c r="K91" s="36" t="s">
        <v>562</v>
      </c>
      <c r="L91" s="36" t="s">
        <v>26</v>
      </c>
      <c r="N91" s="37">
        <v>29964.91</v>
      </c>
      <c r="P91" s="37">
        <v>3181.06</v>
      </c>
      <c r="Q91" s="37">
        <v>19605.64</v>
      </c>
      <c r="R91" s="37">
        <v>13540.33</v>
      </c>
    </row>
    <row r="92" spans="2:18" x14ac:dyDescent="0.2">
      <c r="D92" s="36" t="s">
        <v>384</v>
      </c>
      <c r="F92" s="36">
        <v>138901</v>
      </c>
      <c r="I92" s="36">
        <v>500742</v>
      </c>
      <c r="J92" s="36" t="s">
        <v>774</v>
      </c>
      <c r="K92" s="36" t="s">
        <v>562</v>
      </c>
      <c r="L92" s="36" t="s">
        <v>26</v>
      </c>
      <c r="N92" s="37">
        <v>4895.87</v>
      </c>
      <c r="P92" s="37">
        <v>1340.46</v>
      </c>
      <c r="Q92" s="36">
        <v>0</v>
      </c>
      <c r="R92" s="37">
        <v>6236.33</v>
      </c>
    </row>
    <row r="94" spans="2:18" x14ac:dyDescent="0.2">
      <c r="B94" s="36" t="s">
        <v>442</v>
      </c>
      <c r="D94" s="36" t="s">
        <v>384</v>
      </c>
      <c r="F94" s="36">
        <v>138901</v>
      </c>
      <c r="L94" s="36" t="s">
        <v>26</v>
      </c>
      <c r="N94" s="37">
        <v>195554111.84</v>
      </c>
      <c r="P94" s="37">
        <v>95336842.099999994</v>
      </c>
      <c r="Q94" s="37">
        <v>90700157.519999996</v>
      </c>
      <c r="R94" s="37">
        <v>200190796.41999999</v>
      </c>
    </row>
    <row r="96" spans="2:18" x14ac:dyDescent="0.2">
      <c r="B96" s="36" t="s">
        <v>443</v>
      </c>
      <c r="D96" s="36" t="s">
        <v>384</v>
      </c>
      <c r="L96" s="36" t="s">
        <v>26</v>
      </c>
      <c r="N96" s="37">
        <v>195554111.84</v>
      </c>
      <c r="P96" s="37">
        <v>95336842.099999994</v>
      </c>
      <c r="Q96" s="37">
        <v>90700157.519999996</v>
      </c>
      <c r="R96" s="37">
        <v>200190796.41999999</v>
      </c>
    </row>
    <row r="98" spans="1:18" x14ac:dyDescent="0.2">
      <c r="B98" s="36" t="s">
        <v>444</v>
      </c>
      <c r="L98" s="36" t="s">
        <v>26</v>
      </c>
      <c r="N98" s="37">
        <v>195554111.84</v>
      </c>
      <c r="P98" s="37">
        <v>95336842.099999994</v>
      </c>
      <c r="Q98" s="37">
        <v>90700157.519999996</v>
      </c>
      <c r="R98" s="37">
        <v>200190796.41999999</v>
      </c>
    </row>
    <row r="100" spans="1:18" x14ac:dyDescent="0.2">
      <c r="A100" s="36" t="s">
        <v>1100</v>
      </c>
    </row>
    <row r="101" spans="1:18" x14ac:dyDescent="0.2">
      <c r="A101" s="36" t="s">
        <v>446</v>
      </c>
    </row>
    <row r="102" spans="1:18" x14ac:dyDescent="0.2">
      <c r="A102" s="36" t="s">
        <v>1094</v>
      </c>
    </row>
    <row r="103" spans="1:18" x14ac:dyDescent="0.2">
      <c r="A103" s="36" t="s">
        <v>447</v>
      </c>
    </row>
    <row r="105" spans="1:18" x14ac:dyDescent="0.2">
      <c r="C105" s="36" t="s">
        <v>379</v>
      </c>
      <c r="E105" s="36" t="s">
        <v>374</v>
      </c>
      <c r="G105" s="36" t="s">
        <v>448</v>
      </c>
      <c r="H105" s="36" t="s">
        <v>380</v>
      </c>
      <c r="J105" s="36" t="s">
        <v>381</v>
      </c>
      <c r="M105" s="36" t="s">
        <v>382</v>
      </c>
      <c r="O105" s="36" t="s">
        <v>383</v>
      </c>
    </row>
    <row r="107" spans="1:18" x14ac:dyDescent="0.2">
      <c r="C107" s="36" t="s">
        <v>26</v>
      </c>
      <c r="E107" s="36" t="s">
        <v>384</v>
      </c>
      <c r="G107" s="36" t="s">
        <v>561</v>
      </c>
      <c r="H107" s="37">
        <v>38309278.270000003</v>
      </c>
      <c r="J107" s="37">
        <v>89235423.920000002</v>
      </c>
      <c r="M107" s="37">
        <v>90646097.480000004</v>
      </c>
      <c r="O107" s="37">
        <v>36898604.710000001</v>
      </c>
    </row>
    <row r="108" spans="1:18" x14ac:dyDescent="0.2">
      <c r="C108" s="36" t="s">
        <v>26</v>
      </c>
      <c r="E108" s="36" t="s">
        <v>384</v>
      </c>
      <c r="G108" s="36" t="s">
        <v>562</v>
      </c>
      <c r="H108" s="37">
        <v>157244833.56999999</v>
      </c>
      <c r="J108" s="37">
        <v>6101418.1799999997</v>
      </c>
      <c r="M108" s="37">
        <v>54060.04</v>
      </c>
      <c r="O108" s="37">
        <v>163292191.71000001</v>
      </c>
    </row>
    <row r="110" spans="1:18" x14ac:dyDescent="0.2">
      <c r="B110" s="36" t="s">
        <v>442</v>
      </c>
      <c r="C110" s="36" t="s">
        <v>26</v>
      </c>
      <c r="H110" s="37">
        <v>195554111.84</v>
      </c>
      <c r="J110" s="37">
        <v>95336842.099999994</v>
      </c>
      <c r="M110" s="37">
        <v>90700157.519999996</v>
      </c>
      <c r="O110" s="37">
        <v>200190796.41999999</v>
      </c>
    </row>
  </sheetData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2"/>
  <dimension ref="A1:R14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4.88671875" style="34" customWidth="1"/>
    <col min="9" max="9" width="9.33203125" style="34" customWidth="1"/>
    <col min="10" max="10" width="14.88671875" style="34" customWidth="1"/>
    <col min="11" max="12" width="9.109375" style="34"/>
    <col min="13" max="14" width="14.88671875" style="34" customWidth="1"/>
    <col min="15" max="15" width="16" style="34" customWidth="1"/>
    <col min="16" max="17" width="14.88671875" style="34" customWidth="1"/>
    <col min="18" max="18" width="16" style="34" customWidth="1"/>
    <col min="19" max="16384" width="9.109375" style="34"/>
  </cols>
  <sheetData>
    <row r="1" spans="1:18" x14ac:dyDescent="0.25">
      <c r="A1" s="34" t="s">
        <v>1101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s="38" customFormat="1" x14ac:dyDescent="0.25">
      <c r="D5" s="38" t="s">
        <v>374</v>
      </c>
      <c r="F5" s="38" t="s">
        <v>375</v>
      </c>
      <c r="I5" s="38" t="s">
        <v>376</v>
      </c>
      <c r="J5" s="38" t="s">
        <v>377</v>
      </c>
      <c r="K5" s="38" t="s">
        <v>378</v>
      </c>
      <c r="L5" s="38" t="s">
        <v>379</v>
      </c>
      <c r="N5" s="38" t="s">
        <v>380</v>
      </c>
      <c r="P5" s="38" t="s">
        <v>381</v>
      </c>
      <c r="Q5" s="38" t="s">
        <v>382</v>
      </c>
      <c r="R5" s="38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K7" s="34" t="s">
        <v>579</v>
      </c>
      <c r="L7" s="34" t="s">
        <v>26</v>
      </c>
      <c r="N7" s="35">
        <v>28437.63</v>
      </c>
      <c r="P7" s="35">
        <v>32712.35</v>
      </c>
      <c r="Q7" s="35">
        <v>33473.519999999997</v>
      </c>
      <c r="R7" s="35">
        <v>27676.46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580</v>
      </c>
      <c r="L8" s="34" t="s">
        <v>26</v>
      </c>
      <c r="N8" s="35">
        <v>73799.100000000006</v>
      </c>
      <c r="P8" s="34">
        <v>0</v>
      </c>
      <c r="Q8" s="34">
        <v>0</v>
      </c>
      <c r="R8" s="35">
        <v>73799.100000000006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K9" s="34" t="s">
        <v>579</v>
      </c>
      <c r="L9" s="34" t="s">
        <v>26</v>
      </c>
      <c r="N9" s="35">
        <v>7213.04</v>
      </c>
      <c r="P9" s="35">
        <v>12078</v>
      </c>
      <c r="Q9" s="35">
        <v>12248.91</v>
      </c>
      <c r="R9" s="35">
        <v>7042.13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580</v>
      </c>
      <c r="L10" s="34" t="s">
        <v>26</v>
      </c>
      <c r="N10" s="35">
        <v>15781.05</v>
      </c>
      <c r="P10" s="34">
        <v>0</v>
      </c>
      <c r="Q10" s="34">
        <v>0</v>
      </c>
      <c r="R10" s="35">
        <v>15781.05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K11" s="34" t="s">
        <v>579</v>
      </c>
      <c r="L11" s="34" t="s">
        <v>26</v>
      </c>
      <c r="N11" s="35">
        <v>3613.11</v>
      </c>
      <c r="P11" s="35">
        <v>3473.75</v>
      </c>
      <c r="Q11" s="35">
        <v>3613.11</v>
      </c>
      <c r="R11" s="35">
        <v>3473.75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580</v>
      </c>
      <c r="L12" s="34" t="s">
        <v>26</v>
      </c>
      <c r="N12" s="35">
        <v>19762.060000000001</v>
      </c>
      <c r="P12" s="34">
        <v>0</v>
      </c>
      <c r="Q12" s="34">
        <v>0</v>
      </c>
      <c r="R12" s="35">
        <v>19762.060000000001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K13" s="34" t="s">
        <v>580</v>
      </c>
      <c r="L13" s="34" t="s">
        <v>26</v>
      </c>
      <c r="N13" s="35">
        <v>795358.58</v>
      </c>
      <c r="P13" s="34">
        <v>0</v>
      </c>
      <c r="Q13" s="34">
        <v>0</v>
      </c>
      <c r="R13" s="35">
        <v>795358.58</v>
      </c>
    </row>
    <row r="14" spans="1:18" x14ac:dyDescent="0.25">
      <c r="D14" s="34" t="s">
        <v>384</v>
      </c>
      <c r="F14" s="34">
        <v>138901</v>
      </c>
      <c r="I14" s="34">
        <v>500048</v>
      </c>
      <c r="J14" s="34" t="s">
        <v>874</v>
      </c>
      <c r="K14" s="34" t="s">
        <v>579</v>
      </c>
      <c r="L14" s="34" t="s">
        <v>26</v>
      </c>
      <c r="N14" s="35">
        <v>110479.9</v>
      </c>
      <c r="P14" s="35">
        <v>107455.79</v>
      </c>
      <c r="Q14" s="35">
        <v>110479.9</v>
      </c>
      <c r="R14" s="35">
        <v>107455.79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K15" s="34" t="s">
        <v>580</v>
      </c>
      <c r="L15" s="34" t="s">
        <v>26</v>
      </c>
      <c r="N15" s="35">
        <v>374186.91</v>
      </c>
      <c r="P15" s="34">
        <v>0</v>
      </c>
      <c r="Q15" s="34">
        <v>0</v>
      </c>
      <c r="R15" s="35">
        <v>374186.91</v>
      </c>
    </row>
    <row r="16" spans="1:18" x14ac:dyDescent="0.25">
      <c r="D16" s="34" t="s">
        <v>384</v>
      </c>
      <c r="F16" s="34">
        <v>138901</v>
      </c>
      <c r="I16" s="34">
        <v>500051</v>
      </c>
      <c r="J16" s="34" t="s">
        <v>761</v>
      </c>
      <c r="K16" s="34" t="s">
        <v>579</v>
      </c>
      <c r="L16" s="34" t="s">
        <v>26</v>
      </c>
      <c r="N16" s="35">
        <v>10179.280000000001</v>
      </c>
      <c r="P16" s="35">
        <v>9574.7099999999991</v>
      </c>
      <c r="Q16" s="35">
        <v>10182.299999999999</v>
      </c>
      <c r="R16" s="35">
        <v>9571.69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K17" s="34" t="s">
        <v>580</v>
      </c>
      <c r="L17" s="34" t="s">
        <v>26</v>
      </c>
      <c r="N17" s="35">
        <v>92926.96</v>
      </c>
      <c r="P17" s="34">
        <v>0</v>
      </c>
      <c r="Q17" s="34">
        <v>0</v>
      </c>
      <c r="R17" s="35">
        <v>92926.96</v>
      </c>
    </row>
    <row r="18" spans="4:18" x14ac:dyDescent="0.25">
      <c r="D18" s="34" t="s">
        <v>384</v>
      </c>
      <c r="F18" s="34">
        <v>138901</v>
      </c>
      <c r="I18" s="34">
        <v>500052</v>
      </c>
      <c r="J18" s="34" t="s">
        <v>875</v>
      </c>
      <c r="K18" s="34" t="s">
        <v>579</v>
      </c>
      <c r="L18" s="34" t="s">
        <v>26</v>
      </c>
      <c r="N18" s="34">
        <v>95.61</v>
      </c>
      <c r="P18" s="34">
        <v>1.46</v>
      </c>
      <c r="Q18" s="34">
        <v>95.61</v>
      </c>
      <c r="R18" s="34">
        <v>1.46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K19" s="34" t="s">
        <v>580</v>
      </c>
      <c r="L19" s="34" t="s">
        <v>26</v>
      </c>
      <c r="N19" s="35">
        <v>1068007.82</v>
      </c>
      <c r="P19" s="34">
        <v>0</v>
      </c>
      <c r="Q19" s="34">
        <v>0</v>
      </c>
      <c r="R19" s="35">
        <v>1068007.82</v>
      </c>
    </row>
    <row r="20" spans="4:18" x14ac:dyDescent="0.25">
      <c r="D20" s="34" t="s">
        <v>384</v>
      </c>
      <c r="F20" s="34">
        <v>138901</v>
      </c>
      <c r="I20" s="34">
        <v>500113</v>
      </c>
      <c r="J20" s="34" t="s">
        <v>876</v>
      </c>
      <c r="K20" s="34" t="s">
        <v>580</v>
      </c>
      <c r="L20" s="34" t="s">
        <v>26</v>
      </c>
      <c r="N20" s="35">
        <v>2194.39</v>
      </c>
      <c r="P20" s="34">
        <v>0</v>
      </c>
      <c r="Q20" s="34">
        <v>0</v>
      </c>
      <c r="R20" s="35">
        <v>2194.39</v>
      </c>
    </row>
    <row r="21" spans="4:18" x14ac:dyDescent="0.25">
      <c r="D21" s="34" t="s">
        <v>384</v>
      </c>
      <c r="F21" s="34">
        <v>138901</v>
      </c>
      <c r="I21" s="34">
        <v>500133</v>
      </c>
      <c r="J21" s="34" t="s">
        <v>942</v>
      </c>
      <c r="K21" s="34" t="s">
        <v>579</v>
      </c>
      <c r="L21" s="34" t="s">
        <v>26</v>
      </c>
      <c r="N21" s="34">
        <v>0</v>
      </c>
      <c r="P21" s="34">
        <v>376.55</v>
      </c>
      <c r="Q21" s="34">
        <v>376.55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K22" s="34" t="s">
        <v>580</v>
      </c>
      <c r="L22" s="34" t="s">
        <v>26</v>
      </c>
      <c r="N22" s="34">
        <v>600</v>
      </c>
      <c r="P22" s="34">
        <v>0</v>
      </c>
      <c r="Q22" s="34">
        <v>0</v>
      </c>
      <c r="R22" s="34">
        <v>600</v>
      </c>
    </row>
    <row r="23" spans="4:18" x14ac:dyDescent="0.25">
      <c r="D23" s="34" t="s">
        <v>384</v>
      </c>
      <c r="F23" s="34">
        <v>138901</v>
      </c>
      <c r="I23" s="34">
        <v>500187</v>
      </c>
      <c r="J23" s="34" t="s">
        <v>390</v>
      </c>
      <c r="K23" s="34" t="s">
        <v>580</v>
      </c>
      <c r="L23" s="34" t="s">
        <v>26</v>
      </c>
      <c r="N23" s="34">
        <v>50</v>
      </c>
      <c r="P23" s="34">
        <v>0</v>
      </c>
      <c r="Q23" s="34">
        <v>0</v>
      </c>
      <c r="R23" s="34">
        <v>50</v>
      </c>
    </row>
    <row r="24" spans="4:18" x14ac:dyDescent="0.25">
      <c r="D24" s="34" t="s">
        <v>384</v>
      </c>
      <c r="F24" s="34">
        <v>138901</v>
      </c>
      <c r="I24" s="34">
        <v>500225</v>
      </c>
      <c r="J24" s="34" t="s">
        <v>583</v>
      </c>
      <c r="K24" s="34" t="s">
        <v>579</v>
      </c>
      <c r="L24" s="34" t="s">
        <v>26</v>
      </c>
      <c r="N24" s="35">
        <v>15653.9</v>
      </c>
      <c r="P24" s="35">
        <v>15154.7</v>
      </c>
      <c r="Q24" s="35">
        <v>15653.9</v>
      </c>
      <c r="R24" s="35">
        <v>15154.7</v>
      </c>
    </row>
    <row r="25" spans="4:18" x14ac:dyDescent="0.25">
      <c r="D25" s="34" t="s">
        <v>384</v>
      </c>
      <c r="F25" s="34">
        <v>138901</v>
      </c>
      <c r="I25" s="34">
        <v>500225</v>
      </c>
      <c r="J25" s="34" t="s">
        <v>583</v>
      </c>
      <c r="K25" s="34" t="s">
        <v>580</v>
      </c>
      <c r="L25" s="34" t="s">
        <v>26</v>
      </c>
      <c r="N25" s="35">
        <v>84186.7</v>
      </c>
      <c r="P25" s="34">
        <v>0</v>
      </c>
      <c r="Q25" s="34">
        <v>0</v>
      </c>
      <c r="R25" s="35">
        <v>84186.7</v>
      </c>
    </row>
    <row r="26" spans="4:18" x14ac:dyDescent="0.25">
      <c r="D26" s="34" t="s">
        <v>384</v>
      </c>
      <c r="F26" s="34">
        <v>138901</v>
      </c>
      <c r="I26" s="34">
        <v>500250</v>
      </c>
      <c r="J26" s="34" t="s">
        <v>943</v>
      </c>
      <c r="K26" s="34" t="s">
        <v>579</v>
      </c>
      <c r="L26" s="34" t="s">
        <v>26</v>
      </c>
      <c r="N26" s="34">
        <v>0</v>
      </c>
      <c r="P26" s="34">
        <v>693.76</v>
      </c>
      <c r="Q26" s="34">
        <v>693.76</v>
      </c>
      <c r="R26" s="34">
        <v>0</v>
      </c>
    </row>
    <row r="27" spans="4:18" x14ac:dyDescent="0.25">
      <c r="D27" s="34" t="s">
        <v>384</v>
      </c>
      <c r="F27" s="34">
        <v>138901</v>
      </c>
      <c r="I27" s="34">
        <v>500256</v>
      </c>
      <c r="J27" s="34" t="s">
        <v>877</v>
      </c>
      <c r="K27" s="34" t="s">
        <v>580</v>
      </c>
      <c r="L27" s="34" t="s">
        <v>26</v>
      </c>
      <c r="N27" s="35">
        <v>20858.43</v>
      </c>
      <c r="P27" s="34">
        <v>0</v>
      </c>
      <c r="Q27" s="34">
        <v>0</v>
      </c>
      <c r="R27" s="35">
        <v>20858.43</v>
      </c>
    </row>
    <row r="28" spans="4:18" x14ac:dyDescent="0.25">
      <c r="D28" s="34" t="s">
        <v>384</v>
      </c>
      <c r="F28" s="34">
        <v>138901</v>
      </c>
      <c r="I28" s="34">
        <v>500260</v>
      </c>
      <c r="J28" s="34" t="s">
        <v>944</v>
      </c>
      <c r="K28" s="34" t="s">
        <v>579</v>
      </c>
      <c r="L28" s="34" t="s">
        <v>26</v>
      </c>
      <c r="N28" s="34">
        <v>0</v>
      </c>
      <c r="P28" s="34">
        <v>1.96</v>
      </c>
      <c r="Q28" s="34">
        <v>1.96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500264</v>
      </c>
      <c r="J29" s="34" t="s">
        <v>584</v>
      </c>
      <c r="K29" s="34" t="s">
        <v>579</v>
      </c>
      <c r="L29" s="34" t="s">
        <v>26</v>
      </c>
      <c r="N29" s="35">
        <v>16383.43</v>
      </c>
      <c r="P29" s="35">
        <v>33794.43</v>
      </c>
      <c r="Q29" s="35">
        <v>33569.339999999997</v>
      </c>
      <c r="R29" s="35">
        <v>16608.52</v>
      </c>
    </row>
    <row r="30" spans="4:18" x14ac:dyDescent="0.25">
      <c r="D30" s="34" t="s">
        <v>384</v>
      </c>
      <c r="F30" s="34">
        <v>138901</v>
      </c>
      <c r="I30" s="34">
        <v>500264</v>
      </c>
      <c r="J30" s="34" t="s">
        <v>584</v>
      </c>
      <c r="K30" s="34" t="s">
        <v>580</v>
      </c>
      <c r="L30" s="34" t="s">
        <v>26</v>
      </c>
      <c r="N30" s="35">
        <v>234036.24</v>
      </c>
      <c r="P30" s="34">
        <v>0</v>
      </c>
      <c r="Q30" s="34">
        <v>0</v>
      </c>
      <c r="R30" s="35">
        <v>234036.24</v>
      </c>
    </row>
    <row r="31" spans="4:18" x14ac:dyDescent="0.25">
      <c r="D31" s="34" t="s">
        <v>384</v>
      </c>
      <c r="F31" s="34">
        <v>138901</v>
      </c>
      <c r="I31" s="34">
        <v>500266</v>
      </c>
      <c r="J31" s="34" t="s">
        <v>945</v>
      </c>
      <c r="K31" s="34" t="s">
        <v>580</v>
      </c>
      <c r="L31" s="34" t="s">
        <v>26</v>
      </c>
      <c r="N31" s="34">
        <v>0</v>
      </c>
      <c r="P31" s="34">
        <v>0</v>
      </c>
      <c r="Q31" s="34">
        <v>0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500268</v>
      </c>
      <c r="J32" s="34" t="s">
        <v>878</v>
      </c>
      <c r="K32" s="34" t="s">
        <v>579</v>
      </c>
      <c r="L32" s="34" t="s">
        <v>26</v>
      </c>
      <c r="N32" s="34">
        <v>0</v>
      </c>
      <c r="P32" s="34">
        <v>122.06</v>
      </c>
      <c r="Q32" s="34">
        <v>122.06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500268</v>
      </c>
      <c r="J33" s="34" t="s">
        <v>878</v>
      </c>
      <c r="K33" s="34" t="s">
        <v>580</v>
      </c>
      <c r="L33" s="34" t="s">
        <v>26</v>
      </c>
      <c r="N33" s="34">
        <v>0</v>
      </c>
      <c r="P33" s="35">
        <v>1184.42</v>
      </c>
      <c r="Q33" s="35">
        <v>1184.42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500274</v>
      </c>
      <c r="J34" s="34" t="s">
        <v>395</v>
      </c>
      <c r="K34" s="34" t="s">
        <v>579</v>
      </c>
      <c r="L34" s="34" t="s">
        <v>26</v>
      </c>
      <c r="N34" s="35">
        <v>393575</v>
      </c>
      <c r="P34" s="35">
        <v>382375</v>
      </c>
      <c r="Q34" s="35">
        <v>393575</v>
      </c>
      <c r="R34" s="35">
        <v>382375</v>
      </c>
    </row>
    <row r="35" spans="4:18" x14ac:dyDescent="0.25">
      <c r="D35" s="34" t="s">
        <v>384</v>
      </c>
      <c r="F35" s="34">
        <v>138901</v>
      </c>
      <c r="I35" s="34">
        <v>500274</v>
      </c>
      <c r="J35" s="34" t="s">
        <v>395</v>
      </c>
      <c r="K35" s="34" t="s">
        <v>580</v>
      </c>
      <c r="L35" s="34" t="s">
        <v>26</v>
      </c>
      <c r="N35" s="35">
        <v>1112356.7</v>
      </c>
      <c r="P35" s="34">
        <v>0</v>
      </c>
      <c r="Q35" s="34">
        <v>0</v>
      </c>
      <c r="R35" s="35">
        <v>1112356.7</v>
      </c>
    </row>
    <row r="36" spans="4:18" x14ac:dyDescent="0.25">
      <c r="D36" s="34" t="s">
        <v>384</v>
      </c>
      <c r="F36" s="34">
        <v>138901</v>
      </c>
      <c r="I36" s="34">
        <v>500297</v>
      </c>
      <c r="J36" s="34" t="s">
        <v>396</v>
      </c>
      <c r="K36" s="34" t="s">
        <v>579</v>
      </c>
      <c r="L36" s="34" t="s">
        <v>26</v>
      </c>
      <c r="N36" s="34">
        <v>0</v>
      </c>
      <c r="P36" s="34">
        <v>414.46</v>
      </c>
      <c r="Q36" s="34">
        <v>414.46</v>
      </c>
      <c r="R36" s="34">
        <v>0</v>
      </c>
    </row>
    <row r="37" spans="4:18" x14ac:dyDescent="0.25">
      <c r="D37" s="34" t="s">
        <v>384</v>
      </c>
      <c r="F37" s="34">
        <v>138901</v>
      </c>
      <c r="I37" s="34">
        <v>500297</v>
      </c>
      <c r="J37" s="34" t="s">
        <v>396</v>
      </c>
      <c r="K37" s="34" t="s">
        <v>580</v>
      </c>
      <c r="L37" s="34" t="s">
        <v>26</v>
      </c>
      <c r="N37" s="34">
        <v>0</v>
      </c>
      <c r="P37" s="34">
        <v>83.81</v>
      </c>
      <c r="Q37" s="34">
        <v>83.81</v>
      </c>
      <c r="R37" s="34">
        <v>0</v>
      </c>
    </row>
    <row r="38" spans="4:18" x14ac:dyDescent="0.25">
      <c r="D38" s="34" t="s">
        <v>384</v>
      </c>
      <c r="F38" s="34">
        <v>138901</v>
      </c>
      <c r="I38" s="34">
        <v>500300</v>
      </c>
      <c r="J38" s="34" t="s">
        <v>636</v>
      </c>
      <c r="K38" s="34" t="s">
        <v>579</v>
      </c>
      <c r="L38" s="34" t="s">
        <v>26</v>
      </c>
      <c r="N38" s="34">
        <v>0</v>
      </c>
      <c r="P38" s="35">
        <v>24068</v>
      </c>
      <c r="Q38" s="35">
        <v>24068</v>
      </c>
      <c r="R38" s="34">
        <v>0</v>
      </c>
    </row>
    <row r="39" spans="4:18" x14ac:dyDescent="0.25">
      <c r="D39" s="34" t="s">
        <v>384</v>
      </c>
      <c r="F39" s="34">
        <v>138901</v>
      </c>
      <c r="I39" s="34">
        <v>500300</v>
      </c>
      <c r="J39" s="34" t="s">
        <v>636</v>
      </c>
      <c r="K39" s="34" t="s">
        <v>580</v>
      </c>
      <c r="L39" s="34" t="s">
        <v>26</v>
      </c>
      <c r="N39" s="34">
        <v>0</v>
      </c>
      <c r="P39" s="34">
        <v>380</v>
      </c>
      <c r="Q39" s="34">
        <v>380</v>
      </c>
      <c r="R39" s="34">
        <v>0</v>
      </c>
    </row>
    <row r="40" spans="4:18" x14ac:dyDescent="0.25">
      <c r="D40" s="34" t="s">
        <v>384</v>
      </c>
      <c r="F40" s="34">
        <v>138901</v>
      </c>
      <c r="I40" s="34">
        <v>500302</v>
      </c>
      <c r="J40" s="34" t="s">
        <v>585</v>
      </c>
      <c r="K40" s="34" t="s">
        <v>579</v>
      </c>
      <c r="L40" s="34" t="s">
        <v>26</v>
      </c>
      <c r="N40" s="35">
        <v>1538.36</v>
      </c>
      <c r="P40" s="35">
        <v>16346.46</v>
      </c>
      <c r="Q40" s="35">
        <v>15851.42</v>
      </c>
      <c r="R40" s="35">
        <v>2033.4</v>
      </c>
    </row>
    <row r="41" spans="4:18" x14ac:dyDescent="0.25">
      <c r="D41" s="34" t="s">
        <v>384</v>
      </c>
      <c r="F41" s="34">
        <v>138901</v>
      </c>
      <c r="I41" s="34">
        <v>500302</v>
      </c>
      <c r="J41" s="34" t="s">
        <v>585</v>
      </c>
      <c r="K41" s="34" t="s">
        <v>580</v>
      </c>
      <c r="L41" s="34" t="s">
        <v>26</v>
      </c>
      <c r="N41" s="35">
        <v>82177</v>
      </c>
      <c r="P41" s="34">
        <v>0</v>
      </c>
      <c r="Q41" s="34">
        <v>0</v>
      </c>
      <c r="R41" s="35">
        <v>82177</v>
      </c>
    </row>
    <row r="42" spans="4:18" x14ac:dyDescent="0.25">
      <c r="D42" s="34" t="s">
        <v>384</v>
      </c>
      <c r="F42" s="34">
        <v>138901</v>
      </c>
      <c r="I42" s="34">
        <v>500317</v>
      </c>
      <c r="J42" s="34" t="s">
        <v>766</v>
      </c>
      <c r="K42" s="34" t="s">
        <v>580</v>
      </c>
      <c r="L42" s="34" t="s">
        <v>26</v>
      </c>
      <c r="N42" s="35">
        <v>39880</v>
      </c>
      <c r="P42" s="34">
        <v>0</v>
      </c>
      <c r="Q42" s="34">
        <v>0</v>
      </c>
      <c r="R42" s="35">
        <v>39880</v>
      </c>
    </row>
    <row r="43" spans="4:18" x14ac:dyDescent="0.25">
      <c r="D43" s="34" t="s">
        <v>384</v>
      </c>
      <c r="F43" s="34">
        <v>138901</v>
      </c>
      <c r="I43" s="34">
        <v>500319</v>
      </c>
      <c r="J43" s="34" t="s">
        <v>591</v>
      </c>
      <c r="K43" s="34" t="s">
        <v>580</v>
      </c>
      <c r="L43" s="34" t="s">
        <v>26</v>
      </c>
      <c r="N43" s="35">
        <v>39533.25</v>
      </c>
      <c r="P43" s="34">
        <v>0</v>
      </c>
      <c r="Q43" s="34">
        <v>0</v>
      </c>
      <c r="R43" s="35">
        <v>39533.25</v>
      </c>
    </row>
    <row r="44" spans="4:18" x14ac:dyDescent="0.25">
      <c r="D44" s="34" t="s">
        <v>384</v>
      </c>
      <c r="F44" s="34">
        <v>138901</v>
      </c>
      <c r="I44" s="34">
        <v>500330</v>
      </c>
      <c r="J44" s="34" t="s">
        <v>880</v>
      </c>
      <c r="K44" s="34" t="s">
        <v>580</v>
      </c>
      <c r="L44" s="34" t="s">
        <v>26</v>
      </c>
      <c r="N44" s="35">
        <v>27213.919999999998</v>
      </c>
      <c r="P44" s="34">
        <v>0</v>
      </c>
      <c r="Q44" s="34">
        <v>0</v>
      </c>
      <c r="R44" s="35">
        <v>27213.919999999998</v>
      </c>
    </row>
    <row r="45" spans="4:18" x14ac:dyDescent="0.25">
      <c r="D45" s="34" t="s">
        <v>384</v>
      </c>
      <c r="F45" s="34">
        <v>138901</v>
      </c>
      <c r="I45" s="34">
        <v>500332</v>
      </c>
      <c r="J45" s="34" t="s">
        <v>881</v>
      </c>
      <c r="K45" s="34" t="s">
        <v>579</v>
      </c>
      <c r="L45" s="34" t="s">
        <v>26</v>
      </c>
      <c r="N45" s="35">
        <v>-4739.34</v>
      </c>
      <c r="P45" s="35">
        <v>4739.34</v>
      </c>
      <c r="Q45" s="35">
        <v>4618.45</v>
      </c>
      <c r="R45" s="35">
        <v>-4618.45</v>
      </c>
    </row>
    <row r="46" spans="4:18" x14ac:dyDescent="0.25">
      <c r="D46" s="34" t="s">
        <v>384</v>
      </c>
      <c r="F46" s="34">
        <v>138901</v>
      </c>
      <c r="I46" s="34">
        <v>500332</v>
      </c>
      <c r="J46" s="34" t="s">
        <v>881</v>
      </c>
      <c r="K46" s="34" t="s">
        <v>580</v>
      </c>
      <c r="L46" s="34" t="s">
        <v>26</v>
      </c>
      <c r="N46" s="35">
        <v>35562.14</v>
      </c>
      <c r="P46" s="34">
        <v>0</v>
      </c>
      <c r="Q46" s="34">
        <v>0</v>
      </c>
      <c r="R46" s="35">
        <v>35562.14</v>
      </c>
    </row>
    <row r="47" spans="4:18" x14ac:dyDescent="0.25">
      <c r="D47" s="34" t="s">
        <v>384</v>
      </c>
      <c r="F47" s="34">
        <v>138901</v>
      </c>
      <c r="I47" s="34">
        <v>500350</v>
      </c>
      <c r="J47" s="34" t="s">
        <v>946</v>
      </c>
      <c r="K47" s="34" t="s">
        <v>579</v>
      </c>
      <c r="L47" s="34" t="s">
        <v>26</v>
      </c>
      <c r="N47" s="34">
        <v>0</v>
      </c>
      <c r="P47" s="34">
        <v>39.590000000000003</v>
      </c>
      <c r="Q47" s="34">
        <v>39.590000000000003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500350</v>
      </c>
      <c r="J48" s="34" t="s">
        <v>946</v>
      </c>
      <c r="K48" s="34" t="s">
        <v>580</v>
      </c>
      <c r="L48" s="34" t="s">
        <v>26</v>
      </c>
      <c r="N48" s="34">
        <v>0</v>
      </c>
      <c r="P48" s="34">
        <v>380</v>
      </c>
      <c r="Q48" s="34">
        <v>380</v>
      </c>
      <c r="R48" s="34">
        <v>0</v>
      </c>
    </row>
    <row r="49" spans="4:18" x14ac:dyDescent="0.25">
      <c r="D49" s="34" t="s">
        <v>384</v>
      </c>
      <c r="F49" s="34">
        <v>138901</v>
      </c>
      <c r="I49" s="34">
        <v>500360</v>
      </c>
      <c r="J49" s="34" t="s">
        <v>768</v>
      </c>
      <c r="K49" s="34" t="s">
        <v>580</v>
      </c>
      <c r="L49" s="34" t="s">
        <v>26</v>
      </c>
      <c r="N49" s="35">
        <v>30892.799999999999</v>
      </c>
      <c r="P49" s="34">
        <v>0</v>
      </c>
      <c r="Q49" s="34">
        <v>0</v>
      </c>
      <c r="R49" s="35">
        <v>30892.799999999999</v>
      </c>
    </row>
    <row r="50" spans="4:18" x14ac:dyDescent="0.25">
      <c r="D50" s="34" t="s">
        <v>384</v>
      </c>
      <c r="F50" s="34">
        <v>138901</v>
      </c>
      <c r="I50" s="34">
        <v>500365</v>
      </c>
      <c r="J50" s="34" t="s">
        <v>947</v>
      </c>
      <c r="K50" s="34" t="s">
        <v>579</v>
      </c>
      <c r="L50" s="34" t="s">
        <v>26</v>
      </c>
      <c r="N50" s="34">
        <v>0</v>
      </c>
      <c r="P50" s="35">
        <v>2785.94</v>
      </c>
      <c r="Q50" s="35">
        <v>2785.94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500365</v>
      </c>
      <c r="J51" s="34" t="s">
        <v>947</v>
      </c>
      <c r="K51" s="34" t="s">
        <v>580</v>
      </c>
      <c r="L51" s="34" t="s">
        <v>26</v>
      </c>
      <c r="N51" s="35">
        <v>6845.08</v>
      </c>
      <c r="P51" s="34">
        <v>0</v>
      </c>
      <c r="Q51" s="34">
        <v>0</v>
      </c>
      <c r="R51" s="35">
        <v>6845.08</v>
      </c>
    </row>
    <row r="52" spans="4:18" x14ac:dyDescent="0.25">
      <c r="D52" s="34" t="s">
        <v>384</v>
      </c>
      <c r="F52" s="34">
        <v>138901</v>
      </c>
      <c r="I52" s="34">
        <v>500375</v>
      </c>
      <c r="J52" s="34" t="s">
        <v>659</v>
      </c>
      <c r="K52" s="34" t="s">
        <v>580</v>
      </c>
      <c r="L52" s="34" t="s">
        <v>26</v>
      </c>
      <c r="N52" s="34">
        <v>0</v>
      </c>
      <c r="P52" s="34">
        <v>0</v>
      </c>
      <c r="Q52" s="34">
        <v>0</v>
      </c>
      <c r="R52" s="34">
        <v>0</v>
      </c>
    </row>
    <row r="53" spans="4:18" x14ac:dyDescent="0.25">
      <c r="D53" s="34" t="s">
        <v>384</v>
      </c>
      <c r="F53" s="34">
        <v>138901</v>
      </c>
      <c r="I53" s="34">
        <v>500381</v>
      </c>
      <c r="J53" s="34" t="s">
        <v>948</v>
      </c>
      <c r="K53" s="34" t="s">
        <v>579</v>
      </c>
      <c r="L53" s="34" t="s">
        <v>26</v>
      </c>
      <c r="N53" s="34">
        <v>0</v>
      </c>
      <c r="P53" s="35">
        <v>1635.04</v>
      </c>
      <c r="Q53" s="35">
        <v>1635.04</v>
      </c>
      <c r="R53" s="34">
        <v>0</v>
      </c>
    </row>
    <row r="54" spans="4:18" x14ac:dyDescent="0.25">
      <c r="D54" s="34" t="s">
        <v>384</v>
      </c>
      <c r="F54" s="34">
        <v>138901</v>
      </c>
      <c r="I54" s="34">
        <v>500385</v>
      </c>
      <c r="J54" s="34" t="s">
        <v>883</v>
      </c>
      <c r="K54" s="34" t="s">
        <v>580</v>
      </c>
      <c r="L54" s="34" t="s">
        <v>26</v>
      </c>
      <c r="N54" s="35">
        <v>130691.77</v>
      </c>
      <c r="P54" s="34">
        <v>0</v>
      </c>
      <c r="Q54" s="34">
        <v>0</v>
      </c>
      <c r="R54" s="35">
        <v>130691.77</v>
      </c>
    </row>
    <row r="55" spans="4:18" x14ac:dyDescent="0.25">
      <c r="D55" s="34" t="s">
        <v>384</v>
      </c>
      <c r="F55" s="34">
        <v>138901</v>
      </c>
      <c r="I55" s="34">
        <v>500386</v>
      </c>
      <c r="J55" s="34" t="s">
        <v>884</v>
      </c>
      <c r="K55" s="34" t="s">
        <v>579</v>
      </c>
      <c r="L55" s="34" t="s">
        <v>26</v>
      </c>
      <c r="N55" s="34">
        <v>0</v>
      </c>
      <c r="P55" s="35">
        <v>1169.29</v>
      </c>
      <c r="Q55" s="35">
        <v>1169.29</v>
      </c>
      <c r="R55" s="34">
        <v>0</v>
      </c>
    </row>
    <row r="56" spans="4:18" x14ac:dyDescent="0.25">
      <c r="D56" s="34" t="s">
        <v>384</v>
      </c>
      <c r="F56" s="34">
        <v>138901</v>
      </c>
      <c r="I56" s="34">
        <v>500386</v>
      </c>
      <c r="J56" s="34" t="s">
        <v>884</v>
      </c>
      <c r="K56" s="34" t="s">
        <v>580</v>
      </c>
      <c r="L56" s="34" t="s">
        <v>26</v>
      </c>
      <c r="N56" s="35">
        <v>28076.49</v>
      </c>
      <c r="P56" s="34">
        <v>0</v>
      </c>
      <c r="Q56" s="34">
        <v>0</v>
      </c>
      <c r="R56" s="35">
        <v>28076.49</v>
      </c>
    </row>
    <row r="57" spans="4:18" x14ac:dyDescent="0.25">
      <c r="D57" s="34" t="s">
        <v>384</v>
      </c>
      <c r="F57" s="34">
        <v>138901</v>
      </c>
      <c r="I57" s="34">
        <v>500391</v>
      </c>
      <c r="J57" s="34" t="s">
        <v>885</v>
      </c>
      <c r="K57" s="34" t="s">
        <v>580</v>
      </c>
      <c r="L57" s="34" t="s">
        <v>26</v>
      </c>
      <c r="N57" s="35">
        <v>51233.9</v>
      </c>
      <c r="P57" s="34">
        <v>0</v>
      </c>
      <c r="Q57" s="34">
        <v>0</v>
      </c>
      <c r="R57" s="35">
        <v>51233.9</v>
      </c>
    </row>
    <row r="58" spans="4:18" x14ac:dyDescent="0.25">
      <c r="D58" s="34" t="s">
        <v>384</v>
      </c>
      <c r="F58" s="34">
        <v>138901</v>
      </c>
      <c r="I58" s="34">
        <v>500392</v>
      </c>
      <c r="J58" s="34" t="s">
        <v>637</v>
      </c>
      <c r="K58" s="34" t="s">
        <v>579</v>
      </c>
      <c r="L58" s="34" t="s">
        <v>26</v>
      </c>
      <c r="N58" s="34">
        <v>0</v>
      </c>
      <c r="P58" s="35">
        <v>8701.5</v>
      </c>
      <c r="Q58" s="35">
        <v>8701.5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500392</v>
      </c>
      <c r="J59" s="34" t="s">
        <v>637</v>
      </c>
      <c r="K59" s="34" t="s">
        <v>580</v>
      </c>
      <c r="L59" s="34" t="s">
        <v>26</v>
      </c>
      <c r="N59" s="35">
        <v>85266.64</v>
      </c>
      <c r="P59" s="34">
        <v>0</v>
      </c>
      <c r="Q59" s="34">
        <v>0</v>
      </c>
      <c r="R59" s="35">
        <v>85266.64</v>
      </c>
    </row>
    <row r="60" spans="4:18" x14ac:dyDescent="0.25">
      <c r="D60" s="34" t="s">
        <v>384</v>
      </c>
      <c r="F60" s="34">
        <v>138901</v>
      </c>
      <c r="I60" s="34">
        <v>500394</v>
      </c>
      <c r="J60" s="34" t="s">
        <v>638</v>
      </c>
      <c r="K60" s="34" t="s">
        <v>579</v>
      </c>
      <c r="L60" s="34" t="s">
        <v>26</v>
      </c>
      <c r="N60" s="34">
        <v>0</v>
      </c>
      <c r="P60" s="35">
        <v>349489.79</v>
      </c>
      <c r="Q60" s="35">
        <v>349489.79</v>
      </c>
      <c r="R60" s="34">
        <v>0</v>
      </c>
    </row>
    <row r="61" spans="4:18" x14ac:dyDescent="0.25">
      <c r="D61" s="34" t="s">
        <v>384</v>
      </c>
      <c r="F61" s="34">
        <v>138901</v>
      </c>
      <c r="I61" s="34">
        <v>500435</v>
      </c>
      <c r="J61" s="34" t="s">
        <v>639</v>
      </c>
      <c r="K61" s="34" t="s">
        <v>579</v>
      </c>
      <c r="L61" s="34" t="s">
        <v>26</v>
      </c>
      <c r="N61" s="34">
        <v>0</v>
      </c>
      <c r="P61" s="35">
        <v>12276.86</v>
      </c>
      <c r="Q61" s="35">
        <v>12276.86</v>
      </c>
      <c r="R61" s="34">
        <v>0</v>
      </c>
    </row>
    <row r="62" spans="4:18" x14ac:dyDescent="0.25">
      <c r="D62" s="34" t="s">
        <v>384</v>
      </c>
      <c r="F62" s="34">
        <v>138901</v>
      </c>
      <c r="I62" s="34">
        <v>500445</v>
      </c>
      <c r="J62" s="34" t="s">
        <v>886</v>
      </c>
      <c r="K62" s="34" t="s">
        <v>580</v>
      </c>
      <c r="L62" s="34" t="s">
        <v>26</v>
      </c>
      <c r="N62" s="34">
        <v>190.5</v>
      </c>
      <c r="P62" s="34">
        <v>0</v>
      </c>
      <c r="Q62" s="34">
        <v>0</v>
      </c>
      <c r="R62" s="34">
        <v>190.5</v>
      </c>
    </row>
    <row r="63" spans="4:18" x14ac:dyDescent="0.25">
      <c r="D63" s="34" t="s">
        <v>384</v>
      </c>
      <c r="F63" s="34">
        <v>138901</v>
      </c>
      <c r="I63" s="34">
        <v>500450</v>
      </c>
      <c r="J63" s="34" t="s">
        <v>949</v>
      </c>
      <c r="K63" s="34" t="s">
        <v>580</v>
      </c>
      <c r="L63" s="34" t="s">
        <v>26</v>
      </c>
      <c r="N63" s="34">
        <v>0</v>
      </c>
      <c r="P63" s="34">
        <v>230</v>
      </c>
      <c r="Q63" s="34">
        <v>230</v>
      </c>
      <c r="R63" s="34">
        <v>0</v>
      </c>
    </row>
    <row r="64" spans="4:18" x14ac:dyDescent="0.25">
      <c r="D64" s="34" t="s">
        <v>384</v>
      </c>
      <c r="F64" s="34">
        <v>138901</v>
      </c>
      <c r="I64" s="34">
        <v>500460</v>
      </c>
      <c r="J64" s="34" t="s">
        <v>888</v>
      </c>
      <c r="K64" s="34" t="s">
        <v>580</v>
      </c>
      <c r="L64" s="34" t="s">
        <v>26</v>
      </c>
      <c r="N64" s="35">
        <v>152130</v>
      </c>
      <c r="P64" s="34">
        <v>0</v>
      </c>
      <c r="Q64" s="34">
        <v>0</v>
      </c>
      <c r="R64" s="35">
        <v>152130</v>
      </c>
    </row>
    <row r="65" spans="4:18" x14ac:dyDescent="0.25">
      <c r="D65" s="34" t="s">
        <v>384</v>
      </c>
      <c r="F65" s="34">
        <v>138901</v>
      </c>
      <c r="I65" s="34">
        <v>500465</v>
      </c>
      <c r="J65" s="34" t="s">
        <v>950</v>
      </c>
      <c r="K65" s="34" t="s">
        <v>580</v>
      </c>
      <c r="L65" s="34" t="s">
        <v>26</v>
      </c>
      <c r="N65" s="34">
        <v>0</v>
      </c>
      <c r="P65" s="34">
        <v>0</v>
      </c>
      <c r="Q65" s="34">
        <v>0</v>
      </c>
      <c r="R65" s="34">
        <v>0</v>
      </c>
    </row>
    <row r="66" spans="4:18" x14ac:dyDescent="0.25">
      <c r="D66" s="34" t="s">
        <v>384</v>
      </c>
      <c r="F66" s="34">
        <v>138901</v>
      </c>
      <c r="I66" s="34">
        <v>500491</v>
      </c>
      <c r="J66" s="34" t="s">
        <v>640</v>
      </c>
      <c r="K66" s="34" t="s">
        <v>579</v>
      </c>
      <c r="L66" s="34" t="s">
        <v>26</v>
      </c>
      <c r="N66" s="34">
        <v>0</v>
      </c>
      <c r="P66" s="34">
        <v>195.83</v>
      </c>
      <c r="Q66" s="34">
        <v>195.83</v>
      </c>
      <c r="R66" s="34">
        <v>0</v>
      </c>
    </row>
    <row r="67" spans="4:18" x14ac:dyDescent="0.25">
      <c r="D67" s="34" t="s">
        <v>384</v>
      </c>
      <c r="F67" s="34">
        <v>138901</v>
      </c>
      <c r="I67" s="34">
        <v>500495</v>
      </c>
      <c r="J67" s="34" t="s">
        <v>641</v>
      </c>
      <c r="K67" s="34" t="s">
        <v>579</v>
      </c>
      <c r="L67" s="34" t="s">
        <v>26</v>
      </c>
      <c r="N67" s="34">
        <v>0</v>
      </c>
      <c r="P67" s="35">
        <v>1345.07</v>
      </c>
      <c r="Q67" s="35">
        <v>1345.07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500495</v>
      </c>
      <c r="J68" s="34" t="s">
        <v>641</v>
      </c>
      <c r="K68" s="34" t="s">
        <v>580</v>
      </c>
      <c r="L68" s="34" t="s">
        <v>26</v>
      </c>
      <c r="N68" s="34">
        <v>0</v>
      </c>
      <c r="P68" s="35">
        <v>2710.11</v>
      </c>
      <c r="Q68" s="35">
        <v>2710.11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500496</v>
      </c>
      <c r="J69" s="34" t="s">
        <v>595</v>
      </c>
      <c r="K69" s="34" t="s">
        <v>579</v>
      </c>
      <c r="L69" s="34" t="s">
        <v>26</v>
      </c>
      <c r="N69" s="34">
        <v>0</v>
      </c>
      <c r="P69" s="35">
        <v>8996.7999999999993</v>
      </c>
      <c r="Q69" s="35">
        <v>8996.7999999999993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500507</v>
      </c>
      <c r="J70" s="34" t="s">
        <v>642</v>
      </c>
      <c r="K70" s="34" t="s">
        <v>580</v>
      </c>
      <c r="L70" s="34" t="s">
        <v>26</v>
      </c>
      <c r="N70" s="34">
        <v>0</v>
      </c>
      <c r="P70" s="35">
        <v>4136.2</v>
      </c>
      <c r="Q70" s="35">
        <v>4136.2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500508</v>
      </c>
      <c r="J71" s="34" t="s">
        <v>643</v>
      </c>
      <c r="K71" s="34" t="s">
        <v>580</v>
      </c>
      <c r="L71" s="34" t="s">
        <v>26</v>
      </c>
      <c r="N71" s="35">
        <v>4038.32</v>
      </c>
      <c r="P71" s="34">
        <v>0</v>
      </c>
      <c r="Q71" s="35">
        <v>4038.32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500511</v>
      </c>
      <c r="J72" s="34" t="s">
        <v>411</v>
      </c>
      <c r="K72" s="34" t="s">
        <v>579</v>
      </c>
      <c r="L72" s="34" t="s">
        <v>26</v>
      </c>
      <c r="N72" s="34">
        <v>0</v>
      </c>
      <c r="P72" s="34">
        <v>70.39</v>
      </c>
      <c r="Q72" s="34">
        <v>70.39</v>
      </c>
      <c r="R72" s="34">
        <v>0</v>
      </c>
    </row>
    <row r="73" spans="4:18" x14ac:dyDescent="0.25">
      <c r="D73" s="34" t="s">
        <v>384</v>
      </c>
      <c r="F73" s="34">
        <v>138901</v>
      </c>
      <c r="I73" s="34">
        <v>500514</v>
      </c>
      <c r="J73" s="34" t="s">
        <v>894</v>
      </c>
      <c r="K73" s="34" t="s">
        <v>580</v>
      </c>
      <c r="L73" s="34" t="s">
        <v>26</v>
      </c>
      <c r="N73" s="34">
        <v>137.80000000000001</v>
      </c>
      <c r="P73" s="34">
        <v>0</v>
      </c>
      <c r="Q73" s="34">
        <v>137.80000000000001</v>
      </c>
      <c r="R73" s="34">
        <v>0</v>
      </c>
    </row>
    <row r="74" spans="4:18" x14ac:dyDescent="0.25">
      <c r="D74" s="34" t="s">
        <v>384</v>
      </c>
      <c r="F74" s="34">
        <v>138901</v>
      </c>
      <c r="I74" s="34">
        <v>500522</v>
      </c>
      <c r="J74" s="34" t="s">
        <v>402</v>
      </c>
      <c r="K74" s="34" t="s">
        <v>579</v>
      </c>
      <c r="L74" s="34" t="s">
        <v>26</v>
      </c>
      <c r="N74" s="35">
        <v>17317.84</v>
      </c>
      <c r="P74" s="35">
        <v>16699.830000000002</v>
      </c>
      <c r="Q74" s="35">
        <v>17317.84</v>
      </c>
      <c r="R74" s="35">
        <v>16699.830000000002</v>
      </c>
    </row>
    <row r="75" spans="4:18" x14ac:dyDescent="0.25">
      <c r="D75" s="34" t="s">
        <v>384</v>
      </c>
      <c r="F75" s="34">
        <v>138901</v>
      </c>
      <c r="I75" s="34">
        <v>500522</v>
      </c>
      <c r="J75" s="34" t="s">
        <v>402</v>
      </c>
      <c r="K75" s="34" t="s">
        <v>580</v>
      </c>
      <c r="L75" s="34" t="s">
        <v>26</v>
      </c>
      <c r="N75" s="35">
        <v>326462.90999999997</v>
      </c>
      <c r="P75" s="35">
        <v>26027.68</v>
      </c>
      <c r="Q75" s="34">
        <v>0</v>
      </c>
      <c r="R75" s="35">
        <v>352490.59</v>
      </c>
    </row>
    <row r="76" spans="4:18" x14ac:dyDescent="0.25">
      <c r="D76" s="34" t="s">
        <v>384</v>
      </c>
      <c r="F76" s="34">
        <v>138901</v>
      </c>
      <c r="I76" s="34">
        <v>500523</v>
      </c>
      <c r="J76" s="34" t="s">
        <v>644</v>
      </c>
      <c r="K76" s="34" t="s">
        <v>579</v>
      </c>
      <c r="L76" s="34" t="s">
        <v>26</v>
      </c>
      <c r="N76" s="34">
        <v>0</v>
      </c>
      <c r="P76" s="35">
        <v>131039.93</v>
      </c>
      <c r="Q76" s="35">
        <v>131039.93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500523</v>
      </c>
      <c r="J77" s="34" t="s">
        <v>644</v>
      </c>
      <c r="K77" s="34" t="s">
        <v>580</v>
      </c>
      <c r="L77" s="34" t="s">
        <v>26</v>
      </c>
      <c r="N77" s="34">
        <v>0</v>
      </c>
      <c r="P77" s="35">
        <v>111315.18</v>
      </c>
      <c r="Q77" s="35">
        <v>111315.18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500538</v>
      </c>
      <c r="J78" s="34" t="s">
        <v>403</v>
      </c>
      <c r="K78" s="34" t="s">
        <v>579</v>
      </c>
      <c r="L78" s="34" t="s">
        <v>26</v>
      </c>
      <c r="N78" s="34">
        <v>-31.36</v>
      </c>
      <c r="P78" s="35">
        <v>4477.74</v>
      </c>
      <c r="Q78" s="35">
        <v>4479.3</v>
      </c>
      <c r="R78" s="34">
        <v>-32.92</v>
      </c>
    </row>
    <row r="79" spans="4:18" x14ac:dyDescent="0.25">
      <c r="D79" s="34" t="s">
        <v>384</v>
      </c>
      <c r="F79" s="34">
        <v>138901</v>
      </c>
      <c r="I79" s="34">
        <v>500538</v>
      </c>
      <c r="J79" s="34" t="s">
        <v>403</v>
      </c>
      <c r="K79" s="34" t="s">
        <v>580</v>
      </c>
      <c r="L79" s="34" t="s">
        <v>26</v>
      </c>
      <c r="N79" s="34">
        <v>689.67</v>
      </c>
      <c r="P79" s="34">
        <v>0</v>
      </c>
      <c r="Q79" s="34">
        <v>0</v>
      </c>
      <c r="R79" s="34">
        <v>689.67</v>
      </c>
    </row>
    <row r="80" spans="4:18" x14ac:dyDescent="0.25">
      <c r="D80" s="34" t="s">
        <v>384</v>
      </c>
      <c r="F80" s="34">
        <v>138901</v>
      </c>
      <c r="I80" s="34">
        <v>500539</v>
      </c>
      <c r="J80" s="34" t="s">
        <v>645</v>
      </c>
      <c r="K80" s="34" t="s">
        <v>579</v>
      </c>
      <c r="L80" s="34" t="s">
        <v>26</v>
      </c>
      <c r="N80" s="34">
        <v>0</v>
      </c>
      <c r="P80" s="35">
        <v>2826.28</v>
      </c>
      <c r="Q80" s="35">
        <v>2826.28</v>
      </c>
      <c r="R80" s="34">
        <v>0</v>
      </c>
    </row>
    <row r="81" spans="4:18" x14ac:dyDescent="0.25">
      <c r="D81" s="34" t="s">
        <v>384</v>
      </c>
      <c r="F81" s="34">
        <v>138901</v>
      </c>
      <c r="I81" s="34">
        <v>500543</v>
      </c>
      <c r="J81" s="34" t="s">
        <v>898</v>
      </c>
      <c r="K81" s="34" t="s">
        <v>580</v>
      </c>
      <c r="L81" s="34" t="s">
        <v>26</v>
      </c>
      <c r="N81" s="35">
        <v>5556.24</v>
      </c>
      <c r="P81" s="34">
        <v>0</v>
      </c>
      <c r="Q81" s="34">
        <v>0</v>
      </c>
      <c r="R81" s="35">
        <v>5556.24</v>
      </c>
    </row>
    <row r="82" spans="4:18" x14ac:dyDescent="0.25">
      <c r="D82" s="34" t="s">
        <v>384</v>
      </c>
      <c r="F82" s="34">
        <v>138901</v>
      </c>
      <c r="I82" s="34">
        <v>500554</v>
      </c>
      <c r="J82" s="34" t="s">
        <v>901</v>
      </c>
      <c r="K82" s="34" t="s">
        <v>580</v>
      </c>
      <c r="L82" s="34" t="s">
        <v>26</v>
      </c>
      <c r="N82" s="35">
        <v>30802</v>
      </c>
      <c r="P82" s="34">
        <v>0</v>
      </c>
      <c r="Q82" s="34">
        <v>0</v>
      </c>
      <c r="R82" s="35">
        <v>30802</v>
      </c>
    </row>
    <row r="83" spans="4:18" x14ac:dyDescent="0.25">
      <c r="D83" s="34" t="s">
        <v>384</v>
      </c>
      <c r="F83" s="34">
        <v>138901</v>
      </c>
      <c r="I83" s="34">
        <v>500557</v>
      </c>
      <c r="J83" s="34" t="s">
        <v>406</v>
      </c>
      <c r="K83" s="34" t="s">
        <v>579</v>
      </c>
      <c r="L83" s="34" t="s">
        <v>26</v>
      </c>
      <c r="N83" s="35">
        <v>13577.42</v>
      </c>
      <c r="P83" s="35">
        <v>2360048.08</v>
      </c>
      <c r="Q83" s="35">
        <v>2375610.08</v>
      </c>
      <c r="R83" s="35">
        <v>-1984.58</v>
      </c>
    </row>
    <row r="84" spans="4:18" x14ac:dyDescent="0.25">
      <c r="D84" s="34" t="s">
        <v>384</v>
      </c>
      <c r="F84" s="34">
        <v>138901</v>
      </c>
      <c r="I84" s="34">
        <v>500557</v>
      </c>
      <c r="J84" s="34" t="s">
        <v>406</v>
      </c>
      <c r="K84" s="34" t="s">
        <v>580</v>
      </c>
      <c r="L84" s="34" t="s">
        <v>26</v>
      </c>
      <c r="N84" s="35">
        <v>140476.57999999999</v>
      </c>
      <c r="P84" s="35">
        <v>2999850</v>
      </c>
      <c r="Q84" s="34">
        <v>0</v>
      </c>
      <c r="R84" s="35">
        <v>3140326.58</v>
      </c>
    </row>
    <row r="85" spans="4:18" x14ac:dyDescent="0.25">
      <c r="D85" s="34" t="s">
        <v>384</v>
      </c>
      <c r="F85" s="34">
        <v>138901</v>
      </c>
      <c r="I85" s="34">
        <v>500560</v>
      </c>
      <c r="J85" s="34" t="s">
        <v>407</v>
      </c>
      <c r="K85" s="34" t="s">
        <v>580</v>
      </c>
      <c r="L85" s="34" t="s">
        <v>26</v>
      </c>
      <c r="N85" s="35">
        <v>20846.599999999999</v>
      </c>
      <c r="P85" s="34">
        <v>0</v>
      </c>
      <c r="Q85" s="34">
        <v>0</v>
      </c>
      <c r="R85" s="35">
        <v>20846.599999999999</v>
      </c>
    </row>
    <row r="86" spans="4:18" x14ac:dyDescent="0.25">
      <c r="D86" s="34" t="s">
        <v>384</v>
      </c>
      <c r="F86" s="34">
        <v>138901</v>
      </c>
      <c r="I86" s="34">
        <v>500576</v>
      </c>
      <c r="J86" s="34" t="s">
        <v>408</v>
      </c>
      <c r="K86" s="34" t="s">
        <v>579</v>
      </c>
      <c r="L86" s="34" t="s">
        <v>26</v>
      </c>
      <c r="N86" s="35">
        <v>6552.91</v>
      </c>
      <c r="P86" s="35">
        <v>5455.84</v>
      </c>
      <c r="Q86" s="35">
        <v>6720.28</v>
      </c>
      <c r="R86" s="35">
        <v>5288.47</v>
      </c>
    </row>
    <row r="87" spans="4:18" x14ac:dyDescent="0.25">
      <c r="D87" s="34" t="s">
        <v>384</v>
      </c>
      <c r="F87" s="34">
        <v>138901</v>
      </c>
      <c r="I87" s="34">
        <v>500576</v>
      </c>
      <c r="J87" s="34" t="s">
        <v>408</v>
      </c>
      <c r="K87" s="34" t="s">
        <v>580</v>
      </c>
      <c r="L87" s="34" t="s">
        <v>26</v>
      </c>
      <c r="N87" s="35">
        <v>49936.59</v>
      </c>
      <c r="P87" s="34">
        <v>0</v>
      </c>
      <c r="Q87" s="34">
        <v>0</v>
      </c>
      <c r="R87" s="35">
        <v>49936.59</v>
      </c>
    </row>
    <row r="88" spans="4:18" x14ac:dyDescent="0.25">
      <c r="D88" s="34" t="s">
        <v>384</v>
      </c>
      <c r="F88" s="34">
        <v>138901</v>
      </c>
      <c r="I88" s="34">
        <v>500577</v>
      </c>
      <c r="J88" s="34" t="s">
        <v>409</v>
      </c>
      <c r="K88" s="34" t="s">
        <v>580</v>
      </c>
      <c r="L88" s="34" t="s">
        <v>26</v>
      </c>
      <c r="N88" s="35">
        <v>7185.8</v>
      </c>
      <c r="P88" s="34">
        <v>0</v>
      </c>
      <c r="Q88" s="34">
        <v>0</v>
      </c>
      <c r="R88" s="35">
        <v>7185.8</v>
      </c>
    </row>
    <row r="89" spans="4:18" x14ac:dyDescent="0.25">
      <c r="D89" s="34" t="s">
        <v>384</v>
      </c>
      <c r="F89" s="34">
        <v>138901</v>
      </c>
      <c r="I89" s="34">
        <v>500591</v>
      </c>
      <c r="J89" s="34" t="s">
        <v>904</v>
      </c>
      <c r="K89" s="34" t="s">
        <v>579</v>
      </c>
      <c r="L89" s="34" t="s">
        <v>26</v>
      </c>
      <c r="N89" s="35">
        <v>45141.87</v>
      </c>
      <c r="P89" s="35">
        <v>25061.58</v>
      </c>
      <c r="Q89" s="35">
        <v>45141.87</v>
      </c>
      <c r="R89" s="35">
        <v>25061.58</v>
      </c>
    </row>
    <row r="90" spans="4:18" x14ac:dyDescent="0.25">
      <c r="D90" s="34" t="s">
        <v>384</v>
      </c>
      <c r="F90" s="34">
        <v>138901</v>
      </c>
      <c r="I90" s="34">
        <v>500591</v>
      </c>
      <c r="J90" s="34" t="s">
        <v>904</v>
      </c>
      <c r="K90" s="34" t="s">
        <v>580</v>
      </c>
      <c r="L90" s="34" t="s">
        <v>26</v>
      </c>
      <c r="N90" s="35">
        <v>387618.33</v>
      </c>
      <c r="P90" s="34">
        <v>0</v>
      </c>
      <c r="Q90" s="34">
        <v>0</v>
      </c>
      <c r="R90" s="35">
        <v>387618.33</v>
      </c>
    </row>
    <row r="91" spans="4:18" x14ac:dyDescent="0.25">
      <c r="D91" s="34" t="s">
        <v>384</v>
      </c>
      <c r="F91" s="34">
        <v>138901</v>
      </c>
      <c r="I91" s="34">
        <v>500598</v>
      </c>
      <c r="J91" s="34" t="s">
        <v>1095</v>
      </c>
      <c r="K91" s="34" t="s">
        <v>580</v>
      </c>
      <c r="L91" s="34" t="s">
        <v>26</v>
      </c>
      <c r="N91" s="35">
        <v>286691.53000000003</v>
      </c>
      <c r="P91" s="34">
        <v>0</v>
      </c>
      <c r="Q91" s="34">
        <v>0</v>
      </c>
      <c r="R91" s="35">
        <v>286691.53000000003</v>
      </c>
    </row>
    <row r="92" spans="4:18" x14ac:dyDescent="0.25">
      <c r="D92" s="34" t="s">
        <v>384</v>
      </c>
      <c r="F92" s="34">
        <v>138901</v>
      </c>
      <c r="I92" s="34">
        <v>500603</v>
      </c>
      <c r="J92" s="34" t="s">
        <v>935</v>
      </c>
      <c r="K92" s="34" t="s">
        <v>579</v>
      </c>
      <c r="L92" s="34" t="s">
        <v>26</v>
      </c>
      <c r="N92" s="34">
        <v>0</v>
      </c>
      <c r="P92" s="34">
        <v>0</v>
      </c>
      <c r="Q92" s="34">
        <v>0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500603</v>
      </c>
      <c r="J93" s="34" t="s">
        <v>935</v>
      </c>
      <c r="K93" s="34" t="s">
        <v>580</v>
      </c>
      <c r="L93" s="34" t="s">
        <v>26</v>
      </c>
      <c r="N93" s="35">
        <v>89159.32</v>
      </c>
      <c r="P93" s="34">
        <v>0</v>
      </c>
      <c r="Q93" s="34">
        <v>0</v>
      </c>
      <c r="R93" s="35">
        <v>89159.32</v>
      </c>
    </row>
    <row r="94" spans="4:18" x14ac:dyDescent="0.25">
      <c r="D94" s="34" t="s">
        <v>384</v>
      </c>
      <c r="F94" s="34">
        <v>138901</v>
      </c>
      <c r="I94" s="34">
        <v>500625</v>
      </c>
      <c r="J94" s="34" t="s">
        <v>824</v>
      </c>
      <c r="K94" s="34" t="s">
        <v>579</v>
      </c>
      <c r="L94" s="34" t="s">
        <v>26</v>
      </c>
      <c r="N94" s="35">
        <v>2257.62</v>
      </c>
      <c r="P94" s="35">
        <v>2471.39</v>
      </c>
      <c r="Q94" s="35">
        <v>2257.62</v>
      </c>
      <c r="R94" s="35">
        <v>2471.39</v>
      </c>
    </row>
    <row r="95" spans="4:18" x14ac:dyDescent="0.25">
      <c r="D95" s="34" t="s">
        <v>384</v>
      </c>
      <c r="F95" s="34">
        <v>138901</v>
      </c>
      <c r="I95" s="34">
        <v>500625</v>
      </c>
      <c r="J95" s="34" t="s">
        <v>824</v>
      </c>
      <c r="K95" s="34" t="s">
        <v>580</v>
      </c>
      <c r="L95" s="34" t="s">
        <v>26</v>
      </c>
      <c r="N95" s="35">
        <v>32870.68</v>
      </c>
      <c r="P95" s="35">
        <v>2562.36</v>
      </c>
      <c r="Q95" s="34">
        <v>0</v>
      </c>
      <c r="R95" s="35">
        <v>35433.040000000001</v>
      </c>
    </row>
    <row r="96" spans="4:18" x14ac:dyDescent="0.25">
      <c r="D96" s="34" t="s">
        <v>384</v>
      </c>
      <c r="F96" s="34">
        <v>138901</v>
      </c>
      <c r="I96" s="34">
        <v>500631</v>
      </c>
      <c r="J96" s="34" t="s">
        <v>413</v>
      </c>
      <c r="K96" s="34" t="s">
        <v>579</v>
      </c>
      <c r="L96" s="34" t="s">
        <v>26</v>
      </c>
      <c r="N96" s="34">
        <v>42.07</v>
      </c>
      <c r="P96" s="34">
        <v>47.56</v>
      </c>
      <c r="Q96" s="34">
        <v>42.07</v>
      </c>
      <c r="R96" s="34">
        <v>47.56</v>
      </c>
    </row>
    <row r="97" spans="4:18" x14ac:dyDescent="0.25">
      <c r="D97" s="34" t="s">
        <v>384</v>
      </c>
      <c r="F97" s="34">
        <v>138901</v>
      </c>
      <c r="I97" s="34">
        <v>500631</v>
      </c>
      <c r="J97" s="34" t="s">
        <v>413</v>
      </c>
      <c r="K97" s="34" t="s">
        <v>580</v>
      </c>
      <c r="L97" s="34" t="s">
        <v>26</v>
      </c>
      <c r="N97" s="35">
        <v>4830.7299999999996</v>
      </c>
      <c r="P97" s="34">
        <v>0</v>
      </c>
      <c r="Q97" s="34">
        <v>0</v>
      </c>
      <c r="R97" s="35">
        <v>4830.7299999999996</v>
      </c>
    </row>
    <row r="98" spans="4:18" x14ac:dyDescent="0.25">
      <c r="D98" s="34" t="s">
        <v>384</v>
      </c>
      <c r="F98" s="34">
        <v>138901</v>
      </c>
      <c r="I98" s="34">
        <v>500634</v>
      </c>
      <c r="J98" s="34" t="s">
        <v>909</v>
      </c>
      <c r="K98" s="34" t="s">
        <v>580</v>
      </c>
      <c r="L98" s="34" t="s">
        <v>26</v>
      </c>
      <c r="N98" s="35">
        <v>156052</v>
      </c>
      <c r="P98" s="34">
        <v>0</v>
      </c>
      <c r="Q98" s="34">
        <v>0</v>
      </c>
      <c r="R98" s="35">
        <v>156052</v>
      </c>
    </row>
    <row r="99" spans="4:18" x14ac:dyDescent="0.25">
      <c r="D99" s="34" t="s">
        <v>384</v>
      </c>
      <c r="F99" s="34">
        <v>138901</v>
      </c>
      <c r="I99" s="34">
        <v>500635</v>
      </c>
      <c r="J99" s="34" t="s">
        <v>910</v>
      </c>
      <c r="K99" s="34" t="s">
        <v>580</v>
      </c>
      <c r="L99" s="34" t="s">
        <v>26</v>
      </c>
      <c r="N99" s="35">
        <v>27886.18</v>
      </c>
      <c r="P99" s="34">
        <v>0</v>
      </c>
      <c r="Q99" s="34">
        <v>0</v>
      </c>
      <c r="R99" s="35">
        <v>27886.18</v>
      </c>
    </row>
    <row r="100" spans="4:18" x14ac:dyDescent="0.25">
      <c r="D100" s="34" t="s">
        <v>384</v>
      </c>
      <c r="F100" s="34">
        <v>138901</v>
      </c>
      <c r="I100" s="34">
        <v>500639</v>
      </c>
      <c r="J100" s="34" t="s">
        <v>911</v>
      </c>
      <c r="K100" s="34" t="s">
        <v>580</v>
      </c>
      <c r="L100" s="34" t="s">
        <v>26</v>
      </c>
      <c r="N100" s="34">
        <v>0</v>
      </c>
      <c r="P100" s="35">
        <v>1354.67</v>
      </c>
      <c r="Q100" s="34">
        <v>0</v>
      </c>
      <c r="R100" s="35">
        <v>1354.67</v>
      </c>
    </row>
    <row r="101" spans="4:18" x14ac:dyDescent="0.25">
      <c r="D101" s="34" t="s">
        <v>384</v>
      </c>
      <c r="F101" s="34">
        <v>138901</v>
      </c>
      <c r="I101" s="34">
        <v>500641</v>
      </c>
      <c r="J101" s="34" t="s">
        <v>912</v>
      </c>
      <c r="K101" s="34" t="s">
        <v>579</v>
      </c>
      <c r="L101" s="34" t="s">
        <v>26</v>
      </c>
      <c r="N101" s="34">
        <v>0</v>
      </c>
      <c r="P101" s="34">
        <v>0</v>
      </c>
      <c r="Q101" s="34">
        <v>0</v>
      </c>
      <c r="R101" s="34">
        <v>0</v>
      </c>
    </row>
    <row r="102" spans="4:18" x14ac:dyDescent="0.25">
      <c r="D102" s="34" t="s">
        <v>384</v>
      </c>
      <c r="F102" s="34">
        <v>138901</v>
      </c>
      <c r="I102" s="34">
        <v>500641</v>
      </c>
      <c r="J102" s="34" t="s">
        <v>912</v>
      </c>
      <c r="K102" s="34" t="s">
        <v>580</v>
      </c>
      <c r="L102" s="34" t="s">
        <v>26</v>
      </c>
      <c r="N102" s="34">
        <v>0</v>
      </c>
      <c r="P102" s="34">
        <v>0</v>
      </c>
      <c r="Q102" s="34">
        <v>0</v>
      </c>
      <c r="R102" s="34">
        <v>0</v>
      </c>
    </row>
    <row r="103" spans="4:18" x14ac:dyDescent="0.25">
      <c r="D103" s="34" t="s">
        <v>384</v>
      </c>
      <c r="F103" s="34">
        <v>138901</v>
      </c>
      <c r="I103" s="34">
        <v>500644</v>
      </c>
      <c r="J103" s="34" t="s">
        <v>415</v>
      </c>
      <c r="K103" s="34" t="s">
        <v>580</v>
      </c>
      <c r="L103" s="34" t="s">
        <v>26</v>
      </c>
      <c r="N103" s="34">
        <v>0</v>
      </c>
      <c r="P103" s="35">
        <v>2000</v>
      </c>
      <c r="Q103" s="34">
        <v>0</v>
      </c>
      <c r="R103" s="35">
        <v>2000</v>
      </c>
    </row>
    <row r="104" spans="4:18" x14ac:dyDescent="0.25">
      <c r="D104" s="34" t="s">
        <v>384</v>
      </c>
      <c r="F104" s="34">
        <v>138901</v>
      </c>
      <c r="I104" s="34">
        <v>500645</v>
      </c>
      <c r="J104" s="34" t="s">
        <v>913</v>
      </c>
      <c r="K104" s="34" t="s">
        <v>579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580</v>
      </c>
      <c r="L105" s="34" t="s">
        <v>26</v>
      </c>
      <c r="N105" s="35">
        <v>20995.06</v>
      </c>
      <c r="P105" s="34">
        <v>0</v>
      </c>
      <c r="Q105" s="34">
        <v>0</v>
      </c>
      <c r="R105" s="35">
        <v>20995.06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580</v>
      </c>
      <c r="L106" s="34" t="s">
        <v>26</v>
      </c>
      <c r="N106" s="34">
        <v>0</v>
      </c>
      <c r="P106" s="34">
        <v>106</v>
      </c>
      <c r="Q106" s="34">
        <v>0</v>
      </c>
      <c r="R106" s="34">
        <v>106</v>
      </c>
    </row>
    <row r="107" spans="4:18" x14ac:dyDescent="0.25">
      <c r="D107" s="34" t="s">
        <v>384</v>
      </c>
      <c r="F107" s="34">
        <v>138901</v>
      </c>
      <c r="I107" s="34">
        <v>500656</v>
      </c>
      <c r="J107" s="34" t="s">
        <v>915</v>
      </c>
      <c r="K107" s="34" t="s">
        <v>580</v>
      </c>
      <c r="L107" s="34" t="s">
        <v>26</v>
      </c>
      <c r="N107" s="35">
        <v>162535.29</v>
      </c>
      <c r="P107" s="34">
        <v>0</v>
      </c>
      <c r="Q107" s="34">
        <v>0</v>
      </c>
      <c r="R107" s="35">
        <v>162535.29</v>
      </c>
    </row>
    <row r="108" spans="4:18" x14ac:dyDescent="0.25">
      <c r="D108" s="34" t="s">
        <v>384</v>
      </c>
      <c r="F108" s="34">
        <v>138901</v>
      </c>
      <c r="I108" s="34">
        <v>500657</v>
      </c>
      <c r="J108" s="34" t="s">
        <v>916</v>
      </c>
      <c r="K108" s="34" t="s">
        <v>580</v>
      </c>
      <c r="L108" s="34" t="s">
        <v>26</v>
      </c>
      <c r="N108" s="35">
        <v>2644</v>
      </c>
      <c r="P108" s="34">
        <v>0</v>
      </c>
      <c r="Q108" s="34">
        <v>0</v>
      </c>
      <c r="R108" s="35">
        <v>2644</v>
      </c>
    </row>
    <row r="109" spans="4:18" x14ac:dyDescent="0.25">
      <c r="D109" s="34" t="s">
        <v>384</v>
      </c>
      <c r="F109" s="34">
        <v>138901</v>
      </c>
      <c r="I109" s="34">
        <v>500660</v>
      </c>
      <c r="J109" s="34" t="s">
        <v>917</v>
      </c>
      <c r="K109" s="34" t="s">
        <v>580</v>
      </c>
      <c r="L109" s="34" t="s">
        <v>26</v>
      </c>
      <c r="N109" s="34">
        <v>0</v>
      </c>
      <c r="P109" s="34">
        <v>0</v>
      </c>
      <c r="Q109" s="34">
        <v>0</v>
      </c>
      <c r="R109" s="34">
        <v>0</v>
      </c>
    </row>
    <row r="110" spans="4:18" x14ac:dyDescent="0.25">
      <c r="D110" s="34" t="s">
        <v>384</v>
      </c>
      <c r="F110" s="34">
        <v>138901</v>
      </c>
      <c r="I110" s="34">
        <v>500683</v>
      </c>
      <c r="J110" s="34" t="s">
        <v>646</v>
      </c>
      <c r="K110" s="34" t="s">
        <v>579</v>
      </c>
      <c r="L110" s="34" t="s">
        <v>26</v>
      </c>
      <c r="N110" s="34">
        <v>0</v>
      </c>
      <c r="P110" s="34">
        <v>12.24</v>
      </c>
      <c r="Q110" s="34">
        <v>12.24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500683</v>
      </c>
      <c r="J111" s="34" t="s">
        <v>646</v>
      </c>
      <c r="K111" s="34" t="s">
        <v>580</v>
      </c>
      <c r="L111" s="34" t="s">
        <v>26</v>
      </c>
      <c r="N111" s="34">
        <v>0</v>
      </c>
      <c r="P111" s="34">
        <v>0.02</v>
      </c>
      <c r="Q111" s="34">
        <v>0.02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500686</v>
      </c>
      <c r="J112" s="34" t="s">
        <v>751</v>
      </c>
      <c r="K112" s="34" t="s">
        <v>580</v>
      </c>
      <c r="L112" s="34" t="s">
        <v>26</v>
      </c>
      <c r="N112" s="35">
        <v>23320</v>
      </c>
      <c r="P112" s="34">
        <v>0</v>
      </c>
      <c r="Q112" s="34">
        <v>0</v>
      </c>
      <c r="R112" s="35">
        <v>23320</v>
      </c>
    </row>
    <row r="113" spans="2:18" x14ac:dyDescent="0.25">
      <c r="D113" s="34" t="s">
        <v>384</v>
      </c>
      <c r="F113" s="34">
        <v>138901</v>
      </c>
      <c r="I113" s="34">
        <v>500716</v>
      </c>
      <c r="J113" s="34" t="s">
        <v>419</v>
      </c>
      <c r="K113" s="34" t="s">
        <v>579</v>
      </c>
      <c r="L113" s="34" t="s">
        <v>26</v>
      </c>
      <c r="N113" s="34">
        <v>0</v>
      </c>
      <c r="P113" s="34">
        <v>377.57</v>
      </c>
      <c r="Q113" s="34">
        <v>377.57</v>
      </c>
      <c r="R113" s="34">
        <v>0</v>
      </c>
    </row>
    <row r="114" spans="2:18" x14ac:dyDescent="0.25">
      <c r="D114" s="34" t="s">
        <v>384</v>
      </c>
      <c r="F114" s="34">
        <v>138901</v>
      </c>
      <c r="I114" s="34">
        <v>500716</v>
      </c>
      <c r="J114" s="34" t="s">
        <v>419</v>
      </c>
      <c r="K114" s="34" t="s">
        <v>580</v>
      </c>
      <c r="L114" s="34" t="s">
        <v>26</v>
      </c>
      <c r="N114" s="34">
        <v>0</v>
      </c>
      <c r="P114" s="34">
        <v>315.79000000000002</v>
      </c>
      <c r="Q114" s="34">
        <v>315.79000000000002</v>
      </c>
      <c r="R114" s="34">
        <v>0</v>
      </c>
    </row>
    <row r="115" spans="2:18" x14ac:dyDescent="0.25">
      <c r="D115" s="34" t="s">
        <v>384</v>
      </c>
      <c r="F115" s="34">
        <v>138901</v>
      </c>
      <c r="I115" s="34">
        <v>500717</v>
      </c>
      <c r="J115" s="34" t="s">
        <v>682</v>
      </c>
      <c r="K115" s="34" t="s">
        <v>580</v>
      </c>
      <c r="L115" s="34" t="s">
        <v>26</v>
      </c>
      <c r="N115" s="35">
        <v>7659.26</v>
      </c>
      <c r="P115" s="34">
        <v>0</v>
      </c>
      <c r="Q115" s="34">
        <v>0</v>
      </c>
      <c r="R115" s="35">
        <v>7659.26</v>
      </c>
    </row>
    <row r="116" spans="2:18" x14ac:dyDescent="0.25">
      <c r="D116" s="34" t="s">
        <v>384</v>
      </c>
      <c r="F116" s="34">
        <v>138901</v>
      </c>
      <c r="I116" s="34">
        <v>500730</v>
      </c>
      <c r="J116" s="34" t="s">
        <v>924</v>
      </c>
      <c r="K116" s="34" t="s">
        <v>580</v>
      </c>
      <c r="L116" s="34" t="s">
        <v>26</v>
      </c>
      <c r="N116" s="35">
        <v>6498.8</v>
      </c>
      <c r="P116" s="34">
        <v>772.71</v>
      </c>
      <c r="Q116" s="34">
        <v>0</v>
      </c>
      <c r="R116" s="35">
        <v>7271.51</v>
      </c>
    </row>
    <row r="117" spans="2:18" x14ac:dyDescent="0.25">
      <c r="D117" s="34" t="s">
        <v>384</v>
      </c>
      <c r="F117" s="34">
        <v>138901</v>
      </c>
      <c r="I117" s="34">
        <v>500732</v>
      </c>
      <c r="J117" s="34" t="s">
        <v>647</v>
      </c>
      <c r="K117" s="34" t="s">
        <v>579</v>
      </c>
      <c r="L117" s="34" t="s">
        <v>26</v>
      </c>
      <c r="N117" s="34">
        <v>0</v>
      </c>
      <c r="P117" s="35">
        <v>3274.94</v>
      </c>
      <c r="Q117" s="35">
        <v>3274.94</v>
      </c>
      <c r="R117" s="34">
        <v>0</v>
      </c>
    </row>
    <row r="118" spans="2:18" x14ac:dyDescent="0.25">
      <c r="D118" s="34" t="s">
        <v>384</v>
      </c>
      <c r="F118" s="34">
        <v>138901</v>
      </c>
      <c r="I118" s="34">
        <v>500732</v>
      </c>
      <c r="J118" s="34" t="s">
        <v>647</v>
      </c>
      <c r="K118" s="34" t="s">
        <v>580</v>
      </c>
      <c r="L118" s="34" t="s">
        <v>26</v>
      </c>
      <c r="N118" s="34">
        <v>0</v>
      </c>
      <c r="P118" s="35">
        <v>4825.3999999999996</v>
      </c>
      <c r="Q118" s="35">
        <v>4825.3999999999996</v>
      </c>
      <c r="R118" s="34">
        <v>0</v>
      </c>
    </row>
    <row r="119" spans="2:18" x14ac:dyDescent="0.25">
      <c r="D119" s="34" t="s">
        <v>384</v>
      </c>
      <c r="F119" s="34">
        <v>138901</v>
      </c>
      <c r="I119" s="34">
        <v>500734</v>
      </c>
      <c r="J119" s="34" t="s">
        <v>648</v>
      </c>
      <c r="K119" s="34" t="s">
        <v>579</v>
      </c>
      <c r="L119" s="34" t="s">
        <v>26</v>
      </c>
      <c r="N119" s="34">
        <v>0</v>
      </c>
      <c r="P119" s="34">
        <v>830.61</v>
      </c>
      <c r="Q119" s="34">
        <v>830.61</v>
      </c>
      <c r="R119" s="34">
        <v>0</v>
      </c>
    </row>
    <row r="120" spans="2:18" x14ac:dyDescent="0.25">
      <c r="D120" s="34" t="s">
        <v>384</v>
      </c>
      <c r="F120" s="34">
        <v>138901</v>
      </c>
      <c r="I120" s="34">
        <v>500734</v>
      </c>
      <c r="J120" s="34" t="s">
        <v>648</v>
      </c>
      <c r="K120" s="34" t="s">
        <v>580</v>
      </c>
      <c r="L120" s="34" t="s">
        <v>26</v>
      </c>
      <c r="N120" s="34">
        <v>0</v>
      </c>
      <c r="P120" s="34">
        <v>37.26</v>
      </c>
      <c r="Q120" s="34">
        <v>37.26</v>
      </c>
      <c r="R120" s="34">
        <v>0</v>
      </c>
    </row>
    <row r="121" spans="2:18" x14ac:dyDescent="0.25">
      <c r="D121" s="34" t="s">
        <v>384</v>
      </c>
      <c r="F121" s="34">
        <v>138901</v>
      </c>
      <c r="I121" s="34">
        <v>500742</v>
      </c>
      <c r="J121" s="34" t="s">
        <v>774</v>
      </c>
      <c r="K121" s="34" t="s">
        <v>580</v>
      </c>
      <c r="L121" s="34" t="s">
        <v>26</v>
      </c>
      <c r="N121" s="34">
        <v>0</v>
      </c>
      <c r="P121" s="34">
        <v>241.08</v>
      </c>
      <c r="Q121" s="34">
        <v>0</v>
      </c>
      <c r="R121" s="34">
        <v>241.08</v>
      </c>
    </row>
    <row r="122" spans="2:18" x14ac:dyDescent="0.25">
      <c r="D122" s="34" t="s">
        <v>384</v>
      </c>
      <c r="F122" s="34">
        <v>138901</v>
      </c>
      <c r="I122" s="34">
        <v>500743</v>
      </c>
      <c r="J122" s="34" t="s">
        <v>649</v>
      </c>
      <c r="K122" s="34" t="s">
        <v>579</v>
      </c>
      <c r="L122" s="34" t="s">
        <v>26</v>
      </c>
      <c r="N122" s="34">
        <v>0</v>
      </c>
      <c r="P122" s="34">
        <v>86.5</v>
      </c>
      <c r="Q122" s="34">
        <v>86.5</v>
      </c>
      <c r="R122" s="34">
        <v>0</v>
      </c>
    </row>
    <row r="123" spans="2:18" x14ac:dyDescent="0.25">
      <c r="D123" s="34" t="s">
        <v>384</v>
      </c>
      <c r="F123" s="34">
        <v>138901</v>
      </c>
      <c r="I123" s="34">
        <v>500743</v>
      </c>
      <c r="J123" s="34" t="s">
        <v>649</v>
      </c>
      <c r="K123" s="34" t="s">
        <v>580</v>
      </c>
      <c r="L123" s="34" t="s">
        <v>26</v>
      </c>
      <c r="N123" s="34">
        <v>0</v>
      </c>
      <c r="P123" s="34">
        <v>226.35</v>
      </c>
      <c r="Q123" s="34">
        <v>226.35</v>
      </c>
      <c r="R123" s="34">
        <v>0</v>
      </c>
    </row>
    <row r="124" spans="2:18" x14ac:dyDescent="0.25">
      <c r="D124" s="34" t="s">
        <v>384</v>
      </c>
      <c r="F124" s="34">
        <v>138901</v>
      </c>
      <c r="I124" s="34">
        <v>500768</v>
      </c>
      <c r="J124" s="34" t="s">
        <v>423</v>
      </c>
      <c r="K124" s="34" t="s">
        <v>579</v>
      </c>
      <c r="L124" s="34" t="s">
        <v>26</v>
      </c>
      <c r="N124" s="34">
        <v>0</v>
      </c>
      <c r="P124" s="34">
        <v>423.73</v>
      </c>
      <c r="Q124" s="34">
        <v>423.73</v>
      </c>
      <c r="R124" s="34">
        <v>0</v>
      </c>
    </row>
    <row r="125" spans="2:18" x14ac:dyDescent="0.25">
      <c r="D125" s="34" t="s">
        <v>384</v>
      </c>
      <c r="F125" s="34">
        <v>138901</v>
      </c>
      <c r="I125" s="34">
        <v>500768</v>
      </c>
      <c r="J125" s="34" t="s">
        <v>423</v>
      </c>
      <c r="K125" s="34" t="s">
        <v>580</v>
      </c>
      <c r="L125" s="34" t="s">
        <v>26</v>
      </c>
      <c r="N125" s="34">
        <v>0</v>
      </c>
      <c r="P125" s="35">
        <v>1117.98</v>
      </c>
      <c r="Q125" s="35">
        <v>1117.98</v>
      </c>
      <c r="R125" s="34">
        <v>0</v>
      </c>
    </row>
    <row r="126" spans="2:18" x14ac:dyDescent="0.25">
      <c r="D126" s="34" t="s">
        <v>384</v>
      </c>
      <c r="F126" s="34">
        <v>138901</v>
      </c>
      <c r="I126" s="34">
        <v>500776</v>
      </c>
      <c r="J126" s="34" t="s">
        <v>424</v>
      </c>
      <c r="K126" s="34" t="s">
        <v>580</v>
      </c>
      <c r="L126" s="34" t="s">
        <v>26</v>
      </c>
      <c r="N126" s="35">
        <v>129686.8</v>
      </c>
      <c r="P126" s="34">
        <v>0</v>
      </c>
      <c r="Q126" s="34">
        <v>0</v>
      </c>
      <c r="R126" s="35">
        <v>129686.8</v>
      </c>
    </row>
    <row r="128" spans="2:18" x14ac:dyDescent="0.25">
      <c r="B128" s="34" t="s">
        <v>442</v>
      </c>
      <c r="D128" s="34" t="s">
        <v>384</v>
      </c>
      <c r="F128" s="34">
        <v>138901</v>
      </c>
      <c r="L128" s="34" t="s">
        <v>26</v>
      </c>
      <c r="N128" s="35">
        <v>7195667.21</v>
      </c>
      <c r="P128" s="35">
        <v>6743079.7199999997</v>
      </c>
      <c r="Q128" s="35">
        <v>3767303.85</v>
      </c>
      <c r="R128" s="35">
        <v>10171443.08</v>
      </c>
    </row>
    <row r="130" spans="1:18" x14ac:dyDescent="0.25">
      <c r="B130" s="34" t="s">
        <v>443</v>
      </c>
      <c r="D130" s="34" t="s">
        <v>384</v>
      </c>
      <c r="L130" s="34" t="s">
        <v>26</v>
      </c>
      <c r="N130" s="35">
        <v>7195667.21</v>
      </c>
      <c r="P130" s="35">
        <v>6743079.7199999997</v>
      </c>
      <c r="Q130" s="35">
        <v>3767303.85</v>
      </c>
      <c r="R130" s="35">
        <v>10171443.08</v>
      </c>
    </row>
    <row r="132" spans="1:18" x14ac:dyDescent="0.25">
      <c r="B132" s="34" t="s">
        <v>444</v>
      </c>
      <c r="L132" s="34" t="s">
        <v>26</v>
      </c>
      <c r="N132" s="35">
        <v>7195667.21</v>
      </c>
      <c r="P132" s="35">
        <v>6743079.7199999997</v>
      </c>
      <c r="Q132" s="35">
        <v>3767303.85</v>
      </c>
      <c r="R132" s="35">
        <v>10171443.08</v>
      </c>
    </row>
    <row r="134" spans="1:18" x14ac:dyDescent="0.25">
      <c r="A134" s="34" t="s">
        <v>1102</v>
      </c>
    </row>
    <row r="135" spans="1:18" x14ac:dyDescent="0.25">
      <c r="A135" s="34" t="s">
        <v>446</v>
      </c>
    </row>
    <row r="136" spans="1:18" x14ac:dyDescent="0.25">
      <c r="A136" s="34" t="s">
        <v>1094</v>
      </c>
    </row>
    <row r="137" spans="1:18" x14ac:dyDescent="0.25">
      <c r="A137" s="34" t="s">
        <v>447</v>
      </c>
    </row>
    <row r="139" spans="1:18" x14ac:dyDescent="0.25">
      <c r="C139" s="34" t="s">
        <v>379</v>
      </c>
      <c r="E139" s="34" t="s">
        <v>374</v>
      </c>
      <c r="G139" s="34" t="s">
        <v>448</v>
      </c>
      <c r="H139" s="34" t="s">
        <v>380</v>
      </c>
      <c r="J139" s="34" t="s">
        <v>381</v>
      </c>
      <c r="M139" s="34" t="s">
        <v>382</v>
      </c>
      <c r="O139" s="34" t="s">
        <v>383</v>
      </c>
    </row>
    <row r="141" spans="1:18" x14ac:dyDescent="0.25">
      <c r="C141" s="34" t="s">
        <v>26</v>
      </c>
      <c r="E141" s="34" t="s">
        <v>384</v>
      </c>
      <c r="G141" s="34" t="s">
        <v>579</v>
      </c>
      <c r="H141" s="35">
        <v>667288.29</v>
      </c>
      <c r="J141" s="35">
        <v>3583222.7</v>
      </c>
      <c r="M141" s="35">
        <v>3636185.21</v>
      </c>
      <c r="O141" s="35">
        <v>614325.78</v>
      </c>
    </row>
    <row r="142" spans="1:18" x14ac:dyDescent="0.25">
      <c r="C142" s="34" t="s">
        <v>26</v>
      </c>
      <c r="E142" s="34" t="s">
        <v>384</v>
      </c>
      <c r="G142" s="34" t="s">
        <v>580</v>
      </c>
      <c r="H142" s="35">
        <v>6528378.9199999999</v>
      </c>
      <c r="J142" s="35">
        <v>3159857.02</v>
      </c>
      <c r="M142" s="35">
        <v>131118.64000000001</v>
      </c>
      <c r="O142" s="35">
        <v>9557117.3000000007</v>
      </c>
    </row>
    <row r="144" spans="1:18" x14ac:dyDescent="0.25">
      <c r="B144" s="34" t="s">
        <v>442</v>
      </c>
      <c r="C144" s="34" t="s">
        <v>26</v>
      </c>
      <c r="H144" s="35">
        <v>7195667.21</v>
      </c>
      <c r="J144" s="35">
        <v>6743079.7199999997</v>
      </c>
      <c r="M144" s="35">
        <v>3767303.85</v>
      </c>
      <c r="O144" s="35">
        <v>10171443.08</v>
      </c>
    </row>
  </sheetData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5" width="9.109375" style="36"/>
    <col min="6" max="6" width="9.33203125" style="36" customWidth="1"/>
    <col min="7" max="7" width="9.109375" style="36"/>
    <col min="8" max="8" width="12.44140625" style="36" customWidth="1"/>
    <col min="9" max="9" width="9.33203125" style="36" customWidth="1"/>
    <col min="10" max="10" width="12.44140625" style="36" customWidth="1"/>
    <col min="11" max="12" width="9.109375" style="36"/>
    <col min="13" max="15" width="12.44140625" style="36" customWidth="1"/>
    <col min="16" max="18" width="21" style="36" customWidth="1"/>
    <col min="19" max="16384" width="9.109375" style="36"/>
  </cols>
  <sheetData>
    <row r="1" spans="1:18" x14ac:dyDescent="0.2">
      <c r="A1" s="36" t="s">
        <v>1103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500470</v>
      </c>
      <c r="J7" s="36" t="s">
        <v>399</v>
      </c>
      <c r="K7" s="36" t="s">
        <v>559</v>
      </c>
      <c r="L7" s="36" t="s">
        <v>26</v>
      </c>
      <c r="N7" s="36">
        <v>0</v>
      </c>
      <c r="P7" s="36">
        <v>0.34</v>
      </c>
      <c r="Q7" s="36">
        <v>0.34</v>
      </c>
      <c r="R7" s="36">
        <v>0</v>
      </c>
    </row>
    <row r="8" spans="1:18" x14ac:dyDescent="0.2">
      <c r="D8" s="36" t="s">
        <v>384</v>
      </c>
      <c r="F8" s="36">
        <v>138901</v>
      </c>
      <c r="I8" s="36">
        <v>500495</v>
      </c>
      <c r="J8" s="36" t="s">
        <v>641</v>
      </c>
      <c r="K8" s="36" t="s">
        <v>559</v>
      </c>
      <c r="L8" s="36" t="s">
        <v>26</v>
      </c>
      <c r="N8" s="36">
        <v>0</v>
      </c>
      <c r="P8" s="36">
        <v>646.69000000000005</v>
      </c>
      <c r="Q8" s="36">
        <v>646.69000000000005</v>
      </c>
      <c r="R8" s="36">
        <v>0</v>
      </c>
    </row>
    <row r="9" spans="1:18" x14ac:dyDescent="0.2">
      <c r="D9" s="36" t="s">
        <v>384</v>
      </c>
      <c r="F9" s="36">
        <v>138901</v>
      </c>
      <c r="I9" s="36">
        <v>500495</v>
      </c>
      <c r="J9" s="36" t="s">
        <v>641</v>
      </c>
      <c r="K9" s="36" t="s">
        <v>560</v>
      </c>
      <c r="L9" s="36" t="s">
        <v>26</v>
      </c>
      <c r="N9" s="36">
        <v>0</v>
      </c>
      <c r="P9" s="36">
        <v>625.21</v>
      </c>
      <c r="Q9" s="36">
        <v>625.21</v>
      </c>
      <c r="R9" s="36">
        <v>0</v>
      </c>
    </row>
    <row r="10" spans="1:18" x14ac:dyDescent="0.2">
      <c r="D10" s="36" t="s">
        <v>384</v>
      </c>
      <c r="F10" s="36">
        <v>138901</v>
      </c>
      <c r="I10" s="36">
        <v>500512</v>
      </c>
      <c r="J10" s="36" t="s">
        <v>400</v>
      </c>
      <c r="K10" s="36" t="s">
        <v>559</v>
      </c>
      <c r="L10" s="36" t="s">
        <v>26</v>
      </c>
      <c r="N10" s="37">
        <v>-23208.53</v>
      </c>
      <c r="P10" s="37">
        <v>20449.310000000001</v>
      </c>
      <c r="Q10" s="36">
        <v>0</v>
      </c>
      <c r="R10" s="37">
        <v>-2759.22</v>
      </c>
    </row>
    <row r="11" spans="1:18" x14ac:dyDescent="0.2">
      <c r="D11" s="36" t="s">
        <v>384</v>
      </c>
      <c r="F11" s="36">
        <v>138901</v>
      </c>
      <c r="I11" s="36">
        <v>500512</v>
      </c>
      <c r="J11" s="36" t="s">
        <v>400</v>
      </c>
      <c r="K11" s="36" t="s">
        <v>560</v>
      </c>
      <c r="L11" s="36" t="s">
        <v>26</v>
      </c>
      <c r="N11" s="37">
        <v>23923.32</v>
      </c>
      <c r="P11" s="37">
        <v>24192.76</v>
      </c>
      <c r="Q11" s="37">
        <v>24225.919999999998</v>
      </c>
      <c r="R11" s="37">
        <v>23890.16</v>
      </c>
    </row>
    <row r="12" spans="1:18" x14ac:dyDescent="0.2">
      <c r="D12" s="36" t="s">
        <v>384</v>
      </c>
      <c r="F12" s="36">
        <v>138901</v>
      </c>
      <c r="I12" s="36">
        <v>500515</v>
      </c>
      <c r="J12" s="36" t="s">
        <v>401</v>
      </c>
      <c r="K12" s="36" t="s">
        <v>559</v>
      </c>
      <c r="L12" s="36" t="s">
        <v>26</v>
      </c>
      <c r="N12" s="36">
        <v>0</v>
      </c>
      <c r="P12" s="36">
        <v>801.16</v>
      </c>
      <c r="Q12" s="36">
        <v>0</v>
      </c>
      <c r="R12" s="36">
        <v>801.16</v>
      </c>
    </row>
    <row r="13" spans="1:18" x14ac:dyDescent="0.2">
      <c r="D13" s="36" t="s">
        <v>384</v>
      </c>
      <c r="F13" s="36">
        <v>138901</v>
      </c>
      <c r="I13" s="36">
        <v>500520</v>
      </c>
      <c r="J13" s="36" t="s">
        <v>895</v>
      </c>
      <c r="K13" s="36" t="s">
        <v>559</v>
      </c>
      <c r="L13" s="36" t="s">
        <v>26</v>
      </c>
      <c r="N13" s="36">
        <v>0.39</v>
      </c>
      <c r="P13" s="36">
        <v>0.26</v>
      </c>
      <c r="Q13" s="36">
        <v>0.04</v>
      </c>
      <c r="R13" s="36">
        <v>0.61</v>
      </c>
    </row>
    <row r="14" spans="1:18" x14ac:dyDescent="0.2">
      <c r="D14" s="36" t="s">
        <v>384</v>
      </c>
      <c r="F14" s="36">
        <v>138901</v>
      </c>
      <c r="I14" s="36">
        <v>500538</v>
      </c>
      <c r="J14" s="36" t="s">
        <v>403</v>
      </c>
      <c r="K14" s="36" t="s">
        <v>559</v>
      </c>
      <c r="L14" s="36" t="s">
        <v>26</v>
      </c>
      <c r="N14" s="36">
        <v>0</v>
      </c>
      <c r="P14" s="36">
        <v>174.45</v>
      </c>
      <c r="Q14" s="36">
        <v>174.45</v>
      </c>
      <c r="R14" s="36">
        <v>0</v>
      </c>
    </row>
    <row r="15" spans="1:18" x14ac:dyDescent="0.2">
      <c r="D15" s="36" t="s">
        <v>384</v>
      </c>
      <c r="F15" s="36">
        <v>138901</v>
      </c>
      <c r="I15" s="36">
        <v>500538</v>
      </c>
      <c r="J15" s="36" t="s">
        <v>403</v>
      </c>
      <c r="K15" s="36" t="s">
        <v>560</v>
      </c>
      <c r="L15" s="36" t="s">
        <v>26</v>
      </c>
      <c r="N15" s="36">
        <v>0</v>
      </c>
      <c r="P15" s="36">
        <v>3.11</v>
      </c>
      <c r="Q15" s="36">
        <v>3.11</v>
      </c>
      <c r="R15" s="36">
        <v>0</v>
      </c>
    </row>
    <row r="16" spans="1:18" x14ac:dyDescent="0.2">
      <c r="D16" s="36" t="s">
        <v>384</v>
      </c>
      <c r="F16" s="36">
        <v>138901</v>
      </c>
      <c r="I16" s="36">
        <v>500540</v>
      </c>
      <c r="J16" s="36" t="s">
        <v>748</v>
      </c>
      <c r="K16" s="36" t="s">
        <v>559</v>
      </c>
      <c r="L16" s="36" t="s">
        <v>26</v>
      </c>
      <c r="N16" s="37">
        <v>10583.79</v>
      </c>
      <c r="P16" s="37">
        <v>14949.82</v>
      </c>
      <c r="Q16" s="37">
        <v>9247.06</v>
      </c>
      <c r="R16" s="37">
        <v>16286.55</v>
      </c>
    </row>
    <row r="17" spans="4:18" x14ac:dyDescent="0.2">
      <c r="D17" s="36" t="s">
        <v>384</v>
      </c>
      <c r="F17" s="36">
        <v>138901</v>
      </c>
      <c r="I17" s="36">
        <v>500540</v>
      </c>
      <c r="J17" s="36" t="s">
        <v>748</v>
      </c>
      <c r="K17" s="36" t="s">
        <v>560</v>
      </c>
      <c r="L17" s="36" t="s">
        <v>26</v>
      </c>
      <c r="N17" s="36">
        <v>274.22000000000003</v>
      </c>
      <c r="P17" s="36">
        <v>87.27</v>
      </c>
      <c r="Q17" s="36">
        <v>452.38</v>
      </c>
      <c r="R17" s="36">
        <v>-90.89</v>
      </c>
    </row>
    <row r="18" spans="4:18" x14ac:dyDescent="0.2">
      <c r="D18" s="36" t="s">
        <v>384</v>
      </c>
      <c r="F18" s="36">
        <v>138901</v>
      </c>
      <c r="I18" s="36">
        <v>500544</v>
      </c>
      <c r="J18" s="36" t="s">
        <v>899</v>
      </c>
      <c r="K18" s="36" t="s">
        <v>559</v>
      </c>
      <c r="L18" s="36" t="s">
        <v>26</v>
      </c>
      <c r="N18" s="36">
        <v>57.9</v>
      </c>
      <c r="P18" s="36">
        <v>18.52</v>
      </c>
      <c r="Q18" s="36">
        <v>28.22</v>
      </c>
      <c r="R18" s="36">
        <v>48.2</v>
      </c>
    </row>
    <row r="19" spans="4:18" x14ac:dyDescent="0.2">
      <c r="D19" s="36" t="s">
        <v>384</v>
      </c>
      <c r="F19" s="36">
        <v>138901</v>
      </c>
      <c r="I19" s="36">
        <v>500557</v>
      </c>
      <c r="J19" s="36" t="s">
        <v>406</v>
      </c>
      <c r="K19" s="36" t="s">
        <v>560</v>
      </c>
      <c r="L19" s="36" t="s">
        <v>26</v>
      </c>
      <c r="N19" s="36">
        <v>0</v>
      </c>
      <c r="P19" s="37">
        <v>141602.18</v>
      </c>
      <c r="Q19" s="37">
        <v>141602.18</v>
      </c>
      <c r="R19" s="36">
        <v>0</v>
      </c>
    </row>
    <row r="20" spans="4:18" x14ac:dyDescent="0.2">
      <c r="D20" s="36" t="s">
        <v>384</v>
      </c>
      <c r="F20" s="36">
        <v>138901</v>
      </c>
      <c r="I20" s="36">
        <v>500558</v>
      </c>
      <c r="J20" s="36" t="s">
        <v>406</v>
      </c>
      <c r="K20" s="36" t="s">
        <v>560</v>
      </c>
      <c r="L20" s="36" t="s">
        <v>26</v>
      </c>
      <c r="N20" s="36">
        <v>0</v>
      </c>
      <c r="P20" s="37">
        <v>172318.31</v>
      </c>
      <c r="Q20" s="37">
        <v>172318.31</v>
      </c>
      <c r="R20" s="36">
        <v>0</v>
      </c>
    </row>
    <row r="21" spans="4:18" x14ac:dyDescent="0.2">
      <c r="D21" s="36" t="s">
        <v>384</v>
      </c>
      <c r="F21" s="36">
        <v>138901</v>
      </c>
      <c r="I21" s="36">
        <v>500591</v>
      </c>
      <c r="J21" s="36" t="s">
        <v>904</v>
      </c>
      <c r="K21" s="36" t="s">
        <v>559</v>
      </c>
      <c r="L21" s="36" t="s">
        <v>26</v>
      </c>
      <c r="N21" s="37">
        <v>162063.07</v>
      </c>
      <c r="P21" s="37">
        <v>24367.54</v>
      </c>
      <c r="Q21" s="37">
        <v>176187.36</v>
      </c>
      <c r="R21" s="37">
        <v>10243.25</v>
      </c>
    </row>
    <row r="22" spans="4:18" x14ac:dyDescent="0.2">
      <c r="D22" s="36" t="s">
        <v>384</v>
      </c>
      <c r="F22" s="36">
        <v>138901</v>
      </c>
      <c r="I22" s="36">
        <v>500591</v>
      </c>
      <c r="J22" s="36" t="s">
        <v>904</v>
      </c>
      <c r="K22" s="36" t="s">
        <v>560</v>
      </c>
      <c r="L22" s="36" t="s">
        <v>26</v>
      </c>
      <c r="N22" s="37">
        <v>-2652.87</v>
      </c>
      <c r="P22" s="37">
        <v>3598.82</v>
      </c>
      <c r="Q22" s="37">
        <v>10175.209999999999</v>
      </c>
      <c r="R22" s="37">
        <v>-9229.26</v>
      </c>
    </row>
    <row r="23" spans="4:18" x14ac:dyDescent="0.2">
      <c r="D23" s="36" t="s">
        <v>384</v>
      </c>
      <c r="F23" s="36">
        <v>138901</v>
      </c>
      <c r="I23" s="36">
        <v>500602</v>
      </c>
      <c r="J23" s="36" t="s">
        <v>568</v>
      </c>
      <c r="K23" s="36" t="s">
        <v>559</v>
      </c>
      <c r="L23" s="36" t="s">
        <v>26</v>
      </c>
      <c r="N23" s="36">
        <v>0</v>
      </c>
      <c r="P23" s="37">
        <v>1750.36</v>
      </c>
      <c r="Q23" s="37">
        <v>1750.36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500602</v>
      </c>
      <c r="J24" s="36" t="s">
        <v>568</v>
      </c>
      <c r="K24" s="36" t="s">
        <v>560</v>
      </c>
      <c r="L24" s="36" t="s">
        <v>26</v>
      </c>
      <c r="N24" s="36">
        <v>0</v>
      </c>
      <c r="P24" s="36">
        <v>36.479999999999997</v>
      </c>
      <c r="Q24" s="36">
        <v>36.479999999999997</v>
      </c>
      <c r="R24" s="36">
        <v>0</v>
      </c>
    </row>
    <row r="25" spans="4:18" x14ac:dyDescent="0.2">
      <c r="D25" s="36" t="s">
        <v>384</v>
      </c>
      <c r="F25" s="36">
        <v>138901</v>
      </c>
      <c r="I25" s="36">
        <v>500610</v>
      </c>
      <c r="J25" s="36" t="s">
        <v>907</v>
      </c>
      <c r="K25" s="36" t="s">
        <v>560</v>
      </c>
      <c r="L25" s="36" t="s">
        <v>26</v>
      </c>
      <c r="N25" s="36">
        <v>0</v>
      </c>
      <c r="P25" s="37">
        <v>3071.72</v>
      </c>
      <c r="Q25" s="37">
        <v>3071.72</v>
      </c>
      <c r="R25" s="36">
        <v>0</v>
      </c>
    </row>
    <row r="26" spans="4:18" x14ac:dyDescent="0.2">
      <c r="D26" s="36" t="s">
        <v>384</v>
      </c>
      <c r="F26" s="36">
        <v>138901</v>
      </c>
      <c r="I26" s="36">
        <v>500617</v>
      </c>
      <c r="J26" s="36" t="s">
        <v>749</v>
      </c>
      <c r="K26" s="36" t="s">
        <v>559</v>
      </c>
      <c r="L26" s="36" t="s">
        <v>26</v>
      </c>
      <c r="N26" s="36">
        <v>31.53</v>
      </c>
      <c r="P26" s="36">
        <v>202.58</v>
      </c>
      <c r="Q26" s="36">
        <v>165.47</v>
      </c>
      <c r="R26" s="36">
        <v>68.64</v>
      </c>
    </row>
    <row r="27" spans="4:18" x14ac:dyDescent="0.2">
      <c r="D27" s="36" t="s">
        <v>384</v>
      </c>
      <c r="F27" s="36">
        <v>138901</v>
      </c>
      <c r="I27" s="36">
        <v>500664</v>
      </c>
      <c r="J27" s="36" t="s">
        <v>918</v>
      </c>
      <c r="K27" s="36" t="s">
        <v>559</v>
      </c>
      <c r="L27" s="36" t="s">
        <v>26</v>
      </c>
      <c r="N27" s="37">
        <v>33412.410000000003</v>
      </c>
      <c r="P27" s="36">
        <v>0</v>
      </c>
      <c r="Q27" s="36">
        <v>0</v>
      </c>
      <c r="R27" s="37">
        <v>33412.410000000003</v>
      </c>
    </row>
    <row r="28" spans="4:18" x14ac:dyDescent="0.2">
      <c r="D28" s="36" t="s">
        <v>384</v>
      </c>
      <c r="F28" s="36">
        <v>138901</v>
      </c>
      <c r="I28" s="36">
        <v>500682</v>
      </c>
      <c r="J28" s="36" t="s">
        <v>771</v>
      </c>
      <c r="K28" s="36" t="s">
        <v>559</v>
      </c>
      <c r="L28" s="36" t="s">
        <v>26</v>
      </c>
      <c r="N28" s="36">
        <v>399.01</v>
      </c>
      <c r="P28" s="36">
        <v>112.05</v>
      </c>
      <c r="Q28" s="36">
        <v>580.51</v>
      </c>
      <c r="R28" s="36">
        <v>-69.45</v>
      </c>
    </row>
    <row r="29" spans="4:18" x14ac:dyDescent="0.2">
      <c r="D29" s="36" t="s">
        <v>384</v>
      </c>
      <c r="F29" s="36">
        <v>138901</v>
      </c>
      <c r="I29" s="36">
        <v>500682</v>
      </c>
      <c r="J29" s="36" t="s">
        <v>771</v>
      </c>
      <c r="K29" s="36" t="s">
        <v>560</v>
      </c>
      <c r="L29" s="36" t="s">
        <v>26</v>
      </c>
      <c r="N29" s="36">
        <v>83.29</v>
      </c>
      <c r="P29" s="36">
        <v>171.12</v>
      </c>
      <c r="Q29" s="36">
        <v>172.52</v>
      </c>
      <c r="R29" s="36">
        <v>81.89</v>
      </c>
    </row>
    <row r="30" spans="4:18" x14ac:dyDescent="0.2">
      <c r="D30" s="36" t="s">
        <v>384</v>
      </c>
      <c r="F30" s="36">
        <v>138901</v>
      </c>
      <c r="I30" s="36">
        <v>500686</v>
      </c>
      <c r="J30" s="36" t="s">
        <v>751</v>
      </c>
      <c r="K30" s="36" t="s">
        <v>559</v>
      </c>
      <c r="L30" s="36" t="s">
        <v>26</v>
      </c>
      <c r="N30" s="36">
        <v>175.49</v>
      </c>
      <c r="P30" s="36">
        <v>238.91</v>
      </c>
      <c r="Q30" s="36">
        <v>0</v>
      </c>
      <c r="R30" s="36">
        <v>414.4</v>
      </c>
    </row>
    <row r="31" spans="4:18" x14ac:dyDescent="0.2">
      <c r="D31" s="36" t="s">
        <v>384</v>
      </c>
      <c r="F31" s="36">
        <v>138901</v>
      </c>
      <c r="I31" s="36">
        <v>500686</v>
      </c>
      <c r="J31" s="36" t="s">
        <v>751</v>
      </c>
      <c r="K31" s="36" t="s">
        <v>560</v>
      </c>
      <c r="L31" s="36" t="s">
        <v>26</v>
      </c>
      <c r="N31" s="36">
        <v>0</v>
      </c>
      <c r="P31" s="36">
        <v>0</v>
      </c>
      <c r="Q31" s="36">
        <v>1.31</v>
      </c>
      <c r="R31" s="36">
        <v>-1.31</v>
      </c>
    </row>
    <row r="32" spans="4:18" x14ac:dyDescent="0.2">
      <c r="D32" s="36" t="s">
        <v>384</v>
      </c>
      <c r="F32" s="36">
        <v>138901</v>
      </c>
      <c r="I32" s="36">
        <v>500710</v>
      </c>
      <c r="J32" s="36" t="s">
        <v>772</v>
      </c>
      <c r="K32" s="36" t="s">
        <v>559</v>
      </c>
      <c r="L32" s="36" t="s">
        <v>26</v>
      </c>
      <c r="N32" s="36">
        <v>0</v>
      </c>
      <c r="P32" s="36">
        <v>24.93</v>
      </c>
      <c r="Q32" s="36">
        <v>0</v>
      </c>
      <c r="R32" s="36">
        <v>24.93</v>
      </c>
    </row>
    <row r="33" spans="4:18" x14ac:dyDescent="0.2">
      <c r="D33" s="36" t="s">
        <v>384</v>
      </c>
      <c r="F33" s="36">
        <v>138901</v>
      </c>
      <c r="I33" s="36">
        <v>500717</v>
      </c>
      <c r="J33" s="36" t="s">
        <v>682</v>
      </c>
      <c r="K33" s="36" t="s">
        <v>559</v>
      </c>
      <c r="L33" s="36" t="s">
        <v>26</v>
      </c>
      <c r="N33" s="36">
        <v>0</v>
      </c>
      <c r="P33" s="36">
        <v>854.02</v>
      </c>
      <c r="Q33" s="36">
        <v>854.02</v>
      </c>
      <c r="R33" s="36">
        <v>0</v>
      </c>
    </row>
    <row r="34" spans="4:18" x14ac:dyDescent="0.2">
      <c r="D34" s="36" t="s">
        <v>384</v>
      </c>
      <c r="F34" s="36">
        <v>138901</v>
      </c>
      <c r="I34" s="36">
        <v>500717</v>
      </c>
      <c r="J34" s="36" t="s">
        <v>682</v>
      </c>
      <c r="K34" s="36" t="s">
        <v>560</v>
      </c>
      <c r="L34" s="36" t="s">
        <v>26</v>
      </c>
      <c r="N34" s="36">
        <v>0</v>
      </c>
      <c r="P34" s="36">
        <v>2.91</v>
      </c>
      <c r="Q34" s="36">
        <v>2.91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500732</v>
      </c>
      <c r="J35" s="36" t="s">
        <v>647</v>
      </c>
      <c r="K35" s="36" t="s">
        <v>560</v>
      </c>
      <c r="L35" s="36" t="s">
        <v>26</v>
      </c>
      <c r="N35" s="36">
        <v>0</v>
      </c>
      <c r="P35" s="36">
        <v>18.329999999999998</v>
      </c>
      <c r="Q35" s="36">
        <v>18.329999999999998</v>
      </c>
      <c r="R35" s="36">
        <v>0</v>
      </c>
    </row>
    <row r="36" spans="4:18" x14ac:dyDescent="0.2">
      <c r="D36" s="36" t="s">
        <v>384</v>
      </c>
      <c r="F36" s="36">
        <v>138901</v>
      </c>
      <c r="I36" s="36">
        <v>500734</v>
      </c>
      <c r="J36" s="36" t="s">
        <v>648</v>
      </c>
      <c r="K36" s="36" t="s">
        <v>559</v>
      </c>
      <c r="L36" s="36" t="s">
        <v>26</v>
      </c>
      <c r="N36" s="36">
        <v>0</v>
      </c>
      <c r="P36" s="36">
        <v>2.4500000000000002</v>
      </c>
      <c r="Q36" s="36">
        <v>2.4500000000000002</v>
      </c>
      <c r="R36" s="36">
        <v>0</v>
      </c>
    </row>
    <row r="37" spans="4:18" x14ac:dyDescent="0.2">
      <c r="D37" s="36" t="s">
        <v>384</v>
      </c>
      <c r="F37" s="36">
        <v>138901</v>
      </c>
      <c r="I37" s="36">
        <v>500734</v>
      </c>
      <c r="J37" s="36" t="s">
        <v>648</v>
      </c>
      <c r="K37" s="36" t="s">
        <v>560</v>
      </c>
      <c r="L37" s="36" t="s">
        <v>26</v>
      </c>
      <c r="N37" s="36">
        <v>0</v>
      </c>
      <c r="P37" s="36">
        <v>5.69</v>
      </c>
      <c r="Q37" s="36">
        <v>5.69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500740</v>
      </c>
      <c r="J38" s="36" t="s">
        <v>927</v>
      </c>
      <c r="K38" s="36" t="s">
        <v>560</v>
      </c>
      <c r="L38" s="36" t="s">
        <v>26</v>
      </c>
      <c r="N38" s="36">
        <v>0</v>
      </c>
      <c r="P38" s="36">
        <v>103.66</v>
      </c>
      <c r="Q38" s="36">
        <v>103.66</v>
      </c>
      <c r="R38" s="36">
        <v>0</v>
      </c>
    </row>
    <row r="39" spans="4:18" x14ac:dyDescent="0.2">
      <c r="D39" s="36" t="s">
        <v>384</v>
      </c>
      <c r="F39" s="36">
        <v>138901</v>
      </c>
      <c r="I39" s="36">
        <v>500741</v>
      </c>
      <c r="J39" s="36" t="s">
        <v>928</v>
      </c>
      <c r="K39" s="36" t="s">
        <v>559</v>
      </c>
      <c r="L39" s="36" t="s">
        <v>26</v>
      </c>
      <c r="N39" s="36">
        <v>0</v>
      </c>
      <c r="P39" s="37">
        <v>1240.3900000000001</v>
      </c>
      <c r="Q39" s="37">
        <v>1240.3900000000001</v>
      </c>
      <c r="R39" s="36">
        <v>0</v>
      </c>
    </row>
    <row r="40" spans="4:18" x14ac:dyDescent="0.2">
      <c r="D40" s="36" t="s">
        <v>384</v>
      </c>
      <c r="F40" s="36">
        <v>138901</v>
      </c>
      <c r="I40" s="36">
        <v>500741</v>
      </c>
      <c r="J40" s="36" t="s">
        <v>928</v>
      </c>
      <c r="K40" s="36" t="s">
        <v>560</v>
      </c>
      <c r="L40" s="36" t="s">
        <v>26</v>
      </c>
      <c r="N40" s="36">
        <v>0</v>
      </c>
      <c r="P40" s="37">
        <v>2387.1799999999998</v>
      </c>
      <c r="Q40" s="37">
        <v>2387.1799999999998</v>
      </c>
      <c r="R40" s="36">
        <v>0</v>
      </c>
    </row>
    <row r="41" spans="4:18" x14ac:dyDescent="0.2">
      <c r="D41" s="36" t="s">
        <v>384</v>
      </c>
      <c r="F41" s="36">
        <v>138901</v>
      </c>
      <c r="I41" s="36">
        <v>500742</v>
      </c>
      <c r="J41" s="36" t="s">
        <v>774</v>
      </c>
      <c r="K41" s="36" t="s">
        <v>559</v>
      </c>
      <c r="L41" s="36" t="s">
        <v>26</v>
      </c>
      <c r="N41" s="37">
        <v>1218.24</v>
      </c>
      <c r="P41" s="36">
        <v>0</v>
      </c>
      <c r="Q41" s="36">
        <v>0</v>
      </c>
      <c r="R41" s="37">
        <v>1218.24</v>
      </c>
    </row>
    <row r="42" spans="4:18" x14ac:dyDescent="0.2">
      <c r="D42" s="36" t="s">
        <v>384</v>
      </c>
      <c r="F42" s="36">
        <v>138901</v>
      </c>
      <c r="I42" s="36">
        <v>500748</v>
      </c>
      <c r="J42" s="36" t="s">
        <v>752</v>
      </c>
      <c r="K42" s="36" t="s">
        <v>559</v>
      </c>
      <c r="L42" s="36" t="s">
        <v>26</v>
      </c>
      <c r="N42" s="36">
        <v>66.42</v>
      </c>
      <c r="P42" s="36">
        <v>0</v>
      </c>
      <c r="Q42" s="36">
        <v>66.42</v>
      </c>
      <c r="R42" s="36">
        <v>0</v>
      </c>
    </row>
    <row r="43" spans="4:18" x14ac:dyDescent="0.2">
      <c r="D43" s="36" t="s">
        <v>384</v>
      </c>
      <c r="F43" s="36">
        <v>138901</v>
      </c>
      <c r="I43" s="36">
        <v>500758</v>
      </c>
      <c r="J43" s="36" t="s">
        <v>422</v>
      </c>
      <c r="K43" s="36" t="s">
        <v>559</v>
      </c>
      <c r="L43" s="36" t="s">
        <v>26</v>
      </c>
      <c r="N43" s="36">
        <v>72.36</v>
      </c>
      <c r="P43" s="36">
        <v>165.47</v>
      </c>
      <c r="Q43" s="36">
        <v>0</v>
      </c>
      <c r="R43" s="36">
        <v>237.83</v>
      </c>
    </row>
    <row r="44" spans="4:18" x14ac:dyDescent="0.2">
      <c r="D44" s="36" t="s">
        <v>384</v>
      </c>
      <c r="F44" s="36">
        <v>138901</v>
      </c>
      <c r="I44" s="36">
        <v>500768</v>
      </c>
      <c r="J44" s="36" t="s">
        <v>423</v>
      </c>
      <c r="K44" s="36" t="s">
        <v>559</v>
      </c>
      <c r="L44" s="36" t="s">
        <v>26</v>
      </c>
      <c r="N44" s="36">
        <v>0</v>
      </c>
      <c r="P44" s="37">
        <v>16670.580000000002</v>
      </c>
      <c r="Q44" s="37">
        <v>16670.580000000002</v>
      </c>
      <c r="R44" s="36">
        <v>0</v>
      </c>
    </row>
    <row r="45" spans="4:18" x14ac:dyDescent="0.2">
      <c r="D45" s="36" t="s">
        <v>384</v>
      </c>
      <c r="F45" s="36">
        <v>138901</v>
      </c>
      <c r="I45" s="36">
        <v>500776</v>
      </c>
      <c r="J45" s="36" t="s">
        <v>424</v>
      </c>
      <c r="K45" s="36" t="s">
        <v>559</v>
      </c>
      <c r="L45" s="36" t="s">
        <v>26</v>
      </c>
      <c r="N45" s="37">
        <v>1575.17</v>
      </c>
      <c r="P45" s="37">
        <v>26566.55</v>
      </c>
      <c r="Q45" s="37">
        <v>1597.67</v>
      </c>
      <c r="R45" s="37">
        <v>26544.05</v>
      </c>
    </row>
    <row r="46" spans="4:18" x14ac:dyDescent="0.2">
      <c r="D46" s="36" t="s">
        <v>384</v>
      </c>
      <c r="F46" s="36">
        <v>138901</v>
      </c>
      <c r="I46" s="36">
        <v>500776</v>
      </c>
      <c r="J46" s="36" t="s">
        <v>424</v>
      </c>
      <c r="K46" s="36" t="s">
        <v>560</v>
      </c>
      <c r="L46" s="36" t="s">
        <v>26</v>
      </c>
      <c r="N46" s="36">
        <v>36</v>
      </c>
      <c r="P46" s="36">
        <v>24</v>
      </c>
      <c r="Q46" s="36">
        <v>37.5</v>
      </c>
      <c r="R46" s="36">
        <v>22.5</v>
      </c>
    </row>
    <row r="47" spans="4:18" x14ac:dyDescent="0.2">
      <c r="D47" s="36" t="s">
        <v>384</v>
      </c>
      <c r="F47" s="36">
        <v>138901</v>
      </c>
      <c r="I47" s="36">
        <v>500793</v>
      </c>
      <c r="J47" s="36" t="s">
        <v>753</v>
      </c>
      <c r="K47" s="36" t="s">
        <v>559</v>
      </c>
      <c r="L47" s="36" t="s">
        <v>26</v>
      </c>
      <c r="N47" s="36">
        <v>43.22</v>
      </c>
      <c r="P47" s="36">
        <v>0.05</v>
      </c>
      <c r="Q47" s="36">
        <v>43.27</v>
      </c>
      <c r="R47" s="36">
        <v>0</v>
      </c>
    </row>
    <row r="48" spans="4:18" x14ac:dyDescent="0.2">
      <c r="D48" s="36" t="s">
        <v>384</v>
      </c>
      <c r="F48" s="36">
        <v>138901</v>
      </c>
      <c r="I48" s="36">
        <v>500793</v>
      </c>
      <c r="J48" s="36" t="s">
        <v>753</v>
      </c>
      <c r="K48" s="36" t="s">
        <v>560</v>
      </c>
      <c r="L48" s="36" t="s">
        <v>26</v>
      </c>
      <c r="N48" s="36">
        <v>0</v>
      </c>
      <c r="P48" s="36">
        <v>0.37</v>
      </c>
      <c r="Q48" s="36">
        <v>0.37</v>
      </c>
      <c r="R48" s="36">
        <v>0</v>
      </c>
    </row>
    <row r="50" spans="1:18" x14ac:dyDescent="0.2">
      <c r="B50" s="36" t="s">
        <v>442</v>
      </c>
      <c r="D50" s="36" t="s">
        <v>384</v>
      </c>
      <c r="F50" s="36">
        <v>138901</v>
      </c>
      <c r="L50" s="36" t="s">
        <v>26</v>
      </c>
      <c r="N50" s="37">
        <v>208154.43</v>
      </c>
      <c r="P50" s="37">
        <v>457485.55</v>
      </c>
      <c r="Q50" s="37">
        <v>564495.29</v>
      </c>
      <c r="R50" s="37">
        <v>101144.69</v>
      </c>
    </row>
    <row r="52" spans="1:18" x14ac:dyDescent="0.2">
      <c r="B52" s="36" t="s">
        <v>443</v>
      </c>
      <c r="D52" s="36" t="s">
        <v>384</v>
      </c>
      <c r="L52" s="36" t="s">
        <v>26</v>
      </c>
      <c r="N52" s="37">
        <v>208154.43</v>
      </c>
      <c r="P52" s="37">
        <v>457485.55</v>
      </c>
      <c r="Q52" s="37">
        <v>564495.29</v>
      </c>
      <c r="R52" s="37">
        <v>101144.69</v>
      </c>
    </row>
    <row r="54" spans="1:18" x14ac:dyDescent="0.2">
      <c r="B54" s="36" t="s">
        <v>444</v>
      </c>
      <c r="L54" s="36" t="s">
        <v>26</v>
      </c>
      <c r="N54" s="37">
        <v>208154.43</v>
      </c>
      <c r="P54" s="37">
        <v>457485.55</v>
      </c>
      <c r="Q54" s="37">
        <v>564495.29</v>
      </c>
      <c r="R54" s="37">
        <v>101144.69</v>
      </c>
    </row>
    <row r="56" spans="1:18" x14ac:dyDescent="0.2">
      <c r="A56" s="36" t="s">
        <v>1104</v>
      </c>
    </row>
    <row r="57" spans="1:18" x14ac:dyDescent="0.2">
      <c r="A57" s="36" t="s">
        <v>446</v>
      </c>
    </row>
    <row r="58" spans="1:18" x14ac:dyDescent="0.2">
      <c r="A58" s="36" t="s">
        <v>1094</v>
      </c>
    </row>
    <row r="59" spans="1:18" x14ac:dyDescent="0.2">
      <c r="A59" s="36" t="s">
        <v>447</v>
      </c>
    </row>
    <row r="61" spans="1:18" x14ac:dyDescent="0.2">
      <c r="C61" s="36" t="s">
        <v>379</v>
      </c>
      <c r="E61" s="36" t="s">
        <v>374</v>
      </c>
      <c r="G61" s="36" t="s">
        <v>448</v>
      </c>
      <c r="H61" s="36" t="s">
        <v>380</v>
      </c>
      <c r="J61" s="36" t="s">
        <v>381</v>
      </c>
      <c r="M61" s="36" t="s">
        <v>382</v>
      </c>
      <c r="O61" s="36" t="s">
        <v>383</v>
      </c>
    </row>
    <row r="63" spans="1:18" x14ac:dyDescent="0.2">
      <c r="C63" s="36" t="s">
        <v>26</v>
      </c>
      <c r="E63" s="36" t="s">
        <v>384</v>
      </c>
      <c r="G63" s="36" t="s">
        <v>559</v>
      </c>
      <c r="H63" s="37">
        <v>186490.47</v>
      </c>
      <c r="J63" s="37">
        <v>109236.43</v>
      </c>
      <c r="M63" s="37">
        <v>209255.3</v>
      </c>
      <c r="O63" s="37">
        <v>86471.6</v>
      </c>
    </row>
    <row r="64" spans="1:18" x14ac:dyDescent="0.2">
      <c r="C64" s="36" t="s">
        <v>26</v>
      </c>
      <c r="E64" s="36" t="s">
        <v>384</v>
      </c>
      <c r="G64" s="36" t="s">
        <v>560</v>
      </c>
      <c r="H64" s="37">
        <v>21663.96</v>
      </c>
      <c r="J64" s="37">
        <v>348249.12</v>
      </c>
      <c r="M64" s="37">
        <v>355239.99</v>
      </c>
      <c r="O64" s="37">
        <v>14673.09</v>
      </c>
    </row>
    <row r="66" spans="2:15" x14ac:dyDescent="0.2">
      <c r="B66" s="36" t="s">
        <v>442</v>
      </c>
      <c r="C66" s="36" t="s">
        <v>26</v>
      </c>
      <c r="H66" s="37">
        <v>208154.43</v>
      </c>
      <c r="J66" s="37">
        <v>457485.55</v>
      </c>
      <c r="M66" s="37">
        <v>564495.29</v>
      </c>
      <c r="O66" s="37">
        <v>101144.69</v>
      </c>
    </row>
  </sheetData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4">
    <tabColor rgb="FFFF0000"/>
  </sheetPr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1105</v>
      </c>
    </row>
    <row r="2" spans="1:18" x14ac:dyDescent="0.3">
      <c r="A2" s="45" t="s">
        <v>372</v>
      </c>
    </row>
    <row r="3" spans="1:18" x14ac:dyDescent="0.3">
      <c r="A3" s="45" t="s">
        <v>1106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8">
        <v>1235.24</v>
      </c>
      <c r="P7" s="45">
        <v>0</v>
      </c>
      <c r="Q7" s="45">
        <v>0</v>
      </c>
      <c r="R7" s="48">
        <v>1235.24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5">
        <v>569.34</v>
      </c>
      <c r="P8" s="45">
        <v>0</v>
      </c>
      <c r="Q8" s="45">
        <v>0</v>
      </c>
      <c r="R8" s="45">
        <v>569.34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-611.4</v>
      </c>
      <c r="P9" s="48">
        <v>1258.06</v>
      </c>
      <c r="Q9" s="45">
        <v>646.66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8">
        <v>-2319.96</v>
      </c>
      <c r="P10" s="48">
        <v>2319.96</v>
      </c>
      <c r="Q10" s="45">
        <v>0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-587.22</v>
      </c>
      <c r="P11" s="45">
        <v>587.22</v>
      </c>
      <c r="Q11" s="45">
        <v>0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0.72</v>
      </c>
      <c r="P12" s="45">
        <v>41.52</v>
      </c>
      <c r="Q12" s="45">
        <v>42.24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-249.87</v>
      </c>
      <c r="P13" s="45">
        <v>249.87</v>
      </c>
      <c r="Q13" s="45">
        <v>0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47210.03</v>
      </c>
      <c r="Q14" s="45">
        <v>0</v>
      </c>
      <c r="R14" s="48">
        <v>47210.03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8">
        <v>-5473.41</v>
      </c>
      <c r="P15" s="48">
        <v>5473.41</v>
      </c>
      <c r="Q15" s="45">
        <v>0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8">
        <v>57228.71</v>
      </c>
      <c r="P16" s="48">
        <v>38836.14</v>
      </c>
      <c r="Q16" s="48">
        <v>57228.71</v>
      </c>
      <c r="R16" s="48">
        <v>38836.14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8">
        <v>749233.35</v>
      </c>
      <c r="P17" s="45">
        <v>0</v>
      </c>
      <c r="Q17" s="45">
        <v>0</v>
      </c>
      <c r="R17" s="48">
        <v>749233.35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-113.62</v>
      </c>
      <c r="P18" s="45">
        <v>355.34</v>
      </c>
      <c r="Q18" s="45">
        <v>241.72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-730.26</v>
      </c>
      <c r="P19" s="45">
        <v>730.26</v>
      </c>
      <c r="Q19" s="45">
        <v>0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-349.15</v>
      </c>
      <c r="P20" s="45">
        <v>957.45</v>
      </c>
      <c r="Q20" s="45">
        <v>608.29999999999995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8">
        <v>-6001.87</v>
      </c>
      <c r="P21" s="48">
        <v>6001.87</v>
      </c>
      <c r="Q21" s="45">
        <v>0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8">
        <v>-9418.16</v>
      </c>
      <c r="P22" s="48">
        <v>9418.16</v>
      </c>
      <c r="Q22" s="45">
        <v>0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360</v>
      </c>
      <c r="P23" s="45">
        <v>0</v>
      </c>
      <c r="Q23" s="45">
        <v>0</v>
      </c>
      <c r="R23" s="45">
        <v>360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80051.25</v>
      </c>
      <c r="P24" s="48">
        <v>147306.59</v>
      </c>
      <c r="Q24" s="48">
        <v>132437.64000000001</v>
      </c>
      <c r="R24" s="48">
        <v>94920.2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1184404.1399999999</v>
      </c>
      <c r="P25" s="48">
        <v>84502.14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76897.06</v>
      </c>
      <c r="P26" s="45">
        <v>0</v>
      </c>
      <c r="Q26" s="45">
        <v>0</v>
      </c>
      <c r="R26" s="48">
        <v>76897.06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24.65</v>
      </c>
      <c r="P27" s="45">
        <v>27.39</v>
      </c>
      <c r="Q27" s="45">
        <v>52.04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-877.83</v>
      </c>
      <c r="P28" s="45">
        <v>877.83</v>
      </c>
      <c r="Q28" s="45">
        <v>0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1.78</v>
      </c>
      <c r="P29" s="45">
        <v>170.1</v>
      </c>
      <c r="Q29" s="45">
        <v>171.88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8">
        <v>-2572.13</v>
      </c>
      <c r="P30" s="48">
        <v>2766.12</v>
      </c>
      <c r="Q30" s="45">
        <v>193.99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500797</v>
      </c>
      <c r="J31" s="45" t="s">
        <v>630</v>
      </c>
      <c r="K31" s="45" t="s">
        <v>579</v>
      </c>
      <c r="L31" s="45" t="s">
        <v>26</v>
      </c>
      <c r="N31" s="45">
        <v>80.06</v>
      </c>
      <c r="P31" s="45">
        <v>51.56</v>
      </c>
      <c r="Q31" s="45">
        <v>131.62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580</v>
      </c>
      <c r="L32" s="45" t="s">
        <v>26</v>
      </c>
      <c r="N32" s="48">
        <v>-2447.8200000000002</v>
      </c>
      <c r="P32" s="48">
        <v>2447.8200000000002</v>
      </c>
      <c r="Q32" s="45">
        <v>0</v>
      </c>
      <c r="R32" s="45">
        <v>0</v>
      </c>
    </row>
    <row r="33" spans="1:18" x14ac:dyDescent="0.3">
      <c r="D33" s="45" t="s">
        <v>593</v>
      </c>
      <c r="F33" s="45">
        <v>1130510</v>
      </c>
      <c r="I33" s="45">
        <v>500830</v>
      </c>
      <c r="J33" s="45" t="s">
        <v>1108</v>
      </c>
      <c r="K33" s="45" t="s">
        <v>579</v>
      </c>
      <c r="L33" s="45" t="s">
        <v>26</v>
      </c>
      <c r="N33" s="45">
        <v>0</v>
      </c>
      <c r="P33" s="45">
        <v>0.06</v>
      </c>
      <c r="Q33" s="45">
        <v>0.06</v>
      </c>
      <c r="R33" s="45">
        <v>0</v>
      </c>
    </row>
    <row r="34" spans="1:18" x14ac:dyDescent="0.3">
      <c r="D34" s="45" t="s">
        <v>593</v>
      </c>
      <c r="F34" s="45">
        <v>1130510</v>
      </c>
      <c r="I34" s="45">
        <v>500830</v>
      </c>
      <c r="J34" s="45" t="s">
        <v>1108</v>
      </c>
      <c r="K34" s="45" t="s">
        <v>580</v>
      </c>
      <c r="L34" s="45" t="s">
        <v>26</v>
      </c>
      <c r="N34" s="45">
        <v>0</v>
      </c>
      <c r="P34" s="45">
        <v>203.88</v>
      </c>
      <c r="Q34" s="45">
        <v>203.88</v>
      </c>
      <c r="R34" s="45">
        <v>0</v>
      </c>
    </row>
    <row r="36" spans="1:18" x14ac:dyDescent="0.3">
      <c r="B36" s="45" t="s">
        <v>442</v>
      </c>
      <c r="D36" s="45" t="s">
        <v>593</v>
      </c>
      <c r="F36" s="45">
        <v>1130510</v>
      </c>
      <c r="L36" s="45" t="s">
        <v>26</v>
      </c>
      <c r="N36" s="48">
        <v>2118333.6</v>
      </c>
      <c r="P36" s="48">
        <v>351792.78</v>
      </c>
      <c r="Q36" s="48">
        <v>191958.74</v>
      </c>
      <c r="R36" s="48">
        <v>2278167.64</v>
      </c>
    </row>
    <row r="38" spans="1:18" x14ac:dyDescent="0.3">
      <c r="B38" s="45" t="s">
        <v>443</v>
      </c>
      <c r="D38" s="45" t="s">
        <v>593</v>
      </c>
      <c r="L38" s="45" t="s">
        <v>26</v>
      </c>
      <c r="N38" s="48">
        <v>2118333.6</v>
      </c>
      <c r="P38" s="48">
        <v>351792.78</v>
      </c>
      <c r="Q38" s="48">
        <v>191958.74</v>
      </c>
      <c r="R38" s="48">
        <v>2278167.64</v>
      </c>
    </row>
    <row r="40" spans="1:18" x14ac:dyDescent="0.3">
      <c r="B40" s="45" t="s">
        <v>444</v>
      </c>
      <c r="L40" s="45" t="s">
        <v>26</v>
      </c>
      <c r="N40" s="48">
        <v>2118333.6</v>
      </c>
      <c r="P40" s="48">
        <v>351792.78</v>
      </c>
      <c r="Q40" s="48">
        <v>191958.74</v>
      </c>
      <c r="R40" s="48">
        <v>2278167.64</v>
      </c>
    </row>
    <row r="42" spans="1:18" x14ac:dyDescent="0.3">
      <c r="A42" s="45" t="s">
        <v>1109</v>
      </c>
    </row>
    <row r="43" spans="1:18" x14ac:dyDescent="0.3">
      <c r="A43" s="45" t="s">
        <v>446</v>
      </c>
    </row>
    <row r="44" spans="1:18" x14ac:dyDescent="0.3">
      <c r="A44" s="45" t="s">
        <v>1106</v>
      </c>
    </row>
    <row r="45" spans="1:18" x14ac:dyDescent="0.3">
      <c r="A45" s="45" t="s">
        <v>447</v>
      </c>
    </row>
    <row r="47" spans="1:18" x14ac:dyDescent="0.3">
      <c r="C47" s="45" t="s">
        <v>379</v>
      </c>
      <c r="E47" s="45" t="s">
        <v>374</v>
      </c>
      <c r="G47" s="45" t="s">
        <v>448</v>
      </c>
      <c r="H47" s="45" t="s">
        <v>380</v>
      </c>
      <c r="J47" s="45" t="s">
        <v>381</v>
      </c>
      <c r="M47" s="45" t="s">
        <v>382</v>
      </c>
      <c r="O47" s="45" t="s">
        <v>383</v>
      </c>
    </row>
    <row r="49" spans="2:15" x14ac:dyDescent="0.3">
      <c r="C49" s="45" t="s">
        <v>26</v>
      </c>
      <c r="E49" s="45" t="s">
        <v>593</v>
      </c>
      <c r="G49" s="45" t="s">
        <v>580</v>
      </c>
      <c r="H49" s="48">
        <v>1982020.6</v>
      </c>
      <c r="J49" s="48">
        <v>162788.57</v>
      </c>
      <c r="M49" s="45">
        <v>397.87</v>
      </c>
      <c r="O49" s="48">
        <v>2144411.2999999998</v>
      </c>
    </row>
    <row r="50" spans="2:15" x14ac:dyDescent="0.3">
      <c r="C50" s="45" t="s">
        <v>26</v>
      </c>
      <c r="E50" s="45" t="s">
        <v>593</v>
      </c>
      <c r="G50" s="45" t="s">
        <v>579</v>
      </c>
      <c r="H50" s="48">
        <v>136313</v>
      </c>
      <c r="J50" s="48">
        <v>189004.21</v>
      </c>
      <c r="M50" s="48">
        <v>191560.87</v>
      </c>
      <c r="O50" s="48">
        <v>133756.34</v>
      </c>
    </row>
    <row r="52" spans="2:15" x14ac:dyDescent="0.3">
      <c r="B52" s="45" t="s">
        <v>442</v>
      </c>
      <c r="C52" s="45" t="s">
        <v>26</v>
      </c>
      <c r="H52" s="48">
        <v>2118333.6</v>
      </c>
      <c r="J52" s="48">
        <v>351792.78</v>
      </c>
      <c r="M52" s="48">
        <v>191958.74</v>
      </c>
      <c r="O52" s="48">
        <v>2278167.64</v>
      </c>
    </row>
  </sheetData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5"/>
  <dimension ref="A1:L206"/>
  <sheetViews>
    <sheetView zoomScale="90" zoomScaleNormal="90" workbookViewId="0">
      <pane ySplit="5" topLeftCell="A110" activePane="bottomLeft" state="frozen"/>
      <selection pane="bottomLeft" activeCell="B92" sqref="B92"/>
    </sheetView>
  </sheetViews>
  <sheetFormatPr defaultColWidth="9.109375" defaultRowHeight="13.2" x14ac:dyDescent="0.3"/>
  <cols>
    <col min="1" max="1" width="41" style="45" customWidth="1"/>
    <col min="2" max="2" width="34.33203125" style="45" customWidth="1"/>
    <col min="3" max="3" width="9.33203125" style="47" customWidth="1"/>
    <col min="4" max="4" width="16.33203125" style="45" customWidth="1"/>
    <col min="5" max="5" width="14.109375" style="45" customWidth="1"/>
    <col min="6" max="7" width="12.5546875" style="45" customWidth="1"/>
    <col min="8" max="8" width="13.5546875" style="45" customWidth="1"/>
    <col min="9" max="10" width="12.109375" style="45" customWidth="1"/>
    <col min="11" max="11" width="15.33203125" style="45" customWidth="1"/>
    <col min="12" max="12" width="12.44140625" style="47" customWidth="1"/>
    <col min="13" max="16384" width="9.109375" style="45"/>
  </cols>
  <sheetData>
    <row r="1" spans="1:12" ht="14.4" x14ac:dyDescent="0.35">
      <c r="A1" s="61" t="s">
        <v>1110</v>
      </c>
    </row>
    <row r="4" spans="1:12" s="56" customFormat="1" x14ac:dyDescent="0.3">
      <c r="A4" s="56" t="s">
        <v>277</v>
      </c>
      <c r="C4" s="57"/>
      <c r="L4" s="57"/>
    </row>
    <row r="5" spans="1:12" s="57" customFormat="1" ht="26.4" x14ac:dyDescent="0.3">
      <c r="A5" s="57" t="s">
        <v>276</v>
      </c>
      <c r="B5" s="57" t="s">
        <v>278</v>
      </c>
      <c r="C5" s="62" t="s">
        <v>279</v>
      </c>
      <c r="D5" s="57" t="s">
        <v>505</v>
      </c>
      <c r="E5" s="57" t="s">
        <v>953</v>
      </c>
      <c r="F5" s="62" t="s">
        <v>506</v>
      </c>
      <c r="G5" s="57" t="s">
        <v>705</v>
      </c>
      <c r="H5" s="57" t="s">
        <v>1028</v>
      </c>
      <c r="I5" s="62" t="s">
        <v>506</v>
      </c>
      <c r="J5" s="57" t="s">
        <v>955</v>
      </c>
      <c r="K5" s="57" t="s">
        <v>508</v>
      </c>
      <c r="L5" s="57" t="s">
        <v>451</v>
      </c>
    </row>
    <row r="7" spans="1:12" x14ac:dyDescent="0.3">
      <c r="A7" s="56" t="s">
        <v>289</v>
      </c>
    </row>
    <row r="8" spans="1:12" x14ac:dyDescent="0.3">
      <c r="A8" s="45">
        <v>500272</v>
      </c>
      <c r="B8" s="45" t="s">
        <v>956</v>
      </c>
      <c r="C8" s="47" t="s">
        <v>1</v>
      </c>
      <c r="D8" s="48">
        <v>21014354.010000002</v>
      </c>
      <c r="E8" s="45">
        <v>0</v>
      </c>
      <c r="F8" s="45">
        <v>0</v>
      </c>
      <c r="G8" s="48">
        <v>181853.21</v>
      </c>
      <c r="H8" s="45">
        <v>0</v>
      </c>
      <c r="I8" s="45">
        <v>0</v>
      </c>
      <c r="J8" s="45">
        <v>0</v>
      </c>
      <c r="K8" s="48">
        <v>21196207.219999999</v>
      </c>
      <c r="L8" s="60">
        <v>42900</v>
      </c>
    </row>
    <row r="9" spans="1:12" x14ac:dyDescent="0.3">
      <c r="A9" s="45">
        <v>500331</v>
      </c>
      <c r="B9" s="45" t="s">
        <v>957</v>
      </c>
      <c r="C9" s="47" t="s">
        <v>1</v>
      </c>
      <c r="D9" s="48">
        <v>20337041.59</v>
      </c>
      <c r="E9" s="45">
        <v>0</v>
      </c>
      <c r="F9" s="45">
        <v>0</v>
      </c>
      <c r="G9" s="48">
        <v>175991.78</v>
      </c>
      <c r="H9" s="45">
        <v>0</v>
      </c>
      <c r="I9" s="45">
        <v>0</v>
      </c>
      <c r="J9" s="45">
        <v>0</v>
      </c>
      <c r="K9" s="48">
        <v>20513033.370000001</v>
      </c>
      <c r="L9" s="60">
        <v>43191</v>
      </c>
    </row>
    <row r="10" spans="1:12" x14ac:dyDescent="0.3">
      <c r="A10" s="45">
        <v>500470</v>
      </c>
      <c r="B10" s="45" t="s">
        <v>287</v>
      </c>
      <c r="C10" s="47" t="s">
        <v>0</v>
      </c>
      <c r="D10" s="48">
        <v>196535624.94</v>
      </c>
      <c r="E10" s="45">
        <v>0</v>
      </c>
      <c r="F10" s="45">
        <v>0</v>
      </c>
      <c r="G10" s="48">
        <v>2120624.96</v>
      </c>
      <c r="H10" s="45">
        <v>0</v>
      </c>
      <c r="I10" s="45">
        <v>0</v>
      </c>
      <c r="J10" s="45">
        <v>0</v>
      </c>
      <c r="K10" s="48">
        <v>198656249.90000001</v>
      </c>
      <c r="L10" s="60">
        <v>45287</v>
      </c>
    </row>
    <row r="11" spans="1:12" x14ac:dyDescent="0.3">
      <c r="A11" s="45">
        <v>500475</v>
      </c>
      <c r="B11" s="45" t="s">
        <v>959</v>
      </c>
      <c r="C11" s="47" t="s">
        <v>0</v>
      </c>
      <c r="D11" s="48">
        <v>21168724.98</v>
      </c>
      <c r="E11" s="45">
        <v>0</v>
      </c>
      <c r="F11" s="45">
        <v>0</v>
      </c>
      <c r="G11" s="48">
        <v>228411.16</v>
      </c>
      <c r="H11" s="45">
        <v>0</v>
      </c>
      <c r="I11" s="45">
        <v>0</v>
      </c>
      <c r="J11" s="45">
        <v>0</v>
      </c>
      <c r="K11" s="48">
        <v>21397136.140000001</v>
      </c>
      <c r="L11" s="60">
        <v>42794</v>
      </c>
    </row>
    <row r="12" spans="1:12" x14ac:dyDescent="0.3">
      <c r="A12" s="45">
        <v>500541</v>
      </c>
      <c r="B12" s="45" t="s">
        <v>960</v>
      </c>
      <c r="C12" s="47" t="s">
        <v>0</v>
      </c>
      <c r="D12" s="48">
        <v>2418900</v>
      </c>
      <c r="E12" s="45">
        <v>0</v>
      </c>
      <c r="F12" s="45">
        <v>0</v>
      </c>
      <c r="G12" s="48">
        <v>26000.01</v>
      </c>
      <c r="H12" s="48">
        <v>-814876.78</v>
      </c>
      <c r="I12" s="45">
        <v>0</v>
      </c>
      <c r="J12" s="45">
        <v>0</v>
      </c>
      <c r="K12" s="48">
        <v>1630023.23</v>
      </c>
      <c r="L12" s="47" t="s">
        <v>961</v>
      </c>
    </row>
    <row r="13" spans="1:12" x14ac:dyDescent="0.3">
      <c r="A13" s="45">
        <v>500591</v>
      </c>
      <c r="B13" s="45" t="s">
        <v>962</v>
      </c>
      <c r="C13" s="47" t="s">
        <v>1</v>
      </c>
      <c r="D13" s="48">
        <v>32644023.559999999</v>
      </c>
      <c r="E13" s="45">
        <v>0</v>
      </c>
      <c r="F13" s="45">
        <v>0</v>
      </c>
      <c r="G13" s="48">
        <v>282493.57</v>
      </c>
      <c r="H13" s="45">
        <v>0</v>
      </c>
      <c r="I13" s="45">
        <v>0</v>
      </c>
      <c r="J13" s="45">
        <v>0</v>
      </c>
      <c r="K13" s="48">
        <v>32926517.129999999</v>
      </c>
      <c r="L13" s="60">
        <v>42229</v>
      </c>
    </row>
    <row r="15" spans="1:12" x14ac:dyDescent="0.3">
      <c r="B15" s="52" t="s">
        <v>789</v>
      </c>
      <c r="C15" s="50"/>
      <c r="D15" s="51">
        <v>294118669.07999998</v>
      </c>
      <c r="E15" s="52">
        <v>0</v>
      </c>
      <c r="F15" s="52">
        <v>0</v>
      </c>
      <c r="G15" s="51">
        <v>3015374.69</v>
      </c>
      <c r="H15" s="51">
        <v>-814876.78</v>
      </c>
      <c r="I15" s="52">
        <v>0</v>
      </c>
      <c r="J15" s="52">
        <v>0</v>
      </c>
      <c r="K15" s="51">
        <v>296319166.99000001</v>
      </c>
    </row>
    <row r="17" spans="1:12" x14ac:dyDescent="0.3">
      <c r="A17" s="56" t="s">
        <v>291</v>
      </c>
    </row>
    <row r="18" spans="1:12" x14ac:dyDescent="0.3">
      <c r="A18" s="45">
        <v>500544</v>
      </c>
      <c r="B18" s="45" t="s">
        <v>964</v>
      </c>
      <c r="C18" s="47" t="s">
        <v>26</v>
      </c>
      <c r="D18" s="48">
        <v>72545.679999999993</v>
      </c>
      <c r="E18" s="45">
        <v>0</v>
      </c>
      <c r="F18" s="45">
        <v>0</v>
      </c>
      <c r="G18" s="45">
        <v>0</v>
      </c>
      <c r="H18" s="48">
        <v>-9068.24</v>
      </c>
      <c r="I18" s="45">
        <v>0</v>
      </c>
      <c r="J18" s="45">
        <v>0</v>
      </c>
      <c r="K18" s="48">
        <v>63477.440000000002</v>
      </c>
      <c r="L18" s="60">
        <v>42783</v>
      </c>
    </row>
    <row r="19" spans="1:12" x14ac:dyDescent="0.3">
      <c r="A19" s="45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5">
        <v>500617</v>
      </c>
      <c r="B20" s="45" t="s">
        <v>727</v>
      </c>
      <c r="C20" s="47" t="s">
        <v>26</v>
      </c>
      <c r="D20" s="48">
        <v>302206.27</v>
      </c>
      <c r="E20" s="45">
        <v>0</v>
      </c>
      <c r="F20" s="45">
        <v>0</v>
      </c>
      <c r="G20" s="45">
        <v>0</v>
      </c>
      <c r="H20" s="48">
        <v>-10998.27</v>
      </c>
      <c r="I20" s="45">
        <v>0</v>
      </c>
      <c r="J20" s="45">
        <v>0</v>
      </c>
      <c r="K20" s="48">
        <v>291208</v>
      </c>
      <c r="L20" s="60">
        <v>43163</v>
      </c>
    </row>
    <row r="21" spans="1:12" x14ac:dyDescent="0.3">
      <c r="A21" s="45">
        <v>500710</v>
      </c>
      <c r="B21" s="45" t="s">
        <v>969</v>
      </c>
      <c r="C21" s="47" t="s">
        <v>26</v>
      </c>
      <c r="D21" s="48">
        <v>692358.72</v>
      </c>
      <c r="E21" s="45">
        <v>0</v>
      </c>
      <c r="F21" s="45">
        <v>0</v>
      </c>
      <c r="G21" s="45">
        <v>0</v>
      </c>
      <c r="H21" s="48">
        <v>-19781.12</v>
      </c>
      <c r="I21" s="45">
        <v>0</v>
      </c>
      <c r="J21" s="45">
        <v>0</v>
      </c>
      <c r="K21" s="48">
        <v>672577.6</v>
      </c>
      <c r="L21" s="60">
        <v>43597</v>
      </c>
    </row>
    <row r="22" spans="1:12" x14ac:dyDescent="0.3">
      <c r="A22" s="45">
        <v>500758</v>
      </c>
      <c r="B22" s="45" t="s">
        <v>333</v>
      </c>
      <c r="C22" s="47" t="s">
        <v>26</v>
      </c>
      <c r="D22" s="48">
        <v>1368148.19</v>
      </c>
      <c r="E22" s="45">
        <v>0</v>
      </c>
      <c r="F22" s="45">
        <v>0</v>
      </c>
      <c r="G22" s="45">
        <v>0</v>
      </c>
      <c r="H22" s="48">
        <v>-6648.19</v>
      </c>
      <c r="I22" s="45">
        <v>0</v>
      </c>
      <c r="J22" s="45">
        <v>0</v>
      </c>
      <c r="K22" s="48">
        <v>1361500</v>
      </c>
    </row>
    <row r="23" spans="1:12" x14ac:dyDescent="0.3">
      <c r="A23" s="45">
        <v>500806</v>
      </c>
      <c r="B23" s="45" t="s">
        <v>334</v>
      </c>
      <c r="C23" s="47" t="s">
        <v>26</v>
      </c>
      <c r="D23" s="48">
        <v>424689.6</v>
      </c>
      <c r="E23" s="48">
        <v>208230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8">
        <v>632919.6</v>
      </c>
    </row>
    <row r="24" spans="1:12" x14ac:dyDescent="0.3">
      <c r="A24" s="45">
        <v>500852</v>
      </c>
      <c r="B24" s="45" t="s">
        <v>335</v>
      </c>
      <c r="C24" s="47" t="s">
        <v>26</v>
      </c>
      <c r="D24" s="48">
        <v>659261.98</v>
      </c>
      <c r="E24" s="48">
        <v>140000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799261.98</v>
      </c>
    </row>
    <row r="26" spans="1:12" x14ac:dyDescent="0.3">
      <c r="B26" s="52" t="s">
        <v>790</v>
      </c>
      <c r="C26" s="50"/>
      <c r="D26" s="51">
        <v>3978007.36</v>
      </c>
      <c r="E26" s="51">
        <v>348230</v>
      </c>
      <c r="F26" s="52">
        <v>0</v>
      </c>
      <c r="G26" s="52">
        <v>0</v>
      </c>
      <c r="H26" s="51">
        <v>-46495.82</v>
      </c>
      <c r="I26" s="52">
        <v>0</v>
      </c>
      <c r="J26" s="52">
        <v>0</v>
      </c>
      <c r="K26" s="51">
        <v>4279741.54</v>
      </c>
    </row>
    <row r="28" spans="1:12" x14ac:dyDescent="0.3">
      <c r="A28" s="56" t="s">
        <v>708</v>
      </c>
    </row>
    <row r="29" spans="1:12" x14ac:dyDescent="0.3">
      <c r="A29" s="45">
        <v>500515</v>
      </c>
      <c r="B29" s="45" t="s">
        <v>338</v>
      </c>
      <c r="C29" s="47" t="s">
        <v>0</v>
      </c>
      <c r="D29" s="48">
        <v>33030780.73</v>
      </c>
      <c r="E29" s="45">
        <v>0</v>
      </c>
      <c r="F29" s="45">
        <v>0</v>
      </c>
      <c r="G29" s="48">
        <v>356403.09</v>
      </c>
      <c r="H29" s="45">
        <v>0</v>
      </c>
      <c r="I29" s="45">
        <v>0</v>
      </c>
      <c r="J29" s="45">
        <v>0</v>
      </c>
      <c r="K29" s="48">
        <v>33387183.82</v>
      </c>
      <c r="L29" s="60">
        <v>42324</v>
      </c>
    </row>
    <row r="30" spans="1:12" x14ac:dyDescent="0.3">
      <c r="A30" s="45">
        <v>500741</v>
      </c>
      <c r="B30" s="45" t="s">
        <v>972</v>
      </c>
      <c r="C30" s="47" t="s">
        <v>0</v>
      </c>
      <c r="D30" s="48">
        <v>12521827.58</v>
      </c>
      <c r="E30" s="45">
        <v>0</v>
      </c>
      <c r="F30" s="45">
        <v>0</v>
      </c>
      <c r="G30" s="48">
        <v>135110.85</v>
      </c>
      <c r="H30" s="45">
        <v>0</v>
      </c>
      <c r="I30" s="45">
        <v>0</v>
      </c>
      <c r="J30" s="45">
        <v>0</v>
      </c>
      <c r="K30" s="48">
        <v>12656938.43</v>
      </c>
    </row>
    <row r="31" spans="1:12" x14ac:dyDescent="0.3">
      <c r="A31" s="45">
        <v>500793</v>
      </c>
      <c r="B31" s="45" t="s">
        <v>707</v>
      </c>
      <c r="C31" s="47" t="s">
        <v>0</v>
      </c>
      <c r="D31" s="48">
        <v>20606602.84</v>
      </c>
      <c r="E31" s="45">
        <v>0</v>
      </c>
      <c r="F31" s="45">
        <v>0</v>
      </c>
      <c r="G31" s="48">
        <v>222345.86</v>
      </c>
      <c r="H31" s="45">
        <v>0</v>
      </c>
      <c r="I31" s="45">
        <v>0</v>
      </c>
      <c r="J31" s="45">
        <v>0</v>
      </c>
      <c r="K31" s="48">
        <v>20828948.699999999</v>
      </c>
    </row>
    <row r="32" spans="1:12" x14ac:dyDescent="0.3">
      <c r="A32" s="45">
        <v>500837</v>
      </c>
      <c r="B32" s="45" t="s">
        <v>1111</v>
      </c>
      <c r="C32" s="47" t="s">
        <v>0</v>
      </c>
      <c r="D32" s="48">
        <v>832731.03</v>
      </c>
      <c r="E32" s="45">
        <v>0</v>
      </c>
      <c r="F32" s="45">
        <v>0</v>
      </c>
      <c r="G32" s="45">
        <v>0</v>
      </c>
      <c r="H32" s="48">
        <v>-653985.65</v>
      </c>
      <c r="I32" s="45">
        <v>0</v>
      </c>
      <c r="J32" s="48">
        <v>-7382.96</v>
      </c>
      <c r="K32" s="48">
        <v>171362.42</v>
      </c>
    </row>
    <row r="34" spans="1:12" x14ac:dyDescent="0.3">
      <c r="B34" s="52" t="s">
        <v>791</v>
      </c>
      <c r="C34" s="50"/>
      <c r="D34" s="51">
        <v>66991942.18</v>
      </c>
      <c r="E34" s="52">
        <v>0</v>
      </c>
      <c r="F34" s="52">
        <v>0</v>
      </c>
      <c r="G34" s="51">
        <v>713859.8</v>
      </c>
      <c r="H34" s="51">
        <v>-653985.65</v>
      </c>
      <c r="I34" s="52">
        <v>0</v>
      </c>
      <c r="J34" s="51">
        <v>-7382.96</v>
      </c>
      <c r="K34" s="51">
        <v>67044433.369999997</v>
      </c>
    </row>
    <row r="36" spans="1:12" x14ac:dyDescent="0.3">
      <c r="A36" s="56" t="s">
        <v>298</v>
      </c>
    </row>
    <row r="37" spans="1:12" x14ac:dyDescent="0.3">
      <c r="A37" s="45">
        <v>500679</v>
      </c>
      <c r="B37" s="45" t="s">
        <v>294</v>
      </c>
      <c r="C37" s="47" t="s">
        <v>0</v>
      </c>
      <c r="D37" s="48">
        <v>302362500</v>
      </c>
      <c r="E37" s="45">
        <v>0</v>
      </c>
      <c r="F37" s="45">
        <v>0</v>
      </c>
      <c r="G37" s="48">
        <v>3262500</v>
      </c>
      <c r="H37" s="45">
        <v>0</v>
      </c>
      <c r="I37" s="45">
        <v>0</v>
      </c>
      <c r="J37" s="45">
        <v>0</v>
      </c>
      <c r="K37" s="48">
        <v>305625000</v>
      </c>
      <c r="L37" s="60">
        <v>43397</v>
      </c>
    </row>
    <row r="38" spans="1:12" x14ac:dyDescent="0.3">
      <c r="A38" s="45">
        <v>500708</v>
      </c>
      <c r="B38" s="45" t="s">
        <v>295</v>
      </c>
      <c r="C38" s="47" t="s">
        <v>0</v>
      </c>
      <c r="D38" s="48">
        <v>151448175.86000001</v>
      </c>
      <c r="E38" s="45">
        <v>0</v>
      </c>
      <c r="F38" s="45">
        <v>0</v>
      </c>
      <c r="G38" s="48">
        <v>1634130.14</v>
      </c>
      <c r="H38" s="45">
        <v>0</v>
      </c>
      <c r="I38" s="45">
        <v>0</v>
      </c>
      <c r="J38" s="45">
        <v>0</v>
      </c>
      <c r="K38" s="48">
        <v>153082306</v>
      </c>
      <c r="L38" s="60">
        <v>44282</v>
      </c>
    </row>
    <row r="39" spans="1:12" x14ac:dyDescent="0.3">
      <c r="A39" s="45">
        <v>500709</v>
      </c>
      <c r="B39" s="45" t="s">
        <v>296</v>
      </c>
      <c r="C39" s="47" t="s">
        <v>0</v>
      </c>
      <c r="D39" s="48">
        <v>612788000</v>
      </c>
      <c r="E39" s="45">
        <v>0</v>
      </c>
      <c r="F39" s="45">
        <v>0</v>
      </c>
      <c r="G39" s="48">
        <v>6612000</v>
      </c>
      <c r="H39" s="45">
        <v>0</v>
      </c>
      <c r="I39" s="45">
        <v>0</v>
      </c>
      <c r="J39" s="45">
        <v>0</v>
      </c>
      <c r="K39" s="48">
        <v>619400000</v>
      </c>
      <c r="L39" s="60">
        <v>44282</v>
      </c>
    </row>
    <row r="40" spans="1:12" x14ac:dyDescent="0.3">
      <c r="A40" s="45">
        <v>500740</v>
      </c>
      <c r="B40" s="45" t="s">
        <v>973</v>
      </c>
      <c r="C40" s="47" t="s">
        <v>0</v>
      </c>
      <c r="D40" s="48">
        <v>99981200</v>
      </c>
      <c r="E40" s="45">
        <v>0</v>
      </c>
      <c r="F40" s="45">
        <v>0</v>
      </c>
      <c r="G40" s="48">
        <v>1034500</v>
      </c>
      <c r="H40" s="48">
        <v>-3566150</v>
      </c>
      <c r="I40" s="45">
        <v>0</v>
      </c>
      <c r="J40" s="45">
        <v>0</v>
      </c>
      <c r="K40" s="48">
        <v>97449550</v>
      </c>
    </row>
    <row r="41" spans="1:12" x14ac:dyDescent="0.3">
      <c r="A41" s="45">
        <v>500749</v>
      </c>
      <c r="B41" s="45" t="s">
        <v>297</v>
      </c>
      <c r="C41" s="47" t="s">
        <v>1</v>
      </c>
      <c r="D41" s="48">
        <v>219696400</v>
      </c>
      <c r="E41" s="45">
        <v>0</v>
      </c>
      <c r="F41" s="45">
        <v>0</v>
      </c>
      <c r="G41" s="48">
        <v>1901200</v>
      </c>
      <c r="H41" s="45">
        <v>0</v>
      </c>
      <c r="I41" s="45">
        <v>0</v>
      </c>
      <c r="J41" s="45">
        <v>0</v>
      </c>
      <c r="K41" s="48">
        <v>221597600</v>
      </c>
    </row>
    <row r="42" spans="1:12" x14ac:dyDescent="0.3">
      <c r="A42" s="45">
        <v>500776</v>
      </c>
      <c r="B42" s="45" t="s">
        <v>340</v>
      </c>
      <c r="C42" s="47" t="s">
        <v>0</v>
      </c>
      <c r="D42" s="48">
        <v>147401718.75</v>
      </c>
      <c r="E42" s="45">
        <v>0</v>
      </c>
      <c r="F42" s="45">
        <v>0</v>
      </c>
      <c r="G42" s="48">
        <v>1590468.75</v>
      </c>
      <c r="H42" s="45">
        <v>0</v>
      </c>
      <c r="I42" s="45">
        <v>0</v>
      </c>
      <c r="J42" s="45">
        <v>0</v>
      </c>
      <c r="K42" s="48">
        <v>148992187.5</v>
      </c>
      <c r="L42" s="47" t="s">
        <v>453</v>
      </c>
    </row>
    <row r="43" spans="1:12" x14ac:dyDescent="0.3">
      <c r="A43" s="45">
        <v>500856</v>
      </c>
      <c r="B43" s="45" t="s">
        <v>729</v>
      </c>
      <c r="C43" s="47" t="s">
        <v>0</v>
      </c>
      <c r="D43" s="45">
        <v>0</v>
      </c>
      <c r="E43" s="48">
        <v>72530998.670000002</v>
      </c>
      <c r="F43" s="45">
        <v>0</v>
      </c>
      <c r="G43" s="48">
        <v>818999.99</v>
      </c>
      <c r="H43" s="45">
        <v>0</v>
      </c>
      <c r="I43" s="45">
        <v>0</v>
      </c>
      <c r="J43" s="45">
        <v>0</v>
      </c>
      <c r="K43" s="48">
        <v>73349998.659999996</v>
      </c>
    </row>
    <row r="45" spans="1:12" x14ac:dyDescent="0.3">
      <c r="B45" s="52" t="s">
        <v>792</v>
      </c>
      <c r="C45" s="50"/>
      <c r="D45" s="51">
        <v>1533677994.6099999</v>
      </c>
      <c r="E45" s="51">
        <v>72530998.670000002</v>
      </c>
      <c r="F45" s="52">
        <v>0</v>
      </c>
      <c r="G45" s="51">
        <v>16853798.879999999</v>
      </c>
      <c r="H45" s="51">
        <v>-3566150</v>
      </c>
      <c r="I45" s="52">
        <v>0</v>
      </c>
      <c r="J45" s="52">
        <v>0</v>
      </c>
      <c r="K45" s="51">
        <v>1619496642.1600001</v>
      </c>
    </row>
    <row r="47" spans="1:12" x14ac:dyDescent="0.3">
      <c r="A47" s="56" t="s">
        <v>312</v>
      </c>
    </row>
    <row r="48" spans="1:12" x14ac:dyDescent="0.3">
      <c r="A48" s="45">
        <v>500271</v>
      </c>
      <c r="B48" s="45" t="s">
        <v>299</v>
      </c>
      <c r="C48" s="47" t="s">
        <v>1</v>
      </c>
      <c r="D48" s="48">
        <v>37499689.369999997</v>
      </c>
      <c r="E48" s="45">
        <v>0</v>
      </c>
      <c r="F48" s="45">
        <v>0</v>
      </c>
      <c r="G48" s="48">
        <v>324513.26</v>
      </c>
      <c r="H48" s="45">
        <v>0</v>
      </c>
      <c r="I48" s="45">
        <v>0</v>
      </c>
      <c r="J48" s="45">
        <v>0</v>
      </c>
      <c r="K48" s="48">
        <v>37824202.630000003</v>
      </c>
      <c r="L48" s="60">
        <v>44176</v>
      </c>
    </row>
    <row r="49" spans="1:12" x14ac:dyDescent="0.3">
      <c r="A49" s="45">
        <v>500520</v>
      </c>
      <c r="B49" s="45" t="s">
        <v>976</v>
      </c>
      <c r="C49" s="47" t="s">
        <v>0</v>
      </c>
      <c r="D49" s="48">
        <v>70551249.959999993</v>
      </c>
      <c r="E49" s="45">
        <v>0</v>
      </c>
      <c r="F49" s="45">
        <v>0</v>
      </c>
      <c r="G49" s="48">
        <v>636250.04</v>
      </c>
      <c r="H49" s="48">
        <v>-10062500</v>
      </c>
      <c r="I49" s="45">
        <v>0</v>
      </c>
      <c r="J49" s="45">
        <v>0</v>
      </c>
      <c r="K49" s="48">
        <v>61125000</v>
      </c>
      <c r="L49" s="60">
        <v>43085</v>
      </c>
    </row>
    <row r="50" spans="1:12" x14ac:dyDescent="0.3">
      <c r="A50" s="45">
        <v>500540</v>
      </c>
      <c r="B50" s="45" t="s">
        <v>731</v>
      </c>
      <c r="C50" s="47" t="s">
        <v>3</v>
      </c>
      <c r="D50" s="48">
        <v>80632675.5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8">
        <v>-1100757</v>
      </c>
      <c r="K50" s="48">
        <v>79531918.5</v>
      </c>
      <c r="L50" s="60">
        <v>46407</v>
      </c>
    </row>
    <row r="51" spans="1:12" x14ac:dyDescent="0.3">
      <c r="A51" s="45">
        <v>500565</v>
      </c>
      <c r="B51" s="45" t="s">
        <v>977</v>
      </c>
      <c r="C51" s="47" t="s">
        <v>0</v>
      </c>
      <c r="D51" s="48">
        <v>160554487.5</v>
      </c>
      <c r="E51" s="45">
        <v>0</v>
      </c>
      <c r="F51" s="45">
        <v>0</v>
      </c>
      <c r="G51" s="48">
        <v>1732387.5</v>
      </c>
      <c r="H51" s="45">
        <v>0</v>
      </c>
      <c r="I51" s="45">
        <v>0</v>
      </c>
      <c r="J51" s="45">
        <v>0</v>
      </c>
      <c r="K51" s="48">
        <v>162286875</v>
      </c>
      <c r="L51" s="60">
        <v>42863</v>
      </c>
    </row>
    <row r="52" spans="1:12" x14ac:dyDescent="0.3">
      <c r="A52" s="45">
        <v>500567</v>
      </c>
      <c r="B52" s="45" t="s">
        <v>978</v>
      </c>
      <c r="C52" s="47" t="s">
        <v>0</v>
      </c>
      <c r="D52" s="48">
        <v>1089323.1499999999</v>
      </c>
      <c r="E52" s="45">
        <v>0</v>
      </c>
      <c r="F52" s="45">
        <v>0</v>
      </c>
      <c r="G52" s="48">
        <v>11753.83</v>
      </c>
      <c r="H52" s="45">
        <v>0</v>
      </c>
      <c r="I52" s="45">
        <v>0</v>
      </c>
      <c r="J52" s="45">
        <v>0</v>
      </c>
      <c r="K52" s="48">
        <v>1101076.98</v>
      </c>
      <c r="L52" s="60">
        <v>42306</v>
      </c>
    </row>
    <row r="53" spans="1:12" x14ac:dyDescent="0.3">
      <c r="A53" s="45">
        <v>500590</v>
      </c>
      <c r="B53" s="45" t="s">
        <v>300</v>
      </c>
      <c r="C53" s="47" t="s">
        <v>1</v>
      </c>
      <c r="D53" s="48">
        <v>5375288.7300000004</v>
      </c>
      <c r="E53" s="45">
        <v>0</v>
      </c>
      <c r="F53" s="45">
        <v>0</v>
      </c>
      <c r="G53" s="48">
        <v>46516.47</v>
      </c>
      <c r="H53" s="45">
        <v>0</v>
      </c>
      <c r="I53" s="45">
        <v>0</v>
      </c>
      <c r="J53" s="45">
        <v>0</v>
      </c>
      <c r="K53" s="48">
        <v>5421805.2000000002</v>
      </c>
      <c r="L53" s="60">
        <v>44176</v>
      </c>
    </row>
    <row r="54" spans="1:12" x14ac:dyDescent="0.3">
      <c r="A54" s="45">
        <v>500610</v>
      </c>
      <c r="B54" s="45" t="s">
        <v>980</v>
      </c>
      <c r="C54" s="47" t="s">
        <v>0</v>
      </c>
      <c r="D54" s="48">
        <v>30840974.989999998</v>
      </c>
      <c r="E54" s="45">
        <v>0</v>
      </c>
      <c r="F54" s="45">
        <v>0</v>
      </c>
      <c r="G54" s="48">
        <v>311525.02</v>
      </c>
      <c r="H54" s="48">
        <v>-1710625</v>
      </c>
      <c r="I54" s="45">
        <v>0</v>
      </c>
      <c r="J54" s="45">
        <v>0</v>
      </c>
      <c r="K54" s="48">
        <v>29441875.010000002</v>
      </c>
      <c r="L54" s="60">
        <v>43863</v>
      </c>
    </row>
    <row r="55" spans="1:12" x14ac:dyDescent="0.3">
      <c r="A55" s="45">
        <v>500630</v>
      </c>
      <c r="B55" s="45" t="s">
        <v>793</v>
      </c>
      <c r="C55" s="47" t="s">
        <v>0</v>
      </c>
      <c r="D55" s="48">
        <v>381647387.29000002</v>
      </c>
      <c r="E55" s="45">
        <v>0</v>
      </c>
      <c r="F55" s="45">
        <v>0</v>
      </c>
      <c r="G55" s="48">
        <v>4117986.19</v>
      </c>
      <c r="H55" s="45">
        <v>0</v>
      </c>
      <c r="I55" s="45">
        <v>0</v>
      </c>
      <c r="J55" s="45">
        <v>0</v>
      </c>
      <c r="K55" s="48">
        <v>385765373.48000002</v>
      </c>
      <c r="L55" s="60">
        <v>46923</v>
      </c>
    </row>
    <row r="56" spans="1:12" x14ac:dyDescent="0.3">
      <c r="A56" s="45">
        <v>500640</v>
      </c>
      <c r="B56" s="45" t="s">
        <v>301</v>
      </c>
      <c r="C56" s="47" t="s">
        <v>0</v>
      </c>
      <c r="D56" s="48">
        <v>141860422.00999999</v>
      </c>
      <c r="E56" s="45">
        <v>0</v>
      </c>
      <c r="F56" s="45">
        <v>0</v>
      </c>
      <c r="G56" s="48">
        <v>1530678.01</v>
      </c>
      <c r="H56" s="45">
        <v>0</v>
      </c>
      <c r="I56" s="45">
        <v>0</v>
      </c>
      <c r="J56" s="45">
        <v>0</v>
      </c>
      <c r="K56" s="48">
        <v>143391100.02000001</v>
      </c>
      <c r="L56" s="60">
        <v>44102</v>
      </c>
    </row>
    <row r="57" spans="1:12" x14ac:dyDescent="0.3">
      <c r="A57" s="45">
        <v>500642</v>
      </c>
      <c r="B57" s="45" t="s">
        <v>302</v>
      </c>
      <c r="C57" s="47" t="s">
        <v>0</v>
      </c>
      <c r="D57" s="48">
        <v>191496250</v>
      </c>
      <c r="E57" s="45">
        <v>0</v>
      </c>
      <c r="F57" s="45">
        <v>0</v>
      </c>
      <c r="G57" s="48">
        <v>2066250</v>
      </c>
      <c r="H57" s="45">
        <v>0</v>
      </c>
      <c r="I57" s="45">
        <v>0</v>
      </c>
      <c r="J57" s="45">
        <v>0</v>
      </c>
      <c r="K57" s="48">
        <v>193562500</v>
      </c>
      <c r="L57" s="60">
        <v>45013</v>
      </c>
    </row>
    <row r="58" spans="1:12" x14ac:dyDescent="0.3">
      <c r="A58" s="45">
        <v>500656</v>
      </c>
      <c r="B58" s="45" t="s">
        <v>981</v>
      </c>
      <c r="C58" s="47" t="s">
        <v>0</v>
      </c>
      <c r="D58" s="48">
        <v>86774018.469999999</v>
      </c>
      <c r="E58" s="45">
        <v>0</v>
      </c>
      <c r="F58" s="45">
        <v>0</v>
      </c>
      <c r="G58" s="48">
        <v>936294.17</v>
      </c>
      <c r="H58" s="45">
        <v>0</v>
      </c>
      <c r="I58" s="45">
        <v>0</v>
      </c>
      <c r="J58" s="45">
        <v>0</v>
      </c>
      <c r="K58" s="48">
        <v>87710312.640000001</v>
      </c>
      <c r="L58" s="60">
        <v>45918</v>
      </c>
    </row>
    <row r="59" spans="1:12" x14ac:dyDescent="0.3">
      <c r="A59" s="45">
        <v>500677</v>
      </c>
      <c r="B59" s="45" t="s">
        <v>709</v>
      </c>
      <c r="C59" s="47" t="s">
        <v>0</v>
      </c>
      <c r="D59" s="48">
        <v>651079587.41999996</v>
      </c>
      <c r="E59" s="48">
        <v>11748965</v>
      </c>
      <c r="F59" s="45">
        <v>0</v>
      </c>
      <c r="G59" s="48">
        <v>7245460.4100000001</v>
      </c>
      <c r="H59" s="45">
        <v>0</v>
      </c>
      <c r="I59" s="45">
        <v>0</v>
      </c>
      <c r="J59" s="45">
        <v>0</v>
      </c>
      <c r="K59" s="48">
        <v>670074012.83000004</v>
      </c>
      <c r="L59" s="60">
        <v>11139</v>
      </c>
    </row>
    <row r="60" spans="1:12" x14ac:dyDescent="0.3">
      <c r="A60" s="45">
        <v>500686</v>
      </c>
      <c r="B60" s="45" t="s">
        <v>710</v>
      </c>
      <c r="C60" s="47" t="s">
        <v>0</v>
      </c>
      <c r="D60" s="48">
        <v>3319969.9</v>
      </c>
      <c r="E60" s="45">
        <v>0</v>
      </c>
      <c r="F60" s="45">
        <v>0</v>
      </c>
      <c r="G60" s="48">
        <v>34682.9</v>
      </c>
      <c r="H60" s="48">
        <v>-58785.2</v>
      </c>
      <c r="I60" s="45">
        <v>0</v>
      </c>
      <c r="J60" s="45">
        <v>0</v>
      </c>
      <c r="K60" s="48">
        <v>3295867.6</v>
      </c>
      <c r="L60" s="60">
        <v>44212</v>
      </c>
    </row>
    <row r="61" spans="1:12" x14ac:dyDescent="0.3">
      <c r="A61" s="45">
        <v>500700</v>
      </c>
      <c r="B61" s="45" t="s">
        <v>982</v>
      </c>
      <c r="C61" s="47" t="s">
        <v>26</v>
      </c>
      <c r="D61" s="48">
        <v>89750055.640000001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89750055.640000001</v>
      </c>
      <c r="L61" s="60">
        <v>43524</v>
      </c>
    </row>
    <row r="62" spans="1:12" x14ac:dyDescent="0.3">
      <c r="A62" s="45">
        <v>500701</v>
      </c>
      <c r="B62" s="45" t="s">
        <v>983</v>
      </c>
      <c r="C62" s="47" t="s">
        <v>0</v>
      </c>
      <c r="D62" s="48">
        <v>189258453.93000001</v>
      </c>
      <c r="E62" s="45">
        <v>0</v>
      </c>
      <c r="F62" s="45">
        <v>0</v>
      </c>
      <c r="G62" s="48">
        <v>2042104.11</v>
      </c>
      <c r="H62" s="45">
        <v>0</v>
      </c>
      <c r="I62" s="45">
        <v>0</v>
      </c>
      <c r="J62" s="45">
        <v>0</v>
      </c>
      <c r="K62" s="48">
        <v>191300558.03999999</v>
      </c>
    </row>
    <row r="63" spans="1:12" x14ac:dyDescent="0.3">
      <c r="A63" s="45">
        <v>500735</v>
      </c>
      <c r="B63" s="45" t="s">
        <v>985</v>
      </c>
      <c r="C63" s="47" t="s">
        <v>0</v>
      </c>
      <c r="D63" s="48">
        <v>302362500</v>
      </c>
      <c r="E63" s="45">
        <v>0</v>
      </c>
      <c r="F63" s="45">
        <v>0</v>
      </c>
      <c r="G63" s="48">
        <v>3262500</v>
      </c>
      <c r="H63" s="45">
        <v>0</v>
      </c>
      <c r="I63" s="45">
        <v>0</v>
      </c>
      <c r="J63" s="45">
        <v>0</v>
      </c>
      <c r="K63" s="48">
        <v>305625000</v>
      </c>
      <c r="L63" s="60">
        <v>44650</v>
      </c>
    </row>
    <row r="64" spans="1:12" x14ac:dyDescent="0.3">
      <c r="A64" s="45">
        <v>500746</v>
      </c>
      <c r="B64" s="45" t="s">
        <v>349</v>
      </c>
      <c r="C64" s="47" t="s">
        <v>2</v>
      </c>
      <c r="D64" s="48">
        <v>358632000</v>
      </c>
      <c r="E64" s="45">
        <v>0</v>
      </c>
      <c r="F64" s="45">
        <v>0</v>
      </c>
      <c r="G64" s="48">
        <v>3228000</v>
      </c>
      <c r="H64" s="45">
        <v>0</v>
      </c>
      <c r="I64" s="45">
        <v>0</v>
      </c>
      <c r="J64" s="45">
        <v>0</v>
      </c>
      <c r="K64" s="48">
        <v>361860000</v>
      </c>
    </row>
    <row r="65" spans="1:11" x14ac:dyDescent="0.3">
      <c r="A65" s="45">
        <v>500770</v>
      </c>
      <c r="B65" s="45" t="s">
        <v>987</v>
      </c>
      <c r="C65" s="47" t="s">
        <v>0</v>
      </c>
      <c r="D65" s="48">
        <v>91716625</v>
      </c>
      <c r="E65" s="45">
        <v>0</v>
      </c>
      <c r="F65" s="45">
        <v>0</v>
      </c>
      <c r="G65" s="48">
        <v>849375</v>
      </c>
      <c r="H65" s="48">
        <v>-4342250</v>
      </c>
      <c r="I65" s="45">
        <v>0</v>
      </c>
      <c r="J65" s="45">
        <v>0</v>
      </c>
      <c r="K65" s="48">
        <v>88223750</v>
      </c>
    </row>
    <row r="66" spans="1:11" x14ac:dyDescent="0.3">
      <c r="A66" s="45">
        <v>500781</v>
      </c>
      <c r="B66" s="45" t="s">
        <v>350</v>
      </c>
      <c r="C66" s="47" t="s">
        <v>0</v>
      </c>
      <c r="D66" s="48">
        <v>32755937.5</v>
      </c>
      <c r="E66" s="45">
        <v>0</v>
      </c>
      <c r="F66" s="45">
        <v>0</v>
      </c>
      <c r="G66" s="48">
        <v>353437.5</v>
      </c>
      <c r="H66" s="45">
        <v>0</v>
      </c>
      <c r="I66" s="45">
        <v>0</v>
      </c>
      <c r="J66" s="45">
        <v>0</v>
      </c>
      <c r="K66" s="48">
        <v>33109375</v>
      </c>
    </row>
    <row r="67" spans="1:11" x14ac:dyDescent="0.3">
      <c r="A67" s="45">
        <v>500782</v>
      </c>
      <c r="B67" s="45" t="s">
        <v>988</v>
      </c>
      <c r="C67" s="47" t="s">
        <v>4</v>
      </c>
      <c r="D67" s="48">
        <v>73784753.980000004</v>
      </c>
      <c r="E67" s="45">
        <v>0</v>
      </c>
      <c r="F67" s="45">
        <v>0</v>
      </c>
      <c r="G67" s="48">
        <v>1379499.01</v>
      </c>
      <c r="H67" s="45">
        <v>0</v>
      </c>
      <c r="I67" s="45">
        <v>0</v>
      </c>
      <c r="J67" s="45">
        <v>0</v>
      </c>
      <c r="K67" s="48">
        <v>75164252.989999995</v>
      </c>
    </row>
    <row r="68" spans="1:11" x14ac:dyDescent="0.3">
      <c r="A68" s="45">
        <v>500791</v>
      </c>
      <c r="B68" s="45" t="s">
        <v>1065</v>
      </c>
      <c r="C68" s="47" t="s">
        <v>0</v>
      </c>
      <c r="D68" s="48">
        <v>49223666.490000002</v>
      </c>
      <c r="E68" s="48">
        <v>2170403.5499999998</v>
      </c>
      <c r="F68" s="45">
        <v>0</v>
      </c>
      <c r="G68" s="48">
        <v>561432.5</v>
      </c>
      <c r="H68" s="45">
        <v>0</v>
      </c>
      <c r="I68" s="45">
        <v>0</v>
      </c>
      <c r="J68" s="45">
        <v>0</v>
      </c>
      <c r="K68" s="48">
        <v>51955502.539999999</v>
      </c>
    </row>
    <row r="69" spans="1:11" x14ac:dyDescent="0.3">
      <c r="A69" s="45">
        <v>500800</v>
      </c>
      <c r="B69" s="45" t="s">
        <v>1092</v>
      </c>
      <c r="C69" s="47" t="s">
        <v>4</v>
      </c>
      <c r="D69" s="48">
        <v>34432886.009999998</v>
      </c>
      <c r="E69" s="48">
        <v>387266.9</v>
      </c>
      <c r="F69" s="45">
        <v>0</v>
      </c>
      <c r="G69" s="48">
        <v>647160.79</v>
      </c>
      <c r="H69" s="48">
        <v>-66477.86</v>
      </c>
      <c r="I69" s="45">
        <v>0</v>
      </c>
      <c r="J69" s="45">
        <v>0</v>
      </c>
      <c r="K69" s="48">
        <v>35400835.840000004</v>
      </c>
    </row>
    <row r="70" spans="1:11" x14ac:dyDescent="0.3">
      <c r="A70" s="45">
        <v>500805</v>
      </c>
      <c r="B70" s="45" t="s">
        <v>303</v>
      </c>
      <c r="C70" s="47" t="s">
        <v>0</v>
      </c>
      <c r="D70" s="48">
        <v>204686280.86000001</v>
      </c>
      <c r="E70" s="45">
        <v>0</v>
      </c>
      <c r="F70" s="45">
        <v>0</v>
      </c>
      <c r="G70" s="48">
        <v>2208570.7999999998</v>
      </c>
      <c r="H70" s="45">
        <v>0</v>
      </c>
      <c r="I70" s="45">
        <v>0</v>
      </c>
      <c r="J70" s="45">
        <v>0</v>
      </c>
      <c r="K70" s="48">
        <v>206894851.66</v>
      </c>
    </row>
    <row r="71" spans="1:11" x14ac:dyDescent="0.3">
      <c r="A71" s="45">
        <v>500807</v>
      </c>
      <c r="B71" s="45" t="s">
        <v>304</v>
      </c>
      <c r="C71" s="47" t="s">
        <v>0</v>
      </c>
      <c r="D71" s="48">
        <v>85638128.579999998</v>
      </c>
      <c r="E71" s="45">
        <v>0</v>
      </c>
      <c r="F71" s="45">
        <v>0</v>
      </c>
      <c r="G71" s="48">
        <v>924037.85</v>
      </c>
      <c r="H71" s="45">
        <v>0</v>
      </c>
      <c r="I71" s="45">
        <v>0</v>
      </c>
      <c r="J71" s="45">
        <v>0</v>
      </c>
      <c r="K71" s="48">
        <v>86562166.430000007</v>
      </c>
    </row>
    <row r="72" spans="1:11" x14ac:dyDescent="0.3">
      <c r="A72" s="45">
        <v>500808</v>
      </c>
      <c r="B72" s="45" t="s">
        <v>305</v>
      </c>
      <c r="C72" s="47" t="s">
        <v>0</v>
      </c>
      <c r="D72" s="48">
        <v>55407001.57</v>
      </c>
      <c r="E72" s="45">
        <v>0</v>
      </c>
      <c r="F72" s="45">
        <v>0</v>
      </c>
      <c r="G72" s="48">
        <v>597843.13</v>
      </c>
      <c r="H72" s="45">
        <v>0</v>
      </c>
      <c r="I72" s="45">
        <v>0</v>
      </c>
      <c r="J72" s="45">
        <v>0</v>
      </c>
      <c r="K72" s="48">
        <v>56004844.700000003</v>
      </c>
    </row>
    <row r="73" spans="1:11" x14ac:dyDescent="0.3">
      <c r="A73" s="45">
        <v>500827</v>
      </c>
      <c r="B73" s="45" t="s">
        <v>306</v>
      </c>
      <c r="C73" s="47" t="s">
        <v>0</v>
      </c>
      <c r="D73" s="48">
        <v>52879375.350000001</v>
      </c>
      <c r="E73" s="45">
        <v>0</v>
      </c>
      <c r="F73" s="45">
        <v>0</v>
      </c>
      <c r="G73" s="48">
        <v>570569.97</v>
      </c>
      <c r="H73" s="45">
        <v>0</v>
      </c>
      <c r="I73" s="45">
        <v>0</v>
      </c>
      <c r="J73" s="45">
        <v>0</v>
      </c>
      <c r="K73" s="48">
        <v>53449945.32</v>
      </c>
    </row>
    <row r="74" spans="1:11" x14ac:dyDescent="0.3">
      <c r="A74" s="45">
        <v>500828</v>
      </c>
      <c r="B74" s="45" t="s">
        <v>1112</v>
      </c>
      <c r="C74" s="47" t="s">
        <v>4</v>
      </c>
      <c r="D74" s="48">
        <v>23852178.68</v>
      </c>
      <c r="E74" s="48">
        <v>5911787.6699999999</v>
      </c>
      <c r="F74" s="45">
        <v>0</v>
      </c>
      <c r="G74" s="48">
        <v>445366.39</v>
      </c>
      <c r="H74" s="45">
        <v>0</v>
      </c>
      <c r="I74" s="45">
        <v>0</v>
      </c>
      <c r="J74" s="45">
        <v>0</v>
      </c>
      <c r="K74" s="48">
        <v>30209332.739999998</v>
      </c>
    </row>
    <row r="75" spans="1:11" x14ac:dyDescent="0.3">
      <c r="A75" s="45">
        <v>500845</v>
      </c>
      <c r="B75" s="45" t="s">
        <v>711</v>
      </c>
      <c r="C75" s="47" t="s">
        <v>0</v>
      </c>
      <c r="D75" s="48">
        <v>81611122.609999999</v>
      </c>
      <c r="E75" s="45">
        <v>0</v>
      </c>
      <c r="F75" s="45">
        <v>0</v>
      </c>
      <c r="G75" s="48">
        <v>880586.34</v>
      </c>
      <c r="H75" s="45">
        <v>0</v>
      </c>
      <c r="I75" s="45">
        <v>0</v>
      </c>
      <c r="J75" s="45">
        <v>0</v>
      </c>
      <c r="K75" s="48">
        <v>82491708.950000003</v>
      </c>
    </row>
    <row r="76" spans="1:11" x14ac:dyDescent="0.3">
      <c r="A76" s="45">
        <v>500846</v>
      </c>
      <c r="B76" s="45" t="s">
        <v>712</v>
      </c>
      <c r="C76" s="47" t="s">
        <v>0</v>
      </c>
      <c r="D76" s="48">
        <v>12094500</v>
      </c>
      <c r="E76" s="45">
        <v>0</v>
      </c>
      <c r="F76" s="45">
        <v>0</v>
      </c>
      <c r="G76" s="48">
        <v>130500</v>
      </c>
      <c r="H76" s="45">
        <v>0</v>
      </c>
      <c r="I76" s="45">
        <v>0</v>
      </c>
      <c r="J76" s="45">
        <v>0</v>
      </c>
      <c r="K76" s="48">
        <v>12225000</v>
      </c>
    </row>
    <row r="78" spans="1:11" x14ac:dyDescent="0.3">
      <c r="B78" s="52" t="s">
        <v>794</v>
      </c>
      <c r="C78" s="50"/>
      <c r="D78" s="51">
        <v>3580806790.4899998</v>
      </c>
      <c r="E78" s="51">
        <v>20218423.120000001</v>
      </c>
      <c r="F78" s="52">
        <v>0</v>
      </c>
      <c r="G78" s="51">
        <v>37075281.189999998</v>
      </c>
      <c r="H78" s="51">
        <v>-16240638.060000001</v>
      </c>
      <c r="I78" s="52">
        <v>0</v>
      </c>
      <c r="J78" s="51">
        <v>-1100757</v>
      </c>
      <c r="K78" s="51">
        <v>3620759099.7399998</v>
      </c>
    </row>
    <row r="80" spans="1:11" x14ac:dyDescent="0.3">
      <c r="A80" s="56" t="s">
        <v>719</v>
      </c>
    </row>
    <row r="81" spans="1:12" x14ac:dyDescent="0.3">
      <c r="A81" s="45">
        <v>500626</v>
      </c>
      <c r="B81" s="45" t="s">
        <v>718</v>
      </c>
      <c r="C81" s="47" t="s">
        <v>0</v>
      </c>
      <c r="D81" s="48">
        <v>50388747.799999997</v>
      </c>
      <c r="E81" s="48">
        <v>10859161.880000001</v>
      </c>
      <c r="F81" s="45">
        <v>0</v>
      </c>
      <c r="G81" s="48">
        <v>725403.49</v>
      </c>
      <c r="H81" s="45">
        <v>0</v>
      </c>
      <c r="I81" s="45">
        <v>0</v>
      </c>
      <c r="J81" s="45">
        <v>0</v>
      </c>
      <c r="K81" s="48">
        <v>61973313.170000002</v>
      </c>
      <c r="L81" s="60">
        <v>42049</v>
      </c>
    </row>
    <row r="83" spans="1:12" x14ac:dyDescent="0.3">
      <c r="B83" s="52" t="s">
        <v>795</v>
      </c>
      <c r="C83" s="50"/>
      <c r="D83" s="51">
        <v>50388747.799999997</v>
      </c>
      <c r="E83" s="51">
        <v>10859161.880000001</v>
      </c>
      <c r="F83" s="52">
        <v>0</v>
      </c>
      <c r="G83" s="51">
        <v>725403.49</v>
      </c>
      <c r="H83" s="52">
        <v>0</v>
      </c>
      <c r="I83" s="52">
        <v>0</v>
      </c>
      <c r="J83" s="52">
        <v>0</v>
      </c>
      <c r="K83" s="51">
        <v>61973313.170000002</v>
      </c>
    </row>
    <row r="85" spans="1:12" x14ac:dyDescent="0.3">
      <c r="A85" s="56" t="s">
        <v>721</v>
      </c>
    </row>
    <row r="86" spans="1:12" x14ac:dyDescent="0.3">
      <c r="A86" s="45">
        <v>500323</v>
      </c>
      <c r="B86" s="45" t="s">
        <v>720</v>
      </c>
      <c r="C86" s="47" t="s">
        <v>26</v>
      </c>
      <c r="D86" s="48">
        <v>7188242.6699999999</v>
      </c>
      <c r="E86" s="48">
        <v>811757.33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8">
        <v>8000000</v>
      </c>
      <c r="L86" s="60">
        <v>42000</v>
      </c>
    </row>
    <row r="88" spans="1:12" x14ac:dyDescent="0.3">
      <c r="B88" s="52" t="s">
        <v>796</v>
      </c>
      <c r="C88" s="50"/>
      <c r="D88" s="51">
        <v>7188242.6699999999</v>
      </c>
      <c r="E88" s="51">
        <v>811757.33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1">
        <v>8000000</v>
      </c>
    </row>
    <row r="90" spans="1:12" x14ac:dyDescent="0.3">
      <c r="A90" s="56" t="s">
        <v>317</v>
      </c>
    </row>
    <row r="91" spans="1:12" x14ac:dyDescent="0.3">
      <c r="A91" s="45">
        <v>500187</v>
      </c>
      <c r="B91" s="45" t="s">
        <v>354</v>
      </c>
      <c r="C91" s="47" t="s">
        <v>26</v>
      </c>
      <c r="D91" s="48">
        <v>26832.06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8">
        <v>26832.06</v>
      </c>
      <c r="L91" s="60">
        <v>39812</v>
      </c>
    </row>
    <row r="92" spans="1:12" x14ac:dyDescent="0.3">
      <c r="A92" s="45">
        <v>500268</v>
      </c>
      <c r="B92" s="45" t="s">
        <v>990</v>
      </c>
      <c r="C92" s="47" t="s">
        <v>26</v>
      </c>
      <c r="D92" s="48">
        <v>3959000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8">
        <v>3959000</v>
      </c>
      <c r="L92" s="60">
        <v>41912</v>
      </c>
    </row>
    <row r="93" spans="1:12" x14ac:dyDescent="0.3">
      <c r="A93" s="45">
        <v>500445</v>
      </c>
      <c r="B93" s="45" t="s">
        <v>991</v>
      </c>
      <c r="C93" s="47" t="s">
        <v>26</v>
      </c>
      <c r="D93" s="48">
        <v>1113221.5</v>
      </c>
      <c r="E93" s="48">
        <v>292270.2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8">
        <v>1405491.7</v>
      </c>
      <c r="L93" s="60">
        <v>42046</v>
      </c>
    </row>
    <row r="94" spans="1:12" x14ac:dyDescent="0.3">
      <c r="A94" s="45">
        <v>500495</v>
      </c>
      <c r="B94" s="45" t="s">
        <v>993</v>
      </c>
      <c r="C94" s="47" t="s">
        <v>26</v>
      </c>
      <c r="D94" s="48">
        <v>1069539.78</v>
      </c>
      <c r="E94" s="45">
        <v>0</v>
      </c>
      <c r="F94" s="45">
        <v>0</v>
      </c>
      <c r="G94" s="45">
        <v>0</v>
      </c>
      <c r="H94" s="48">
        <v>-665284.05000000005</v>
      </c>
      <c r="I94" s="45">
        <v>0</v>
      </c>
      <c r="J94" s="45">
        <v>0</v>
      </c>
      <c r="K94" s="48">
        <v>404255.71</v>
      </c>
      <c r="L94" s="60">
        <v>42121</v>
      </c>
    </row>
    <row r="95" spans="1:12" x14ac:dyDescent="0.3">
      <c r="A95" s="45">
        <v>500507</v>
      </c>
      <c r="B95" s="45" t="s">
        <v>716</v>
      </c>
      <c r="C95" s="47" t="s">
        <v>26</v>
      </c>
      <c r="D95" s="48">
        <v>4981000</v>
      </c>
      <c r="E95" s="48">
        <v>1933000</v>
      </c>
      <c r="F95" s="45">
        <v>0</v>
      </c>
      <c r="G95" s="45">
        <v>0</v>
      </c>
      <c r="H95" s="48">
        <v>-1890000</v>
      </c>
      <c r="I95" s="45">
        <v>0</v>
      </c>
      <c r="J95" s="45">
        <v>0</v>
      </c>
      <c r="K95" s="48">
        <v>5024000</v>
      </c>
      <c r="L95" s="60">
        <v>42235</v>
      </c>
    </row>
    <row r="96" spans="1:12" x14ac:dyDescent="0.3">
      <c r="A96" s="45">
        <v>500523</v>
      </c>
      <c r="B96" s="45" t="s">
        <v>722</v>
      </c>
      <c r="C96" s="47" t="s">
        <v>0</v>
      </c>
      <c r="D96" s="48">
        <v>14190879.800000001</v>
      </c>
      <c r="E96" s="48">
        <v>5696573</v>
      </c>
      <c r="F96" s="45">
        <v>0</v>
      </c>
      <c r="G96" s="48">
        <v>126262.65</v>
      </c>
      <c r="H96" s="48">
        <v>-7047065.6699999999</v>
      </c>
      <c r="I96" s="45">
        <v>0</v>
      </c>
      <c r="J96" s="45">
        <v>0</v>
      </c>
      <c r="K96" s="48">
        <v>12966649.779999999</v>
      </c>
      <c r="L96" s="60">
        <v>42277</v>
      </c>
    </row>
    <row r="97" spans="1:12" x14ac:dyDescent="0.3">
      <c r="A97" s="45">
        <v>500538</v>
      </c>
      <c r="B97" s="45" t="s">
        <v>313</v>
      </c>
      <c r="C97" s="47" t="s">
        <v>0</v>
      </c>
      <c r="D97" s="48">
        <v>4431233.4400000004</v>
      </c>
      <c r="E97" s="48">
        <v>3281165.75</v>
      </c>
      <c r="F97" s="45">
        <v>0</v>
      </c>
      <c r="G97" s="48">
        <v>108049.87</v>
      </c>
      <c r="H97" s="48">
        <v>-1375773.67</v>
      </c>
      <c r="I97" s="45">
        <v>0</v>
      </c>
      <c r="J97" s="45">
        <v>0</v>
      </c>
      <c r="K97" s="48">
        <v>6444675.3899999997</v>
      </c>
      <c r="L97" s="60">
        <v>42115</v>
      </c>
    </row>
    <row r="98" spans="1:12" x14ac:dyDescent="0.3">
      <c r="A98" s="45">
        <v>500682</v>
      </c>
      <c r="B98" s="45" t="s">
        <v>797</v>
      </c>
      <c r="C98" s="47" t="s">
        <v>2</v>
      </c>
      <c r="D98" s="48">
        <v>1122153.8899999999</v>
      </c>
      <c r="E98" s="48">
        <v>311866.94</v>
      </c>
      <c r="F98" s="45">
        <v>0</v>
      </c>
      <c r="G98" s="48">
        <v>6348.37</v>
      </c>
      <c r="H98" s="48">
        <v>-485319.04</v>
      </c>
      <c r="I98" s="45">
        <v>0</v>
      </c>
      <c r="J98" s="45">
        <v>0</v>
      </c>
      <c r="K98" s="48">
        <v>955050.16</v>
      </c>
    </row>
    <row r="99" spans="1:12" x14ac:dyDescent="0.3">
      <c r="A99" s="45">
        <v>500693</v>
      </c>
      <c r="B99" s="45" t="s">
        <v>314</v>
      </c>
      <c r="C99" s="47" t="s">
        <v>26</v>
      </c>
      <c r="D99" s="48">
        <v>3831068.9</v>
      </c>
      <c r="E99" s="48">
        <v>4962566.8099999996</v>
      </c>
      <c r="F99" s="45">
        <v>0</v>
      </c>
      <c r="G99" s="45">
        <v>0</v>
      </c>
      <c r="H99" s="48">
        <v>-85103.32</v>
      </c>
      <c r="I99" s="48">
        <v>-396144</v>
      </c>
      <c r="J99" s="45">
        <v>0</v>
      </c>
      <c r="K99" s="48">
        <v>8312388.3899999997</v>
      </c>
      <c r="L99" s="60">
        <v>42004</v>
      </c>
    </row>
    <row r="100" spans="1:12" x14ac:dyDescent="0.3">
      <c r="A100" s="45">
        <v>500717</v>
      </c>
      <c r="B100" s="45" t="s">
        <v>798</v>
      </c>
      <c r="D100" s="48">
        <v>35667594.350000001</v>
      </c>
      <c r="E100" s="48">
        <v>38772731.960000001</v>
      </c>
      <c r="F100" s="45">
        <v>0</v>
      </c>
      <c r="G100" s="48">
        <v>1183721.83</v>
      </c>
      <c r="H100" s="48">
        <v>-14553222.859999999</v>
      </c>
      <c r="I100" s="45">
        <v>0</v>
      </c>
      <c r="J100" s="45">
        <v>0</v>
      </c>
      <c r="K100" s="48">
        <v>61070825.280000001</v>
      </c>
      <c r="L100" s="60">
        <v>42110</v>
      </c>
    </row>
    <row r="101" spans="1:12" x14ac:dyDescent="0.3">
      <c r="A101" s="45">
        <v>500724</v>
      </c>
      <c r="B101" s="45" t="s">
        <v>315</v>
      </c>
      <c r="C101" s="47" t="s">
        <v>0</v>
      </c>
      <c r="D101" s="48">
        <v>18519398.989999998</v>
      </c>
      <c r="E101" s="48">
        <v>9996307.1999999993</v>
      </c>
      <c r="F101" s="45">
        <v>0</v>
      </c>
      <c r="G101" s="48">
        <v>363916.4</v>
      </c>
      <c r="H101" s="45">
        <v>0</v>
      </c>
      <c r="I101" s="45">
        <v>0</v>
      </c>
      <c r="J101" s="45">
        <v>0</v>
      </c>
      <c r="K101" s="48">
        <v>28879622.59</v>
      </c>
      <c r="L101" s="60">
        <v>42165</v>
      </c>
    </row>
    <row r="102" spans="1:12" x14ac:dyDescent="0.3">
      <c r="A102" s="45">
        <v>500732</v>
      </c>
      <c r="B102" s="45" t="s">
        <v>723</v>
      </c>
      <c r="C102" s="47" t="s">
        <v>0</v>
      </c>
      <c r="D102" s="48">
        <v>918734.9</v>
      </c>
      <c r="E102" s="48">
        <v>1131870.93</v>
      </c>
      <c r="F102" s="45">
        <v>0</v>
      </c>
      <c r="G102" s="48">
        <v>10380.959999999999</v>
      </c>
      <c r="H102" s="48">
        <v>-921106.59</v>
      </c>
      <c r="I102" s="45">
        <v>0</v>
      </c>
      <c r="J102" s="45">
        <v>0</v>
      </c>
      <c r="K102" s="48">
        <v>1139880.2</v>
      </c>
      <c r="L102" s="60">
        <v>42150</v>
      </c>
    </row>
    <row r="103" spans="1:12" x14ac:dyDescent="0.3">
      <c r="A103" s="45">
        <v>500734</v>
      </c>
      <c r="B103" s="45" t="s">
        <v>799</v>
      </c>
      <c r="C103" s="47" t="s">
        <v>0</v>
      </c>
      <c r="D103" s="48">
        <v>9108469.3399999999</v>
      </c>
      <c r="E103" s="48">
        <v>2002451.14</v>
      </c>
      <c r="F103" s="45">
        <v>0</v>
      </c>
      <c r="G103" s="48">
        <v>123578.25</v>
      </c>
      <c r="H103" s="48">
        <v>-1603616.2</v>
      </c>
      <c r="I103" s="45">
        <v>0</v>
      </c>
      <c r="J103" s="45">
        <v>0</v>
      </c>
      <c r="K103" s="48">
        <v>9630882.5299999993</v>
      </c>
      <c r="L103" s="60">
        <v>42221</v>
      </c>
    </row>
    <row r="104" spans="1:12" x14ac:dyDescent="0.3">
      <c r="A104" s="45">
        <v>500768</v>
      </c>
      <c r="B104" s="45" t="s">
        <v>357</v>
      </c>
      <c r="C104" s="47" t="s">
        <v>0</v>
      </c>
      <c r="D104" s="48">
        <v>160776219.97999999</v>
      </c>
      <c r="E104" s="45">
        <v>0</v>
      </c>
      <c r="F104" s="45">
        <v>0</v>
      </c>
      <c r="G104" s="48">
        <v>1734780.01</v>
      </c>
      <c r="H104" s="45">
        <v>0</v>
      </c>
      <c r="I104" s="45">
        <v>0</v>
      </c>
      <c r="J104" s="45">
        <v>0</v>
      </c>
      <c r="K104" s="48">
        <v>162510999.99000001</v>
      </c>
    </row>
    <row r="105" spans="1:12" x14ac:dyDescent="0.3">
      <c r="A105" s="45">
        <v>500796</v>
      </c>
      <c r="B105" s="45" t="s">
        <v>724</v>
      </c>
      <c r="C105" s="47" t="s">
        <v>26</v>
      </c>
      <c r="D105" s="48">
        <v>1913803.46</v>
      </c>
      <c r="E105" s="45">
        <v>0</v>
      </c>
      <c r="F105" s="48">
        <v>396144</v>
      </c>
      <c r="G105" s="45">
        <v>0</v>
      </c>
      <c r="H105" s="48">
        <v>-489154.08</v>
      </c>
      <c r="I105" s="48">
        <v>-1467553.46</v>
      </c>
      <c r="J105" s="45">
        <v>0</v>
      </c>
      <c r="K105" s="48">
        <v>353239.92</v>
      </c>
    </row>
    <row r="106" spans="1:12" x14ac:dyDescent="0.3">
      <c r="A106" s="45">
        <v>500829</v>
      </c>
      <c r="B106" s="45" t="s">
        <v>1113</v>
      </c>
      <c r="C106" s="47" t="s">
        <v>0</v>
      </c>
      <c r="D106" s="48">
        <v>88273.43</v>
      </c>
      <c r="E106" s="48">
        <v>709461.62</v>
      </c>
      <c r="F106" s="45">
        <v>0</v>
      </c>
      <c r="G106" s="48">
        <v>19934.02</v>
      </c>
      <c r="H106" s="48">
        <v>-132022.39999999999</v>
      </c>
      <c r="I106" s="45">
        <v>0</v>
      </c>
      <c r="J106" s="45">
        <v>0</v>
      </c>
      <c r="K106" s="48">
        <v>685646.67</v>
      </c>
    </row>
    <row r="107" spans="1:12" x14ac:dyDescent="0.3">
      <c r="A107" s="45">
        <v>500839</v>
      </c>
      <c r="B107" s="45" t="s">
        <v>733</v>
      </c>
      <c r="C107" s="47" t="s">
        <v>0</v>
      </c>
      <c r="D107" s="48">
        <v>51272617</v>
      </c>
      <c r="E107" s="48">
        <v>27631065.5</v>
      </c>
      <c r="F107" s="45">
        <v>0</v>
      </c>
      <c r="G107" s="48">
        <v>1084492.5</v>
      </c>
      <c r="H107" s="45">
        <v>0</v>
      </c>
      <c r="I107" s="45">
        <v>0</v>
      </c>
      <c r="J107" s="45">
        <v>0</v>
      </c>
      <c r="K107" s="48">
        <v>79988175</v>
      </c>
    </row>
    <row r="108" spans="1:12" x14ac:dyDescent="0.3">
      <c r="A108" s="45">
        <v>500840</v>
      </c>
      <c r="B108" s="45" t="s">
        <v>316</v>
      </c>
      <c r="C108" s="47" t="s">
        <v>0</v>
      </c>
      <c r="D108" s="48">
        <v>21106454.59</v>
      </c>
      <c r="E108" s="45">
        <v>0</v>
      </c>
      <c r="F108" s="45">
        <v>0</v>
      </c>
      <c r="G108" s="48">
        <v>227739.25</v>
      </c>
      <c r="H108" s="45">
        <v>0</v>
      </c>
      <c r="I108" s="45">
        <v>0</v>
      </c>
      <c r="J108" s="45">
        <v>0</v>
      </c>
      <c r="K108" s="48">
        <v>21334193.84</v>
      </c>
    </row>
    <row r="110" spans="1:12" x14ac:dyDescent="0.3">
      <c r="B110" s="52" t="s">
        <v>800</v>
      </c>
      <c r="C110" s="50"/>
      <c r="D110" s="51">
        <v>334096495.41000003</v>
      </c>
      <c r="E110" s="51">
        <v>96721331.049999997</v>
      </c>
      <c r="F110" s="51">
        <v>396144</v>
      </c>
      <c r="G110" s="51">
        <v>4989204.1100000003</v>
      </c>
      <c r="H110" s="51">
        <v>-29247667.879999999</v>
      </c>
      <c r="I110" s="51">
        <v>-1863697.46</v>
      </c>
      <c r="J110" s="52">
        <v>0</v>
      </c>
      <c r="K110" s="51">
        <v>405091809.20999998</v>
      </c>
    </row>
    <row r="112" spans="1:12" x14ac:dyDescent="0.3">
      <c r="A112" s="56" t="s">
        <v>319</v>
      </c>
    </row>
    <row r="113" spans="1:12" x14ac:dyDescent="0.3">
      <c r="A113" s="45">
        <v>500345</v>
      </c>
      <c r="B113" s="45" t="s">
        <v>997</v>
      </c>
      <c r="C113" s="47" t="s">
        <v>26</v>
      </c>
      <c r="D113" s="48">
        <v>9294258.1999999993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9294258.1999999993</v>
      </c>
      <c r="L113" s="60">
        <v>42899</v>
      </c>
    </row>
    <row r="114" spans="1:12" x14ac:dyDescent="0.3">
      <c r="A114" s="45">
        <v>500748</v>
      </c>
      <c r="B114" s="45" t="s">
        <v>734</v>
      </c>
      <c r="C114" s="47" t="s">
        <v>26</v>
      </c>
      <c r="D114" s="48">
        <v>1018194.02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1018194.02</v>
      </c>
    </row>
    <row r="116" spans="1:12" x14ac:dyDescent="0.3">
      <c r="B116" s="52" t="s">
        <v>998</v>
      </c>
      <c r="C116" s="50"/>
      <c r="D116" s="51">
        <v>10312452.220000001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1">
        <v>10312452.220000001</v>
      </c>
    </row>
    <row r="118" spans="1:12" x14ac:dyDescent="0.3">
      <c r="A118" s="56" t="s">
        <v>326</v>
      </c>
    </row>
    <row r="119" spans="1:12" x14ac:dyDescent="0.3">
      <c r="A119" s="45">
        <v>500010</v>
      </c>
      <c r="B119" s="45" t="s">
        <v>320</v>
      </c>
      <c r="C119" s="47" t="s">
        <v>0</v>
      </c>
      <c r="D119" s="48">
        <v>14751018.369999999</v>
      </c>
      <c r="E119" s="45">
        <v>0</v>
      </c>
      <c r="F119" s="45">
        <v>0</v>
      </c>
      <c r="G119" s="48">
        <v>159163.92000000001</v>
      </c>
      <c r="H119" s="45">
        <v>0</v>
      </c>
      <c r="I119" s="45">
        <v>0</v>
      </c>
      <c r="J119" s="45">
        <v>0</v>
      </c>
      <c r="K119" s="48">
        <v>14910182.289999999</v>
      </c>
      <c r="L119" s="60">
        <v>40522</v>
      </c>
    </row>
    <row r="120" spans="1:12" x14ac:dyDescent="0.3">
      <c r="A120" s="45">
        <v>500011</v>
      </c>
      <c r="B120" s="45" t="s">
        <v>321</v>
      </c>
      <c r="C120" s="47" t="s">
        <v>0</v>
      </c>
      <c r="D120" s="48">
        <v>14923238.029999999</v>
      </c>
      <c r="E120" s="45">
        <v>0</v>
      </c>
      <c r="F120" s="45">
        <v>0</v>
      </c>
      <c r="G120" s="48">
        <v>161022.18</v>
      </c>
      <c r="H120" s="45">
        <v>0</v>
      </c>
      <c r="I120" s="45">
        <v>0</v>
      </c>
      <c r="J120" s="45">
        <v>0</v>
      </c>
      <c r="K120" s="48">
        <v>15084260.210000001</v>
      </c>
      <c r="L120" s="60">
        <v>40522</v>
      </c>
    </row>
    <row r="121" spans="1:12" x14ac:dyDescent="0.3">
      <c r="A121" s="45">
        <v>500042</v>
      </c>
      <c r="B121" s="45" t="s">
        <v>322</v>
      </c>
      <c r="C121" s="47" t="s">
        <v>0</v>
      </c>
      <c r="D121" s="48">
        <v>15886068.91</v>
      </c>
      <c r="E121" s="45">
        <v>0</v>
      </c>
      <c r="F121" s="45">
        <v>0</v>
      </c>
      <c r="G121" s="48">
        <v>171411.14</v>
      </c>
      <c r="H121" s="45">
        <v>0</v>
      </c>
      <c r="I121" s="45">
        <v>0</v>
      </c>
      <c r="J121" s="45">
        <v>0</v>
      </c>
      <c r="K121" s="48">
        <v>16057480.050000001</v>
      </c>
      <c r="L121" s="60">
        <v>39685</v>
      </c>
    </row>
    <row r="122" spans="1:12" x14ac:dyDescent="0.3">
      <c r="A122" s="45">
        <v>500265</v>
      </c>
      <c r="B122" s="45" t="s">
        <v>323</v>
      </c>
      <c r="C122" s="47" t="s">
        <v>0</v>
      </c>
      <c r="D122" s="48">
        <v>72085681.290000007</v>
      </c>
      <c r="E122" s="45">
        <v>0</v>
      </c>
      <c r="F122" s="45">
        <v>0</v>
      </c>
      <c r="G122" s="48">
        <v>777806.61</v>
      </c>
      <c r="H122" s="45">
        <v>0</v>
      </c>
      <c r="I122" s="45">
        <v>0</v>
      </c>
      <c r="J122" s="45">
        <v>0</v>
      </c>
      <c r="K122" s="48">
        <v>72863487.900000006</v>
      </c>
      <c r="L122" s="60">
        <v>41029</v>
      </c>
    </row>
    <row r="123" spans="1:12" x14ac:dyDescent="0.3">
      <c r="A123" s="45">
        <v>500274</v>
      </c>
      <c r="B123" s="45" t="s">
        <v>324</v>
      </c>
      <c r="C123" s="47" t="s">
        <v>0</v>
      </c>
      <c r="D123" s="48">
        <v>35856083.729999997</v>
      </c>
      <c r="E123" s="45">
        <v>0</v>
      </c>
      <c r="F123" s="45">
        <v>0</v>
      </c>
      <c r="G123" s="48">
        <v>386888.16</v>
      </c>
      <c r="H123" s="45">
        <v>0</v>
      </c>
      <c r="I123" s="45">
        <v>0</v>
      </c>
      <c r="J123" s="45">
        <v>0</v>
      </c>
      <c r="K123" s="48">
        <v>36242971.890000001</v>
      </c>
      <c r="L123" s="60">
        <v>42946</v>
      </c>
    </row>
    <row r="125" spans="1:12" x14ac:dyDescent="0.3">
      <c r="B125" s="52" t="s">
        <v>801</v>
      </c>
      <c r="C125" s="50"/>
      <c r="D125" s="51">
        <v>153502090.33000001</v>
      </c>
      <c r="E125" s="52">
        <v>0</v>
      </c>
      <c r="F125" s="52">
        <v>0</v>
      </c>
      <c r="G125" s="51">
        <v>1656292.01</v>
      </c>
      <c r="H125" s="52">
        <v>0</v>
      </c>
      <c r="I125" s="52">
        <v>0</v>
      </c>
      <c r="J125" s="52">
        <v>0</v>
      </c>
      <c r="K125" s="51">
        <v>155158382.34</v>
      </c>
    </row>
    <row r="127" spans="1:12" x14ac:dyDescent="0.3">
      <c r="A127" s="56" t="s">
        <v>337</v>
      </c>
    </row>
    <row r="128" spans="1:12" x14ac:dyDescent="0.3">
      <c r="A128" s="45">
        <v>500317</v>
      </c>
      <c r="B128" s="45" t="s">
        <v>725</v>
      </c>
      <c r="C128" s="47" t="s">
        <v>26</v>
      </c>
      <c r="D128" s="48">
        <v>548128.1</v>
      </c>
      <c r="E128" s="45">
        <v>0</v>
      </c>
      <c r="F128" s="45">
        <v>0</v>
      </c>
      <c r="G128" s="45">
        <v>0</v>
      </c>
      <c r="H128" s="48">
        <v>-2632.83</v>
      </c>
      <c r="I128" s="45">
        <v>0</v>
      </c>
      <c r="J128" s="45">
        <v>0</v>
      </c>
      <c r="K128" s="48">
        <v>545495.27</v>
      </c>
      <c r="L128" s="60">
        <v>40573</v>
      </c>
    </row>
    <row r="129" spans="1:12" x14ac:dyDescent="0.3">
      <c r="A129" s="45">
        <v>500385</v>
      </c>
      <c r="B129" s="45" t="s">
        <v>1003</v>
      </c>
      <c r="C129" s="47" t="s">
        <v>26</v>
      </c>
      <c r="D129" s="48">
        <v>1121253.6499999999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8">
        <v>1121253.6499999999</v>
      </c>
      <c r="L129" s="60">
        <v>41433</v>
      </c>
    </row>
    <row r="130" spans="1:12" x14ac:dyDescent="0.3">
      <c r="A130" s="45">
        <v>500508</v>
      </c>
      <c r="B130" s="45" t="s">
        <v>726</v>
      </c>
      <c r="C130" s="47" t="s">
        <v>26</v>
      </c>
      <c r="D130" s="48">
        <v>678514.05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8">
        <v>678514.05</v>
      </c>
      <c r="L130" s="60">
        <v>42615</v>
      </c>
    </row>
    <row r="131" spans="1:12" x14ac:dyDescent="0.3">
      <c r="A131" s="45">
        <v>500543</v>
      </c>
      <c r="B131" s="45" t="s">
        <v>1006</v>
      </c>
      <c r="C131" s="47" t="s">
        <v>26</v>
      </c>
      <c r="D131" s="48">
        <v>202434.72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8">
        <v>202434.72</v>
      </c>
      <c r="L131" s="60">
        <v>42062</v>
      </c>
    </row>
    <row r="132" spans="1:12" x14ac:dyDescent="0.3">
      <c r="A132" s="45">
        <v>500560</v>
      </c>
      <c r="B132" s="45" t="s">
        <v>330</v>
      </c>
      <c r="C132" s="47" t="s">
        <v>26</v>
      </c>
      <c r="D132" s="48">
        <v>790000</v>
      </c>
      <c r="E132" s="45">
        <v>0</v>
      </c>
      <c r="F132" s="45">
        <v>0</v>
      </c>
      <c r="G132" s="45">
        <v>0</v>
      </c>
      <c r="H132" s="48">
        <v>-1000</v>
      </c>
      <c r="I132" s="45">
        <v>0</v>
      </c>
      <c r="J132" s="45">
        <v>0</v>
      </c>
      <c r="K132" s="48">
        <v>789000</v>
      </c>
      <c r="L132" s="60">
        <v>42803</v>
      </c>
    </row>
    <row r="133" spans="1:12" x14ac:dyDescent="0.3">
      <c r="A133" s="45">
        <v>500577</v>
      </c>
      <c r="B133" s="45" t="s">
        <v>331</v>
      </c>
      <c r="C133" s="47" t="s">
        <v>26</v>
      </c>
      <c r="D133" s="48">
        <v>849792.56</v>
      </c>
      <c r="E133" s="45">
        <v>0</v>
      </c>
      <c r="F133" s="45">
        <v>0</v>
      </c>
      <c r="G133" s="45">
        <v>0</v>
      </c>
      <c r="H133" s="48">
        <v>-3000</v>
      </c>
      <c r="I133" s="45">
        <v>0</v>
      </c>
      <c r="J133" s="45">
        <v>0</v>
      </c>
      <c r="K133" s="48">
        <v>846792.56</v>
      </c>
      <c r="L133" s="60">
        <v>42914</v>
      </c>
    </row>
    <row r="134" spans="1:12" x14ac:dyDescent="0.3">
      <c r="A134" s="45">
        <v>500635</v>
      </c>
      <c r="B134" s="45" t="s">
        <v>1008</v>
      </c>
      <c r="C134" s="47" t="s">
        <v>26</v>
      </c>
      <c r="D134" s="48">
        <v>626880.01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8">
        <v>626880.01</v>
      </c>
      <c r="L134" s="60">
        <v>43292</v>
      </c>
    </row>
    <row r="135" spans="1:12" x14ac:dyDescent="0.3">
      <c r="A135" s="45">
        <v>500644</v>
      </c>
      <c r="B135" s="45" t="s">
        <v>332</v>
      </c>
      <c r="C135" s="47" t="s">
        <v>26</v>
      </c>
      <c r="D135" s="48">
        <v>1250552.46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8">
        <v>1250552.46</v>
      </c>
      <c r="L135" s="60">
        <v>43305</v>
      </c>
    </row>
    <row r="136" spans="1:12" x14ac:dyDescent="0.3">
      <c r="A136" s="45">
        <v>500657</v>
      </c>
      <c r="B136" s="45" t="s">
        <v>1009</v>
      </c>
      <c r="C136" s="47" t="s">
        <v>26</v>
      </c>
      <c r="D136" s="48">
        <v>241086.2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8">
        <v>241086.2</v>
      </c>
      <c r="L136" s="60">
        <v>42640</v>
      </c>
    </row>
    <row r="137" spans="1:12" x14ac:dyDescent="0.3">
      <c r="A137" s="45">
        <v>500680</v>
      </c>
      <c r="B137" s="45" t="s">
        <v>968</v>
      </c>
      <c r="C137" s="47" t="s">
        <v>26</v>
      </c>
      <c r="D137" s="48">
        <v>74551.740000000005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8">
        <v>74551.740000000005</v>
      </c>
      <c r="L137" s="60">
        <v>42724</v>
      </c>
    </row>
    <row r="138" spans="1:12" x14ac:dyDescent="0.3">
      <c r="A138" s="45">
        <v>500730</v>
      </c>
      <c r="B138" s="45" t="s">
        <v>970</v>
      </c>
      <c r="C138" s="47" t="s">
        <v>26</v>
      </c>
      <c r="D138" s="48">
        <v>646721.41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8">
        <v>646721.41</v>
      </c>
      <c r="L138" s="60">
        <v>43683</v>
      </c>
    </row>
    <row r="139" spans="1:12" x14ac:dyDescent="0.3">
      <c r="A139" s="45">
        <v>500742</v>
      </c>
      <c r="B139" s="45" t="s">
        <v>728</v>
      </c>
      <c r="C139" s="47" t="s">
        <v>26</v>
      </c>
      <c r="D139" s="48">
        <v>401451.85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401451.85</v>
      </c>
    </row>
    <row r="141" spans="1:12" x14ac:dyDescent="0.3">
      <c r="B141" s="52" t="s">
        <v>802</v>
      </c>
      <c r="C141" s="50"/>
      <c r="D141" s="51">
        <v>7431366.75</v>
      </c>
      <c r="E141" s="52">
        <v>0</v>
      </c>
      <c r="F141" s="52">
        <v>0</v>
      </c>
      <c r="G141" s="52">
        <v>0</v>
      </c>
      <c r="H141" s="51">
        <v>-6632.83</v>
      </c>
      <c r="I141" s="52">
        <v>0</v>
      </c>
      <c r="J141" s="52">
        <v>0</v>
      </c>
      <c r="K141" s="51">
        <v>7424733.9199999999</v>
      </c>
    </row>
    <row r="143" spans="1:12" x14ac:dyDescent="0.3">
      <c r="A143" s="56" t="s">
        <v>339</v>
      </c>
    </row>
    <row r="144" spans="1:12" x14ac:dyDescent="0.3">
      <c r="A144" s="45">
        <v>500460</v>
      </c>
      <c r="B144" s="45" t="s">
        <v>1011</v>
      </c>
      <c r="C144" s="47" t="s">
        <v>0</v>
      </c>
      <c r="D144" s="48">
        <v>78293619.810000002</v>
      </c>
      <c r="E144" s="45">
        <v>0</v>
      </c>
      <c r="F144" s="45">
        <v>0</v>
      </c>
      <c r="G144" s="48">
        <v>844790.39</v>
      </c>
      <c r="H144" s="45">
        <v>0</v>
      </c>
      <c r="I144" s="45">
        <v>0</v>
      </c>
      <c r="J144" s="45">
        <v>0</v>
      </c>
      <c r="K144" s="48">
        <v>79138410.200000003</v>
      </c>
      <c r="L144" s="60">
        <v>41820</v>
      </c>
    </row>
    <row r="146" spans="1:12" x14ac:dyDescent="0.3">
      <c r="B146" s="52" t="s">
        <v>803</v>
      </c>
      <c r="C146" s="50"/>
      <c r="D146" s="51">
        <v>78293619.810000002</v>
      </c>
      <c r="E146" s="52">
        <v>0</v>
      </c>
      <c r="F146" s="52">
        <v>0</v>
      </c>
      <c r="G146" s="51">
        <v>844790.39</v>
      </c>
      <c r="H146" s="52">
        <v>0</v>
      </c>
      <c r="I146" s="52">
        <v>0</v>
      </c>
      <c r="J146" s="52">
        <v>0</v>
      </c>
      <c r="K146" s="51">
        <v>79138410.200000003</v>
      </c>
    </row>
    <row r="148" spans="1:12" x14ac:dyDescent="0.3">
      <c r="A148" s="56" t="s">
        <v>353</v>
      </c>
    </row>
    <row r="149" spans="1:12" x14ac:dyDescent="0.3">
      <c r="A149" s="45">
        <v>500048</v>
      </c>
      <c r="B149" s="45" t="s">
        <v>1013</v>
      </c>
      <c r="C149" s="47" t="s">
        <v>0</v>
      </c>
      <c r="D149" s="48">
        <v>80630000</v>
      </c>
      <c r="E149" s="45">
        <v>0</v>
      </c>
      <c r="F149" s="45">
        <v>0</v>
      </c>
      <c r="G149" s="48">
        <v>870000</v>
      </c>
      <c r="H149" s="45">
        <v>0</v>
      </c>
      <c r="I149" s="45">
        <v>0</v>
      </c>
      <c r="J149" s="45">
        <v>0</v>
      </c>
      <c r="K149" s="48">
        <v>81500000</v>
      </c>
      <c r="L149" s="60">
        <v>42487</v>
      </c>
    </row>
    <row r="150" spans="1:12" x14ac:dyDescent="0.3">
      <c r="A150" s="45">
        <v>500051</v>
      </c>
      <c r="B150" s="45" t="s">
        <v>730</v>
      </c>
      <c r="C150" s="47" t="s">
        <v>0</v>
      </c>
      <c r="D150" s="48">
        <v>5228375.51</v>
      </c>
      <c r="E150" s="45">
        <v>0</v>
      </c>
      <c r="F150" s="45">
        <v>0</v>
      </c>
      <c r="G150" s="48">
        <v>56414.32</v>
      </c>
      <c r="H150" s="45">
        <v>0</v>
      </c>
      <c r="I150" s="45">
        <v>0</v>
      </c>
      <c r="J150" s="45">
        <v>0</v>
      </c>
      <c r="K150" s="48">
        <v>5284789.83</v>
      </c>
      <c r="L150" s="60">
        <v>41674</v>
      </c>
    </row>
    <row r="151" spans="1:12" x14ac:dyDescent="0.3">
      <c r="A151" s="45">
        <v>500264</v>
      </c>
      <c r="B151" s="45" t="s">
        <v>1015</v>
      </c>
      <c r="C151" s="47" t="s">
        <v>0</v>
      </c>
      <c r="D151" s="48">
        <v>9022520.8000000007</v>
      </c>
      <c r="E151" s="45">
        <v>0</v>
      </c>
      <c r="F151" s="48">
        <v>807410.52</v>
      </c>
      <c r="G151" s="45">
        <v>0</v>
      </c>
      <c r="H151" s="48">
        <v>-8897192.4600000009</v>
      </c>
      <c r="I151" s="45">
        <v>0</v>
      </c>
      <c r="J151" s="48">
        <v>-932738.86</v>
      </c>
      <c r="K151" s="45">
        <v>0</v>
      </c>
      <c r="L151" s="60">
        <v>41741</v>
      </c>
    </row>
    <row r="152" spans="1:12" x14ac:dyDescent="0.3">
      <c r="A152" s="45">
        <v>500297</v>
      </c>
      <c r="B152" s="45" t="s">
        <v>343</v>
      </c>
      <c r="C152" s="47" t="s">
        <v>0</v>
      </c>
      <c r="D152" s="48">
        <v>4152081.03</v>
      </c>
      <c r="E152" s="45">
        <v>0</v>
      </c>
      <c r="F152" s="45">
        <v>0</v>
      </c>
      <c r="G152" s="48">
        <v>44801.03</v>
      </c>
      <c r="H152" s="45">
        <v>0</v>
      </c>
      <c r="I152" s="45">
        <v>0</v>
      </c>
      <c r="J152" s="45">
        <v>0</v>
      </c>
      <c r="K152" s="48">
        <v>4196882.0599999996</v>
      </c>
      <c r="L152" s="60">
        <v>43018</v>
      </c>
    </row>
    <row r="153" spans="1:12" x14ac:dyDescent="0.3">
      <c r="A153" s="45">
        <v>500302</v>
      </c>
      <c r="B153" s="45" t="s">
        <v>1016</v>
      </c>
      <c r="C153" s="47" t="s">
        <v>0</v>
      </c>
      <c r="D153" s="48">
        <v>10071107.390000001</v>
      </c>
      <c r="E153" s="45">
        <v>0</v>
      </c>
      <c r="F153" s="48">
        <v>1494467.32</v>
      </c>
      <c r="G153" s="45">
        <v>0</v>
      </c>
      <c r="H153" s="48">
        <v>-4529193.0599999996</v>
      </c>
      <c r="I153" s="48">
        <v>-5402020.5199999996</v>
      </c>
      <c r="J153" s="48">
        <v>-1634361.13</v>
      </c>
      <c r="K153" s="45">
        <v>0</v>
      </c>
      <c r="L153" s="60">
        <v>41850</v>
      </c>
    </row>
    <row r="154" spans="1:12" x14ac:dyDescent="0.3">
      <c r="A154" s="45">
        <v>500522</v>
      </c>
      <c r="B154" s="45" t="s">
        <v>344</v>
      </c>
      <c r="C154" s="47" t="s">
        <v>0</v>
      </c>
      <c r="D154" s="48">
        <v>23846322.5</v>
      </c>
      <c r="E154" s="45">
        <v>0</v>
      </c>
      <c r="F154" s="45">
        <v>0</v>
      </c>
      <c r="G154" s="48">
        <v>257302.5</v>
      </c>
      <c r="H154" s="45">
        <v>0</v>
      </c>
      <c r="I154" s="45">
        <v>0</v>
      </c>
      <c r="J154" s="45">
        <v>0</v>
      </c>
      <c r="K154" s="48">
        <v>24103625</v>
      </c>
      <c r="L154" s="60">
        <v>44167</v>
      </c>
    </row>
    <row r="155" spans="1:12" x14ac:dyDescent="0.3">
      <c r="A155" s="45">
        <v>500557</v>
      </c>
      <c r="B155" s="45" t="s">
        <v>345</v>
      </c>
      <c r="C155" s="47" t="s">
        <v>0</v>
      </c>
      <c r="D155" s="48">
        <v>141176940.63999999</v>
      </c>
      <c r="E155" s="45">
        <v>0</v>
      </c>
      <c r="F155" s="45">
        <v>0</v>
      </c>
      <c r="G155" s="48">
        <v>1523303.21</v>
      </c>
      <c r="H155" s="45">
        <v>0</v>
      </c>
      <c r="I155" s="45">
        <v>0</v>
      </c>
      <c r="J155" s="45">
        <v>0</v>
      </c>
      <c r="K155" s="48">
        <v>142700243.84999999</v>
      </c>
      <c r="L155" s="60">
        <v>42842</v>
      </c>
    </row>
    <row r="156" spans="1:12" x14ac:dyDescent="0.3">
      <c r="A156" s="45">
        <v>500558</v>
      </c>
      <c r="B156" s="45" t="s">
        <v>346</v>
      </c>
      <c r="C156" s="47" t="s">
        <v>0</v>
      </c>
      <c r="D156" s="48">
        <v>160891857.53</v>
      </c>
      <c r="E156" s="45">
        <v>0</v>
      </c>
      <c r="F156" s="45">
        <v>0</v>
      </c>
      <c r="G156" s="48">
        <v>1736027.74</v>
      </c>
      <c r="H156" s="45">
        <v>0</v>
      </c>
      <c r="I156" s="45">
        <v>0</v>
      </c>
      <c r="J156" s="45">
        <v>0</v>
      </c>
      <c r="K156" s="48">
        <v>162627885.27000001</v>
      </c>
      <c r="L156" s="60">
        <v>42842</v>
      </c>
    </row>
    <row r="157" spans="1:12" x14ac:dyDescent="0.3">
      <c r="A157" s="45">
        <v>500576</v>
      </c>
      <c r="B157" s="45" t="s">
        <v>347</v>
      </c>
      <c r="C157" s="47" t="s">
        <v>3</v>
      </c>
      <c r="D157" s="48">
        <v>3806469.68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8">
        <v>-51964.03</v>
      </c>
      <c r="K157" s="48">
        <v>3754505.65</v>
      </c>
    </row>
    <row r="158" spans="1:12" x14ac:dyDescent="0.3">
      <c r="A158" s="45">
        <v>500631</v>
      </c>
      <c r="B158" s="45" t="s">
        <v>348</v>
      </c>
      <c r="C158" s="47" t="s">
        <v>4</v>
      </c>
      <c r="D158" s="48">
        <v>589613.76</v>
      </c>
      <c r="E158" s="45">
        <v>0</v>
      </c>
      <c r="F158" s="45">
        <v>0</v>
      </c>
      <c r="G158" s="48">
        <v>11023.57</v>
      </c>
      <c r="H158" s="45">
        <v>0</v>
      </c>
      <c r="I158" s="45">
        <v>0</v>
      </c>
      <c r="J158" s="45">
        <v>0</v>
      </c>
      <c r="K158" s="48">
        <v>600637.32999999996</v>
      </c>
      <c r="L158" s="60">
        <v>43309</v>
      </c>
    </row>
    <row r="160" spans="1:12" x14ac:dyDescent="0.3">
      <c r="B160" s="52" t="s">
        <v>805</v>
      </c>
      <c r="C160" s="50"/>
      <c r="D160" s="51">
        <v>439415288.83999997</v>
      </c>
      <c r="E160" s="52">
        <v>0</v>
      </c>
      <c r="F160" s="51">
        <v>2301877.84</v>
      </c>
      <c r="G160" s="51">
        <v>4498872.37</v>
      </c>
      <c r="H160" s="51">
        <v>-13426385.52</v>
      </c>
      <c r="I160" s="51">
        <v>-5402020.5199999996</v>
      </c>
      <c r="J160" s="51">
        <v>-2619064.02</v>
      </c>
      <c r="K160" s="51">
        <v>424768568.99000001</v>
      </c>
    </row>
    <row r="162" spans="1:12" x14ac:dyDescent="0.3">
      <c r="A162" s="56" t="s">
        <v>358</v>
      </c>
    </row>
    <row r="163" spans="1:12" x14ac:dyDescent="0.3">
      <c r="A163" s="45">
        <v>500186</v>
      </c>
      <c r="B163" s="45" t="s">
        <v>732</v>
      </c>
      <c r="C163" s="47" t="s">
        <v>0</v>
      </c>
      <c r="D163" s="48">
        <v>25284225.5</v>
      </c>
      <c r="E163" s="45">
        <v>0</v>
      </c>
      <c r="F163" s="45">
        <v>0</v>
      </c>
      <c r="G163" s="48">
        <v>272817.51</v>
      </c>
      <c r="H163" s="45">
        <v>0</v>
      </c>
      <c r="I163" s="45">
        <v>0</v>
      </c>
      <c r="J163" s="45">
        <v>0</v>
      </c>
      <c r="K163" s="48">
        <v>25557043.010000002</v>
      </c>
      <c r="L163" s="60">
        <v>40046</v>
      </c>
    </row>
    <row r="164" spans="1:12" x14ac:dyDescent="0.3">
      <c r="A164" s="45">
        <v>500197</v>
      </c>
      <c r="B164" s="45" t="s">
        <v>355</v>
      </c>
      <c r="C164" s="47" t="s">
        <v>26</v>
      </c>
      <c r="D164" s="48">
        <v>9868897.0299999993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9868897.0299999993</v>
      </c>
      <c r="L164" s="60">
        <v>40117</v>
      </c>
    </row>
    <row r="165" spans="1:12" x14ac:dyDescent="0.3">
      <c r="A165" s="45">
        <v>500319</v>
      </c>
      <c r="B165" s="45" t="s">
        <v>1021</v>
      </c>
      <c r="C165" s="47" t="s">
        <v>26</v>
      </c>
      <c r="D165" s="48">
        <v>180420.6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8">
        <v>180420.6</v>
      </c>
      <c r="L165" s="60">
        <v>39801</v>
      </c>
    </row>
    <row r="166" spans="1:12" x14ac:dyDescent="0.3">
      <c r="A166" s="45">
        <v>500360</v>
      </c>
      <c r="B166" s="45" t="s">
        <v>806</v>
      </c>
      <c r="C166" s="47" t="s">
        <v>26</v>
      </c>
      <c r="D166" s="48">
        <v>80473.440000000002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8">
        <v>80473.440000000002</v>
      </c>
      <c r="L166" s="60">
        <v>39938</v>
      </c>
    </row>
    <row r="167" spans="1:12" x14ac:dyDescent="0.3">
      <c r="A167" s="45">
        <v>500716</v>
      </c>
      <c r="B167" s="45" t="s">
        <v>356</v>
      </c>
      <c r="C167" s="47" t="s">
        <v>0</v>
      </c>
      <c r="D167" s="48">
        <v>865105.48</v>
      </c>
      <c r="E167" s="45">
        <v>0</v>
      </c>
      <c r="F167" s="45">
        <v>0</v>
      </c>
      <c r="G167" s="48">
        <v>5727.63</v>
      </c>
      <c r="H167" s="45">
        <v>0</v>
      </c>
      <c r="I167" s="48">
        <v>-3093.98</v>
      </c>
      <c r="J167" s="45">
        <v>0</v>
      </c>
      <c r="K167" s="48">
        <v>867739.13</v>
      </c>
      <c r="L167" s="60">
        <v>42026</v>
      </c>
    </row>
    <row r="169" spans="1:12" x14ac:dyDescent="0.3">
      <c r="B169" s="52" t="s">
        <v>807</v>
      </c>
      <c r="C169" s="50"/>
      <c r="D169" s="51">
        <v>36279122.049999997</v>
      </c>
      <c r="E169" s="52">
        <v>0</v>
      </c>
      <c r="F169" s="52">
        <v>0</v>
      </c>
      <c r="G169" s="51">
        <v>278545.14</v>
      </c>
      <c r="H169" s="52">
        <v>0</v>
      </c>
      <c r="I169" s="51">
        <v>-3093.98</v>
      </c>
      <c r="J169" s="52">
        <v>0</v>
      </c>
      <c r="K169" s="51">
        <v>36554573.210000001</v>
      </c>
    </row>
    <row r="171" spans="1:12" x14ac:dyDescent="0.3">
      <c r="A171" s="56" t="s">
        <v>363</v>
      </c>
    </row>
    <row r="172" spans="1:12" x14ac:dyDescent="0.3">
      <c r="A172" s="45">
        <v>500039</v>
      </c>
      <c r="B172" s="45" t="s">
        <v>361</v>
      </c>
      <c r="C172" s="47" t="s">
        <v>0</v>
      </c>
      <c r="D172" s="48">
        <v>93933950</v>
      </c>
      <c r="E172" s="45">
        <v>0</v>
      </c>
      <c r="F172" s="45">
        <v>0</v>
      </c>
      <c r="G172" s="48">
        <v>1013550</v>
      </c>
      <c r="H172" s="45">
        <v>0</v>
      </c>
      <c r="I172" s="45">
        <v>0</v>
      </c>
      <c r="J172" s="45">
        <v>0</v>
      </c>
      <c r="K172" s="48">
        <v>94947500</v>
      </c>
      <c r="L172" s="60">
        <v>41435</v>
      </c>
    </row>
    <row r="173" spans="1:12" x14ac:dyDescent="0.3">
      <c r="A173" s="45">
        <v>500613</v>
      </c>
      <c r="B173" s="45" t="s">
        <v>362</v>
      </c>
      <c r="C173" s="47" t="s">
        <v>26</v>
      </c>
      <c r="D173" s="48">
        <v>7458382.4800000004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7458382.4800000004</v>
      </c>
      <c r="L173" s="60">
        <v>42396</v>
      </c>
    </row>
    <row r="175" spans="1:12" x14ac:dyDescent="0.3">
      <c r="B175" s="52" t="s">
        <v>809</v>
      </c>
      <c r="C175" s="50"/>
      <c r="D175" s="51">
        <v>101392332.48</v>
      </c>
      <c r="E175" s="52">
        <v>0</v>
      </c>
      <c r="F175" s="52">
        <v>0</v>
      </c>
      <c r="G175" s="51">
        <v>1013550</v>
      </c>
      <c r="H175" s="52">
        <v>0</v>
      </c>
      <c r="I175" s="52">
        <v>0</v>
      </c>
      <c r="J175" s="52">
        <v>0</v>
      </c>
      <c r="K175" s="51">
        <v>102405882.48</v>
      </c>
    </row>
    <row r="177" spans="1:12" x14ac:dyDescent="0.3">
      <c r="A177" s="56" t="s">
        <v>365</v>
      </c>
    </row>
    <row r="178" spans="1:12" x14ac:dyDescent="0.3">
      <c r="A178" s="45">
        <v>500286</v>
      </c>
      <c r="B178" s="45" t="s">
        <v>735</v>
      </c>
      <c r="C178" s="47" t="s">
        <v>0</v>
      </c>
      <c r="D178" s="48">
        <v>22878863.289999999</v>
      </c>
      <c r="E178" s="45">
        <v>0</v>
      </c>
      <c r="F178" s="45">
        <v>0</v>
      </c>
      <c r="G178" s="48">
        <v>246863.58</v>
      </c>
      <c r="H178" s="45">
        <v>0</v>
      </c>
      <c r="I178" s="45">
        <v>0</v>
      </c>
      <c r="J178" s="45">
        <v>0</v>
      </c>
      <c r="K178" s="48">
        <v>23125726.870000001</v>
      </c>
      <c r="L178" s="60">
        <v>42626</v>
      </c>
    </row>
    <row r="179" spans="1:12" x14ac:dyDescent="0.3">
      <c r="A179" s="45">
        <v>500512</v>
      </c>
      <c r="B179" s="45" t="s">
        <v>364</v>
      </c>
      <c r="C179" s="47" t="s">
        <v>1</v>
      </c>
      <c r="D179" s="48">
        <v>122570997.11</v>
      </c>
      <c r="E179" s="45">
        <v>0</v>
      </c>
      <c r="F179" s="45">
        <v>0</v>
      </c>
      <c r="G179" s="48">
        <v>1060700.04</v>
      </c>
      <c r="H179" s="45">
        <v>0</v>
      </c>
      <c r="I179" s="45">
        <v>0</v>
      </c>
      <c r="J179" s="45">
        <v>0</v>
      </c>
      <c r="K179" s="48">
        <v>123631697.15000001</v>
      </c>
      <c r="L179" s="60">
        <v>44165</v>
      </c>
    </row>
    <row r="181" spans="1:12" x14ac:dyDescent="0.3">
      <c r="B181" s="52" t="s">
        <v>810</v>
      </c>
      <c r="C181" s="50"/>
      <c r="D181" s="51">
        <v>145449860.40000001</v>
      </c>
      <c r="E181" s="52">
        <v>0</v>
      </c>
      <c r="F181" s="52">
        <v>0</v>
      </c>
      <c r="G181" s="51">
        <v>1307563.6200000001</v>
      </c>
      <c r="H181" s="52">
        <v>0</v>
      </c>
      <c r="I181" s="52">
        <v>0</v>
      </c>
      <c r="J181" s="52">
        <v>0</v>
      </c>
      <c r="K181" s="51">
        <v>146757424.02000001</v>
      </c>
    </row>
    <row r="183" spans="1:12" x14ac:dyDescent="0.3">
      <c r="A183" s="56" t="s">
        <v>736</v>
      </c>
    </row>
    <row r="184" spans="1:12" x14ac:dyDescent="0.3">
      <c r="A184" s="45">
        <v>500629</v>
      </c>
      <c r="B184" s="45" t="s">
        <v>292</v>
      </c>
      <c r="C184" s="47" t="s">
        <v>26</v>
      </c>
      <c r="D184" s="48">
        <v>5130167.1100000003</v>
      </c>
      <c r="E184" s="45">
        <v>0</v>
      </c>
      <c r="F184" s="45">
        <v>0</v>
      </c>
      <c r="G184" s="45">
        <v>0</v>
      </c>
      <c r="H184" s="48">
        <v>-79852.34</v>
      </c>
      <c r="I184" s="45">
        <v>0</v>
      </c>
      <c r="J184" s="45">
        <v>0</v>
      </c>
      <c r="K184" s="48">
        <v>5050314.7699999996</v>
      </c>
      <c r="L184" s="60">
        <v>41916</v>
      </c>
    </row>
    <row r="186" spans="1:12" x14ac:dyDescent="0.3">
      <c r="B186" s="52" t="s">
        <v>811</v>
      </c>
      <c r="C186" s="50"/>
      <c r="D186" s="51">
        <v>5130167.1100000003</v>
      </c>
      <c r="E186" s="52">
        <v>0</v>
      </c>
      <c r="F186" s="52">
        <v>0</v>
      </c>
      <c r="G186" s="52">
        <v>0</v>
      </c>
      <c r="H186" s="51">
        <v>-79852.34</v>
      </c>
      <c r="I186" s="52">
        <v>0</v>
      </c>
      <c r="J186" s="52">
        <v>0</v>
      </c>
      <c r="K186" s="51">
        <v>5050314.7699999996</v>
      </c>
    </row>
    <row r="188" spans="1:12" x14ac:dyDescent="0.3">
      <c r="A188" s="56" t="s">
        <v>367</v>
      </c>
    </row>
    <row r="189" spans="1:12" x14ac:dyDescent="0.3">
      <c r="A189" s="45">
        <v>500555</v>
      </c>
      <c r="B189" s="45" t="s">
        <v>366</v>
      </c>
      <c r="C189" s="47" t="s">
        <v>26</v>
      </c>
      <c r="D189" s="48">
        <v>1005954.98</v>
      </c>
      <c r="E189" s="45">
        <v>0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8">
        <v>1005954.98</v>
      </c>
      <c r="L189" s="60">
        <v>41313</v>
      </c>
    </row>
    <row r="191" spans="1:12" x14ac:dyDescent="0.3">
      <c r="B191" s="52" t="s">
        <v>812</v>
      </c>
      <c r="C191" s="50"/>
      <c r="D191" s="51">
        <v>1005954.98</v>
      </c>
      <c r="E191" s="52">
        <v>0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1">
        <v>1005954.98</v>
      </c>
    </row>
    <row r="193" spans="1:12" x14ac:dyDescent="0.3">
      <c r="A193" s="56" t="s">
        <v>370</v>
      </c>
    </row>
    <row r="194" spans="1:12" x14ac:dyDescent="0.3">
      <c r="A194" s="45">
        <v>500400</v>
      </c>
      <c r="B194" s="45" t="s">
        <v>368</v>
      </c>
      <c r="C194" s="47" t="s">
        <v>0</v>
      </c>
      <c r="D194" s="48">
        <v>3706922.8</v>
      </c>
      <c r="E194" s="45">
        <v>0</v>
      </c>
      <c r="F194" s="45">
        <v>0</v>
      </c>
      <c r="G194" s="48">
        <v>39997.82</v>
      </c>
      <c r="H194" s="45">
        <v>0</v>
      </c>
      <c r="I194" s="45">
        <v>0</v>
      </c>
      <c r="J194" s="45">
        <v>0</v>
      </c>
      <c r="K194" s="48">
        <v>3746920.62</v>
      </c>
      <c r="L194" s="60">
        <v>46813</v>
      </c>
    </row>
    <row r="195" spans="1:12" x14ac:dyDescent="0.3">
      <c r="A195" s="45">
        <v>500401</v>
      </c>
      <c r="B195" s="45" t="s">
        <v>369</v>
      </c>
      <c r="C195" s="47" t="s">
        <v>0</v>
      </c>
      <c r="D195" s="48">
        <v>24979229.800000001</v>
      </c>
      <c r="E195" s="45">
        <v>0</v>
      </c>
      <c r="F195" s="45">
        <v>0</v>
      </c>
      <c r="G195" s="48">
        <v>264100.88</v>
      </c>
      <c r="H195" s="48">
        <v>-436771.27</v>
      </c>
      <c r="I195" s="45">
        <v>0</v>
      </c>
      <c r="J195" s="45">
        <v>0</v>
      </c>
      <c r="K195" s="48">
        <v>24806559.41</v>
      </c>
      <c r="L195" s="60">
        <v>46583</v>
      </c>
    </row>
    <row r="197" spans="1:12" x14ac:dyDescent="0.3">
      <c r="B197" s="52" t="s">
        <v>813</v>
      </c>
      <c r="C197" s="50"/>
      <c r="D197" s="51">
        <v>28686152.600000001</v>
      </c>
      <c r="E197" s="52">
        <v>0</v>
      </c>
      <c r="F197" s="52">
        <v>0</v>
      </c>
      <c r="G197" s="51">
        <v>304098.7</v>
      </c>
      <c r="H197" s="51">
        <v>-436771.27</v>
      </c>
      <c r="I197" s="52">
        <v>0</v>
      </c>
      <c r="J197" s="52">
        <v>0</v>
      </c>
      <c r="K197" s="51">
        <v>28553480.030000001</v>
      </c>
    </row>
    <row r="199" spans="1:12" x14ac:dyDescent="0.3">
      <c r="A199" s="56" t="s">
        <v>738</v>
      </c>
    </row>
    <row r="200" spans="1:12" x14ac:dyDescent="0.3">
      <c r="A200" s="45">
        <v>500145</v>
      </c>
      <c r="B200" s="45" t="s">
        <v>737</v>
      </c>
      <c r="C200" s="47" t="s">
        <v>26</v>
      </c>
      <c r="D200" s="48">
        <v>2279431.6800000002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2279431.6800000002</v>
      </c>
      <c r="L200" s="60">
        <v>38539</v>
      </c>
    </row>
    <row r="201" spans="1:12" x14ac:dyDescent="0.3">
      <c r="A201" s="45">
        <v>500206</v>
      </c>
      <c r="B201" s="45" t="s">
        <v>327</v>
      </c>
      <c r="C201" s="47" t="s">
        <v>0</v>
      </c>
      <c r="D201" s="48">
        <v>67272294.840000004</v>
      </c>
      <c r="E201" s="45">
        <v>0</v>
      </c>
      <c r="F201" s="45">
        <v>0</v>
      </c>
      <c r="G201" s="48">
        <v>725869.97</v>
      </c>
      <c r="H201" s="45">
        <v>0</v>
      </c>
      <c r="I201" s="45">
        <v>0</v>
      </c>
      <c r="J201" s="45">
        <v>0</v>
      </c>
      <c r="K201" s="48">
        <v>67998164.810000002</v>
      </c>
      <c r="L201" s="60">
        <v>43768</v>
      </c>
    </row>
    <row r="203" spans="1:12" x14ac:dyDescent="0.3">
      <c r="B203" s="52" t="s">
        <v>814</v>
      </c>
      <c r="C203" s="50"/>
      <c r="D203" s="51">
        <v>69551726.519999996</v>
      </c>
      <c r="E203" s="52">
        <v>0</v>
      </c>
      <c r="F203" s="52">
        <v>0</v>
      </c>
      <c r="G203" s="51">
        <v>725869.97</v>
      </c>
      <c r="H203" s="52">
        <v>0</v>
      </c>
      <c r="I203" s="52">
        <v>0</v>
      </c>
      <c r="J203" s="52">
        <v>0</v>
      </c>
      <c r="K203" s="51">
        <v>70277596.489999995</v>
      </c>
    </row>
    <row r="206" spans="1:12" x14ac:dyDescent="0.3">
      <c r="C206" s="58" t="s">
        <v>815</v>
      </c>
      <c r="D206" s="59">
        <v>6947697023.6899996</v>
      </c>
      <c r="E206" s="59">
        <v>201489902.05000001</v>
      </c>
      <c r="F206" s="59">
        <v>2698021.84</v>
      </c>
      <c r="G206" s="59">
        <v>74002504.359999999</v>
      </c>
      <c r="H206" s="59">
        <v>-64519456.159999996</v>
      </c>
      <c r="I206" s="59">
        <v>-7268811.96</v>
      </c>
      <c r="J206" s="59">
        <v>-3727203.98</v>
      </c>
      <c r="K206" s="59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6"/>
  <dimension ref="A1:R22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3"/>
  <cols>
    <col min="1" max="1" width="6.109375" style="45" customWidth="1"/>
    <col min="2" max="2" width="4" style="45" customWidth="1"/>
    <col min="3" max="3" width="4.88671875" style="45" customWidth="1"/>
    <col min="4" max="5" width="5.5546875" style="45" customWidth="1"/>
    <col min="6" max="6" width="17.6640625" style="45" customWidth="1"/>
    <col min="7" max="7" width="3.33203125" style="45" customWidth="1"/>
    <col min="8" max="8" width="21.5546875" style="45" customWidth="1"/>
    <col min="9" max="9" width="9.5546875" style="45" customWidth="1"/>
    <col min="10" max="10" width="19.33203125" style="45" customWidth="1"/>
    <col min="11" max="11" width="8" style="45" customWidth="1"/>
    <col min="12" max="12" width="4.88671875" style="45" customWidth="1"/>
    <col min="13" max="13" width="18.88671875" style="45" customWidth="1"/>
    <col min="14" max="14" width="21.5546875" style="45" customWidth="1"/>
    <col min="15" max="15" width="22" style="45" customWidth="1"/>
    <col min="16" max="16" width="19.33203125" style="45" customWidth="1"/>
    <col min="17" max="17" width="18.88671875" style="45" customWidth="1"/>
    <col min="18" max="18" width="22" style="45" customWidth="1"/>
    <col min="19" max="16384" width="9.33203125" style="45"/>
  </cols>
  <sheetData>
    <row r="1" spans="1:18" x14ac:dyDescent="0.3">
      <c r="A1" s="45" t="s">
        <v>1114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1435511.67</v>
      </c>
      <c r="P8" s="48">
        <v>9602006.5399999991</v>
      </c>
      <c r="Q8" s="48">
        <v>9442842.6199999992</v>
      </c>
      <c r="R8" s="48">
        <v>1594675.59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1388085.41</v>
      </c>
      <c r="P10" s="48">
        <v>9694992.1400000006</v>
      </c>
      <c r="Q10" s="48">
        <v>9533969.9600000009</v>
      </c>
      <c r="R10" s="48">
        <v>1549107.59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13404538.49</v>
      </c>
      <c r="P12" s="48">
        <v>23153297.039999999</v>
      </c>
      <c r="Q12" s="48">
        <v>22139747.039999999</v>
      </c>
      <c r="R12" s="48">
        <v>14418088.49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2043844.61</v>
      </c>
      <c r="P14" s="48">
        <v>2207981.29</v>
      </c>
      <c r="Q14" s="48">
        <v>2036570.15</v>
      </c>
      <c r="R14" s="48">
        <v>2215255.75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10974301.310000001</v>
      </c>
      <c r="P16" s="48">
        <v>11844301.310000001</v>
      </c>
      <c r="Q16" s="48">
        <v>10974301.310000001</v>
      </c>
      <c r="R16" s="48">
        <v>11844301.310000001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574825.11</v>
      </c>
      <c r="P18" s="48">
        <v>1420987.48</v>
      </c>
      <c r="Q18" s="48">
        <v>1364573.16</v>
      </c>
      <c r="R18" s="48">
        <v>631239.43000000005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L19" s="45" t="s">
        <v>26</v>
      </c>
      <c r="N19" s="48">
        <v>2279431.6800000002</v>
      </c>
      <c r="P19" s="45">
        <v>0</v>
      </c>
      <c r="Q19" s="45">
        <v>0</v>
      </c>
      <c r="R19" s="48">
        <v>2279431.6800000002</v>
      </c>
    </row>
    <row r="20" spans="4:18" x14ac:dyDescent="0.3">
      <c r="D20" s="45" t="s">
        <v>384</v>
      </c>
      <c r="F20" s="45">
        <v>138901</v>
      </c>
      <c r="I20" s="45">
        <v>500186</v>
      </c>
      <c r="J20" s="45" t="s">
        <v>764</v>
      </c>
      <c r="L20" s="45" t="s">
        <v>26</v>
      </c>
      <c r="N20" s="48">
        <v>28346924.649999999</v>
      </c>
      <c r="P20" s="45">
        <v>0</v>
      </c>
      <c r="Q20" s="45">
        <v>0</v>
      </c>
      <c r="R20" s="48">
        <v>28346924.649999999</v>
      </c>
    </row>
    <row r="21" spans="4:18" x14ac:dyDescent="0.3">
      <c r="D21" s="45" t="s">
        <v>384</v>
      </c>
      <c r="F21" s="45">
        <v>138901</v>
      </c>
      <c r="I21" s="45">
        <v>500186</v>
      </c>
      <c r="J21" s="45" t="s">
        <v>764</v>
      </c>
      <c r="K21" s="45" t="s">
        <v>386</v>
      </c>
      <c r="L21" s="45" t="s">
        <v>26</v>
      </c>
      <c r="N21" s="48">
        <v>-3062699.15</v>
      </c>
      <c r="P21" s="48">
        <v>147320101.43000001</v>
      </c>
      <c r="Q21" s="48">
        <v>147047283.91999999</v>
      </c>
      <c r="R21" s="48">
        <v>-2789881.64</v>
      </c>
    </row>
    <row r="22" spans="4:18" x14ac:dyDescent="0.3">
      <c r="D22" s="45" t="s">
        <v>384</v>
      </c>
      <c r="F22" s="45">
        <v>138901</v>
      </c>
      <c r="I22" s="45">
        <v>500187</v>
      </c>
      <c r="J22" s="45" t="s">
        <v>390</v>
      </c>
      <c r="L22" s="45" t="s">
        <v>26</v>
      </c>
      <c r="N22" s="48">
        <v>26832.06</v>
      </c>
      <c r="P22" s="45">
        <v>0</v>
      </c>
      <c r="Q22" s="45">
        <v>0</v>
      </c>
      <c r="R22" s="48">
        <v>26832.06</v>
      </c>
    </row>
    <row r="23" spans="4:18" x14ac:dyDescent="0.3">
      <c r="D23" s="45" t="s">
        <v>384</v>
      </c>
      <c r="F23" s="45">
        <v>138901</v>
      </c>
      <c r="I23" s="45">
        <v>500197</v>
      </c>
      <c r="J23" s="45" t="s">
        <v>391</v>
      </c>
      <c r="L23" s="45" t="s">
        <v>26</v>
      </c>
      <c r="N23" s="48">
        <v>9868897.0299999993</v>
      </c>
      <c r="P23" s="45">
        <v>0</v>
      </c>
      <c r="Q23" s="45">
        <v>0</v>
      </c>
      <c r="R23" s="48">
        <v>9868897.0299999993</v>
      </c>
    </row>
    <row r="24" spans="4:18" x14ac:dyDescent="0.3">
      <c r="D24" s="45" t="s">
        <v>384</v>
      </c>
      <c r="F24" s="45">
        <v>138901</v>
      </c>
      <c r="I24" s="45">
        <v>500206</v>
      </c>
      <c r="J24" s="45" t="s">
        <v>392</v>
      </c>
      <c r="L24" s="45" t="s">
        <v>26</v>
      </c>
      <c r="N24" s="48">
        <v>61138134.18</v>
      </c>
      <c r="P24" s="45">
        <v>0</v>
      </c>
      <c r="Q24" s="45">
        <v>0</v>
      </c>
      <c r="R24" s="48">
        <v>61138134.18</v>
      </c>
    </row>
    <row r="25" spans="4:18" x14ac:dyDescent="0.3">
      <c r="D25" s="45" t="s">
        <v>384</v>
      </c>
      <c r="F25" s="45">
        <v>138901</v>
      </c>
      <c r="I25" s="45">
        <v>500206</v>
      </c>
      <c r="J25" s="45" t="s">
        <v>392</v>
      </c>
      <c r="K25" s="45" t="s">
        <v>386</v>
      </c>
      <c r="L25" s="45" t="s">
        <v>26</v>
      </c>
      <c r="N25" s="48">
        <v>6134160.6600000001</v>
      </c>
      <c r="P25" s="48">
        <v>9619653.3300000001</v>
      </c>
      <c r="Q25" s="48">
        <v>8893783.3599999994</v>
      </c>
      <c r="R25" s="48">
        <v>6860030.6299999999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L26" s="45" t="s">
        <v>26</v>
      </c>
      <c r="N26" s="48">
        <v>8089781.9400000004</v>
      </c>
      <c r="P26" s="48">
        <v>807410.52</v>
      </c>
      <c r="Q26" s="48">
        <v>8897192.4600000009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500264</v>
      </c>
      <c r="J27" s="45" t="s">
        <v>584</v>
      </c>
      <c r="K27" s="45" t="s">
        <v>386</v>
      </c>
      <c r="L27" s="45" t="s">
        <v>26</v>
      </c>
      <c r="N27" s="48">
        <v>932738.86</v>
      </c>
      <c r="P27" s="48">
        <v>492741.15</v>
      </c>
      <c r="Q27" s="48">
        <v>1425480.01</v>
      </c>
      <c r="R27" s="45">
        <v>0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L28" s="45" t="s">
        <v>26</v>
      </c>
      <c r="N28" s="48">
        <v>61312933.149999999</v>
      </c>
      <c r="P28" s="45">
        <v>0</v>
      </c>
      <c r="Q28" s="45">
        <v>0</v>
      </c>
      <c r="R28" s="48">
        <v>61312933.149999999</v>
      </c>
    </row>
    <row r="29" spans="4:18" x14ac:dyDescent="0.3">
      <c r="D29" s="45" t="s">
        <v>384</v>
      </c>
      <c r="F29" s="45">
        <v>138901</v>
      </c>
      <c r="I29" s="45">
        <v>500265</v>
      </c>
      <c r="J29" s="45" t="s">
        <v>393</v>
      </c>
      <c r="K29" s="45" t="s">
        <v>386</v>
      </c>
      <c r="L29" s="45" t="s">
        <v>26</v>
      </c>
      <c r="N29" s="48">
        <v>10772748.140000001</v>
      </c>
      <c r="P29" s="48">
        <v>21359414.329999998</v>
      </c>
      <c r="Q29" s="48">
        <v>20581607.719999999</v>
      </c>
      <c r="R29" s="48">
        <v>11550554.75</v>
      </c>
    </row>
    <row r="30" spans="4:18" x14ac:dyDescent="0.3">
      <c r="D30" s="45" t="s">
        <v>384</v>
      </c>
      <c r="F30" s="45">
        <v>138901</v>
      </c>
      <c r="I30" s="45">
        <v>500268</v>
      </c>
      <c r="J30" s="45" t="s">
        <v>878</v>
      </c>
      <c r="L30" s="45" t="s">
        <v>26</v>
      </c>
      <c r="N30" s="48">
        <v>3959000</v>
      </c>
      <c r="P30" s="45">
        <v>0</v>
      </c>
      <c r="Q30" s="45">
        <v>0</v>
      </c>
      <c r="R30" s="48">
        <v>3959000</v>
      </c>
    </row>
    <row r="31" spans="4:18" x14ac:dyDescent="0.3">
      <c r="D31" s="45" t="s">
        <v>384</v>
      </c>
      <c r="F31" s="45">
        <v>138901</v>
      </c>
      <c r="I31" s="45">
        <v>500271</v>
      </c>
      <c r="J31" s="45" t="s">
        <v>394</v>
      </c>
      <c r="L31" s="45" t="s">
        <v>26</v>
      </c>
      <c r="N31" s="48">
        <v>39866982.399999999</v>
      </c>
      <c r="P31" s="45">
        <v>0</v>
      </c>
      <c r="Q31" s="45">
        <v>0</v>
      </c>
      <c r="R31" s="48">
        <v>39866982.399999999</v>
      </c>
    </row>
    <row r="32" spans="4:18" x14ac:dyDescent="0.3">
      <c r="D32" s="45" t="s">
        <v>384</v>
      </c>
      <c r="F32" s="45">
        <v>138901</v>
      </c>
      <c r="I32" s="45">
        <v>500271</v>
      </c>
      <c r="J32" s="45" t="s">
        <v>394</v>
      </c>
      <c r="K32" s="45" t="s">
        <v>386</v>
      </c>
      <c r="L32" s="45" t="s">
        <v>26</v>
      </c>
      <c r="N32" s="48">
        <v>-2367293.0299999998</v>
      </c>
      <c r="P32" s="48">
        <v>4468444.72</v>
      </c>
      <c r="Q32" s="48">
        <v>4143931.46</v>
      </c>
      <c r="R32" s="48">
        <v>-2042779.77</v>
      </c>
    </row>
    <row r="33" spans="4:18" x14ac:dyDescent="0.3">
      <c r="D33" s="45" t="s">
        <v>384</v>
      </c>
      <c r="F33" s="45">
        <v>138901</v>
      </c>
      <c r="I33" s="45">
        <v>500272</v>
      </c>
      <c r="J33" s="45" t="s">
        <v>879</v>
      </c>
      <c r="L33" s="45" t="s">
        <v>26</v>
      </c>
      <c r="N33" s="48">
        <v>30289958.859999999</v>
      </c>
      <c r="P33" s="45">
        <v>0</v>
      </c>
      <c r="Q33" s="45">
        <v>0</v>
      </c>
      <c r="R33" s="48">
        <v>30289958.859999999</v>
      </c>
    </row>
    <row r="34" spans="4:18" x14ac:dyDescent="0.3">
      <c r="D34" s="45" t="s">
        <v>384</v>
      </c>
      <c r="F34" s="45">
        <v>138901</v>
      </c>
      <c r="I34" s="45">
        <v>500272</v>
      </c>
      <c r="J34" s="45" t="s">
        <v>879</v>
      </c>
      <c r="K34" s="45" t="s">
        <v>386</v>
      </c>
      <c r="L34" s="45" t="s">
        <v>26</v>
      </c>
      <c r="N34" s="48">
        <v>-9275604.8499999996</v>
      </c>
      <c r="P34" s="48">
        <v>16898574.850000001</v>
      </c>
      <c r="Q34" s="48">
        <v>16716721.640000001</v>
      </c>
      <c r="R34" s="48">
        <v>-9093751.6400000006</v>
      </c>
    </row>
    <row r="35" spans="4:18" x14ac:dyDescent="0.3">
      <c r="D35" s="45" t="s">
        <v>384</v>
      </c>
      <c r="F35" s="45">
        <v>138901</v>
      </c>
      <c r="I35" s="45">
        <v>500274</v>
      </c>
      <c r="J35" s="45" t="s">
        <v>395</v>
      </c>
      <c r="L35" s="45" t="s">
        <v>26</v>
      </c>
      <c r="N35" s="48">
        <v>27577486.559999999</v>
      </c>
      <c r="P35" s="45">
        <v>0</v>
      </c>
      <c r="Q35" s="45">
        <v>0</v>
      </c>
      <c r="R35" s="48">
        <v>27577486.559999999</v>
      </c>
    </row>
    <row r="36" spans="4:18" x14ac:dyDescent="0.3">
      <c r="D36" s="45" t="s">
        <v>384</v>
      </c>
      <c r="F36" s="45">
        <v>138901</v>
      </c>
      <c r="I36" s="45">
        <v>500274</v>
      </c>
      <c r="J36" s="45" t="s">
        <v>395</v>
      </c>
      <c r="K36" s="45" t="s">
        <v>386</v>
      </c>
      <c r="L36" s="45" t="s">
        <v>26</v>
      </c>
      <c r="N36" s="48">
        <v>8278597.1699999999</v>
      </c>
      <c r="P36" s="48">
        <v>8720586.25</v>
      </c>
      <c r="Q36" s="48">
        <v>8333698.0899999999</v>
      </c>
      <c r="R36" s="48">
        <v>8665485.3300000001</v>
      </c>
    </row>
    <row r="37" spans="4:18" x14ac:dyDescent="0.3">
      <c r="D37" s="45" t="s">
        <v>384</v>
      </c>
      <c r="F37" s="45">
        <v>138901</v>
      </c>
      <c r="I37" s="45">
        <v>500286</v>
      </c>
      <c r="J37" s="45" t="s">
        <v>565</v>
      </c>
      <c r="L37" s="45" t="s">
        <v>26</v>
      </c>
      <c r="N37" s="48">
        <v>17481562.030000001</v>
      </c>
      <c r="P37" s="45">
        <v>0</v>
      </c>
      <c r="Q37" s="45">
        <v>0</v>
      </c>
      <c r="R37" s="48">
        <v>17481562.030000001</v>
      </c>
    </row>
    <row r="38" spans="4:18" x14ac:dyDescent="0.3">
      <c r="D38" s="45" t="s">
        <v>384</v>
      </c>
      <c r="F38" s="45">
        <v>138901</v>
      </c>
      <c r="I38" s="45">
        <v>500286</v>
      </c>
      <c r="J38" s="45" t="s">
        <v>565</v>
      </c>
      <c r="K38" s="45" t="s">
        <v>386</v>
      </c>
      <c r="L38" s="45" t="s">
        <v>26</v>
      </c>
      <c r="N38" s="48">
        <v>5397301.2599999998</v>
      </c>
      <c r="P38" s="48">
        <v>7103766.6100000003</v>
      </c>
      <c r="Q38" s="48">
        <v>6856903.0300000003</v>
      </c>
      <c r="R38" s="48">
        <v>5644164.8399999999</v>
      </c>
    </row>
    <row r="39" spans="4:18" x14ac:dyDescent="0.3">
      <c r="D39" s="45" t="s">
        <v>384</v>
      </c>
      <c r="F39" s="45">
        <v>138901</v>
      </c>
      <c r="I39" s="45">
        <v>500297</v>
      </c>
      <c r="J39" s="45" t="s">
        <v>396</v>
      </c>
      <c r="L39" s="45" t="s">
        <v>26</v>
      </c>
      <c r="N39" s="48">
        <v>3442761.16</v>
      </c>
      <c r="P39" s="45">
        <v>0</v>
      </c>
      <c r="Q39" s="45">
        <v>0</v>
      </c>
      <c r="R39" s="48">
        <v>3442761.16</v>
      </c>
    </row>
    <row r="40" spans="4:18" x14ac:dyDescent="0.3">
      <c r="D40" s="45" t="s">
        <v>384</v>
      </c>
      <c r="F40" s="45">
        <v>138901</v>
      </c>
      <c r="I40" s="45">
        <v>500297</v>
      </c>
      <c r="J40" s="45" t="s">
        <v>396</v>
      </c>
      <c r="K40" s="45" t="s">
        <v>386</v>
      </c>
      <c r="L40" s="45" t="s">
        <v>26</v>
      </c>
      <c r="N40" s="48">
        <v>709319.87</v>
      </c>
      <c r="P40" s="48">
        <v>7747530.5800000001</v>
      </c>
      <c r="Q40" s="48">
        <v>7702729.5499999998</v>
      </c>
      <c r="R40" s="48">
        <v>754120.9</v>
      </c>
    </row>
    <row r="41" spans="4:18" x14ac:dyDescent="0.3">
      <c r="D41" s="45" t="s">
        <v>384</v>
      </c>
      <c r="F41" s="45">
        <v>138901</v>
      </c>
      <c r="I41" s="45">
        <v>500302</v>
      </c>
      <c r="J41" s="45" t="s">
        <v>585</v>
      </c>
      <c r="L41" s="45" t="s">
        <v>26</v>
      </c>
      <c r="N41" s="48">
        <v>8436746.2599999998</v>
      </c>
      <c r="P41" s="48">
        <v>1494467.32</v>
      </c>
      <c r="Q41" s="48">
        <v>9931213.5800000001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500302</v>
      </c>
      <c r="J42" s="45" t="s">
        <v>585</v>
      </c>
      <c r="K42" s="45" t="s">
        <v>386</v>
      </c>
      <c r="L42" s="45" t="s">
        <v>26</v>
      </c>
      <c r="N42" s="48">
        <v>1634361.13</v>
      </c>
      <c r="P42" s="48">
        <v>826736.45</v>
      </c>
      <c r="Q42" s="48">
        <v>2461097.58</v>
      </c>
      <c r="R42" s="45">
        <v>0</v>
      </c>
    </row>
    <row r="43" spans="4:18" x14ac:dyDescent="0.3">
      <c r="D43" s="45" t="s">
        <v>384</v>
      </c>
      <c r="F43" s="45">
        <v>138901</v>
      </c>
      <c r="I43" s="45">
        <v>500317</v>
      </c>
      <c r="J43" s="45" t="s">
        <v>766</v>
      </c>
      <c r="L43" s="45" t="s">
        <v>26</v>
      </c>
      <c r="N43" s="48">
        <v>548128.1</v>
      </c>
      <c r="P43" s="45">
        <v>0</v>
      </c>
      <c r="Q43" s="48">
        <v>2632.83</v>
      </c>
      <c r="R43" s="48">
        <v>545495.27</v>
      </c>
    </row>
    <row r="44" spans="4:18" x14ac:dyDescent="0.3">
      <c r="D44" s="45" t="s">
        <v>384</v>
      </c>
      <c r="F44" s="45">
        <v>138901</v>
      </c>
      <c r="I44" s="45">
        <v>500319</v>
      </c>
      <c r="J44" s="45" t="s">
        <v>591</v>
      </c>
      <c r="L44" s="45" t="s">
        <v>26</v>
      </c>
      <c r="N44" s="48">
        <v>180420.6</v>
      </c>
      <c r="P44" s="45">
        <v>0</v>
      </c>
      <c r="Q44" s="45">
        <v>0</v>
      </c>
      <c r="R44" s="48">
        <v>180420.6</v>
      </c>
    </row>
    <row r="45" spans="4:18" x14ac:dyDescent="0.3">
      <c r="D45" s="45" t="s">
        <v>384</v>
      </c>
      <c r="F45" s="45">
        <v>138901</v>
      </c>
      <c r="I45" s="45">
        <v>500323</v>
      </c>
      <c r="J45" s="45" t="s">
        <v>747</v>
      </c>
      <c r="L45" s="45" t="s">
        <v>26</v>
      </c>
      <c r="N45" s="48">
        <v>7188242.6699999999</v>
      </c>
      <c r="P45" s="48">
        <v>811757.33</v>
      </c>
      <c r="Q45" s="45">
        <v>0</v>
      </c>
      <c r="R45" s="48">
        <v>8000000</v>
      </c>
    </row>
    <row r="46" spans="4:18" x14ac:dyDescent="0.3">
      <c r="D46" s="45" t="s">
        <v>384</v>
      </c>
      <c r="F46" s="45">
        <v>138901</v>
      </c>
      <c r="I46" s="45">
        <v>500331</v>
      </c>
      <c r="J46" s="45" t="s">
        <v>767</v>
      </c>
      <c r="L46" s="45" t="s">
        <v>26</v>
      </c>
      <c r="N46" s="48">
        <v>31745899.039999999</v>
      </c>
      <c r="P46" s="45">
        <v>0</v>
      </c>
      <c r="Q46" s="45">
        <v>0</v>
      </c>
      <c r="R46" s="48">
        <v>31745899.039999999</v>
      </c>
    </row>
    <row r="47" spans="4:18" x14ac:dyDescent="0.3">
      <c r="D47" s="45" t="s">
        <v>384</v>
      </c>
      <c r="F47" s="45">
        <v>138901</v>
      </c>
      <c r="I47" s="45">
        <v>500331</v>
      </c>
      <c r="J47" s="45" t="s">
        <v>767</v>
      </c>
      <c r="K47" s="45" t="s">
        <v>386</v>
      </c>
      <c r="L47" s="45" t="s">
        <v>26</v>
      </c>
      <c r="N47" s="48">
        <v>-11408857.449999999</v>
      </c>
      <c r="P47" s="48">
        <v>14109761.279999999</v>
      </c>
      <c r="Q47" s="48">
        <v>13933769.5</v>
      </c>
      <c r="R47" s="48">
        <v>-11232865.67</v>
      </c>
    </row>
    <row r="48" spans="4:18" x14ac:dyDescent="0.3">
      <c r="D48" s="45" t="s">
        <v>384</v>
      </c>
      <c r="F48" s="45">
        <v>138901</v>
      </c>
      <c r="I48" s="45">
        <v>500345</v>
      </c>
      <c r="J48" s="45" t="s">
        <v>882</v>
      </c>
      <c r="L48" s="45" t="s">
        <v>26</v>
      </c>
      <c r="N48" s="48">
        <v>9294258.1999999993</v>
      </c>
      <c r="P48" s="45">
        <v>0</v>
      </c>
      <c r="Q48" s="45">
        <v>0</v>
      </c>
      <c r="R48" s="48">
        <v>9294258.1999999993</v>
      </c>
    </row>
    <row r="49" spans="4:18" x14ac:dyDescent="0.3">
      <c r="D49" s="45" t="s">
        <v>384</v>
      </c>
      <c r="F49" s="45">
        <v>138901</v>
      </c>
      <c r="I49" s="45">
        <v>500360</v>
      </c>
      <c r="J49" s="45" t="s">
        <v>768</v>
      </c>
      <c r="L49" s="45" t="s">
        <v>26</v>
      </c>
      <c r="N49" s="48">
        <v>80473.440000000002</v>
      </c>
      <c r="P49" s="45">
        <v>0</v>
      </c>
      <c r="Q49" s="45">
        <v>0</v>
      </c>
      <c r="R49" s="48">
        <v>80473.440000000002</v>
      </c>
    </row>
    <row r="50" spans="4:18" x14ac:dyDescent="0.3">
      <c r="D50" s="45" t="s">
        <v>384</v>
      </c>
      <c r="F50" s="45">
        <v>138901</v>
      </c>
      <c r="I50" s="45">
        <v>500385</v>
      </c>
      <c r="J50" s="45" t="s">
        <v>883</v>
      </c>
      <c r="L50" s="45" t="s">
        <v>26</v>
      </c>
      <c r="N50" s="48">
        <v>1121253.6499999999</v>
      </c>
      <c r="P50" s="45">
        <v>0</v>
      </c>
      <c r="Q50" s="45">
        <v>0</v>
      </c>
      <c r="R50" s="48">
        <v>1121253.6499999999</v>
      </c>
    </row>
    <row r="51" spans="4:18" x14ac:dyDescent="0.3">
      <c r="D51" s="45" t="s">
        <v>384</v>
      </c>
      <c r="F51" s="45">
        <v>138901</v>
      </c>
      <c r="I51" s="45">
        <v>500400</v>
      </c>
      <c r="J51" s="45" t="s">
        <v>397</v>
      </c>
      <c r="L51" s="45" t="s">
        <v>26</v>
      </c>
      <c r="N51" s="48">
        <v>3126964.96</v>
      </c>
      <c r="P51" s="45">
        <v>0</v>
      </c>
      <c r="Q51" s="45">
        <v>0</v>
      </c>
      <c r="R51" s="48">
        <v>3126964.96</v>
      </c>
    </row>
    <row r="52" spans="4:18" x14ac:dyDescent="0.3">
      <c r="D52" s="45" t="s">
        <v>384</v>
      </c>
      <c r="F52" s="45">
        <v>138901</v>
      </c>
      <c r="I52" s="45">
        <v>500400</v>
      </c>
      <c r="J52" s="45" t="s">
        <v>397</v>
      </c>
      <c r="K52" s="45" t="s">
        <v>386</v>
      </c>
      <c r="L52" s="45" t="s">
        <v>26</v>
      </c>
      <c r="N52" s="48">
        <v>579957.84</v>
      </c>
      <c r="P52" s="48">
        <v>1146130.3799999999</v>
      </c>
      <c r="Q52" s="48">
        <v>1106132.56</v>
      </c>
      <c r="R52" s="48">
        <v>619955.66</v>
      </c>
    </row>
    <row r="53" spans="4:18" x14ac:dyDescent="0.3">
      <c r="D53" s="45" t="s">
        <v>384</v>
      </c>
      <c r="F53" s="45">
        <v>138901</v>
      </c>
      <c r="I53" s="45">
        <v>500401</v>
      </c>
      <c r="J53" s="45" t="s">
        <v>398</v>
      </c>
      <c r="L53" s="45" t="s">
        <v>26</v>
      </c>
      <c r="N53" s="48">
        <v>20916546.609999999</v>
      </c>
      <c r="P53" s="45">
        <v>0</v>
      </c>
      <c r="Q53" s="48">
        <v>436771.27</v>
      </c>
      <c r="R53" s="48">
        <v>20479775.34</v>
      </c>
    </row>
    <row r="54" spans="4:18" x14ac:dyDescent="0.3">
      <c r="D54" s="45" t="s">
        <v>384</v>
      </c>
      <c r="F54" s="45">
        <v>138901</v>
      </c>
      <c r="I54" s="45">
        <v>500401</v>
      </c>
      <c r="J54" s="45" t="s">
        <v>398</v>
      </c>
      <c r="K54" s="45" t="s">
        <v>386</v>
      </c>
      <c r="L54" s="45" t="s">
        <v>26</v>
      </c>
      <c r="N54" s="48">
        <v>4062683.19</v>
      </c>
      <c r="P54" s="48">
        <v>4739111.97</v>
      </c>
      <c r="Q54" s="48">
        <v>4475011.09</v>
      </c>
      <c r="R54" s="48">
        <v>4326784.07</v>
      </c>
    </row>
    <row r="55" spans="4:18" x14ac:dyDescent="0.3">
      <c r="D55" s="45" t="s">
        <v>384</v>
      </c>
      <c r="F55" s="45">
        <v>138901</v>
      </c>
      <c r="I55" s="45">
        <v>500445</v>
      </c>
      <c r="J55" s="45" t="s">
        <v>886</v>
      </c>
      <c r="L55" s="45" t="s">
        <v>26</v>
      </c>
      <c r="N55" s="48">
        <v>1113221.5</v>
      </c>
      <c r="P55" s="48">
        <v>292270.2</v>
      </c>
      <c r="Q55" s="45">
        <v>0</v>
      </c>
      <c r="R55" s="48">
        <v>1405491.7</v>
      </c>
    </row>
    <row r="56" spans="4:18" x14ac:dyDescent="0.3">
      <c r="D56" s="45" t="s">
        <v>384</v>
      </c>
      <c r="F56" s="45">
        <v>138901</v>
      </c>
      <c r="I56" s="45">
        <v>500460</v>
      </c>
      <c r="J56" s="45" t="s">
        <v>888</v>
      </c>
      <c r="L56" s="45" t="s">
        <v>26</v>
      </c>
      <c r="N56" s="48">
        <v>61978919.020000003</v>
      </c>
      <c r="P56" s="45">
        <v>0</v>
      </c>
      <c r="Q56" s="45">
        <v>0</v>
      </c>
      <c r="R56" s="48">
        <v>61978919.020000003</v>
      </c>
    </row>
    <row r="57" spans="4:18" x14ac:dyDescent="0.3">
      <c r="D57" s="45" t="s">
        <v>384</v>
      </c>
      <c r="F57" s="45">
        <v>138901</v>
      </c>
      <c r="I57" s="45">
        <v>500460</v>
      </c>
      <c r="J57" s="45" t="s">
        <v>888</v>
      </c>
      <c r="K57" s="45" t="s">
        <v>386</v>
      </c>
      <c r="L57" s="45" t="s">
        <v>26</v>
      </c>
      <c r="N57" s="48">
        <v>16314700.789999999</v>
      </c>
      <c r="P57" s="48">
        <v>19744541.18</v>
      </c>
      <c r="Q57" s="48">
        <v>18899750.789999999</v>
      </c>
      <c r="R57" s="48">
        <v>17159491.18</v>
      </c>
    </row>
    <row r="58" spans="4:18" x14ac:dyDescent="0.3">
      <c r="D58" s="45" t="s">
        <v>384</v>
      </c>
      <c r="F58" s="45">
        <v>138901</v>
      </c>
      <c r="I58" s="45">
        <v>500470</v>
      </c>
      <c r="J58" s="45" t="s">
        <v>399</v>
      </c>
      <c r="L58" s="45" t="s">
        <v>26</v>
      </c>
      <c r="N58" s="48">
        <v>140592017.28</v>
      </c>
      <c r="P58" s="45">
        <v>0</v>
      </c>
      <c r="Q58" s="45">
        <v>0</v>
      </c>
      <c r="R58" s="48">
        <v>140592017.28</v>
      </c>
    </row>
    <row r="59" spans="4:18" x14ac:dyDescent="0.3">
      <c r="D59" s="45" t="s">
        <v>384</v>
      </c>
      <c r="F59" s="45">
        <v>138901</v>
      </c>
      <c r="I59" s="45">
        <v>500470</v>
      </c>
      <c r="J59" s="45" t="s">
        <v>399</v>
      </c>
      <c r="K59" s="45" t="s">
        <v>386</v>
      </c>
      <c r="L59" s="45" t="s">
        <v>26</v>
      </c>
      <c r="N59" s="48">
        <v>55943607.659999996</v>
      </c>
      <c r="P59" s="48">
        <v>70161522.810000002</v>
      </c>
      <c r="Q59" s="48">
        <v>68040897.849999994</v>
      </c>
      <c r="R59" s="48">
        <v>58064232.619999997</v>
      </c>
    </row>
    <row r="60" spans="4:18" x14ac:dyDescent="0.3">
      <c r="D60" s="45" t="s">
        <v>384</v>
      </c>
      <c r="F60" s="45">
        <v>138901</v>
      </c>
      <c r="I60" s="45">
        <v>500475</v>
      </c>
      <c r="J60" s="45" t="s">
        <v>889</v>
      </c>
      <c r="L60" s="45" t="s">
        <v>26</v>
      </c>
      <c r="N60" s="48">
        <v>7572613.6799999997</v>
      </c>
      <c r="P60" s="45">
        <v>0</v>
      </c>
      <c r="Q60" s="45">
        <v>0</v>
      </c>
      <c r="R60" s="48">
        <v>7572613.6799999997</v>
      </c>
    </row>
    <row r="61" spans="4:18" x14ac:dyDescent="0.3">
      <c r="D61" s="45" t="s">
        <v>384</v>
      </c>
      <c r="F61" s="45">
        <v>138901</v>
      </c>
      <c r="I61" s="45">
        <v>500475</v>
      </c>
      <c r="J61" s="45" t="s">
        <v>889</v>
      </c>
      <c r="K61" s="45" t="s">
        <v>386</v>
      </c>
      <c r="L61" s="45" t="s">
        <v>26</v>
      </c>
      <c r="N61" s="48">
        <v>13596111.300000001</v>
      </c>
      <c r="P61" s="48">
        <v>28069522.460000001</v>
      </c>
      <c r="Q61" s="48">
        <v>27841111.300000001</v>
      </c>
      <c r="R61" s="48">
        <v>13824522.460000001</v>
      </c>
    </row>
    <row r="62" spans="4:18" x14ac:dyDescent="0.3">
      <c r="D62" s="45" t="s">
        <v>384</v>
      </c>
      <c r="F62" s="45">
        <v>138901</v>
      </c>
      <c r="I62" s="45">
        <v>500495</v>
      </c>
      <c r="J62" s="45" t="s">
        <v>641</v>
      </c>
      <c r="L62" s="45" t="s">
        <v>26</v>
      </c>
      <c r="N62" s="48">
        <v>1069539.78</v>
      </c>
      <c r="P62" s="45">
        <v>0</v>
      </c>
      <c r="Q62" s="48">
        <v>665284.06000000006</v>
      </c>
      <c r="R62" s="48">
        <v>404255.72</v>
      </c>
    </row>
    <row r="63" spans="4:18" x14ac:dyDescent="0.3">
      <c r="D63" s="45" t="s">
        <v>384</v>
      </c>
      <c r="F63" s="45">
        <v>138901</v>
      </c>
      <c r="I63" s="45">
        <v>500507</v>
      </c>
      <c r="J63" s="45" t="s">
        <v>642</v>
      </c>
      <c r="L63" s="45" t="s">
        <v>26</v>
      </c>
      <c r="N63" s="48">
        <v>4981000</v>
      </c>
      <c r="P63" s="48">
        <v>1933558.34</v>
      </c>
      <c r="Q63" s="48">
        <v>1890558.34</v>
      </c>
      <c r="R63" s="48">
        <v>5024000</v>
      </c>
    </row>
    <row r="64" spans="4:18" x14ac:dyDescent="0.3">
      <c r="D64" s="45" t="s">
        <v>384</v>
      </c>
      <c r="F64" s="45">
        <v>138901</v>
      </c>
      <c r="I64" s="45">
        <v>500508</v>
      </c>
      <c r="J64" s="45" t="s">
        <v>643</v>
      </c>
      <c r="L64" s="45" t="s">
        <v>26</v>
      </c>
      <c r="N64" s="48">
        <v>678514.05</v>
      </c>
      <c r="P64" s="45">
        <v>0</v>
      </c>
      <c r="Q64" s="45">
        <v>0</v>
      </c>
      <c r="R64" s="48">
        <v>678514.05</v>
      </c>
    </row>
    <row r="65" spans="4:18" x14ac:dyDescent="0.3">
      <c r="D65" s="45" t="s">
        <v>384</v>
      </c>
      <c r="F65" s="45">
        <v>138901</v>
      </c>
      <c r="I65" s="45">
        <v>500512</v>
      </c>
      <c r="J65" s="45" t="s">
        <v>400</v>
      </c>
      <c r="L65" s="45" t="s">
        <v>26</v>
      </c>
      <c r="N65" s="48">
        <v>118878766.92</v>
      </c>
      <c r="P65" s="45">
        <v>0</v>
      </c>
      <c r="Q65" s="45">
        <v>0</v>
      </c>
      <c r="R65" s="48">
        <v>118878766.92</v>
      </c>
    </row>
    <row r="66" spans="4:18" x14ac:dyDescent="0.3">
      <c r="D66" s="45" t="s">
        <v>384</v>
      </c>
      <c r="F66" s="45">
        <v>138901</v>
      </c>
      <c r="I66" s="45">
        <v>500512</v>
      </c>
      <c r="J66" s="45" t="s">
        <v>400</v>
      </c>
      <c r="K66" s="45" t="s">
        <v>386</v>
      </c>
      <c r="L66" s="45" t="s">
        <v>26</v>
      </c>
      <c r="N66" s="48">
        <v>3692230.19</v>
      </c>
      <c r="P66" s="48">
        <v>4752930.2300000004</v>
      </c>
      <c r="Q66" s="48">
        <v>3692230.19</v>
      </c>
      <c r="R66" s="48">
        <v>4752930.2300000004</v>
      </c>
    </row>
    <row r="67" spans="4:18" x14ac:dyDescent="0.3">
      <c r="D67" s="45" t="s">
        <v>384</v>
      </c>
      <c r="F67" s="45">
        <v>138901</v>
      </c>
      <c r="I67" s="45">
        <v>500515</v>
      </c>
      <c r="J67" s="45" t="s">
        <v>401</v>
      </c>
      <c r="L67" s="45" t="s">
        <v>26</v>
      </c>
      <c r="N67" s="48">
        <v>27628531.809999999</v>
      </c>
      <c r="P67" s="45">
        <v>0</v>
      </c>
      <c r="Q67" s="45">
        <v>0</v>
      </c>
      <c r="R67" s="48">
        <v>27628531.809999999</v>
      </c>
    </row>
    <row r="68" spans="4:18" x14ac:dyDescent="0.3">
      <c r="D68" s="45" t="s">
        <v>384</v>
      </c>
      <c r="F68" s="45">
        <v>138901</v>
      </c>
      <c r="I68" s="45">
        <v>500515</v>
      </c>
      <c r="J68" s="45" t="s">
        <v>401</v>
      </c>
      <c r="K68" s="45" t="s">
        <v>386</v>
      </c>
      <c r="L68" s="45" t="s">
        <v>26</v>
      </c>
      <c r="N68" s="48">
        <v>5402248.9199999999</v>
      </c>
      <c r="P68" s="48">
        <v>8829611.9299999997</v>
      </c>
      <c r="Q68" s="48">
        <v>8473208.8399999999</v>
      </c>
      <c r="R68" s="48">
        <v>5758652.0099999998</v>
      </c>
    </row>
    <row r="69" spans="4:18" x14ac:dyDescent="0.3">
      <c r="D69" s="45" t="s">
        <v>384</v>
      </c>
      <c r="F69" s="45">
        <v>138901</v>
      </c>
      <c r="I69" s="45">
        <v>500520</v>
      </c>
      <c r="J69" s="45" t="s">
        <v>895</v>
      </c>
      <c r="L69" s="45" t="s">
        <v>26</v>
      </c>
      <c r="N69" s="48">
        <v>43435401.590000004</v>
      </c>
      <c r="P69" s="45">
        <v>0</v>
      </c>
      <c r="Q69" s="48">
        <v>10062500</v>
      </c>
      <c r="R69" s="48">
        <v>33372901.59</v>
      </c>
    </row>
    <row r="70" spans="4:18" x14ac:dyDescent="0.3">
      <c r="D70" s="45" t="s">
        <v>384</v>
      </c>
      <c r="F70" s="45">
        <v>138901</v>
      </c>
      <c r="I70" s="45">
        <v>500520</v>
      </c>
      <c r="J70" s="45" t="s">
        <v>895</v>
      </c>
      <c r="K70" s="45" t="s">
        <v>386</v>
      </c>
      <c r="L70" s="45" t="s">
        <v>26</v>
      </c>
      <c r="N70" s="48">
        <v>27115848.370000001</v>
      </c>
      <c r="P70" s="48">
        <v>46963346.530000001</v>
      </c>
      <c r="Q70" s="48">
        <v>46327096.490000002</v>
      </c>
      <c r="R70" s="48">
        <v>27752098.41</v>
      </c>
    </row>
    <row r="71" spans="4:18" x14ac:dyDescent="0.3">
      <c r="D71" s="45" t="s">
        <v>384</v>
      </c>
      <c r="F71" s="45">
        <v>138901</v>
      </c>
      <c r="I71" s="45">
        <v>500522</v>
      </c>
      <c r="J71" s="45" t="s">
        <v>402</v>
      </c>
      <c r="L71" s="45" t="s">
        <v>26</v>
      </c>
      <c r="N71" s="48">
        <v>18173011</v>
      </c>
      <c r="P71" s="45">
        <v>0</v>
      </c>
      <c r="Q71" s="45">
        <v>0</v>
      </c>
      <c r="R71" s="48">
        <v>18173011</v>
      </c>
    </row>
    <row r="72" spans="4:18" x14ac:dyDescent="0.3">
      <c r="D72" s="45" t="s">
        <v>384</v>
      </c>
      <c r="F72" s="45">
        <v>138901</v>
      </c>
      <c r="I72" s="45">
        <v>500522</v>
      </c>
      <c r="J72" s="45" t="s">
        <v>402</v>
      </c>
      <c r="K72" s="45" t="s">
        <v>386</v>
      </c>
      <c r="L72" s="45" t="s">
        <v>26</v>
      </c>
      <c r="N72" s="48">
        <v>5673311.5</v>
      </c>
      <c r="P72" s="48">
        <v>5930614</v>
      </c>
      <c r="Q72" s="48">
        <v>5673311.5</v>
      </c>
      <c r="R72" s="48">
        <v>5930614</v>
      </c>
    </row>
    <row r="73" spans="4:18" x14ac:dyDescent="0.3">
      <c r="D73" s="45" t="s">
        <v>384</v>
      </c>
      <c r="F73" s="45">
        <v>138901</v>
      </c>
      <c r="I73" s="45">
        <v>500523</v>
      </c>
      <c r="J73" s="45" t="s">
        <v>644</v>
      </c>
      <c r="L73" s="45" t="s">
        <v>26</v>
      </c>
      <c r="N73" s="48">
        <v>10451461.189999999</v>
      </c>
      <c r="P73" s="48">
        <v>5758176.3300000001</v>
      </c>
      <c r="Q73" s="48">
        <v>7108669</v>
      </c>
      <c r="R73" s="48">
        <v>9100968.5199999996</v>
      </c>
    </row>
    <row r="74" spans="4:18" x14ac:dyDescent="0.3">
      <c r="D74" s="45" t="s">
        <v>384</v>
      </c>
      <c r="F74" s="45">
        <v>138901</v>
      </c>
      <c r="I74" s="45">
        <v>500523</v>
      </c>
      <c r="J74" s="45" t="s">
        <v>644</v>
      </c>
      <c r="K74" s="45" t="s">
        <v>386</v>
      </c>
      <c r="L74" s="45" t="s">
        <v>26</v>
      </c>
      <c r="N74" s="48">
        <v>3739418.6</v>
      </c>
      <c r="P74" s="48">
        <v>236899648.66</v>
      </c>
      <c r="Q74" s="48">
        <v>236773386.00999999</v>
      </c>
      <c r="R74" s="48">
        <v>3865681.25</v>
      </c>
    </row>
    <row r="75" spans="4:18" x14ac:dyDescent="0.3">
      <c r="D75" s="45" t="s">
        <v>384</v>
      </c>
      <c r="F75" s="45">
        <v>138901</v>
      </c>
      <c r="I75" s="45">
        <v>500538</v>
      </c>
      <c r="J75" s="45" t="s">
        <v>403</v>
      </c>
      <c r="L75" s="45" t="s">
        <v>26</v>
      </c>
      <c r="N75" s="48">
        <v>3394165.01</v>
      </c>
      <c r="P75" s="48">
        <v>3515373.9</v>
      </c>
      <c r="Q75" s="48">
        <v>1609981.82</v>
      </c>
      <c r="R75" s="48">
        <v>5299557.09</v>
      </c>
    </row>
    <row r="76" spans="4:18" x14ac:dyDescent="0.3">
      <c r="D76" s="45" t="s">
        <v>384</v>
      </c>
      <c r="F76" s="45">
        <v>138901</v>
      </c>
      <c r="I76" s="45">
        <v>500538</v>
      </c>
      <c r="J76" s="45" t="s">
        <v>403</v>
      </c>
      <c r="K76" s="45" t="s">
        <v>386</v>
      </c>
      <c r="L76" s="45" t="s">
        <v>26</v>
      </c>
      <c r="N76" s="48">
        <v>1037068.43</v>
      </c>
      <c r="P76" s="48">
        <v>17646114.460000001</v>
      </c>
      <c r="Q76" s="48">
        <v>17538064.59</v>
      </c>
      <c r="R76" s="48">
        <v>1145118.3</v>
      </c>
    </row>
    <row r="77" spans="4:18" x14ac:dyDescent="0.3">
      <c r="D77" s="45" t="s">
        <v>384</v>
      </c>
      <c r="F77" s="45">
        <v>138901</v>
      </c>
      <c r="I77" s="45">
        <v>500540</v>
      </c>
      <c r="J77" s="45" t="s">
        <v>748</v>
      </c>
      <c r="L77" s="45" t="s">
        <v>26</v>
      </c>
      <c r="N77" s="48">
        <v>68082271.829999998</v>
      </c>
      <c r="P77" s="45">
        <v>0</v>
      </c>
      <c r="Q77" s="45">
        <v>0</v>
      </c>
      <c r="R77" s="48">
        <v>68082271.829999998</v>
      </c>
    </row>
    <row r="78" spans="4:18" x14ac:dyDescent="0.3">
      <c r="D78" s="45" t="s">
        <v>384</v>
      </c>
      <c r="F78" s="45">
        <v>138901</v>
      </c>
      <c r="I78" s="45">
        <v>500540</v>
      </c>
      <c r="J78" s="45" t="s">
        <v>748</v>
      </c>
      <c r="K78" s="45" t="s">
        <v>386</v>
      </c>
      <c r="L78" s="45" t="s">
        <v>26</v>
      </c>
      <c r="N78" s="48">
        <v>12550403.67</v>
      </c>
      <c r="P78" s="48">
        <v>13880275.17</v>
      </c>
      <c r="Q78" s="48">
        <v>14981032.17</v>
      </c>
      <c r="R78" s="48">
        <v>11449646.67</v>
      </c>
    </row>
    <row r="79" spans="4:18" x14ac:dyDescent="0.3">
      <c r="D79" s="45" t="s">
        <v>384</v>
      </c>
      <c r="F79" s="45">
        <v>138901</v>
      </c>
      <c r="I79" s="45">
        <v>500541</v>
      </c>
      <c r="J79" s="45" t="s">
        <v>897</v>
      </c>
      <c r="L79" s="45" t="s">
        <v>26</v>
      </c>
      <c r="N79" s="48">
        <v>855500</v>
      </c>
      <c r="P79" s="45">
        <v>0</v>
      </c>
      <c r="Q79" s="48">
        <v>814876.78</v>
      </c>
      <c r="R79" s="48">
        <v>40623.22</v>
      </c>
    </row>
    <row r="80" spans="4:18" x14ac:dyDescent="0.3">
      <c r="D80" s="45" t="s">
        <v>384</v>
      </c>
      <c r="F80" s="45">
        <v>138901</v>
      </c>
      <c r="I80" s="45">
        <v>500541</v>
      </c>
      <c r="J80" s="45" t="s">
        <v>897</v>
      </c>
      <c r="K80" s="45" t="s">
        <v>386</v>
      </c>
      <c r="L80" s="45" t="s">
        <v>26</v>
      </c>
      <c r="N80" s="48">
        <v>1563400</v>
      </c>
      <c r="P80" s="48">
        <v>6103800</v>
      </c>
      <c r="Q80" s="48">
        <v>6077799.9900000002</v>
      </c>
      <c r="R80" s="48">
        <v>1589400.01</v>
      </c>
    </row>
    <row r="81" spans="4:18" x14ac:dyDescent="0.3">
      <c r="D81" s="45" t="s">
        <v>384</v>
      </c>
      <c r="F81" s="45">
        <v>138901</v>
      </c>
      <c r="I81" s="45">
        <v>500543</v>
      </c>
      <c r="J81" s="45" t="s">
        <v>898</v>
      </c>
      <c r="L81" s="45" t="s">
        <v>26</v>
      </c>
      <c r="N81" s="48">
        <v>202434.72</v>
      </c>
      <c r="P81" s="45">
        <v>0</v>
      </c>
      <c r="Q81" s="45">
        <v>0</v>
      </c>
      <c r="R81" s="48">
        <v>202434.72</v>
      </c>
    </row>
    <row r="82" spans="4:18" x14ac:dyDescent="0.3">
      <c r="D82" s="45" t="s">
        <v>384</v>
      </c>
      <c r="F82" s="45">
        <v>138901</v>
      </c>
      <c r="I82" s="45">
        <v>500544</v>
      </c>
      <c r="J82" s="45" t="s">
        <v>899</v>
      </c>
      <c r="L82" s="45" t="s">
        <v>26</v>
      </c>
      <c r="N82" s="48">
        <v>72545.679999999993</v>
      </c>
      <c r="P82" s="45">
        <v>0</v>
      </c>
      <c r="Q82" s="48">
        <v>9068.24</v>
      </c>
      <c r="R82" s="48">
        <v>63477.440000000002</v>
      </c>
    </row>
    <row r="83" spans="4:18" x14ac:dyDescent="0.3">
      <c r="D83" s="45" t="s">
        <v>384</v>
      </c>
      <c r="F83" s="45">
        <v>138901</v>
      </c>
      <c r="I83" s="45">
        <v>500546</v>
      </c>
      <c r="J83" s="45" t="s">
        <v>404</v>
      </c>
      <c r="L83" s="45" t="s">
        <v>26</v>
      </c>
      <c r="N83" s="48">
        <v>458796.92</v>
      </c>
      <c r="P83" s="45">
        <v>0</v>
      </c>
      <c r="Q83" s="45">
        <v>0</v>
      </c>
      <c r="R83" s="48">
        <v>458796.92</v>
      </c>
    </row>
    <row r="84" spans="4:18" x14ac:dyDescent="0.3">
      <c r="D84" s="45" t="s">
        <v>384</v>
      </c>
      <c r="F84" s="45">
        <v>138901</v>
      </c>
      <c r="I84" s="45">
        <v>500555</v>
      </c>
      <c r="J84" s="45" t="s">
        <v>405</v>
      </c>
      <c r="L84" s="45" t="s">
        <v>26</v>
      </c>
      <c r="N84" s="48">
        <v>1005954.98</v>
      </c>
      <c r="P84" s="45">
        <v>0</v>
      </c>
      <c r="Q84" s="45">
        <v>0</v>
      </c>
      <c r="R84" s="48">
        <v>1005954.98</v>
      </c>
    </row>
    <row r="85" spans="4:18" x14ac:dyDescent="0.3">
      <c r="D85" s="45" t="s">
        <v>384</v>
      </c>
      <c r="F85" s="45">
        <v>138901</v>
      </c>
      <c r="I85" s="45">
        <v>500555</v>
      </c>
      <c r="J85" s="45" t="s">
        <v>405</v>
      </c>
      <c r="K85" s="45" t="s">
        <v>386</v>
      </c>
      <c r="L85" s="45" t="s">
        <v>26</v>
      </c>
      <c r="N85" s="45">
        <v>0</v>
      </c>
      <c r="P85" s="48">
        <v>383469.35</v>
      </c>
      <c r="Q85" s="48">
        <v>383469.35</v>
      </c>
      <c r="R85" s="45">
        <v>0</v>
      </c>
    </row>
    <row r="86" spans="4:18" x14ac:dyDescent="0.3">
      <c r="D86" s="45" t="s">
        <v>384</v>
      </c>
      <c r="F86" s="45">
        <v>138901</v>
      </c>
      <c r="I86" s="45">
        <v>500557</v>
      </c>
      <c r="J86" s="45" t="s">
        <v>406</v>
      </c>
      <c r="L86" s="45" t="s">
        <v>26</v>
      </c>
      <c r="N86" s="48">
        <v>110751629.14</v>
      </c>
      <c r="P86" s="45">
        <v>0</v>
      </c>
      <c r="Q86" s="45">
        <v>0</v>
      </c>
      <c r="R86" s="48">
        <v>110751629.14</v>
      </c>
    </row>
    <row r="87" spans="4:18" x14ac:dyDescent="0.3">
      <c r="D87" s="45" t="s">
        <v>384</v>
      </c>
      <c r="F87" s="45">
        <v>138901</v>
      </c>
      <c r="I87" s="45">
        <v>500557</v>
      </c>
      <c r="J87" s="45" t="s">
        <v>406</v>
      </c>
      <c r="K87" s="45" t="s">
        <v>386</v>
      </c>
      <c r="L87" s="45" t="s">
        <v>26</v>
      </c>
      <c r="N87" s="48">
        <v>30425311.5</v>
      </c>
      <c r="P87" s="48">
        <v>34885127.520000003</v>
      </c>
      <c r="Q87" s="48">
        <v>33361824.309999999</v>
      </c>
      <c r="R87" s="48">
        <v>31948614.710000001</v>
      </c>
    </row>
    <row r="88" spans="4:18" x14ac:dyDescent="0.3">
      <c r="D88" s="45" t="s">
        <v>384</v>
      </c>
      <c r="F88" s="45">
        <v>138901</v>
      </c>
      <c r="I88" s="45">
        <v>500558</v>
      </c>
      <c r="J88" s="45" t="s">
        <v>406</v>
      </c>
      <c r="L88" s="45" t="s">
        <v>26</v>
      </c>
      <c r="N88" s="48">
        <v>121567989.73999999</v>
      </c>
      <c r="P88" s="45">
        <v>0</v>
      </c>
      <c r="Q88" s="45">
        <v>0</v>
      </c>
      <c r="R88" s="48">
        <v>121567989.73999999</v>
      </c>
    </row>
    <row r="89" spans="4:18" x14ac:dyDescent="0.3">
      <c r="D89" s="45" t="s">
        <v>384</v>
      </c>
      <c r="F89" s="45">
        <v>138901</v>
      </c>
      <c r="I89" s="45">
        <v>500558</v>
      </c>
      <c r="J89" s="45" t="s">
        <v>406</v>
      </c>
      <c r="K89" s="45" t="s">
        <v>386</v>
      </c>
      <c r="L89" s="45" t="s">
        <v>26</v>
      </c>
      <c r="N89" s="48">
        <v>39323867.789999999</v>
      </c>
      <c r="P89" s="48">
        <v>45537342.82</v>
      </c>
      <c r="Q89" s="48">
        <v>43801315.079999998</v>
      </c>
      <c r="R89" s="48">
        <v>41059895.530000001</v>
      </c>
    </row>
    <row r="90" spans="4:18" x14ac:dyDescent="0.3">
      <c r="D90" s="45" t="s">
        <v>384</v>
      </c>
      <c r="F90" s="45">
        <v>138901</v>
      </c>
      <c r="I90" s="45">
        <v>500560</v>
      </c>
      <c r="J90" s="45" t="s">
        <v>407</v>
      </c>
      <c r="L90" s="45" t="s">
        <v>26</v>
      </c>
      <c r="N90" s="48">
        <v>790000</v>
      </c>
      <c r="P90" s="45">
        <v>0</v>
      </c>
      <c r="Q90" s="48">
        <v>1000</v>
      </c>
      <c r="R90" s="48">
        <v>789000</v>
      </c>
    </row>
    <row r="91" spans="4:18" x14ac:dyDescent="0.3">
      <c r="D91" s="45" t="s">
        <v>384</v>
      </c>
      <c r="F91" s="45">
        <v>138901</v>
      </c>
      <c r="I91" s="45">
        <v>500565</v>
      </c>
      <c r="J91" s="45" t="s">
        <v>902</v>
      </c>
      <c r="L91" s="45" t="s">
        <v>26</v>
      </c>
      <c r="N91" s="48">
        <v>119587050</v>
      </c>
      <c r="P91" s="45">
        <v>0</v>
      </c>
      <c r="Q91" s="45">
        <v>0</v>
      </c>
      <c r="R91" s="48">
        <v>119587050</v>
      </c>
    </row>
    <row r="92" spans="4:18" x14ac:dyDescent="0.3">
      <c r="D92" s="45" t="s">
        <v>384</v>
      </c>
      <c r="F92" s="45">
        <v>138901</v>
      </c>
      <c r="I92" s="45">
        <v>500565</v>
      </c>
      <c r="J92" s="45" t="s">
        <v>902</v>
      </c>
      <c r="K92" s="45" t="s">
        <v>386</v>
      </c>
      <c r="L92" s="45" t="s">
        <v>26</v>
      </c>
      <c r="N92" s="48">
        <v>40967437.5</v>
      </c>
      <c r="P92" s="48">
        <v>48136050</v>
      </c>
      <c r="Q92" s="48">
        <v>46403662.5</v>
      </c>
      <c r="R92" s="48">
        <v>42699825</v>
      </c>
    </row>
    <row r="93" spans="4:18" x14ac:dyDescent="0.3">
      <c r="D93" s="45" t="s">
        <v>384</v>
      </c>
      <c r="F93" s="45">
        <v>138901</v>
      </c>
      <c r="I93" s="45">
        <v>500567</v>
      </c>
      <c r="J93" s="45" t="s">
        <v>903</v>
      </c>
      <c r="L93" s="45" t="s">
        <v>26</v>
      </c>
      <c r="N93" s="48">
        <v>-18510.36</v>
      </c>
      <c r="P93" s="45">
        <v>0</v>
      </c>
      <c r="Q93" s="45">
        <v>0</v>
      </c>
      <c r="R93" s="48">
        <v>-18510.36</v>
      </c>
    </row>
    <row r="94" spans="4:18" x14ac:dyDescent="0.3">
      <c r="D94" s="45" t="s">
        <v>384</v>
      </c>
      <c r="F94" s="45">
        <v>138901</v>
      </c>
      <c r="I94" s="45">
        <v>500567</v>
      </c>
      <c r="J94" s="45" t="s">
        <v>903</v>
      </c>
      <c r="K94" s="45" t="s">
        <v>386</v>
      </c>
      <c r="L94" s="45" t="s">
        <v>26</v>
      </c>
      <c r="N94" s="48">
        <v>1107833.51</v>
      </c>
      <c r="P94" s="48">
        <v>3307981.69</v>
      </c>
      <c r="Q94" s="48">
        <v>3296227.86</v>
      </c>
      <c r="R94" s="48">
        <v>1119587.3400000001</v>
      </c>
    </row>
    <row r="95" spans="4:18" x14ac:dyDescent="0.3">
      <c r="D95" s="45" t="s">
        <v>384</v>
      </c>
      <c r="F95" s="45">
        <v>138901</v>
      </c>
      <c r="I95" s="45">
        <v>500576</v>
      </c>
      <c r="J95" s="45" t="s">
        <v>408</v>
      </c>
      <c r="L95" s="45" t="s">
        <v>26</v>
      </c>
      <c r="N95" s="48">
        <v>3401345.53</v>
      </c>
      <c r="P95" s="45">
        <v>0</v>
      </c>
      <c r="Q95" s="45">
        <v>0</v>
      </c>
      <c r="R95" s="48">
        <v>3401345.53</v>
      </c>
    </row>
    <row r="96" spans="4:18" x14ac:dyDescent="0.3">
      <c r="D96" s="45" t="s">
        <v>384</v>
      </c>
      <c r="F96" s="45">
        <v>138901</v>
      </c>
      <c r="I96" s="45">
        <v>500576</v>
      </c>
      <c r="J96" s="45" t="s">
        <v>408</v>
      </c>
      <c r="K96" s="45" t="s">
        <v>386</v>
      </c>
      <c r="L96" s="45" t="s">
        <v>26</v>
      </c>
      <c r="N96" s="48">
        <v>405124.15</v>
      </c>
      <c r="P96" s="48">
        <v>360383.76</v>
      </c>
      <c r="Q96" s="48">
        <v>412347.79</v>
      </c>
      <c r="R96" s="48">
        <v>353160.12</v>
      </c>
    </row>
    <row r="97" spans="4:18" x14ac:dyDescent="0.3">
      <c r="D97" s="45" t="s">
        <v>384</v>
      </c>
      <c r="F97" s="45">
        <v>138901</v>
      </c>
      <c r="I97" s="45">
        <v>500577</v>
      </c>
      <c r="J97" s="45" t="s">
        <v>409</v>
      </c>
      <c r="L97" s="45" t="s">
        <v>26</v>
      </c>
      <c r="N97" s="48">
        <v>849792.56</v>
      </c>
      <c r="P97" s="45">
        <v>0</v>
      </c>
      <c r="Q97" s="48">
        <v>3000</v>
      </c>
      <c r="R97" s="48">
        <v>846792.56</v>
      </c>
    </row>
    <row r="98" spans="4:18" x14ac:dyDescent="0.3">
      <c r="D98" s="45" t="s">
        <v>384</v>
      </c>
      <c r="F98" s="45">
        <v>138901</v>
      </c>
      <c r="I98" s="45">
        <v>500590</v>
      </c>
      <c r="J98" s="45" t="s">
        <v>410</v>
      </c>
      <c r="L98" s="45" t="s">
        <v>26</v>
      </c>
      <c r="N98" s="48">
        <v>4765370.51</v>
      </c>
      <c r="P98" s="45">
        <v>0</v>
      </c>
      <c r="Q98" s="45">
        <v>0</v>
      </c>
      <c r="R98" s="48">
        <v>4765370.51</v>
      </c>
    </row>
    <row r="99" spans="4:18" x14ac:dyDescent="0.3">
      <c r="D99" s="45" t="s">
        <v>384</v>
      </c>
      <c r="F99" s="45">
        <v>138901</v>
      </c>
      <c r="I99" s="45">
        <v>500590</v>
      </c>
      <c r="J99" s="45" t="s">
        <v>410</v>
      </c>
      <c r="K99" s="45" t="s">
        <v>386</v>
      </c>
      <c r="L99" s="45" t="s">
        <v>26</v>
      </c>
      <c r="N99" s="48">
        <v>609918.22</v>
      </c>
      <c r="P99" s="48">
        <v>656434.68999999994</v>
      </c>
      <c r="Q99" s="48">
        <v>609918.22</v>
      </c>
      <c r="R99" s="48">
        <v>656434.68999999994</v>
      </c>
    </row>
    <row r="100" spans="4:18" x14ac:dyDescent="0.3">
      <c r="D100" s="45" t="s">
        <v>384</v>
      </c>
      <c r="F100" s="45">
        <v>138901</v>
      </c>
      <c r="I100" s="45">
        <v>500591</v>
      </c>
      <c r="J100" s="45" t="s">
        <v>904</v>
      </c>
      <c r="L100" s="45" t="s">
        <v>26</v>
      </c>
      <c r="N100" s="48">
        <v>26405018.620000001</v>
      </c>
      <c r="P100" s="45">
        <v>0</v>
      </c>
      <c r="Q100" s="45">
        <v>0</v>
      </c>
      <c r="R100" s="48">
        <v>26405018.620000001</v>
      </c>
    </row>
    <row r="101" spans="4:18" x14ac:dyDescent="0.3">
      <c r="D101" s="45" t="s">
        <v>384</v>
      </c>
      <c r="F101" s="45">
        <v>138901</v>
      </c>
      <c r="I101" s="45">
        <v>500591</v>
      </c>
      <c r="J101" s="45" t="s">
        <v>904</v>
      </c>
      <c r="K101" s="45" t="s">
        <v>386</v>
      </c>
      <c r="L101" s="45" t="s">
        <v>26</v>
      </c>
      <c r="N101" s="48">
        <v>6239004.9400000004</v>
      </c>
      <c r="P101" s="48">
        <v>6968547.6299999999</v>
      </c>
      <c r="Q101" s="48">
        <v>6686054.0599999996</v>
      </c>
      <c r="R101" s="48">
        <v>6521498.5099999998</v>
      </c>
    </row>
    <row r="102" spans="4:18" x14ac:dyDescent="0.3">
      <c r="D102" s="45" t="s">
        <v>384</v>
      </c>
      <c r="F102" s="45">
        <v>138901</v>
      </c>
      <c r="I102" s="45">
        <v>500610</v>
      </c>
      <c r="J102" s="45" t="s">
        <v>907</v>
      </c>
      <c r="L102" s="45" t="s">
        <v>26</v>
      </c>
      <c r="N102" s="48">
        <v>24190439.5</v>
      </c>
      <c r="P102" s="45">
        <v>0</v>
      </c>
      <c r="Q102" s="48">
        <v>1710625</v>
      </c>
      <c r="R102" s="48">
        <v>22479814.5</v>
      </c>
    </row>
    <row r="103" spans="4:18" x14ac:dyDescent="0.3">
      <c r="D103" s="45" t="s">
        <v>384</v>
      </c>
      <c r="F103" s="45">
        <v>138901</v>
      </c>
      <c r="I103" s="45">
        <v>500610</v>
      </c>
      <c r="J103" s="45" t="s">
        <v>907</v>
      </c>
      <c r="K103" s="45" t="s">
        <v>386</v>
      </c>
      <c r="L103" s="45" t="s">
        <v>26</v>
      </c>
      <c r="N103" s="48">
        <v>6650535.4900000002</v>
      </c>
      <c r="P103" s="48">
        <v>7426455.5599999996</v>
      </c>
      <c r="Q103" s="48">
        <v>7114930.54</v>
      </c>
      <c r="R103" s="48">
        <v>6962060.5099999998</v>
      </c>
    </row>
    <row r="104" spans="4:18" x14ac:dyDescent="0.3">
      <c r="D104" s="45" t="s">
        <v>384</v>
      </c>
      <c r="F104" s="45">
        <v>138901</v>
      </c>
      <c r="I104" s="45">
        <v>500613</v>
      </c>
      <c r="J104" s="45" t="s">
        <v>411</v>
      </c>
      <c r="L104" s="45" t="s">
        <v>26</v>
      </c>
      <c r="N104" s="48">
        <v>7458382.4800000004</v>
      </c>
      <c r="P104" s="45">
        <v>0</v>
      </c>
      <c r="Q104" s="45">
        <v>0</v>
      </c>
      <c r="R104" s="48">
        <v>7458382.4800000004</v>
      </c>
    </row>
    <row r="105" spans="4:18" x14ac:dyDescent="0.3">
      <c r="D105" s="45" t="s">
        <v>384</v>
      </c>
      <c r="F105" s="45">
        <v>138901</v>
      </c>
      <c r="I105" s="45">
        <v>500617</v>
      </c>
      <c r="J105" s="45" t="s">
        <v>749</v>
      </c>
      <c r="L105" s="45" t="s">
        <v>26</v>
      </c>
      <c r="N105" s="48">
        <v>302206.27</v>
      </c>
      <c r="P105" s="45">
        <v>0</v>
      </c>
      <c r="Q105" s="48">
        <v>10998.27</v>
      </c>
      <c r="R105" s="48">
        <v>291208</v>
      </c>
    </row>
    <row r="106" spans="4:18" x14ac:dyDescent="0.3">
      <c r="D106" s="45" t="s">
        <v>384</v>
      </c>
      <c r="F106" s="45">
        <v>138901</v>
      </c>
      <c r="I106" s="45">
        <v>500626</v>
      </c>
      <c r="J106" s="45" t="s">
        <v>769</v>
      </c>
      <c r="L106" s="45" t="s">
        <v>26</v>
      </c>
      <c r="N106" s="48">
        <v>51873827.18</v>
      </c>
      <c r="P106" s="48">
        <v>10859161.880000001</v>
      </c>
      <c r="Q106" s="45">
        <v>0</v>
      </c>
      <c r="R106" s="48">
        <v>62732989.060000002</v>
      </c>
    </row>
    <row r="107" spans="4:18" x14ac:dyDescent="0.3">
      <c r="D107" s="45" t="s">
        <v>384</v>
      </c>
      <c r="F107" s="45">
        <v>138901</v>
      </c>
      <c r="I107" s="45">
        <v>500626</v>
      </c>
      <c r="J107" s="45" t="s">
        <v>769</v>
      </c>
      <c r="K107" s="45" t="s">
        <v>386</v>
      </c>
      <c r="L107" s="45" t="s">
        <v>26</v>
      </c>
      <c r="N107" s="48">
        <v>-1485079.38</v>
      </c>
      <c r="P107" s="48">
        <v>2076242.38</v>
      </c>
      <c r="Q107" s="48">
        <v>1350838.89</v>
      </c>
      <c r="R107" s="48">
        <v>-759675.89</v>
      </c>
    </row>
    <row r="108" spans="4:18" x14ac:dyDescent="0.3">
      <c r="D108" s="45" t="s">
        <v>384</v>
      </c>
      <c r="F108" s="45">
        <v>138901</v>
      </c>
      <c r="I108" s="45">
        <v>500629</v>
      </c>
      <c r="J108" s="45" t="s">
        <v>412</v>
      </c>
      <c r="L108" s="45" t="s">
        <v>26</v>
      </c>
      <c r="N108" s="48">
        <v>5130167.1100000003</v>
      </c>
      <c r="P108" s="45">
        <v>0</v>
      </c>
      <c r="Q108" s="48">
        <v>79852.34</v>
      </c>
      <c r="R108" s="48">
        <v>5050314.7699999996</v>
      </c>
    </row>
    <row r="109" spans="4:18" x14ac:dyDescent="0.3">
      <c r="D109" s="45" t="s">
        <v>384</v>
      </c>
      <c r="F109" s="45">
        <v>138901</v>
      </c>
      <c r="I109" s="45">
        <v>500630</v>
      </c>
      <c r="J109" s="45" t="s">
        <v>770</v>
      </c>
      <c r="L109" s="45" t="s">
        <v>26</v>
      </c>
      <c r="N109" s="48">
        <v>322917445.79000002</v>
      </c>
      <c r="P109" s="45">
        <v>0</v>
      </c>
      <c r="Q109" s="45">
        <v>0</v>
      </c>
      <c r="R109" s="48">
        <v>322917445.79000002</v>
      </c>
    </row>
    <row r="110" spans="4:18" x14ac:dyDescent="0.3">
      <c r="D110" s="45" t="s">
        <v>384</v>
      </c>
      <c r="F110" s="45">
        <v>138901</v>
      </c>
      <c r="I110" s="45">
        <v>500630</v>
      </c>
      <c r="J110" s="45" t="s">
        <v>770</v>
      </c>
      <c r="K110" s="45" t="s">
        <v>386</v>
      </c>
      <c r="L110" s="45" t="s">
        <v>26</v>
      </c>
      <c r="N110" s="48">
        <v>58729941.5</v>
      </c>
      <c r="P110" s="48">
        <v>62977042.030000001</v>
      </c>
      <c r="Q110" s="48">
        <v>58859055.840000004</v>
      </c>
      <c r="R110" s="48">
        <v>62847927.689999998</v>
      </c>
    </row>
    <row r="111" spans="4:18" x14ac:dyDescent="0.3">
      <c r="D111" s="45" t="s">
        <v>384</v>
      </c>
      <c r="F111" s="45">
        <v>138901</v>
      </c>
      <c r="I111" s="45">
        <v>500631</v>
      </c>
      <c r="J111" s="45" t="s">
        <v>413</v>
      </c>
      <c r="L111" s="45" t="s">
        <v>26</v>
      </c>
      <c r="N111" s="48">
        <v>574171.62</v>
      </c>
      <c r="P111" s="45">
        <v>0</v>
      </c>
      <c r="Q111" s="45">
        <v>0</v>
      </c>
      <c r="R111" s="48">
        <v>574171.62</v>
      </c>
    </row>
    <row r="112" spans="4:18" x14ac:dyDescent="0.3">
      <c r="D112" s="45" t="s">
        <v>384</v>
      </c>
      <c r="F112" s="45">
        <v>138901</v>
      </c>
      <c r="I112" s="45">
        <v>500631</v>
      </c>
      <c r="J112" s="45" t="s">
        <v>413</v>
      </c>
      <c r="K112" s="45" t="s">
        <v>386</v>
      </c>
      <c r="L112" s="45" t="s">
        <v>26</v>
      </c>
      <c r="N112" s="48">
        <v>15442.14</v>
      </c>
      <c r="P112" s="48">
        <v>26697.86</v>
      </c>
      <c r="Q112" s="48">
        <v>15674.29</v>
      </c>
      <c r="R112" s="48">
        <v>26465.71</v>
      </c>
    </row>
    <row r="113" spans="4:18" x14ac:dyDescent="0.3">
      <c r="D113" s="45" t="s">
        <v>384</v>
      </c>
      <c r="F113" s="45">
        <v>138901</v>
      </c>
      <c r="I113" s="45">
        <v>500635</v>
      </c>
      <c r="J113" s="45" t="s">
        <v>910</v>
      </c>
      <c r="L113" s="45" t="s">
        <v>26</v>
      </c>
      <c r="N113" s="48">
        <v>626880.01</v>
      </c>
      <c r="P113" s="45">
        <v>0</v>
      </c>
      <c r="Q113" s="45">
        <v>0</v>
      </c>
      <c r="R113" s="48">
        <v>626880.01</v>
      </c>
    </row>
    <row r="114" spans="4:18" x14ac:dyDescent="0.3">
      <c r="D114" s="45" t="s">
        <v>384</v>
      </c>
      <c r="F114" s="45">
        <v>138901</v>
      </c>
      <c r="I114" s="45">
        <v>500640</v>
      </c>
      <c r="J114" s="45" t="s">
        <v>414</v>
      </c>
      <c r="L114" s="45" t="s">
        <v>26</v>
      </c>
      <c r="N114" s="48">
        <v>113840057.72</v>
      </c>
      <c r="P114" s="45">
        <v>0</v>
      </c>
      <c r="Q114" s="45">
        <v>0</v>
      </c>
      <c r="R114" s="48">
        <v>113840057.72</v>
      </c>
    </row>
    <row r="115" spans="4:18" x14ac:dyDescent="0.3">
      <c r="D115" s="45" t="s">
        <v>384</v>
      </c>
      <c r="F115" s="45">
        <v>138901</v>
      </c>
      <c r="I115" s="45">
        <v>500640</v>
      </c>
      <c r="J115" s="45" t="s">
        <v>414</v>
      </c>
      <c r="K115" s="45" t="s">
        <v>386</v>
      </c>
      <c r="L115" s="45" t="s">
        <v>26</v>
      </c>
      <c r="N115" s="48">
        <v>28020364.289999999</v>
      </c>
      <c r="P115" s="48">
        <v>30187675.300000001</v>
      </c>
      <c r="Q115" s="48">
        <v>28656997.289999999</v>
      </c>
      <c r="R115" s="48">
        <v>29551042.300000001</v>
      </c>
    </row>
    <row r="116" spans="4:18" x14ac:dyDescent="0.3">
      <c r="D116" s="45" t="s">
        <v>384</v>
      </c>
      <c r="F116" s="45">
        <v>138901</v>
      </c>
      <c r="I116" s="45">
        <v>500642</v>
      </c>
      <c r="J116" s="45" t="s">
        <v>414</v>
      </c>
      <c r="L116" s="45" t="s">
        <v>26</v>
      </c>
      <c r="N116" s="48">
        <v>154528840.5</v>
      </c>
      <c r="P116" s="45">
        <v>0</v>
      </c>
      <c r="Q116" s="45">
        <v>0</v>
      </c>
      <c r="R116" s="48">
        <v>154528840.5</v>
      </c>
    </row>
    <row r="117" spans="4:18" x14ac:dyDescent="0.3">
      <c r="D117" s="45" t="s">
        <v>384</v>
      </c>
      <c r="F117" s="45">
        <v>138901</v>
      </c>
      <c r="I117" s="45">
        <v>500642</v>
      </c>
      <c r="J117" s="45" t="s">
        <v>414</v>
      </c>
      <c r="K117" s="45" t="s">
        <v>386</v>
      </c>
      <c r="L117" s="45" t="s">
        <v>26</v>
      </c>
      <c r="N117" s="48">
        <v>36967409.5</v>
      </c>
      <c r="P117" s="48">
        <v>39526409.5</v>
      </c>
      <c r="Q117" s="48">
        <v>37460159.5</v>
      </c>
      <c r="R117" s="48">
        <v>39033659.5</v>
      </c>
    </row>
    <row r="118" spans="4:18" x14ac:dyDescent="0.3">
      <c r="D118" s="45" t="s">
        <v>384</v>
      </c>
      <c r="F118" s="45">
        <v>138901</v>
      </c>
      <c r="I118" s="45">
        <v>500644</v>
      </c>
      <c r="J118" s="45" t="s">
        <v>415</v>
      </c>
      <c r="L118" s="45" t="s">
        <v>26</v>
      </c>
      <c r="N118" s="48">
        <v>1250552.46</v>
      </c>
      <c r="P118" s="45">
        <v>0</v>
      </c>
      <c r="Q118" s="45">
        <v>0</v>
      </c>
      <c r="R118" s="48">
        <v>1250552.46</v>
      </c>
    </row>
    <row r="119" spans="4:18" x14ac:dyDescent="0.3">
      <c r="D119" s="45" t="s">
        <v>384</v>
      </c>
      <c r="F119" s="45">
        <v>138901</v>
      </c>
      <c r="I119" s="45">
        <v>500656</v>
      </c>
      <c r="J119" s="45" t="s">
        <v>915</v>
      </c>
      <c r="L119" s="45" t="s">
        <v>26</v>
      </c>
      <c r="N119" s="48">
        <v>76242591.780000001</v>
      </c>
      <c r="P119" s="45">
        <v>0</v>
      </c>
      <c r="Q119" s="45">
        <v>0</v>
      </c>
      <c r="R119" s="48">
        <v>76242591.780000001</v>
      </c>
    </row>
    <row r="120" spans="4:18" x14ac:dyDescent="0.3">
      <c r="D120" s="45" t="s">
        <v>384</v>
      </c>
      <c r="F120" s="45">
        <v>138901</v>
      </c>
      <c r="I120" s="45">
        <v>500656</v>
      </c>
      <c r="J120" s="45" t="s">
        <v>915</v>
      </c>
      <c r="K120" s="45" t="s">
        <v>386</v>
      </c>
      <c r="L120" s="45" t="s">
        <v>26</v>
      </c>
      <c r="N120" s="48">
        <v>10531426.689999999</v>
      </c>
      <c r="P120" s="48">
        <v>12633020.84</v>
      </c>
      <c r="Q120" s="48">
        <v>11696726.67</v>
      </c>
      <c r="R120" s="48">
        <v>11467720.859999999</v>
      </c>
    </row>
    <row r="121" spans="4:18" x14ac:dyDescent="0.3">
      <c r="D121" s="45" t="s">
        <v>384</v>
      </c>
      <c r="F121" s="45">
        <v>138901</v>
      </c>
      <c r="I121" s="45">
        <v>500657</v>
      </c>
      <c r="J121" s="45" t="s">
        <v>916</v>
      </c>
      <c r="L121" s="45" t="s">
        <v>26</v>
      </c>
      <c r="N121" s="48">
        <v>241086.2</v>
      </c>
      <c r="P121" s="45">
        <v>0</v>
      </c>
      <c r="Q121" s="45">
        <v>0</v>
      </c>
      <c r="R121" s="48">
        <v>241086.2</v>
      </c>
    </row>
    <row r="122" spans="4:18" x14ac:dyDescent="0.3">
      <c r="D122" s="45" t="s">
        <v>384</v>
      </c>
      <c r="F122" s="45">
        <v>138901</v>
      </c>
      <c r="I122" s="45">
        <v>500677</v>
      </c>
      <c r="J122" s="45" t="s">
        <v>750</v>
      </c>
      <c r="L122" s="45" t="s">
        <v>26</v>
      </c>
      <c r="N122" s="48">
        <v>589096590.57000005</v>
      </c>
      <c r="P122" s="48">
        <v>11748965</v>
      </c>
      <c r="Q122" s="45">
        <v>0</v>
      </c>
      <c r="R122" s="48">
        <v>600845555.57000005</v>
      </c>
    </row>
    <row r="123" spans="4:18" x14ac:dyDescent="0.3">
      <c r="D123" s="45" t="s">
        <v>384</v>
      </c>
      <c r="F123" s="45">
        <v>138901</v>
      </c>
      <c r="I123" s="45">
        <v>500677</v>
      </c>
      <c r="J123" s="45" t="s">
        <v>750</v>
      </c>
      <c r="K123" s="45" t="s">
        <v>386</v>
      </c>
      <c r="L123" s="45" t="s">
        <v>26</v>
      </c>
      <c r="N123" s="48">
        <v>61982996.850000001</v>
      </c>
      <c r="P123" s="48">
        <v>89203044.540000007</v>
      </c>
      <c r="Q123" s="48">
        <v>81957584.129999995</v>
      </c>
      <c r="R123" s="48">
        <v>69228457.260000005</v>
      </c>
    </row>
    <row r="124" spans="4:18" x14ac:dyDescent="0.3">
      <c r="D124" s="45" t="s">
        <v>384</v>
      </c>
      <c r="F124" s="45">
        <v>138901</v>
      </c>
      <c r="I124" s="45">
        <v>500679</v>
      </c>
      <c r="J124" s="45" t="s">
        <v>416</v>
      </c>
      <c r="L124" s="45" t="s">
        <v>26</v>
      </c>
      <c r="N124" s="48">
        <v>247364006.03</v>
      </c>
      <c r="P124" s="45">
        <v>0</v>
      </c>
      <c r="Q124" s="45">
        <v>0</v>
      </c>
      <c r="R124" s="48">
        <v>247364006.03</v>
      </c>
    </row>
    <row r="125" spans="4:18" x14ac:dyDescent="0.3">
      <c r="D125" s="45" t="s">
        <v>384</v>
      </c>
      <c r="F125" s="45">
        <v>138901</v>
      </c>
      <c r="I125" s="45">
        <v>500679</v>
      </c>
      <c r="J125" s="45" t="s">
        <v>416</v>
      </c>
      <c r="K125" s="45" t="s">
        <v>386</v>
      </c>
      <c r="L125" s="45" t="s">
        <v>26</v>
      </c>
      <c r="N125" s="48">
        <v>54998493.969999999</v>
      </c>
      <c r="P125" s="48">
        <v>58260993.969999999</v>
      </c>
      <c r="Q125" s="48">
        <v>54998493.969999999</v>
      </c>
      <c r="R125" s="48">
        <v>58260993.969999999</v>
      </c>
    </row>
    <row r="126" spans="4:18" x14ac:dyDescent="0.3">
      <c r="D126" s="45" t="s">
        <v>384</v>
      </c>
      <c r="F126" s="45">
        <v>138901</v>
      </c>
      <c r="I126" s="45">
        <v>500680</v>
      </c>
      <c r="J126" s="45" t="s">
        <v>919</v>
      </c>
      <c r="L126" s="45" t="s">
        <v>26</v>
      </c>
      <c r="N126" s="48">
        <v>74551.740000000005</v>
      </c>
      <c r="P126" s="45">
        <v>0</v>
      </c>
      <c r="Q126" s="45">
        <v>0</v>
      </c>
      <c r="R126" s="48">
        <v>74551.740000000005</v>
      </c>
    </row>
    <row r="127" spans="4:18" x14ac:dyDescent="0.3">
      <c r="D127" s="45" t="s">
        <v>384</v>
      </c>
      <c r="F127" s="45">
        <v>138901</v>
      </c>
      <c r="I127" s="45">
        <v>500682</v>
      </c>
      <c r="J127" s="45" t="s">
        <v>771</v>
      </c>
      <c r="L127" s="45" t="s">
        <v>26</v>
      </c>
      <c r="N127" s="48">
        <v>940280.73</v>
      </c>
      <c r="P127" s="48">
        <v>311866.94</v>
      </c>
      <c r="Q127" s="48">
        <v>485319.04</v>
      </c>
      <c r="R127" s="48">
        <v>766828.63</v>
      </c>
    </row>
    <row r="128" spans="4:18" x14ac:dyDescent="0.3">
      <c r="D128" s="45" t="s">
        <v>384</v>
      </c>
      <c r="F128" s="45">
        <v>138901</v>
      </c>
      <c r="I128" s="45">
        <v>500682</v>
      </c>
      <c r="J128" s="45" t="s">
        <v>771</v>
      </c>
      <c r="K128" s="45" t="s">
        <v>386</v>
      </c>
      <c r="L128" s="45" t="s">
        <v>26</v>
      </c>
      <c r="N128" s="48">
        <v>181873.16</v>
      </c>
      <c r="P128" s="48">
        <v>610776.78</v>
      </c>
      <c r="Q128" s="48">
        <v>604428.41</v>
      </c>
      <c r="R128" s="48">
        <v>188221.53</v>
      </c>
    </row>
    <row r="129" spans="4:18" x14ac:dyDescent="0.3">
      <c r="D129" s="45" t="s">
        <v>384</v>
      </c>
      <c r="F129" s="45">
        <v>138901</v>
      </c>
      <c r="I129" s="45">
        <v>500686</v>
      </c>
      <c r="J129" s="45" t="s">
        <v>751</v>
      </c>
      <c r="L129" s="45" t="s">
        <v>26</v>
      </c>
      <c r="N129" s="48">
        <v>2630244.7999999998</v>
      </c>
      <c r="P129" s="45">
        <v>0</v>
      </c>
      <c r="Q129" s="48">
        <v>58785.2</v>
      </c>
      <c r="R129" s="48">
        <v>2571459.6</v>
      </c>
    </row>
    <row r="130" spans="4:18" x14ac:dyDescent="0.3">
      <c r="D130" s="45" t="s">
        <v>384</v>
      </c>
      <c r="F130" s="45">
        <v>138901</v>
      </c>
      <c r="I130" s="45">
        <v>500686</v>
      </c>
      <c r="J130" s="45" t="s">
        <v>751</v>
      </c>
      <c r="K130" s="45" t="s">
        <v>386</v>
      </c>
      <c r="L130" s="45" t="s">
        <v>26</v>
      </c>
      <c r="N130" s="48">
        <v>689725.1</v>
      </c>
      <c r="P130" s="48">
        <v>948308.45</v>
      </c>
      <c r="Q130" s="48">
        <v>913625.55</v>
      </c>
      <c r="R130" s="48">
        <v>724408</v>
      </c>
    </row>
    <row r="131" spans="4:18" x14ac:dyDescent="0.3">
      <c r="D131" s="45" t="s">
        <v>384</v>
      </c>
      <c r="F131" s="45">
        <v>138901</v>
      </c>
      <c r="I131" s="45">
        <v>500693</v>
      </c>
      <c r="J131" s="45" t="s">
        <v>417</v>
      </c>
      <c r="L131" s="45" t="s">
        <v>26</v>
      </c>
      <c r="N131" s="48">
        <v>3831068.9</v>
      </c>
      <c r="P131" s="48">
        <v>4962566.8099999996</v>
      </c>
      <c r="Q131" s="48">
        <v>481247.32</v>
      </c>
      <c r="R131" s="48">
        <v>8312388.3899999997</v>
      </c>
    </row>
    <row r="132" spans="4:18" x14ac:dyDescent="0.3">
      <c r="D132" s="45" t="s">
        <v>384</v>
      </c>
      <c r="F132" s="45">
        <v>138901</v>
      </c>
      <c r="I132" s="45">
        <v>500700</v>
      </c>
      <c r="J132" s="45" t="s">
        <v>921</v>
      </c>
      <c r="L132" s="45" t="s">
        <v>26</v>
      </c>
      <c r="N132" s="48">
        <v>89750055.640000001</v>
      </c>
      <c r="P132" s="45">
        <v>0</v>
      </c>
      <c r="Q132" s="45">
        <v>0</v>
      </c>
      <c r="R132" s="48">
        <v>89750055.640000001</v>
      </c>
    </row>
    <row r="133" spans="4:18" x14ac:dyDescent="0.3">
      <c r="D133" s="45" t="s">
        <v>384</v>
      </c>
      <c r="F133" s="45">
        <v>138901</v>
      </c>
      <c r="I133" s="45">
        <v>500701</v>
      </c>
      <c r="J133" s="45" t="s">
        <v>922</v>
      </c>
      <c r="L133" s="45" t="s">
        <v>26</v>
      </c>
      <c r="N133" s="48">
        <v>150514352.50999999</v>
      </c>
      <c r="P133" s="45">
        <v>0</v>
      </c>
      <c r="Q133" s="45">
        <v>0</v>
      </c>
      <c r="R133" s="48">
        <v>150514352.50999999</v>
      </c>
    </row>
    <row r="134" spans="4:18" x14ac:dyDescent="0.3">
      <c r="D134" s="45" t="s">
        <v>384</v>
      </c>
      <c r="F134" s="45">
        <v>138901</v>
      </c>
      <c r="I134" s="45">
        <v>500701</v>
      </c>
      <c r="J134" s="45" t="s">
        <v>922</v>
      </c>
      <c r="K134" s="45" t="s">
        <v>386</v>
      </c>
      <c r="L134" s="45" t="s">
        <v>26</v>
      </c>
      <c r="N134" s="48">
        <v>38744101.420000002</v>
      </c>
      <c r="P134" s="48">
        <v>40786205.530000001</v>
      </c>
      <c r="Q134" s="48">
        <v>38744101.420000002</v>
      </c>
      <c r="R134" s="48">
        <v>40786205.530000001</v>
      </c>
    </row>
    <row r="135" spans="4:18" x14ac:dyDescent="0.3">
      <c r="D135" s="45" t="s">
        <v>384</v>
      </c>
      <c r="F135" s="45">
        <v>138901</v>
      </c>
      <c r="I135" s="45">
        <v>500708</v>
      </c>
      <c r="J135" s="45" t="s">
        <v>418</v>
      </c>
      <c r="L135" s="45" t="s">
        <v>26</v>
      </c>
      <c r="N135" s="48">
        <v>121864192.29000001</v>
      </c>
      <c r="P135" s="45">
        <v>0</v>
      </c>
      <c r="Q135" s="45">
        <v>0</v>
      </c>
      <c r="R135" s="48">
        <v>121864192.29000001</v>
      </c>
    </row>
    <row r="136" spans="4:18" x14ac:dyDescent="0.3">
      <c r="D136" s="45" t="s">
        <v>384</v>
      </c>
      <c r="F136" s="45">
        <v>138901</v>
      </c>
      <c r="I136" s="45">
        <v>500708</v>
      </c>
      <c r="J136" s="45" t="s">
        <v>418</v>
      </c>
      <c r="K136" s="45" t="s">
        <v>386</v>
      </c>
      <c r="L136" s="45" t="s">
        <v>26</v>
      </c>
      <c r="N136" s="48">
        <v>29583983.57</v>
      </c>
      <c r="P136" s="48">
        <v>32163002.739999998</v>
      </c>
      <c r="Q136" s="48">
        <v>30528872.600000001</v>
      </c>
      <c r="R136" s="48">
        <v>31218113.710000001</v>
      </c>
    </row>
    <row r="137" spans="4:18" x14ac:dyDescent="0.3">
      <c r="D137" s="45" t="s">
        <v>384</v>
      </c>
      <c r="F137" s="45">
        <v>138901</v>
      </c>
      <c r="I137" s="45">
        <v>500709</v>
      </c>
      <c r="J137" s="45" t="s">
        <v>418</v>
      </c>
      <c r="L137" s="45" t="s">
        <v>26</v>
      </c>
      <c r="N137" s="48">
        <v>496125600</v>
      </c>
      <c r="P137" s="45">
        <v>0</v>
      </c>
      <c r="Q137" s="45">
        <v>0</v>
      </c>
      <c r="R137" s="48">
        <v>496125600</v>
      </c>
    </row>
    <row r="138" spans="4:18" x14ac:dyDescent="0.3">
      <c r="D138" s="45" t="s">
        <v>384</v>
      </c>
      <c r="F138" s="45">
        <v>138901</v>
      </c>
      <c r="I138" s="45">
        <v>500709</v>
      </c>
      <c r="J138" s="45" t="s">
        <v>418</v>
      </c>
      <c r="K138" s="45" t="s">
        <v>386</v>
      </c>
      <c r="L138" s="45" t="s">
        <v>26</v>
      </c>
      <c r="N138" s="48">
        <v>116662400</v>
      </c>
      <c r="P138" s="48">
        <v>127097600</v>
      </c>
      <c r="Q138" s="48">
        <v>120485600</v>
      </c>
      <c r="R138" s="48">
        <v>123274400</v>
      </c>
    </row>
    <row r="139" spans="4:18" x14ac:dyDescent="0.3">
      <c r="D139" s="45" t="s">
        <v>384</v>
      </c>
      <c r="F139" s="45">
        <v>138901</v>
      </c>
      <c r="I139" s="45">
        <v>500710</v>
      </c>
      <c r="J139" s="45" t="s">
        <v>772</v>
      </c>
      <c r="L139" s="45" t="s">
        <v>26</v>
      </c>
      <c r="N139" s="48">
        <v>692358.72</v>
      </c>
      <c r="P139" s="45">
        <v>0</v>
      </c>
      <c r="Q139" s="48">
        <v>19781.12</v>
      </c>
      <c r="R139" s="48">
        <v>672577.6</v>
      </c>
    </row>
    <row r="140" spans="4:18" x14ac:dyDescent="0.3">
      <c r="D140" s="45" t="s">
        <v>384</v>
      </c>
      <c r="F140" s="45">
        <v>138901</v>
      </c>
      <c r="I140" s="45">
        <v>500716</v>
      </c>
      <c r="J140" s="45" t="s">
        <v>419</v>
      </c>
      <c r="L140" s="45" t="s">
        <v>26</v>
      </c>
      <c r="N140" s="48">
        <v>642506.18999999994</v>
      </c>
      <c r="P140" s="48">
        <v>184829.39</v>
      </c>
      <c r="Q140" s="48">
        <v>187923.37</v>
      </c>
      <c r="R140" s="48">
        <v>639412.21</v>
      </c>
    </row>
    <row r="141" spans="4:18" x14ac:dyDescent="0.3">
      <c r="D141" s="45" t="s">
        <v>384</v>
      </c>
      <c r="F141" s="45">
        <v>138901</v>
      </c>
      <c r="I141" s="45">
        <v>500716</v>
      </c>
      <c r="J141" s="45" t="s">
        <v>419</v>
      </c>
      <c r="K141" s="45" t="s">
        <v>386</v>
      </c>
      <c r="L141" s="45" t="s">
        <v>26</v>
      </c>
      <c r="N141" s="48">
        <v>222599.29</v>
      </c>
      <c r="P141" s="48">
        <v>336398.72</v>
      </c>
      <c r="Q141" s="48">
        <v>330671.09000000003</v>
      </c>
      <c r="R141" s="48">
        <v>228326.92</v>
      </c>
    </row>
    <row r="142" spans="4:18" x14ac:dyDescent="0.3">
      <c r="D142" s="45" t="s">
        <v>384</v>
      </c>
      <c r="F142" s="45">
        <v>138901</v>
      </c>
      <c r="I142" s="45">
        <v>500717</v>
      </c>
      <c r="J142" s="45" t="s">
        <v>682</v>
      </c>
      <c r="L142" s="45" t="s">
        <v>26</v>
      </c>
      <c r="N142" s="48">
        <v>24599515.780000001</v>
      </c>
      <c r="P142" s="48">
        <v>38893917.240000002</v>
      </c>
      <c r="Q142" s="48">
        <v>14674408.140000001</v>
      </c>
      <c r="R142" s="48">
        <v>48819024.880000003</v>
      </c>
    </row>
    <row r="143" spans="4:18" x14ac:dyDescent="0.3">
      <c r="D143" s="45" t="s">
        <v>384</v>
      </c>
      <c r="F143" s="45">
        <v>138901</v>
      </c>
      <c r="I143" s="45">
        <v>500717</v>
      </c>
      <c r="J143" s="45" t="s">
        <v>682</v>
      </c>
      <c r="K143" s="45" t="s">
        <v>386</v>
      </c>
      <c r="L143" s="45" t="s">
        <v>26</v>
      </c>
      <c r="N143" s="48">
        <v>11068078.57</v>
      </c>
      <c r="P143" s="48">
        <v>49130603.299999997</v>
      </c>
      <c r="Q143" s="48">
        <v>47946881.469999999</v>
      </c>
      <c r="R143" s="48">
        <v>12251800.4</v>
      </c>
    </row>
    <row r="144" spans="4:18" x14ac:dyDescent="0.3">
      <c r="D144" s="45" t="s">
        <v>384</v>
      </c>
      <c r="F144" s="45">
        <v>138901</v>
      </c>
      <c r="I144" s="45">
        <v>500724</v>
      </c>
      <c r="J144" s="45" t="s">
        <v>414</v>
      </c>
      <c r="L144" s="45" t="s">
        <v>26</v>
      </c>
      <c r="N144" s="48">
        <v>17172157.34</v>
      </c>
      <c r="P144" s="48">
        <v>9996307.1999999993</v>
      </c>
      <c r="Q144" s="45">
        <v>0</v>
      </c>
      <c r="R144" s="48">
        <v>27168464.539999999</v>
      </c>
    </row>
    <row r="145" spans="4:18" x14ac:dyDescent="0.3">
      <c r="D145" s="45" t="s">
        <v>384</v>
      </c>
      <c r="F145" s="45">
        <v>138901</v>
      </c>
      <c r="I145" s="45">
        <v>500724</v>
      </c>
      <c r="J145" s="45" t="s">
        <v>414</v>
      </c>
      <c r="K145" s="45" t="s">
        <v>386</v>
      </c>
      <c r="L145" s="45" t="s">
        <v>26</v>
      </c>
      <c r="N145" s="48">
        <v>1347241.65</v>
      </c>
      <c r="P145" s="48">
        <v>13279628.76</v>
      </c>
      <c r="Q145" s="48">
        <v>12915712.359999999</v>
      </c>
      <c r="R145" s="48">
        <v>1711158.05</v>
      </c>
    </row>
    <row r="146" spans="4:18" x14ac:dyDescent="0.3">
      <c r="D146" s="45" t="s">
        <v>384</v>
      </c>
      <c r="F146" s="45">
        <v>138901</v>
      </c>
      <c r="I146" s="45">
        <v>500730</v>
      </c>
      <c r="J146" s="45" t="s">
        <v>924</v>
      </c>
      <c r="L146" s="45" t="s">
        <v>26</v>
      </c>
      <c r="N146" s="48">
        <v>646721.41</v>
      </c>
      <c r="P146" s="45">
        <v>0</v>
      </c>
      <c r="Q146" s="45">
        <v>0</v>
      </c>
      <c r="R146" s="48">
        <v>646721.41</v>
      </c>
    </row>
    <row r="147" spans="4:18" x14ac:dyDescent="0.3">
      <c r="D147" s="45" t="s">
        <v>384</v>
      </c>
      <c r="F147" s="45">
        <v>138901</v>
      </c>
      <c r="I147" s="45">
        <v>500732</v>
      </c>
      <c r="J147" s="45" t="s">
        <v>647</v>
      </c>
      <c r="L147" s="45" t="s">
        <v>26</v>
      </c>
      <c r="N147" s="48">
        <v>657948.22</v>
      </c>
      <c r="P147" s="48">
        <v>1132083.81</v>
      </c>
      <c r="Q147" s="48">
        <v>921319.47</v>
      </c>
      <c r="R147" s="48">
        <v>868712.56</v>
      </c>
    </row>
    <row r="148" spans="4:18" x14ac:dyDescent="0.3">
      <c r="D148" s="45" t="s">
        <v>384</v>
      </c>
      <c r="F148" s="45">
        <v>138901</v>
      </c>
      <c r="I148" s="45">
        <v>500732</v>
      </c>
      <c r="J148" s="45" t="s">
        <v>647</v>
      </c>
      <c r="K148" s="45" t="s">
        <v>386</v>
      </c>
      <c r="L148" s="45" t="s">
        <v>26</v>
      </c>
      <c r="N148" s="48">
        <v>260786.68</v>
      </c>
      <c r="P148" s="48">
        <v>2420665.84</v>
      </c>
      <c r="Q148" s="48">
        <v>2410284.88</v>
      </c>
      <c r="R148" s="48">
        <v>271167.64</v>
      </c>
    </row>
    <row r="149" spans="4:18" x14ac:dyDescent="0.3">
      <c r="D149" s="45" t="s">
        <v>384</v>
      </c>
      <c r="F149" s="45">
        <v>138901</v>
      </c>
      <c r="I149" s="45">
        <v>500734</v>
      </c>
      <c r="J149" s="45" t="s">
        <v>648</v>
      </c>
      <c r="L149" s="45" t="s">
        <v>26</v>
      </c>
      <c r="N149" s="48">
        <v>8352238.6399999997</v>
      </c>
      <c r="P149" s="48">
        <v>2002451.14</v>
      </c>
      <c r="Q149" s="48">
        <v>1603616.2</v>
      </c>
      <c r="R149" s="48">
        <v>8751073.5800000001</v>
      </c>
    </row>
    <row r="150" spans="4:18" x14ac:dyDescent="0.3">
      <c r="D150" s="45" t="s">
        <v>384</v>
      </c>
      <c r="F150" s="45">
        <v>138901</v>
      </c>
      <c r="I150" s="45">
        <v>500734</v>
      </c>
      <c r="J150" s="45" t="s">
        <v>648</v>
      </c>
      <c r="K150" s="45" t="s">
        <v>386</v>
      </c>
      <c r="L150" s="45" t="s">
        <v>26</v>
      </c>
      <c r="N150" s="48">
        <v>756230.7</v>
      </c>
      <c r="P150" s="48">
        <v>8388554.4299999997</v>
      </c>
      <c r="Q150" s="48">
        <v>8264976.1799999997</v>
      </c>
      <c r="R150" s="48">
        <v>879808.95</v>
      </c>
    </row>
    <row r="151" spans="4:18" x14ac:dyDescent="0.3">
      <c r="D151" s="45" t="s">
        <v>384</v>
      </c>
      <c r="F151" s="45">
        <v>138901</v>
      </c>
      <c r="I151" s="45">
        <v>500735</v>
      </c>
      <c r="J151" s="45" t="s">
        <v>773</v>
      </c>
      <c r="L151" s="45" t="s">
        <v>26</v>
      </c>
      <c r="N151" s="48">
        <v>246037500</v>
      </c>
      <c r="P151" s="45">
        <v>0</v>
      </c>
      <c r="Q151" s="45">
        <v>0</v>
      </c>
      <c r="R151" s="48">
        <v>246037500</v>
      </c>
    </row>
    <row r="152" spans="4:18" x14ac:dyDescent="0.3">
      <c r="D152" s="45" t="s">
        <v>384</v>
      </c>
      <c r="F152" s="45">
        <v>138901</v>
      </c>
      <c r="I152" s="45">
        <v>500735</v>
      </c>
      <c r="J152" s="45" t="s">
        <v>773</v>
      </c>
      <c r="K152" s="45" t="s">
        <v>386</v>
      </c>
      <c r="L152" s="45" t="s">
        <v>26</v>
      </c>
      <c r="N152" s="48">
        <v>56325000</v>
      </c>
      <c r="P152" s="48">
        <v>59587500</v>
      </c>
      <c r="Q152" s="48">
        <v>56325000</v>
      </c>
      <c r="R152" s="48">
        <v>59587500</v>
      </c>
    </row>
    <row r="153" spans="4:18" x14ac:dyDescent="0.3">
      <c r="D153" s="45" t="s">
        <v>384</v>
      </c>
      <c r="F153" s="45">
        <v>138901</v>
      </c>
      <c r="I153" s="45">
        <v>500740</v>
      </c>
      <c r="J153" s="45" t="s">
        <v>927</v>
      </c>
      <c r="L153" s="45" t="s">
        <v>26</v>
      </c>
      <c r="N153" s="48">
        <v>81387400</v>
      </c>
      <c r="P153" s="45">
        <v>0</v>
      </c>
      <c r="Q153" s="48">
        <v>3566150</v>
      </c>
      <c r="R153" s="48">
        <v>77821250</v>
      </c>
    </row>
    <row r="154" spans="4:18" x14ac:dyDescent="0.3">
      <c r="D154" s="45" t="s">
        <v>384</v>
      </c>
      <c r="F154" s="45">
        <v>138901</v>
      </c>
      <c r="I154" s="45">
        <v>500740</v>
      </c>
      <c r="J154" s="45" t="s">
        <v>927</v>
      </c>
      <c r="K154" s="45" t="s">
        <v>386</v>
      </c>
      <c r="L154" s="45" t="s">
        <v>26</v>
      </c>
      <c r="N154" s="48">
        <v>18593800</v>
      </c>
      <c r="P154" s="48">
        <v>19672600</v>
      </c>
      <c r="Q154" s="48">
        <v>18638100</v>
      </c>
      <c r="R154" s="48">
        <v>19628300</v>
      </c>
    </row>
    <row r="155" spans="4:18" x14ac:dyDescent="0.3">
      <c r="D155" s="45" t="s">
        <v>384</v>
      </c>
      <c r="F155" s="45">
        <v>138901</v>
      </c>
      <c r="I155" s="45">
        <v>500741</v>
      </c>
      <c r="J155" s="45" t="s">
        <v>928</v>
      </c>
      <c r="L155" s="45" t="s">
        <v>26</v>
      </c>
      <c r="N155" s="48">
        <v>9079347.8800000008</v>
      </c>
      <c r="P155" s="45">
        <v>0</v>
      </c>
      <c r="Q155" s="45">
        <v>0</v>
      </c>
      <c r="R155" s="48">
        <v>9079347.8800000008</v>
      </c>
    </row>
    <row r="156" spans="4:18" x14ac:dyDescent="0.3">
      <c r="D156" s="45" t="s">
        <v>384</v>
      </c>
      <c r="F156" s="45">
        <v>138901</v>
      </c>
      <c r="I156" s="45">
        <v>500741</v>
      </c>
      <c r="J156" s="45" t="s">
        <v>928</v>
      </c>
      <c r="K156" s="45" t="s">
        <v>386</v>
      </c>
      <c r="L156" s="45" t="s">
        <v>26</v>
      </c>
      <c r="N156" s="48">
        <v>3442479.7</v>
      </c>
      <c r="P156" s="48">
        <v>3643282.51</v>
      </c>
      <c r="Q156" s="48">
        <v>3508171.66</v>
      </c>
      <c r="R156" s="48">
        <v>3577590.55</v>
      </c>
    </row>
    <row r="157" spans="4:18" x14ac:dyDescent="0.3">
      <c r="D157" s="45" t="s">
        <v>384</v>
      </c>
      <c r="F157" s="45">
        <v>138901</v>
      </c>
      <c r="I157" s="45">
        <v>500742</v>
      </c>
      <c r="J157" s="45" t="s">
        <v>774</v>
      </c>
      <c r="L157" s="45" t="s">
        <v>26</v>
      </c>
      <c r="N157" s="48">
        <v>401451.85</v>
      </c>
      <c r="P157" s="45">
        <v>0</v>
      </c>
      <c r="Q157" s="45">
        <v>0</v>
      </c>
      <c r="R157" s="48">
        <v>401451.85</v>
      </c>
    </row>
    <row r="158" spans="4:18" x14ac:dyDescent="0.3">
      <c r="D158" s="45" t="s">
        <v>384</v>
      </c>
      <c r="F158" s="45">
        <v>138901</v>
      </c>
      <c r="I158" s="45">
        <v>500746</v>
      </c>
      <c r="J158" s="45" t="s">
        <v>420</v>
      </c>
      <c r="L158" s="45" t="s">
        <v>26</v>
      </c>
      <c r="N158" s="48">
        <v>317184000</v>
      </c>
      <c r="P158" s="45">
        <v>0</v>
      </c>
      <c r="Q158" s="45">
        <v>0</v>
      </c>
      <c r="R158" s="48">
        <v>317184000</v>
      </c>
    </row>
    <row r="159" spans="4:18" x14ac:dyDescent="0.3">
      <c r="D159" s="45" t="s">
        <v>384</v>
      </c>
      <c r="F159" s="45">
        <v>138901</v>
      </c>
      <c r="I159" s="45">
        <v>500746</v>
      </c>
      <c r="J159" s="45" t="s">
        <v>420</v>
      </c>
      <c r="K159" s="45" t="s">
        <v>386</v>
      </c>
      <c r="L159" s="45" t="s">
        <v>26</v>
      </c>
      <c r="N159" s="48">
        <v>41448000</v>
      </c>
      <c r="P159" s="48">
        <v>44676000</v>
      </c>
      <c r="Q159" s="48">
        <v>41448000</v>
      </c>
      <c r="R159" s="48">
        <v>44676000</v>
      </c>
    </row>
    <row r="160" spans="4:18" x14ac:dyDescent="0.3">
      <c r="D160" s="45" t="s">
        <v>384</v>
      </c>
      <c r="F160" s="45">
        <v>138901</v>
      </c>
      <c r="I160" s="45">
        <v>500748</v>
      </c>
      <c r="J160" s="45" t="s">
        <v>752</v>
      </c>
      <c r="L160" s="45" t="s">
        <v>26</v>
      </c>
      <c r="N160" s="48">
        <v>1018194.02</v>
      </c>
      <c r="P160" s="45">
        <v>0</v>
      </c>
      <c r="Q160" s="45">
        <v>0</v>
      </c>
      <c r="R160" s="48">
        <v>1018194.02</v>
      </c>
    </row>
    <row r="161" spans="4:18" x14ac:dyDescent="0.3">
      <c r="D161" s="45" t="s">
        <v>384</v>
      </c>
      <c r="F161" s="45">
        <v>138901</v>
      </c>
      <c r="I161" s="45">
        <v>500749</v>
      </c>
      <c r="J161" s="45" t="s">
        <v>421</v>
      </c>
      <c r="L161" s="45" t="s">
        <v>26</v>
      </c>
      <c r="N161" s="48">
        <v>200632800</v>
      </c>
      <c r="P161" s="45">
        <v>0</v>
      </c>
      <c r="Q161" s="45">
        <v>0</v>
      </c>
      <c r="R161" s="48">
        <v>200632800</v>
      </c>
    </row>
    <row r="162" spans="4:18" x14ac:dyDescent="0.3">
      <c r="D162" s="45" t="s">
        <v>384</v>
      </c>
      <c r="F162" s="45">
        <v>138901</v>
      </c>
      <c r="I162" s="45">
        <v>500749</v>
      </c>
      <c r="J162" s="45" t="s">
        <v>421</v>
      </c>
      <c r="K162" s="45" t="s">
        <v>386</v>
      </c>
      <c r="L162" s="45" t="s">
        <v>26</v>
      </c>
      <c r="N162" s="48">
        <v>19063600</v>
      </c>
      <c r="P162" s="48">
        <v>85798800</v>
      </c>
      <c r="Q162" s="48">
        <v>83897600</v>
      </c>
      <c r="R162" s="48">
        <v>20964800</v>
      </c>
    </row>
    <row r="163" spans="4:18" x14ac:dyDescent="0.3">
      <c r="D163" s="45" t="s">
        <v>384</v>
      </c>
      <c r="F163" s="45">
        <v>138901</v>
      </c>
      <c r="I163" s="45">
        <v>500758</v>
      </c>
      <c r="J163" s="45" t="s">
        <v>422</v>
      </c>
      <c r="L163" s="45" t="s">
        <v>26</v>
      </c>
      <c r="N163" s="48">
        <v>1368148.19</v>
      </c>
      <c r="P163" s="45">
        <v>0</v>
      </c>
      <c r="Q163" s="48">
        <v>6648.19</v>
      </c>
      <c r="R163" s="48">
        <v>1361500</v>
      </c>
    </row>
    <row r="164" spans="4:18" x14ac:dyDescent="0.3">
      <c r="D164" s="45" t="s">
        <v>384</v>
      </c>
      <c r="F164" s="45">
        <v>138901</v>
      </c>
      <c r="I164" s="45">
        <v>500768</v>
      </c>
      <c r="J164" s="45" t="s">
        <v>423</v>
      </c>
      <c r="L164" s="45" t="s">
        <v>26</v>
      </c>
      <c r="N164" s="48">
        <v>150775861.49000001</v>
      </c>
      <c r="P164" s="45">
        <v>0</v>
      </c>
      <c r="Q164" s="45">
        <v>0</v>
      </c>
      <c r="R164" s="48">
        <v>150775861.49000001</v>
      </c>
    </row>
    <row r="165" spans="4:18" x14ac:dyDescent="0.3">
      <c r="D165" s="45" t="s">
        <v>384</v>
      </c>
      <c r="F165" s="45">
        <v>138901</v>
      </c>
      <c r="I165" s="45">
        <v>500768</v>
      </c>
      <c r="J165" s="45" t="s">
        <v>423</v>
      </c>
      <c r="K165" s="45" t="s">
        <v>386</v>
      </c>
      <c r="L165" s="45" t="s">
        <v>26</v>
      </c>
      <c r="N165" s="48">
        <v>10000358.49</v>
      </c>
      <c r="P165" s="48">
        <v>71487486.689999998</v>
      </c>
      <c r="Q165" s="48">
        <v>69752706.680000007</v>
      </c>
      <c r="R165" s="48">
        <v>11735138.5</v>
      </c>
    </row>
    <row r="166" spans="4:18" x14ac:dyDescent="0.3">
      <c r="D166" s="45" t="s">
        <v>384</v>
      </c>
      <c r="F166" s="45">
        <v>138901</v>
      </c>
      <c r="I166" s="45">
        <v>500770</v>
      </c>
      <c r="J166" s="45" t="s">
        <v>1033</v>
      </c>
      <c r="L166" s="45" t="s">
        <v>26</v>
      </c>
      <c r="N166" s="48">
        <v>83253650</v>
      </c>
      <c r="P166" s="45">
        <v>0</v>
      </c>
      <c r="Q166" s="48">
        <v>4342250</v>
      </c>
      <c r="R166" s="48">
        <v>78911400</v>
      </c>
    </row>
    <row r="167" spans="4:18" x14ac:dyDescent="0.3">
      <c r="D167" s="45" t="s">
        <v>384</v>
      </c>
      <c r="F167" s="45">
        <v>138901</v>
      </c>
      <c r="I167" s="45">
        <v>500770</v>
      </c>
      <c r="J167" s="45" t="s">
        <v>1033</v>
      </c>
      <c r="K167" s="45" t="s">
        <v>386</v>
      </c>
      <c r="L167" s="45" t="s">
        <v>26</v>
      </c>
      <c r="N167" s="48">
        <v>8462975</v>
      </c>
      <c r="P167" s="48">
        <v>9832900</v>
      </c>
      <c r="Q167" s="48">
        <v>8983525</v>
      </c>
      <c r="R167" s="48">
        <v>9312350</v>
      </c>
    </row>
    <row r="168" spans="4:18" x14ac:dyDescent="0.3">
      <c r="D168" s="45" t="s">
        <v>384</v>
      </c>
      <c r="F168" s="45">
        <v>138901</v>
      </c>
      <c r="I168" s="45">
        <v>500776</v>
      </c>
      <c r="J168" s="45" t="s">
        <v>424</v>
      </c>
      <c r="L168" s="45" t="s">
        <v>26</v>
      </c>
      <c r="N168" s="48">
        <v>128665769.19</v>
      </c>
      <c r="P168" s="45">
        <v>0</v>
      </c>
      <c r="Q168" s="45">
        <v>0</v>
      </c>
      <c r="R168" s="48">
        <v>128665769.19</v>
      </c>
    </row>
    <row r="169" spans="4:18" x14ac:dyDescent="0.3">
      <c r="D169" s="45" t="s">
        <v>384</v>
      </c>
      <c r="F169" s="45">
        <v>138901</v>
      </c>
      <c r="I169" s="45">
        <v>500776</v>
      </c>
      <c r="J169" s="45" t="s">
        <v>424</v>
      </c>
      <c r="K169" s="45" t="s">
        <v>386</v>
      </c>
      <c r="L169" s="45" t="s">
        <v>26</v>
      </c>
      <c r="N169" s="48">
        <v>18735949.559999999</v>
      </c>
      <c r="P169" s="48">
        <v>20903918.289999999</v>
      </c>
      <c r="Q169" s="48">
        <v>19313449.539999999</v>
      </c>
      <c r="R169" s="48">
        <v>20326418.309999999</v>
      </c>
    </row>
    <row r="170" spans="4:18" x14ac:dyDescent="0.3">
      <c r="D170" s="45" t="s">
        <v>384</v>
      </c>
      <c r="F170" s="45">
        <v>138901</v>
      </c>
      <c r="I170" s="45">
        <v>500781</v>
      </c>
      <c r="J170" s="45" t="s">
        <v>424</v>
      </c>
      <c r="L170" s="45" t="s">
        <v>26</v>
      </c>
      <c r="N170" s="48">
        <v>29372404.280000001</v>
      </c>
      <c r="P170" s="45">
        <v>0</v>
      </c>
      <c r="Q170" s="45">
        <v>0</v>
      </c>
      <c r="R170" s="48">
        <v>29372404.280000001</v>
      </c>
    </row>
    <row r="171" spans="4:18" x14ac:dyDescent="0.3">
      <c r="D171" s="45" t="s">
        <v>384</v>
      </c>
      <c r="F171" s="45">
        <v>138901</v>
      </c>
      <c r="I171" s="45">
        <v>500781</v>
      </c>
      <c r="J171" s="45" t="s">
        <v>424</v>
      </c>
      <c r="K171" s="45" t="s">
        <v>386</v>
      </c>
      <c r="L171" s="45" t="s">
        <v>26</v>
      </c>
      <c r="N171" s="48">
        <v>3383533.22</v>
      </c>
      <c r="P171" s="48">
        <v>6820817.1699999999</v>
      </c>
      <c r="Q171" s="48">
        <v>6467379.6699999999</v>
      </c>
      <c r="R171" s="48">
        <v>3736970.72</v>
      </c>
    </row>
    <row r="172" spans="4:18" x14ac:dyDescent="0.3">
      <c r="D172" s="45" t="s">
        <v>384</v>
      </c>
      <c r="F172" s="45">
        <v>138901</v>
      </c>
      <c r="I172" s="45">
        <v>500782</v>
      </c>
      <c r="J172" s="45" t="s">
        <v>1034</v>
      </c>
      <c r="L172" s="45" t="s">
        <v>26</v>
      </c>
      <c r="N172" s="48">
        <v>71412400.959999993</v>
      </c>
      <c r="P172" s="45">
        <v>0</v>
      </c>
      <c r="Q172" s="45">
        <v>0</v>
      </c>
      <c r="R172" s="48">
        <v>71412400.959999993</v>
      </c>
    </row>
    <row r="173" spans="4:18" x14ac:dyDescent="0.3">
      <c r="D173" s="45" t="s">
        <v>384</v>
      </c>
      <c r="F173" s="45">
        <v>138901</v>
      </c>
      <c r="I173" s="45">
        <v>500782</v>
      </c>
      <c r="J173" s="45" t="s">
        <v>1034</v>
      </c>
      <c r="K173" s="45" t="s">
        <v>386</v>
      </c>
      <c r="L173" s="45" t="s">
        <v>26</v>
      </c>
      <c r="N173" s="48">
        <v>2372353.02</v>
      </c>
      <c r="P173" s="48">
        <v>3949060.73</v>
      </c>
      <c r="Q173" s="48">
        <v>2569561.7200000002</v>
      </c>
      <c r="R173" s="48">
        <v>3751852.03</v>
      </c>
    </row>
    <row r="174" spans="4:18" x14ac:dyDescent="0.3">
      <c r="D174" s="45" t="s">
        <v>384</v>
      </c>
      <c r="F174" s="45">
        <v>138901</v>
      </c>
      <c r="I174" s="45">
        <v>500791</v>
      </c>
      <c r="J174" s="45" t="s">
        <v>1069</v>
      </c>
      <c r="L174" s="45" t="s">
        <v>26</v>
      </c>
      <c r="N174" s="48">
        <v>51215346.670000002</v>
      </c>
      <c r="P174" s="48">
        <v>2170403.5499999998</v>
      </c>
      <c r="Q174" s="45">
        <v>0</v>
      </c>
      <c r="R174" s="48">
        <v>53385750.219999999</v>
      </c>
    </row>
    <row r="175" spans="4:18" x14ac:dyDescent="0.3">
      <c r="D175" s="45" t="s">
        <v>384</v>
      </c>
      <c r="F175" s="45">
        <v>138901</v>
      </c>
      <c r="I175" s="45">
        <v>500791</v>
      </c>
      <c r="J175" s="45" t="s">
        <v>1069</v>
      </c>
      <c r="K175" s="45" t="s">
        <v>386</v>
      </c>
      <c r="L175" s="45" t="s">
        <v>26</v>
      </c>
      <c r="N175" s="48">
        <v>-1991680.18</v>
      </c>
      <c r="P175" s="48">
        <v>2400178.4900000002</v>
      </c>
      <c r="Q175" s="48">
        <v>1838745.99</v>
      </c>
      <c r="R175" s="48">
        <v>-1430247.68</v>
      </c>
    </row>
    <row r="176" spans="4:18" x14ac:dyDescent="0.3">
      <c r="D176" s="45" t="s">
        <v>384</v>
      </c>
      <c r="F176" s="45">
        <v>138901</v>
      </c>
      <c r="I176" s="45">
        <v>500793</v>
      </c>
      <c r="J176" s="45" t="s">
        <v>753</v>
      </c>
      <c r="L176" s="45" t="s">
        <v>26</v>
      </c>
      <c r="N176" s="48">
        <v>21736736.359999999</v>
      </c>
      <c r="P176" s="45">
        <v>0</v>
      </c>
      <c r="Q176" s="45">
        <v>0</v>
      </c>
      <c r="R176" s="48">
        <v>21736736.359999999</v>
      </c>
    </row>
    <row r="177" spans="4:18" x14ac:dyDescent="0.3">
      <c r="D177" s="45" t="s">
        <v>384</v>
      </c>
      <c r="F177" s="45">
        <v>138901</v>
      </c>
      <c r="I177" s="45">
        <v>500793</v>
      </c>
      <c r="J177" s="45" t="s">
        <v>753</v>
      </c>
      <c r="K177" s="45" t="s">
        <v>386</v>
      </c>
      <c r="L177" s="45" t="s">
        <v>26</v>
      </c>
      <c r="N177" s="48">
        <v>-1130133.52</v>
      </c>
      <c r="P177" s="48">
        <v>1735779.69</v>
      </c>
      <c r="Q177" s="48">
        <v>1513433.83</v>
      </c>
      <c r="R177" s="48">
        <v>-907787.66</v>
      </c>
    </row>
    <row r="178" spans="4:18" x14ac:dyDescent="0.3">
      <c r="D178" s="45" t="s">
        <v>384</v>
      </c>
      <c r="F178" s="45">
        <v>138901</v>
      </c>
      <c r="I178" s="45">
        <v>500796</v>
      </c>
      <c r="J178" s="45" t="s">
        <v>776</v>
      </c>
      <c r="L178" s="45" t="s">
        <v>26</v>
      </c>
      <c r="N178" s="48">
        <v>1913803.46</v>
      </c>
      <c r="P178" s="48">
        <v>396144</v>
      </c>
      <c r="Q178" s="48">
        <v>1956707.54</v>
      </c>
      <c r="R178" s="48">
        <v>353239.92</v>
      </c>
    </row>
    <row r="179" spans="4:18" x14ac:dyDescent="0.3">
      <c r="D179" s="45" t="s">
        <v>384</v>
      </c>
      <c r="F179" s="45">
        <v>138901</v>
      </c>
      <c r="I179" s="45">
        <v>500800</v>
      </c>
      <c r="J179" s="45" t="s">
        <v>1034</v>
      </c>
      <c r="L179" s="45" t="s">
        <v>26</v>
      </c>
      <c r="N179" s="48">
        <v>35213608.640000001</v>
      </c>
      <c r="P179" s="48">
        <v>387266.9</v>
      </c>
      <c r="Q179" s="48">
        <v>66477.86</v>
      </c>
      <c r="R179" s="48">
        <v>35534397.68</v>
      </c>
    </row>
    <row r="180" spans="4:18" x14ac:dyDescent="0.3">
      <c r="D180" s="45" t="s">
        <v>384</v>
      </c>
      <c r="F180" s="45">
        <v>138901</v>
      </c>
      <c r="I180" s="45">
        <v>500800</v>
      </c>
      <c r="J180" s="45" t="s">
        <v>1034</v>
      </c>
      <c r="K180" s="45" t="s">
        <v>386</v>
      </c>
      <c r="L180" s="45" t="s">
        <v>26</v>
      </c>
      <c r="N180" s="48">
        <v>-780722.63</v>
      </c>
      <c r="P180" s="48">
        <v>1103125.98</v>
      </c>
      <c r="Q180" s="48">
        <v>455965.19</v>
      </c>
      <c r="R180" s="48">
        <v>-133561.84</v>
      </c>
    </row>
    <row r="181" spans="4:18" x14ac:dyDescent="0.3">
      <c r="D181" s="45" t="s">
        <v>384</v>
      </c>
      <c r="F181" s="45">
        <v>138901</v>
      </c>
      <c r="I181" s="45">
        <v>500805</v>
      </c>
      <c r="J181" s="45" t="s">
        <v>425</v>
      </c>
      <c r="L181" s="45" t="s">
        <v>26</v>
      </c>
      <c r="N181" s="48">
        <v>214707737.88</v>
      </c>
      <c r="P181" s="45">
        <v>0</v>
      </c>
      <c r="Q181" s="45">
        <v>0</v>
      </c>
      <c r="R181" s="48">
        <v>214707737.88</v>
      </c>
    </row>
    <row r="182" spans="4:18" x14ac:dyDescent="0.3">
      <c r="D182" s="45" t="s">
        <v>384</v>
      </c>
      <c r="F182" s="45">
        <v>138901</v>
      </c>
      <c r="I182" s="45">
        <v>500805</v>
      </c>
      <c r="J182" s="45" t="s">
        <v>425</v>
      </c>
      <c r="K182" s="45" t="s">
        <v>386</v>
      </c>
      <c r="L182" s="45" t="s">
        <v>26</v>
      </c>
      <c r="N182" s="48">
        <v>-10021457.02</v>
      </c>
      <c r="P182" s="48">
        <v>11062572.51</v>
      </c>
      <c r="Q182" s="48">
        <v>8854001.7100000009</v>
      </c>
      <c r="R182" s="48">
        <v>-7812886.2199999997</v>
      </c>
    </row>
    <row r="183" spans="4:18" x14ac:dyDescent="0.3">
      <c r="D183" s="45" t="s">
        <v>384</v>
      </c>
      <c r="F183" s="45">
        <v>138901</v>
      </c>
      <c r="I183" s="45">
        <v>500806</v>
      </c>
      <c r="J183" s="45" t="s">
        <v>426</v>
      </c>
      <c r="L183" s="45" t="s">
        <v>26</v>
      </c>
      <c r="N183" s="48">
        <v>424689.6</v>
      </c>
      <c r="P183" s="48">
        <v>208230</v>
      </c>
      <c r="Q183" s="45">
        <v>0</v>
      </c>
      <c r="R183" s="48">
        <v>632919.6</v>
      </c>
    </row>
    <row r="184" spans="4:18" x14ac:dyDescent="0.3">
      <c r="D184" s="45" t="s">
        <v>384</v>
      </c>
      <c r="F184" s="45">
        <v>138901</v>
      </c>
      <c r="I184" s="45">
        <v>500807</v>
      </c>
      <c r="J184" s="45" t="s">
        <v>427</v>
      </c>
      <c r="L184" s="45" t="s">
        <v>26</v>
      </c>
      <c r="N184" s="48">
        <v>91203597.930000007</v>
      </c>
      <c r="P184" s="45">
        <v>0</v>
      </c>
      <c r="Q184" s="45">
        <v>0</v>
      </c>
      <c r="R184" s="48">
        <v>91203597.930000007</v>
      </c>
    </row>
    <row r="185" spans="4:18" x14ac:dyDescent="0.3">
      <c r="D185" s="45" t="s">
        <v>384</v>
      </c>
      <c r="F185" s="45">
        <v>138901</v>
      </c>
      <c r="I185" s="45">
        <v>500807</v>
      </c>
      <c r="J185" s="45" t="s">
        <v>427</v>
      </c>
      <c r="K185" s="45" t="s">
        <v>386</v>
      </c>
      <c r="L185" s="45" t="s">
        <v>26</v>
      </c>
      <c r="N185" s="48">
        <v>-5565469.3499999996</v>
      </c>
      <c r="P185" s="48">
        <v>5565469.3499999996</v>
      </c>
      <c r="Q185" s="48">
        <v>4641431.5</v>
      </c>
      <c r="R185" s="48">
        <v>-4641431.5</v>
      </c>
    </row>
    <row r="186" spans="4:18" x14ac:dyDescent="0.3">
      <c r="D186" s="45" t="s">
        <v>384</v>
      </c>
      <c r="F186" s="45">
        <v>138901</v>
      </c>
      <c r="I186" s="45">
        <v>500808</v>
      </c>
      <c r="J186" s="45" t="s">
        <v>427</v>
      </c>
      <c r="L186" s="45" t="s">
        <v>26</v>
      </c>
      <c r="N186" s="48">
        <v>58176661.659999996</v>
      </c>
      <c r="P186" s="45">
        <v>0</v>
      </c>
      <c r="Q186" s="45">
        <v>0</v>
      </c>
      <c r="R186" s="48">
        <v>58176661.659999996</v>
      </c>
    </row>
    <row r="187" spans="4:18" x14ac:dyDescent="0.3">
      <c r="D187" s="45" t="s">
        <v>384</v>
      </c>
      <c r="F187" s="45">
        <v>138901</v>
      </c>
      <c r="I187" s="45">
        <v>500808</v>
      </c>
      <c r="J187" s="45" t="s">
        <v>427</v>
      </c>
      <c r="K187" s="45" t="s">
        <v>386</v>
      </c>
      <c r="L187" s="45" t="s">
        <v>26</v>
      </c>
      <c r="N187" s="48">
        <v>-2769660.09</v>
      </c>
      <c r="P187" s="48">
        <v>2954088.49</v>
      </c>
      <c r="Q187" s="48">
        <v>2356245.36</v>
      </c>
      <c r="R187" s="48">
        <v>-2171816.96</v>
      </c>
    </row>
    <row r="188" spans="4:18" x14ac:dyDescent="0.3">
      <c r="D188" s="45" t="s">
        <v>384</v>
      </c>
      <c r="F188" s="45">
        <v>138901</v>
      </c>
      <c r="I188" s="45">
        <v>500827</v>
      </c>
      <c r="J188" s="45" t="s">
        <v>427</v>
      </c>
      <c r="L188" s="45" t="s">
        <v>26</v>
      </c>
      <c r="N188" s="48">
        <v>54238056.240000002</v>
      </c>
      <c r="P188" s="45">
        <v>0</v>
      </c>
      <c r="Q188" s="45">
        <v>0</v>
      </c>
      <c r="R188" s="48">
        <v>54238056.240000002</v>
      </c>
    </row>
    <row r="189" spans="4:18" x14ac:dyDescent="0.3">
      <c r="D189" s="45" t="s">
        <v>384</v>
      </c>
      <c r="F189" s="45">
        <v>138901</v>
      </c>
      <c r="I189" s="45">
        <v>500827</v>
      </c>
      <c r="J189" s="45" t="s">
        <v>427</v>
      </c>
      <c r="K189" s="45" t="s">
        <v>386</v>
      </c>
      <c r="L189" s="45" t="s">
        <v>26</v>
      </c>
      <c r="N189" s="48">
        <v>-1358680.89</v>
      </c>
      <c r="P189" s="48">
        <v>1819751.89</v>
      </c>
      <c r="Q189" s="48">
        <v>1249181.92</v>
      </c>
      <c r="R189" s="48">
        <v>-788110.92</v>
      </c>
    </row>
    <row r="190" spans="4:18" x14ac:dyDescent="0.3">
      <c r="D190" s="45" t="s">
        <v>384</v>
      </c>
      <c r="F190" s="45">
        <v>138901</v>
      </c>
      <c r="I190" s="45">
        <v>500828</v>
      </c>
      <c r="J190" s="45" t="s">
        <v>1034</v>
      </c>
      <c r="L190" s="45" t="s">
        <v>26</v>
      </c>
      <c r="N190" s="48">
        <v>23853007.32</v>
      </c>
      <c r="P190" s="48">
        <v>5911787.6699999999</v>
      </c>
      <c r="Q190" s="45">
        <v>0</v>
      </c>
      <c r="R190" s="48">
        <v>29764794.989999998</v>
      </c>
    </row>
    <row r="191" spans="4:18" x14ac:dyDescent="0.3">
      <c r="D191" s="45" t="s">
        <v>384</v>
      </c>
      <c r="F191" s="45">
        <v>138901</v>
      </c>
      <c r="I191" s="45">
        <v>500828</v>
      </c>
      <c r="J191" s="45" t="s">
        <v>1034</v>
      </c>
      <c r="K191" s="45" t="s">
        <v>386</v>
      </c>
      <c r="L191" s="45" t="s">
        <v>26</v>
      </c>
      <c r="N191" s="45">
        <v>-828.64</v>
      </c>
      <c r="P191" s="48">
        <v>553651.06999999995</v>
      </c>
      <c r="Q191" s="48">
        <v>108284.68</v>
      </c>
      <c r="R191" s="48">
        <v>444537.75</v>
      </c>
    </row>
    <row r="192" spans="4:18" x14ac:dyDescent="0.3">
      <c r="D192" s="45" t="s">
        <v>384</v>
      </c>
      <c r="F192" s="45">
        <v>138901</v>
      </c>
      <c r="I192" s="45">
        <v>500829</v>
      </c>
      <c r="J192" s="45" t="s">
        <v>1116</v>
      </c>
      <c r="L192" s="45" t="s">
        <v>26</v>
      </c>
      <c r="N192" s="48">
        <v>101705.64</v>
      </c>
      <c r="P192" s="48">
        <v>709461.62</v>
      </c>
      <c r="Q192" s="48">
        <v>132022.39999999999</v>
      </c>
      <c r="R192" s="48">
        <v>679144.86</v>
      </c>
    </row>
    <row r="193" spans="2:18" x14ac:dyDescent="0.3">
      <c r="D193" s="45" t="s">
        <v>384</v>
      </c>
      <c r="F193" s="45">
        <v>138901</v>
      </c>
      <c r="I193" s="45">
        <v>500829</v>
      </c>
      <c r="J193" s="45" t="s">
        <v>1116</v>
      </c>
      <c r="K193" s="45" t="s">
        <v>386</v>
      </c>
      <c r="L193" s="45" t="s">
        <v>26</v>
      </c>
      <c r="N193" s="48">
        <v>-13432.21</v>
      </c>
      <c r="P193" s="48">
        <v>48357.1</v>
      </c>
      <c r="Q193" s="48">
        <v>28423.08</v>
      </c>
      <c r="R193" s="48">
        <v>6501.81</v>
      </c>
    </row>
    <row r="194" spans="2:18" x14ac:dyDescent="0.3">
      <c r="D194" s="45" t="s">
        <v>384</v>
      </c>
      <c r="F194" s="45">
        <v>138901</v>
      </c>
      <c r="I194" s="45">
        <v>500837</v>
      </c>
      <c r="J194" s="45" t="s">
        <v>1117</v>
      </c>
      <c r="L194" s="45" t="s">
        <v>26</v>
      </c>
      <c r="N194" s="48">
        <v>817656.43</v>
      </c>
      <c r="P194" s="45">
        <v>0</v>
      </c>
      <c r="Q194" s="48">
        <v>653985.65</v>
      </c>
      <c r="R194" s="48">
        <v>163670.78</v>
      </c>
    </row>
    <row r="195" spans="2:18" x14ac:dyDescent="0.3">
      <c r="D195" s="45" t="s">
        <v>384</v>
      </c>
      <c r="F195" s="45">
        <v>138901</v>
      </c>
      <c r="I195" s="45">
        <v>500837</v>
      </c>
      <c r="J195" s="45" t="s">
        <v>1117</v>
      </c>
      <c r="K195" s="45" t="s">
        <v>386</v>
      </c>
      <c r="L195" s="45" t="s">
        <v>26</v>
      </c>
      <c r="N195" s="48">
        <v>15074.6</v>
      </c>
      <c r="P195" s="48">
        <v>30432.39</v>
      </c>
      <c r="Q195" s="48">
        <v>37815.35</v>
      </c>
      <c r="R195" s="48">
        <v>7691.64</v>
      </c>
    </row>
    <row r="196" spans="2:18" x14ac:dyDescent="0.3">
      <c r="D196" s="45" t="s">
        <v>384</v>
      </c>
      <c r="F196" s="45">
        <v>138901</v>
      </c>
      <c r="I196" s="45">
        <v>500839</v>
      </c>
      <c r="J196" s="45" t="s">
        <v>586</v>
      </c>
      <c r="L196" s="45" t="s">
        <v>26</v>
      </c>
      <c r="N196" s="48">
        <v>49982635.5</v>
      </c>
      <c r="P196" s="48">
        <v>27631065.5</v>
      </c>
      <c r="Q196" s="45">
        <v>0</v>
      </c>
      <c r="R196" s="48">
        <v>77613701</v>
      </c>
    </row>
    <row r="197" spans="2:18" x14ac:dyDescent="0.3">
      <c r="D197" s="45" t="s">
        <v>384</v>
      </c>
      <c r="F197" s="45">
        <v>138901</v>
      </c>
      <c r="I197" s="45">
        <v>500839</v>
      </c>
      <c r="J197" s="45" t="s">
        <v>586</v>
      </c>
      <c r="K197" s="45" t="s">
        <v>386</v>
      </c>
      <c r="L197" s="45" t="s">
        <v>26</v>
      </c>
      <c r="N197" s="48">
        <v>1289981.5</v>
      </c>
      <c r="P197" s="48">
        <v>2374474</v>
      </c>
      <c r="Q197" s="48">
        <v>1289981.5</v>
      </c>
      <c r="R197" s="48">
        <v>2374474</v>
      </c>
    </row>
    <row r="198" spans="2:18" x14ac:dyDescent="0.3">
      <c r="D198" s="45" t="s">
        <v>384</v>
      </c>
      <c r="F198" s="45">
        <v>138901</v>
      </c>
      <c r="I198" s="45">
        <v>500840</v>
      </c>
      <c r="J198" s="45" t="s">
        <v>428</v>
      </c>
      <c r="L198" s="45" t="s">
        <v>26</v>
      </c>
      <c r="N198" s="48">
        <v>20754666.879999999</v>
      </c>
      <c r="P198" s="45">
        <v>0</v>
      </c>
      <c r="Q198" s="45">
        <v>0</v>
      </c>
      <c r="R198" s="48">
        <v>20754666.879999999</v>
      </c>
    </row>
    <row r="199" spans="2:18" x14ac:dyDescent="0.3">
      <c r="D199" s="45" t="s">
        <v>384</v>
      </c>
      <c r="F199" s="45">
        <v>138901</v>
      </c>
      <c r="I199" s="45">
        <v>500840</v>
      </c>
      <c r="J199" s="45" t="s">
        <v>428</v>
      </c>
      <c r="K199" s="45" t="s">
        <v>386</v>
      </c>
      <c r="L199" s="45" t="s">
        <v>26</v>
      </c>
      <c r="N199" s="48">
        <v>351787.71</v>
      </c>
      <c r="P199" s="48">
        <v>579526.96</v>
      </c>
      <c r="Q199" s="48">
        <v>351787.71</v>
      </c>
      <c r="R199" s="48">
        <v>579526.96</v>
      </c>
    </row>
    <row r="200" spans="2:18" x14ac:dyDescent="0.3">
      <c r="D200" s="45" t="s">
        <v>384</v>
      </c>
      <c r="F200" s="45">
        <v>138901</v>
      </c>
      <c r="I200" s="45">
        <v>500845</v>
      </c>
      <c r="J200" s="45" t="s">
        <v>754</v>
      </c>
      <c r="L200" s="45" t="s">
        <v>26</v>
      </c>
      <c r="N200" s="48">
        <v>81926333.930000007</v>
      </c>
      <c r="P200" s="45">
        <v>0</v>
      </c>
      <c r="Q200" s="45">
        <v>0</v>
      </c>
      <c r="R200" s="48">
        <v>81926333.930000007</v>
      </c>
    </row>
    <row r="201" spans="2:18" x14ac:dyDescent="0.3">
      <c r="D201" s="45" t="s">
        <v>384</v>
      </c>
      <c r="F201" s="45">
        <v>138901</v>
      </c>
      <c r="I201" s="45">
        <v>500845</v>
      </c>
      <c r="J201" s="45" t="s">
        <v>754</v>
      </c>
      <c r="K201" s="45" t="s">
        <v>386</v>
      </c>
      <c r="L201" s="45" t="s">
        <v>26</v>
      </c>
      <c r="N201" s="48">
        <v>-315211.32</v>
      </c>
      <c r="P201" s="48">
        <v>1348722.31</v>
      </c>
      <c r="Q201" s="48">
        <v>468135.97</v>
      </c>
      <c r="R201" s="48">
        <v>565375.02</v>
      </c>
    </row>
    <row r="202" spans="2:18" x14ac:dyDescent="0.3">
      <c r="D202" s="45" t="s">
        <v>384</v>
      </c>
      <c r="F202" s="45">
        <v>138901</v>
      </c>
      <c r="I202" s="45">
        <v>500846</v>
      </c>
      <c r="J202" s="45" t="s">
        <v>754</v>
      </c>
      <c r="L202" s="45" t="s">
        <v>26</v>
      </c>
      <c r="N202" s="48">
        <v>11971500</v>
      </c>
      <c r="P202" s="45">
        <v>0</v>
      </c>
      <c r="Q202" s="45">
        <v>0</v>
      </c>
      <c r="R202" s="48">
        <v>11971500</v>
      </c>
    </row>
    <row r="203" spans="2:18" x14ac:dyDescent="0.3">
      <c r="D203" s="45" t="s">
        <v>384</v>
      </c>
      <c r="F203" s="45">
        <v>138901</v>
      </c>
      <c r="I203" s="45">
        <v>500846</v>
      </c>
      <c r="J203" s="45" t="s">
        <v>754</v>
      </c>
      <c r="K203" s="45" t="s">
        <v>386</v>
      </c>
      <c r="L203" s="45" t="s">
        <v>26</v>
      </c>
      <c r="N203" s="48">
        <v>123000</v>
      </c>
      <c r="P203" s="48">
        <v>253500</v>
      </c>
      <c r="Q203" s="48">
        <v>123000</v>
      </c>
      <c r="R203" s="48">
        <v>253500</v>
      </c>
    </row>
    <row r="204" spans="2:18" x14ac:dyDescent="0.3">
      <c r="D204" s="45" t="s">
        <v>384</v>
      </c>
      <c r="F204" s="45">
        <v>138901</v>
      </c>
      <c r="I204" s="45">
        <v>500852</v>
      </c>
      <c r="J204" s="45" t="s">
        <v>429</v>
      </c>
      <c r="L204" s="45" t="s">
        <v>26</v>
      </c>
      <c r="N204" s="48">
        <v>659261.98</v>
      </c>
      <c r="P204" s="48">
        <v>140000</v>
      </c>
      <c r="Q204" s="45">
        <v>0</v>
      </c>
      <c r="R204" s="48">
        <v>799261.98</v>
      </c>
    </row>
    <row r="205" spans="2:18" x14ac:dyDescent="0.3">
      <c r="D205" s="45" t="s">
        <v>384</v>
      </c>
      <c r="F205" s="45">
        <v>138901</v>
      </c>
      <c r="I205" s="45">
        <v>500856</v>
      </c>
      <c r="J205" s="45" t="s">
        <v>755</v>
      </c>
      <c r="L205" s="45" t="s">
        <v>26</v>
      </c>
      <c r="N205" s="45">
        <v>0</v>
      </c>
      <c r="P205" s="48">
        <v>72530998.670000002</v>
      </c>
      <c r="Q205" s="45">
        <v>0</v>
      </c>
      <c r="R205" s="48">
        <v>72530998.670000002</v>
      </c>
    </row>
    <row r="206" spans="2:18" x14ac:dyDescent="0.3">
      <c r="D206" s="45" t="s">
        <v>384</v>
      </c>
      <c r="F206" s="45">
        <v>138901</v>
      </c>
      <c r="I206" s="45">
        <v>500856</v>
      </c>
      <c r="J206" s="45" t="s">
        <v>755</v>
      </c>
      <c r="K206" s="45" t="s">
        <v>386</v>
      </c>
      <c r="L206" s="45" t="s">
        <v>26</v>
      </c>
      <c r="N206" s="45">
        <v>0</v>
      </c>
      <c r="P206" s="48">
        <v>818999.99</v>
      </c>
      <c r="Q206" s="45">
        <v>0</v>
      </c>
      <c r="R206" s="48">
        <v>818999.99</v>
      </c>
    </row>
    <row r="208" spans="2:18" x14ac:dyDescent="0.3">
      <c r="B208" s="45" t="s">
        <v>442</v>
      </c>
      <c r="D208" s="45" t="s">
        <v>384</v>
      </c>
      <c r="F208" s="45">
        <v>138901</v>
      </c>
      <c r="L208" s="45" t="s">
        <v>26</v>
      </c>
      <c r="N208" s="48">
        <v>6947697023.6800003</v>
      </c>
      <c r="P208" s="48">
        <v>2065549167.55</v>
      </c>
      <c r="Q208" s="48">
        <v>1862874211.4000001</v>
      </c>
      <c r="R208" s="48">
        <v>7150371979.8299999</v>
      </c>
    </row>
    <row r="210" spans="1:18" x14ac:dyDescent="0.3">
      <c r="B210" s="45" t="s">
        <v>443</v>
      </c>
      <c r="D210" s="45" t="s">
        <v>384</v>
      </c>
      <c r="L210" s="45" t="s">
        <v>26</v>
      </c>
      <c r="N210" s="48">
        <v>6947697023.6800003</v>
      </c>
      <c r="P210" s="48">
        <v>2065549167.55</v>
      </c>
      <c r="Q210" s="48">
        <v>1862874211.4000001</v>
      </c>
      <c r="R210" s="48">
        <v>7150371979.8299999</v>
      </c>
    </row>
    <row r="212" spans="1:18" x14ac:dyDescent="0.3">
      <c r="B212" s="45" t="s">
        <v>444</v>
      </c>
      <c r="L212" s="45" t="s">
        <v>26</v>
      </c>
      <c r="N212" s="48">
        <v>6947697023.6800003</v>
      </c>
      <c r="P212" s="48">
        <v>2065549167.55</v>
      </c>
      <c r="Q212" s="48">
        <v>1862874211.4000001</v>
      </c>
      <c r="R212" s="48">
        <v>7150371979.8299999</v>
      </c>
    </row>
    <row r="214" spans="1:18" x14ac:dyDescent="0.3">
      <c r="A214" s="45" t="s">
        <v>1118</v>
      </c>
    </row>
    <row r="215" spans="1:18" x14ac:dyDescent="0.3">
      <c r="A215" s="45" t="s">
        <v>446</v>
      </c>
    </row>
    <row r="216" spans="1:18" x14ac:dyDescent="0.3">
      <c r="A216" s="45" t="s">
        <v>1115</v>
      </c>
    </row>
    <row r="217" spans="1:18" x14ac:dyDescent="0.3">
      <c r="A217" s="45" t="s">
        <v>447</v>
      </c>
    </row>
    <row r="219" spans="1:18" x14ac:dyDescent="0.3">
      <c r="C219" s="45" t="s">
        <v>379</v>
      </c>
      <c r="E219" s="45" t="s">
        <v>374</v>
      </c>
      <c r="G219" s="45" t="s">
        <v>448</v>
      </c>
      <c r="H219" s="45" t="s">
        <v>380</v>
      </c>
      <c r="J219" s="45" t="s">
        <v>381</v>
      </c>
      <c r="M219" s="45" t="s">
        <v>382</v>
      </c>
      <c r="O219" s="45" t="s">
        <v>383</v>
      </c>
    </row>
    <row r="221" spans="1:18" x14ac:dyDescent="0.3">
      <c r="C221" s="45" t="s">
        <v>26</v>
      </c>
      <c r="E221" s="45" t="s">
        <v>384</v>
      </c>
      <c r="H221" s="48">
        <v>6024192488.2600002</v>
      </c>
      <c r="J221" s="48">
        <v>204790521.25999999</v>
      </c>
      <c r="M221" s="48">
        <v>72390865.489999995</v>
      </c>
      <c r="O221" s="48">
        <v>6156592144.0299997</v>
      </c>
    </row>
    <row r="222" spans="1:18" x14ac:dyDescent="0.3">
      <c r="C222" s="45" t="s">
        <v>26</v>
      </c>
      <c r="E222" s="45" t="s">
        <v>384</v>
      </c>
      <c r="G222" s="45" t="s">
        <v>386</v>
      </c>
      <c r="H222" s="48">
        <v>923504535.41999996</v>
      </c>
      <c r="J222" s="48">
        <v>1860758646.29</v>
      </c>
      <c r="M222" s="48">
        <v>1790483345.9100001</v>
      </c>
      <c r="O222" s="48">
        <v>993779835.79999995</v>
      </c>
    </row>
    <row r="224" spans="1:18" x14ac:dyDescent="0.3">
      <c r="B224" s="45" t="s">
        <v>442</v>
      </c>
      <c r="C224" s="45" t="s">
        <v>26</v>
      </c>
      <c r="H224" s="48">
        <v>6947697023.6800003</v>
      </c>
      <c r="J224" s="48">
        <v>2065549167.55</v>
      </c>
      <c r="M224" s="48">
        <v>1862874211.4000001</v>
      </c>
      <c r="O224" s="48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7"/>
  <dimension ref="A1:R17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1119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401953.36</v>
      </c>
      <c r="P7" s="48">
        <v>4106.87</v>
      </c>
      <c r="Q7" s="45">
        <v>0</v>
      </c>
      <c r="R7" s="48">
        <v>406060.23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3039961.45</v>
      </c>
      <c r="P9" s="48">
        <v>7292513.3399999999</v>
      </c>
      <c r="Q9" s="48">
        <v>7255282.54</v>
      </c>
      <c r="R9" s="48">
        <v>3077192.25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663529.07999999996</v>
      </c>
      <c r="P10" s="48">
        <v>257655.04000000001</v>
      </c>
      <c r="Q10" s="48">
        <v>241770</v>
      </c>
      <c r="R10" s="48">
        <v>679414.12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23984.77</v>
      </c>
      <c r="Q11" s="48">
        <v>23984.77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28908.69</v>
      </c>
      <c r="P12" s="48">
        <v>2241703.5299999998</v>
      </c>
      <c r="Q12" s="48">
        <v>2240754.9500000002</v>
      </c>
      <c r="R12" s="48">
        <v>29857.27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80714.38</v>
      </c>
      <c r="P13" s="48">
        <v>166446.21</v>
      </c>
      <c r="Q13" s="48">
        <v>1007.46</v>
      </c>
      <c r="R13" s="48">
        <v>246153.13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41769.56</v>
      </c>
      <c r="P14" s="48">
        <v>3979768.48</v>
      </c>
      <c r="Q14" s="48">
        <v>3979567.57</v>
      </c>
      <c r="R14" s="48">
        <v>41970.47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-18548.62</v>
      </c>
      <c r="P15" s="48">
        <v>42710.36</v>
      </c>
      <c r="Q15" s="45">
        <v>0</v>
      </c>
      <c r="R15" s="48">
        <v>24161.74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-39291.83</v>
      </c>
      <c r="P16" s="48">
        <v>3210917.69</v>
      </c>
      <c r="Q16" s="48">
        <v>3210267.46</v>
      </c>
      <c r="R16" s="48">
        <v>-38641.599999999999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101571.81</v>
      </c>
      <c r="P17" s="48">
        <v>111438.74</v>
      </c>
      <c r="Q17" s="45">
        <v>0</v>
      </c>
      <c r="R17" s="48">
        <v>213010.55</v>
      </c>
    </row>
    <row r="18" spans="4:18" x14ac:dyDescent="0.3">
      <c r="D18" s="45" t="s">
        <v>384</v>
      </c>
      <c r="F18" s="45">
        <v>138901</v>
      </c>
      <c r="I18" s="45">
        <v>500302</v>
      </c>
      <c r="J18" s="45" t="s">
        <v>585</v>
      </c>
      <c r="K18" s="45" t="s">
        <v>544</v>
      </c>
      <c r="L18" s="45" t="s">
        <v>26</v>
      </c>
      <c r="N18" s="45">
        <v>0</v>
      </c>
      <c r="P18" s="48">
        <v>42957.41</v>
      </c>
      <c r="Q18" s="48">
        <v>42957.41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500323</v>
      </c>
      <c r="J19" s="45" t="s">
        <v>747</v>
      </c>
      <c r="K19" s="45" t="s">
        <v>543</v>
      </c>
      <c r="L19" s="45" t="s">
        <v>26</v>
      </c>
      <c r="N19" s="48">
        <v>87234.98</v>
      </c>
      <c r="P19" s="48">
        <v>40512.01</v>
      </c>
      <c r="Q19" s="48">
        <v>5113.78</v>
      </c>
      <c r="R19" s="48">
        <v>122633.21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544</v>
      </c>
      <c r="L20" s="45" t="s">
        <v>26</v>
      </c>
      <c r="N20" s="48">
        <v>42808.92</v>
      </c>
      <c r="P20" s="48">
        <v>3073580.17</v>
      </c>
      <c r="Q20" s="48">
        <v>3071188.22</v>
      </c>
      <c r="R20" s="48">
        <v>45200.87</v>
      </c>
    </row>
    <row r="21" spans="4:18" x14ac:dyDescent="0.3">
      <c r="D21" s="45" t="s">
        <v>384</v>
      </c>
      <c r="F21" s="45">
        <v>138901</v>
      </c>
      <c r="I21" s="45">
        <v>500331</v>
      </c>
      <c r="J21" s="45" t="s">
        <v>767</v>
      </c>
      <c r="K21" s="45" t="s">
        <v>543</v>
      </c>
      <c r="L21" s="45" t="s">
        <v>26</v>
      </c>
      <c r="N21" s="48">
        <v>109927.39</v>
      </c>
      <c r="P21" s="48">
        <v>41697.660000000003</v>
      </c>
      <c r="Q21" s="45">
        <v>0</v>
      </c>
      <c r="R21" s="48">
        <v>151625.04999999999</v>
      </c>
    </row>
    <row r="22" spans="4:18" x14ac:dyDescent="0.3">
      <c r="D22" s="45" t="s">
        <v>384</v>
      </c>
      <c r="F22" s="45">
        <v>138901</v>
      </c>
      <c r="I22" s="45">
        <v>500345</v>
      </c>
      <c r="J22" s="45" t="s">
        <v>882</v>
      </c>
      <c r="K22" s="45" t="s">
        <v>543</v>
      </c>
      <c r="L22" s="45" t="s">
        <v>26</v>
      </c>
      <c r="N22" s="48">
        <v>28280.02</v>
      </c>
      <c r="P22" s="48">
        <v>48704.46</v>
      </c>
      <c r="Q22" s="45">
        <v>0</v>
      </c>
      <c r="R22" s="48">
        <v>76984.479999999996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544</v>
      </c>
      <c r="L23" s="45" t="s">
        <v>26</v>
      </c>
      <c r="N23" s="45">
        <v>727.01</v>
      </c>
      <c r="P23" s="48">
        <v>61965.09</v>
      </c>
      <c r="Q23" s="48">
        <v>61287.37</v>
      </c>
      <c r="R23" s="48">
        <v>1404.73</v>
      </c>
    </row>
    <row r="24" spans="4:18" x14ac:dyDescent="0.3">
      <c r="D24" s="45" t="s">
        <v>384</v>
      </c>
      <c r="F24" s="45">
        <v>138901</v>
      </c>
      <c r="I24" s="45">
        <v>500400</v>
      </c>
      <c r="J24" s="45" t="s">
        <v>397</v>
      </c>
      <c r="K24" s="45" t="s">
        <v>543</v>
      </c>
      <c r="L24" s="45" t="s">
        <v>26</v>
      </c>
      <c r="N24" s="48">
        <v>62082.76</v>
      </c>
      <c r="P24" s="48">
        <v>15611.65</v>
      </c>
      <c r="Q24" s="48">
        <v>1040.76</v>
      </c>
      <c r="R24" s="48">
        <v>76653.649999999994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544</v>
      </c>
      <c r="L25" s="45" t="s">
        <v>26</v>
      </c>
      <c r="N25" s="48">
        <v>95584.58</v>
      </c>
      <c r="P25" s="48">
        <v>1501676.38</v>
      </c>
      <c r="Q25" s="48">
        <v>1493194.88</v>
      </c>
      <c r="R25" s="48">
        <v>104066.08</v>
      </c>
    </row>
    <row r="26" spans="4:18" x14ac:dyDescent="0.3">
      <c r="D26" s="45" t="s">
        <v>384</v>
      </c>
      <c r="F26" s="45">
        <v>138901</v>
      </c>
      <c r="I26" s="45">
        <v>500401</v>
      </c>
      <c r="J26" s="45" t="s">
        <v>398</v>
      </c>
      <c r="K26" s="45" t="s">
        <v>543</v>
      </c>
      <c r="L26" s="45" t="s">
        <v>26</v>
      </c>
      <c r="N26" s="48">
        <v>1311796.07</v>
      </c>
      <c r="P26" s="48">
        <v>64599.18</v>
      </c>
      <c r="Q26" s="48">
        <v>539698.61</v>
      </c>
      <c r="R26" s="48">
        <v>836696.64</v>
      </c>
    </row>
    <row r="27" spans="4:18" x14ac:dyDescent="0.3">
      <c r="D27" s="45" t="s">
        <v>384</v>
      </c>
      <c r="F27" s="45">
        <v>138901</v>
      </c>
      <c r="I27" s="45">
        <v>500445</v>
      </c>
      <c r="J27" s="45" t="s">
        <v>886</v>
      </c>
      <c r="K27" s="45" t="s">
        <v>543</v>
      </c>
      <c r="L27" s="45" t="s">
        <v>26</v>
      </c>
      <c r="N27" s="48">
        <v>3869.34</v>
      </c>
      <c r="P27" s="48">
        <v>8049.88</v>
      </c>
      <c r="Q27" s="45">
        <v>273.75</v>
      </c>
      <c r="R27" s="48">
        <v>11645.47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544</v>
      </c>
      <c r="L28" s="45" t="s">
        <v>26</v>
      </c>
      <c r="N28" s="48">
        <v>56884.44</v>
      </c>
      <c r="P28" s="48">
        <v>12710766.369999999</v>
      </c>
      <c r="Q28" s="48">
        <v>12709829.390000001</v>
      </c>
      <c r="R28" s="48">
        <v>57821.42</v>
      </c>
    </row>
    <row r="29" spans="4:18" x14ac:dyDescent="0.3">
      <c r="D29" s="45" t="s">
        <v>384</v>
      </c>
      <c r="F29" s="45">
        <v>138901</v>
      </c>
      <c r="I29" s="45">
        <v>500470</v>
      </c>
      <c r="J29" s="45" t="s">
        <v>399</v>
      </c>
      <c r="K29" s="45" t="s">
        <v>543</v>
      </c>
      <c r="L29" s="45" t="s">
        <v>26</v>
      </c>
      <c r="N29" s="48">
        <v>29958.38</v>
      </c>
      <c r="P29" s="48">
        <v>663749.68999999994</v>
      </c>
      <c r="Q29" s="45">
        <v>0</v>
      </c>
      <c r="R29" s="48">
        <v>693708.07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544</v>
      </c>
      <c r="L30" s="45" t="s">
        <v>26</v>
      </c>
      <c r="N30" s="48">
        <v>62993.94</v>
      </c>
      <c r="P30" s="48">
        <v>2652774.17</v>
      </c>
      <c r="Q30" s="48">
        <v>2650354.44</v>
      </c>
      <c r="R30" s="48">
        <v>65413.67</v>
      </c>
    </row>
    <row r="31" spans="4:18" x14ac:dyDescent="0.3">
      <c r="D31" s="45" t="s">
        <v>384</v>
      </c>
      <c r="F31" s="45">
        <v>138901</v>
      </c>
      <c r="I31" s="45">
        <v>500475</v>
      </c>
      <c r="J31" s="45" t="s">
        <v>889</v>
      </c>
      <c r="K31" s="45" t="s">
        <v>543</v>
      </c>
      <c r="L31" s="45" t="s">
        <v>26</v>
      </c>
      <c r="N31" s="48">
        <v>161261.82999999999</v>
      </c>
      <c r="P31" s="48">
        <v>79230.67</v>
      </c>
      <c r="Q31" s="45">
        <v>0</v>
      </c>
      <c r="R31" s="48">
        <v>240492.5</v>
      </c>
    </row>
    <row r="32" spans="4:18" x14ac:dyDescent="0.3">
      <c r="D32" s="45" t="s">
        <v>384</v>
      </c>
      <c r="F32" s="45">
        <v>138901</v>
      </c>
      <c r="I32" s="45">
        <v>500495</v>
      </c>
      <c r="J32" s="45" t="s">
        <v>641</v>
      </c>
      <c r="K32" s="45" t="s">
        <v>543</v>
      </c>
      <c r="L32" s="45" t="s">
        <v>26</v>
      </c>
      <c r="N32" s="48">
        <v>11582.51</v>
      </c>
      <c r="P32" s="48">
        <v>3765.86</v>
      </c>
      <c r="Q32" s="48">
        <v>13172.26</v>
      </c>
      <c r="R32" s="48">
        <v>2176.11</v>
      </c>
    </row>
    <row r="33" spans="4:18" x14ac:dyDescent="0.3">
      <c r="D33" s="45" t="s">
        <v>384</v>
      </c>
      <c r="F33" s="45">
        <v>138901</v>
      </c>
      <c r="I33" s="45">
        <v>500507</v>
      </c>
      <c r="J33" s="45" t="s">
        <v>642</v>
      </c>
      <c r="K33" s="45" t="s">
        <v>543</v>
      </c>
      <c r="L33" s="45" t="s">
        <v>26</v>
      </c>
      <c r="N33" s="48">
        <v>32557.75</v>
      </c>
      <c r="P33" s="48">
        <v>20549.16</v>
      </c>
      <c r="Q33" s="48">
        <v>17070.95</v>
      </c>
      <c r="R33" s="48">
        <v>36035.96</v>
      </c>
    </row>
    <row r="34" spans="4:18" x14ac:dyDescent="0.3">
      <c r="D34" s="45" t="s">
        <v>384</v>
      </c>
      <c r="F34" s="45">
        <v>138901</v>
      </c>
      <c r="I34" s="45">
        <v>500512</v>
      </c>
      <c r="J34" s="45" t="s">
        <v>400</v>
      </c>
      <c r="K34" s="45" t="s">
        <v>544</v>
      </c>
      <c r="L34" s="45" t="s">
        <v>26</v>
      </c>
      <c r="N34" s="48">
        <v>-47932.77</v>
      </c>
      <c r="P34" s="48">
        <v>4579182.1399999997</v>
      </c>
      <c r="Q34" s="48">
        <v>4493195.21</v>
      </c>
      <c r="R34" s="48">
        <v>38054.160000000003</v>
      </c>
    </row>
    <row r="35" spans="4:18" x14ac:dyDescent="0.3">
      <c r="D35" s="45" t="s">
        <v>384</v>
      </c>
      <c r="F35" s="45">
        <v>138901</v>
      </c>
      <c r="I35" s="45">
        <v>500512</v>
      </c>
      <c r="J35" s="45" t="s">
        <v>400</v>
      </c>
      <c r="K35" s="45" t="s">
        <v>543</v>
      </c>
      <c r="L35" s="45" t="s">
        <v>26</v>
      </c>
      <c r="N35" s="48">
        <v>9984281.2799999993</v>
      </c>
      <c r="P35" s="48">
        <v>638763.77</v>
      </c>
      <c r="Q35" s="45">
        <v>0</v>
      </c>
      <c r="R35" s="48">
        <v>10623045.050000001</v>
      </c>
    </row>
    <row r="36" spans="4:18" x14ac:dyDescent="0.3">
      <c r="D36" s="45" t="s">
        <v>384</v>
      </c>
      <c r="F36" s="45">
        <v>138901</v>
      </c>
      <c r="I36" s="45">
        <v>500515</v>
      </c>
      <c r="J36" s="45" t="s">
        <v>401</v>
      </c>
      <c r="K36" s="45" t="s">
        <v>544</v>
      </c>
      <c r="L36" s="45" t="s">
        <v>26</v>
      </c>
      <c r="N36" s="48">
        <v>-10744.9</v>
      </c>
      <c r="P36" s="48">
        <v>1048090.28</v>
      </c>
      <c r="Q36" s="48">
        <v>1046029.59</v>
      </c>
      <c r="R36" s="48">
        <v>-8684.2099999999991</v>
      </c>
    </row>
    <row r="37" spans="4:18" x14ac:dyDescent="0.3">
      <c r="D37" s="45" t="s">
        <v>384</v>
      </c>
      <c r="F37" s="45">
        <v>138901</v>
      </c>
      <c r="I37" s="45">
        <v>500515</v>
      </c>
      <c r="J37" s="45" t="s">
        <v>401</v>
      </c>
      <c r="K37" s="45" t="s">
        <v>543</v>
      </c>
      <c r="L37" s="45" t="s">
        <v>26</v>
      </c>
      <c r="N37" s="48">
        <v>201728.91</v>
      </c>
      <c r="P37" s="48">
        <v>131312.92000000001</v>
      </c>
      <c r="Q37" s="45">
        <v>0</v>
      </c>
      <c r="R37" s="48">
        <v>333041.83</v>
      </c>
    </row>
    <row r="38" spans="4:18" x14ac:dyDescent="0.3">
      <c r="D38" s="45" t="s">
        <v>384</v>
      </c>
      <c r="F38" s="45">
        <v>138901</v>
      </c>
      <c r="I38" s="45">
        <v>500520</v>
      </c>
      <c r="J38" s="45" t="s">
        <v>895</v>
      </c>
      <c r="K38" s="45" t="s">
        <v>544</v>
      </c>
      <c r="L38" s="45" t="s">
        <v>26</v>
      </c>
      <c r="N38" s="48">
        <v>62576.79</v>
      </c>
      <c r="P38" s="48">
        <v>2988477.33</v>
      </c>
      <c r="Q38" s="48">
        <v>2988107.09</v>
      </c>
      <c r="R38" s="48">
        <v>62947.03</v>
      </c>
    </row>
    <row r="39" spans="4:18" x14ac:dyDescent="0.3">
      <c r="D39" s="45" t="s">
        <v>384</v>
      </c>
      <c r="F39" s="45">
        <v>138901</v>
      </c>
      <c r="I39" s="45">
        <v>500520</v>
      </c>
      <c r="J39" s="45" t="s">
        <v>895</v>
      </c>
      <c r="K39" s="45" t="s">
        <v>543</v>
      </c>
      <c r="L39" s="45" t="s">
        <v>26</v>
      </c>
      <c r="N39" s="48">
        <v>1023244.23</v>
      </c>
      <c r="P39" s="48">
        <v>273810.28999999998</v>
      </c>
      <c r="Q39" s="48">
        <v>913337.22</v>
      </c>
      <c r="R39" s="48">
        <v>383717.3</v>
      </c>
    </row>
    <row r="40" spans="4:18" x14ac:dyDescent="0.3">
      <c r="D40" s="45" t="s">
        <v>384</v>
      </c>
      <c r="F40" s="45">
        <v>138901</v>
      </c>
      <c r="I40" s="45">
        <v>500523</v>
      </c>
      <c r="J40" s="45" t="s">
        <v>644</v>
      </c>
      <c r="K40" s="45" t="s">
        <v>544</v>
      </c>
      <c r="L40" s="45" t="s">
        <v>26</v>
      </c>
      <c r="N40" s="45">
        <v>0</v>
      </c>
      <c r="P40" s="48">
        <v>405110.76</v>
      </c>
      <c r="Q40" s="48">
        <v>405110.76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500523</v>
      </c>
      <c r="J41" s="45" t="s">
        <v>644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500538</v>
      </c>
      <c r="J42" s="45" t="s">
        <v>403</v>
      </c>
      <c r="K42" s="45" t="s">
        <v>544</v>
      </c>
      <c r="L42" s="45" t="s">
        <v>26</v>
      </c>
      <c r="N42" s="48">
        <v>4291.03</v>
      </c>
      <c r="P42" s="48">
        <v>73738.259999999995</v>
      </c>
      <c r="Q42" s="48">
        <v>73463.820000000007</v>
      </c>
      <c r="R42" s="48">
        <v>4565.47</v>
      </c>
    </row>
    <row r="43" spans="4:18" x14ac:dyDescent="0.3">
      <c r="D43" s="45" t="s">
        <v>384</v>
      </c>
      <c r="F43" s="45">
        <v>138901</v>
      </c>
      <c r="I43" s="45">
        <v>500538</v>
      </c>
      <c r="J43" s="45" t="s">
        <v>403</v>
      </c>
      <c r="K43" s="45" t="s">
        <v>543</v>
      </c>
      <c r="L43" s="45" t="s">
        <v>26</v>
      </c>
      <c r="N43" s="48">
        <v>34775.160000000003</v>
      </c>
      <c r="P43" s="48">
        <v>31394.82</v>
      </c>
      <c r="Q43" s="48">
        <v>26308.18</v>
      </c>
      <c r="R43" s="48">
        <v>39861.800000000003</v>
      </c>
    </row>
    <row r="44" spans="4:18" x14ac:dyDescent="0.3">
      <c r="D44" s="45" t="s">
        <v>384</v>
      </c>
      <c r="F44" s="45">
        <v>138901</v>
      </c>
      <c r="I44" s="45">
        <v>500540</v>
      </c>
      <c r="J44" s="45" t="s">
        <v>748</v>
      </c>
      <c r="K44" s="45" t="s">
        <v>544</v>
      </c>
      <c r="L44" s="45" t="s">
        <v>26</v>
      </c>
      <c r="N44" s="48">
        <v>-20326.669999999998</v>
      </c>
      <c r="P44" s="48">
        <v>2777291.17</v>
      </c>
      <c r="Q44" s="48">
        <v>2786173.85</v>
      </c>
      <c r="R44" s="48">
        <v>-29209.35</v>
      </c>
    </row>
    <row r="45" spans="4:18" x14ac:dyDescent="0.3">
      <c r="D45" s="45" t="s">
        <v>384</v>
      </c>
      <c r="F45" s="45">
        <v>138901</v>
      </c>
      <c r="I45" s="45">
        <v>500540</v>
      </c>
      <c r="J45" s="45" t="s">
        <v>748</v>
      </c>
      <c r="K45" s="45" t="s">
        <v>543</v>
      </c>
      <c r="L45" s="45" t="s">
        <v>26</v>
      </c>
      <c r="N45" s="48">
        <v>671005</v>
      </c>
      <c r="P45" s="48">
        <v>314043.53000000003</v>
      </c>
      <c r="Q45" s="45">
        <v>0</v>
      </c>
      <c r="R45" s="48">
        <v>985048.53</v>
      </c>
    </row>
    <row r="46" spans="4:18" x14ac:dyDescent="0.3">
      <c r="D46" s="45" t="s">
        <v>384</v>
      </c>
      <c r="F46" s="45">
        <v>138901</v>
      </c>
      <c r="I46" s="45">
        <v>500541</v>
      </c>
      <c r="J46" s="45" t="s">
        <v>897</v>
      </c>
      <c r="K46" s="45" t="s">
        <v>544</v>
      </c>
      <c r="L46" s="45" t="s">
        <v>26</v>
      </c>
      <c r="N46" s="45">
        <v>335.47</v>
      </c>
      <c r="P46" s="48">
        <v>75999.87</v>
      </c>
      <c r="Q46" s="48">
        <v>75859.990000000005</v>
      </c>
      <c r="R46" s="45">
        <v>475.35</v>
      </c>
    </row>
    <row r="47" spans="4:18" x14ac:dyDescent="0.3">
      <c r="D47" s="45" t="s">
        <v>384</v>
      </c>
      <c r="F47" s="45">
        <v>138901</v>
      </c>
      <c r="I47" s="45">
        <v>500541</v>
      </c>
      <c r="J47" s="45" t="s">
        <v>897</v>
      </c>
      <c r="K47" s="45" t="s">
        <v>543</v>
      </c>
      <c r="L47" s="45" t="s">
        <v>26</v>
      </c>
      <c r="N47" s="48">
        <v>12814.73</v>
      </c>
      <c r="P47" s="48">
        <v>5162.74</v>
      </c>
      <c r="Q47" s="48">
        <v>16330.03</v>
      </c>
      <c r="R47" s="48">
        <v>1647.44</v>
      </c>
    </row>
    <row r="48" spans="4:18" x14ac:dyDescent="0.3">
      <c r="D48" s="45" t="s">
        <v>384</v>
      </c>
      <c r="F48" s="45">
        <v>138901</v>
      </c>
      <c r="I48" s="45">
        <v>500544</v>
      </c>
      <c r="J48" s="45" t="s">
        <v>899</v>
      </c>
      <c r="K48" s="45" t="s">
        <v>543</v>
      </c>
      <c r="L48" s="45" t="s">
        <v>26</v>
      </c>
      <c r="N48" s="45">
        <v>89.48</v>
      </c>
      <c r="P48" s="45">
        <v>181.84</v>
      </c>
      <c r="Q48" s="45">
        <v>184.88</v>
      </c>
      <c r="R48" s="45">
        <v>86.44</v>
      </c>
    </row>
    <row r="49" spans="4:18" x14ac:dyDescent="0.3">
      <c r="D49" s="45" t="s">
        <v>384</v>
      </c>
      <c r="F49" s="45">
        <v>138901</v>
      </c>
      <c r="I49" s="45">
        <v>500555</v>
      </c>
      <c r="J49" s="45" t="s">
        <v>405</v>
      </c>
      <c r="K49" s="45" t="s">
        <v>543</v>
      </c>
      <c r="L49" s="45" t="s">
        <v>26</v>
      </c>
      <c r="N49" s="45">
        <v>0</v>
      </c>
      <c r="P49" s="48">
        <v>5073.78</v>
      </c>
      <c r="Q49" s="45">
        <v>0</v>
      </c>
      <c r="R49" s="48">
        <v>5073.78</v>
      </c>
    </row>
    <row r="50" spans="4:18" x14ac:dyDescent="0.3">
      <c r="D50" s="45" t="s">
        <v>384</v>
      </c>
      <c r="F50" s="45">
        <v>138901</v>
      </c>
      <c r="I50" s="45">
        <v>500558</v>
      </c>
      <c r="J50" s="45" t="s">
        <v>406</v>
      </c>
      <c r="K50" s="45" t="s">
        <v>544</v>
      </c>
      <c r="L50" s="45" t="s">
        <v>26</v>
      </c>
      <c r="N50" s="45">
        <v>0</v>
      </c>
      <c r="P50" s="48">
        <v>12077169.710000001</v>
      </c>
      <c r="Q50" s="48">
        <v>12077169.710000001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500565</v>
      </c>
      <c r="J51" s="45" t="s">
        <v>902</v>
      </c>
      <c r="K51" s="45" t="s">
        <v>544</v>
      </c>
      <c r="L51" s="45" t="s">
        <v>26</v>
      </c>
      <c r="N51" s="48">
        <v>14801.01</v>
      </c>
      <c r="P51" s="48">
        <v>6570137.2699999996</v>
      </c>
      <c r="Q51" s="48">
        <v>6562149.6799999997</v>
      </c>
      <c r="R51" s="48">
        <v>22788.6</v>
      </c>
    </row>
    <row r="52" spans="4:18" x14ac:dyDescent="0.3">
      <c r="D52" s="45" t="s">
        <v>384</v>
      </c>
      <c r="F52" s="45">
        <v>138901</v>
      </c>
      <c r="I52" s="45">
        <v>500565</v>
      </c>
      <c r="J52" s="45" t="s">
        <v>902</v>
      </c>
      <c r="K52" s="45" t="s">
        <v>543</v>
      </c>
      <c r="L52" s="45" t="s">
        <v>26</v>
      </c>
      <c r="N52" s="48">
        <v>725468.46</v>
      </c>
      <c r="P52" s="48">
        <v>437659.77</v>
      </c>
      <c r="Q52" s="45">
        <v>0</v>
      </c>
      <c r="R52" s="48">
        <v>1163128.23</v>
      </c>
    </row>
    <row r="53" spans="4:18" x14ac:dyDescent="0.3">
      <c r="D53" s="45" t="s">
        <v>384</v>
      </c>
      <c r="F53" s="45">
        <v>138901</v>
      </c>
      <c r="I53" s="45">
        <v>500567</v>
      </c>
      <c r="J53" s="45" t="s">
        <v>903</v>
      </c>
      <c r="K53" s="45" t="s">
        <v>544</v>
      </c>
      <c r="L53" s="45" t="s">
        <v>26</v>
      </c>
      <c r="N53" s="48">
        <v>1469.33</v>
      </c>
      <c r="P53" s="48">
        <v>356242.39</v>
      </c>
      <c r="Q53" s="48">
        <v>356140.05</v>
      </c>
      <c r="R53" s="48">
        <v>1571.67</v>
      </c>
    </row>
    <row r="54" spans="4:18" x14ac:dyDescent="0.3">
      <c r="D54" s="45" t="s">
        <v>384</v>
      </c>
      <c r="F54" s="45">
        <v>138901</v>
      </c>
      <c r="I54" s="45">
        <v>500567</v>
      </c>
      <c r="J54" s="45" t="s">
        <v>903</v>
      </c>
      <c r="K54" s="45" t="s">
        <v>543</v>
      </c>
      <c r="L54" s="45" t="s">
        <v>26</v>
      </c>
      <c r="N54" s="48">
        <v>8011.6</v>
      </c>
      <c r="P54" s="48">
        <v>4347.17</v>
      </c>
      <c r="Q54" s="45">
        <v>0</v>
      </c>
      <c r="R54" s="48">
        <v>12358.77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544</v>
      </c>
      <c r="L55" s="45" t="s">
        <v>26</v>
      </c>
      <c r="N55" s="45">
        <v>0</v>
      </c>
      <c r="P55" s="45">
        <v>0.01</v>
      </c>
      <c r="Q55" s="45">
        <v>0.01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500591</v>
      </c>
      <c r="J56" s="45" t="s">
        <v>904</v>
      </c>
      <c r="K56" s="45" t="s">
        <v>544</v>
      </c>
      <c r="L56" s="45" t="s">
        <v>26</v>
      </c>
      <c r="N56" s="48">
        <v>1139.06</v>
      </c>
      <c r="P56" s="48">
        <v>670156.34</v>
      </c>
      <c r="Q56" s="48">
        <v>665236.29</v>
      </c>
      <c r="R56" s="48">
        <v>6059.11</v>
      </c>
    </row>
    <row r="57" spans="4:18" x14ac:dyDescent="0.3">
      <c r="D57" s="45" t="s">
        <v>384</v>
      </c>
      <c r="F57" s="45">
        <v>138901</v>
      </c>
      <c r="I57" s="45">
        <v>500591</v>
      </c>
      <c r="J57" s="45" t="s">
        <v>904</v>
      </c>
      <c r="K57" s="45" t="s">
        <v>543</v>
      </c>
      <c r="L57" s="45" t="s">
        <v>26</v>
      </c>
      <c r="N57" s="48">
        <v>567403.1</v>
      </c>
      <c r="P57" s="48">
        <v>143697.81</v>
      </c>
      <c r="Q57" s="45">
        <v>0</v>
      </c>
      <c r="R57" s="48">
        <v>711100.91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544</v>
      </c>
      <c r="L58" s="45" t="s">
        <v>26</v>
      </c>
      <c r="N58" s="45">
        <v>0</v>
      </c>
      <c r="P58" s="48">
        <v>777704.42</v>
      </c>
      <c r="Q58" s="48">
        <v>777704.42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500602</v>
      </c>
      <c r="J59" s="45" t="s">
        <v>568</v>
      </c>
      <c r="K59" s="45" t="s">
        <v>544</v>
      </c>
      <c r="L59" s="45" t="s">
        <v>26</v>
      </c>
      <c r="N59" s="45">
        <v>0</v>
      </c>
      <c r="P59" s="48">
        <v>487880.15</v>
      </c>
      <c r="Q59" s="48">
        <v>487880.15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500602</v>
      </c>
      <c r="J60" s="45" t="s">
        <v>568</v>
      </c>
      <c r="K60" s="45" t="s">
        <v>543</v>
      </c>
      <c r="L60" s="45" t="s">
        <v>26</v>
      </c>
      <c r="N60" s="45">
        <v>0</v>
      </c>
      <c r="P60" s="48">
        <v>20882.310000000001</v>
      </c>
      <c r="Q60" s="48">
        <v>20882.310000000001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500610</v>
      </c>
      <c r="J61" s="45" t="s">
        <v>907</v>
      </c>
      <c r="K61" s="45" t="s">
        <v>544</v>
      </c>
      <c r="L61" s="45" t="s">
        <v>26</v>
      </c>
      <c r="N61" s="48">
        <v>32522.47</v>
      </c>
      <c r="P61" s="48">
        <v>1399028.69</v>
      </c>
      <c r="Q61" s="48">
        <v>1399728.58</v>
      </c>
      <c r="R61" s="48">
        <v>31822.58</v>
      </c>
    </row>
    <row r="62" spans="4:18" x14ac:dyDescent="0.3">
      <c r="D62" s="45" t="s">
        <v>384</v>
      </c>
      <c r="F62" s="45">
        <v>138901</v>
      </c>
      <c r="I62" s="45">
        <v>500610</v>
      </c>
      <c r="J62" s="45" t="s">
        <v>907</v>
      </c>
      <c r="K62" s="45" t="s">
        <v>543</v>
      </c>
      <c r="L62" s="45" t="s">
        <v>26</v>
      </c>
      <c r="N62" s="48">
        <v>401600.69</v>
      </c>
      <c r="P62" s="48">
        <v>132675.64000000001</v>
      </c>
      <c r="Q62" s="48">
        <v>433423.27</v>
      </c>
      <c r="R62" s="48">
        <v>100853.06</v>
      </c>
    </row>
    <row r="63" spans="4:18" x14ac:dyDescent="0.3">
      <c r="D63" s="45" t="s">
        <v>384</v>
      </c>
      <c r="F63" s="45">
        <v>138901</v>
      </c>
      <c r="I63" s="45">
        <v>500613</v>
      </c>
      <c r="J63" s="45" t="s">
        <v>411</v>
      </c>
      <c r="K63" s="45" t="s">
        <v>543</v>
      </c>
      <c r="L63" s="45" t="s">
        <v>26</v>
      </c>
      <c r="N63" s="48">
        <v>571629.48</v>
      </c>
      <c r="P63" s="48">
        <v>25342.31</v>
      </c>
      <c r="Q63" s="48">
        <v>5000</v>
      </c>
      <c r="R63" s="48">
        <v>591971.79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543</v>
      </c>
      <c r="L64" s="45" t="s">
        <v>26</v>
      </c>
      <c r="N64" s="48">
        <v>3690.13</v>
      </c>
      <c r="P64" s="45">
        <v>745.6</v>
      </c>
      <c r="Q64" s="45">
        <v>0</v>
      </c>
      <c r="R64" s="48">
        <v>4435.7299999999996</v>
      </c>
    </row>
    <row r="65" spans="4:18" x14ac:dyDescent="0.3">
      <c r="D65" s="45" t="s">
        <v>384</v>
      </c>
      <c r="F65" s="45">
        <v>138901</v>
      </c>
      <c r="I65" s="45">
        <v>500626</v>
      </c>
      <c r="J65" s="45" t="s">
        <v>769</v>
      </c>
      <c r="K65" s="45" t="s">
        <v>544</v>
      </c>
      <c r="L65" s="45" t="s">
        <v>26</v>
      </c>
      <c r="N65" s="48">
        <v>-1317.41</v>
      </c>
      <c r="P65" s="48">
        <v>8668.0300000000007</v>
      </c>
      <c r="Q65" s="48">
        <v>8160.41</v>
      </c>
      <c r="R65" s="45">
        <v>-809.79</v>
      </c>
    </row>
    <row r="66" spans="4:18" x14ac:dyDescent="0.3">
      <c r="D66" s="45" t="s">
        <v>384</v>
      </c>
      <c r="F66" s="45">
        <v>138901</v>
      </c>
      <c r="I66" s="45">
        <v>500626</v>
      </c>
      <c r="J66" s="45" t="s">
        <v>769</v>
      </c>
      <c r="K66" s="45" t="s">
        <v>543</v>
      </c>
      <c r="L66" s="45" t="s">
        <v>26</v>
      </c>
      <c r="N66" s="48">
        <v>48361.29</v>
      </c>
      <c r="P66" s="48">
        <v>190165.06</v>
      </c>
      <c r="Q66" s="48">
        <v>116487.88</v>
      </c>
      <c r="R66" s="48">
        <v>122038.47</v>
      </c>
    </row>
    <row r="67" spans="4:18" x14ac:dyDescent="0.3">
      <c r="D67" s="45" t="s">
        <v>384</v>
      </c>
      <c r="F67" s="45">
        <v>138901</v>
      </c>
      <c r="I67" s="45">
        <v>500629</v>
      </c>
      <c r="J67" s="45" t="s">
        <v>412</v>
      </c>
      <c r="K67" s="45" t="s">
        <v>543</v>
      </c>
      <c r="L67" s="45" t="s">
        <v>26</v>
      </c>
      <c r="N67" s="45">
        <v>83.06</v>
      </c>
      <c r="P67" s="48">
        <v>27800.11</v>
      </c>
      <c r="Q67" s="48">
        <v>25147.66</v>
      </c>
      <c r="R67" s="48">
        <v>2735.51</v>
      </c>
    </row>
    <row r="68" spans="4:18" x14ac:dyDescent="0.3">
      <c r="D68" s="45" t="s">
        <v>384</v>
      </c>
      <c r="F68" s="45">
        <v>138901</v>
      </c>
      <c r="I68" s="45">
        <v>500630</v>
      </c>
      <c r="J68" s="45" t="s">
        <v>770</v>
      </c>
      <c r="K68" s="45" t="s">
        <v>544</v>
      </c>
      <c r="L68" s="45" t="s">
        <v>26</v>
      </c>
      <c r="N68" s="48">
        <v>1140534.51</v>
      </c>
      <c r="P68" s="48">
        <v>8066909.7599999998</v>
      </c>
      <c r="Q68" s="48">
        <v>7926291.9500000002</v>
      </c>
      <c r="R68" s="48">
        <v>1281152.32</v>
      </c>
    </row>
    <row r="69" spans="4:18" x14ac:dyDescent="0.3">
      <c r="D69" s="45" t="s">
        <v>384</v>
      </c>
      <c r="F69" s="45">
        <v>138901</v>
      </c>
      <c r="I69" s="45">
        <v>500630</v>
      </c>
      <c r="J69" s="45" t="s">
        <v>770</v>
      </c>
      <c r="K69" s="45" t="s">
        <v>543</v>
      </c>
      <c r="L69" s="45" t="s">
        <v>26</v>
      </c>
      <c r="N69" s="48">
        <v>11892080.1</v>
      </c>
      <c r="P69" s="48">
        <v>1889690.46</v>
      </c>
      <c r="Q69" s="48">
        <v>16530.93</v>
      </c>
      <c r="R69" s="48">
        <v>13765239.630000001</v>
      </c>
    </row>
    <row r="70" spans="4:18" x14ac:dyDescent="0.3">
      <c r="D70" s="45" t="s">
        <v>384</v>
      </c>
      <c r="F70" s="45">
        <v>138901</v>
      </c>
      <c r="I70" s="45">
        <v>500640</v>
      </c>
      <c r="J70" s="45" t="s">
        <v>414</v>
      </c>
      <c r="K70" s="45" t="s">
        <v>544</v>
      </c>
      <c r="L70" s="45" t="s">
        <v>26</v>
      </c>
      <c r="N70" s="48">
        <v>-56604.76</v>
      </c>
      <c r="P70" s="48">
        <v>2338954.7200000002</v>
      </c>
      <c r="Q70" s="48">
        <v>2319640.7999999998</v>
      </c>
      <c r="R70" s="48">
        <v>-37290.839999999997</v>
      </c>
    </row>
    <row r="71" spans="4:18" x14ac:dyDescent="0.3">
      <c r="D71" s="45" t="s">
        <v>384</v>
      </c>
      <c r="F71" s="45">
        <v>138901</v>
      </c>
      <c r="I71" s="45">
        <v>500640</v>
      </c>
      <c r="J71" s="45" t="s">
        <v>414</v>
      </c>
      <c r="K71" s="45" t="s">
        <v>543</v>
      </c>
      <c r="L71" s="45" t="s">
        <v>26</v>
      </c>
      <c r="N71" s="48">
        <v>1846583.45</v>
      </c>
      <c r="P71" s="48">
        <v>606747.13</v>
      </c>
      <c r="Q71" s="45">
        <v>0</v>
      </c>
      <c r="R71" s="48">
        <v>2453330.58</v>
      </c>
    </row>
    <row r="72" spans="4:18" x14ac:dyDescent="0.3">
      <c r="D72" s="45" t="s">
        <v>384</v>
      </c>
      <c r="F72" s="45">
        <v>138901</v>
      </c>
      <c r="I72" s="45">
        <v>500642</v>
      </c>
      <c r="J72" s="45" t="s">
        <v>414</v>
      </c>
      <c r="K72" s="45" t="s">
        <v>544</v>
      </c>
      <c r="L72" s="45" t="s">
        <v>26</v>
      </c>
      <c r="N72" s="48">
        <v>-82137.42</v>
      </c>
      <c r="P72" s="48">
        <v>3434890.36</v>
      </c>
      <c r="Q72" s="48">
        <v>3406224.19</v>
      </c>
      <c r="R72" s="48">
        <v>-53471.25</v>
      </c>
    </row>
    <row r="73" spans="4:18" x14ac:dyDescent="0.3">
      <c r="D73" s="45" t="s">
        <v>384</v>
      </c>
      <c r="F73" s="45">
        <v>138901</v>
      </c>
      <c r="I73" s="45">
        <v>500642</v>
      </c>
      <c r="J73" s="45" t="s">
        <v>414</v>
      </c>
      <c r="K73" s="45" t="s">
        <v>543</v>
      </c>
      <c r="L73" s="45" t="s">
        <v>26</v>
      </c>
      <c r="N73" s="48">
        <v>2738863.42</v>
      </c>
      <c r="P73" s="48">
        <v>902382.47</v>
      </c>
      <c r="Q73" s="45">
        <v>0</v>
      </c>
      <c r="R73" s="48">
        <v>3641245.89</v>
      </c>
    </row>
    <row r="74" spans="4:18" x14ac:dyDescent="0.3">
      <c r="D74" s="45" t="s">
        <v>384</v>
      </c>
      <c r="F74" s="45">
        <v>138901</v>
      </c>
      <c r="I74" s="45">
        <v>500656</v>
      </c>
      <c r="J74" s="45" t="s">
        <v>915</v>
      </c>
      <c r="K74" s="45" t="s">
        <v>544</v>
      </c>
      <c r="L74" s="45" t="s">
        <v>26</v>
      </c>
      <c r="N74" s="48">
        <v>54437.88</v>
      </c>
      <c r="P74" s="48">
        <v>1181701.28</v>
      </c>
      <c r="Q74" s="48">
        <v>1179994.3600000001</v>
      </c>
      <c r="R74" s="48">
        <v>56144.800000000003</v>
      </c>
    </row>
    <row r="75" spans="4:18" x14ac:dyDescent="0.3">
      <c r="D75" s="45" t="s">
        <v>384</v>
      </c>
      <c r="F75" s="45">
        <v>138901</v>
      </c>
      <c r="I75" s="45">
        <v>500656</v>
      </c>
      <c r="J75" s="45" t="s">
        <v>915</v>
      </c>
      <c r="K75" s="45" t="s">
        <v>543</v>
      </c>
      <c r="L75" s="45" t="s">
        <v>26</v>
      </c>
      <c r="N75" s="48">
        <v>103758.44</v>
      </c>
      <c r="P75" s="48">
        <v>384895.08</v>
      </c>
      <c r="Q75" s="45">
        <v>0</v>
      </c>
      <c r="R75" s="48">
        <v>488653.52</v>
      </c>
    </row>
    <row r="76" spans="4:18" x14ac:dyDescent="0.3">
      <c r="D76" s="45" t="s">
        <v>384</v>
      </c>
      <c r="F76" s="45">
        <v>138901</v>
      </c>
      <c r="I76" s="45">
        <v>500677</v>
      </c>
      <c r="J76" s="45" t="s">
        <v>750</v>
      </c>
      <c r="K76" s="45" t="s">
        <v>544</v>
      </c>
      <c r="L76" s="45" t="s">
        <v>26</v>
      </c>
      <c r="N76" s="48">
        <v>152730.31</v>
      </c>
      <c r="P76" s="48">
        <v>6417216.7800000003</v>
      </c>
      <c r="Q76" s="48">
        <v>6416358.7000000002</v>
      </c>
      <c r="R76" s="48">
        <v>153588.39000000001</v>
      </c>
    </row>
    <row r="77" spans="4:18" x14ac:dyDescent="0.3">
      <c r="D77" s="45" t="s">
        <v>384</v>
      </c>
      <c r="F77" s="45">
        <v>138901</v>
      </c>
      <c r="I77" s="45">
        <v>500677</v>
      </c>
      <c r="J77" s="45" t="s">
        <v>750</v>
      </c>
      <c r="K77" s="45" t="s">
        <v>543</v>
      </c>
      <c r="L77" s="45" t="s">
        <v>26</v>
      </c>
      <c r="N77" s="48">
        <v>-73206.39</v>
      </c>
      <c r="P77" s="48">
        <v>2511072.42</v>
      </c>
      <c r="Q77" s="45">
        <v>0</v>
      </c>
      <c r="R77" s="48">
        <v>2437866.0299999998</v>
      </c>
    </row>
    <row r="78" spans="4:18" x14ac:dyDescent="0.3">
      <c r="D78" s="45" t="s">
        <v>384</v>
      </c>
      <c r="F78" s="45">
        <v>138901</v>
      </c>
      <c r="I78" s="45">
        <v>500678</v>
      </c>
      <c r="J78" s="45" t="s">
        <v>1120</v>
      </c>
      <c r="K78" s="45" t="s">
        <v>544</v>
      </c>
      <c r="L78" s="45" t="s">
        <v>26</v>
      </c>
      <c r="N78" s="45">
        <v>0</v>
      </c>
      <c r="P78" s="45">
        <v>71.28</v>
      </c>
      <c r="Q78" s="45">
        <v>71.28</v>
      </c>
      <c r="R78" s="45">
        <v>0</v>
      </c>
    </row>
    <row r="79" spans="4:18" x14ac:dyDescent="0.3">
      <c r="D79" s="45" t="s">
        <v>384</v>
      </c>
      <c r="F79" s="45">
        <v>138901</v>
      </c>
      <c r="I79" s="45">
        <v>500678</v>
      </c>
      <c r="J79" s="45" t="s">
        <v>1120</v>
      </c>
      <c r="K79" s="45" t="s">
        <v>543</v>
      </c>
      <c r="L79" s="45" t="s">
        <v>26</v>
      </c>
      <c r="N79" s="45">
        <v>0</v>
      </c>
      <c r="P79" s="48">
        <v>1844.35</v>
      </c>
      <c r="Q79" s="48">
        <v>1844.35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500679</v>
      </c>
      <c r="J80" s="45" t="s">
        <v>416</v>
      </c>
      <c r="K80" s="45" t="s">
        <v>544</v>
      </c>
      <c r="L80" s="45" t="s">
        <v>26</v>
      </c>
      <c r="N80" s="48">
        <v>36374.47</v>
      </c>
      <c r="P80" s="48">
        <v>2781728.07</v>
      </c>
      <c r="Q80" s="48">
        <v>2768913.26</v>
      </c>
      <c r="R80" s="48">
        <v>49189.279999999999</v>
      </c>
    </row>
    <row r="81" spans="4:18" x14ac:dyDescent="0.3">
      <c r="D81" s="45" t="s">
        <v>384</v>
      </c>
      <c r="F81" s="45">
        <v>138901</v>
      </c>
      <c r="I81" s="45">
        <v>500679</v>
      </c>
      <c r="J81" s="45" t="s">
        <v>416</v>
      </c>
      <c r="K81" s="45" t="s">
        <v>543</v>
      </c>
      <c r="L81" s="45" t="s">
        <v>26</v>
      </c>
      <c r="N81" s="48">
        <v>1151280.28</v>
      </c>
      <c r="P81" s="48">
        <v>744291.13</v>
      </c>
      <c r="Q81" s="45">
        <v>0</v>
      </c>
      <c r="R81" s="48">
        <v>1895571.41</v>
      </c>
    </row>
    <row r="82" spans="4:18" x14ac:dyDescent="0.3">
      <c r="D82" s="45" t="s">
        <v>384</v>
      </c>
      <c r="F82" s="45">
        <v>138901</v>
      </c>
      <c r="I82" s="45">
        <v>500680</v>
      </c>
      <c r="J82" s="45" t="s">
        <v>919</v>
      </c>
      <c r="K82" s="45" t="s">
        <v>543</v>
      </c>
      <c r="L82" s="45" t="s">
        <v>26</v>
      </c>
      <c r="N82" s="45">
        <v>0</v>
      </c>
      <c r="P82" s="45">
        <v>189.95</v>
      </c>
      <c r="Q82" s="45">
        <v>0</v>
      </c>
      <c r="R82" s="45">
        <v>189.95</v>
      </c>
    </row>
    <row r="83" spans="4:18" x14ac:dyDescent="0.3">
      <c r="D83" s="45" t="s">
        <v>384</v>
      </c>
      <c r="F83" s="45">
        <v>138901</v>
      </c>
      <c r="I83" s="45">
        <v>500682</v>
      </c>
      <c r="J83" s="45" t="s">
        <v>771</v>
      </c>
      <c r="K83" s="45" t="s">
        <v>544</v>
      </c>
      <c r="L83" s="45" t="s">
        <v>26</v>
      </c>
      <c r="N83" s="48">
        <v>1841.43</v>
      </c>
      <c r="P83" s="48">
        <v>8900.9699999999993</v>
      </c>
      <c r="Q83" s="48">
        <v>8884.92</v>
      </c>
      <c r="R83" s="48">
        <v>1857.48</v>
      </c>
    </row>
    <row r="84" spans="4:18" x14ac:dyDescent="0.3">
      <c r="D84" s="45" t="s">
        <v>384</v>
      </c>
      <c r="F84" s="45">
        <v>138901</v>
      </c>
      <c r="I84" s="45">
        <v>500682</v>
      </c>
      <c r="J84" s="45" t="s">
        <v>771</v>
      </c>
      <c r="K84" s="45" t="s">
        <v>543</v>
      </c>
      <c r="L84" s="45" t="s">
        <v>26</v>
      </c>
      <c r="N84" s="48">
        <v>10818.36</v>
      </c>
      <c r="P84" s="48">
        <v>3762.19</v>
      </c>
      <c r="Q84" s="48">
        <v>9276.2999999999993</v>
      </c>
      <c r="R84" s="48">
        <v>5304.25</v>
      </c>
    </row>
    <row r="85" spans="4:18" x14ac:dyDescent="0.3">
      <c r="D85" s="45" t="s">
        <v>384</v>
      </c>
      <c r="F85" s="45">
        <v>138901</v>
      </c>
      <c r="I85" s="45">
        <v>500686</v>
      </c>
      <c r="J85" s="45" t="s">
        <v>751</v>
      </c>
      <c r="K85" s="45" t="s">
        <v>544</v>
      </c>
      <c r="L85" s="45" t="s">
        <v>26</v>
      </c>
      <c r="N85" s="45">
        <v>-144.46</v>
      </c>
      <c r="P85" s="48">
        <v>113040.81</v>
      </c>
      <c r="Q85" s="48">
        <v>113091.65</v>
      </c>
      <c r="R85" s="45">
        <v>-195.3</v>
      </c>
    </row>
    <row r="86" spans="4:18" x14ac:dyDescent="0.3">
      <c r="D86" s="45" t="s">
        <v>384</v>
      </c>
      <c r="F86" s="45">
        <v>138901</v>
      </c>
      <c r="I86" s="45">
        <v>500686</v>
      </c>
      <c r="J86" s="45" t="s">
        <v>751</v>
      </c>
      <c r="K86" s="45" t="s">
        <v>543</v>
      </c>
      <c r="L86" s="45" t="s">
        <v>26</v>
      </c>
      <c r="N86" s="48">
        <v>23149.279999999999</v>
      </c>
      <c r="P86" s="48">
        <v>15422.12</v>
      </c>
      <c r="Q86" s="48">
        <v>15428.47</v>
      </c>
      <c r="R86" s="48">
        <v>23142.93</v>
      </c>
    </row>
    <row r="87" spans="4:18" x14ac:dyDescent="0.3">
      <c r="D87" s="45" t="s">
        <v>384</v>
      </c>
      <c r="F87" s="45">
        <v>138901</v>
      </c>
      <c r="I87" s="45">
        <v>500693</v>
      </c>
      <c r="J87" s="45" t="s">
        <v>417</v>
      </c>
      <c r="K87" s="45" t="s">
        <v>543</v>
      </c>
      <c r="L87" s="45" t="s">
        <v>26</v>
      </c>
      <c r="N87" s="48">
        <v>284530.49</v>
      </c>
      <c r="P87" s="45">
        <v>0</v>
      </c>
      <c r="Q87" s="45">
        <v>202.03</v>
      </c>
      <c r="R87" s="48">
        <v>284328.46000000002</v>
      </c>
    </row>
    <row r="88" spans="4:18" x14ac:dyDescent="0.3">
      <c r="D88" s="45" t="s">
        <v>384</v>
      </c>
      <c r="F88" s="45">
        <v>138901</v>
      </c>
      <c r="I88" s="45">
        <v>500700</v>
      </c>
      <c r="J88" s="45" t="s">
        <v>921</v>
      </c>
      <c r="K88" s="45" t="s">
        <v>543</v>
      </c>
      <c r="L88" s="45" t="s">
        <v>26</v>
      </c>
      <c r="N88" s="48">
        <v>532721.92000000004</v>
      </c>
      <c r="P88" s="48">
        <v>471839.4</v>
      </c>
      <c r="Q88" s="45">
        <v>0</v>
      </c>
      <c r="R88" s="48">
        <v>1004561.32</v>
      </c>
    </row>
    <row r="89" spans="4:18" x14ac:dyDescent="0.3">
      <c r="D89" s="45" t="s">
        <v>384</v>
      </c>
      <c r="F89" s="45">
        <v>138901</v>
      </c>
      <c r="I89" s="45">
        <v>500701</v>
      </c>
      <c r="J89" s="45" t="s">
        <v>922</v>
      </c>
      <c r="K89" s="45" t="s">
        <v>544</v>
      </c>
      <c r="L89" s="45" t="s">
        <v>26</v>
      </c>
      <c r="N89" s="48">
        <v>157209.17000000001</v>
      </c>
      <c r="P89" s="48">
        <v>3730705.02</v>
      </c>
      <c r="Q89" s="48">
        <v>3722432.83</v>
      </c>
      <c r="R89" s="48">
        <v>165481.35999999999</v>
      </c>
    </row>
    <row r="90" spans="4:18" x14ac:dyDescent="0.3">
      <c r="D90" s="45" t="s">
        <v>384</v>
      </c>
      <c r="F90" s="45">
        <v>138901</v>
      </c>
      <c r="I90" s="45">
        <v>500701</v>
      </c>
      <c r="J90" s="45" t="s">
        <v>922</v>
      </c>
      <c r="K90" s="45" t="s">
        <v>543</v>
      </c>
      <c r="L90" s="45" t="s">
        <v>26</v>
      </c>
      <c r="N90" s="48">
        <v>609441.31999999995</v>
      </c>
      <c r="P90" s="48">
        <v>686360.11</v>
      </c>
      <c r="Q90" s="45">
        <v>0</v>
      </c>
      <c r="R90" s="48">
        <v>1295801.43</v>
      </c>
    </row>
    <row r="91" spans="4:18" x14ac:dyDescent="0.3">
      <c r="D91" s="45" t="s">
        <v>384</v>
      </c>
      <c r="F91" s="45">
        <v>138901</v>
      </c>
      <c r="I91" s="45">
        <v>500708</v>
      </c>
      <c r="J91" s="45" t="s">
        <v>418</v>
      </c>
      <c r="K91" s="45" t="s">
        <v>544</v>
      </c>
      <c r="L91" s="45" t="s">
        <v>26</v>
      </c>
      <c r="N91" s="48">
        <v>14170.64</v>
      </c>
      <c r="P91" s="48">
        <v>2286196.59</v>
      </c>
      <c r="Q91" s="48">
        <v>2287085.56</v>
      </c>
      <c r="R91" s="48">
        <v>13281.67</v>
      </c>
    </row>
    <row r="92" spans="4:18" x14ac:dyDescent="0.3">
      <c r="D92" s="45" t="s">
        <v>384</v>
      </c>
      <c r="F92" s="45">
        <v>138901</v>
      </c>
      <c r="I92" s="45">
        <v>500708</v>
      </c>
      <c r="J92" s="45" t="s">
        <v>418</v>
      </c>
      <c r="K92" s="45" t="s">
        <v>543</v>
      </c>
      <c r="L92" s="45" t="s">
        <v>26</v>
      </c>
      <c r="N92" s="48">
        <v>300316.53999999998</v>
      </c>
      <c r="P92" s="48">
        <v>411386.57</v>
      </c>
      <c r="Q92" s="48">
        <v>406313.37</v>
      </c>
      <c r="R92" s="48">
        <v>305389.74</v>
      </c>
    </row>
    <row r="93" spans="4:18" x14ac:dyDescent="0.3">
      <c r="D93" s="45" t="s">
        <v>384</v>
      </c>
      <c r="F93" s="45">
        <v>138901</v>
      </c>
      <c r="I93" s="45">
        <v>500709</v>
      </c>
      <c r="J93" s="45" t="s">
        <v>418</v>
      </c>
      <c r="K93" s="45" t="s">
        <v>544</v>
      </c>
      <c r="L93" s="45" t="s">
        <v>26</v>
      </c>
      <c r="N93" s="48">
        <v>57336.89</v>
      </c>
      <c r="P93" s="48">
        <v>9143469.2100000009</v>
      </c>
      <c r="Q93" s="48">
        <v>9147066.0999999996</v>
      </c>
      <c r="R93" s="48">
        <v>53740</v>
      </c>
    </row>
    <row r="94" spans="4:18" x14ac:dyDescent="0.3">
      <c r="D94" s="45" t="s">
        <v>384</v>
      </c>
      <c r="F94" s="45">
        <v>138901</v>
      </c>
      <c r="I94" s="45">
        <v>500709</v>
      </c>
      <c r="J94" s="45" t="s">
        <v>418</v>
      </c>
      <c r="K94" s="45" t="s">
        <v>543</v>
      </c>
      <c r="L94" s="45" t="s">
        <v>26</v>
      </c>
      <c r="N94" s="48">
        <v>1215137.79</v>
      </c>
      <c r="P94" s="48">
        <v>1664548.01</v>
      </c>
      <c r="Q94" s="48">
        <v>1644020.85</v>
      </c>
      <c r="R94" s="48">
        <v>1235664.95</v>
      </c>
    </row>
    <row r="95" spans="4:18" x14ac:dyDescent="0.3">
      <c r="D95" s="45" t="s">
        <v>384</v>
      </c>
      <c r="F95" s="45">
        <v>138901</v>
      </c>
      <c r="I95" s="45">
        <v>500710</v>
      </c>
      <c r="J95" s="45" t="s">
        <v>772</v>
      </c>
      <c r="K95" s="45" t="s">
        <v>543</v>
      </c>
      <c r="L95" s="45" t="s">
        <v>26</v>
      </c>
      <c r="N95" s="48">
        <v>1081.22</v>
      </c>
      <c r="P95" s="48">
        <v>1731.58</v>
      </c>
      <c r="Q95" s="48">
        <v>1707.19</v>
      </c>
      <c r="R95" s="48">
        <v>1105.6099999999999</v>
      </c>
    </row>
    <row r="96" spans="4:18" x14ac:dyDescent="0.3">
      <c r="D96" s="45" t="s">
        <v>384</v>
      </c>
      <c r="F96" s="45">
        <v>138901</v>
      </c>
      <c r="I96" s="45">
        <v>500724</v>
      </c>
      <c r="J96" s="45" t="s">
        <v>414</v>
      </c>
      <c r="K96" s="45" t="s">
        <v>544</v>
      </c>
      <c r="L96" s="45" t="s">
        <v>26</v>
      </c>
      <c r="N96" s="48">
        <v>10014.07</v>
      </c>
      <c r="P96" s="48">
        <v>100890.81</v>
      </c>
      <c r="Q96" s="48">
        <v>99913.39</v>
      </c>
      <c r="R96" s="48">
        <v>10991.49</v>
      </c>
    </row>
    <row r="97" spans="4:18" x14ac:dyDescent="0.3">
      <c r="D97" s="45" t="s">
        <v>384</v>
      </c>
      <c r="F97" s="45">
        <v>138901</v>
      </c>
      <c r="I97" s="45">
        <v>500724</v>
      </c>
      <c r="J97" s="45" t="s">
        <v>414</v>
      </c>
      <c r="K97" s="45" t="s">
        <v>543</v>
      </c>
      <c r="L97" s="45" t="s">
        <v>26</v>
      </c>
      <c r="N97" s="48">
        <v>80569.02</v>
      </c>
      <c r="P97" s="48">
        <v>87978.8</v>
      </c>
      <c r="Q97" s="48">
        <v>4408.01</v>
      </c>
      <c r="R97" s="48">
        <v>164139.81</v>
      </c>
    </row>
    <row r="98" spans="4:18" x14ac:dyDescent="0.3">
      <c r="D98" s="45" t="s">
        <v>384</v>
      </c>
      <c r="F98" s="45">
        <v>138901</v>
      </c>
      <c r="I98" s="45">
        <v>500732</v>
      </c>
      <c r="J98" s="45" t="s">
        <v>647</v>
      </c>
      <c r="K98" s="45" t="s">
        <v>544</v>
      </c>
      <c r="L98" s="45" t="s">
        <v>26</v>
      </c>
      <c r="N98" s="45">
        <v>664.72</v>
      </c>
      <c r="P98" s="48">
        <v>7930.66</v>
      </c>
      <c r="Q98" s="48">
        <v>7919.18</v>
      </c>
      <c r="R98" s="45">
        <v>676.2</v>
      </c>
    </row>
    <row r="99" spans="4:18" x14ac:dyDescent="0.3">
      <c r="D99" s="45" t="s">
        <v>384</v>
      </c>
      <c r="F99" s="45">
        <v>138901</v>
      </c>
      <c r="I99" s="45">
        <v>500732</v>
      </c>
      <c r="J99" s="45" t="s">
        <v>647</v>
      </c>
      <c r="K99" s="45" t="s">
        <v>543</v>
      </c>
      <c r="L99" s="45" t="s">
        <v>26</v>
      </c>
      <c r="N99" s="45">
        <v>279.73</v>
      </c>
      <c r="P99" s="48">
        <v>3210.77</v>
      </c>
      <c r="Q99" s="48">
        <v>2562.56</v>
      </c>
      <c r="R99" s="45">
        <v>927.94</v>
      </c>
    </row>
    <row r="100" spans="4:18" x14ac:dyDescent="0.3">
      <c r="D100" s="45" t="s">
        <v>384</v>
      </c>
      <c r="F100" s="45">
        <v>138901</v>
      </c>
      <c r="I100" s="45">
        <v>500734</v>
      </c>
      <c r="J100" s="45" t="s">
        <v>648</v>
      </c>
      <c r="K100" s="45" t="s">
        <v>544</v>
      </c>
      <c r="L100" s="45" t="s">
        <v>26</v>
      </c>
      <c r="N100" s="48">
        <v>1136.02</v>
      </c>
      <c r="P100" s="48">
        <v>49846.52</v>
      </c>
      <c r="Q100" s="48">
        <v>49972.29</v>
      </c>
      <c r="R100" s="48">
        <v>1010.25</v>
      </c>
    </row>
    <row r="101" spans="4:18" x14ac:dyDescent="0.3">
      <c r="D101" s="45" t="s">
        <v>384</v>
      </c>
      <c r="F101" s="45">
        <v>138901</v>
      </c>
      <c r="I101" s="45">
        <v>500734</v>
      </c>
      <c r="J101" s="45" t="s">
        <v>648</v>
      </c>
      <c r="K101" s="45" t="s">
        <v>543</v>
      </c>
      <c r="L101" s="45" t="s">
        <v>26</v>
      </c>
      <c r="N101" s="48">
        <v>47918.44</v>
      </c>
      <c r="P101" s="48">
        <v>38375.5</v>
      </c>
      <c r="Q101" s="48">
        <v>27591.79</v>
      </c>
      <c r="R101" s="48">
        <v>58702.15</v>
      </c>
    </row>
    <row r="102" spans="4:18" x14ac:dyDescent="0.3">
      <c r="D102" s="45" t="s">
        <v>384</v>
      </c>
      <c r="F102" s="45">
        <v>138901</v>
      </c>
      <c r="I102" s="45">
        <v>500735</v>
      </c>
      <c r="J102" s="45" t="s">
        <v>773</v>
      </c>
      <c r="K102" s="45" t="s">
        <v>544</v>
      </c>
      <c r="L102" s="45" t="s">
        <v>26</v>
      </c>
      <c r="N102" s="48">
        <v>393813.32</v>
      </c>
      <c r="P102" s="48">
        <v>2391354.09</v>
      </c>
      <c r="Q102" s="48">
        <v>2361223.31</v>
      </c>
      <c r="R102" s="48">
        <v>423944.1</v>
      </c>
    </row>
    <row r="103" spans="4:18" x14ac:dyDescent="0.3">
      <c r="D103" s="45" t="s">
        <v>384</v>
      </c>
      <c r="F103" s="45">
        <v>138901</v>
      </c>
      <c r="I103" s="45">
        <v>500735</v>
      </c>
      <c r="J103" s="45" t="s">
        <v>773</v>
      </c>
      <c r="K103" s="45" t="s">
        <v>543</v>
      </c>
      <c r="L103" s="45" t="s">
        <v>26</v>
      </c>
      <c r="N103" s="48">
        <v>2398662.46</v>
      </c>
      <c r="P103" s="48">
        <v>951095.66</v>
      </c>
      <c r="Q103" s="45">
        <v>0</v>
      </c>
      <c r="R103" s="48">
        <v>3349758.12</v>
      </c>
    </row>
    <row r="104" spans="4:18" x14ac:dyDescent="0.3">
      <c r="D104" s="45" t="s">
        <v>384</v>
      </c>
      <c r="F104" s="45">
        <v>138901</v>
      </c>
      <c r="I104" s="45">
        <v>500740</v>
      </c>
      <c r="J104" s="45" t="s">
        <v>927</v>
      </c>
      <c r="K104" s="45" t="s">
        <v>544</v>
      </c>
      <c r="L104" s="45" t="s">
        <v>26</v>
      </c>
      <c r="N104" s="48">
        <v>80086.259999999995</v>
      </c>
      <c r="P104" s="48">
        <v>1068666.28</v>
      </c>
      <c r="Q104" s="48">
        <v>1070801.69</v>
      </c>
      <c r="R104" s="48">
        <v>77950.850000000006</v>
      </c>
    </row>
    <row r="105" spans="4:18" x14ac:dyDescent="0.3">
      <c r="D105" s="45" t="s">
        <v>384</v>
      </c>
      <c r="F105" s="45">
        <v>138901</v>
      </c>
      <c r="I105" s="45">
        <v>500740</v>
      </c>
      <c r="J105" s="45" t="s">
        <v>927</v>
      </c>
      <c r="K105" s="45" t="s">
        <v>543</v>
      </c>
      <c r="L105" s="45" t="s">
        <v>26</v>
      </c>
      <c r="N105" s="48">
        <v>1049160.8400000001</v>
      </c>
      <c r="P105" s="48">
        <v>386291.7</v>
      </c>
      <c r="Q105" s="48">
        <v>1152761.8500000001</v>
      </c>
      <c r="R105" s="48">
        <v>282690.69</v>
      </c>
    </row>
    <row r="106" spans="4:18" x14ac:dyDescent="0.3">
      <c r="D106" s="45" t="s">
        <v>384</v>
      </c>
      <c r="F106" s="45">
        <v>138901</v>
      </c>
      <c r="I106" s="45">
        <v>500741</v>
      </c>
      <c r="J106" s="45" t="s">
        <v>928</v>
      </c>
      <c r="K106" s="45" t="s">
        <v>544</v>
      </c>
      <c r="L106" s="45" t="s">
        <v>26</v>
      </c>
      <c r="N106" s="48">
        <v>-7679.72</v>
      </c>
      <c r="P106" s="48">
        <v>188381.21</v>
      </c>
      <c r="Q106" s="48">
        <v>188284.7</v>
      </c>
      <c r="R106" s="48">
        <v>-7583.21</v>
      </c>
    </row>
    <row r="107" spans="4:18" x14ac:dyDescent="0.3">
      <c r="D107" s="45" t="s">
        <v>384</v>
      </c>
      <c r="F107" s="45">
        <v>138901</v>
      </c>
      <c r="I107" s="45">
        <v>500741</v>
      </c>
      <c r="J107" s="45" t="s">
        <v>928</v>
      </c>
      <c r="K107" s="45" t="s">
        <v>543</v>
      </c>
      <c r="L107" s="45" t="s">
        <v>26</v>
      </c>
      <c r="N107" s="48">
        <v>16624.62</v>
      </c>
      <c r="P107" s="48">
        <v>56135.24</v>
      </c>
      <c r="Q107" s="45">
        <v>0</v>
      </c>
      <c r="R107" s="48">
        <v>72759.86</v>
      </c>
    </row>
    <row r="108" spans="4:18" x14ac:dyDescent="0.3">
      <c r="D108" s="45" t="s">
        <v>384</v>
      </c>
      <c r="F108" s="45">
        <v>138901</v>
      </c>
      <c r="I108" s="45">
        <v>500746</v>
      </c>
      <c r="J108" s="45" t="s">
        <v>420</v>
      </c>
      <c r="K108" s="45" t="s">
        <v>544</v>
      </c>
      <c r="L108" s="45" t="s">
        <v>26</v>
      </c>
      <c r="N108" s="48">
        <v>304920.28000000003</v>
      </c>
      <c r="P108" s="48">
        <v>1082120.47</v>
      </c>
      <c r="Q108" s="48">
        <v>1081862.8799999999</v>
      </c>
      <c r="R108" s="48">
        <v>305177.87</v>
      </c>
    </row>
    <row r="109" spans="4:18" x14ac:dyDescent="0.3">
      <c r="D109" s="45" t="s">
        <v>384</v>
      </c>
      <c r="F109" s="45">
        <v>138901</v>
      </c>
      <c r="I109" s="45">
        <v>500746</v>
      </c>
      <c r="J109" s="45" t="s">
        <v>420</v>
      </c>
      <c r="K109" s="45" t="s">
        <v>543</v>
      </c>
      <c r="L109" s="45" t="s">
        <v>26</v>
      </c>
      <c r="N109" s="48">
        <v>-276296.78000000003</v>
      </c>
      <c r="P109" s="48">
        <v>895314.55</v>
      </c>
      <c r="Q109" s="45">
        <v>0</v>
      </c>
      <c r="R109" s="48">
        <v>619017.77</v>
      </c>
    </row>
    <row r="110" spans="4:18" x14ac:dyDescent="0.3">
      <c r="D110" s="45" t="s">
        <v>384</v>
      </c>
      <c r="F110" s="45">
        <v>138901</v>
      </c>
      <c r="I110" s="45">
        <v>500748</v>
      </c>
      <c r="J110" s="45" t="s">
        <v>752</v>
      </c>
      <c r="K110" s="45" t="s">
        <v>543</v>
      </c>
      <c r="L110" s="45" t="s">
        <v>26</v>
      </c>
      <c r="N110" s="48">
        <v>4703.88</v>
      </c>
      <c r="P110" s="48">
        <v>5958.25</v>
      </c>
      <c r="Q110" s="45">
        <v>0</v>
      </c>
      <c r="R110" s="48">
        <v>10662.13</v>
      </c>
    </row>
    <row r="111" spans="4:18" x14ac:dyDescent="0.3">
      <c r="D111" s="45" t="s">
        <v>384</v>
      </c>
      <c r="F111" s="45">
        <v>138901</v>
      </c>
      <c r="I111" s="45">
        <v>500749</v>
      </c>
      <c r="J111" s="45" t="s">
        <v>421</v>
      </c>
      <c r="K111" s="45" t="s">
        <v>544</v>
      </c>
      <c r="L111" s="45" t="s">
        <v>26</v>
      </c>
      <c r="N111" s="48">
        <v>141942.16</v>
      </c>
      <c r="P111" s="48">
        <v>1084563.94</v>
      </c>
      <c r="Q111" s="48">
        <v>1083639.78</v>
      </c>
      <c r="R111" s="48">
        <v>142866.32</v>
      </c>
    </row>
    <row r="112" spans="4:18" x14ac:dyDescent="0.3">
      <c r="D112" s="45" t="s">
        <v>384</v>
      </c>
      <c r="F112" s="45">
        <v>138901</v>
      </c>
      <c r="I112" s="45">
        <v>500749</v>
      </c>
      <c r="J112" s="45" t="s">
        <v>421</v>
      </c>
      <c r="K112" s="45" t="s">
        <v>543</v>
      </c>
      <c r="L112" s="45" t="s">
        <v>26</v>
      </c>
      <c r="N112" s="48">
        <v>-35145.269999999997</v>
      </c>
      <c r="P112" s="48">
        <v>477050.72</v>
      </c>
      <c r="Q112" s="45">
        <v>0.32</v>
      </c>
      <c r="R112" s="48">
        <v>441905.13</v>
      </c>
    </row>
    <row r="113" spans="4:18" x14ac:dyDescent="0.3">
      <c r="D113" s="45" t="s">
        <v>384</v>
      </c>
      <c r="F113" s="45">
        <v>138901</v>
      </c>
      <c r="I113" s="45">
        <v>500758</v>
      </c>
      <c r="J113" s="45" t="s">
        <v>422</v>
      </c>
      <c r="K113" s="45" t="s">
        <v>543</v>
      </c>
      <c r="L113" s="45" t="s">
        <v>26</v>
      </c>
      <c r="N113" s="48">
        <v>19942.88</v>
      </c>
      <c r="P113" s="48">
        <v>3475.58</v>
      </c>
      <c r="Q113" s="45">
        <v>0</v>
      </c>
      <c r="R113" s="48">
        <v>23418.46</v>
      </c>
    </row>
    <row r="114" spans="4:18" x14ac:dyDescent="0.3">
      <c r="D114" s="45" t="s">
        <v>384</v>
      </c>
      <c r="F114" s="45">
        <v>138901</v>
      </c>
      <c r="I114" s="45">
        <v>500770</v>
      </c>
      <c r="J114" s="45" t="s">
        <v>1033</v>
      </c>
      <c r="K114" s="45" t="s">
        <v>544</v>
      </c>
      <c r="L114" s="45" t="s">
        <v>26</v>
      </c>
      <c r="N114" s="48">
        <v>13083.92</v>
      </c>
      <c r="P114" s="48">
        <v>329204.09000000003</v>
      </c>
      <c r="Q114" s="48">
        <v>344215.94</v>
      </c>
      <c r="R114" s="48">
        <v>-1927.93</v>
      </c>
    </row>
    <row r="115" spans="4:18" x14ac:dyDescent="0.3">
      <c r="D115" s="45" t="s">
        <v>384</v>
      </c>
      <c r="F115" s="45">
        <v>138901</v>
      </c>
      <c r="I115" s="45">
        <v>500770</v>
      </c>
      <c r="J115" s="45" t="s">
        <v>1033</v>
      </c>
      <c r="K115" s="45" t="s">
        <v>543</v>
      </c>
      <c r="L115" s="45" t="s">
        <v>26</v>
      </c>
      <c r="N115" s="48">
        <v>551566.87</v>
      </c>
      <c r="P115" s="48">
        <v>225843.02</v>
      </c>
      <c r="Q115" s="48">
        <v>653410.37</v>
      </c>
      <c r="R115" s="48">
        <v>123999.52</v>
      </c>
    </row>
    <row r="116" spans="4:18" x14ac:dyDescent="0.3">
      <c r="D116" s="45" t="s">
        <v>384</v>
      </c>
      <c r="F116" s="45">
        <v>138901</v>
      </c>
      <c r="I116" s="45">
        <v>500776</v>
      </c>
      <c r="J116" s="45" t="s">
        <v>424</v>
      </c>
      <c r="K116" s="45" t="s">
        <v>544</v>
      </c>
      <c r="L116" s="45" t="s">
        <v>26</v>
      </c>
      <c r="N116" s="48">
        <v>-28302.15</v>
      </c>
      <c r="P116" s="48">
        <v>600631.36</v>
      </c>
      <c r="Q116" s="48">
        <v>572169.57999999996</v>
      </c>
      <c r="R116" s="45">
        <v>159.63</v>
      </c>
    </row>
    <row r="117" spans="4:18" x14ac:dyDescent="0.3">
      <c r="D117" s="45" t="s">
        <v>384</v>
      </c>
      <c r="F117" s="45">
        <v>138901</v>
      </c>
      <c r="I117" s="45">
        <v>500776</v>
      </c>
      <c r="J117" s="45" t="s">
        <v>424</v>
      </c>
      <c r="K117" s="45" t="s">
        <v>543</v>
      </c>
      <c r="L117" s="45" t="s">
        <v>26</v>
      </c>
      <c r="N117" s="48">
        <v>2666088.4700000002</v>
      </c>
      <c r="P117" s="48">
        <v>587564.43000000005</v>
      </c>
      <c r="Q117" s="45">
        <v>0</v>
      </c>
      <c r="R117" s="48">
        <v>3253652.9</v>
      </c>
    </row>
    <row r="118" spans="4:18" x14ac:dyDescent="0.3">
      <c r="D118" s="45" t="s">
        <v>384</v>
      </c>
      <c r="F118" s="45">
        <v>138901</v>
      </c>
      <c r="I118" s="45">
        <v>500781</v>
      </c>
      <c r="J118" s="45" t="s">
        <v>424</v>
      </c>
      <c r="K118" s="45" t="s">
        <v>544</v>
      </c>
      <c r="L118" s="45" t="s">
        <v>26</v>
      </c>
      <c r="N118" s="48">
        <v>11343.55</v>
      </c>
      <c r="P118" s="48">
        <v>118541.81</v>
      </c>
      <c r="Q118" s="48">
        <v>112942.75</v>
      </c>
      <c r="R118" s="48">
        <v>16942.61</v>
      </c>
    </row>
    <row r="119" spans="4:18" x14ac:dyDescent="0.3">
      <c r="D119" s="45" t="s">
        <v>384</v>
      </c>
      <c r="F119" s="45">
        <v>138901</v>
      </c>
      <c r="I119" s="45">
        <v>500781</v>
      </c>
      <c r="J119" s="45" t="s">
        <v>424</v>
      </c>
      <c r="K119" s="45" t="s">
        <v>543</v>
      </c>
      <c r="L119" s="45" t="s">
        <v>26</v>
      </c>
      <c r="N119" s="48">
        <v>507564.04</v>
      </c>
      <c r="P119" s="48">
        <v>140297.28</v>
      </c>
      <c r="Q119" s="45">
        <v>0</v>
      </c>
      <c r="R119" s="48">
        <v>647861.31999999995</v>
      </c>
    </row>
    <row r="120" spans="4:18" x14ac:dyDescent="0.3">
      <c r="D120" s="45" t="s">
        <v>384</v>
      </c>
      <c r="F120" s="45">
        <v>138901</v>
      </c>
      <c r="I120" s="45">
        <v>500782</v>
      </c>
      <c r="J120" s="45" t="s">
        <v>1034</v>
      </c>
      <c r="K120" s="45" t="s">
        <v>544</v>
      </c>
      <c r="L120" s="45" t="s">
        <v>26</v>
      </c>
      <c r="N120" s="48">
        <v>22010.29</v>
      </c>
      <c r="P120" s="48">
        <v>166549.92000000001</v>
      </c>
      <c r="Q120" s="48">
        <v>167171.06</v>
      </c>
      <c r="R120" s="48">
        <v>21389.15</v>
      </c>
    </row>
    <row r="121" spans="4:18" x14ac:dyDescent="0.3">
      <c r="D121" s="45" t="s">
        <v>384</v>
      </c>
      <c r="F121" s="45">
        <v>138901</v>
      </c>
      <c r="I121" s="45">
        <v>500782</v>
      </c>
      <c r="J121" s="45" t="s">
        <v>1034</v>
      </c>
      <c r="K121" s="45" t="s">
        <v>543</v>
      </c>
      <c r="L121" s="45" t="s">
        <v>26</v>
      </c>
      <c r="N121" s="48">
        <v>170137.52</v>
      </c>
      <c r="P121" s="48">
        <v>408871.19</v>
      </c>
      <c r="Q121" s="48">
        <v>390940.13</v>
      </c>
      <c r="R121" s="48">
        <v>188068.58</v>
      </c>
    </row>
    <row r="122" spans="4:18" x14ac:dyDescent="0.3">
      <c r="D122" s="45" t="s">
        <v>384</v>
      </c>
      <c r="F122" s="45">
        <v>138901</v>
      </c>
      <c r="I122" s="45">
        <v>500787</v>
      </c>
      <c r="J122" s="45" t="s">
        <v>775</v>
      </c>
      <c r="K122" s="45" t="s">
        <v>544</v>
      </c>
      <c r="L122" s="45" t="s">
        <v>26</v>
      </c>
      <c r="N122" s="45">
        <v>0</v>
      </c>
      <c r="P122" s="45">
        <v>0</v>
      </c>
      <c r="Q122" s="45">
        <v>0</v>
      </c>
      <c r="R122" s="45">
        <v>0</v>
      </c>
    </row>
    <row r="123" spans="4:18" x14ac:dyDescent="0.3">
      <c r="D123" s="45" t="s">
        <v>384</v>
      </c>
      <c r="F123" s="45">
        <v>138901</v>
      </c>
      <c r="I123" s="45">
        <v>500787</v>
      </c>
      <c r="J123" s="45" t="s">
        <v>775</v>
      </c>
      <c r="K123" s="45" t="s">
        <v>543</v>
      </c>
      <c r="L123" s="45" t="s">
        <v>26</v>
      </c>
      <c r="N123" s="45">
        <v>0</v>
      </c>
      <c r="P123" s="45">
        <v>0</v>
      </c>
      <c r="Q123" s="45">
        <v>0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500791</v>
      </c>
      <c r="J124" s="45" t="s">
        <v>1069</v>
      </c>
      <c r="K124" s="45" t="s">
        <v>544</v>
      </c>
      <c r="L124" s="45" t="s">
        <v>26</v>
      </c>
      <c r="N124" s="48">
        <v>-5384.23</v>
      </c>
      <c r="P124" s="48">
        <v>34181.339999999997</v>
      </c>
      <c r="Q124" s="48">
        <v>33763.300000000003</v>
      </c>
      <c r="R124" s="48">
        <v>-4966.1899999999996</v>
      </c>
    </row>
    <row r="125" spans="4:18" x14ac:dyDescent="0.3">
      <c r="D125" s="45" t="s">
        <v>384</v>
      </c>
      <c r="F125" s="45">
        <v>138901</v>
      </c>
      <c r="I125" s="45">
        <v>500791</v>
      </c>
      <c r="J125" s="45" t="s">
        <v>1069</v>
      </c>
      <c r="K125" s="45" t="s">
        <v>543</v>
      </c>
      <c r="L125" s="45" t="s">
        <v>26</v>
      </c>
      <c r="N125" s="48">
        <v>44127.56</v>
      </c>
      <c r="P125" s="48">
        <v>154823.92000000001</v>
      </c>
      <c r="Q125" s="45">
        <v>0</v>
      </c>
      <c r="R125" s="48">
        <v>198951.48</v>
      </c>
    </row>
    <row r="126" spans="4:18" x14ac:dyDescent="0.3">
      <c r="D126" s="45" t="s">
        <v>384</v>
      </c>
      <c r="F126" s="45">
        <v>138901</v>
      </c>
      <c r="I126" s="45">
        <v>500793</v>
      </c>
      <c r="J126" s="45" t="s">
        <v>753</v>
      </c>
      <c r="K126" s="45" t="s">
        <v>544</v>
      </c>
      <c r="L126" s="45" t="s">
        <v>26</v>
      </c>
      <c r="N126" s="48">
        <v>2242.7199999999998</v>
      </c>
      <c r="P126" s="48">
        <v>38138.6</v>
      </c>
      <c r="Q126" s="48">
        <v>38862.019999999997</v>
      </c>
      <c r="R126" s="48">
        <v>1519.3</v>
      </c>
    </row>
    <row r="127" spans="4:18" x14ac:dyDescent="0.3">
      <c r="D127" s="45" t="s">
        <v>384</v>
      </c>
      <c r="F127" s="45">
        <v>138901</v>
      </c>
      <c r="I127" s="45">
        <v>500793</v>
      </c>
      <c r="J127" s="45" t="s">
        <v>753</v>
      </c>
      <c r="K127" s="45" t="s">
        <v>543</v>
      </c>
      <c r="L127" s="45" t="s">
        <v>26</v>
      </c>
      <c r="N127" s="48">
        <v>86137.19</v>
      </c>
      <c r="P127" s="48">
        <v>92375.97</v>
      </c>
      <c r="Q127" s="48">
        <v>87656.56</v>
      </c>
      <c r="R127" s="48">
        <v>90856.6</v>
      </c>
    </row>
    <row r="128" spans="4:18" x14ac:dyDescent="0.3">
      <c r="D128" s="45" t="s">
        <v>384</v>
      </c>
      <c r="F128" s="45">
        <v>138901</v>
      </c>
      <c r="I128" s="45">
        <v>500796</v>
      </c>
      <c r="J128" s="45" t="s">
        <v>776</v>
      </c>
      <c r="K128" s="45" t="s">
        <v>543</v>
      </c>
      <c r="L128" s="45" t="s">
        <v>26</v>
      </c>
      <c r="N128" s="48">
        <v>7358.61</v>
      </c>
      <c r="P128" s="48">
        <v>4043.98</v>
      </c>
      <c r="Q128" s="48">
        <v>10845.96</v>
      </c>
      <c r="R128" s="45">
        <v>556.63</v>
      </c>
    </row>
    <row r="129" spans="4:18" x14ac:dyDescent="0.3">
      <c r="D129" s="45" t="s">
        <v>384</v>
      </c>
      <c r="F129" s="45">
        <v>138901</v>
      </c>
      <c r="I129" s="45">
        <v>500800</v>
      </c>
      <c r="J129" s="45" t="s">
        <v>1034</v>
      </c>
      <c r="K129" s="45" t="s">
        <v>544</v>
      </c>
      <c r="L129" s="45" t="s">
        <v>26</v>
      </c>
      <c r="N129" s="48">
        <v>10071.709999999999</v>
      </c>
      <c r="P129" s="48">
        <v>68317.570000000007</v>
      </c>
      <c r="Q129" s="48">
        <v>68872.36</v>
      </c>
      <c r="R129" s="48">
        <v>9516.92</v>
      </c>
    </row>
    <row r="130" spans="4:18" x14ac:dyDescent="0.3">
      <c r="D130" s="45" t="s">
        <v>384</v>
      </c>
      <c r="F130" s="45">
        <v>138901</v>
      </c>
      <c r="I130" s="45">
        <v>500800</v>
      </c>
      <c r="J130" s="45" t="s">
        <v>1034</v>
      </c>
      <c r="K130" s="45" t="s">
        <v>543</v>
      </c>
      <c r="L130" s="45" t="s">
        <v>26</v>
      </c>
      <c r="N130" s="48">
        <v>81186.740000000005</v>
      </c>
      <c r="P130" s="48">
        <v>193118</v>
      </c>
      <c r="Q130" s="48">
        <v>183522.14</v>
      </c>
      <c r="R130" s="48">
        <v>90782.6</v>
      </c>
    </row>
    <row r="131" spans="4:18" x14ac:dyDescent="0.3">
      <c r="D131" s="45" t="s">
        <v>384</v>
      </c>
      <c r="F131" s="45">
        <v>138901</v>
      </c>
      <c r="I131" s="45">
        <v>500805</v>
      </c>
      <c r="J131" s="45" t="s">
        <v>425</v>
      </c>
      <c r="K131" s="45" t="s">
        <v>544</v>
      </c>
      <c r="L131" s="45" t="s">
        <v>26</v>
      </c>
      <c r="N131" s="48">
        <v>-6664.51</v>
      </c>
      <c r="P131" s="48">
        <v>114633.52</v>
      </c>
      <c r="Q131" s="48">
        <v>112264.82</v>
      </c>
      <c r="R131" s="48">
        <v>-4295.8100000000004</v>
      </c>
    </row>
    <row r="132" spans="4:18" x14ac:dyDescent="0.3">
      <c r="D132" s="45" t="s">
        <v>384</v>
      </c>
      <c r="F132" s="45">
        <v>138901</v>
      </c>
      <c r="I132" s="45">
        <v>500805</v>
      </c>
      <c r="J132" s="45" t="s">
        <v>425</v>
      </c>
      <c r="K132" s="45" t="s">
        <v>543</v>
      </c>
      <c r="L132" s="45" t="s">
        <v>26</v>
      </c>
      <c r="N132" s="48">
        <v>226190.69</v>
      </c>
      <c r="P132" s="48">
        <v>649506.47</v>
      </c>
      <c r="Q132" s="45">
        <v>0</v>
      </c>
      <c r="R132" s="48">
        <v>875697.16</v>
      </c>
    </row>
    <row r="133" spans="4:18" x14ac:dyDescent="0.3">
      <c r="D133" s="45" t="s">
        <v>384</v>
      </c>
      <c r="F133" s="45">
        <v>138901</v>
      </c>
      <c r="I133" s="45">
        <v>500806</v>
      </c>
      <c r="J133" s="45" t="s">
        <v>426</v>
      </c>
      <c r="K133" s="45" t="s">
        <v>543</v>
      </c>
      <c r="L133" s="45" t="s">
        <v>26</v>
      </c>
      <c r="N133" s="45">
        <v>289.77</v>
      </c>
      <c r="P133" s="48">
        <v>1253.24</v>
      </c>
      <c r="Q133" s="48">
        <v>1043.93</v>
      </c>
      <c r="R133" s="45">
        <v>499.08</v>
      </c>
    </row>
    <row r="134" spans="4:18" x14ac:dyDescent="0.3">
      <c r="D134" s="45" t="s">
        <v>384</v>
      </c>
      <c r="F134" s="45">
        <v>138901</v>
      </c>
      <c r="I134" s="45">
        <v>500807</v>
      </c>
      <c r="J134" s="45" t="s">
        <v>427</v>
      </c>
      <c r="K134" s="45" t="s">
        <v>544</v>
      </c>
      <c r="L134" s="45" t="s">
        <v>26</v>
      </c>
      <c r="N134" s="48">
        <v>-9849.5</v>
      </c>
      <c r="P134" s="48">
        <v>78384.649999999994</v>
      </c>
      <c r="Q134" s="48">
        <v>78124.929999999993</v>
      </c>
      <c r="R134" s="48">
        <v>-9589.7800000000007</v>
      </c>
    </row>
    <row r="135" spans="4:18" x14ac:dyDescent="0.3">
      <c r="D135" s="45" t="s">
        <v>384</v>
      </c>
      <c r="F135" s="45">
        <v>138901</v>
      </c>
      <c r="I135" s="45">
        <v>500807</v>
      </c>
      <c r="J135" s="45" t="s">
        <v>427</v>
      </c>
      <c r="K135" s="45" t="s">
        <v>543</v>
      </c>
      <c r="L135" s="45" t="s">
        <v>26</v>
      </c>
      <c r="N135" s="48">
        <v>33917.620000000003</v>
      </c>
      <c r="P135" s="48">
        <v>377347</v>
      </c>
      <c r="Q135" s="48">
        <v>364917.23</v>
      </c>
      <c r="R135" s="48">
        <v>46347.39</v>
      </c>
    </row>
    <row r="136" spans="4:18" x14ac:dyDescent="0.3">
      <c r="D136" s="45" t="s">
        <v>384</v>
      </c>
      <c r="F136" s="45">
        <v>138901</v>
      </c>
      <c r="I136" s="45">
        <v>500808</v>
      </c>
      <c r="J136" s="45" t="s">
        <v>427</v>
      </c>
      <c r="K136" s="45" t="s">
        <v>544</v>
      </c>
      <c r="L136" s="45" t="s">
        <v>26</v>
      </c>
      <c r="N136" s="45">
        <v>599.64</v>
      </c>
      <c r="P136" s="48">
        <v>39018.17</v>
      </c>
      <c r="Q136" s="48">
        <v>38858.449999999997</v>
      </c>
      <c r="R136" s="45">
        <v>759.36</v>
      </c>
    </row>
    <row r="137" spans="4:18" x14ac:dyDescent="0.3">
      <c r="D137" s="45" t="s">
        <v>384</v>
      </c>
      <c r="F137" s="45">
        <v>138901</v>
      </c>
      <c r="I137" s="45">
        <v>500808</v>
      </c>
      <c r="J137" s="45" t="s">
        <v>427</v>
      </c>
      <c r="K137" s="45" t="s">
        <v>543</v>
      </c>
      <c r="L137" s="45" t="s">
        <v>26</v>
      </c>
      <c r="N137" s="48">
        <v>14202.66</v>
      </c>
      <c r="P137" s="48">
        <v>232083.07</v>
      </c>
      <c r="Q137" s="48">
        <v>224430.1</v>
      </c>
      <c r="R137" s="48">
        <v>21855.63</v>
      </c>
    </row>
    <row r="138" spans="4:18" x14ac:dyDescent="0.3">
      <c r="D138" s="45" t="s">
        <v>384</v>
      </c>
      <c r="F138" s="45">
        <v>138901</v>
      </c>
      <c r="I138" s="45">
        <v>500827</v>
      </c>
      <c r="J138" s="45" t="s">
        <v>427</v>
      </c>
      <c r="K138" s="45" t="s">
        <v>544</v>
      </c>
      <c r="L138" s="45" t="s">
        <v>26</v>
      </c>
      <c r="N138" s="48">
        <v>11770.65</v>
      </c>
      <c r="P138" s="48">
        <v>24613.91</v>
      </c>
      <c r="Q138" s="48">
        <v>24448.79</v>
      </c>
      <c r="R138" s="48">
        <v>11935.77</v>
      </c>
    </row>
    <row r="139" spans="4:18" x14ac:dyDescent="0.3">
      <c r="D139" s="45" t="s">
        <v>384</v>
      </c>
      <c r="F139" s="45">
        <v>138901</v>
      </c>
      <c r="I139" s="45">
        <v>500827</v>
      </c>
      <c r="J139" s="45" t="s">
        <v>427</v>
      </c>
      <c r="K139" s="45" t="s">
        <v>543</v>
      </c>
      <c r="L139" s="45" t="s">
        <v>26</v>
      </c>
      <c r="N139" s="48">
        <v>3531.46</v>
      </c>
      <c r="P139" s="48">
        <v>239906.17</v>
      </c>
      <c r="Q139" s="48">
        <v>232008.41</v>
      </c>
      <c r="R139" s="48">
        <v>11429.22</v>
      </c>
    </row>
    <row r="140" spans="4:18" x14ac:dyDescent="0.3">
      <c r="D140" s="45" t="s">
        <v>384</v>
      </c>
      <c r="F140" s="45">
        <v>138901</v>
      </c>
      <c r="I140" s="45">
        <v>500828</v>
      </c>
      <c r="J140" s="45" t="s">
        <v>1034</v>
      </c>
      <c r="K140" s="45" t="s">
        <v>544</v>
      </c>
      <c r="L140" s="45" t="s">
        <v>26</v>
      </c>
      <c r="N140" s="45">
        <v>954.72</v>
      </c>
      <c r="P140" s="48">
        <v>7294.67</v>
      </c>
      <c r="Q140" s="48">
        <v>7079.33</v>
      </c>
      <c r="R140" s="48">
        <v>1170.06</v>
      </c>
    </row>
    <row r="141" spans="4:18" x14ac:dyDescent="0.3">
      <c r="D141" s="45" t="s">
        <v>384</v>
      </c>
      <c r="F141" s="45">
        <v>138901</v>
      </c>
      <c r="I141" s="45">
        <v>500828</v>
      </c>
      <c r="J141" s="45" t="s">
        <v>1034</v>
      </c>
      <c r="K141" s="45" t="s">
        <v>543</v>
      </c>
      <c r="L141" s="45" t="s">
        <v>26</v>
      </c>
      <c r="N141" s="48">
        <v>9977.48</v>
      </c>
      <c r="P141" s="48">
        <v>118590.33</v>
      </c>
      <c r="Q141" s="48">
        <v>111377.33</v>
      </c>
      <c r="R141" s="48">
        <v>17190.48</v>
      </c>
    </row>
    <row r="142" spans="4:18" x14ac:dyDescent="0.3">
      <c r="D142" s="45" t="s">
        <v>384</v>
      </c>
      <c r="F142" s="45">
        <v>138901</v>
      </c>
      <c r="I142" s="45">
        <v>500829</v>
      </c>
      <c r="J142" s="45" t="s">
        <v>1116</v>
      </c>
      <c r="K142" s="45" t="s">
        <v>544</v>
      </c>
      <c r="L142" s="45" t="s">
        <v>26</v>
      </c>
      <c r="N142" s="45">
        <v>38.159999999999997</v>
      </c>
      <c r="P142" s="45">
        <v>235.69</v>
      </c>
      <c r="Q142" s="45">
        <v>228.73</v>
      </c>
      <c r="R142" s="45">
        <v>45.12</v>
      </c>
    </row>
    <row r="143" spans="4:18" x14ac:dyDescent="0.3">
      <c r="D143" s="45" t="s">
        <v>384</v>
      </c>
      <c r="F143" s="45">
        <v>138901</v>
      </c>
      <c r="I143" s="45">
        <v>500829</v>
      </c>
      <c r="J143" s="45" t="s">
        <v>1116</v>
      </c>
      <c r="K143" s="45" t="s">
        <v>543</v>
      </c>
      <c r="L143" s="45" t="s">
        <v>26</v>
      </c>
      <c r="N143" s="45">
        <v>609.70000000000005</v>
      </c>
      <c r="P143" s="48">
        <v>1875.15</v>
      </c>
      <c r="Q143" s="45">
        <v>195.45</v>
      </c>
      <c r="R143" s="48">
        <v>2289.4</v>
      </c>
    </row>
    <row r="144" spans="4:18" x14ac:dyDescent="0.3">
      <c r="D144" s="45" t="s">
        <v>384</v>
      </c>
      <c r="F144" s="45">
        <v>138901</v>
      </c>
      <c r="I144" s="45">
        <v>500837</v>
      </c>
      <c r="J144" s="45" t="s">
        <v>1117</v>
      </c>
      <c r="K144" s="45" t="s">
        <v>544</v>
      </c>
      <c r="L144" s="45" t="s">
        <v>26</v>
      </c>
      <c r="N144" s="45">
        <v>-0.73</v>
      </c>
      <c r="P144" s="45">
        <v>285.39999999999998</v>
      </c>
      <c r="Q144" s="45">
        <v>306.62</v>
      </c>
      <c r="R144" s="45">
        <v>-21.95</v>
      </c>
    </row>
    <row r="145" spans="2:18" x14ac:dyDescent="0.3">
      <c r="D145" s="45" t="s">
        <v>384</v>
      </c>
      <c r="F145" s="45">
        <v>138901</v>
      </c>
      <c r="I145" s="45">
        <v>500837</v>
      </c>
      <c r="J145" s="45" t="s">
        <v>1117</v>
      </c>
      <c r="K145" s="45" t="s">
        <v>543</v>
      </c>
      <c r="L145" s="45" t="s">
        <v>26</v>
      </c>
      <c r="N145" s="48">
        <v>3653.12</v>
      </c>
      <c r="P145" s="48">
        <v>2505.64</v>
      </c>
      <c r="Q145" s="48">
        <v>6110.96</v>
      </c>
      <c r="R145" s="45">
        <v>47.8</v>
      </c>
    </row>
    <row r="146" spans="2:18" x14ac:dyDescent="0.3">
      <c r="D146" s="45" t="s">
        <v>384</v>
      </c>
      <c r="F146" s="45">
        <v>138901</v>
      </c>
      <c r="I146" s="45">
        <v>500840</v>
      </c>
      <c r="J146" s="45" t="s">
        <v>428</v>
      </c>
      <c r="K146" s="45" t="s">
        <v>544</v>
      </c>
      <c r="L146" s="45" t="s">
        <v>26</v>
      </c>
      <c r="N146" s="45">
        <v>-496.08</v>
      </c>
      <c r="P146" s="48">
        <v>2868.74</v>
      </c>
      <c r="Q146" s="48">
        <v>1495.69</v>
      </c>
      <c r="R146" s="45">
        <v>876.97</v>
      </c>
    </row>
    <row r="147" spans="2:18" x14ac:dyDescent="0.3">
      <c r="D147" s="45" t="s">
        <v>384</v>
      </c>
      <c r="F147" s="45">
        <v>138901</v>
      </c>
      <c r="I147" s="45">
        <v>500840</v>
      </c>
      <c r="J147" s="45" t="s">
        <v>428</v>
      </c>
      <c r="K147" s="45" t="s">
        <v>543</v>
      </c>
      <c r="L147" s="45" t="s">
        <v>26</v>
      </c>
      <c r="N147" s="48">
        <v>127748.21</v>
      </c>
      <c r="P147" s="48">
        <v>54174.44</v>
      </c>
      <c r="Q147" s="45">
        <v>0</v>
      </c>
      <c r="R147" s="48">
        <v>181922.65</v>
      </c>
    </row>
    <row r="148" spans="2:18" x14ac:dyDescent="0.3">
      <c r="D148" s="45" t="s">
        <v>384</v>
      </c>
      <c r="F148" s="45">
        <v>138901</v>
      </c>
      <c r="I148" s="45">
        <v>500845</v>
      </c>
      <c r="J148" s="45" t="s">
        <v>754</v>
      </c>
      <c r="K148" s="45" t="s">
        <v>544</v>
      </c>
      <c r="L148" s="45" t="s">
        <v>26</v>
      </c>
      <c r="N148" s="48">
        <v>-4014.11</v>
      </c>
      <c r="P148" s="48">
        <v>7156.11</v>
      </c>
      <c r="Q148" s="48">
        <v>2223.1999999999998</v>
      </c>
      <c r="R148" s="45">
        <v>918.8</v>
      </c>
    </row>
    <row r="149" spans="2:18" x14ac:dyDescent="0.3">
      <c r="D149" s="45" t="s">
        <v>384</v>
      </c>
      <c r="F149" s="45">
        <v>138901</v>
      </c>
      <c r="I149" s="45">
        <v>500845</v>
      </c>
      <c r="J149" s="45" t="s">
        <v>754</v>
      </c>
      <c r="K149" s="45" t="s">
        <v>543</v>
      </c>
      <c r="L149" s="45" t="s">
        <v>26</v>
      </c>
      <c r="N149" s="48">
        <v>461187.79</v>
      </c>
      <c r="P149" s="48">
        <v>396871.95</v>
      </c>
      <c r="Q149" s="45">
        <v>0</v>
      </c>
      <c r="R149" s="48">
        <v>858059.74</v>
      </c>
    </row>
    <row r="150" spans="2:18" x14ac:dyDescent="0.3">
      <c r="D150" s="45" t="s">
        <v>384</v>
      </c>
      <c r="F150" s="45">
        <v>138901</v>
      </c>
      <c r="I150" s="45">
        <v>500846</v>
      </c>
      <c r="J150" s="45" t="s">
        <v>754</v>
      </c>
      <c r="K150" s="45" t="s">
        <v>544</v>
      </c>
      <c r="L150" s="45" t="s">
        <v>26</v>
      </c>
      <c r="N150" s="48">
        <v>-1268.68</v>
      </c>
      <c r="P150" s="48">
        <v>1875.13</v>
      </c>
      <c r="Q150" s="45">
        <v>702.65</v>
      </c>
      <c r="R150" s="45">
        <v>-96.2</v>
      </c>
    </row>
    <row r="151" spans="2:18" x14ac:dyDescent="0.3">
      <c r="D151" s="45" t="s">
        <v>384</v>
      </c>
      <c r="F151" s="45">
        <v>138901</v>
      </c>
      <c r="I151" s="45">
        <v>500846</v>
      </c>
      <c r="J151" s="45" t="s">
        <v>754</v>
      </c>
      <c r="K151" s="45" t="s">
        <v>543</v>
      </c>
      <c r="L151" s="45" t="s">
        <v>26</v>
      </c>
      <c r="N151" s="48">
        <v>109932</v>
      </c>
      <c r="P151" s="48">
        <v>58705.35</v>
      </c>
      <c r="Q151" s="45">
        <v>0</v>
      </c>
      <c r="R151" s="48">
        <v>168637.35</v>
      </c>
    </row>
    <row r="152" spans="2:18" x14ac:dyDescent="0.3">
      <c r="D152" s="45" t="s">
        <v>384</v>
      </c>
      <c r="F152" s="45">
        <v>138901</v>
      </c>
      <c r="I152" s="45">
        <v>500852</v>
      </c>
      <c r="J152" s="45" t="s">
        <v>429</v>
      </c>
      <c r="K152" s="45" t="s">
        <v>543</v>
      </c>
      <c r="L152" s="45" t="s">
        <v>26</v>
      </c>
      <c r="N152" s="45">
        <v>596.04999999999995</v>
      </c>
      <c r="P152" s="48">
        <v>1817.84</v>
      </c>
      <c r="Q152" s="45">
        <v>0</v>
      </c>
      <c r="R152" s="48">
        <v>2413.89</v>
      </c>
    </row>
    <row r="153" spans="2:18" x14ac:dyDescent="0.3">
      <c r="D153" s="45" t="s">
        <v>384</v>
      </c>
      <c r="F153" s="45">
        <v>138901</v>
      </c>
      <c r="I153" s="45">
        <v>500856</v>
      </c>
      <c r="J153" s="45" t="s">
        <v>755</v>
      </c>
      <c r="K153" s="45" t="s">
        <v>543</v>
      </c>
      <c r="L153" s="45" t="s">
        <v>26</v>
      </c>
      <c r="N153" s="45">
        <v>0</v>
      </c>
      <c r="P153" s="48">
        <v>95924.69</v>
      </c>
      <c r="Q153" s="45">
        <v>0</v>
      </c>
      <c r="R153" s="48">
        <v>95924.69</v>
      </c>
    </row>
    <row r="155" spans="2:18" x14ac:dyDescent="0.3">
      <c r="B155" s="45" t="s">
        <v>442</v>
      </c>
      <c r="D155" s="45" t="s">
        <v>384</v>
      </c>
      <c r="F155" s="45">
        <v>138901</v>
      </c>
      <c r="L155" s="45" t="s">
        <v>26</v>
      </c>
      <c r="N155" s="48">
        <v>52159038.859999999</v>
      </c>
      <c r="P155" s="48">
        <v>139387389.50999999</v>
      </c>
      <c r="Q155" s="48">
        <v>125709537.23999999</v>
      </c>
      <c r="R155" s="48">
        <v>65836891.130000003</v>
      </c>
    </row>
    <row r="157" spans="2:18" x14ac:dyDescent="0.3">
      <c r="B157" s="45" t="s">
        <v>443</v>
      </c>
      <c r="D157" s="45" t="s">
        <v>384</v>
      </c>
      <c r="L157" s="45" t="s">
        <v>26</v>
      </c>
      <c r="N157" s="48">
        <v>52159038.859999999</v>
      </c>
      <c r="P157" s="48">
        <v>139387389.50999999</v>
      </c>
      <c r="Q157" s="48">
        <v>125709537.23999999</v>
      </c>
      <c r="R157" s="48">
        <v>65836891.130000003</v>
      </c>
    </row>
    <row r="159" spans="2:18" x14ac:dyDescent="0.3">
      <c r="B159" s="45" t="s">
        <v>444</v>
      </c>
      <c r="L159" s="45" t="s">
        <v>26</v>
      </c>
      <c r="N159" s="48">
        <v>52159038.859999999</v>
      </c>
      <c r="P159" s="48">
        <v>139387389.50999999</v>
      </c>
      <c r="Q159" s="48">
        <v>125709537.23999999</v>
      </c>
      <c r="R159" s="48">
        <v>65836891.130000003</v>
      </c>
    </row>
    <row r="161" spans="1:15" x14ac:dyDescent="0.3">
      <c r="A161" s="45" t="s">
        <v>1121</v>
      </c>
    </row>
    <row r="162" spans="1:15" x14ac:dyDescent="0.3">
      <c r="A162" s="45" t="s">
        <v>446</v>
      </c>
    </row>
    <row r="163" spans="1:15" x14ac:dyDescent="0.3">
      <c r="A163" s="45" t="s">
        <v>1115</v>
      </c>
    </row>
    <row r="164" spans="1:15" x14ac:dyDescent="0.3">
      <c r="A164" s="45" t="s">
        <v>447</v>
      </c>
    </row>
    <row r="166" spans="1:15" x14ac:dyDescent="0.3">
      <c r="C166" s="45" t="s">
        <v>379</v>
      </c>
      <c r="E166" s="45" t="s">
        <v>374</v>
      </c>
      <c r="G166" s="45" t="s">
        <v>448</v>
      </c>
      <c r="H166" s="45" t="s">
        <v>380</v>
      </c>
      <c r="J166" s="45" t="s">
        <v>381</v>
      </c>
      <c r="M166" s="45" t="s">
        <v>382</v>
      </c>
      <c r="O166" s="45" t="s">
        <v>383</v>
      </c>
    </row>
    <row r="168" spans="1:15" x14ac:dyDescent="0.3">
      <c r="C168" s="45" t="s">
        <v>26</v>
      </c>
      <c r="E168" s="45" t="s">
        <v>384</v>
      </c>
      <c r="G168" s="45" t="s">
        <v>543</v>
      </c>
      <c r="H168" s="48">
        <v>46375097.549999997</v>
      </c>
      <c r="J168" s="48">
        <v>21190435.780000001</v>
      </c>
      <c r="M168" s="48">
        <v>7925355.5899999999</v>
      </c>
      <c r="O168" s="48">
        <v>59640177.740000002</v>
      </c>
    </row>
    <row r="169" spans="1:15" x14ac:dyDescent="0.3">
      <c r="C169" s="45" t="s">
        <v>26</v>
      </c>
      <c r="E169" s="45" t="s">
        <v>384</v>
      </c>
      <c r="G169" s="45" t="s">
        <v>544</v>
      </c>
      <c r="H169" s="48">
        <v>5783941.3099999996</v>
      </c>
      <c r="J169" s="48">
        <v>118196953.73</v>
      </c>
      <c r="M169" s="48">
        <v>117784181.65000001</v>
      </c>
      <c r="O169" s="48">
        <v>6196713.3899999997</v>
      </c>
    </row>
    <row r="171" spans="1:15" x14ac:dyDescent="0.3">
      <c r="B171" s="45" t="s">
        <v>442</v>
      </c>
      <c r="C171" s="45" t="s">
        <v>26</v>
      </c>
      <c r="H171" s="48">
        <v>52159038.859999999</v>
      </c>
      <c r="J171" s="48">
        <v>139387389.50999999</v>
      </c>
      <c r="M171" s="48">
        <v>125709537.23999999</v>
      </c>
      <c r="O171" s="48">
        <v>65836891.130000003</v>
      </c>
    </row>
  </sheetData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8"/>
  <dimension ref="A1:R83"/>
  <sheetViews>
    <sheetView zoomScale="90" zoomScaleNormal="90" workbookViewId="0">
      <pane ySplit="5" topLeftCell="A6" activePane="bottomLeft" state="frozen"/>
      <selection pane="bottomLeft" activeCell="H26" sqref="H26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1122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500268</v>
      </c>
      <c r="J7" s="45" t="s">
        <v>878</v>
      </c>
      <c r="K7" s="45" t="s">
        <v>559</v>
      </c>
      <c r="L7" s="45" t="s">
        <v>26</v>
      </c>
      <c r="N7" s="45">
        <v>0</v>
      </c>
      <c r="P7" s="48">
        <v>2690.41</v>
      </c>
      <c r="Q7" s="48">
        <v>2690.41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500271</v>
      </c>
      <c r="J8" s="45" t="s">
        <v>394</v>
      </c>
      <c r="K8" s="45" t="s">
        <v>559</v>
      </c>
      <c r="L8" s="45" t="s">
        <v>26</v>
      </c>
      <c r="N8" s="45">
        <v>626.27</v>
      </c>
      <c r="P8" s="45">
        <v>0</v>
      </c>
      <c r="Q8" s="45">
        <v>0</v>
      </c>
      <c r="R8" s="45">
        <v>626.27</v>
      </c>
    </row>
    <row r="9" spans="1:18" x14ac:dyDescent="0.3">
      <c r="D9" s="45" t="s">
        <v>384</v>
      </c>
      <c r="F9" s="45">
        <v>138901</v>
      </c>
      <c r="I9" s="45">
        <v>500271</v>
      </c>
      <c r="J9" s="45" t="s">
        <v>394</v>
      </c>
      <c r="K9" s="45" t="s">
        <v>560</v>
      </c>
      <c r="L9" s="45" t="s">
        <v>26</v>
      </c>
      <c r="N9" s="45">
        <v>0</v>
      </c>
      <c r="P9" s="45">
        <v>5.42</v>
      </c>
      <c r="Q9" s="45">
        <v>0</v>
      </c>
      <c r="R9" s="45">
        <v>5.42</v>
      </c>
    </row>
    <row r="10" spans="1:18" x14ac:dyDescent="0.3">
      <c r="D10" s="45" t="s">
        <v>384</v>
      </c>
      <c r="F10" s="45">
        <v>138901</v>
      </c>
      <c r="I10" s="45">
        <v>500323</v>
      </c>
      <c r="J10" s="45" t="s">
        <v>747</v>
      </c>
      <c r="K10" s="45" t="s">
        <v>559</v>
      </c>
      <c r="L10" s="45" t="s">
        <v>26</v>
      </c>
      <c r="N10" s="45">
        <v>0</v>
      </c>
      <c r="P10" s="48">
        <v>1546.32</v>
      </c>
      <c r="Q10" s="48">
        <v>1546.32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500445</v>
      </c>
      <c r="J11" s="45" t="s">
        <v>886</v>
      </c>
      <c r="K11" s="45" t="s">
        <v>559</v>
      </c>
      <c r="L11" s="45" t="s">
        <v>26</v>
      </c>
      <c r="N11" s="45">
        <v>0</v>
      </c>
      <c r="P11" s="45">
        <v>154.04</v>
      </c>
      <c r="Q11" s="45">
        <v>154.04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500495</v>
      </c>
      <c r="J12" s="45" t="s">
        <v>641</v>
      </c>
      <c r="K12" s="45" t="s">
        <v>559</v>
      </c>
      <c r="L12" s="45" t="s">
        <v>26</v>
      </c>
      <c r="N12" s="45">
        <v>0</v>
      </c>
      <c r="P12" s="48">
        <v>1902.42</v>
      </c>
      <c r="Q12" s="48">
        <v>1902.42</v>
      </c>
      <c r="R12" s="45">
        <v>0</v>
      </c>
    </row>
    <row r="13" spans="1:18" x14ac:dyDescent="0.3">
      <c r="D13" s="45" t="s">
        <v>384</v>
      </c>
      <c r="F13" s="45">
        <v>138901</v>
      </c>
      <c r="I13" s="45">
        <v>500507</v>
      </c>
      <c r="J13" s="45" t="s">
        <v>642</v>
      </c>
      <c r="K13" s="45" t="s">
        <v>559</v>
      </c>
      <c r="L13" s="45" t="s">
        <v>26</v>
      </c>
      <c r="N13" s="45">
        <v>0</v>
      </c>
      <c r="P13" s="45">
        <v>278.07</v>
      </c>
      <c r="Q13" s="45">
        <v>278.07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500512</v>
      </c>
      <c r="J14" s="45" t="s">
        <v>400</v>
      </c>
      <c r="K14" s="45" t="s">
        <v>559</v>
      </c>
      <c r="L14" s="45" t="s">
        <v>26</v>
      </c>
      <c r="N14" s="48">
        <v>85120.52</v>
      </c>
      <c r="P14" s="48">
        <v>12405.71</v>
      </c>
      <c r="Q14" s="45">
        <v>0</v>
      </c>
      <c r="R14" s="48">
        <v>97526.23</v>
      </c>
    </row>
    <row r="15" spans="1:18" x14ac:dyDescent="0.3">
      <c r="D15" s="45" t="s">
        <v>384</v>
      </c>
      <c r="F15" s="45">
        <v>138901</v>
      </c>
      <c r="I15" s="45">
        <v>500512</v>
      </c>
      <c r="J15" s="45" t="s">
        <v>400</v>
      </c>
      <c r="K15" s="45" t="s">
        <v>560</v>
      </c>
      <c r="L15" s="45" t="s">
        <v>26</v>
      </c>
      <c r="N15" s="48">
        <v>22647.72</v>
      </c>
      <c r="P15" s="48">
        <v>26275.23</v>
      </c>
      <c r="Q15" s="48">
        <v>25342.68</v>
      </c>
      <c r="R15" s="48">
        <v>23580.27</v>
      </c>
    </row>
    <row r="16" spans="1:18" x14ac:dyDescent="0.3">
      <c r="D16" s="45" t="s">
        <v>384</v>
      </c>
      <c r="F16" s="45">
        <v>138901</v>
      </c>
      <c r="I16" s="45">
        <v>500515</v>
      </c>
      <c r="J16" s="45" t="s">
        <v>401</v>
      </c>
      <c r="K16" s="45" t="s">
        <v>559</v>
      </c>
      <c r="L16" s="45" t="s">
        <v>26</v>
      </c>
      <c r="N16" s="45">
        <v>0</v>
      </c>
      <c r="P16" s="45">
        <v>0</v>
      </c>
      <c r="Q16" s="45">
        <v>0</v>
      </c>
      <c r="R16" s="45">
        <v>0</v>
      </c>
    </row>
    <row r="17" spans="4:18" x14ac:dyDescent="0.3">
      <c r="D17" s="45" t="s">
        <v>384</v>
      </c>
      <c r="F17" s="45">
        <v>138901</v>
      </c>
      <c r="I17" s="45">
        <v>500515</v>
      </c>
      <c r="J17" s="45" t="s">
        <v>401</v>
      </c>
      <c r="K17" s="45" t="s">
        <v>560</v>
      </c>
      <c r="L17" s="45" t="s">
        <v>26</v>
      </c>
      <c r="N17" s="45">
        <v>0</v>
      </c>
      <c r="P17" s="45">
        <v>0</v>
      </c>
      <c r="Q17" s="45">
        <v>0</v>
      </c>
      <c r="R17" s="45">
        <v>0</v>
      </c>
    </row>
    <row r="18" spans="4:18" x14ac:dyDescent="0.3">
      <c r="D18" s="45" t="s">
        <v>384</v>
      </c>
      <c r="F18" s="45">
        <v>138901</v>
      </c>
      <c r="I18" s="45">
        <v>500520</v>
      </c>
      <c r="J18" s="45" t="s">
        <v>895</v>
      </c>
      <c r="K18" s="45" t="s">
        <v>559</v>
      </c>
      <c r="L18" s="45" t="s">
        <v>26</v>
      </c>
      <c r="N18" s="48">
        <v>4580.67</v>
      </c>
      <c r="P18" s="48">
        <v>1234.68</v>
      </c>
      <c r="Q18" s="45">
        <v>0</v>
      </c>
      <c r="R18" s="48">
        <v>5815.35</v>
      </c>
    </row>
    <row r="19" spans="4:18" x14ac:dyDescent="0.3">
      <c r="D19" s="45" t="s">
        <v>384</v>
      </c>
      <c r="F19" s="45">
        <v>138901</v>
      </c>
      <c r="I19" s="45">
        <v>500520</v>
      </c>
      <c r="J19" s="45" t="s">
        <v>895</v>
      </c>
      <c r="K19" s="45" t="s">
        <v>560</v>
      </c>
      <c r="L19" s="45" t="s">
        <v>26</v>
      </c>
      <c r="N19" s="45">
        <v>0</v>
      </c>
      <c r="P19" s="45">
        <v>49.43</v>
      </c>
      <c r="Q19" s="45">
        <v>0</v>
      </c>
      <c r="R19" s="45">
        <v>49.43</v>
      </c>
    </row>
    <row r="20" spans="4:18" x14ac:dyDescent="0.3">
      <c r="D20" s="45" t="s">
        <v>384</v>
      </c>
      <c r="F20" s="45">
        <v>138901</v>
      </c>
      <c r="I20" s="45">
        <v>500523</v>
      </c>
      <c r="J20" s="45" t="s">
        <v>644</v>
      </c>
      <c r="K20" s="45" t="s">
        <v>559</v>
      </c>
      <c r="L20" s="45" t="s">
        <v>26</v>
      </c>
      <c r="N20" s="45">
        <v>0</v>
      </c>
      <c r="P20" s="45">
        <v>29.98</v>
      </c>
      <c r="Q20" s="45">
        <v>29.98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500523</v>
      </c>
      <c r="J21" s="45" t="s">
        <v>644</v>
      </c>
      <c r="K21" s="45" t="s">
        <v>560</v>
      </c>
      <c r="L21" s="45" t="s">
        <v>26</v>
      </c>
      <c r="N21" s="45">
        <v>0</v>
      </c>
      <c r="P21" s="45">
        <v>1.1499999999999999</v>
      </c>
      <c r="Q21" s="45">
        <v>1.1499999999999999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500540</v>
      </c>
      <c r="J22" s="45" t="s">
        <v>748</v>
      </c>
      <c r="K22" s="45" t="s">
        <v>559</v>
      </c>
      <c r="L22" s="45" t="s">
        <v>26</v>
      </c>
      <c r="N22" s="48">
        <v>4986.3</v>
      </c>
      <c r="P22" s="45">
        <v>154.77000000000001</v>
      </c>
      <c r="Q22" s="45">
        <v>0</v>
      </c>
      <c r="R22" s="48">
        <v>5141.07</v>
      </c>
    </row>
    <row r="23" spans="4:18" x14ac:dyDescent="0.3">
      <c r="D23" s="45" t="s">
        <v>384</v>
      </c>
      <c r="F23" s="45">
        <v>138901</v>
      </c>
      <c r="I23" s="45">
        <v>500540</v>
      </c>
      <c r="J23" s="45" t="s">
        <v>748</v>
      </c>
      <c r="K23" s="45" t="s">
        <v>560</v>
      </c>
      <c r="L23" s="45" t="s">
        <v>26</v>
      </c>
      <c r="N23" s="45">
        <v>-630.94000000000005</v>
      </c>
      <c r="P23" s="48">
        <v>8570.26</v>
      </c>
      <c r="Q23" s="48">
        <v>8629.7099999999991</v>
      </c>
      <c r="R23" s="45">
        <v>-690.39</v>
      </c>
    </row>
    <row r="24" spans="4:18" x14ac:dyDescent="0.3">
      <c r="D24" s="45" t="s">
        <v>384</v>
      </c>
      <c r="F24" s="45">
        <v>138901</v>
      </c>
      <c r="I24" s="45">
        <v>500541</v>
      </c>
      <c r="J24" s="45" t="s">
        <v>897</v>
      </c>
      <c r="K24" s="45" t="s">
        <v>559</v>
      </c>
      <c r="L24" s="45" t="s">
        <v>26</v>
      </c>
      <c r="N24" s="45">
        <v>22.25</v>
      </c>
      <c r="P24" s="45">
        <v>161.66</v>
      </c>
      <c r="Q24" s="45">
        <v>23.22</v>
      </c>
      <c r="R24" s="45">
        <v>160.69</v>
      </c>
    </row>
    <row r="25" spans="4:18" x14ac:dyDescent="0.3">
      <c r="D25" s="45" t="s">
        <v>384</v>
      </c>
      <c r="F25" s="45">
        <v>138901</v>
      </c>
      <c r="I25" s="45">
        <v>500541</v>
      </c>
      <c r="J25" s="45" t="s">
        <v>897</v>
      </c>
      <c r="K25" s="45" t="s">
        <v>560</v>
      </c>
      <c r="L25" s="45" t="s">
        <v>26</v>
      </c>
      <c r="N25" s="45">
        <v>0.73</v>
      </c>
      <c r="P25" s="45">
        <v>0.98</v>
      </c>
      <c r="Q25" s="45">
        <v>0.74</v>
      </c>
      <c r="R25" s="45">
        <v>0.97</v>
      </c>
    </row>
    <row r="26" spans="4:18" x14ac:dyDescent="0.3">
      <c r="D26" s="45" t="s">
        <v>384</v>
      </c>
      <c r="F26" s="45">
        <v>138901</v>
      </c>
      <c r="I26" s="45">
        <v>500544</v>
      </c>
      <c r="J26" s="45" t="s">
        <v>899</v>
      </c>
      <c r="K26" s="45" t="s">
        <v>559</v>
      </c>
      <c r="L26" s="45" t="s">
        <v>26</v>
      </c>
      <c r="N26" s="45">
        <v>5.39</v>
      </c>
      <c r="P26" s="48">
        <v>1571.01</v>
      </c>
      <c r="Q26" s="48">
        <v>1573.67</v>
      </c>
      <c r="R26" s="45">
        <v>2.73</v>
      </c>
    </row>
    <row r="27" spans="4:18" x14ac:dyDescent="0.3">
      <c r="D27" s="45" t="s">
        <v>384</v>
      </c>
      <c r="F27" s="45">
        <v>138901</v>
      </c>
      <c r="I27" s="45">
        <v>500567</v>
      </c>
      <c r="J27" s="45" t="s">
        <v>903</v>
      </c>
      <c r="K27" s="45" t="s">
        <v>559</v>
      </c>
      <c r="L27" s="45" t="s">
        <v>26</v>
      </c>
      <c r="N27" s="45">
        <v>182.16</v>
      </c>
      <c r="P27" s="45">
        <v>46.98</v>
      </c>
      <c r="Q27" s="45">
        <v>0</v>
      </c>
      <c r="R27" s="45">
        <v>229.14</v>
      </c>
    </row>
    <row r="28" spans="4:18" x14ac:dyDescent="0.3">
      <c r="D28" s="45" t="s">
        <v>384</v>
      </c>
      <c r="F28" s="45">
        <v>138901</v>
      </c>
      <c r="I28" s="45">
        <v>500567</v>
      </c>
      <c r="J28" s="45" t="s">
        <v>903</v>
      </c>
      <c r="K28" s="45" t="s">
        <v>560</v>
      </c>
      <c r="L28" s="45" t="s">
        <v>26</v>
      </c>
      <c r="N28" s="45">
        <v>-15.86</v>
      </c>
      <c r="P28" s="45">
        <v>16.61</v>
      </c>
      <c r="Q28" s="45">
        <v>14.81</v>
      </c>
      <c r="R28" s="45">
        <v>-14.06</v>
      </c>
    </row>
    <row r="29" spans="4:18" x14ac:dyDescent="0.3">
      <c r="D29" s="45" t="s">
        <v>384</v>
      </c>
      <c r="F29" s="45">
        <v>138901</v>
      </c>
      <c r="I29" s="45">
        <v>500591</v>
      </c>
      <c r="J29" s="45" t="s">
        <v>904</v>
      </c>
      <c r="K29" s="45" t="s">
        <v>559</v>
      </c>
      <c r="L29" s="45" t="s">
        <v>26</v>
      </c>
      <c r="N29" s="48">
        <v>70532.460000000006</v>
      </c>
      <c r="P29" s="48">
        <v>13173.21</v>
      </c>
      <c r="Q29" s="45">
        <v>0</v>
      </c>
      <c r="R29" s="48">
        <v>83705.67</v>
      </c>
    </row>
    <row r="30" spans="4:18" x14ac:dyDescent="0.3">
      <c r="D30" s="45" t="s">
        <v>384</v>
      </c>
      <c r="F30" s="45">
        <v>138901</v>
      </c>
      <c r="I30" s="45">
        <v>500591</v>
      </c>
      <c r="J30" s="45" t="s">
        <v>904</v>
      </c>
      <c r="K30" s="45" t="s">
        <v>560</v>
      </c>
      <c r="L30" s="45" t="s">
        <v>26</v>
      </c>
      <c r="N30" s="48">
        <v>-9468.39</v>
      </c>
      <c r="P30" s="48">
        <v>12695.2</v>
      </c>
      <c r="Q30" s="48">
        <v>12166.77</v>
      </c>
      <c r="R30" s="48">
        <v>-8939.9599999999991</v>
      </c>
    </row>
    <row r="31" spans="4:18" x14ac:dyDescent="0.3">
      <c r="D31" s="45" t="s">
        <v>384</v>
      </c>
      <c r="F31" s="45">
        <v>138901</v>
      </c>
      <c r="I31" s="45">
        <v>500602</v>
      </c>
      <c r="J31" s="45" t="s">
        <v>568</v>
      </c>
      <c r="K31" s="45" t="s">
        <v>559</v>
      </c>
      <c r="L31" s="45" t="s">
        <v>26</v>
      </c>
      <c r="N31" s="45">
        <v>0</v>
      </c>
      <c r="P31" s="48">
        <v>1750.36</v>
      </c>
      <c r="Q31" s="48">
        <v>1750.36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500602</v>
      </c>
      <c r="J32" s="45" t="s">
        <v>568</v>
      </c>
      <c r="K32" s="45" t="s">
        <v>560</v>
      </c>
      <c r="L32" s="45" t="s">
        <v>26</v>
      </c>
      <c r="N32" s="45">
        <v>0</v>
      </c>
      <c r="P32" s="45">
        <v>213.03</v>
      </c>
      <c r="Q32" s="45">
        <v>213.03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500617</v>
      </c>
      <c r="J33" s="45" t="s">
        <v>749</v>
      </c>
      <c r="K33" s="45" t="s">
        <v>559</v>
      </c>
      <c r="L33" s="45" t="s">
        <v>26</v>
      </c>
      <c r="N33" s="45">
        <v>162.22999999999999</v>
      </c>
      <c r="P33" s="45">
        <v>66.319999999999993</v>
      </c>
      <c r="Q33" s="45">
        <v>26.94</v>
      </c>
      <c r="R33" s="45">
        <v>201.61</v>
      </c>
    </row>
    <row r="34" spans="4:18" x14ac:dyDescent="0.3">
      <c r="D34" s="45" t="s">
        <v>384</v>
      </c>
      <c r="F34" s="45">
        <v>138901</v>
      </c>
      <c r="I34" s="45">
        <v>500640</v>
      </c>
      <c r="J34" s="45" t="s">
        <v>414</v>
      </c>
      <c r="K34" s="45" t="s">
        <v>559</v>
      </c>
      <c r="L34" s="45" t="s">
        <v>26</v>
      </c>
      <c r="N34" s="48">
        <v>3646.44</v>
      </c>
      <c r="P34" s="45">
        <v>0</v>
      </c>
      <c r="Q34" s="45">
        <v>0</v>
      </c>
      <c r="R34" s="48">
        <v>3646.44</v>
      </c>
    </row>
    <row r="35" spans="4:18" x14ac:dyDescent="0.3">
      <c r="D35" s="45" t="s">
        <v>384</v>
      </c>
      <c r="F35" s="45">
        <v>138901</v>
      </c>
      <c r="I35" s="45">
        <v>500640</v>
      </c>
      <c r="J35" s="45" t="s">
        <v>414</v>
      </c>
      <c r="K35" s="45" t="s">
        <v>560</v>
      </c>
      <c r="L35" s="45" t="s">
        <v>26</v>
      </c>
      <c r="N35" s="45">
        <v>119.75</v>
      </c>
      <c r="P35" s="45">
        <v>319.79000000000002</v>
      </c>
      <c r="Q35" s="45">
        <v>279.14999999999998</v>
      </c>
      <c r="R35" s="45">
        <v>160.38999999999999</v>
      </c>
    </row>
    <row r="36" spans="4:18" x14ac:dyDescent="0.3">
      <c r="D36" s="45" t="s">
        <v>384</v>
      </c>
      <c r="F36" s="45">
        <v>138901</v>
      </c>
      <c r="I36" s="45">
        <v>500642</v>
      </c>
      <c r="J36" s="45" t="s">
        <v>414</v>
      </c>
      <c r="K36" s="45" t="s">
        <v>559</v>
      </c>
      <c r="L36" s="45" t="s">
        <v>26</v>
      </c>
      <c r="N36" s="48">
        <v>5887.26</v>
      </c>
      <c r="P36" s="45">
        <v>0</v>
      </c>
      <c r="Q36" s="45">
        <v>0</v>
      </c>
      <c r="R36" s="48">
        <v>5887.26</v>
      </c>
    </row>
    <row r="37" spans="4:18" x14ac:dyDescent="0.3">
      <c r="D37" s="45" t="s">
        <v>384</v>
      </c>
      <c r="F37" s="45">
        <v>138901</v>
      </c>
      <c r="I37" s="45">
        <v>500642</v>
      </c>
      <c r="J37" s="45" t="s">
        <v>414</v>
      </c>
      <c r="K37" s="45" t="s">
        <v>560</v>
      </c>
      <c r="L37" s="45" t="s">
        <v>26</v>
      </c>
      <c r="N37" s="45">
        <v>193.33</v>
      </c>
      <c r="P37" s="45">
        <v>516.29999999999995</v>
      </c>
      <c r="Q37" s="45">
        <v>450.69</v>
      </c>
      <c r="R37" s="45">
        <v>258.94</v>
      </c>
    </row>
    <row r="38" spans="4:18" x14ac:dyDescent="0.3">
      <c r="D38" s="45" t="s">
        <v>384</v>
      </c>
      <c r="F38" s="45">
        <v>138901</v>
      </c>
      <c r="I38" s="45">
        <v>500664</v>
      </c>
      <c r="J38" s="45" t="s">
        <v>918</v>
      </c>
      <c r="K38" s="45" t="s">
        <v>559</v>
      </c>
      <c r="L38" s="45" t="s">
        <v>26</v>
      </c>
      <c r="N38" s="45">
        <v>0</v>
      </c>
      <c r="P38" s="45">
        <v>0</v>
      </c>
      <c r="Q38" s="45">
        <v>0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500682</v>
      </c>
      <c r="J39" s="45" t="s">
        <v>771</v>
      </c>
      <c r="K39" s="45" t="s">
        <v>559</v>
      </c>
      <c r="L39" s="45" t="s">
        <v>26</v>
      </c>
      <c r="N39" s="45">
        <v>0</v>
      </c>
      <c r="P39" s="45">
        <v>17.399999999999999</v>
      </c>
      <c r="Q39" s="45">
        <v>52.29</v>
      </c>
      <c r="R39" s="45">
        <v>-34.89</v>
      </c>
    </row>
    <row r="40" spans="4:18" x14ac:dyDescent="0.3">
      <c r="D40" s="45" t="s">
        <v>384</v>
      </c>
      <c r="F40" s="45">
        <v>138901</v>
      </c>
      <c r="I40" s="45">
        <v>500682</v>
      </c>
      <c r="J40" s="45" t="s">
        <v>771</v>
      </c>
      <c r="K40" s="45" t="s">
        <v>560</v>
      </c>
      <c r="L40" s="45" t="s">
        <v>26</v>
      </c>
      <c r="N40" s="45">
        <v>0</v>
      </c>
      <c r="P40" s="45">
        <v>243.05</v>
      </c>
      <c r="Q40" s="45">
        <v>160.88999999999999</v>
      </c>
      <c r="R40" s="45">
        <v>82.16</v>
      </c>
    </row>
    <row r="41" spans="4:18" x14ac:dyDescent="0.3">
      <c r="D41" s="45" t="s">
        <v>384</v>
      </c>
      <c r="F41" s="45">
        <v>138901</v>
      </c>
      <c r="I41" s="45">
        <v>500686</v>
      </c>
      <c r="J41" s="45" t="s">
        <v>751</v>
      </c>
      <c r="K41" s="45" t="s">
        <v>559</v>
      </c>
      <c r="L41" s="45" t="s">
        <v>26</v>
      </c>
      <c r="N41" s="45">
        <v>77.739999999999995</v>
      </c>
      <c r="P41" s="45">
        <v>54.32</v>
      </c>
      <c r="Q41" s="45">
        <v>45.13</v>
      </c>
      <c r="R41" s="45">
        <v>86.93</v>
      </c>
    </row>
    <row r="42" spans="4:18" x14ac:dyDescent="0.3">
      <c r="D42" s="45" t="s">
        <v>384</v>
      </c>
      <c r="F42" s="45">
        <v>138901</v>
      </c>
      <c r="I42" s="45">
        <v>500686</v>
      </c>
      <c r="J42" s="45" t="s">
        <v>751</v>
      </c>
      <c r="K42" s="45" t="s">
        <v>560</v>
      </c>
      <c r="L42" s="45" t="s">
        <v>26</v>
      </c>
      <c r="N42" s="45">
        <v>-0.98</v>
      </c>
      <c r="P42" s="45">
        <v>91.04</v>
      </c>
      <c r="Q42" s="45">
        <v>91.09</v>
      </c>
      <c r="R42" s="45">
        <v>-1.03</v>
      </c>
    </row>
    <row r="43" spans="4:18" x14ac:dyDescent="0.3">
      <c r="D43" s="45" t="s">
        <v>384</v>
      </c>
      <c r="F43" s="45">
        <v>138901</v>
      </c>
      <c r="I43" s="45">
        <v>500717</v>
      </c>
      <c r="J43" s="45" t="s">
        <v>682</v>
      </c>
      <c r="K43" s="45" t="s">
        <v>559</v>
      </c>
      <c r="L43" s="45" t="s">
        <v>26</v>
      </c>
      <c r="N43" s="45">
        <v>0</v>
      </c>
      <c r="P43" s="48">
        <v>8810.59</v>
      </c>
      <c r="Q43" s="48">
        <v>8810.59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500717</v>
      </c>
      <c r="J44" s="45" t="s">
        <v>682</v>
      </c>
      <c r="K44" s="45" t="s">
        <v>560</v>
      </c>
      <c r="L44" s="45" t="s">
        <v>26</v>
      </c>
      <c r="N44" s="45">
        <v>0</v>
      </c>
      <c r="P44" s="45">
        <v>619.78</v>
      </c>
      <c r="Q44" s="45">
        <v>619.78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500724</v>
      </c>
      <c r="J45" s="45" t="s">
        <v>414</v>
      </c>
      <c r="K45" s="45" t="s">
        <v>559</v>
      </c>
      <c r="L45" s="45" t="s">
        <v>26</v>
      </c>
      <c r="N45" s="45">
        <v>0</v>
      </c>
      <c r="P45" s="48">
        <v>1268.21</v>
      </c>
      <c r="Q45" s="48">
        <v>1268.21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500724</v>
      </c>
      <c r="J46" s="45" t="s">
        <v>414</v>
      </c>
      <c r="K46" s="45" t="s">
        <v>560</v>
      </c>
      <c r="L46" s="45" t="s">
        <v>26</v>
      </c>
      <c r="N46" s="45">
        <v>0</v>
      </c>
      <c r="P46" s="45">
        <v>99.93</v>
      </c>
      <c r="Q46" s="45">
        <v>99.93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500732</v>
      </c>
      <c r="J47" s="45" t="s">
        <v>647</v>
      </c>
      <c r="K47" s="45" t="s">
        <v>559</v>
      </c>
      <c r="L47" s="45" t="s">
        <v>26</v>
      </c>
      <c r="N47" s="45">
        <v>0</v>
      </c>
      <c r="P47" s="45">
        <v>394.48</v>
      </c>
      <c r="Q47" s="45">
        <v>394.48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500732</v>
      </c>
      <c r="J48" s="45" t="s">
        <v>647</v>
      </c>
      <c r="K48" s="45" t="s">
        <v>560</v>
      </c>
      <c r="L48" s="45" t="s">
        <v>26</v>
      </c>
      <c r="N48" s="45">
        <v>0</v>
      </c>
      <c r="P48" s="45">
        <v>45.37</v>
      </c>
      <c r="Q48" s="45">
        <v>45.37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500741</v>
      </c>
      <c r="J49" s="45" t="s">
        <v>928</v>
      </c>
      <c r="K49" s="45" t="s">
        <v>559</v>
      </c>
      <c r="L49" s="45" t="s">
        <v>26</v>
      </c>
      <c r="N49" s="45">
        <v>0</v>
      </c>
      <c r="P49" s="45">
        <v>9.0500000000000007</v>
      </c>
      <c r="Q49" s="45">
        <v>9.0500000000000007</v>
      </c>
      <c r="R49" s="45">
        <v>0</v>
      </c>
    </row>
    <row r="50" spans="4:18" x14ac:dyDescent="0.3">
      <c r="D50" s="45" t="s">
        <v>384</v>
      </c>
      <c r="F50" s="45">
        <v>138901</v>
      </c>
      <c r="I50" s="45">
        <v>500742</v>
      </c>
      <c r="J50" s="45" t="s">
        <v>774</v>
      </c>
      <c r="K50" s="45" t="s">
        <v>559</v>
      </c>
      <c r="L50" s="45" t="s">
        <v>26</v>
      </c>
      <c r="N50" s="48">
        <v>1218.24</v>
      </c>
      <c r="P50" s="45">
        <v>0</v>
      </c>
      <c r="Q50" s="45">
        <v>0</v>
      </c>
      <c r="R50" s="48">
        <v>1218.24</v>
      </c>
    </row>
    <row r="51" spans="4:18" x14ac:dyDescent="0.3">
      <c r="D51" s="45" t="s">
        <v>384</v>
      </c>
      <c r="F51" s="45">
        <v>138901</v>
      </c>
      <c r="I51" s="45">
        <v>500748</v>
      </c>
      <c r="J51" s="45" t="s">
        <v>752</v>
      </c>
      <c r="K51" s="45" t="s">
        <v>559</v>
      </c>
      <c r="L51" s="45" t="s">
        <v>26</v>
      </c>
      <c r="N51" s="45">
        <v>14.76</v>
      </c>
      <c r="P51" s="45">
        <v>40.72</v>
      </c>
      <c r="Q51" s="45">
        <v>0</v>
      </c>
      <c r="R51" s="45">
        <v>55.48</v>
      </c>
    </row>
    <row r="52" spans="4:18" x14ac:dyDescent="0.3">
      <c r="D52" s="45" t="s">
        <v>384</v>
      </c>
      <c r="F52" s="45">
        <v>138901</v>
      </c>
      <c r="I52" s="45">
        <v>500758</v>
      </c>
      <c r="J52" s="45" t="s">
        <v>422</v>
      </c>
      <c r="K52" s="45" t="s">
        <v>559</v>
      </c>
      <c r="L52" s="45" t="s">
        <v>26</v>
      </c>
      <c r="N52" s="45">
        <v>692.57</v>
      </c>
      <c r="P52" s="45">
        <v>151.21</v>
      </c>
      <c r="Q52" s="45">
        <v>35.58</v>
      </c>
      <c r="R52" s="45">
        <v>808.2</v>
      </c>
    </row>
    <row r="53" spans="4:18" x14ac:dyDescent="0.3">
      <c r="D53" s="45" t="s">
        <v>384</v>
      </c>
      <c r="F53" s="45">
        <v>138901</v>
      </c>
      <c r="I53" s="45">
        <v>500768</v>
      </c>
      <c r="J53" s="45" t="s">
        <v>423</v>
      </c>
      <c r="K53" s="45" t="s">
        <v>559</v>
      </c>
      <c r="L53" s="45" t="s">
        <v>26</v>
      </c>
      <c r="N53" s="45">
        <v>0</v>
      </c>
      <c r="P53" s="48">
        <v>45198.29</v>
      </c>
      <c r="Q53" s="48">
        <v>45198.29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500768</v>
      </c>
      <c r="J54" s="45" t="s">
        <v>423</v>
      </c>
      <c r="K54" s="45" t="s">
        <v>560</v>
      </c>
      <c r="L54" s="45" t="s">
        <v>26</v>
      </c>
      <c r="N54" s="45">
        <v>0</v>
      </c>
      <c r="P54" s="48">
        <v>4205.88</v>
      </c>
      <c r="Q54" s="48">
        <v>4205.88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500776</v>
      </c>
      <c r="J55" s="45" t="s">
        <v>424</v>
      </c>
      <c r="K55" s="45" t="s">
        <v>559</v>
      </c>
      <c r="L55" s="45" t="s">
        <v>26</v>
      </c>
      <c r="N55" s="48">
        <v>47892.87</v>
      </c>
      <c r="P55" s="48">
        <v>11449.48</v>
      </c>
      <c r="Q55" s="45">
        <v>0</v>
      </c>
      <c r="R55" s="48">
        <v>59342.35</v>
      </c>
    </row>
    <row r="56" spans="4:18" x14ac:dyDescent="0.3">
      <c r="D56" s="45" t="s">
        <v>384</v>
      </c>
      <c r="F56" s="45">
        <v>138901</v>
      </c>
      <c r="I56" s="45">
        <v>500776</v>
      </c>
      <c r="J56" s="45" t="s">
        <v>424</v>
      </c>
      <c r="K56" s="45" t="s">
        <v>560</v>
      </c>
      <c r="L56" s="45" t="s">
        <v>26</v>
      </c>
      <c r="N56" s="45">
        <v>160.6</v>
      </c>
      <c r="P56" s="48">
        <v>4260.53</v>
      </c>
      <c r="Q56" s="48">
        <v>3742.03</v>
      </c>
      <c r="R56" s="45">
        <v>679.1</v>
      </c>
    </row>
    <row r="57" spans="4:18" x14ac:dyDescent="0.3">
      <c r="D57" s="45" t="s">
        <v>384</v>
      </c>
      <c r="F57" s="45">
        <v>138901</v>
      </c>
      <c r="I57" s="45">
        <v>500781</v>
      </c>
      <c r="J57" s="45" t="s">
        <v>424</v>
      </c>
      <c r="K57" s="45" t="s">
        <v>559</v>
      </c>
      <c r="L57" s="45" t="s">
        <v>26</v>
      </c>
      <c r="N57" s="48">
        <v>8877.7199999999993</v>
      </c>
      <c r="P57" s="48">
        <v>2549.48</v>
      </c>
      <c r="Q57" s="45">
        <v>0</v>
      </c>
      <c r="R57" s="48">
        <v>11427.2</v>
      </c>
    </row>
    <row r="58" spans="4:18" x14ac:dyDescent="0.3">
      <c r="D58" s="45" t="s">
        <v>384</v>
      </c>
      <c r="F58" s="45">
        <v>138901</v>
      </c>
      <c r="I58" s="45">
        <v>500781</v>
      </c>
      <c r="J58" s="45" t="s">
        <v>424</v>
      </c>
      <c r="K58" s="45" t="s">
        <v>560</v>
      </c>
      <c r="L58" s="45" t="s">
        <v>26</v>
      </c>
      <c r="N58" s="45">
        <v>105.31</v>
      </c>
      <c r="P58" s="45">
        <v>275.08999999999997</v>
      </c>
      <c r="Q58" s="45">
        <v>178.17</v>
      </c>
      <c r="R58" s="45">
        <v>202.23</v>
      </c>
    </row>
    <row r="59" spans="4:18" x14ac:dyDescent="0.3">
      <c r="D59" s="45" t="s">
        <v>384</v>
      </c>
      <c r="F59" s="45">
        <v>138901</v>
      </c>
      <c r="I59" s="45">
        <v>500787</v>
      </c>
      <c r="J59" s="45" t="s">
        <v>775</v>
      </c>
      <c r="K59" s="45" t="s">
        <v>559</v>
      </c>
      <c r="L59" s="45" t="s">
        <v>26</v>
      </c>
      <c r="N59" s="45">
        <v>0</v>
      </c>
      <c r="P59" s="48">
        <v>1694.07</v>
      </c>
      <c r="Q59" s="48">
        <v>1694.07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500787</v>
      </c>
      <c r="J60" s="45" t="s">
        <v>775</v>
      </c>
      <c r="K60" s="45" t="s">
        <v>560</v>
      </c>
      <c r="L60" s="45" t="s">
        <v>26</v>
      </c>
      <c r="N60" s="45">
        <v>0</v>
      </c>
      <c r="P60" s="45">
        <v>161.75</v>
      </c>
      <c r="Q60" s="45">
        <v>161.75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500793</v>
      </c>
      <c r="J61" s="45" t="s">
        <v>753</v>
      </c>
      <c r="K61" s="45" t="s">
        <v>559</v>
      </c>
      <c r="L61" s="45" t="s">
        <v>26</v>
      </c>
      <c r="N61" s="45">
        <v>0</v>
      </c>
      <c r="P61" s="48">
        <v>6292.32</v>
      </c>
      <c r="Q61" s="48">
        <v>6292.32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500793</v>
      </c>
      <c r="J62" s="45" t="s">
        <v>753</v>
      </c>
      <c r="K62" s="45" t="s">
        <v>560</v>
      </c>
      <c r="L62" s="45" t="s">
        <v>26</v>
      </c>
      <c r="N62" s="45">
        <v>0</v>
      </c>
      <c r="P62" s="45">
        <v>120.39</v>
      </c>
      <c r="Q62" s="45">
        <v>120.39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500796</v>
      </c>
      <c r="J63" s="45" t="s">
        <v>776</v>
      </c>
      <c r="K63" s="45" t="s">
        <v>559</v>
      </c>
      <c r="L63" s="45" t="s">
        <v>26</v>
      </c>
      <c r="N63" s="45">
        <v>0</v>
      </c>
      <c r="P63" s="48">
        <v>2288.04</v>
      </c>
      <c r="Q63" s="48">
        <v>2288.04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500837</v>
      </c>
      <c r="J64" s="45" t="s">
        <v>1117</v>
      </c>
      <c r="K64" s="45" t="s">
        <v>559</v>
      </c>
      <c r="L64" s="45" t="s">
        <v>26</v>
      </c>
      <c r="N64" s="45">
        <v>0.08</v>
      </c>
      <c r="P64" s="45">
        <v>0.08</v>
      </c>
      <c r="Q64" s="45">
        <v>0.16</v>
      </c>
      <c r="R64" s="45">
        <v>0</v>
      </c>
    </row>
    <row r="65" spans="1:18" x14ac:dyDescent="0.3">
      <c r="D65" s="45" t="s">
        <v>384</v>
      </c>
      <c r="F65" s="45">
        <v>138901</v>
      </c>
      <c r="I65" s="45">
        <v>500852</v>
      </c>
      <c r="J65" s="45" t="s">
        <v>429</v>
      </c>
      <c r="K65" s="45" t="s">
        <v>559</v>
      </c>
      <c r="L65" s="45" t="s">
        <v>26</v>
      </c>
      <c r="N65" s="45">
        <v>0</v>
      </c>
      <c r="P65" s="45">
        <v>5.69</v>
      </c>
      <c r="Q65" s="45">
        <v>0</v>
      </c>
      <c r="R65" s="45">
        <v>5.69</v>
      </c>
    </row>
    <row r="67" spans="1:18" x14ac:dyDescent="0.3">
      <c r="B67" s="45" t="s">
        <v>442</v>
      </c>
      <c r="D67" s="45" t="s">
        <v>384</v>
      </c>
      <c r="F67" s="45">
        <v>138901</v>
      </c>
      <c r="L67" s="45" t="s">
        <v>26</v>
      </c>
      <c r="N67" s="48">
        <v>247637.2</v>
      </c>
      <c r="P67" s="48">
        <v>176175.58</v>
      </c>
      <c r="Q67" s="48">
        <v>132587.65</v>
      </c>
      <c r="R67" s="48">
        <v>291225.13</v>
      </c>
    </row>
    <row r="69" spans="1:18" x14ac:dyDescent="0.3">
      <c r="B69" s="45" t="s">
        <v>443</v>
      </c>
      <c r="D69" s="45" t="s">
        <v>384</v>
      </c>
      <c r="L69" s="45" t="s">
        <v>26</v>
      </c>
      <c r="N69" s="48">
        <v>247637.2</v>
      </c>
      <c r="P69" s="48">
        <v>176175.58</v>
      </c>
      <c r="Q69" s="48">
        <v>132587.65</v>
      </c>
      <c r="R69" s="48">
        <v>291225.13</v>
      </c>
    </row>
    <row r="71" spans="1:18" x14ac:dyDescent="0.3">
      <c r="B71" s="45" t="s">
        <v>444</v>
      </c>
      <c r="L71" s="45" t="s">
        <v>26</v>
      </c>
      <c r="N71" s="48">
        <v>247637.2</v>
      </c>
      <c r="P71" s="48">
        <v>176175.58</v>
      </c>
      <c r="Q71" s="48">
        <v>132587.65</v>
      </c>
      <c r="R71" s="48">
        <v>291225.13</v>
      </c>
    </row>
    <row r="73" spans="1:18" x14ac:dyDescent="0.3">
      <c r="A73" s="45" t="s">
        <v>1123</v>
      </c>
    </row>
    <row r="74" spans="1:18" x14ac:dyDescent="0.3">
      <c r="A74" s="45" t="s">
        <v>446</v>
      </c>
    </row>
    <row r="75" spans="1:18" x14ac:dyDescent="0.3">
      <c r="A75" s="45" t="s">
        <v>1115</v>
      </c>
    </row>
    <row r="76" spans="1:18" x14ac:dyDescent="0.3">
      <c r="A76" s="45" t="s">
        <v>447</v>
      </c>
    </row>
    <row r="78" spans="1:18" x14ac:dyDescent="0.3">
      <c r="C78" s="45" t="s">
        <v>379</v>
      </c>
      <c r="E78" s="45" t="s">
        <v>374</v>
      </c>
      <c r="G78" s="45" t="s">
        <v>448</v>
      </c>
      <c r="H78" s="45" t="s">
        <v>380</v>
      </c>
      <c r="J78" s="45" t="s">
        <v>381</v>
      </c>
      <c r="M78" s="45" t="s">
        <v>382</v>
      </c>
      <c r="O78" s="45" t="s">
        <v>383</v>
      </c>
    </row>
    <row r="80" spans="1:18" x14ac:dyDescent="0.3">
      <c r="C80" s="45" t="s">
        <v>26</v>
      </c>
      <c r="E80" s="45" t="s">
        <v>384</v>
      </c>
      <c r="G80" s="45" t="s">
        <v>559</v>
      </c>
      <c r="H80" s="48">
        <v>234525.93</v>
      </c>
      <c r="J80" s="48">
        <v>117389.37</v>
      </c>
      <c r="M80" s="48">
        <v>76063.64</v>
      </c>
      <c r="O80" s="48">
        <v>275851.65999999997</v>
      </c>
    </row>
    <row r="81" spans="2:15" x14ac:dyDescent="0.3">
      <c r="C81" s="45" t="s">
        <v>26</v>
      </c>
      <c r="E81" s="45" t="s">
        <v>384</v>
      </c>
      <c r="G81" s="45" t="s">
        <v>560</v>
      </c>
      <c r="H81" s="48">
        <v>13111.27</v>
      </c>
      <c r="J81" s="48">
        <v>58786.21</v>
      </c>
      <c r="M81" s="48">
        <v>56524.01</v>
      </c>
      <c r="O81" s="48">
        <v>15373.47</v>
      </c>
    </row>
    <row r="83" spans="2:15" x14ac:dyDescent="0.3">
      <c r="B83" s="45" t="s">
        <v>442</v>
      </c>
      <c r="C83" s="45" t="s">
        <v>26</v>
      </c>
      <c r="H83" s="48">
        <v>247637.2</v>
      </c>
      <c r="J83" s="48">
        <v>176175.58</v>
      </c>
      <c r="M83" s="48">
        <v>132587.65</v>
      </c>
      <c r="O83" s="48">
        <v>291225.13</v>
      </c>
    </row>
  </sheetData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9"/>
  <dimension ref="A1:R8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1124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803957.12</v>
      </c>
      <c r="P7" s="48">
        <v>901341.67</v>
      </c>
      <c r="Q7" s="48">
        <v>850427.21</v>
      </c>
      <c r="R7" s="48">
        <v>854871.58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3914709</v>
      </c>
      <c r="P8" s="48">
        <v>47594.17</v>
      </c>
      <c r="Q8" s="45">
        <v>0</v>
      </c>
      <c r="R8" s="48">
        <v>3962303.17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803613.75</v>
      </c>
      <c r="P9" s="48">
        <v>903825.18</v>
      </c>
      <c r="Q9" s="48">
        <v>852911.58</v>
      </c>
      <c r="R9" s="48">
        <v>854527.35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3914983.49</v>
      </c>
      <c r="P10" s="48">
        <v>47744.04</v>
      </c>
      <c r="Q10" s="45">
        <v>0</v>
      </c>
      <c r="R10" s="48">
        <v>3962727.53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2212171.6800000002</v>
      </c>
      <c r="P11" s="48">
        <v>12189075.460000001</v>
      </c>
      <c r="Q11" s="48">
        <v>11974736.310000001</v>
      </c>
      <c r="R11" s="48">
        <v>2426510.83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17652387.370000001</v>
      </c>
      <c r="P12" s="48">
        <v>516807.27</v>
      </c>
      <c r="Q12" s="45">
        <v>0</v>
      </c>
      <c r="R12" s="48">
        <v>18169194.640000001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1900139.09</v>
      </c>
      <c r="P13" s="48">
        <v>3128745.15</v>
      </c>
      <c r="Q13" s="48">
        <v>2999900.2</v>
      </c>
      <c r="R13" s="48">
        <v>2028984.04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10040968.220000001</v>
      </c>
      <c r="P14" s="48">
        <v>90795.12</v>
      </c>
      <c r="Q14" s="45">
        <v>0</v>
      </c>
      <c r="R14" s="48">
        <v>10131763.34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6517162.3799999999</v>
      </c>
      <c r="P15" s="48">
        <v>10668092.68</v>
      </c>
      <c r="Q15" s="48">
        <v>10210177.77</v>
      </c>
      <c r="R15" s="48">
        <v>6975077.29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35921543.149999999</v>
      </c>
      <c r="P16" s="48">
        <v>469551.37</v>
      </c>
      <c r="Q16" s="45">
        <v>0</v>
      </c>
      <c r="R16" s="48">
        <v>36391094.520000003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264646.01</v>
      </c>
      <c r="P17" s="48">
        <v>344941.41</v>
      </c>
      <c r="Q17" s="48">
        <v>327482.8</v>
      </c>
      <c r="R17" s="48">
        <v>282104.62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1353384.69</v>
      </c>
      <c r="P18" s="48">
        <v>23128.639999999999</v>
      </c>
      <c r="Q18" s="45">
        <v>0</v>
      </c>
      <c r="R18" s="48">
        <v>1376513.33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3834903.44</v>
      </c>
      <c r="P20" s="48">
        <v>41132.550000000003</v>
      </c>
      <c r="Q20" s="48">
        <v>20000</v>
      </c>
      <c r="R20" s="48">
        <v>3856035.99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12264.96</v>
      </c>
      <c r="Q21" s="48">
        <v>12264.96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10841787.08</v>
      </c>
      <c r="Q22" s="48">
        <v>10841787.08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8">
        <v>1180242.1599999999</v>
      </c>
      <c r="P25" s="48">
        <v>153874.72</v>
      </c>
      <c r="Q25" s="48">
        <v>1334116.8799999999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8">
        <v>6373327.1799999997</v>
      </c>
      <c r="P26" s="48">
        <v>1061634.46</v>
      </c>
      <c r="Q26" s="48">
        <v>7434961.6399999997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2974784.07</v>
      </c>
      <c r="P27" s="48">
        <v>9007483.5700000003</v>
      </c>
      <c r="Q27" s="48">
        <v>8786718.6699999999</v>
      </c>
      <c r="R27" s="48">
        <v>3195548.97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17458182.359999999</v>
      </c>
      <c r="P28" s="48">
        <v>338142.4</v>
      </c>
      <c r="Q28" s="48">
        <v>184616.15</v>
      </c>
      <c r="R28" s="48">
        <v>17611708.609999999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832975.02</v>
      </c>
      <c r="P29" s="48">
        <v>1072732.21</v>
      </c>
      <c r="Q29" s="48">
        <v>989889.53</v>
      </c>
      <c r="R29" s="48">
        <v>915817.7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6844728.9900000002</v>
      </c>
      <c r="P30" s="48">
        <v>180254.49</v>
      </c>
      <c r="Q30" s="45">
        <v>0</v>
      </c>
      <c r="R30" s="48">
        <v>7024983.4800000004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163664.5</v>
      </c>
      <c r="Q31" s="48">
        <v>163664.5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5845.5</v>
      </c>
      <c r="P32" s="48">
        <v>124219.99</v>
      </c>
      <c r="Q32" s="48">
        <v>122735.86</v>
      </c>
      <c r="R32" s="48">
        <v>7329.63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131698.78</v>
      </c>
      <c r="P33" s="48">
        <v>23179.74</v>
      </c>
      <c r="Q33" s="45">
        <v>0</v>
      </c>
      <c r="R33" s="48">
        <v>154878.51999999999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674984.66</v>
      </c>
      <c r="Q34" s="48">
        <v>674984.66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8">
        <v>1069604.1100000001</v>
      </c>
      <c r="P35" s="48">
        <v>378954.63</v>
      </c>
      <c r="Q35" s="48">
        <v>1448558.74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8">
        <v>6305921.4400000004</v>
      </c>
      <c r="P36" s="48">
        <v>951006.68</v>
      </c>
      <c r="Q36" s="48">
        <v>7256928.1200000001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55937.68</v>
      </c>
      <c r="P37" s="48">
        <v>1391.62</v>
      </c>
      <c r="Q37" s="45">
        <v>867.17</v>
      </c>
      <c r="R37" s="48">
        <v>56462.13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92252.15</v>
      </c>
      <c r="P38" s="48">
        <v>1400.71</v>
      </c>
      <c r="Q38" s="45">
        <v>0</v>
      </c>
      <c r="R38" s="48">
        <v>93652.86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318256.32</v>
      </c>
      <c r="P39" s="45">
        <v>640.47</v>
      </c>
      <c r="Q39" s="45">
        <v>0</v>
      </c>
      <c r="R39" s="48">
        <v>318896.78999999998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190891.63</v>
      </c>
      <c r="P40" s="48">
        <v>3971.32</v>
      </c>
      <c r="Q40" s="45">
        <v>0</v>
      </c>
      <c r="R40" s="48">
        <v>194862.95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163062.51</v>
      </c>
      <c r="P41" s="48">
        <v>6845000.1200000001</v>
      </c>
      <c r="Q41" s="48">
        <v>6778114.1200000001</v>
      </c>
      <c r="R41" s="48">
        <v>229948.51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5643138.4500000002</v>
      </c>
      <c r="P42" s="48">
        <v>353992.44</v>
      </c>
      <c r="Q42" s="45">
        <v>0</v>
      </c>
      <c r="R42" s="48">
        <v>5997130.8899999997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37617.4</v>
      </c>
      <c r="P44" s="48">
        <v>2385.44</v>
      </c>
      <c r="Q44" s="45">
        <v>0</v>
      </c>
      <c r="R44" s="48">
        <v>40002.839999999997</v>
      </c>
    </row>
    <row r="45" spans="4:18" x14ac:dyDescent="0.3">
      <c r="D45" s="45" t="s">
        <v>384</v>
      </c>
      <c r="F45" s="45">
        <v>138901</v>
      </c>
      <c r="I45" s="45">
        <v>500522</v>
      </c>
      <c r="J45" s="45" t="s">
        <v>402</v>
      </c>
      <c r="K45" s="45" t="s">
        <v>561</v>
      </c>
      <c r="L45" s="45" t="s">
        <v>26</v>
      </c>
      <c r="N45" s="48">
        <v>820740.57</v>
      </c>
      <c r="P45" s="48">
        <v>1039914.31</v>
      </c>
      <c r="Q45" s="48">
        <v>963264.81</v>
      </c>
      <c r="R45" s="48">
        <v>897390.07</v>
      </c>
    </row>
    <row r="46" spans="4:18" x14ac:dyDescent="0.3">
      <c r="D46" s="45" t="s">
        <v>384</v>
      </c>
      <c r="F46" s="45">
        <v>138901</v>
      </c>
      <c r="I46" s="45">
        <v>500522</v>
      </c>
      <c r="J46" s="45" t="s">
        <v>402</v>
      </c>
      <c r="K46" s="45" t="s">
        <v>562</v>
      </c>
      <c r="L46" s="45" t="s">
        <v>26</v>
      </c>
      <c r="N46" s="48">
        <v>6282994.96</v>
      </c>
      <c r="P46" s="48">
        <v>148780.60999999999</v>
      </c>
      <c r="Q46" s="45">
        <v>0</v>
      </c>
      <c r="R46" s="48">
        <v>6431775.5700000003</v>
      </c>
    </row>
    <row r="47" spans="4:18" x14ac:dyDescent="0.3">
      <c r="D47" s="45" t="s">
        <v>384</v>
      </c>
      <c r="F47" s="45">
        <v>138901</v>
      </c>
      <c r="I47" s="45">
        <v>500543</v>
      </c>
      <c r="J47" s="45" t="s">
        <v>898</v>
      </c>
      <c r="K47" s="45" t="s">
        <v>562</v>
      </c>
      <c r="L47" s="45" t="s">
        <v>26</v>
      </c>
      <c r="N47" s="48">
        <v>4300.58</v>
      </c>
      <c r="P47" s="45">
        <v>691.81</v>
      </c>
      <c r="Q47" s="45">
        <v>0</v>
      </c>
      <c r="R47" s="48">
        <v>4992.3900000000003</v>
      </c>
    </row>
    <row r="48" spans="4:18" x14ac:dyDescent="0.3">
      <c r="D48" s="45" t="s">
        <v>384</v>
      </c>
      <c r="F48" s="45">
        <v>138901</v>
      </c>
      <c r="I48" s="45">
        <v>500546</v>
      </c>
      <c r="J48" s="45" t="s">
        <v>404</v>
      </c>
      <c r="K48" s="45" t="s">
        <v>562</v>
      </c>
      <c r="L48" s="45" t="s">
        <v>26</v>
      </c>
      <c r="N48" s="48">
        <v>8437.86</v>
      </c>
      <c r="P48" s="48">
        <v>1512.5</v>
      </c>
      <c r="Q48" s="45">
        <v>0</v>
      </c>
      <c r="R48" s="48">
        <v>9950.36</v>
      </c>
    </row>
    <row r="49" spans="4:18" x14ac:dyDescent="0.3">
      <c r="D49" s="45" t="s">
        <v>384</v>
      </c>
      <c r="F49" s="45">
        <v>138901</v>
      </c>
      <c r="I49" s="45">
        <v>500557</v>
      </c>
      <c r="J49" s="45" t="s">
        <v>406</v>
      </c>
      <c r="K49" s="45" t="s">
        <v>561</v>
      </c>
      <c r="L49" s="45" t="s">
        <v>26</v>
      </c>
      <c r="N49" s="48">
        <v>1094217.3999999999</v>
      </c>
      <c r="P49" s="48">
        <v>2079415.72</v>
      </c>
      <c r="Q49" s="48">
        <v>1847921.72</v>
      </c>
      <c r="R49" s="48">
        <v>1325711.3999999999</v>
      </c>
    </row>
    <row r="50" spans="4:18" x14ac:dyDescent="0.3">
      <c r="D50" s="45" t="s">
        <v>384</v>
      </c>
      <c r="F50" s="45">
        <v>138901</v>
      </c>
      <c r="I50" s="45">
        <v>500557</v>
      </c>
      <c r="J50" s="45" t="s">
        <v>406</v>
      </c>
      <c r="K50" s="45" t="s">
        <v>562</v>
      </c>
      <c r="L50" s="45" t="s">
        <v>26</v>
      </c>
      <c r="N50" s="48">
        <v>20360220.899999999</v>
      </c>
      <c r="P50" s="48">
        <v>878779.86</v>
      </c>
      <c r="Q50" s="45">
        <v>0</v>
      </c>
      <c r="R50" s="48">
        <v>21239000.760000002</v>
      </c>
    </row>
    <row r="51" spans="4:18" x14ac:dyDescent="0.3">
      <c r="D51" s="45" t="s">
        <v>384</v>
      </c>
      <c r="F51" s="45">
        <v>138901</v>
      </c>
      <c r="I51" s="45">
        <v>500558</v>
      </c>
      <c r="J51" s="45" t="s">
        <v>406</v>
      </c>
      <c r="K51" s="45" t="s">
        <v>561</v>
      </c>
      <c r="L51" s="45" t="s">
        <v>26</v>
      </c>
      <c r="N51" s="48">
        <v>1714109.43</v>
      </c>
      <c r="P51" s="48">
        <v>2877082.78</v>
      </c>
      <c r="Q51" s="48">
        <v>2584937.1</v>
      </c>
      <c r="R51" s="48">
        <v>2006255.11</v>
      </c>
    </row>
    <row r="52" spans="4:18" x14ac:dyDescent="0.3">
      <c r="D52" s="45" t="s">
        <v>384</v>
      </c>
      <c r="F52" s="45">
        <v>138901</v>
      </c>
      <c r="I52" s="45">
        <v>500558</v>
      </c>
      <c r="J52" s="45" t="s">
        <v>406</v>
      </c>
      <c r="K52" s="45" t="s">
        <v>562</v>
      </c>
      <c r="L52" s="45" t="s">
        <v>26</v>
      </c>
      <c r="N52" s="48">
        <v>25361415.460000001</v>
      </c>
      <c r="P52" s="48">
        <v>1003613.09</v>
      </c>
      <c r="Q52" s="45">
        <v>0</v>
      </c>
      <c r="R52" s="48">
        <v>26365028.550000001</v>
      </c>
    </row>
    <row r="53" spans="4:18" x14ac:dyDescent="0.3">
      <c r="D53" s="45" t="s">
        <v>384</v>
      </c>
      <c r="F53" s="45">
        <v>138901</v>
      </c>
      <c r="I53" s="45">
        <v>500560</v>
      </c>
      <c r="J53" s="45" t="s">
        <v>407</v>
      </c>
      <c r="K53" s="45" t="s">
        <v>562</v>
      </c>
      <c r="L53" s="45" t="s">
        <v>26</v>
      </c>
      <c r="N53" s="48">
        <v>111556.71</v>
      </c>
      <c r="P53" s="48">
        <v>2747.85</v>
      </c>
      <c r="Q53" s="45">
        <v>0</v>
      </c>
      <c r="R53" s="48">
        <v>114304.56</v>
      </c>
    </row>
    <row r="54" spans="4:18" x14ac:dyDescent="0.3">
      <c r="D54" s="45" t="s">
        <v>384</v>
      </c>
      <c r="F54" s="45">
        <v>138901</v>
      </c>
      <c r="I54" s="45">
        <v>500576</v>
      </c>
      <c r="J54" s="45" t="s">
        <v>408</v>
      </c>
      <c r="K54" s="45" t="s">
        <v>561</v>
      </c>
      <c r="L54" s="45" t="s">
        <v>26</v>
      </c>
      <c r="N54" s="48">
        <v>-45182</v>
      </c>
      <c r="P54" s="48">
        <v>80622.59</v>
      </c>
      <c r="Q54" s="48">
        <v>93014.95</v>
      </c>
      <c r="R54" s="48">
        <v>-57574.36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562</v>
      </c>
      <c r="L55" s="45" t="s">
        <v>26</v>
      </c>
      <c r="N55" s="48">
        <v>952945.97</v>
      </c>
      <c r="P55" s="48">
        <v>21166.48</v>
      </c>
      <c r="Q55" s="45">
        <v>0</v>
      </c>
      <c r="R55" s="48">
        <v>974112.45</v>
      </c>
    </row>
    <row r="56" spans="4:18" x14ac:dyDescent="0.3">
      <c r="D56" s="45" t="s">
        <v>384</v>
      </c>
      <c r="F56" s="45">
        <v>138901</v>
      </c>
      <c r="I56" s="45">
        <v>500577</v>
      </c>
      <c r="J56" s="45" t="s">
        <v>409</v>
      </c>
      <c r="K56" s="45" t="s">
        <v>562</v>
      </c>
      <c r="L56" s="45" t="s">
        <v>26</v>
      </c>
      <c r="N56" s="48">
        <v>13884.65</v>
      </c>
      <c r="P56" s="48">
        <v>2888.54</v>
      </c>
      <c r="Q56" s="45">
        <v>0</v>
      </c>
      <c r="R56" s="48">
        <v>16773.189999999999</v>
      </c>
    </row>
    <row r="57" spans="4:18" x14ac:dyDescent="0.3">
      <c r="D57" s="45" t="s">
        <v>384</v>
      </c>
      <c r="F57" s="45">
        <v>138901</v>
      </c>
      <c r="I57" s="45">
        <v>500598</v>
      </c>
      <c r="J57" s="45" t="s">
        <v>1095</v>
      </c>
      <c r="K57" s="45" t="s">
        <v>561</v>
      </c>
      <c r="L57" s="45" t="s">
        <v>26</v>
      </c>
      <c r="N57" s="45">
        <v>0</v>
      </c>
      <c r="P57" s="45">
        <v>0</v>
      </c>
      <c r="Q57" s="45">
        <v>0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562</v>
      </c>
      <c r="L58" s="45" t="s">
        <v>26</v>
      </c>
      <c r="N58" s="45">
        <v>0</v>
      </c>
      <c r="P58" s="45">
        <v>0</v>
      </c>
      <c r="Q58" s="45">
        <v>0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500625</v>
      </c>
      <c r="J59" s="45" t="s">
        <v>824</v>
      </c>
      <c r="K59" s="45" t="s">
        <v>562</v>
      </c>
      <c r="L59" s="45" t="s">
        <v>26</v>
      </c>
      <c r="N59" s="45">
        <v>0</v>
      </c>
      <c r="P59" s="45">
        <v>0</v>
      </c>
      <c r="Q59" s="45">
        <v>0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500631</v>
      </c>
      <c r="J60" s="45" t="s">
        <v>413</v>
      </c>
      <c r="K60" s="45" t="s">
        <v>561</v>
      </c>
      <c r="L60" s="45" t="s">
        <v>26</v>
      </c>
      <c r="N60" s="48">
        <v>4147</v>
      </c>
      <c r="P60" s="48">
        <v>8101.09</v>
      </c>
      <c r="Q60" s="48">
        <v>7202.54</v>
      </c>
      <c r="R60" s="48">
        <v>5045.55</v>
      </c>
    </row>
    <row r="61" spans="4:18" x14ac:dyDescent="0.3">
      <c r="D61" s="45" t="s">
        <v>384</v>
      </c>
      <c r="F61" s="45">
        <v>138901</v>
      </c>
      <c r="I61" s="45">
        <v>500631</v>
      </c>
      <c r="J61" s="45" t="s">
        <v>413</v>
      </c>
      <c r="K61" s="45" t="s">
        <v>562</v>
      </c>
      <c r="L61" s="45" t="s">
        <v>26</v>
      </c>
      <c r="N61" s="48">
        <v>43914.59</v>
      </c>
      <c r="P61" s="48">
        <v>3695.76</v>
      </c>
      <c r="Q61" s="45">
        <v>0</v>
      </c>
      <c r="R61" s="48">
        <v>47610.35</v>
      </c>
    </row>
    <row r="62" spans="4:18" x14ac:dyDescent="0.3">
      <c r="D62" s="45" t="s">
        <v>384</v>
      </c>
      <c r="F62" s="45">
        <v>138901</v>
      </c>
      <c r="I62" s="45">
        <v>500635</v>
      </c>
      <c r="J62" s="45" t="s">
        <v>910</v>
      </c>
      <c r="K62" s="45" t="s">
        <v>562</v>
      </c>
      <c r="L62" s="45" t="s">
        <v>26</v>
      </c>
      <c r="N62" s="48">
        <v>18373.73</v>
      </c>
      <c r="P62" s="48">
        <v>2135.65</v>
      </c>
      <c r="Q62" s="45">
        <v>0</v>
      </c>
      <c r="R62" s="48">
        <v>20509.38</v>
      </c>
    </row>
    <row r="63" spans="4:18" x14ac:dyDescent="0.3">
      <c r="D63" s="45" t="s">
        <v>384</v>
      </c>
      <c r="F63" s="45">
        <v>138901</v>
      </c>
      <c r="I63" s="45">
        <v>500644</v>
      </c>
      <c r="J63" s="45" t="s">
        <v>415</v>
      </c>
      <c r="K63" s="45" t="s">
        <v>562</v>
      </c>
      <c r="L63" s="45" t="s">
        <v>26</v>
      </c>
      <c r="N63" s="48">
        <v>20046.32</v>
      </c>
      <c r="P63" s="48">
        <v>4300.84</v>
      </c>
      <c r="Q63" s="45">
        <v>0</v>
      </c>
      <c r="R63" s="48">
        <v>24347.16</v>
      </c>
    </row>
    <row r="64" spans="4:18" x14ac:dyDescent="0.3">
      <c r="D64" s="45" t="s">
        <v>384</v>
      </c>
      <c r="F64" s="45">
        <v>138901</v>
      </c>
      <c r="I64" s="45">
        <v>500657</v>
      </c>
      <c r="J64" s="45" t="s">
        <v>916</v>
      </c>
      <c r="K64" s="45" t="s">
        <v>562</v>
      </c>
      <c r="L64" s="45" t="s">
        <v>26</v>
      </c>
      <c r="N64" s="48">
        <v>2431.3200000000002</v>
      </c>
      <c r="P64" s="45">
        <v>546.53</v>
      </c>
      <c r="Q64" s="45">
        <v>0</v>
      </c>
      <c r="R64" s="48">
        <v>2977.85</v>
      </c>
    </row>
    <row r="65" spans="1:18" x14ac:dyDescent="0.3">
      <c r="D65" s="45" t="s">
        <v>384</v>
      </c>
      <c r="F65" s="45">
        <v>138901</v>
      </c>
      <c r="I65" s="45">
        <v>500664</v>
      </c>
      <c r="J65" s="45" t="s">
        <v>918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1:18" x14ac:dyDescent="0.3">
      <c r="D66" s="45" t="s">
        <v>384</v>
      </c>
      <c r="F66" s="45">
        <v>138901</v>
      </c>
      <c r="I66" s="45">
        <v>500680</v>
      </c>
      <c r="J66" s="45" t="s">
        <v>919</v>
      </c>
      <c r="K66" s="45" t="s">
        <v>562</v>
      </c>
      <c r="L66" s="45" t="s">
        <v>26</v>
      </c>
      <c r="N66" s="45">
        <v>0</v>
      </c>
      <c r="P66" s="45">
        <v>0</v>
      </c>
      <c r="Q66" s="45">
        <v>0</v>
      </c>
      <c r="R66" s="45">
        <v>0</v>
      </c>
    </row>
    <row r="67" spans="1:18" x14ac:dyDescent="0.3">
      <c r="D67" s="45" t="s">
        <v>384</v>
      </c>
      <c r="F67" s="45">
        <v>138901</v>
      </c>
      <c r="I67" s="45">
        <v>500716</v>
      </c>
      <c r="J67" s="45" t="s">
        <v>419</v>
      </c>
      <c r="K67" s="45" t="s">
        <v>561</v>
      </c>
      <c r="L67" s="45" t="s">
        <v>26</v>
      </c>
      <c r="N67" s="48">
        <v>10349.68</v>
      </c>
      <c r="P67" s="48">
        <v>15415.05</v>
      </c>
      <c r="Q67" s="48">
        <v>16794.45</v>
      </c>
      <c r="R67" s="48">
        <v>8970.2800000000007</v>
      </c>
    </row>
    <row r="68" spans="1:18" x14ac:dyDescent="0.3">
      <c r="D68" s="45" t="s">
        <v>384</v>
      </c>
      <c r="F68" s="45">
        <v>138901</v>
      </c>
      <c r="I68" s="45">
        <v>500716</v>
      </c>
      <c r="J68" s="45" t="s">
        <v>419</v>
      </c>
      <c r="K68" s="45" t="s">
        <v>562</v>
      </c>
      <c r="L68" s="45" t="s">
        <v>26</v>
      </c>
      <c r="N68" s="48">
        <v>17658.43</v>
      </c>
      <c r="P68" s="48">
        <v>93557.59</v>
      </c>
      <c r="Q68" s="48">
        <v>86173.04</v>
      </c>
      <c r="R68" s="48">
        <v>25042.98</v>
      </c>
    </row>
    <row r="69" spans="1:18" x14ac:dyDescent="0.3">
      <c r="D69" s="45" t="s">
        <v>384</v>
      </c>
      <c r="F69" s="45">
        <v>138901</v>
      </c>
      <c r="I69" s="45">
        <v>500730</v>
      </c>
      <c r="J69" s="45" t="s">
        <v>924</v>
      </c>
      <c r="K69" s="45" t="s">
        <v>562</v>
      </c>
      <c r="L69" s="45" t="s">
        <v>26</v>
      </c>
      <c r="N69" s="48">
        <v>29209.4</v>
      </c>
      <c r="P69" s="48">
        <v>2201.19</v>
      </c>
      <c r="Q69" s="45">
        <v>0</v>
      </c>
      <c r="R69" s="48">
        <v>31410.59</v>
      </c>
    </row>
    <row r="70" spans="1:18" x14ac:dyDescent="0.3">
      <c r="D70" s="45" t="s">
        <v>384</v>
      </c>
      <c r="F70" s="45">
        <v>138901</v>
      </c>
      <c r="I70" s="45">
        <v>500742</v>
      </c>
      <c r="J70" s="45" t="s">
        <v>774</v>
      </c>
      <c r="K70" s="45" t="s">
        <v>562</v>
      </c>
      <c r="L70" s="45" t="s">
        <v>26</v>
      </c>
      <c r="N70" s="48">
        <v>15749.65</v>
      </c>
      <c r="P70" s="48">
        <v>1370.03</v>
      </c>
      <c r="Q70" s="45">
        <v>0</v>
      </c>
      <c r="R70" s="48">
        <v>17119.68</v>
      </c>
    </row>
    <row r="72" spans="1:18" x14ac:dyDescent="0.3">
      <c r="B72" s="45" t="s">
        <v>442</v>
      </c>
      <c r="D72" s="45" t="s">
        <v>384</v>
      </c>
      <c r="F72" s="45">
        <v>138901</v>
      </c>
      <c r="L72" s="45" t="s">
        <v>26</v>
      </c>
      <c r="N72" s="48">
        <v>195654557.75</v>
      </c>
      <c r="P72" s="48">
        <v>69926293.370000005</v>
      </c>
      <c r="Q72" s="48">
        <v>78957165.140000001</v>
      </c>
      <c r="R72" s="48">
        <v>186623685.97999999</v>
      </c>
    </row>
    <row r="74" spans="1:18" x14ac:dyDescent="0.3">
      <c r="B74" s="45" t="s">
        <v>443</v>
      </c>
      <c r="D74" s="45" t="s">
        <v>384</v>
      </c>
      <c r="L74" s="45" t="s">
        <v>26</v>
      </c>
      <c r="N74" s="48">
        <v>195654557.75</v>
      </c>
      <c r="P74" s="48">
        <v>69926293.370000005</v>
      </c>
      <c r="Q74" s="48">
        <v>78957165.140000001</v>
      </c>
      <c r="R74" s="48">
        <v>186623685.97999999</v>
      </c>
    </row>
    <row r="76" spans="1:18" x14ac:dyDescent="0.3">
      <c r="B76" s="45" t="s">
        <v>444</v>
      </c>
      <c r="L76" s="45" t="s">
        <v>26</v>
      </c>
      <c r="N76" s="48">
        <v>195654557.75</v>
      </c>
      <c r="P76" s="48">
        <v>69926293.370000005</v>
      </c>
      <c r="Q76" s="48">
        <v>78957165.140000001</v>
      </c>
      <c r="R76" s="48">
        <v>186623685.97999999</v>
      </c>
    </row>
    <row r="78" spans="1:18" x14ac:dyDescent="0.3">
      <c r="A78" s="45" t="s">
        <v>1125</v>
      </c>
    </row>
    <row r="79" spans="1:18" x14ac:dyDescent="0.3">
      <c r="A79" s="45" t="s">
        <v>446</v>
      </c>
    </row>
    <row r="80" spans="1:18" x14ac:dyDescent="0.3">
      <c r="A80" s="45" t="s">
        <v>1115</v>
      </c>
    </row>
    <row r="81" spans="1:15" x14ac:dyDescent="0.3">
      <c r="A81" s="45" t="s">
        <v>447</v>
      </c>
    </row>
    <row r="83" spans="1:15" x14ac:dyDescent="0.3">
      <c r="C83" s="45" t="s">
        <v>379</v>
      </c>
      <c r="E83" s="45" t="s">
        <v>374</v>
      </c>
      <c r="G83" s="45" t="s">
        <v>448</v>
      </c>
      <c r="H83" s="45" t="s">
        <v>380</v>
      </c>
      <c r="J83" s="45" t="s">
        <v>381</v>
      </c>
      <c r="M83" s="45" t="s">
        <v>382</v>
      </c>
      <c r="O83" s="45" t="s">
        <v>383</v>
      </c>
    </row>
    <row r="85" spans="1:15" x14ac:dyDescent="0.3">
      <c r="C85" s="45" t="s">
        <v>26</v>
      </c>
      <c r="E85" s="45" t="s">
        <v>384</v>
      </c>
      <c r="G85" s="45" t="s">
        <v>561</v>
      </c>
      <c r="H85" s="48">
        <v>22326585.48</v>
      </c>
      <c r="J85" s="48">
        <v>63603552.109999999</v>
      </c>
      <c r="M85" s="48">
        <v>63973619.020000003</v>
      </c>
      <c r="O85" s="48">
        <v>21956518.57</v>
      </c>
    </row>
    <row r="86" spans="1:15" x14ac:dyDescent="0.3">
      <c r="C86" s="45" t="s">
        <v>26</v>
      </c>
      <c r="E86" s="45" t="s">
        <v>384</v>
      </c>
      <c r="G86" s="45" t="s">
        <v>562</v>
      </c>
      <c r="H86" s="48">
        <v>173327972.27000001</v>
      </c>
      <c r="J86" s="48">
        <v>6322741.2599999998</v>
      </c>
      <c r="M86" s="48">
        <v>14983546.119999999</v>
      </c>
      <c r="O86" s="48">
        <v>164667167.41</v>
      </c>
    </row>
    <row r="88" spans="1:15" x14ac:dyDescent="0.3">
      <c r="B88" s="45" t="s">
        <v>442</v>
      </c>
      <c r="C88" s="45" t="s">
        <v>26</v>
      </c>
      <c r="H88" s="48">
        <v>195654557.75</v>
      </c>
      <c r="J88" s="48">
        <v>69926293.370000005</v>
      </c>
      <c r="M88" s="48">
        <v>78957165.140000001</v>
      </c>
      <c r="O88" s="48">
        <v>186623685.97999999</v>
      </c>
    </row>
  </sheetData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0"/>
  <dimension ref="A1:R12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1126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22146.1</v>
      </c>
      <c r="P7" s="48">
        <v>27146.51</v>
      </c>
      <c r="Q7" s="48">
        <v>26111.8</v>
      </c>
      <c r="R7" s="48">
        <v>23180.81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5800.39</v>
      </c>
      <c r="P9" s="48">
        <v>9998.39</v>
      </c>
      <c r="Q9" s="48">
        <v>9766.07</v>
      </c>
      <c r="R9" s="48">
        <v>6032.71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5">
        <v>-889.84</v>
      </c>
      <c r="P11" s="48">
        <v>7086.42</v>
      </c>
      <c r="Q11" s="48">
        <v>3270.43</v>
      </c>
      <c r="R11" s="48">
        <v>2926.15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1150539.58</v>
      </c>
      <c r="P13" s="48">
        <v>25000</v>
      </c>
      <c r="Q13" s="45">
        <v>0</v>
      </c>
      <c r="R13" s="48">
        <v>1175539.58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85483.77</v>
      </c>
      <c r="P14" s="48">
        <v>89594.66</v>
      </c>
      <c r="Q14" s="48">
        <v>85483.77</v>
      </c>
      <c r="R14" s="48">
        <v>89594.66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374186.91</v>
      </c>
      <c r="P15" s="45">
        <v>0</v>
      </c>
      <c r="Q15" s="45">
        <v>0</v>
      </c>
      <c r="R15" s="48">
        <v>374186.91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5649.86</v>
      </c>
      <c r="P16" s="48">
        <v>8656.94</v>
      </c>
      <c r="Q16" s="48">
        <v>7665.52</v>
      </c>
      <c r="R16" s="48">
        <v>6641.28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5">
        <v>0</v>
      </c>
      <c r="Q17" s="45">
        <v>0</v>
      </c>
      <c r="R17" s="48">
        <v>115805.83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8">
        <v>5316.44</v>
      </c>
      <c r="P22" s="48">
        <v>18971.68</v>
      </c>
      <c r="Q22" s="48">
        <v>24288.12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8">
        <v>291303.34000000003</v>
      </c>
      <c r="P23" s="45">
        <v>134.13999999999999</v>
      </c>
      <c r="Q23" s="48">
        <v>291437.48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301000</v>
      </c>
      <c r="P26" s="48">
        <v>316225</v>
      </c>
      <c r="Q26" s="48">
        <v>301000</v>
      </c>
      <c r="R26" s="48">
        <v>316225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1112356.7</v>
      </c>
      <c r="P27" s="45">
        <v>0</v>
      </c>
      <c r="Q27" s="45">
        <v>0</v>
      </c>
      <c r="R27" s="48">
        <v>1112356.7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-118.98</v>
      </c>
      <c r="P28" s="45">
        <v>118.98</v>
      </c>
      <c r="Q28" s="45">
        <v>134.43</v>
      </c>
      <c r="R28" s="45">
        <v>-134.43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0</v>
      </c>
      <c r="Q29" s="45">
        <v>0</v>
      </c>
      <c r="R29" s="48">
        <v>17013.990000000002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240.88</v>
      </c>
      <c r="P32" s="48">
        <v>5057.43</v>
      </c>
      <c r="Q32" s="48">
        <v>5298.31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8">
        <v>82177</v>
      </c>
      <c r="P33" s="45">
        <v>0</v>
      </c>
      <c r="Q33" s="48">
        <v>82177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412.46</v>
      </c>
      <c r="Q39" s="45">
        <v>412.46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8">
        <v>7908.47</v>
      </c>
      <c r="P40" s="45">
        <v>0</v>
      </c>
      <c r="Q40" s="48">
        <v>1063.3900000000001</v>
      </c>
      <c r="R40" s="48">
        <v>6845.08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1248.08</v>
      </c>
      <c r="Q41" s="48">
        <v>1248.08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5">
        <v>922.14</v>
      </c>
      <c r="Q43" s="45">
        <v>922.14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6437.2</v>
      </c>
      <c r="Q44" s="48">
        <v>6437.2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280800.36</v>
      </c>
      <c r="Q45" s="48">
        <v>280800.36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9921.7000000000007</v>
      </c>
      <c r="Q46" s="48">
        <v>9921.7000000000007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580</v>
      </c>
      <c r="L49" s="45" t="s">
        <v>26</v>
      </c>
      <c r="N49" s="48">
        <v>152130</v>
      </c>
      <c r="P49" s="45">
        <v>0</v>
      </c>
      <c r="Q49" s="45">
        <v>0</v>
      </c>
      <c r="R49" s="48">
        <v>152130</v>
      </c>
    </row>
    <row r="50" spans="4:18" x14ac:dyDescent="0.3">
      <c r="D50" s="45" t="s">
        <v>384</v>
      </c>
      <c r="F50" s="45">
        <v>138901</v>
      </c>
      <c r="I50" s="45">
        <v>500491</v>
      </c>
      <c r="J50" s="45" t="s">
        <v>640</v>
      </c>
      <c r="K50" s="45" t="s">
        <v>579</v>
      </c>
      <c r="L50" s="45" t="s">
        <v>26</v>
      </c>
      <c r="N50" s="45">
        <v>0</v>
      </c>
      <c r="P50" s="45">
        <v>153.63</v>
      </c>
      <c r="Q50" s="45">
        <v>153.63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500495</v>
      </c>
      <c r="J51" s="45" t="s">
        <v>641</v>
      </c>
      <c r="K51" s="45" t="s">
        <v>579</v>
      </c>
      <c r="L51" s="45" t="s">
        <v>26</v>
      </c>
      <c r="N51" s="45">
        <v>0</v>
      </c>
      <c r="P51" s="45">
        <v>965.02</v>
      </c>
      <c r="Q51" s="45">
        <v>965.02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580</v>
      </c>
      <c r="L52" s="45" t="s">
        <v>26</v>
      </c>
      <c r="N52" s="45">
        <v>0</v>
      </c>
      <c r="P52" s="48">
        <v>2710.11</v>
      </c>
      <c r="Q52" s="48">
        <v>2710.11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500496</v>
      </c>
      <c r="J53" s="45" t="s">
        <v>595</v>
      </c>
      <c r="K53" s="45" t="s">
        <v>579</v>
      </c>
      <c r="L53" s="45" t="s">
        <v>26</v>
      </c>
      <c r="N53" s="45">
        <v>0</v>
      </c>
      <c r="P53" s="48">
        <v>6130.69</v>
      </c>
      <c r="Q53" s="48">
        <v>6130.69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580</v>
      </c>
      <c r="L54" s="45" t="s">
        <v>26</v>
      </c>
      <c r="N54" s="45">
        <v>0</v>
      </c>
      <c r="P54" s="45">
        <v>25.28</v>
      </c>
      <c r="Q54" s="45">
        <v>25.28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500507</v>
      </c>
      <c r="J55" s="45" t="s">
        <v>642</v>
      </c>
      <c r="K55" s="45" t="s">
        <v>580</v>
      </c>
      <c r="L55" s="45" t="s">
        <v>26</v>
      </c>
      <c r="N55" s="45">
        <v>0</v>
      </c>
      <c r="P55" s="48">
        <v>4136.2</v>
      </c>
      <c r="Q55" s="48">
        <v>4136.2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500522</v>
      </c>
      <c r="J56" s="45" t="s">
        <v>402</v>
      </c>
      <c r="K56" s="45" t="s">
        <v>579</v>
      </c>
      <c r="L56" s="45" t="s">
        <v>26</v>
      </c>
      <c r="N56" s="48">
        <v>10123.09</v>
      </c>
      <c r="P56" s="48">
        <v>16655.669999999998</v>
      </c>
      <c r="Q56" s="48">
        <v>13430.87</v>
      </c>
      <c r="R56" s="48">
        <v>13347.89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580</v>
      </c>
      <c r="L57" s="45" t="s">
        <v>26</v>
      </c>
      <c r="N57" s="48">
        <v>595088.54</v>
      </c>
      <c r="P57" s="45">
        <v>392</v>
      </c>
      <c r="Q57" s="45">
        <v>0</v>
      </c>
      <c r="R57" s="48">
        <v>595480.54</v>
      </c>
    </row>
    <row r="58" spans="4:18" x14ac:dyDescent="0.3">
      <c r="D58" s="45" t="s">
        <v>384</v>
      </c>
      <c r="F58" s="45">
        <v>138901</v>
      </c>
      <c r="I58" s="45">
        <v>500523</v>
      </c>
      <c r="J58" s="45" t="s">
        <v>644</v>
      </c>
      <c r="K58" s="45" t="s">
        <v>579</v>
      </c>
      <c r="L58" s="45" t="s">
        <v>26</v>
      </c>
      <c r="N58" s="45">
        <v>0</v>
      </c>
      <c r="P58" s="48">
        <v>101780.1</v>
      </c>
      <c r="Q58" s="48">
        <v>101780.1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580</v>
      </c>
      <c r="L59" s="45" t="s">
        <v>26</v>
      </c>
      <c r="N59" s="45">
        <v>0</v>
      </c>
      <c r="P59" s="48">
        <v>81605.17</v>
      </c>
      <c r="Q59" s="48">
        <v>81605.17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500538</v>
      </c>
      <c r="J60" s="45" t="s">
        <v>403</v>
      </c>
      <c r="K60" s="45" t="s">
        <v>579</v>
      </c>
      <c r="L60" s="45" t="s">
        <v>26</v>
      </c>
      <c r="N60" s="45">
        <v>-44.22</v>
      </c>
      <c r="P60" s="48">
        <v>3808.83</v>
      </c>
      <c r="Q60" s="48">
        <v>3618.84</v>
      </c>
      <c r="R60" s="45">
        <v>145.77000000000001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580</v>
      </c>
      <c r="L61" s="45" t="s">
        <v>26</v>
      </c>
      <c r="N61" s="45">
        <v>689.67</v>
      </c>
      <c r="P61" s="45">
        <v>0</v>
      </c>
      <c r="Q61" s="45">
        <v>0</v>
      </c>
      <c r="R61" s="45">
        <v>689.67</v>
      </c>
    </row>
    <row r="62" spans="4:18" x14ac:dyDescent="0.3">
      <c r="D62" s="45" t="s">
        <v>384</v>
      </c>
      <c r="F62" s="45">
        <v>138901</v>
      </c>
      <c r="I62" s="45">
        <v>500539</v>
      </c>
      <c r="J62" s="45" t="s">
        <v>645</v>
      </c>
      <c r="K62" s="45" t="s">
        <v>579</v>
      </c>
      <c r="L62" s="45" t="s">
        <v>26</v>
      </c>
      <c r="N62" s="45">
        <v>0</v>
      </c>
      <c r="P62" s="48">
        <v>2249.13</v>
      </c>
      <c r="Q62" s="48">
        <v>2249.13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500543</v>
      </c>
      <c r="J63" s="45" t="s">
        <v>898</v>
      </c>
      <c r="K63" s="45" t="s">
        <v>580</v>
      </c>
      <c r="L63" s="45" t="s">
        <v>26</v>
      </c>
      <c r="N63" s="48">
        <v>5556.24</v>
      </c>
      <c r="P63" s="45">
        <v>0</v>
      </c>
      <c r="Q63" s="45">
        <v>0</v>
      </c>
      <c r="R63" s="48">
        <v>5556.24</v>
      </c>
    </row>
    <row r="64" spans="4:18" x14ac:dyDescent="0.3">
      <c r="D64" s="45" t="s">
        <v>384</v>
      </c>
      <c r="F64" s="45">
        <v>138901</v>
      </c>
      <c r="I64" s="45">
        <v>500557</v>
      </c>
      <c r="J64" s="45" t="s">
        <v>406</v>
      </c>
      <c r="K64" s="45" t="s">
        <v>579</v>
      </c>
      <c r="L64" s="45" t="s">
        <v>26</v>
      </c>
      <c r="N64" s="48">
        <v>-168454.58</v>
      </c>
      <c r="P64" s="48">
        <v>1999314.95</v>
      </c>
      <c r="Q64" s="48">
        <v>1968168.95</v>
      </c>
      <c r="R64" s="48">
        <v>-137308.57999999999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580</v>
      </c>
      <c r="L65" s="45" t="s">
        <v>26</v>
      </c>
      <c r="N65" s="48">
        <v>3140326.58</v>
      </c>
      <c r="P65" s="45">
        <v>0</v>
      </c>
      <c r="Q65" s="45">
        <v>0</v>
      </c>
      <c r="R65" s="48">
        <v>3140326.58</v>
      </c>
    </row>
    <row r="66" spans="4:18" x14ac:dyDescent="0.3">
      <c r="D66" s="45" t="s">
        <v>384</v>
      </c>
      <c r="F66" s="45">
        <v>138901</v>
      </c>
      <c r="I66" s="45">
        <v>500560</v>
      </c>
      <c r="J66" s="45" t="s">
        <v>407</v>
      </c>
      <c r="K66" s="45" t="s">
        <v>580</v>
      </c>
      <c r="L66" s="45" t="s">
        <v>26</v>
      </c>
      <c r="N66" s="48">
        <v>32064.799999999999</v>
      </c>
      <c r="P66" s="45">
        <v>0</v>
      </c>
      <c r="Q66" s="45">
        <v>0</v>
      </c>
      <c r="R66" s="48">
        <v>32064.799999999999</v>
      </c>
    </row>
    <row r="67" spans="4:18" x14ac:dyDescent="0.3">
      <c r="D67" s="45" t="s">
        <v>384</v>
      </c>
      <c r="F67" s="45">
        <v>138901</v>
      </c>
      <c r="I67" s="45">
        <v>500576</v>
      </c>
      <c r="J67" s="45" t="s">
        <v>408</v>
      </c>
      <c r="K67" s="45" t="s">
        <v>579</v>
      </c>
      <c r="L67" s="45" t="s">
        <v>26</v>
      </c>
      <c r="N67" s="48">
        <v>-1428.35</v>
      </c>
      <c r="P67" s="48">
        <v>1550.35</v>
      </c>
      <c r="Q67" s="48">
        <v>2065.0100000000002</v>
      </c>
      <c r="R67" s="48">
        <v>-1943.01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580</v>
      </c>
      <c r="L68" s="45" t="s">
        <v>26</v>
      </c>
      <c r="N68" s="48">
        <v>49936.59</v>
      </c>
      <c r="P68" s="45">
        <v>0</v>
      </c>
      <c r="Q68" s="45">
        <v>0</v>
      </c>
      <c r="R68" s="48">
        <v>49936.59</v>
      </c>
    </row>
    <row r="69" spans="4:18" x14ac:dyDescent="0.3">
      <c r="D69" s="45" t="s">
        <v>384</v>
      </c>
      <c r="F69" s="45">
        <v>138901</v>
      </c>
      <c r="I69" s="45">
        <v>500577</v>
      </c>
      <c r="J69" s="45" t="s">
        <v>409</v>
      </c>
      <c r="K69" s="45" t="s">
        <v>580</v>
      </c>
      <c r="L69" s="45" t="s">
        <v>26</v>
      </c>
      <c r="N69" s="48">
        <v>7185.8</v>
      </c>
      <c r="P69" s="45">
        <v>0</v>
      </c>
      <c r="Q69" s="45">
        <v>0</v>
      </c>
      <c r="R69" s="48">
        <v>7185.8</v>
      </c>
    </row>
    <row r="70" spans="4:18" x14ac:dyDescent="0.3">
      <c r="D70" s="45" t="s">
        <v>384</v>
      </c>
      <c r="F70" s="45">
        <v>138901</v>
      </c>
      <c r="I70" s="45">
        <v>500591</v>
      </c>
      <c r="J70" s="45" t="s">
        <v>904</v>
      </c>
      <c r="K70" s="45" t="s">
        <v>579</v>
      </c>
      <c r="L70" s="45" t="s">
        <v>26</v>
      </c>
      <c r="N70" s="45">
        <v>0</v>
      </c>
      <c r="P70" s="48">
        <v>65291.41</v>
      </c>
      <c r="Q70" s="48">
        <v>65291.41</v>
      </c>
      <c r="R70" s="45">
        <v>0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580</v>
      </c>
      <c r="L71" s="45" t="s">
        <v>26</v>
      </c>
      <c r="N71" s="45">
        <v>0</v>
      </c>
      <c r="P71" s="48">
        <v>30639.17</v>
      </c>
      <c r="Q71" s="48">
        <v>30639.17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500598</v>
      </c>
      <c r="J72" s="45" t="s">
        <v>1095</v>
      </c>
      <c r="K72" s="45" t="s">
        <v>579</v>
      </c>
      <c r="L72" s="45" t="s">
        <v>26</v>
      </c>
      <c r="N72" s="45">
        <v>0</v>
      </c>
      <c r="P72" s="48">
        <v>12471.08</v>
      </c>
      <c r="Q72" s="48">
        <v>12471.08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8">
        <v>89159.32</v>
      </c>
      <c r="P74" s="45">
        <v>0</v>
      </c>
      <c r="Q74" s="45">
        <v>0</v>
      </c>
      <c r="R74" s="48">
        <v>89159.32</v>
      </c>
    </row>
    <row r="75" spans="4:18" x14ac:dyDescent="0.3">
      <c r="D75" s="45" t="s">
        <v>384</v>
      </c>
      <c r="F75" s="45">
        <v>138901</v>
      </c>
      <c r="I75" s="45">
        <v>500617</v>
      </c>
      <c r="J75" s="45" t="s">
        <v>749</v>
      </c>
      <c r="K75" s="45" t="s">
        <v>580</v>
      </c>
      <c r="L75" s="45" t="s">
        <v>26</v>
      </c>
      <c r="N75" s="45">
        <v>383</v>
      </c>
      <c r="P75" s="45">
        <v>0</v>
      </c>
      <c r="Q75" s="45">
        <v>0</v>
      </c>
      <c r="R75" s="45">
        <v>383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579</v>
      </c>
      <c r="L76" s="45" t="s">
        <v>26</v>
      </c>
      <c r="N76" s="45">
        <v>0</v>
      </c>
      <c r="P76" s="48">
        <v>4039.65</v>
      </c>
      <c r="Q76" s="48">
        <v>4039.65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500625</v>
      </c>
      <c r="J77" s="45" t="s">
        <v>824</v>
      </c>
      <c r="K77" s="45" t="s">
        <v>580</v>
      </c>
      <c r="L77" s="45" t="s">
        <v>26</v>
      </c>
      <c r="N77" s="45">
        <v>0</v>
      </c>
      <c r="P77" s="48">
        <v>3310.61</v>
      </c>
      <c r="Q77" s="48">
        <v>3310.61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5">
        <v>27.69</v>
      </c>
      <c r="P78" s="45">
        <v>96.69</v>
      </c>
      <c r="Q78" s="45">
        <v>27.69</v>
      </c>
      <c r="R78" s="45">
        <v>96.69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4830.7299999999996</v>
      </c>
      <c r="P79" s="48">
        <v>3982.04</v>
      </c>
      <c r="Q79" s="45">
        <v>0</v>
      </c>
      <c r="R79" s="48">
        <v>8812.77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27886.18</v>
      </c>
      <c r="P80" s="45">
        <v>0</v>
      </c>
      <c r="Q80" s="48">
        <v>2000</v>
      </c>
      <c r="R80" s="48">
        <v>25886.18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5">
        <v>0</v>
      </c>
      <c r="R81" s="48">
        <v>4719.8900000000003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42400.66</v>
      </c>
      <c r="P84" s="45">
        <v>0</v>
      </c>
      <c r="Q84" s="45">
        <v>0</v>
      </c>
      <c r="R84" s="48">
        <v>42400.66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5">
        <v>0</v>
      </c>
      <c r="R86" s="48">
        <v>3406.62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5.91</v>
      </c>
      <c r="Q88" s="45">
        <v>5.91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299.20999999999998</v>
      </c>
      <c r="Q90" s="45">
        <v>299.20999999999998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580</v>
      </c>
      <c r="L93" s="45" t="s">
        <v>26</v>
      </c>
      <c r="N93" s="48">
        <v>7311.5</v>
      </c>
      <c r="P93" s="45">
        <v>0</v>
      </c>
      <c r="Q93" s="45">
        <v>812.7</v>
      </c>
      <c r="R93" s="48">
        <v>6498.8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579</v>
      </c>
      <c r="L94" s="45" t="s">
        <v>26</v>
      </c>
      <c r="N94" s="45">
        <v>0</v>
      </c>
      <c r="P94" s="48">
        <v>2199.5500000000002</v>
      </c>
      <c r="Q94" s="48">
        <v>2199.5500000000002</v>
      </c>
      <c r="R94" s="45">
        <v>0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580</v>
      </c>
      <c r="L95" s="45" t="s">
        <v>26</v>
      </c>
      <c r="N95" s="45">
        <v>0</v>
      </c>
      <c r="P95" s="48">
        <v>4912.76</v>
      </c>
      <c r="Q95" s="48">
        <v>4912.76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579</v>
      </c>
      <c r="L96" s="45" t="s">
        <v>26</v>
      </c>
      <c r="N96" s="45">
        <v>0</v>
      </c>
      <c r="P96" s="45">
        <v>648.59</v>
      </c>
      <c r="Q96" s="45">
        <v>648.59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580</v>
      </c>
      <c r="L97" s="45" t="s">
        <v>26</v>
      </c>
      <c r="N97" s="45">
        <v>0</v>
      </c>
      <c r="P97" s="45">
        <v>37.26</v>
      </c>
      <c r="Q97" s="45">
        <v>37.26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500742</v>
      </c>
      <c r="J98" s="45" t="s">
        <v>774</v>
      </c>
      <c r="K98" s="45" t="s">
        <v>580</v>
      </c>
      <c r="L98" s="45" t="s">
        <v>26</v>
      </c>
      <c r="N98" s="48">
        <v>25168.14</v>
      </c>
      <c r="P98" s="45">
        <v>0</v>
      </c>
      <c r="Q98" s="45">
        <v>0</v>
      </c>
      <c r="R98" s="48">
        <v>25168.14</v>
      </c>
    </row>
    <row r="99" spans="2:18" x14ac:dyDescent="0.3">
      <c r="D99" s="45" t="s">
        <v>384</v>
      </c>
      <c r="F99" s="45">
        <v>138901</v>
      </c>
      <c r="I99" s="45">
        <v>500743</v>
      </c>
      <c r="J99" s="45" t="s">
        <v>649</v>
      </c>
      <c r="K99" s="45" t="s">
        <v>579</v>
      </c>
      <c r="L99" s="45" t="s">
        <v>26</v>
      </c>
      <c r="N99" s="45">
        <v>0</v>
      </c>
      <c r="P99" s="45">
        <v>57.92</v>
      </c>
      <c r="Q99" s="45">
        <v>57.92</v>
      </c>
      <c r="R99" s="45">
        <v>0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580</v>
      </c>
      <c r="L100" s="45" t="s">
        <v>26</v>
      </c>
      <c r="N100" s="45">
        <v>0</v>
      </c>
      <c r="P100" s="45">
        <v>226.35</v>
      </c>
      <c r="Q100" s="45">
        <v>226.35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500768</v>
      </c>
      <c r="J101" s="45" t="s">
        <v>423</v>
      </c>
      <c r="K101" s="45" t="s">
        <v>579</v>
      </c>
      <c r="L101" s="45" t="s">
        <v>26</v>
      </c>
      <c r="N101" s="45">
        <v>0</v>
      </c>
      <c r="P101" s="45">
        <v>395.65</v>
      </c>
      <c r="Q101" s="45">
        <v>395.65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580</v>
      </c>
      <c r="L102" s="45" t="s">
        <v>26</v>
      </c>
      <c r="N102" s="45">
        <v>0</v>
      </c>
      <c r="P102" s="48">
        <v>5222.92</v>
      </c>
      <c r="Q102" s="48">
        <v>5222.92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500776</v>
      </c>
      <c r="J103" s="45" t="s">
        <v>424</v>
      </c>
      <c r="K103" s="45" t="s">
        <v>580</v>
      </c>
      <c r="L103" s="45" t="s">
        <v>26</v>
      </c>
      <c r="N103" s="48">
        <v>72793.399999999994</v>
      </c>
      <c r="P103" s="45">
        <v>0</v>
      </c>
      <c r="Q103" s="45">
        <v>0</v>
      </c>
      <c r="R103" s="48">
        <v>72793.399999999994</v>
      </c>
    </row>
    <row r="104" spans="2:18" x14ac:dyDescent="0.3">
      <c r="D104" s="45" t="s">
        <v>384</v>
      </c>
      <c r="F104" s="45">
        <v>138901</v>
      </c>
      <c r="I104" s="45">
        <v>500839</v>
      </c>
      <c r="J104" s="45" t="s">
        <v>586</v>
      </c>
      <c r="K104" s="45" t="s">
        <v>579</v>
      </c>
      <c r="L104" s="45" t="s">
        <v>26</v>
      </c>
      <c r="N104" s="45">
        <v>0</v>
      </c>
      <c r="P104" s="45">
        <v>113.5</v>
      </c>
      <c r="Q104" s="45">
        <v>113.5</v>
      </c>
      <c r="R104" s="45">
        <v>0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580</v>
      </c>
      <c r="L105" s="45" t="s">
        <v>26</v>
      </c>
      <c r="N105" s="45">
        <v>0</v>
      </c>
      <c r="P105" s="48">
        <v>2620.75</v>
      </c>
      <c r="Q105" s="48">
        <v>2620.75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500845</v>
      </c>
      <c r="J106" s="45" t="s">
        <v>754</v>
      </c>
      <c r="K106" s="45" t="s">
        <v>579</v>
      </c>
      <c r="L106" s="45" t="s">
        <v>26</v>
      </c>
      <c r="N106" s="45">
        <v>-334.77</v>
      </c>
      <c r="P106" s="45">
        <v>334.77</v>
      </c>
      <c r="Q106" s="45">
        <v>92.06</v>
      </c>
      <c r="R106" s="45">
        <v>-92.06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580</v>
      </c>
      <c r="L107" s="45" t="s">
        <v>26</v>
      </c>
      <c r="N107" s="48">
        <v>47610.720000000001</v>
      </c>
      <c r="P107" s="48">
        <v>22828.32</v>
      </c>
      <c r="Q107" s="45">
        <v>0</v>
      </c>
      <c r="R107" s="48">
        <v>70439.039999999994</v>
      </c>
    </row>
    <row r="109" spans="2:18" x14ac:dyDescent="0.3">
      <c r="B109" s="45" t="s">
        <v>442</v>
      </c>
      <c r="D109" s="45" t="s">
        <v>384</v>
      </c>
      <c r="F109" s="45">
        <v>138901</v>
      </c>
      <c r="L109" s="45" t="s">
        <v>26</v>
      </c>
      <c r="N109" s="48">
        <v>8799434.2200000007</v>
      </c>
      <c r="P109" s="48">
        <v>3193937.5</v>
      </c>
      <c r="Q109" s="48">
        <v>3464896.17</v>
      </c>
      <c r="R109" s="48">
        <v>8528475.5500000007</v>
      </c>
    </row>
    <row r="111" spans="2:18" x14ac:dyDescent="0.3">
      <c r="B111" s="45" t="s">
        <v>443</v>
      </c>
      <c r="D111" s="45" t="s">
        <v>384</v>
      </c>
      <c r="L111" s="45" t="s">
        <v>26</v>
      </c>
      <c r="N111" s="48">
        <v>8799434.2200000007</v>
      </c>
      <c r="P111" s="48">
        <v>3193937.5</v>
      </c>
      <c r="Q111" s="48">
        <v>3464896.17</v>
      </c>
      <c r="R111" s="48">
        <v>8528475.5500000007</v>
      </c>
    </row>
    <row r="113" spans="1:18" x14ac:dyDescent="0.3">
      <c r="B113" s="45" t="s">
        <v>444</v>
      </c>
      <c r="L113" s="45" t="s">
        <v>26</v>
      </c>
      <c r="N113" s="48">
        <v>8799434.2200000007</v>
      </c>
      <c r="P113" s="48">
        <v>3193937.5</v>
      </c>
      <c r="Q113" s="48">
        <v>3464896.17</v>
      </c>
      <c r="R113" s="48">
        <v>8528475.5500000007</v>
      </c>
    </row>
    <row r="115" spans="1:18" x14ac:dyDescent="0.3">
      <c r="A115" s="45" t="s">
        <v>1127</v>
      </c>
    </row>
    <row r="116" spans="1:18" x14ac:dyDescent="0.3">
      <c r="A116" s="45" t="s">
        <v>446</v>
      </c>
    </row>
    <row r="117" spans="1:18" x14ac:dyDescent="0.3">
      <c r="A117" s="45" t="s">
        <v>1115</v>
      </c>
    </row>
    <row r="118" spans="1:18" x14ac:dyDescent="0.3">
      <c r="A118" s="45" t="s">
        <v>447</v>
      </c>
    </row>
    <row r="120" spans="1:18" x14ac:dyDescent="0.3">
      <c r="C120" s="45" t="s">
        <v>379</v>
      </c>
      <c r="E120" s="45" t="s">
        <v>374</v>
      </c>
      <c r="G120" s="45" t="s">
        <v>448</v>
      </c>
      <c r="H120" s="45" t="s">
        <v>380</v>
      </c>
      <c r="J120" s="45" t="s">
        <v>381</v>
      </c>
      <c r="M120" s="45" t="s">
        <v>382</v>
      </c>
      <c r="O120" s="45" t="s">
        <v>383</v>
      </c>
    </row>
    <row r="122" spans="1:18" x14ac:dyDescent="0.3">
      <c r="C122" s="45" t="s">
        <v>26</v>
      </c>
      <c r="E122" s="45" t="s">
        <v>384</v>
      </c>
      <c r="G122" s="45" t="s">
        <v>579</v>
      </c>
      <c r="H122" s="48">
        <v>264517.48</v>
      </c>
      <c r="J122" s="48">
        <v>3003394.21</v>
      </c>
      <c r="M122" s="48">
        <v>2949198.81</v>
      </c>
      <c r="O122" s="48">
        <v>318712.88</v>
      </c>
    </row>
    <row r="123" spans="1:18" x14ac:dyDescent="0.3">
      <c r="C123" s="45" t="s">
        <v>26</v>
      </c>
      <c r="E123" s="45" t="s">
        <v>384</v>
      </c>
      <c r="G123" s="45" t="s">
        <v>580</v>
      </c>
      <c r="H123" s="48">
        <v>8534916.7400000002</v>
      </c>
      <c r="J123" s="48">
        <v>190543.29</v>
      </c>
      <c r="M123" s="48">
        <v>515697.36</v>
      </c>
      <c r="O123" s="48">
        <v>8209762.6699999999</v>
      </c>
    </row>
    <row r="125" spans="1:18" x14ac:dyDescent="0.3">
      <c r="B125" s="45" t="s">
        <v>442</v>
      </c>
      <c r="C125" s="45" t="s">
        <v>26</v>
      </c>
      <c r="H125" s="48">
        <v>8799434.2200000007</v>
      </c>
      <c r="J125" s="48">
        <v>3193937.5</v>
      </c>
      <c r="M125" s="48">
        <v>3464896.17</v>
      </c>
      <c r="O125" s="48">
        <v>8528475.5500000007</v>
      </c>
    </row>
  </sheetData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1"/>
  <dimension ref="A1:R6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1128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8118.66</v>
      </c>
      <c r="P8" s="45">
        <v>0</v>
      </c>
      <c r="Q8" s="45">
        <v>0</v>
      </c>
      <c r="R8" s="48">
        <v>8118.66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1079.22</v>
      </c>
      <c r="Q9" s="48">
        <v>1079.22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57.04</v>
      </c>
      <c r="Q12" s="45">
        <v>57.04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35861.64</v>
      </c>
      <c r="Q14" s="45">
        <v>0</v>
      </c>
      <c r="R14" s="48">
        <v>35861.64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108620.14</v>
      </c>
      <c r="Q16" s="48">
        <v>108620.14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0</v>
      </c>
      <c r="P18" s="45">
        <v>277.91000000000003</v>
      </c>
      <c r="Q18" s="45">
        <v>277.91000000000003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0</v>
      </c>
      <c r="P19" s="45">
        <v>730.26</v>
      </c>
      <c r="Q19" s="45">
        <v>730.26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0</v>
      </c>
      <c r="P20" s="45">
        <v>765.27</v>
      </c>
      <c r="Q20" s="45">
        <v>765.27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5">
        <v>0</v>
      </c>
      <c r="P21" s="48">
        <v>7707.9</v>
      </c>
      <c r="Q21" s="48">
        <v>7707.9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5">
        <v>0</v>
      </c>
      <c r="P22" s="48">
        <v>9418.16</v>
      </c>
      <c r="Q22" s="48">
        <v>9418.16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0</v>
      </c>
      <c r="P23" s="45">
        <v>360</v>
      </c>
      <c r="Q23" s="45">
        <v>360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38932.5</v>
      </c>
      <c r="P24" s="48">
        <v>117634.36</v>
      </c>
      <c r="Q24" s="48">
        <v>103597.11</v>
      </c>
      <c r="R24" s="48">
        <v>52969.75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1268906.28</v>
      </c>
      <c r="P25" s="45">
        <v>0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91897.06</v>
      </c>
      <c r="P26" s="45">
        <v>0</v>
      </c>
      <c r="Q26" s="45">
        <v>0</v>
      </c>
      <c r="R26" s="48">
        <v>91897.06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0</v>
      </c>
      <c r="P27" s="45">
        <v>38.200000000000003</v>
      </c>
      <c r="Q27" s="45">
        <v>38.200000000000003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0</v>
      </c>
      <c r="P28" s="45">
        <v>877.83</v>
      </c>
      <c r="Q28" s="45">
        <v>877.83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0</v>
      </c>
      <c r="P29" s="45">
        <v>290.98</v>
      </c>
      <c r="Q29" s="45">
        <v>290.98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5">
        <v>0</v>
      </c>
      <c r="P30" s="48">
        <v>4432.84</v>
      </c>
      <c r="Q30" s="48">
        <v>4432.84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500785</v>
      </c>
      <c r="J31" s="45" t="s">
        <v>697</v>
      </c>
      <c r="K31" s="45" t="s">
        <v>580</v>
      </c>
      <c r="L31" s="45" t="s">
        <v>26</v>
      </c>
      <c r="N31" s="45">
        <v>0</v>
      </c>
      <c r="P31" s="45">
        <v>270</v>
      </c>
      <c r="Q31" s="45">
        <v>270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579</v>
      </c>
      <c r="L32" s="45" t="s">
        <v>26</v>
      </c>
      <c r="N32" s="45">
        <v>0</v>
      </c>
      <c r="P32" s="45">
        <v>276.06</v>
      </c>
      <c r="Q32" s="45">
        <v>276.06</v>
      </c>
      <c r="R32" s="45">
        <v>0</v>
      </c>
    </row>
    <row r="33" spans="2:18" x14ac:dyDescent="0.3">
      <c r="D33" s="45" t="s">
        <v>593</v>
      </c>
      <c r="F33" s="45">
        <v>1130510</v>
      </c>
      <c r="I33" s="45">
        <v>500797</v>
      </c>
      <c r="J33" s="45" t="s">
        <v>630</v>
      </c>
      <c r="K33" s="45" t="s">
        <v>580</v>
      </c>
      <c r="L33" s="45" t="s">
        <v>26</v>
      </c>
      <c r="N33" s="45">
        <v>0</v>
      </c>
      <c r="P33" s="48">
        <v>2447.8200000000002</v>
      </c>
      <c r="Q33" s="48">
        <v>2447.8200000000002</v>
      </c>
      <c r="R33" s="45">
        <v>0</v>
      </c>
    </row>
    <row r="34" spans="2:18" x14ac:dyDescent="0.3">
      <c r="D34" s="45" t="s">
        <v>593</v>
      </c>
      <c r="F34" s="45">
        <v>1130510</v>
      </c>
      <c r="I34" s="45">
        <v>500809</v>
      </c>
      <c r="J34" s="45" t="s">
        <v>665</v>
      </c>
      <c r="K34" s="45" t="s">
        <v>580</v>
      </c>
      <c r="L34" s="45" t="s">
        <v>26</v>
      </c>
      <c r="N34" s="45">
        <v>0</v>
      </c>
      <c r="P34" s="45">
        <v>402.8</v>
      </c>
      <c r="Q34" s="45">
        <v>0</v>
      </c>
      <c r="R34" s="45">
        <v>402.8</v>
      </c>
    </row>
    <row r="35" spans="2:18" x14ac:dyDescent="0.3">
      <c r="D35" s="45" t="s">
        <v>593</v>
      </c>
      <c r="F35" s="45">
        <v>1130510</v>
      </c>
      <c r="I35" s="45">
        <v>500810</v>
      </c>
      <c r="J35" s="45" t="s">
        <v>665</v>
      </c>
      <c r="K35" s="45" t="s">
        <v>580</v>
      </c>
      <c r="L35" s="45" t="s">
        <v>26</v>
      </c>
      <c r="N35" s="45">
        <v>0</v>
      </c>
      <c r="P35" s="45">
        <v>402.8</v>
      </c>
      <c r="Q35" s="45">
        <v>0</v>
      </c>
      <c r="R35" s="45">
        <v>402.8</v>
      </c>
    </row>
    <row r="36" spans="2:18" x14ac:dyDescent="0.3">
      <c r="D36" s="45" t="s">
        <v>593</v>
      </c>
      <c r="F36" s="45">
        <v>1130510</v>
      </c>
      <c r="I36" s="45">
        <v>500830</v>
      </c>
      <c r="J36" s="45" t="s">
        <v>1108</v>
      </c>
      <c r="K36" s="45" t="s">
        <v>579</v>
      </c>
      <c r="L36" s="45" t="s">
        <v>26</v>
      </c>
      <c r="N36" s="45">
        <v>0</v>
      </c>
      <c r="P36" s="45">
        <v>14.83</v>
      </c>
      <c r="Q36" s="45">
        <v>14.83</v>
      </c>
      <c r="R36" s="45">
        <v>0</v>
      </c>
    </row>
    <row r="37" spans="2:18" x14ac:dyDescent="0.3">
      <c r="D37" s="45" t="s">
        <v>593</v>
      </c>
      <c r="F37" s="45">
        <v>1130510</v>
      </c>
      <c r="I37" s="45">
        <v>500830</v>
      </c>
      <c r="J37" s="45" t="s">
        <v>1108</v>
      </c>
      <c r="K37" s="45" t="s">
        <v>580</v>
      </c>
      <c r="L37" s="45" t="s">
        <v>26</v>
      </c>
      <c r="N37" s="45">
        <v>0</v>
      </c>
      <c r="P37" s="45">
        <v>203.88</v>
      </c>
      <c r="Q37" s="45">
        <v>203.88</v>
      </c>
      <c r="R37" s="45">
        <v>0</v>
      </c>
    </row>
    <row r="38" spans="2:18" x14ac:dyDescent="0.3">
      <c r="D38" s="45" t="s">
        <v>593</v>
      </c>
      <c r="F38" s="45">
        <v>1130510</v>
      </c>
      <c r="I38" s="45">
        <v>500835</v>
      </c>
      <c r="J38" s="45" t="s">
        <v>856</v>
      </c>
      <c r="K38" s="45" t="s">
        <v>579</v>
      </c>
      <c r="L38" s="45" t="s">
        <v>26</v>
      </c>
      <c r="N38" s="45">
        <v>0</v>
      </c>
      <c r="P38" s="45">
        <v>84.42</v>
      </c>
      <c r="Q38" s="45">
        <v>84.42</v>
      </c>
      <c r="R38" s="45">
        <v>0</v>
      </c>
    </row>
    <row r="39" spans="2:18" x14ac:dyDescent="0.3">
      <c r="D39" s="45" t="s">
        <v>593</v>
      </c>
      <c r="F39" s="45">
        <v>1130510</v>
      </c>
      <c r="I39" s="45">
        <v>500835</v>
      </c>
      <c r="J39" s="45" t="s">
        <v>856</v>
      </c>
      <c r="K39" s="45" t="s">
        <v>580</v>
      </c>
      <c r="L39" s="45" t="s">
        <v>26</v>
      </c>
      <c r="N39" s="45">
        <v>0</v>
      </c>
      <c r="P39" s="48">
        <v>2912.89</v>
      </c>
      <c r="Q39" s="48">
        <v>2912.89</v>
      </c>
      <c r="R39" s="45">
        <v>0</v>
      </c>
    </row>
    <row r="40" spans="2:18" x14ac:dyDescent="0.3">
      <c r="D40" s="45" t="s">
        <v>593</v>
      </c>
      <c r="F40" s="45">
        <v>1130510</v>
      </c>
      <c r="I40" s="45">
        <v>500838</v>
      </c>
      <c r="J40" s="45" t="s">
        <v>603</v>
      </c>
      <c r="K40" s="45" t="s">
        <v>579</v>
      </c>
      <c r="L40" s="45" t="s">
        <v>26</v>
      </c>
      <c r="N40" s="45">
        <v>0</v>
      </c>
      <c r="P40" s="45">
        <v>180.95</v>
      </c>
      <c r="Q40" s="45">
        <v>180.95</v>
      </c>
      <c r="R40" s="45">
        <v>0</v>
      </c>
    </row>
    <row r="41" spans="2:18" x14ac:dyDescent="0.3">
      <c r="D41" s="45" t="s">
        <v>593</v>
      </c>
      <c r="F41" s="45">
        <v>1130510</v>
      </c>
      <c r="I41" s="45">
        <v>500838</v>
      </c>
      <c r="J41" s="45" t="s">
        <v>603</v>
      </c>
      <c r="K41" s="45" t="s">
        <v>580</v>
      </c>
      <c r="L41" s="45" t="s">
        <v>26</v>
      </c>
      <c r="N41" s="45">
        <v>0</v>
      </c>
      <c r="P41" s="48">
        <v>7030.7</v>
      </c>
      <c r="Q41" s="48">
        <v>7030.7</v>
      </c>
      <c r="R41" s="45">
        <v>0</v>
      </c>
    </row>
    <row r="42" spans="2:18" x14ac:dyDescent="0.3">
      <c r="D42" s="45" t="s">
        <v>593</v>
      </c>
      <c r="F42" s="45">
        <v>1130510</v>
      </c>
      <c r="I42" s="45">
        <v>500853</v>
      </c>
      <c r="J42" s="45" t="s">
        <v>866</v>
      </c>
      <c r="K42" s="45" t="s">
        <v>579</v>
      </c>
      <c r="L42" s="45" t="s">
        <v>26</v>
      </c>
      <c r="N42" s="45">
        <v>0</v>
      </c>
      <c r="P42" s="45">
        <v>5.72</v>
      </c>
      <c r="Q42" s="45">
        <v>5.72</v>
      </c>
      <c r="R42" s="45">
        <v>0</v>
      </c>
    </row>
    <row r="43" spans="2:18" x14ac:dyDescent="0.3">
      <c r="D43" s="45" t="s">
        <v>593</v>
      </c>
      <c r="F43" s="45">
        <v>1130510</v>
      </c>
      <c r="I43" s="45">
        <v>500853</v>
      </c>
      <c r="J43" s="45" t="s">
        <v>866</v>
      </c>
      <c r="K43" s="45" t="s">
        <v>580</v>
      </c>
      <c r="L43" s="45" t="s">
        <v>26</v>
      </c>
      <c r="N43" s="45">
        <v>0</v>
      </c>
      <c r="P43" s="45">
        <v>325.33</v>
      </c>
      <c r="Q43" s="45">
        <v>325.33</v>
      </c>
      <c r="R43" s="45">
        <v>0</v>
      </c>
    </row>
    <row r="45" spans="2:18" x14ac:dyDescent="0.3">
      <c r="B45" s="45" t="s">
        <v>442</v>
      </c>
      <c r="D45" s="45" t="s">
        <v>593</v>
      </c>
      <c r="F45" s="45">
        <v>1130510</v>
      </c>
      <c r="L45" s="45" t="s">
        <v>26</v>
      </c>
      <c r="N45" s="48">
        <v>1407854.5</v>
      </c>
      <c r="P45" s="48">
        <v>505400.27</v>
      </c>
      <c r="Q45" s="48">
        <v>454695.78</v>
      </c>
      <c r="R45" s="48">
        <v>1458558.99</v>
      </c>
    </row>
    <row r="47" spans="2:18" x14ac:dyDescent="0.3">
      <c r="B47" s="45" t="s">
        <v>443</v>
      </c>
      <c r="D47" s="45" t="s">
        <v>593</v>
      </c>
      <c r="L47" s="45" t="s">
        <v>26</v>
      </c>
      <c r="N47" s="48">
        <v>1407854.5</v>
      </c>
      <c r="P47" s="48">
        <v>505400.27</v>
      </c>
      <c r="Q47" s="48">
        <v>454695.78</v>
      </c>
      <c r="R47" s="48">
        <v>1458558.99</v>
      </c>
    </row>
    <row r="49" spans="1:18" x14ac:dyDescent="0.3">
      <c r="B49" s="45" t="s">
        <v>444</v>
      </c>
      <c r="L49" s="45" t="s">
        <v>26</v>
      </c>
      <c r="N49" s="48">
        <v>1407854.5</v>
      </c>
      <c r="P49" s="48">
        <v>505400.27</v>
      </c>
      <c r="Q49" s="48">
        <v>454695.78</v>
      </c>
      <c r="R49" s="48">
        <v>1458558.99</v>
      </c>
    </row>
    <row r="51" spans="1:18" x14ac:dyDescent="0.3">
      <c r="A51" s="45" t="s">
        <v>1129</v>
      </c>
    </row>
    <row r="52" spans="1:18" x14ac:dyDescent="0.3">
      <c r="A52" s="45" t="s">
        <v>446</v>
      </c>
    </row>
    <row r="53" spans="1:18" x14ac:dyDescent="0.3">
      <c r="A53" s="45" t="s">
        <v>1115</v>
      </c>
    </row>
    <row r="54" spans="1:18" x14ac:dyDescent="0.3">
      <c r="A54" s="45" t="s">
        <v>447</v>
      </c>
    </row>
    <row r="56" spans="1:18" x14ac:dyDescent="0.3">
      <c r="C56" s="45" t="s">
        <v>379</v>
      </c>
      <c r="E56" s="45" t="s">
        <v>374</v>
      </c>
      <c r="G56" s="45" t="s">
        <v>448</v>
      </c>
      <c r="H56" s="45" t="s">
        <v>380</v>
      </c>
      <c r="J56" s="45" t="s">
        <v>381</v>
      </c>
      <c r="M56" s="45" t="s">
        <v>382</v>
      </c>
      <c r="O56" s="45" t="s">
        <v>383</v>
      </c>
    </row>
    <row r="58" spans="1:18" x14ac:dyDescent="0.3">
      <c r="C58" s="45" t="s">
        <v>26</v>
      </c>
      <c r="E58" s="45" t="s">
        <v>593</v>
      </c>
      <c r="G58" s="45" t="s">
        <v>580</v>
      </c>
      <c r="H58" s="48">
        <v>1368922</v>
      </c>
      <c r="J58" s="48">
        <v>276075.17</v>
      </c>
      <c r="M58" s="48">
        <v>239407.93</v>
      </c>
      <c r="O58" s="48">
        <v>1405589.24</v>
      </c>
    </row>
    <row r="59" spans="1:18" x14ac:dyDescent="0.3">
      <c r="C59" s="45" t="s">
        <v>26</v>
      </c>
      <c r="E59" s="45" t="s">
        <v>593</v>
      </c>
      <c r="G59" s="45" t="s">
        <v>579</v>
      </c>
      <c r="H59" s="48">
        <v>38932.5</v>
      </c>
      <c r="J59" s="48">
        <v>229325.1</v>
      </c>
      <c r="M59" s="48">
        <v>215287.85</v>
      </c>
      <c r="O59" s="48">
        <v>52969.75</v>
      </c>
    </row>
    <row r="61" spans="1:18" x14ac:dyDescent="0.3">
      <c r="B61" s="45" t="s">
        <v>442</v>
      </c>
      <c r="C61" s="45" t="s">
        <v>26</v>
      </c>
      <c r="H61" s="48">
        <v>1407854.5</v>
      </c>
      <c r="J61" s="48">
        <v>505400.27</v>
      </c>
      <c r="M61" s="48">
        <v>454695.78</v>
      </c>
      <c r="O61" s="48">
        <v>1458558.99</v>
      </c>
    </row>
  </sheetData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2">
    <tabColor rgb="FFFFC000"/>
  </sheetPr>
  <dimension ref="A1:L21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39.88671875" style="47" customWidth="1"/>
    <col min="2" max="2" width="41" style="45" customWidth="1"/>
    <col min="3" max="3" width="14" style="47" customWidth="1"/>
    <col min="4" max="4" width="18.88671875" style="45" customWidth="1"/>
    <col min="5" max="5" width="15.44140625" style="45" customWidth="1"/>
    <col min="6" max="6" width="15.33203125" style="45" customWidth="1"/>
    <col min="7" max="7" width="13.44140625" style="45" customWidth="1"/>
    <col min="8" max="8" width="15.44140625" style="45" customWidth="1"/>
    <col min="9" max="9" width="15.33203125" style="45" customWidth="1"/>
    <col min="10" max="10" width="12.109375" style="45" customWidth="1"/>
    <col min="11" max="11" width="17.6640625" style="45" customWidth="1"/>
    <col min="12" max="12" width="12.44140625" style="47" customWidth="1"/>
    <col min="13" max="16384" width="9.109375" style="45"/>
  </cols>
  <sheetData>
    <row r="1" spans="1:12" ht="14.4" x14ac:dyDescent="0.35">
      <c r="A1" s="66" t="s">
        <v>1130</v>
      </c>
    </row>
    <row r="4" spans="1:12" x14ac:dyDescent="0.3">
      <c r="A4" s="47" t="s">
        <v>277</v>
      </c>
    </row>
    <row r="5" spans="1:12" s="65" customFormat="1" ht="26.4" x14ac:dyDescent="0.3">
      <c r="A5" s="63" t="s">
        <v>276</v>
      </c>
      <c r="B5" s="65" t="s">
        <v>278</v>
      </c>
      <c r="C5" s="63" t="s">
        <v>279</v>
      </c>
      <c r="D5" s="65" t="s">
        <v>703</v>
      </c>
      <c r="E5" s="65" t="s">
        <v>787</v>
      </c>
      <c r="F5" s="64" t="s">
        <v>704</v>
      </c>
      <c r="G5" s="65" t="s">
        <v>511</v>
      </c>
      <c r="H5" s="65" t="s">
        <v>788</v>
      </c>
      <c r="I5" s="64" t="s">
        <v>704</v>
      </c>
      <c r="J5" s="65" t="s">
        <v>955</v>
      </c>
      <c r="K5" s="65" t="s">
        <v>706</v>
      </c>
      <c r="L5" s="63" t="s">
        <v>451</v>
      </c>
    </row>
    <row r="7" spans="1:12" x14ac:dyDescent="0.3">
      <c r="A7" s="47" t="s">
        <v>289</v>
      </c>
    </row>
    <row r="8" spans="1:12" x14ac:dyDescent="0.3">
      <c r="A8" s="47">
        <v>500272</v>
      </c>
      <c r="B8" s="45" t="s">
        <v>956</v>
      </c>
      <c r="C8" s="47" t="s">
        <v>1</v>
      </c>
      <c r="D8" s="48">
        <v>21539759.690000001</v>
      </c>
      <c r="E8" s="45">
        <v>0</v>
      </c>
      <c r="F8" s="45">
        <v>0</v>
      </c>
      <c r="G8" s="48">
        <v>766314.39</v>
      </c>
      <c r="H8" s="45">
        <v>0</v>
      </c>
      <c r="I8" s="45">
        <v>0</v>
      </c>
      <c r="J8" s="45">
        <v>0</v>
      </c>
      <c r="K8" s="48">
        <v>22306074.079999998</v>
      </c>
      <c r="L8" s="60">
        <v>42900</v>
      </c>
    </row>
    <row r="9" spans="1:12" x14ac:dyDescent="0.3">
      <c r="A9" s="47">
        <v>500331</v>
      </c>
      <c r="B9" s="45" t="s">
        <v>957</v>
      </c>
      <c r="C9" s="47" t="s">
        <v>1</v>
      </c>
      <c r="D9" s="48">
        <v>15634134.779999999</v>
      </c>
      <c r="E9" s="45">
        <v>0</v>
      </c>
      <c r="F9" s="45">
        <v>0</v>
      </c>
      <c r="G9" s="48">
        <v>556211.44999999995</v>
      </c>
      <c r="H9" s="45">
        <v>0</v>
      </c>
      <c r="I9" s="45">
        <v>0</v>
      </c>
      <c r="J9" s="45">
        <v>0</v>
      </c>
      <c r="K9" s="48">
        <v>16190346.23</v>
      </c>
      <c r="L9" s="60">
        <v>43191</v>
      </c>
    </row>
    <row r="10" spans="1:12" x14ac:dyDescent="0.3">
      <c r="A10" s="47">
        <v>500470</v>
      </c>
      <c r="B10" s="45" t="s">
        <v>287</v>
      </c>
      <c r="C10" s="47" t="s">
        <v>0</v>
      </c>
      <c r="D10" s="48">
        <v>197736499.91999999</v>
      </c>
      <c r="E10" s="45">
        <v>0</v>
      </c>
      <c r="F10" s="45">
        <v>0</v>
      </c>
      <c r="G10" s="48">
        <v>12723749.98</v>
      </c>
      <c r="H10" s="45">
        <v>0</v>
      </c>
      <c r="I10" s="45">
        <v>0</v>
      </c>
      <c r="J10" s="45">
        <v>0</v>
      </c>
      <c r="K10" s="48">
        <v>210460249.90000001</v>
      </c>
      <c r="L10" s="60">
        <v>45287</v>
      </c>
    </row>
    <row r="11" spans="1:12" x14ac:dyDescent="0.3">
      <c r="A11" s="47">
        <v>500475</v>
      </c>
      <c r="B11" s="45" t="s">
        <v>959</v>
      </c>
      <c r="C11" s="47" t="s">
        <v>0</v>
      </c>
      <c r="D11" s="48">
        <v>11542486.66</v>
      </c>
      <c r="E11" s="45">
        <v>0</v>
      </c>
      <c r="F11" s="45">
        <v>0</v>
      </c>
      <c r="G11" s="48">
        <v>742724.36</v>
      </c>
      <c r="H11" s="45">
        <v>0</v>
      </c>
      <c r="I11" s="45">
        <v>0</v>
      </c>
      <c r="J11" s="45">
        <v>0</v>
      </c>
      <c r="K11" s="48">
        <v>12285211.02</v>
      </c>
      <c r="L11" s="60">
        <v>42794</v>
      </c>
    </row>
    <row r="12" spans="1:12" x14ac:dyDescent="0.3">
      <c r="A12" s="47">
        <v>500541</v>
      </c>
      <c r="B12" s="45" t="s">
        <v>960</v>
      </c>
      <c r="C12" s="47" t="s">
        <v>0</v>
      </c>
      <c r="D12" s="48">
        <v>839200</v>
      </c>
      <c r="E12" s="45">
        <v>0</v>
      </c>
      <c r="F12" s="45">
        <v>0</v>
      </c>
      <c r="G12" s="48">
        <v>54000</v>
      </c>
      <c r="H12" s="45">
        <v>0</v>
      </c>
      <c r="I12" s="45">
        <v>0</v>
      </c>
      <c r="J12" s="45">
        <v>0</v>
      </c>
      <c r="K12" s="48">
        <v>893200</v>
      </c>
      <c r="L12" s="47" t="s">
        <v>961</v>
      </c>
    </row>
    <row r="13" spans="1:12" x14ac:dyDescent="0.3">
      <c r="A13" s="47">
        <v>500591</v>
      </c>
      <c r="B13" s="45" t="s">
        <v>962</v>
      </c>
      <c r="C13" s="47" t="s">
        <v>1</v>
      </c>
      <c r="D13" s="48">
        <v>10022126.949999999</v>
      </c>
      <c r="E13" s="45">
        <v>0</v>
      </c>
      <c r="F13" s="45">
        <v>0</v>
      </c>
      <c r="G13" s="48">
        <v>356554.57</v>
      </c>
      <c r="H13" s="45">
        <v>0</v>
      </c>
      <c r="I13" s="45">
        <v>0</v>
      </c>
      <c r="J13" s="45">
        <v>0</v>
      </c>
      <c r="K13" s="48">
        <v>10378681.52</v>
      </c>
      <c r="L13" s="60">
        <v>42229</v>
      </c>
    </row>
    <row r="15" spans="1:12" x14ac:dyDescent="0.3">
      <c r="B15" s="50" t="s">
        <v>789</v>
      </c>
      <c r="C15" s="50"/>
      <c r="D15" s="51">
        <v>257314208</v>
      </c>
      <c r="E15" s="52">
        <v>0</v>
      </c>
      <c r="F15" s="52">
        <v>0</v>
      </c>
      <c r="G15" s="51">
        <v>15199554.76</v>
      </c>
      <c r="H15" s="52">
        <v>0</v>
      </c>
      <c r="I15" s="52">
        <v>0</v>
      </c>
      <c r="J15" s="52">
        <v>0</v>
      </c>
      <c r="K15" s="51">
        <v>272513762.75999999</v>
      </c>
    </row>
    <row r="17" spans="1:12" x14ac:dyDescent="0.3">
      <c r="A17" s="47" t="s">
        <v>291</v>
      </c>
    </row>
    <row r="18" spans="1:12" x14ac:dyDescent="0.3">
      <c r="A18" s="47">
        <v>500544</v>
      </c>
      <c r="B18" s="45" t="s">
        <v>964</v>
      </c>
      <c r="C18" s="47" t="s">
        <v>26</v>
      </c>
      <c r="D18" s="48">
        <v>45340.959999999999</v>
      </c>
      <c r="E18" s="45">
        <v>0</v>
      </c>
      <c r="F18" s="45">
        <v>0</v>
      </c>
      <c r="G18" s="45">
        <v>0</v>
      </c>
      <c r="H18" s="48">
        <v>-9051.66</v>
      </c>
      <c r="I18" s="45">
        <v>0</v>
      </c>
      <c r="J18" s="45">
        <v>0</v>
      </c>
      <c r="K18" s="48">
        <v>36289.300000000003</v>
      </c>
      <c r="L18" s="60">
        <v>42783</v>
      </c>
    </row>
    <row r="19" spans="1:12" x14ac:dyDescent="0.3">
      <c r="A19" s="47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7">
        <v>500710</v>
      </c>
      <c r="B20" s="45" t="s">
        <v>969</v>
      </c>
      <c r="C20" s="47" t="s">
        <v>26</v>
      </c>
      <c r="D20" s="48">
        <v>613234.24</v>
      </c>
      <c r="E20" s="45">
        <v>0</v>
      </c>
      <c r="F20" s="45">
        <v>0</v>
      </c>
      <c r="G20" s="45">
        <v>0</v>
      </c>
      <c r="H20" s="48">
        <v>-19781.12</v>
      </c>
      <c r="I20" s="45">
        <v>0</v>
      </c>
      <c r="J20" s="45">
        <v>0</v>
      </c>
      <c r="K20" s="48">
        <v>593453.12</v>
      </c>
      <c r="L20" s="60">
        <v>43597</v>
      </c>
    </row>
    <row r="21" spans="1:12" x14ac:dyDescent="0.3">
      <c r="A21" s="47">
        <v>500806</v>
      </c>
      <c r="B21" s="45" t="s">
        <v>334</v>
      </c>
      <c r="C21" s="47" t="s">
        <v>26</v>
      </c>
      <c r="D21" s="48">
        <v>828915.64</v>
      </c>
      <c r="E21" s="48">
        <v>208230</v>
      </c>
      <c r="F21" s="45">
        <v>0</v>
      </c>
      <c r="G21" s="45">
        <v>0</v>
      </c>
      <c r="H21" s="48">
        <v>-20916.23</v>
      </c>
      <c r="I21" s="45">
        <v>0</v>
      </c>
      <c r="J21" s="45">
        <v>0</v>
      </c>
      <c r="K21" s="48">
        <v>1016229.41</v>
      </c>
    </row>
    <row r="22" spans="1:12" x14ac:dyDescent="0.3">
      <c r="A22" s="47">
        <v>500852</v>
      </c>
      <c r="B22" s="45" t="s">
        <v>335</v>
      </c>
      <c r="C22" s="47" t="s">
        <v>26</v>
      </c>
      <c r="D22" s="48">
        <v>596475.14</v>
      </c>
      <c r="E22" s="45">
        <v>0</v>
      </c>
      <c r="F22" s="45">
        <v>0</v>
      </c>
      <c r="G22" s="45">
        <v>0</v>
      </c>
      <c r="H22" s="48">
        <v>-14846.64</v>
      </c>
      <c r="I22" s="45">
        <v>0</v>
      </c>
      <c r="J22" s="45">
        <v>0</v>
      </c>
      <c r="K22" s="48">
        <v>581628.5</v>
      </c>
    </row>
    <row r="23" spans="1:12" x14ac:dyDescent="0.3">
      <c r="A23" s="47">
        <v>500866</v>
      </c>
      <c r="B23" s="45" t="s">
        <v>336</v>
      </c>
      <c r="C23" s="47" t="s">
        <v>26</v>
      </c>
      <c r="D23" s="48">
        <v>130000.01</v>
      </c>
      <c r="E23" s="45">
        <v>0</v>
      </c>
      <c r="F23" s="45">
        <v>0</v>
      </c>
      <c r="G23" s="45">
        <v>0</v>
      </c>
      <c r="H23" s="48">
        <v>-3333.33</v>
      </c>
      <c r="I23" s="45">
        <v>0</v>
      </c>
      <c r="J23" s="45">
        <v>0</v>
      </c>
      <c r="K23" s="48">
        <v>126666.68</v>
      </c>
    </row>
    <row r="24" spans="1:12" x14ac:dyDescent="0.3">
      <c r="A24" s="47">
        <v>500878</v>
      </c>
      <c r="B24" s="45" t="s">
        <v>290</v>
      </c>
      <c r="C24" s="47" t="s">
        <v>26</v>
      </c>
      <c r="D24" s="48">
        <v>2117884</v>
      </c>
      <c r="E24" s="48">
        <v>489087.5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2606971.5</v>
      </c>
    </row>
    <row r="26" spans="1:12" x14ac:dyDescent="0.3">
      <c r="B26" s="50" t="s">
        <v>790</v>
      </c>
      <c r="C26" s="50"/>
      <c r="D26" s="51">
        <v>4790646.91</v>
      </c>
      <c r="E26" s="51">
        <v>697317.5</v>
      </c>
      <c r="F26" s="52">
        <v>0</v>
      </c>
      <c r="G26" s="52">
        <v>0</v>
      </c>
      <c r="H26" s="51">
        <v>-67928.98</v>
      </c>
      <c r="I26" s="52">
        <v>0</v>
      </c>
      <c r="J26" s="52">
        <v>0</v>
      </c>
      <c r="K26" s="51">
        <v>5420035.4299999997</v>
      </c>
    </row>
    <row r="28" spans="1:12" x14ac:dyDescent="0.3">
      <c r="A28" s="47" t="s">
        <v>708</v>
      </c>
    </row>
    <row r="29" spans="1:12" x14ac:dyDescent="0.3">
      <c r="A29" s="47">
        <v>500515</v>
      </c>
      <c r="B29" s="45" t="s">
        <v>338</v>
      </c>
      <c r="C29" s="47" t="s">
        <v>0</v>
      </c>
      <c r="D29" s="48">
        <v>34378557.810000002</v>
      </c>
      <c r="E29" s="45">
        <v>0</v>
      </c>
      <c r="F29" s="45">
        <v>0</v>
      </c>
      <c r="G29" s="48">
        <v>2212157</v>
      </c>
      <c r="H29" s="45">
        <v>0</v>
      </c>
      <c r="I29" s="45">
        <v>0</v>
      </c>
      <c r="J29" s="45">
        <v>0</v>
      </c>
      <c r="K29" s="48">
        <v>36590714.810000002</v>
      </c>
      <c r="L29" s="60">
        <v>42324</v>
      </c>
    </row>
    <row r="30" spans="1:12" x14ac:dyDescent="0.3">
      <c r="A30" s="47">
        <v>500741</v>
      </c>
      <c r="B30" s="45" t="s">
        <v>972</v>
      </c>
      <c r="C30" s="47" t="s">
        <v>0</v>
      </c>
      <c r="D30" s="48">
        <v>819426.41</v>
      </c>
      <c r="E30" s="45">
        <v>0</v>
      </c>
      <c r="F30" s="45">
        <v>0</v>
      </c>
      <c r="G30" s="48">
        <v>52727.61</v>
      </c>
      <c r="H30" s="45">
        <v>0</v>
      </c>
      <c r="I30" s="45">
        <v>0</v>
      </c>
      <c r="J30" s="45">
        <v>0</v>
      </c>
      <c r="K30" s="48">
        <v>872154.02</v>
      </c>
    </row>
    <row r="31" spans="1:12" x14ac:dyDescent="0.3">
      <c r="A31" s="47">
        <v>500793</v>
      </c>
      <c r="B31" s="45" t="s">
        <v>707</v>
      </c>
      <c r="C31" s="47" t="s">
        <v>0</v>
      </c>
      <c r="D31" s="48">
        <v>21447427.890000001</v>
      </c>
      <c r="E31" s="45">
        <v>0</v>
      </c>
      <c r="F31" s="45">
        <v>0</v>
      </c>
      <c r="G31" s="48">
        <v>962327.59</v>
      </c>
      <c r="H31" s="48">
        <v>-6281250</v>
      </c>
      <c r="I31" s="45">
        <v>0</v>
      </c>
      <c r="J31" s="45">
        <v>0</v>
      </c>
      <c r="K31" s="48">
        <v>16128505.48</v>
      </c>
    </row>
    <row r="32" spans="1:12" x14ac:dyDescent="0.3">
      <c r="A32" s="47">
        <v>500837</v>
      </c>
      <c r="B32" s="45" t="s">
        <v>1111</v>
      </c>
      <c r="C32" s="47" t="s">
        <v>0</v>
      </c>
      <c r="D32" s="48">
        <v>515775.43</v>
      </c>
      <c r="E32" s="45">
        <v>0</v>
      </c>
      <c r="F32" s="45">
        <v>0</v>
      </c>
      <c r="G32" s="48">
        <v>33188.61</v>
      </c>
      <c r="H32" s="45">
        <v>0</v>
      </c>
      <c r="I32" s="45">
        <v>0</v>
      </c>
      <c r="J32" s="45">
        <v>0</v>
      </c>
      <c r="K32" s="48">
        <v>548964.04</v>
      </c>
    </row>
    <row r="33" spans="1:12" x14ac:dyDescent="0.3">
      <c r="A33" s="47">
        <v>500880</v>
      </c>
      <c r="B33" s="45" t="s">
        <v>1131</v>
      </c>
      <c r="C33" s="47" t="s">
        <v>0</v>
      </c>
      <c r="D33" s="48">
        <v>10623589.439999999</v>
      </c>
      <c r="E33" s="45">
        <v>0</v>
      </c>
      <c r="F33" s="45">
        <v>0</v>
      </c>
      <c r="G33" s="48">
        <v>683596.08</v>
      </c>
      <c r="H33" s="45">
        <v>0</v>
      </c>
      <c r="I33" s="45">
        <v>0</v>
      </c>
      <c r="J33" s="45">
        <v>0</v>
      </c>
      <c r="K33" s="48">
        <v>11307185.52</v>
      </c>
    </row>
    <row r="34" spans="1:12" x14ac:dyDescent="0.3">
      <c r="A34" s="47">
        <v>500886</v>
      </c>
      <c r="B34" s="45" t="s">
        <v>1132</v>
      </c>
      <c r="C34" s="47" t="s">
        <v>0</v>
      </c>
      <c r="D34" s="45">
        <v>0</v>
      </c>
      <c r="E34" s="48">
        <v>5442775.5899999999</v>
      </c>
      <c r="F34" s="45">
        <v>0</v>
      </c>
      <c r="G34" s="48">
        <v>207371.35</v>
      </c>
      <c r="H34" s="45">
        <v>0</v>
      </c>
      <c r="I34" s="45">
        <v>0</v>
      </c>
      <c r="J34" s="45">
        <v>0</v>
      </c>
      <c r="K34" s="48">
        <v>5650146.9400000004</v>
      </c>
    </row>
    <row r="36" spans="1:12" x14ac:dyDescent="0.3">
      <c r="B36" s="50" t="s">
        <v>791</v>
      </c>
      <c r="C36" s="50"/>
      <c r="D36" s="51">
        <v>67784776.980000004</v>
      </c>
      <c r="E36" s="51">
        <v>5442775.5899999999</v>
      </c>
      <c r="F36" s="52">
        <v>0</v>
      </c>
      <c r="G36" s="51">
        <v>4151368.24</v>
      </c>
      <c r="H36" s="51">
        <v>-6281250</v>
      </c>
      <c r="I36" s="52">
        <v>0</v>
      </c>
      <c r="J36" s="52">
        <v>0</v>
      </c>
      <c r="K36" s="51">
        <v>71097670.810000002</v>
      </c>
    </row>
    <row r="38" spans="1:12" x14ac:dyDescent="0.3">
      <c r="A38" s="47" t="s">
        <v>298</v>
      </c>
    </row>
    <row r="39" spans="1:12" x14ac:dyDescent="0.3">
      <c r="A39" s="47">
        <v>500679</v>
      </c>
      <c r="B39" s="45" t="s">
        <v>294</v>
      </c>
      <c r="C39" s="47" t="s">
        <v>0</v>
      </c>
      <c r="D39" s="48">
        <v>314700000</v>
      </c>
      <c r="E39" s="45">
        <v>0</v>
      </c>
      <c r="F39" s="45">
        <v>0</v>
      </c>
      <c r="G39" s="48">
        <v>20250000</v>
      </c>
      <c r="H39" s="45">
        <v>0</v>
      </c>
      <c r="I39" s="45">
        <v>0</v>
      </c>
      <c r="J39" s="45">
        <v>0</v>
      </c>
      <c r="K39" s="48">
        <v>334950000</v>
      </c>
      <c r="L39" s="60">
        <v>43397</v>
      </c>
    </row>
    <row r="40" spans="1:12" x14ac:dyDescent="0.3">
      <c r="A40" s="47">
        <v>500708</v>
      </c>
      <c r="B40" s="45" t="s">
        <v>295</v>
      </c>
      <c r="C40" s="47" t="s">
        <v>0</v>
      </c>
      <c r="D40" s="48">
        <v>145183516.02000001</v>
      </c>
      <c r="E40" s="45">
        <v>0</v>
      </c>
      <c r="F40" s="45">
        <v>0</v>
      </c>
      <c r="G40" s="48">
        <v>9342123.2799999993</v>
      </c>
      <c r="H40" s="45">
        <v>0</v>
      </c>
      <c r="I40" s="45">
        <v>0</v>
      </c>
      <c r="J40" s="45">
        <v>0</v>
      </c>
      <c r="K40" s="48">
        <v>154525639.30000001</v>
      </c>
      <c r="L40" s="60">
        <v>44282</v>
      </c>
    </row>
    <row r="41" spans="1:12" x14ac:dyDescent="0.3">
      <c r="A41" s="47">
        <v>500709</v>
      </c>
      <c r="B41" s="45" t="s">
        <v>296</v>
      </c>
      <c r="C41" s="47" t="s">
        <v>0</v>
      </c>
      <c r="D41" s="48">
        <v>587440000</v>
      </c>
      <c r="E41" s="45">
        <v>0</v>
      </c>
      <c r="F41" s="45">
        <v>0</v>
      </c>
      <c r="G41" s="48">
        <v>37800000</v>
      </c>
      <c r="H41" s="45">
        <v>0</v>
      </c>
      <c r="I41" s="45">
        <v>0</v>
      </c>
      <c r="J41" s="45">
        <v>0</v>
      </c>
      <c r="K41" s="48">
        <v>625240000</v>
      </c>
      <c r="L41" s="60">
        <v>44282</v>
      </c>
    </row>
    <row r="42" spans="1:12" x14ac:dyDescent="0.3">
      <c r="A42" s="47">
        <v>500740</v>
      </c>
      <c r="B42" s="45" t="s">
        <v>973</v>
      </c>
      <c r="C42" s="47" t="s">
        <v>0</v>
      </c>
      <c r="D42" s="48">
        <v>100343144</v>
      </c>
      <c r="E42" s="45">
        <v>0</v>
      </c>
      <c r="F42" s="45">
        <v>0</v>
      </c>
      <c r="G42" s="48">
        <v>6456780</v>
      </c>
      <c r="H42" s="45">
        <v>0</v>
      </c>
      <c r="I42" s="45">
        <v>0</v>
      </c>
      <c r="J42" s="45">
        <v>0</v>
      </c>
      <c r="K42" s="48">
        <v>106799924</v>
      </c>
    </row>
    <row r="43" spans="1:12" x14ac:dyDescent="0.3">
      <c r="A43" s="47">
        <v>500749</v>
      </c>
      <c r="B43" s="45" t="s">
        <v>297</v>
      </c>
      <c r="C43" s="47" t="s">
        <v>1</v>
      </c>
      <c r="D43" s="48">
        <v>225189300</v>
      </c>
      <c r="E43" s="45">
        <v>0</v>
      </c>
      <c r="F43" s="45">
        <v>0</v>
      </c>
      <c r="G43" s="48">
        <v>8011500</v>
      </c>
      <c r="H43" s="45">
        <v>0</v>
      </c>
      <c r="I43" s="45">
        <v>0</v>
      </c>
      <c r="J43" s="45">
        <v>0</v>
      </c>
      <c r="K43" s="48">
        <v>233200800</v>
      </c>
    </row>
    <row r="44" spans="1:12" x14ac:dyDescent="0.3">
      <c r="A44" s="47">
        <v>500776</v>
      </c>
      <c r="B44" s="45" t="s">
        <v>340</v>
      </c>
      <c r="C44" s="47" t="s">
        <v>0</v>
      </c>
      <c r="D44" s="48">
        <v>141146988.02000001</v>
      </c>
      <c r="E44" s="45">
        <v>0</v>
      </c>
      <c r="F44" s="45">
        <v>0</v>
      </c>
      <c r="G44" s="48">
        <v>8524636.1199999992</v>
      </c>
      <c r="H44" s="48">
        <v>-11504749.140000001</v>
      </c>
      <c r="I44" s="45">
        <v>0</v>
      </c>
      <c r="J44" s="45">
        <v>0</v>
      </c>
      <c r="K44" s="48">
        <v>138166875</v>
      </c>
      <c r="L44" s="47" t="s">
        <v>453</v>
      </c>
    </row>
    <row r="45" spans="1:12" x14ac:dyDescent="0.3">
      <c r="A45" s="47">
        <v>500856</v>
      </c>
      <c r="B45" s="45" t="s">
        <v>729</v>
      </c>
      <c r="C45" s="47" t="s">
        <v>0</v>
      </c>
      <c r="D45" s="48">
        <v>75527998.620000005</v>
      </c>
      <c r="E45" s="45">
        <v>0</v>
      </c>
      <c r="F45" s="45">
        <v>0</v>
      </c>
      <c r="G45" s="48">
        <v>4859999.9000000004</v>
      </c>
      <c r="H45" s="45">
        <v>0</v>
      </c>
      <c r="I45" s="45">
        <v>0</v>
      </c>
      <c r="J45" s="45">
        <v>0</v>
      </c>
      <c r="K45" s="48">
        <v>80387998.519999996</v>
      </c>
    </row>
    <row r="46" spans="1:12" x14ac:dyDescent="0.3">
      <c r="A46" s="47">
        <v>500875</v>
      </c>
      <c r="B46" s="45" t="s">
        <v>1133</v>
      </c>
      <c r="C46" s="47" t="s">
        <v>1</v>
      </c>
      <c r="D46" s="48">
        <v>41952747.75</v>
      </c>
      <c r="E46" s="45">
        <v>0</v>
      </c>
      <c r="F46" s="45">
        <v>0</v>
      </c>
      <c r="G46" s="48">
        <v>1492541.78</v>
      </c>
      <c r="H46" s="45">
        <v>0</v>
      </c>
      <c r="I46" s="45">
        <v>0</v>
      </c>
      <c r="J46" s="45">
        <v>0</v>
      </c>
      <c r="K46" s="48">
        <v>43445289.530000001</v>
      </c>
    </row>
    <row r="48" spans="1:12" x14ac:dyDescent="0.3">
      <c r="B48" s="50" t="s">
        <v>792</v>
      </c>
      <c r="C48" s="50"/>
      <c r="D48" s="51">
        <v>1631483694.4100001</v>
      </c>
      <c r="E48" s="52">
        <v>0</v>
      </c>
      <c r="F48" s="52">
        <v>0</v>
      </c>
      <c r="G48" s="51">
        <v>96737581.090000004</v>
      </c>
      <c r="H48" s="51">
        <v>-11504749.140000001</v>
      </c>
      <c r="I48" s="52">
        <v>0</v>
      </c>
      <c r="J48" s="52">
        <v>0</v>
      </c>
      <c r="K48" s="51">
        <v>1716716526.3499999</v>
      </c>
    </row>
    <row r="50" spans="1:12" x14ac:dyDescent="0.3">
      <c r="A50" s="47" t="s">
        <v>312</v>
      </c>
    </row>
    <row r="51" spans="1:12" x14ac:dyDescent="0.3">
      <c r="A51" s="47">
        <v>500271</v>
      </c>
      <c r="B51" s="45" t="s">
        <v>299</v>
      </c>
      <c r="C51" s="47" t="s">
        <v>1</v>
      </c>
      <c r="D51" s="48">
        <v>36630305.899999999</v>
      </c>
      <c r="E51" s="45">
        <v>0</v>
      </c>
      <c r="F51" s="45">
        <v>0</v>
      </c>
      <c r="G51" s="48">
        <v>1303186.67</v>
      </c>
      <c r="H51" s="45">
        <v>0</v>
      </c>
      <c r="I51" s="45">
        <v>0</v>
      </c>
      <c r="J51" s="45">
        <v>0</v>
      </c>
      <c r="K51" s="48">
        <v>37933492.57</v>
      </c>
      <c r="L51" s="60">
        <v>44176</v>
      </c>
    </row>
    <row r="52" spans="1:12" x14ac:dyDescent="0.3">
      <c r="A52" s="47">
        <v>500520</v>
      </c>
      <c r="B52" s="45" t="s">
        <v>976</v>
      </c>
      <c r="C52" s="47" t="s">
        <v>0</v>
      </c>
      <c r="D52" s="48">
        <v>52450000</v>
      </c>
      <c r="E52" s="45">
        <v>0</v>
      </c>
      <c r="F52" s="45">
        <v>0</v>
      </c>
      <c r="G52" s="48">
        <v>3375000</v>
      </c>
      <c r="H52" s="45">
        <v>0</v>
      </c>
      <c r="I52" s="45">
        <v>0</v>
      </c>
      <c r="J52" s="45">
        <v>0</v>
      </c>
      <c r="K52" s="48">
        <v>55825000</v>
      </c>
      <c r="L52" s="60">
        <v>43085</v>
      </c>
    </row>
    <row r="53" spans="1:12" x14ac:dyDescent="0.3">
      <c r="A53" s="47">
        <v>500540</v>
      </c>
      <c r="B53" s="45" t="s">
        <v>731</v>
      </c>
      <c r="C53" s="47" t="s">
        <v>3</v>
      </c>
      <c r="D53" s="48">
        <v>74039685.849999994</v>
      </c>
      <c r="E53" s="45">
        <v>0</v>
      </c>
      <c r="F53" s="45">
        <v>0</v>
      </c>
      <c r="G53" s="48">
        <v>6811761.2199999997</v>
      </c>
      <c r="H53" s="45">
        <v>0</v>
      </c>
      <c r="I53" s="45">
        <v>0</v>
      </c>
      <c r="J53" s="45">
        <v>0</v>
      </c>
      <c r="K53" s="48">
        <v>80851447.069999993</v>
      </c>
      <c r="L53" s="60">
        <v>46407</v>
      </c>
    </row>
    <row r="54" spans="1:12" x14ac:dyDescent="0.3">
      <c r="A54" s="47">
        <v>500565</v>
      </c>
      <c r="B54" s="45" t="s">
        <v>977</v>
      </c>
      <c r="C54" s="47" t="s">
        <v>0</v>
      </c>
      <c r="D54" s="48">
        <v>167105700</v>
      </c>
      <c r="E54" s="45">
        <v>0</v>
      </c>
      <c r="F54" s="45">
        <v>0</v>
      </c>
      <c r="G54" s="48">
        <v>10455187.5</v>
      </c>
      <c r="H54" s="48">
        <v>-4726687.5</v>
      </c>
      <c r="I54" s="45">
        <v>0</v>
      </c>
      <c r="J54" s="45">
        <v>0</v>
      </c>
      <c r="K54" s="48">
        <v>172834200</v>
      </c>
      <c r="L54" s="60">
        <v>42863</v>
      </c>
    </row>
    <row r="55" spans="1:12" x14ac:dyDescent="0.3">
      <c r="A55" s="47">
        <v>500567</v>
      </c>
      <c r="B55" s="45" t="s">
        <v>978</v>
      </c>
      <c r="C55" s="47" t="s">
        <v>0</v>
      </c>
      <c r="D55" s="48">
        <v>566891.93999999994</v>
      </c>
      <c r="E55" s="45">
        <v>0</v>
      </c>
      <c r="F55" s="48">
        <v>1124045.98</v>
      </c>
      <c r="G55" s="45">
        <v>0</v>
      </c>
      <c r="H55" s="48">
        <v>-565743.56000000006</v>
      </c>
      <c r="I55" s="45">
        <v>0</v>
      </c>
      <c r="J55" s="48">
        <v>-1125194.3600000001</v>
      </c>
      <c r="K55" s="45">
        <v>0</v>
      </c>
      <c r="L55" s="60">
        <v>42306</v>
      </c>
    </row>
    <row r="56" spans="1:12" x14ac:dyDescent="0.3">
      <c r="A56" s="47">
        <v>500590</v>
      </c>
      <c r="B56" s="45" t="s">
        <v>300</v>
      </c>
      <c r="C56" s="47" t="s">
        <v>1</v>
      </c>
      <c r="D56" s="48">
        <v>5509682.9299999997</v>
      </c>
      <c r="E56" s="45">
        <v>0</v>
      </c>
      <c r="F56" s="45">
        <v>0</v>
      </c>
      <c r="G56" s="48">
        <v>196016.53</v>
      </c>
      <c r="H56" s="45">
        <v>0</v>
      </c>
      <c r="I56" s="45">
        <v>0</v>
      </c>
      <c r="J56" s="45">
        <v>0</v>
      </c>
      <c r="K56" s="48">
        <v>5705699.46</v>
      </c>
      <c r="L56" s="60">
        <v>44176</v>
      </c>
    </row>
    <row r="57" spans="1:12" x14ac:dyDescent="0.3">
      <c r="A57" s="47">
        <v>500610</v>
      </c>
      <c r="B57" s="45" t="s">
        <v>980</v>
      </c>
      <c r="C57" s="47" t="s">
        <v>0</v>
      </c>
      <c r="D57" s="48">
        <v>28532799.989999998</v>
      </c>
      <c r="E57" s="45">
        <v>0</v>
      </c>
      <c r="F57" s="45">
        <v>0</v>
      </c>
      <c r="G57" s="48">
        <v>1836000.01</v>
      </c>
      <c r="H57" s="45">
        <v>0</v>
      </c>
      <c r="I57" s="45">
        <v>0</v>
      </c>
      <c r="J57" s="45">
        <v>0</v>
      </c>
      <c r="K57" s="48">
        <v>30368800</v>
      </c>
      <c r="L57" s="60">
        <v>43863</v>
      </c>
    </row>
    <row r="58" spans="1:12" x14ac:dyDescent="0.3">
      <c r="A58" s="47">
        <v>500630</v>
      </c>
      <c r="B58" s="45" t="s">
        <v>793</v>
      </c>
      <c r="C58" s="47" t="s">
        <v>0</v>
      </c>
      <c r="D58" s="48">
        <v>397220001.75</v>
      </c>
      <c r="E58" s="45">
        <v>0</v>
      </c>
      <c r="F58" s="45">
        <v>0</v>
      </c>
      <c r="G58" s="48">
        <v>25559914.309999999</v>
      </c>
      <c r="H58" s="45">
        <v>0</v>
      </c>
      <c r="I58" s="45">
        <v>0</v>
      </c>
      <c r="J58" s="45">
        <v>0</v>
      </c>
      <c r="K58" s="48">
        <v>422779916.06</v>
      </c>
      <c r="L58" s="60">
        <v>46923</v>
      </c>
    </row>
    <row r="59" spans="1:12" x14ac:dyDescent="0.3">
      <c r="A59" s="47">
        <v>500640</v>
      </c>
      <c r="B59" s="45" t="s">
        <v>301</v>
      </c>
      <c r="C59" s="47" t="s">
        <v>0</v>
      </c>
      <c r="D59" s="48">
        <v>147648848.02000001</v>
      </c>
      <c r="E59" s="45">
        <v>0</v>
      </c>
      <c r="F59" s="45">
        <v>0</v>
      </c>
      <c r="G59" s="48">
        <v>9500759.9700000007</v>
      </c>
      <c r="H59" s="45">
        <v>0</v>
      </c>
      <c r="I59" s="45">
        <v>0</v>
      </c>
      <c r="J59" s="45">
        <v>0</v>
      </c>
      <c r="K59" s="48">
        <v>157149607.99000001</v>
      </c>
      <c r="L59" s="60">
        <v>44102</v>
      </c>
    </row>
    <row r="60" spans="1:12" x14ac:dyDescent="0.3">
      <c r="A60" s="47">
        <v>500642</v>
      </c>
      <c r="B60" s="45" t="s">
        <v>302</v>
      </c>
      <c r="C60" s="47" t="s">
        <v>0</v>
      </c>
      <c r="D60" s="48">
        <v>199310000</v>
      </c>
      <c r="E60" s="45">
        <v>0</v>
      </c>
      <c r="F60" s="45">
        <v>0</v>
      </c>
      <c r="G60" s="48">
        <v>12825000</v>
      </c>
      <c r="H60" s="45">
        <v>0</v>
      </c>
      <c r="I60" s="45">
        <v>0</v>
      </c>
      <c r="J60" s="45">
        <v>0</v>
      </c>
      <c r="K60" s="48">
        <v>212135000</v>
      </c>
      <c r="L60" s="60">
        <v>45013</v>
      </c>
    </row>
    <row r="61" spans="1:12" x14ac:dyDescent="0.3">
      <c r="A61" s="47">
        <v>500656</v>
      </c>
      <c r="B61" s="45" t="s">
        <v>981</v>
      </c>
      <c r="C61" s="47" t="s">
        <v>0</v>
      </c>
      <c r="D61" s="48">
        <v>91682326.230000004</v>
      </c>
      <c r="E61" s="45">
        <v>0</v>
      </c>
      <c r="F61" s="45">
        <v>0</v>
      </c>
      <c r="G61" s="48">
        <v>5899482.3899999997</v>
      </c>
      <c r="H61" s="45">
        <v>0</v>
      </c>
      <c r="I61" s="45">
        <v>0</v>
      </c>
      <c r="J61" s="45">
        <v>0</v>
      </c>
      <c r="K61" s="48">
        <v>97581808.620000005</v>
      </c>
      <c r="L61" s="60">
        <v>45918</v>
      </c>
    </row>
    <row r="62" spans="1:12" x14ac:dyDescent="0.3">
      <c r="A62" s="47">
        <v>500677</v>
      </c>
      <c r="B62" s="45" t="s">
        <v>709</v>
      </c>
      <c r="C62" s="47" t="s">
        <v>0</v>
      </c>
      <c r="D62" s="48">
        <v>714704966.99000001</v>
      </c>
      <c r="E62" s="45">
        <v>0</v>
      </c>
      <c r="F62" s="45">
        <v>0</v>
      </c>
      <c r="G62" s="48">
        <v>45989118.43</v>
      </c>
      <c r="H62" s="45">
        <v>0</v>
      </c>
      <c r="I62" s="45">
        <v>0</v>
      </c>
      <c r="J62" s="45">
        <v>0</v>
      </c>
      <c r="K62" s="48">
        <v>760694085.41999996</v>
      </c>
      <c r="L62" s="60">
        <v>11139</v>
      </c>
    </row>
    <row r="63" spans="1:12" x14ac:dyDescent="0.3">
      <c r="A63" s="47">
        <v>500686</v>
      </c>
      <c r="B63" s="45" t="s">
        <v>710</v>
      </c>
      <c r="C63" s="47" t="s">
        <v>0</v>
      </c>
      <c r="D63" s="48">
        <v>3270669.18</v>
      </c>
      <c r="E63" s="45">
        <v>0</v>
      </c>
      <c r="F63" s="45">
        <v>0</v>
      </c>
      <c r="G63" s="48">
        <v>207404.07</v>
      </c>
      <c r="H63" s="48">
        <v>-62988.38</v>
      </c>
      <c r="I63" s="45">
        <v>0</v>
      </c>
      <c r="J63" s="45">
        <v>0</v>
      </c>
      <c r="K63" s="48">
        <v>3415084.87</v>
      </c>
      <c r="L63" s="60">
        <v>44212</v>
      </c>
    </row>
    <row r="64" spans="1:12" x14ac:dyDescent="0.3">
      <c r="A64" s="47">
        <v>500700</v>
      </c>
      <c r="B64" s="45" t="s">
        <v>982</v>
      </c>
      <c r="C64" s="47" t="s">
        <v>26</v>
      </c>
      <c r="D64" s="48">
        <v>82596065.700000003</v>
      </c>
      <c r="E64" s="45">
        <v>0</v>
      </c>
      <c r="F64" s="45">
        <v>0</v>
      </c>
      <c r="G64" s="45">
        <v>0</v>
      </c>
      <c r="H64" s="48">
        <v>-7153989.9400000004</v>
      </c>
      <c r="I64" s="45">
        <v>0</v>
      </c>
      <c r="J64" s="45">
        <v>0</v>
      </c>
      <c r="K64" s="48">
        <v>75442075.760000005</v>
      </c>
      <c r="L64" s="60">
        <v>43524</v>
      </c>
    </row>
    <row r="65" spans="1:12" x14ac:dyDescent="0.3">
      <c r="A65" s="47">
        <v>500701</v>
      </c>
      <c r="B65" s="45" t="s">
        <v>983</v>
      </c>
      <c r="C65" s="47" t="s">
        <v>0</v>
      </c>
      <c r="D65" s="48">
        <v>185920303.94</v>
      </c>
      <c r="E65" s="45">
        <v>0</v>
      </c>
      <c r="F65" s="45">
        <v>0</v>
      </c>
      <c r="G65" s="48">
        <v>11954171.609999999</v>
      </c>
      <c r="H65" s="48">
        <v>-11783091.75</v>
      </c>
      <c r="I65" s="45">
        <v>0</v>
      </c>
      <c r="J65" s="45">
        <v>0</v>
      </c>
      <c r="K65" s="48">
        <v>186091383.80000001</v>
      </c>
    </row>
    <row r="66" spans="1:12" x14ac:dyDescent="0.3">
      <c r="A66" s="47">
        <v>500735</v>
      </c>
      <c r="B66" s="45" t="s">
        <v>985</v>
      </c>
      <c r="C66" s="47" t="s">
        <v>0</v>
      </c>
      <c r="D66" s="48">
        <v>314700000</v>
      </c>
      <c r="E66" s="45">
        <v>0</v>
      </c>
      <c r="F66" s="45">
        <v>0</v>
      </c>
      <c r="G66" s="48">
        <v>20250000</v>
      </c>
      <c r="H66" s="45">
        <v>0</v>
      </c>
      <c r="I66" s="45">
        <v>0</v>
      </c>
      <c r="J66" s="45">
        <v>0</v>
      </c>
      <c r="K66" s="48">
        <v>334950000</v>
      </c>
      <c r="L66" s="60">
        <v>44650</v>
      </c>
    </row>
    <row r="67" spans="1:12" x14ac:dyDescent="0.3">
      <c r="A67" s="47">
        <v>500746</v>
      </c>
      <c r="B67" s="45" t="s">
        <v>349</v>
      </c>
      <c r="C67" s="47" t="s">
        <v>2</v>
      </c>
      <c r="D67" s="48">
        <v>361548000</v>
      </c>
      <c r="E67" s="45">
        <v>0</v>
      </c>
      <c r="F67" s="45">
        <v>0</v>
      </c>
      <c r="G67" s="48">
        <v>14592000</v>
      </c>
      <c r="H67" s="45">
        <v>0</v>
      </c>
      <c r="I67" s="45">
        <v>0</v>
      </c>
      <c r="J67" s="45">
        <v>0</v>
      </c>
      <c r="K67" s="48">
        <v>376140000</v>
      </c>
    </row>
    <row r="68" spans="1:12" x14ac:dyDescent="0.3">
      <c r="A68" s="47">
        <v>500770</v>
      </c>
      <c r="B68" s="45" t="s">
        <v>987</v>
      </c>
      <c r="C68" s="47" t="s">
        <v>0</v>
      </c>
      <c r="D68" s="48">
        <v>85598400</v>
      </c>
      <c r="E68" s="45">
        <v>0</v>
      </c>
      <c r="F68" s="45">
        <v>0</v>
      </c>
      <c r="G68" s="48">
        <v>5508000</v>
      </c>
      <c r="H68" s="45">
        <v>0</v>
      </c>
      <c r="I68" s="45">
        <v>0</v>
      </c>
      <c r="J68" s="45">
        <v>0</v>
      </c>
      <c r="K68" s="48">
        <v>91106400</v>
      </c>
    </row>
    <row r="69" spans="1:12" x14ac:dyDescent="0.3">
      <c r="A69" s="47">
        <v>500781</v>
      </c>
      <c r="B69" s="45" t="s">
        <v>350</v>
      </c>
      <c r="C69" s="47" t="s">
        <v>0</v>
      </c>
      <c r="D69" s="48">
        <v>31470000</v>
      </c>
      <c r="E69" s="45">
        <v>0</v>
      </c>
      <c r="F69" s="45">
        <v>0</v>
      </c>
      <c r="G69" s="48">
        <v>1895937.5</v>
      </c>
      <c r="H69" s="48">
        <v>-2662187.5</v>
      </c>
      <c r="I69" s="45">
        <v>0</v>
      </c>
      <c r="J69" s="45">
        <v>0</v>
      </c>
      <c r="K69" s="48">
        <v>30703750</v>
      </c>
    </row>
    <row r="70" spans="1:12" x14ac:dyDescent="0.3">
      <c r="A70" s="47">
        <v>500782</v>
      </c>
      <c r="B70" s="45" t="s">
        <v>988</v>
      </c>
      <c r="C70" s="47" t="s">
        <v>4</v>
      </c>
      <c r="D70" s="48">
        <v>78513411.010000005</v>
      </c>
      <c r="E70" s="45">
        <v>0</v>
      </c>
      <c r="F70" s="45">
        <v>0</v>
      </c>
      <c r="G70" s="48">
        <v>3604893.99</v>
      </c>
      <c r="H70" s="45">
        <v>0</v>
      </c>
      <c r="I70" s="45">
        <v>0</v>
      </c>
      <c r="J70" s="45">
        <v>0</v>
      </c>
      <c r="K70" s="48">
        <v>82118305</v>
      </c>
    </row>
    <row r="71" spans="1:12" x14ac:dyDescent="0.3">
      <c r="A71" s="47">
        <v>500791</v>
      </c>
      <c r="B71" s="45" t="s">
        <v>1065</v>
      </c>
      <c r="C71" s="47" t="s">
        <v>0</v>
      </c>
      <c r="D71" s="48">
        <v>63570960.810000002</v>
      </c>
      <c r="E71" s="48">
        <v>3715306.14</v>
      </c>
      <c r="F71" s="45">
        <v>0</v>
      </c>
      <c r="G71" s="48">
        <v>4142137.54</v>
      </c>
      <c r="H71" s="45">
        <v>0</v>
      </c>
      <c r="I71" s="45">
        <v>0</v>
      </c>
      <c r="J71" s="45">
        <v>0</v>
      </c>
      <c r="K71" s="48">
        <v>71428404.489999995</v>
      </c>
    </row>
    <row r="72" spans="1:12" x14ac:dyDescent="0.3">
      <c r="A72" s="47">
        <v>500800</v>
      </c>
      <c r="B72" s="45" t="s">
        <v>1092</v>
      </c>
      <c r="C72" s="47" t="s">
        <v>4</v>
      </c>
      <c r="D72" s="48">
        <v>38027285.719999999</v>
      </c>
      <c r="E72" s="48">
        <v>417289.06</v>
      </c>
      <c r="F72" s="45">
        <v>0</v>
      </c>
      <c r="G72" s="48">
        <v>1752470.22</v>
      </c>
      <c r="H72" s="48">
        <v>-47269.03</v>
      </c>
      <c r="I72" s="45">
        <v>0</v>
      </c>
      <c r="J72" s="45">
        <v>0</v>
      </c>
      <c r="K72" s="48">
        <v>40149775.969999999</v>
      </c>
    </row>
    <row r="73" spans="1:12" x14ac:dyDescent="0.3">
      <c r="A73" s="47">
        <v>500805</v>
      </c>
      <c r="B73" s="45" t="s">
        <v>303</v>
      </c>
      <c r="C73" s="47" t="s">
        <v>0</v>
      </c>
      <c r="D73" s="48">
        <v>240160232.56999999</v>
      </c>
      <c r="E73" s="48">
        <v>12664010.27</v>
      </c>
      <c r="F73" s="45">
        <v>0</v>
      </c>
      <c r="G73" s="48">
        <v>15453589.779999999</v>
      </c>
      <c r="H73" s="45">
        <v>0</v>
      </c>
      <c r="I73" s="45">
        <v>0</v>
      </c>
      <c r="J73" s="45">
        <v>0</v>
      </c>
      <c r="K73" s="48">
        <v>268277832.62</v>
      </c>
    </row>
    <row r="74" spans="1:12" x14ac:dyDescent="0.3">
      <c r="A74" s="47">
        <v>500807</v>
      </c>
      <c r="B74" s="45" t="s">
        <v>304</v>
      </c>
      <c r="C74" s="47" t="s">
        <v>0</v>
      </c>
      <c r="D74" s="48">
        <v>89132478.609999999</v>
      </c>
      <c r="E74" s="45">
        <v>0</v>
      </c>
      <c r="F74" s="45">
        <v>0</v>
      </c>
      <c r="G74" s="48">
        <v>5735407.3399999999</v>
      </c>
      <c r="H74" s="45">
        <v>0</v>
      </c>
      <c r="I74" s="45">
        <v>0</v>
      </c>
      <c r="J74" s="45">
        <v>0</v>
      </c>
      <c r="K74" s="48">
        <v>94867885.950000003</v>
      </c>
    </row>
    <row r="75" spans="1:12" x14ac:dyDescent="0.3">
      <c r="A75" s="47">
        <v>500808</v>
      </c>
      <c r="B75" s="45" t="s">
        <v>305</v>
      </c>
      <c r="C75" s="47" t="s">
        <v>0</v>
      </c>
      <c r="D75" s="48">
        <v>61510016.799999997</v>
      </c>
      <c r="E75" s="45">
        <v>0</v>
      </c>
      <c r="F75" s="45">
        <v>0</v>
      </c>
      <c r="G75" s="48">
        <v>3957984.86</v>
      </c>
      <c r="H75" s="45">
        <v>0</v>
      </c>
      <c r="I75" s="45">
        <v>0</v>
      </c>
      <c r="J75" s="45">
        <v>0</v>
      </c>
      <c r="K75" s="48">
        <v>65468001.659999996</v>
      </c>
    </row>
    <row r="76" spans="1:12" x14ac:dyDescent="0.3">
      <c r="A76" s="47">
        <v>500827</v>
      </c>
      <c r="B76" s="45" t="s">
        <v>306</v>
      </c>
      <c r="C76" s="47" t="s">
        <v>0</v>
      </c>
      <c r="D76" s="48">
        <v>64642563.380000003</v>
      </c>
      <c r="E76" s="45">
        <v>0</v>
      </c>
      <c r="F76" s="45">
        <v>0</v>
      </c>
      <c r="G76" s="48">
        <v>4159554.83</v>
      </c>
      <c r="H76" s="45">
        <v>0</v>
      </c>
      <c r="I76" s="45">
        <v>0</v>
      </c>
      <c r="J76" s="45">
        <v>0</v>
      </c>
      <c r="K76" s="48">
        <v>68802118.209999993</v>
      </c>
    </row>
    <row r="77" spans="1:12" x14ac:dyDescent="0.3">
      <c r="A77" s="47">
        <v>500828</v>
      </c>
      <c r="B77" s="45" t="s">
        <v>1112</v>
      </c>
      <c r="C77" s="47" t="s">
        <v>4</v>
      </c>
      <c r="D77" s="48">
        <v>53737222.170000002</v>
      </c>
      <c r="E77" s="48">
        <v>6361311.0499999998</v>
      </c>
      <c r="F77" s="45">
        <v>0</v>
      </c>
      <c r="G77" s="48">
        <v>2490702.17</v>
      </c>
      <c r="H77" s="45">
        <v>0</v>
      </c>
      <c r="I77" s="45">
        <v>0</v>
      </c>
      <c r="J77" s="45">
        <v>0</v>
      </c>
      <c r="K77" s="48">
        <v>62589235.390000001</v>
      </c>
    </row>
    <row r="78" spans="1:12" x14ac:dyDescent="0.3">
      <c r="A78" s="47">
        <v>500845</v>
      </c>
      <c r="B78" s="45" t="s">
        <v>711</v>
      </c>
      <c r="C78" s="47" t="s">
        <v>0</v>
      </c>
      <c r="D78" s="48">
        <v>147369881.13999999</v>
      </c>
      <c r="E78" s="48">
        <v>25000208.329999998</v>
      </c>
      <c r="F78" s="45">
        <v>0</v>
      </c>
      <c r="G78" s="48">
        <v>9615055.7899999991</v>
      </c>
      <c r="H78" s="45">
        <v>0</v>
      </c>
      <c r="I78" s="45">
        <v>0</v>
      </c>
      <c r="J78" s="45">
        <v>0</v>
      </c>
      <c r="K78" s="48">
        <v>181985145.25999999</v>
      </c>
    </row>
    <row r="79" spans="1:12" x14ac:dyDescent="0.3">
      <c r="A79" s="47">
        <v>500846</v>
      </c>
      <c r="B79" s="45" t="s">
        <v>712</v>
      </c>
      <c r="C79" s="47" t="s">
        <v>0</v>
      </c>
      <c r="D79" s="48">
        <v>12588000</v>
      </c>
      <c r="E79" s="45">
        <v>0</v>
      </c>
      <c r="F79" s="45">
        <v>0</v>
      </c>
      <c r="G79" s="48">
        <v>810000</v>
      </c>
      <c r="H79" s="45">
        <v>0</v>
      </c>
      <c r="I79" s="45">
        <v>0</v>
      </c>
      <c r="J79" s="45">
        <v>0</v>
      </c>
      <c r="K79" s="48">
        <v>13398000</v>
      </c>
    </row>
    <row r="80" spans="1:12" x14ac:dyDescent="0.3">
      <c r="A80" s="47">
        <v>500877</v>
      </c>
      <c r="B80" s="45" t="s">
        <v>713</v>
      </c>
      <c r="C80" s="47" t="s">
        <v>0</v>
      </c>
      <c r="D80" s="48">
        <v>251760000</v>
      </c>
      <c r="E80" s="45">
        <v>0</v>
      </c>
      <c r="F80" s="45">
        <v>0</v>
      </c>
      <c r="G80" s="48">
        <v>16200000</v>
      </c>
      <c r="H80" s="45">
        <v>0</v>
      </c>
      <c r="I80" s="45">
        <v>0</v>
      </c>
      <c r="J80" s="45">
        <v>0</v>
      </c>
      <c r="K80" s="48">
        <v>267960000</v>
      </c>
    </row>
    <row r="81" spans="1:12" x14ac:dyDescent="0.3">
      <c r="A81" s="47">
        <v>500883</v>
      </c>
      <c r="B81" s="45" t="s">
        <v>351</v>
      </c>
      <c r="C81" s="47" t="s">
        <v>0</v>
      </c>
      <c r="D81" s="45">
        <v>0</v>
      </c>
      <c r="E81" s="48">
        <v>6534926.9500000002</v>
      </c>
      <c r="F81" s="45">
        <v>0</v>
      </c>
      <c r="G81" s="48">
        <v>434621.41</v>
      </c>
      <c r="H81" s="45">
        <v>0</v>
      </c>
      <c r="I81" s="45">
        <v>0</v>
      </c>
      <c r="J81" s="45">
        <v>0</v>
      </c>
      <c r="K81" s="48">
        <v>6969548.3600000003</v>
      </c>
    </row>
    <row r="82" spans="1:12" x14ac:dyDescent="0.3">
      <c r="A82" s="47">
        <v>500884</v>
      </c>
      <c r="B82" s="45" t="s">
        <v>352</v>
      </c>
      <c r="C82" s="47" t="s">
        <v>0</v>
      </c>
      <c r="D82" s="45">
        <v>0</v>
      </c>
      <c r="E82" s="48">
        <v>4444415.6900000004</v>
      </c>
      <c r="F82" s="45">
        <v>0</v>
      </c>
      <c r="G82" s="48">
        <v>295586.81</v>
      </c>
      <c r="H82" s="45">
        <v>0</v>
      </c>
      <c r="I82" s="45">
        <v>0</v>
      </c>
      <c r="J82" s="45">
        <v>0</v>
      </c>
      <c r="K82" s="48">
        <v>4740002.5</v>
      </c>
    </row>
    <row r="83" spans="1:12" x14ac:dyDescent="0.3">
      <c r="A83" s="47">
        <v>500885</v>
      </c>
      <c r="B83" s="45" t="s">
        <v>307</v>
      </c>
      <c r="C83" s="47" t="s">
        <v>0</v>
      </c>
      <c r="D83" s="45">
        <v>0</v>
      </c>
      <c r="E83" s="48">
        <v>67703638.340000004</v>
      </c>
      <c r="F83" s="45">
        <v>0</v>
      </c>
      <c r="G83" s="48">
        <v>358139.67</v>
      </c>
      <c r="H83" s="45">
        <v>0</v>
      </c>
      <c r="I83" s="45">
        <v>0</v>
      </c>
      <c r="J83" s="45">
        <v>0</v>
      </c>
      <c r="K83" s="48">
        <v>68061778.010000005</v>
      </c>
    </row>
    <row r="85" spans="1:12" x14ac:dyDescent="0.3">
      <c r="B85" s="50" t="s">
        <v>794</v>
      </c>
      <c r="C85" s="50"/>
      <c r="D85" s="51">
        <v>4081516700.6300001</v>
      </c>
      <c r="E85" s="51">
        <v>126841105.83</v>
      </c>
      <c r="F85" s="51">
        <v>1124045.98</v>
      </c>
      <c r="G85" s="51">
        <v>247169084.62</v>
      </c>
      <c r="H85" s="51">
        <v>-27001957.66</v>
      </c>
      <c r="I85" s="52">
        <v>0</v>
      </c>
      <c r="J85" s="51">
        <v>-1125194.3600000001</v>
      </c>
      <c r="K85" s="51">
        <v>4428523785.04</v>
      </c>
    </row>
    <row r="87" spans="1:12" x14ac:dyDescent="0.3">
      <c r="A87" s="47" t="s">
        <v>717</v>
      </c>
    </row>
    <row r="88" spans="1:12" x14ac:dyDescent="0.3">
      <c r="A88" s="47">
        <v>500876</v>
      </c>
      <c r="B88" s="45" t="s">
        <v>1134</v>
      </c>
      <c r="C88" s="47" t="s">
        <v>0</v>
      </c>
      <c r="D88" s="48">
        <v>3545252.85</v>
      </c>
      <c r="E88" s="45">
        <v>0</v>
      </c>
      <c r="F88" s="45">
        <v>0</v>
      </c>
      <c r="G88" s="48">
        <v>228126.37</v>
      </c>
      <c r="H88" s="45">
        <v>0</v>
      </c>
      <c r="I88" s="45">
        <v>0</v>
      </c>
      <c r="J88" s="45">
        <v>0</v>
      </c>
      <c r="K88" s="48">
        <v>3773379.22</v>
      </c>
    </row>
    <row r="90" spans="1:12" x14ac:dyDescent="0.3">
      <c r="B90" s="50" t="s">
        <v>832</v>
      </c>
      <c r="C90" s="50"/>
      <c r="D90" s="51">
        <v>3545252.85</v>
      </c>
      <c r="E90" s="52">
        <v>0</v>
      </c>
      <c r="F90" s="52">
        <v>0</v>
      </c>
      <c r="G90" s="51">
        <v>228126.37</v>
      </c>
      <c r="H90" s="52">
        <v>0</v>
      </c>
      <c r="I90" s="52">
        <v>0</v>
      </c>
      <c r="J90" s="52">
        <v>0</v>
      </c>
      <c r="K90" s="51">
        <v>3773379.22</v>
      </c>
    </row>
    <row r="92" spans="1:12" x14ac:dyDescent="0.3">
      <c r="A92" s="47" t="s">
        <v>719</v>
      </c>
    </row>
    <row r="93" spans="1:12" x14ac:dyDescent="0.3">
      <c r="A93" s="47">
        <v>500626</v>
      </c>
      <c r="B93" s="45" t="s">
        <v>718</v>
      </c>
      <c r="C93" s="47" t="s">
        <v>0</v>
      </c>
      <c r="D93" s="48">
        <v>63813505.649999999</v>
      </c>
      <c r="E93" s="45">
        <v>0</v>
      </c>
      <c r="F93" s="45">
        <v>0</v>
      </c>
      <c r="G93" s="48">
        <v>4106207.48</v>
      </c>
      <c r="H93" s="45">
        <v>0</v>
      </c>
      <c r="I93" s="45">
        <v>0</v>
      </c>
      <c r="J93" s="45">
        <v>0</v>
      </c>
      <c r="K93" s="48">
        <v>67919713.129999995</v>
      </c>
      <c r="L93" s="60">
        <v>42049</v>
      </c>
    </row>
    <row r="95" spans="1:12" x14ac:dyDescent="0.3">
      <c r="B95" s="50" t="s">
        <v>795</v>
      </c>
      <c r="C95" s="50"/>
      <c r="D95" s="51">
        <v>63813505.649999999</v>
      </c>
      <c r="E95" s="52">
        <v>0</v>
      </c>
      <c r="F95" s="52">
        <v>0</v>
      </c>
      <c r="G95" s="51">
        <v>4106207.48</v>
      </c>
      <c r="H95" s="52">
        <v>0</v>
      </c>
      <c r="I95" s="52">
        <v>0</v>
      </c>
      <c r="J95" s="52">
        <v>0</v>
      </c>
      <c r="K95" s="51">
        <v>67919713.129999995</v>
      </c>
    </row>
    <row r="97" spans="1:12" x14ac:dyDescent="0.3">
      <c r="A97" s="47" t="s">
        <v>721</v>
      </c>
    </row>
    <row r="98" spans="1:12" x14ac:dyDescent="0.3">
      <c r="A98" s="47">
        <v>500323</v>
      </c>
      <c r="B98" s="45" t="s">
        <v>720</v>
      </c>
      <c r="C98" s="47" t="s">
        <v>26</v>
      </c>
      <c r="D98" s="48">
        <v>8000000</v>
      </c>
      <c r="E98" s="48">
        <v>1500000</v>
      </c>
      <c r="F98" s="45">
        <v>0</v>
      </c>
      <c r="G98" s="45">
        <v>0</v>
      </c>
      <c r="H98" s="48">
        <v>-1500000</v>
      </c>
      <c r="I98" s="45">
        <v>0</v>
      </c>
      <c r="J98" s="45">
        <v>0</v>
      </c>
      <c r="K98" s="48">
        <v>8000000</v>
      </c>
      <c r="L98" s="60">
        <v>42000</v>
      </c>
    </row>
    <row r="100" spans="1:12" x14ac:dyDescent="0.3">
      <c r="B100" s="50" t="s">
        <v>796</v>
      </c>
      <c r="C100" s="50"/>
      <c r="D100" s="51">
        <v>8000000</v>
      </c>
      <c r="E100" s="51">
        <v>1500000</v>
      </c>
      <c r="F100" s="52">
        <v>0</v>
      </c>
      <c r="G100" s="52">
        <v>0</v>
      </c>
      <c r="H100" s="51">
        <v>-1500000</v>
      </c>
      <c r="I100" s="52">
        <v>0</v>
      </c>
      <c r="J100" s="52">
        <v>0</v>
      </c>
      <c r="K100" s="51">
        <v>8000000</v>
      </c>
    </row>
    <row r="102" spans="1:12" x14ac:dyDescent="0.3">
      <c r="A102" s="47" t="s">
        <v>317</v>
      </c>
    </row>
    <row r="103" spans="1:12" x14ac:dyDescent="0.3">
      <c r="A103" s="47">
        <v>500187</v>
      </c>
      <c r="B103" s="45" t="s">
        <v>354</v>
      </c>
      <c r="C103" s="47" t="s">
        <v>26</v>
      </c>
      <c r="D103" s="48">
        <v>26832.06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8">
        <v>26832.06</v>
      </c>
      <c r="L103" s="60">
        <v>39812</v>
      </c>
    </row>
    <row r="104" spans="1:12" x14ac:dyDescent="0.3">
      <c r="A104" s="47">
        <v>500445</v>
      </c>
      <c r="B104" s="45" t="s">
        <v>991</v>
      </c>
      <c r="C104" s="47" t="s">
        <v>26</v>
      </c>
      <c r="D104" s="48">
        <v>354325.28</v>
      </c>
      <c r="E104" s="45">
        <v>0</v>
      </c>
      <c r="F104" s="45">
        <v>0</v>
      </c>
      <c r="G104" s="45">
        <v>0</v>
      </c>
      <c r="H104" s="48">
        <v>-10772.72</v>
      </c>
      <c r="I104" s="45">
        <v>0</v>
      </c>
      <c r="J104" s="45">
        <v>0</v>
      </c>
      <c r="K104" s="48">
        <v>343552.56</v>
      </c>
      <c r="L104" s="60">
        <v>42046</v>
      </c>
    </row>
    <row r="105" spans="1:12" x14ac:dyDescent="0.3">
      <c r="A105" s="47">
        <v>500507</v>
      </c>
      <c r="B105" s="45" t="s">
        <v>716</v>
      </c>
      <c r="C105" s="47" t="s">
        <v>26</v>
      </c>
      <c r="D105" s="48">
        <v>5590500</v>
      </c>
      <c r="E105" s="48">
        <v>1819000</v>
      </c>
      <c r="F105" s="45">
        <v>0</v>
      </c>
      <c r="G105" s="45">
        <v>0</v>
      </c>
      <c r="H105" s="48">
        <v>-1924000</v>
      </c>
      <c r="I105" s="45">
        <v>0</v>
      </c>
      <c r="J105" s="45">
        <v>0</v>
      </c>
      <c r="K105" s="48">
        <v>5485500</v>
      </c>
      <c r="L105" s="60">
        <v>42235</v>
      </c>
    </row>
    <row r="106" spans="1:12" x14ac:dyDescent="0.3">
      <c r="A106" s="47">
        <v>500523</v>
      </c>
      <c r="B106" s="45" t="s">
        <v>722</v>
      </c>
      <c r="C106" s="47" t="s">
        <v>0</v>
      </c>
      <c r="D106" s="48">
        <v>7170963.8099999996</v>
      </c>
      <c r="E106" s="48">
        <v>8677572</v>
      </c>
      <c r="F106" s="45">
        <v>0</v>
      </c>
      <c r="G106" s="48">
        <v>548989.57999999996</v>
      </c>
      <c r="H106" s="48">
        <v>-7670961.5</v>
      </c>
      <c r="I106" s="45">
        <v>0</v>
      </c>
      <c r="J106" s="45">
        <v>0</v>
      </c>
      <c r="K106" s="48">
        <v>8726563.8900000006</v>
      </c>
      <c r="L106" s="60">
        <v>42277</v>
      </c>
    </row>
    <row r="107" spans="1:12" x14ac:dyDescent="0.3">
      <c r="A107" s="47">
        <v>500538</v>
      </c>
      <c r="B107" s="45" t="s">
        <v>313</v>
      </c>
      <c r="C107" s="47" t="s">
        <v>0</v>
      </c>
      <c r="D107" s="48">
        <v>6596165.7999999998</v>
      </c>
      <c r="E107" s="48">
        <v>725289.62</v>
      </c>
      <c r="F107" s="45">
        <v>0</v>
      </c>
      <c r="G107" s="48">
        <v>398377.14</v>
      </c>
      <c r="H107" s="48">
        <v>-1371359.85</v>
      </c>
      <c r="I107" s="45">
        <v>0</v>
      </c>
      <c r="J107" s="45">
        <v>0</v>
      </c>
      <c r="K107" s="48">
        <v>6348472.71</v>
      </c>
      <c r="L107" s="60">
        <v>42115</v>
      </c>
    </row>
    <row r="108" spans="1:12" x14ac:dyDescent="0.3">
      <c r="A108" s="47">
        <v>500682</v>
      </c>
      <c r="B108" s="45" t="s">
        <v>797</v>
      </c>
      <c r="C108" s="47" t="s">
        <v>2</v>
      </c>
      <c r="D108" s="48">
        <v>764824.04</v>
      </c>
      <c r="E108" s="45">
        <v>0</v>
      </c>
      <c r="F108" s="45">
        <v>0</v>
      </c>
      <c r="G108" s="48">
        <v>30868.13</v>
      </c>
      <c r="H108" s="45">
        <v>0</v>
      </c>
      <c r="I108" s="45">
        <v>0</v>
      </c>
      <c r="J108" s="45">
        <v>0</v>
      </c>
      <c r="K108" s="48">
        <v>795692.17</v>
      </c>
    </row>
    <row r="109" spans="1:12" x14ac:dyDescent="0.3">
      <c r="A109" s="47">
        <v>500693</v>
      </c>
      <c r="B109" s="45" t="s">
        <v>314</v>
      </c>
      <c r="C109" s="47" t="s">
        <v>26</v>
      </c>
      <c r="D109" s="48">
        <v>9216921.25</v>
      </c>
      <c r="E109" s="48">
        <v>6491041.9699999997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8">
        <v>15707963.220000001</v>
      </c>
      <c r="L109" s="60">
        <v>42004</v>
      </c>
    </row>
    <row r="110" spans="1:12" x14ac:dyDescent="0.3">
      <c r="A110" s="47">
        <v>500717</v>
      </c>
      <c r="B110" s="45" t="s">
        <v>798</v>
      </c>
      <c r="D110" s="48">
        <v>62922846.039999999</v>
      </c>
      <c r="E110" s="45">
        <v>0</v>
      </c>
      <c r="F110" s="45">
        <v>0</v>
      </c>
      <c r="G110" s="48">
        <v>4048896.22</v>
      </c>
      <c r="H110" s="45">
        <v>0</v>
      </c>
      <c r="I110" s="45">
        <v>0</v>
      </c>
      <c r="J110" s="45">
        <v>0</v>
      </c>
      <c r="K110" s="48">
        <v>66971742.259999998</v>
      </c>
      <c r="L110" s="60">
        <v>42110</v>
      </c>
    </row>
    <row r="111" spans="1:12" x14ac:dyDescent="0.3">
      <c r="A111" s="47">
        <v>500724</v>
      </c>
      <c r="B111" s="45" t="s">
        <v>315</v>
      </c>
      <c r="C111" s="47" t="s">
        <v>0</v>
      </c>
      <c r="D111" s="48">
        <v>35213701.670000002</v>
      </c>
      <c r="E111" s="45">
        <v>0</v>
      </c>
      <c r="F111" s="45">
        <v>0</v>
      </c>
      <c r="G111" s="48">
        <v>2263521.54</v>
      </c>
      <c r="H111" s="48">
        <v>-10601862.99</v>
      </c>
      <c r="I111" s="45">
        <v>0</v>
      </c>
      <c r="J111" s="45">
        <v>0</v>
      </c>
      <c r="K111" s="48">
        <v>26875360.219999999</v>
      </c>
      <c r="L111" s="60">
        <v>42165</v>
      </c>
    </row>
    <row r="112" spans="1:12" x14ac:dyDescent="0.3">
      <c r="A112" s="47">
        <v>500732</v>
      </c>
      <c r="B112" s="45" t="s">
        <v>723</v>
      </c>
      <c r="C112" s="47" t="s">
        <v>0</v>
      </c>
      <c r="D112" s="48">
        <v>1550287</v>
      </c>
      <c r="E112" s="48">
        <v>406031.74</v>
      </c>
      <c r="F112" s="45">
        <v>0</v>
      </c>
      <c r="G112" s="48">
        <v>79184.55</v>
      </c>
      <c r="H112" s="48">
        <v>-911900.02</v>
      </c>
      <c r="I112" s="45">
        <v>0</v>
      </c>
      <c r="J112" s="45">
        <v>0</v>
      </c>
      <c r="K112" s="48">
        <v>1123603.27</v>
      </c>
      <c r="L112" s="60">
        <v>42150</v>
      </c>
    </row>
    <row r="113" spans="1:12" x14ac:dyDescent="0.3">
      <c r="A113" s="47">
        <v>500734</v>
      </c>
      <c r="B113" s="45" t="s">
        <v>799</v>
      </c>
      <c r="C113" s="47" t="s">
        <v>0</v>
      </c>
      <c r="D113" s="48">
        <v>9800409.5</v>
      </c>
      <c r="E113" s="48">
        <v>4350990.9000000004</v>
      </c>
      <c r="F113" s="45">
        <v>0</v>
      </c>
      <c r="G113" s="48">
        <v>490153.66</v>
      </c>
      <c r="H113" s="48">
        <v>-6483105.8899999997</v>
      </c>
      <c r="I113" s="45">
        <v>0</v>
      </c>
      <c r="J113" s="45">
        <v>0</v>
      </c>
      <c r="K113" s="48">
        <v>8158448.1699999999</v>
      </c>
      <c r="L113" s="60">
        <v>42221</v>
      </c>
    </row>
    <row r="114" spans="1:12" x14ac:dyDescent="0.3">
      <c r="A114" s="47">
        <v>500768</v>
      </c>
      <c r="B114" s="45" t="s">
        <v>357</v>
      </c>
      <c r="C114" s="47" t="s">
        <v>0</v>
      </c>
      <c r="D114" s="48">
        <v>150554720.37</v>
      </c>
      <c r="E114" s="48">
        <v>39837596</v>
      </c>
      <c r="F114" s="45">
        <v>0</v>
      </c>
      <c r="G114" s="48">
        <v>10156540.289999999</v>
      </c>
      <c r="H114" s="48">
        <v>-21917654.670000002</v>
      </c>
      <c r="I114" s="45">
        <v>0</v>
      </c>
      <c r="J114" s="45">
        <v>0</v>
      </c>
      <c r="K114" s="48">
        <v>178631201.99000001</v>
      </c>
    </row>
    <row r="115" spans="1:12" x14ac:dyDescent="0.3">
      <c r="A115" s="47">
        <v>500796</v>
      </c>
      <c r="B115" s="45" t="s">
        <v>724</v>
      </c>
      <c r="C115" s="47" t="s">
        <v>26</v>
      </c>
      <c r="D115" s="48">
        <v>626340.54</v>
      </c>
      <c r="E115" s="45">
        <v>0</v>
      </c>
      <c r="F115" s="45">
        <v>0</v>
      </c>
      <c r="G115" s="45">
        <v>0</v>
      </c>
      <c r="H115" s="48">
        <v>-626340.54</v>
      </c>
      <c r="I115" s="45">
        <v>0</v>
      </c>
      <c r="J115" s="45">
        <v>0</v>
      </c>
      <c r="K115" s="45">
        <v>0</v>
      </c>
    </row>
    <row r="116" spans="1:12" x14ac:dyDescent="0.3">
      <c r="A116" s="47">
        <v>500829</v>
      </c>
      <c r="B116" s="45" t="s">
        <v>1113</v>
      </c>
      <c r="C116" s="47" t="s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</row>
    <row r="117" spans="1:12" x14ac:dyDescent="0.3">
      <c r="A117" s="47">
        <v>500839</v>
      </c>
      <c r="B117" s="45" t="s">
        <v>733</v>
      </c>
      <c r="C117" s="47" t="s">
        <v>0</v>
      </c>
      <c r="D117" s="48">
        <v>83189896</v>
      </c>
      <c r="E117" s="45">
        <v>0</v>
      </c>
      <c r="F117" s="45">
        <v>0</v>
      </c>
      <c r="G117" s="48">
        <v>5351719.8099999996</v>
      </c>
      <c r="H117" s="48">
        <v>-20324673.059999999</v>
      </c>
      <c r="I117" s="45">
        <v>0</v>
      </c>
      <c r="J117" s="45">
        <v>0</v>
      </c>
      <c r="K117" s="48">
        <v>68216942.75</v>
      </c>
    </row>
    <row r="118" spans="1:12" x14ac:dyDescent="0.3">
      <c r="A118" s="47">
        <v>500840</v>
      </c>
      <c r="B118" s="45" t="s">
        <v>316</v>
      </c>
      <c r="C118" s="47" t="s">
        <v>0</v>
      </c>
      <c r="D118" s="48">
        <v>6711904.1100000003</v>
      </c>
      <c r="E118" s="48">
        <v>15370204.26</v>
      </c>
      <c r="F118" s="45">
        <v>0</v>
      </c>
      <c r="G118" s="48">
        <v>1454124.16</v>
      </c>
      <c r="H118" s="45">
        <v>0</v>
      </c>
      <c r="I118" s="45">
        <v>0</v>
      </c>
      <c r="J118" s="45">
        <v>0</v>
      </c>
      <c r="K118" s="48">
        <v>23536232.530000001</v>
      </c>
    </row>
    <row r="120" spans="1:12" x14ac:dyDescent="0.3">
      <c r="B120" s="50" t="s">
        <v>800</v>
      </c>
      <c r="C120" s="50"/>
      <c r="D120" s="51">
        <v>380290637.47000003</v>
      </c>
      <c r="E120" s="51">
        <v>77677726.489999995</v>
      </c>
      <c r="F120" s="52">
        <v>0</v>
      </c>
      <c r="G120" s="51">
        <v>24822375.079999998</v>
      </c>
      <c r="H120" s="51">
        <v>-71842631.239999995</v>
      </c>
      <c r="I120" s="52">
        <v>0</v>
      </c>
      <c r="J120" s="52">
        <v>0</v>
      </c>
      <c r="K120" s="51">
        <v>410948107.80000001</v>
      </c>
    </row>
    <row r="122" spans="1:12" x14ac:dyDescent="0.3">
      <c r="A122" s="47" t="s">
        <v>319</v>
      </c>
    </row>
    <row r="123" spans="1:12" x14ac:dyDescent="0.3">
      <c r="A123" s="47">
        <v>500345</v>
      </c>
      <c r="B123" s="45" t="s">
        <v>997</v>
      </c>
      <c r="C123" s="47" t="s">
        <v>26</v>
      </c>
      <c r="D123" s="48">
        <v>6970693.6100000003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8">
        <v>6970693.6100000003</v>
      </c>
      <c r="L123" s="60">
        <v>42899</v>
      </c>
    </row>
    <row r="124" spans="1:12" x14ac:dyDescent="0.3">
      <c r="A124" s="47">
        <v>500748</v>
      </c>
      <c r="B124" s="45" t="s">
        <v>734</v>
      </c>
      <c r="C124" s="47" t="s">
        <v>26</v>
      </c>
      <c r="D124" s="48">
        <v>911015.7</v>
      </c>
      <c r="E124" s="45">
        <v>0</v>
      </c>
      <c r="F124" s="45">
        <v>0</v>
      </c>
      <c r="G124" s="45">
        <v>0</v>
      </c>
      <c r="H124" s="48">
        <v>-160767.48000000001</v>
      </c>
      <c r="I124" s="45">
        <v>0</v>
      </c>
      <c r="J124" s="45">
        <v>0</v>
      </c>
      <c r="K124" s="48">
        <v>750248.22</v>
      </c>
    </row>
    <row r="126" spans="1:12" x14ac:dyDescent="0.3">
      <c r="B126" s="50" t="s">
        <v>998</v>
      </c>
      <c r="C126" s="50"/>
      <c r="D126" s="51">
        <v>7881709.3099999996</v>
      </c>
      <c r="E126" s="52">
        <v>0</v>
      </c>
      <c r="F126" s="52">
        <v>0</v>
      </c>
      <c r="G126" s="52">
        <v>0</v>
      </c>
      <c r="H126" s="51">
        <v>-160767.48000000001</v>
      </c>
      <c r="I126" s="52">
        <v>0</v>
      </c>
      <c r="J126" s="52">
        <v>0</v>
      </c>
      <c r="K126" s="51">
        <v>7720941.8300000001</v>
      </c>
    </row>
    <row r="128" spans="1:12" x14ac:dyDescent="0.3">
      <c r="A128" s="47" t="s">
        <v>326</v>
      </c>
    </row>
    <row r="129" spans="1:12" x14ac:dyDescent="0.3">
      <c r="A129" s="47">
        <v>500010</v>
      </c>
      <c r="B129" s="45" t="s">
        <v>320</v>
      </c>
      <c r="C129" s="47" t="s">
        <v>0</v>
      </c>
      <c r="D129" s="48">
        <v>15352914.119999999</v>
      </c>
      <c r="E129" s="45">
        <v>0</v>
      </c>
      <c r="F129" s="45">
        <v>0</v>
      </c>
      <c r="G129" s="48">
        <v>987913.93</v>
      </c>
      <c r="H129" s="45">
        <v>0</v>
      </c>
      <c r="I129" s="45">
        <v>0</v>
      </c>
      <c r="J129" s="45">
        <v>0</v>
      </c>
      <c r="K129" s="48">
        <v>16340828.050000001</v>
      </c>
      <c r="L129" s="60">
        <v>40522</v>
      </c>
    </row>
    <row r="130" spans="1:12" x14ac:dyDescent="0.3">
      <c r="A130" s="47">
        <v>500011</v>
      </c>
      <c r="B130" s="45" t="s">
        <v>321</v>
      </c>
      <c r="C130" s="47" t="s">
        <v>0</v>
      </c>
      <c r="D130" s="48">
        <v>15532160.960000001</v>
      </c>
      <c r="E130" s="45">
        <v>0</v>
      </c>
      <c r="F130" s="45">
        <v>0</v>
      </c>
      <c r="G130" s="48">
        <v>999447.91</v>
      </c>
      <c r="H130" s="45">
        <v>0</v>
      </c>
      <c r="I130" s="45">
        <v>0</v>
      </c>
      <c r="J130" s="45">
        <v>0</v>
      </c>
      <c r="K130" s="48">
        <v>16531608.869999999</v>
      </c>
      <c r="L130" s="60">
        <v>40522</v>
      </c>
    </row>
    <row r="131" spans="1:12" x14ac:dyDescent="0.3">
      <c r="A131" s="47">
        <v>500042</v>
      </c>
      <c r="B131" s="45" t="s">
        <v>322</v>
      </c>
      <c r="C131" s="47" t="s">
        <v>0</v>
      </c>
      <c r="D131" s="48">
        <v>16534278.84</v>
      </c>
      <c r="E131" s="45">
        <v>0</v>
      </c>
      <c r="F131" s="45">
        <v>0</v>
      </c>
      <c r="G131" s="48">
        <v>1063931.2</v>
      </c>
      <c r="H131" s="45">
        <v>0</v>
      </c>
      <c r="I131" s="45">
        <v>0</v>
      </c>
      <c r="J131" s="45">
        <v>0</v>
      </c>
      <c r="K131" s="48">
        <v>17598210.039999999</v>
      </c>
      <c r="L131" s="60">
        <v>39685</v>
      </c>
    </row>
    <row r="132" spans="1:12" x14ac:dyDescent="0.3">
      <c r="A132" s="47">
        <v>500265</v>
      </c>
      <c r="B132" s="45" t="s">
        <v>323</v>
      </c>
      <c r="C132" s="47" t="s">
        <v>0</v>
      </c>
      <c r="D132" s="48">
        <v>75027041.829999998</v>
      </c>
      <c r="E132" s="45">
        <v>0</v>
      </c>
      <c r="F132" s="45">
        <v>0</v>
      </c>
      <c r="G132" s="48">
        <v>4827764.83</v>
      </c>
      <c r="H132" s="45">
        <v>0</v>
      </c>
      <c r="I132" s="45">
        <v>0</v>
      </c>
      <c r="J132" s="45">
        <v>0</v>
      </c>
      <c r="K132" s="48">
        <v>79854806.659999996</v>
      </c>
      <c r="L132" s="60">
        <v>41029</v>
      </c>
    </row>
    <row r="133" spans="1:12" x14ac:dyDescent="0.3">
      <c r="A133" s="47">
        <v>500274</v>
      </c>
      <c r="B133" s="45" t="s">
        <v>324</v>
      </c>
      <c r="C133" s="47" t="s">
        <v>0</v>
      </c>
      <c r="D133" s="48">
        <v>37319143.590000004</v>
      </c>
      <c r="E133" s="45">
        <v>0</v>
      </c>
      <c r="F133" s="45">
        <v>0</v>
      </c>
      <c r="G133" s="48">
        <v>2401374.81</v>
      </c>
      <c r="H133" s="45">
        <v>0</v>
      </c>
      <c r="I133" s="45">
        <v>0</v>
      </c>
      <c r="J133" s="45">
        <v>0</v>
      </c>
      <c r="K133" s="48">
        <v>39720518.399999999</v>
      </c>
      <c r="L133" s="60">
        <v>42946</v>
      </c>
    </row>
    <row r="135" spans="1:12" x14ac:dyDescent="0.3">
      <c r="B135" s="50" t="s">
        <v>801</v>
      </c>
      <c r="C135" s="50"/>
      <c r="D135" s="51">
        <v>159765539.34</v>
      </c>
      <c r="E135" s="52">
        <v>0</v>
      </c>
      <c r="F135" s="52">
        <v>0</v>
      </c>
      <c r="G135" s="51">
        <v>10280432.68</v>
      </c>
      <c r="H135" s="52">
        <v>0</v>
      </c>
      <c r="I135" s="52">
        <v>0</v>
      </c>
      <c r="J135" s="52">
        <v>0</v>
      </c>
      <c r="K135" s="51">
        <v>170045972.02000001</v>
      </c>
    </row>
    <row r="137" spans="1:12" x14ac:dyDescent="0.3">
      <c r="A137" s="47" t="s">
        <v>337</v>
      </c>
    </row>
    <row r="138" spans="1:12" x14ac:dyDescent="0.3">
      <c r="A138" s="47">
        <v>500317</v>
      </c>
      <c r="B138" s="45" t="s">
        <v>725</v>
      </c>
      <c r="C138" s="47" t="s">
        <v>26</v>
      </c>
      <c r="D138" s="48">
        <v>537811.87</v>
      </c>
      <c r="E138" s="45">
        <v>0</v>
      </c>
      <c r="F138" s="45">
        <v>0</v>
      </c>
      <c r="G138" s="45">
        <v>0</v>
      </c>
      <c r="H138" s="48">
        <v>-2329.71</v>
      </c>
      <c r="I138" s="45">
        <v>0</v>
      </c>
      <c r="J138" s="45">
        <v>0</v>
      </c>
      <c r="K138" s="48">
        <v>535482.16</v>
      </c>
      <c r="L138" s="60">
        <v>40573</v>
      </c>
    </row>
    <row r="139" spans="1:12" x14ac:dyDescent="0.3">
      <c r="A139" s="47">
        <v>500385</v>
      </c>
      <c r="B139" s="45" t="s">
        <v>1003</v>
      </c>
      <c r="C139" s="47" t="s">
        <v>26</v>
      </c>
      <c r="D139" s="48">
        <v>1121253.6499999999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1121253.6499999999</v>
      </c>
      <c r="L139" s="60">
        <v>41433</v>
      </c>
    </row>
    <row r="140" spans="1:12" x14ac:dyDescent="0.3">
      <c r="A140" s="47">
        <v>500508</v>
      </c>
      <c r="B140" s="45" t="s">
        <v>726</v>
      </c>
      <c r="C140" s="47" t="s">
        <v>26</v>
      </c>
      <c r="D140" s="48">
        <v>678514.05</v>
      </c>
      <c r="E140" s="45">
        <v>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8">
        <v>678514.05</v>
      </c>
      <c r="L140" s="60">
        <v>42615</v>
      </c>
    </row>
    <row r="141" spans="1:12" x14ac:dyDescent="0.3">
      <c r="A141" s="47">
        <v>500543</v>
      </c>
      <c r="B141" s="45" t="s">
        <v>1006</v>
      </c>
      <c r="C141" s="47" t="s">
        <v>26</v>
      </c>
      <c r="D141" s="48">
        <v>202434.72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8">
        <v>202434.72</v>
      </c>
      <c r="L141" s="60">
        <v>42062</v>
      </c>
    </row>
    <row r="142" spans="1:12" x14ac:dyDescent="0.3">
      <c r="A142" s="47">
        <v>500560</v>
      </c>
      <c r="B142" s="45" t="s">
        <v>330</v>
      </c>
      <c r="C142" s="47" t="s">
        <v>26</v>
      </c>
      <c r="D142" s="48">
        <v>786300</v>
      </c>
      <c r="E142" s="45">
        <v>0</v>
      </c>
      <c r="F142" s="45">
        <v>0</v>
      </c>
      <c r="G142" s="45">
        <v>0</v>
      </c>
      <c r="H142" s="48">
        <v>-1000</v>
      </c>
      <c r="I142" s="45">
        <v>0</v>
      </c>
      <c r="J142" s="45">
        <v>0</v>
      </c>
      <c r="K142" s="48">
        <v>785300</v>
      </c>
      <c r="L142" s="60">
        <v>42803</v>
      </c>
    </row>
    <row r="143" spans="1:12" x14ac:dyDescent="0.3">
      <c r="A143" s="47">
        <v>500577</v>
      </c>
      <c r="B143" s="45" t="s">
        <v>331</v>
      </c>
      <c r="C143" s="47" t="s">
        <v>26</v>
      </c>
      <c r="D143" s="48">
        <v>837792.56</v>
      </c>
      <c r="E143" s="45">
        <v>0</v>
      </c>
      <c r="F143" s="45">
        <v>0</v>
      </c>
      <c r="G143" s="45">
        <v>0</v>
      </c>
      <c r="H143" s="45">
        <v>0</v>
      </c>
      <c r="I143" s="45">
        <v>0</v>
      </c>
      <c r="J143" s="45">
        <v>0</v>
      </c>
      <c r="K143" s="48">
        <v>837792.56</v>
      </c>
      <c r="L143" s="60">
        <v>42914</v>
      </c>
    </row>
    <row r="144" spans="1:12" x14ac:dyDescent="0.3">
      <c r="A144" s="47">
        <v>500617</v>
      </c>
      <c r="B144" s="45" t="s">
        <v>727</v>
      </c>
      <c r="C144" s="47" t="s">
        <v>26</v>
      </c>
      <c r="D144" s="48">
        <v>214777.05</v>
      </c>
      <c r="E144" s="45">
        <v>0</v>
      </c>
      <c r="F144" s="45">
        <v>0</v>
      </c>
      <c r="G144" s="45">
        <v>0</v>
      </c>
      <c r="H144" s="48">
        <v>-5105.05</v>
      </c>
      <c r="I144" s="45">
        <v>0</v>
      </c>
      <c r="J144" s="45">
        <v>0</v>
      </c>
      <c r="K144" s="48">
        <v>209672</v>
      </c>
      <c r="L144" s="60">
        <v>43163</v>
      </c>
    </row>
    <row r="145" spans="1:12" x14ac:dyDescent="0.3">
      <c r="A145" s="47">
        <v>500635</v>
      </c>
      <c r="B145" s="45" t="s">
        <v>1008</v>
      </c>
      <c r="C145" s="47" t="s">
        <v>26</v>
      </c>
      <c r="D145" s="48">
        <v>626880.01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626880.01</v>
      </c>
      <c r="L145" s="60">
        <v>43292</v>
      </c>
    </row>
    <row r="146" spans="1:12" x14ac:dyDescent="0.3">
      <c r="A146" s="47">
        <v>500644</v>
      </c>
      <c r="B146" s="45" t="s">
        <v>332</v>
      </c>
      <c r="C146" s="47" t="s">
        <v>26</v>
      </c>
      <c r="D146" s="48">
        <v>1250552.46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1250552.46</v>
      </c>
      <c r="L146" s="60">
        <v>43305</v>
      </c>
    </row>
    <row r="147" spans="1:12" x14ac:dyDescent="0.3">
      <c r="A147" s="47">
        <v>500657</v>
      </c>
      <c r="B147" s="45" t="s">
        <v>1009</v>
      </c>
      <c r="C147" s="47" t="s">
        <v>26</v>
      </c>
      <c r="D147" s="48">
        <v>183320.76</v>
      </c>
      <c r="E147" s="45">
        <v>0</v>
      </c>
      <c r="F147" s="45">
        <v>0</v>
      </c>
      <c r="G147" s="45">
        <v>0</v>
      </c>
      <c r="H147" s="48">
        <v>-14535.23</v>
      </c>
      <c r="I147" s="45">
        <v>0</v>
      </c>
      <c r="J147" s="45">
        <v>0</v>
      </c>
      <c r="K147" s="48">
        <v>168785.53</v>
      </c>
      <c r="L147" s="60">
        <v>42640</v>
      </c>
    </row>
    <row r="148" spans="1:12" x14ac:dyDescent="0.3">
      <c r="A148" s="47">
        <v>500680</v>
      </c>
      <c r="B148" s="45" t="s">
        <v>968</v>
      </c>
      <c r="C148" s="47" t="s">
        <v>26</v>
      </c>
      <c r="D148" s="48">
        <v>20106.16</v>
      </c>
      <c r="E148" s="45">
        <v>0</v>
      </c>
      <c r="F148" s="45">
        <v>0</v>
      </c>
      <c r="G148" s="45">
        <v>0</v>
      </c>
      <c r="H148" s="48">
        <v>-14950.42</v>
      </c>
      <c r="I148" s="45">
        <v>0</v>
      </c>
      <c r="J148" s="45">
        <v>0</v>
      </c>
      <c r="K148" s="48">
        <v>5155.74</v>
      </c>
      <c r="L148" s="60">
        <v>42724</v>
      </c>
    </row>
    <row r="149" spans="1:12" x14ac:dyDescent="0.3">
      <c r="A149" s="47">
        <v>500730</v>
      </c>
      <c r="B149" s="45" t="s">
        <v>970</v>
      </c>
      <c r="C149" s="47" t="s">
        <v>26</v>
      </c>
      <c r="D149" s="48">
        <v>646721.41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646721.41</v>
      </c>
      <c r="L149" s="60">
        <v>43683</v>
      </c>
    </row>
    <row r="150" spans="1:12" x14ac:dyDescent="0.3">
      <c r="A150" s="47">
        <v>500742</v>
      </c>
      <c r="B150" s="45" t="s">
        <v>728</v>
      </c>
      <c r="C150" s="47" t="s">
        <v>26</v>
      </c>
      <c r="D150" s="48">
        <v>401451.85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8">
        <v>401451.85</v>
      </c>
    </row>
    <row r="151" spans="1:12" x14ac:dyDescent="0.3">
      <c r="A151" s="47">
        <v>500758</v>
      </c>
      <c r="B151" s="45" t="s">
        <v>333</v>
      </c>
      <c r="C151" s="47" t="s">
        <v>26</v>
      </c>
      <c r="D151" s="48">
        <v>1167910.2</v>
      </c>
      <c r="E151" s="45">
        <v>0</v>
      </c>
      <c r="F151" s="45">
        <v>0</v>
      </c>
      <c r="G151" s="45">
        <v>0</v>
      </c>
      <c r="H151" s="48">
        <v>-4894.95</v>
      </c>
      <c r="I151" s="45">
        <v>0</v>
      </c>
      <c r="J151" s="45">
        <v>0</v>
      </c>
      <c r="K151" s="48">
        <v>1163015.25</v>
      </c>
    </row>
    <row r="153" spans="1:12" x14ac:dyDescent="0.3">
      <c r="B153" s="50" t="s">
        <v>802</v>
      </c>
      <c r="C153" s="50"/>
      <c r="D153" s="51">
        <v>8675826.75</v>
      </c>
      <c r="E153" s="52">
        <v>0</v>
      </c>
      <c r="F153" s="52">
        <v>0</v>
      </c>
      <c r="G153" s="52">
        <v>0</v>
      </c>
      <c r="H153" s="51">
        <v>-42815.360000000001</v>
      </c>
      <c r="I153" s="52">
        <v>0</v>
      </c>
      <c r="J153" s="52">
        <v>0</v>
      </c>
      <c r="K153" s="51">
        <v>8633011.3900000006</v>
      </c>
    </row>
    <row r="155" spans="1:12" x14ac:dyDescent="0.3">
      <c r="A155" s="47" t="s">
        <v>339</v>
      </c>
    </row>
    <row r="156" spans="1:12" x14ac:dyDescent="0.3">
      <c r="A156" s="47">
        <v>500460</v>
      </c>
      <c r="B156" s="45" t="s">
        <v>1011</v>
      </c>
      <c r="C156" s="47" t="s">
        <v>0</v>
      </c>
      <c r="D156" s="48">
        <v>81488286.920000002</v>
      </c>
      <c r="E156" s="45">
        <v>0</v>
      </c>
      <c r="F156" s="45">
        <v>0</v>
      </c>
      <c r="G156" s="48">
        <v>5243526.5599999996</v>
      </c>
      <c r="H156" s="45">
        <v>0</v>
      </c>
      <c r="I156" s="45">
        <v>0</v>
      </c>
      <c r="J156" s="45">
        <v>0</v>
      </c>
      <c r="K156" s="48">
        <v>86731813.480000004</v>
      </c>
      <c r="L156" s="60">
        <v>41820</v>
      </c>
    </row>
    <row r="157" spans="1:12" x14ac:dyDescent="0.3">
      <c r="A157" s="47">
        <v>500634</v>
      </c>
      <c r="B157" s="45" t="s">
        <v>1012</v>
      </c>
      <c r="C157" s="47" t="s">
        <v>26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5">
        <v>0</v>
      </c>
      <c r="L157" s="60">
        <v>41976</v>
      </c>
    </row>
    <row r="159" spans="1:12" x14ac:dyDescent="0.3">
      <c r="B159" s="50" t="s">
        <v>803</v>
      </c>
      <c r="C159" s="50"/>
      <c r="D159" s="51">
        <v>81488286.920000002</v>
      </c>
      <c r="E159" s="52">
        <v>0</v>
      </c>
      <c r="F159" s="52">
        <v>0</v>
      </c>
      <c r="G159" s="51">
        <v>5243526.5599999996</v>
      </c>
      <c r="H159" s="52">
        <v>0</v>
      </c>
      <c r="I159" s="52">
        <v>0</v>
      </c>
      <c r="J159" s="52">
        <v>0</v>
      </c>
      <c r="K159" s="51">
        <v>86731813.480000004</v>
      </c>
    </row>
    <row r="161" spans="1:12" x14ac:dyDescent="0.3">
      <c r="A161" s="47" t="s">
        <v>353</v>
      </c>
    </row>
    <row r="162" spans="1:12" x14ac:dyDescent="0.3">
      <c r="A162" s="47">
        <v>500048</v>
      </c>
      <c r="B162" s="45" t="s">
        <v>1013</v>
      </c>
      <c r="C162" s="47" t="s">
        <v>0</v>
      </c>
      <c r="D162" s="48">
        <v>83920000.010000005</v>
      </c>
      <c r="E162" s="45">
        <v>0</v>
      </c>
      <c r="F162" s="45">
        <v>0</v>
      </c>
      <c r="G162" s="48">
        <v>5400000</v>
      </c>
      <c r="H162" s="45">
        <v>0</v>
      </c>
      <c r="I162" s="45">
        <v>0</v>
      </c>
      <c r="J162" s="45">
        <v>0</v>
      </c>
      <c r="K162" s="48">
        <v>89320000.010000005</v>
      </c>
      <c r="L162" s="60">
        <v>42487</v>
      </c>
    </row>
    <row r="163" spans="1:12" x14ac:dyDescent="0.3">
      <c r="A163" s="47">
        <v>500051</v>
      </c>
      <c r="B163" s="45" t="s">
        <v>730</v>
      </c>
      <c r="C163" s="47" t="s">
        <v>0</v>
      </c>
      <c r="D163" s="48">
        <v>5441712.4299999997</v>
      </c>
      <c r="E163" s="45">
        <v>0</v>
      </c>
      <c r="F163" s="45">
        <v>0</v>
      </c>
      <c r="G163" s="48">
        <v>350157.87</v>
      </c>
      <c r="H163" s="45">
        <v>0</v>
      </c>
      <c r="I163" s="45">
        <v>0</v>
      </c>
      <c r="J163" s="45">
        <v>0</v>
      </c>
      <c r="K163" s="48">
        <v>5791870.2999999998</v>
      </c>
      <c r="L163" s="60">
        <v>41674</v>
      </c>
    </row>
    <row r="164" spans="1:12" x14ac:dyDescent="0.3">
      <c r="A164" s="47">
        <v>500297</v>
      </c>
      <c r="B164" s="45" t="s">
        <v>343</v>
      </c>
      <c r="C164" s="47" t="s">
        <v>0</v>
      </c>
      <c r="D164" s="48">
        <v>4321501.21</v>
      </c>
      <c r="E164" s="45">
        <v>0</v>
      </c>
      <c r="F164" s="45">
        <v>0</v>
      </c>
      <c r="G164" s="48">
        <v>266687.34000000003</v>
      </c>
      <c r="H164" s="48">
        <v>-372460.03</v>
      </c>
      <c r="I164" s="45">
        <v>0</v>
      </c>
      <c r="J164" s="45">
        <v>0</v>
      </c>
      <c r="K164" s="48">
        <v>4215728.5199999996</v>
      </c>
      <c r="L164" s="60">
        <v>43018</v>
      </c>
    </row>
    <row r="165" spans="1:12" x14ac:dyDescent="0.3">
      <c r="A165" s="47">
        <v>500522</v>
      </c>
      <c r="B165" s="45" t="s">
        <v>344</v>
      </c>
      <c r="C165" s="47" t="s">
        <v>0</v>
      </c>
      <c r="D165" s="48">
        <v>24819340</v>
      </c>
      <c r="E165" s="45">
        <v>0</v>
      </c>
      <c r="F165" s="45">
        <v>0</v>
      </c>
      <c r="G165" s="48">
        <v>1597050</v>
      </c>
      <c r="H165" s="45">
        <v>0</v>
      </c>
      <c r="I165" s="45">
        <v>0</v>
      </c>
      <c r="J165" s="45">
        <v>0</v>
      </c>
      <c r="K165" s="48">
        <v>26416390</v>
      </c>
      <c r="L165" s="60">
        <v>44167</v>
      </c>
    </row>
    <row r="166" spans="1:12" x14ac:dyDescent="0.3">
      <c r="A166" s="47">
        <v>500557</v>
      </c>
      <c r="B166" s="45" t="s">
        <v>345</v>
      </c>
      <c r="C166" s="47" t="s">
        <v>0</v>
      </c>
      <c r="D166" s="48">
        <v>146937478.09999999</v>
      </c>
      <c r="E166" s="45">
        <v>0</v>
      </c>
      <c r="F166" s="45">
        <v>0</v>
      </c>
      <c r="G166" s="48">
        <v>9454985.4700000007</v>
      </c>
      <c r="H166" s="45">
        <v>0</v>
      </c>
      <c r="I166" s="45">
        <v>0</v>
      </c>
      <c r="J166" s="45">
        <v>0</v>
      </c>
      <c r="K166" s="48">
        <v>156392463.56999999</v>
      </c>
      <c r="L166" s="60">
        <v>42842</v>
      </c>
    </row>
    <row r="167" spans="1:12" x14ac:dyDescent="0.3">
      <c r="A167" s="47">
        <v>500558</v>
      </c>
      <c r="B167" s="45" t="s">
        <v>346</v>
      </c>
      <c r="C167" s="47" t="s">
        <v>0</v>
      </c>
      <c r="D167" s="48">
        <v>167456835.97</v>
      </c>
      <c r="E167" s="45">
        <v>0</v>
      </c>
      <c r="F167" s="45">
        <v>0</v>
      </c>
      <c r="G167" s="48">
        <v>10775344.539999999</v>
      </c>
      <c r="H167" s="45">
        <v>0</v>
      </c>
      <c r="I167" s="45">
        <v>0</v>
      </c>
      <c r="J167" s="45">
        <v>0</v>
      </c>
      <c r="K167" s="48">
        <v>178232180.50999999</v>
      </c>
      <c r="L167" s="60">
        <v>42842</v>
      </c>
    </row>
    <row r="168" spans="1:12" x14ac:dyDescent="0.3">
      <c r="A168" s="47">
        <v>500576</v>
      </c>
      <c r="B168" s="45" t="s">
        <v>347</v>
      </c>
      <c r="C168" s="47" t="s">
        <v>3</v>
      </c>
      <c r="D168" s="48">
        <v>3047460.38</v>
      </c>
      <c r="E168" s="45">
        <v>0</v>
      </c>
      <c r="F168" s="45">
        <v>0</v>
      </c>
      <c r="G168" s="48">
        <v>280370.90000000002</v>
      </c>
      <c r="H168" s="45">
        <v>0</v>
      </c>
      <c r="I168" s="45">
        <v>0</v>
      </c>
      <c r="J168" s="45">
        <v>0</v>
      </c>
      <c r="K168" s="48">
        <v>3327831.28</v>
      </c>
    </row>
    <row r="169" spans="1:12" x14ac:dyDescent="0.3">
      <c r="A169" s="47">
        <v>500631</v>
      </c>
      <c r="B169" s="45" t="s">
        <v>348</v>
      </c>
      <c r="C169" s="47" t="s">
        <v>4</v>
      </c>
      <c r="D169" s="48">
        <v>627400.43999999994</v>
      </c>
      <c r="E169" s="45">
        <v>0</v>
      </c>
      <c r="F169" s="45">
        <v>0</v>
      </c>
      <c r="G169" s="48">
        <v>28806.7</v>
      </c>
      <c r="H169" s="45">
        <v>0</v>
      </c>
      <c r="I169" s="45">
        <v>0</v>
      </c>
      <c r="J169" s="45">
        <v>0</v>
      </c>
      <c r="K169" s="48">
        <v>656207.14</v>
      </c>
      <c r="L169" s="60">
        <v>43309</v>
      </c>
    </row>
    <row r="171" spans="1:12" x14ac:dyDescent="0.3">
      <c r="B171" s="50" t="s">
        <v>805</v>
      </c>
      <c r="C171" s="50"/>
      <c r="D171" s="51">
        <v>436571728.54000002</v>
      </c>
      <c r="E171" s="52">
        <v>0</v>
      </c>
      <c r="F171" s="52">
        <v>0</v>
      </c>
      <c r="G171" s="51">
        <v>28153402.82</v>
      </c>
      <c r="H171" s="51">
        <v>-372460.03</v>
      </c>
      <c r="I171" s="52">
        <v>0</v>
      </c>
      <c r="J171" s="52">
        <v>0</v>
      </c>
      <c r="K171" s="51">
        <v>464352671.32999998</v>
      </c>
    </row>
    <row r="173" spans="1:12" x14ac:dyDescent="0.3">
      <c r="A173" s="47" t="s">
        <v>358</v>
      </c>
    </row>
    <row r="174" spans="1:12" x14ac:dyDescent="0.3">
      <c r="A174" s="47">
        <v>500186</v>
      </c>
      <c r="B174" s="45" t="s">
        <v>732</v>
      </c>
      <c r="C174" s="47" t="s">
        <v>0</v>
      </c>
      <c r="D174" s="48">
        <v>26315914.719999999</v>
      </c>
      <c r="E174" s="45">
        <v>0</v>
      </c>
      <c r="F174" s="45">
        <v>0</v>
      </c>
      <c r="G174" s="48">
        <v>1693350.1</v>
      </c>
      <c r="H174" s="45">
        <v>0</v>
      </c>
      <c r="I174" s="45">
        <v>0</v>
      </c>
      <c r="J174" s="45">
        <v>0</v>
      </c>
      <c r="K174" s="48">
        <v>28009264.82</v>
      </c>
      <c r="L174" s="60">
        <v>40046</v>
      </c>
    </row>
    <row r="175" spans="1:12" x14ac:dyDescent="0.3">
      <c r="A175" s="47">
        <v>500197</v>
      </c>
      <c r="B175" s="45" t="s">
        <v>355</v>
      </c>
      <c r="C175" s="47" t="s">
        <v>26</v>
      </c>
      <c r="D175" s="48">
        <v>9868897.0299999993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8">
        <v>9868897.0299999993</v>
      </c>
      <c r="L175" s="60">
        <v>40117</v>
      </c>
    </row>
    <row r="176" spans="1:12" x14ac:dyDescent="0.3">
      <c r="A176" s="47">
        <v>500319</v>
      </c>
      <c r="B176" s="45" t="s">
        <v>1021</v>
      </c>
      <c r="C176" s="47" t="s">
        <v>26</v>
      </c>
      <c r="D176" s="48">
        <v>180420.6</v>
      </c>
      <c r="E176" s="45">
        <v>0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8">
        <v>180420.6</v>
      </c>
      <c r="L176" s="60">
        <v>39801</v>
      </c>
    </row>
    <row r="177" spans="1:12" x14ac:dyDescent="0.3">
      <c r="A177" s="47">
        <v>500360</v>
      </c>
      <c r="B177" s="45" t="s">
        <v>806</v>
      </c>
      <c r="C177" s="47" t="s">
        <v>26</v>
      </c>
      <c r="D177" s="48">
        <v>80473.440000000002</v>
      </c>
      <c r="E177" s="45">
        <v>0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8">
        <v>80473.440000000002</v>
      </c>
      <c r="L177" s="60">
        <v>39938</v>
      </c>
    </row>
    <row r="178" spans="1:12" x14ac:dyDescent="0.3">
      <c r="A178" s="47">
        <v>500716</v>
      </c>
      <c r="B178" s="45" t="s">
        <v>356</v>
      </c>
      <c r="C178" s="47" t="s">
        <v>0</v>
      </c>
      <c r="D178" s="48">
        <v>897219.1</v>
      </c>
      <c r="E178" s="45">
        <v>0</v>
      </c>
      <c r="F178" s="45">
        <v>0</v>
      </c>
      <c r="G178" s="48">
        <v>57733.34</v>
      </c>
      <c r="H178" s="45">
        <v>0</v>
      </c>
      <c r="I178" s="45">
        <v>0</v>
      </c>
      <c r="J178" s="45">
        <v>0</v>
      </c>
      <c r="K178" s="48">
        <v>954952.44</v>
      </c>
      <c r="L178" s="60">
        <v>42026</v>
      </c>
    </row>
    <row r="180" spans="1:12" x14ac:dyDescent="0.3">
      <c r="B180" s="50" t="s">
        <v>807</v>
      </c>
      <c r="C180" s="50"/>
      <c r="D180" s="51">
        <v>37342924.890000001</v>
      </c>
      <c r="E180" s="52">
        <v>0</v>
      </c>
      <c r="F180" s="52">
        <v>0</v>
      </c>
      <c r="G180" s="51">
        <v>1751083.44</v>
      </c>
      <c r="H180" s="52">
        <v>0</v>
      </c>
      <c r="I180" s="52">
        <v>0</v>
      </c>
      <c r="J180" s="52">
        <v>0</v>
      </c>
      <c r="K180" s="51">
        <v>39094008.329999998</v>
      </c>
    </row>
    <row r="182" spans="1:12" x14ac:dyDescent="0.3">
      <c r="A182" s="47" t="s">
        <v>363</v>
      </c>
    </row>
    <row r="183" spans="1:12" x14ac:dyDescent="0.3">
      <c r="A183" s="47">
        <v>500039</v>
      </c>
      <c r="B183" s="45" t="s">
        <v>361</v>
      </c>
      <c r="C183" s="47" t="s">
        <v>0</v>
      </c>
      <c r="D183" s="48">
        <v>97766800</v>
      </c>
      <c r="E183" s="45">
        <v>0</v>
      </c>
      <c r="F183" s="45">
        <v>0</v>
      </c>
      <c r="G183" s="48">
        <v>6291000</v>
      </c>
      <c r="H183" s="45">
        <v>0</v>
      </c>
      <c r="I183" s="45">
        <v>0</v>
      </c>
      <c r="J183" s="45">
        <v>0</v>
      </c>
      <c r="K183" s="48">
        <v>104057800</v>
      </c>
      <c r="L183" s="60">
        <v>41435</v>
      </c>
    </row>
    <row r="184" spans="1:12" x14ac:dyDescent="0.3">
      <c r="A184" s="47">
        <v>500613</v>
      </c>
      <c r="B184" s="45" t="s">
        <v>362</v>
      </c>
      <c r="C184" s="47" t="s">
        <v>26</v>
      </c>
      <c r="D184" s="48">
        <v>7458382.4800000004</v>
      </c>
      <c r="E184" s="45">
        <v>0</v>
      </c>
      <c r="F184" s="45">
        <v>0</v>
      </c>
      <c r="G184" s="45">
        <v>0</v>
      </c>
      <c r="H184" s="45">
        <v>0</v>
      </c>
      <c r="I184" s="45">
        <v>0</v>
      </c>
      <c r="J184" s="45">
        <v>0</v>
      </c>
      <c r="K184" s="48">
        <v>7458382.4800000004</v>
      </c>
      <c r="L184" s="60">
        <v>42396</v>
      </c>
    </row>
    <row r="186" spans="1:12" x14ac:dyDescent="0.3">
      <c r="B186" s="50" t="s">
        <v>809</v>
      </c>
      <c r="C186" s="50"/>
      <c r="D186" s="51">
        <v>105225182.48</v>
      </c>
      <c r="E186" s="52">
        <v>0</v>
      </c>
      <c r="F186" s="52">
        <v>0</v>
      </c>
      <c r="G186" s="51">
        <v>6291000</v>
      </c>
      <c r="H186" s="52">
        <v>0</v>
      </c>
      <c r="I186" s="52">
        <v>0</v>
      </c>
      <c r="J186" s="52">
        <v>0</v>
      </c>
      <c r="K186" s="51">
        <v>111516182.48</v>
      </c>
    </row>
    <row r="188" spans="1:12" x14ac:dyDescent="0.3">
      <c r="A188" s="47" t="s">
        <v>365</v>
      </c>
    </row>
    <row r="189" spans="1:12" x14ac:dyDescent="0.3">
      <c r="A189" s="47">
        <v>500286</v>
      </c>
      <c r="B189" s="45" t="s">
        <v>735</v>
      </c>
      <c r="C189" s="47" t="s">
        <v>0</v>
      </c>
      <c r="D189" s="48">
        <v>22553609.09</v>
      </c>
      <c r="E189" s="45">
        <v>0</v>
      </c>
      <c r="F189" s="45">
        <v>0</v>
      </c>
      <c r="G189" s="48">
        <v>1451257.02</v>
      </c>
      <c r="H189" s="45">
        <v>0</v>
      </c>
      <c r="I189" s="45">
        <v>0</v>
      </c>
      <c r="J189" s="45">
        <v>0</v>
      </c>
      <c r="K189" s="48">
        <v>24004866.109999999</v>
      </c>
      <c r="L189" s="60">
        <v>42626</v>
      </c>
    </row>
    <row r="190" spans="1:12" x14ac:dyDescent="0.3">
      <c r="A190" s="47">
        <v>500512</v>
      </c>
      <c r="B190" s="45" t="s">
        <v>364</v>
      </c>
      <c r="C190" s="47" t="s">
        <v>1</v>
      </c>
      <c r="D190" s="48">
        <v>125635545.41</v>
      </c>
      <c r="E190" s="45">
        <v>0</v>
      </c>
      <c r="F190" s="45">
        <v>0</v>
      </c>
      <c r="G190" s="48">
        <v>4469702.4800000004</v>
      </c>
      <c r="H190" s="45">
        <v>0</v>
      </c>
      <c r="I190" s="45">
        <v>0</v>
      </c>
      <c r="J190" s="45">
        <v>0</v>
      </c>
      <c r="K190" s="48">
        <v>130105247.89</v>
      </c>
      <c r="L190" s="60">
        <v>44165</v>
      </c>
    </row>
    <row r="192" spans="1:12" x14ac:dyDescent="0.3">
      <c r="B192" s="50" t="s">
        <v>810</v>
      </c>
      <c r="C192" s="50"/>
      <c r="D192" s="51">
        <v>148189154.5</v>
      </c>
      <c r="E192" s="52">
        <v>0</v>
      </c>
      <c r="F192" s="52">
        <v>0</v>
      </c>
      <c r="G192" s="51">
        <v>5920959.5</v>
      </c>
      <c r="H192" s="52">
        <v>0</v>
      </c>
      <c r="I192" s="52">
        <v>0</v>
      </c>
      <c r="J192" s="52">
        <v>0</v>
      </c>
      <c r="K192" s="51">
        <v>154110114</v>
      </c>
    </row>
    <row r="194" spans="1:12" x14ac:dyDescent="0.3">
      <c r="A194" s="47" t="s">
        <v>736</v>
      </c>
    </row>
    <row r="195" spans="1:12" x14ac:dyDescent="0.3">
      <c r="A195" s="47">
        <v>500629</v>
      </c>
      <c r="B195" s="45" t="s">
        <v>292</v>
      </c>
      <c r="C195" s="47" t="s">
        <v>26</v>
      </c>
      <c r="D195" s="48">
        <v>4810056.2</v>
      </c>
      <c r="E195" s="45">
        <v>0</v>
      </c>
      <c r="F195" s="45">
        <v>0</v>
      </c>
      <c r="G195" s="45">
        <v>0</v>
      </c>
      <c r="H195" s="48">
        <v>-77444.31</v>
      </c>
      <c r="I195" s="45">
        <v>0</v>
      </c>
      <c r="J195" s="45">
        <v>0</v>
      </c>
      <c r="K195" s="48">
        <v>4732611.8899999997</v>
      </c>
      <c r="L195" s="60">
        <v>41916</v>
      </c>
    </row>
    <row r="197" spans="1:12" x14ac:dyDescent="0.3">
      <c r="B197" s="50" t="s">
        <v>811</v>
      </c>
      <c r="C197" s="50"/>
      <c r="D197" s="51">
        <v>4810056.2</v>
      </c>
      <c r="E197" s="52">
        <v>0</v>
      </c>
      <c r="F197" s="52">
        <v>0</v>
      </c>
      <c r="G197" s="52">
        <v>0</v>
      </c>
      <c r="H197" s="51">
        <v>-77444.31</v>
      </c>
      <c r="I197" s="52">
        <v>0</v>
      </c>
      <c r="J197" s="52">
        <v>0</v>
      </c>
      <c r="K197" s="51">
        <v>4732611.8899999997</v>
      </c>
    </row>
    <row r="199" spans="1:12" x14ac:dyDescent="0.3">
      <c r="A199" s="47" t="s">
        <v>367</v>
      </c>
    </row>
    <row r="200" spans="1:12" x14ac:dyDescent="0.3">
      <c r="A200" s="47">
        <v>500555</v>
      </c>
      <c r="B200" s="45" t="s">
        <v>366</v>
      </c>
      <c r="C200" s="47" t="s">
        <v>26</v>
      </c>
      <c r="D200" s="48">
        <v>988251.62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988251.62</v>
      </c>
      <c r="L200" s="60">
        <v>41313</v>
      </c>
    </row>
    <row r="202" spans="1:12" x14ac:dyDescent="0.3">
      <c r="B202" s="50" t="s">
        <v>812</v>
      </c>
      <c r="C202" s="50"/>
      <c r="D202" s="51">
        <v>988251.62</v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1">
        <v>988251.62</v>
      </c>
    </row>
    <row r="204" spans="1:12" x14ac:dyDescent="0.3">
      <c r="A204" s="47" t="s">
        <v>370</v>
      </c>
    </row>
    <row r="205" spans="1:12" x14ac:dyDescent="0.3">
      <c r="A205" s="47">
        <v>500400</v>
      </c>
      <c r="B205" s="45" t="s">
        <v>368</v>
      </c>
      <c r="C205" s="47" t="s">
        <v>0</v>
      </c>
      <c r="D205" s="48">
        <v>3697468.63</v>
      </c>
      <c r="E205" s="45">
        <v>0</v>
      </c>
      <c r="F205" s="45">
        <v>0</v>
      </c>
      <c r="G205" s="48">
        <v>237921.02</v>
      </c>
      <c r="H205" s="45">
        <v>0</v>
      </c>
      <c r="I205" s="45">
        <v>0</v>
      </c>
      <c r="J205" s="45">
        <v>0</v>
      </c>
      <c r="K205" s="48">
        <v>3935389.65</v>
      </c>
      <c r="L205" s="60">
        <v>46813</v>
      </c>
    </row>
    <row r="206" spans="1:12" x14ac:dyDescent="0.3">
      <c r="A206" s="47">
        <v>500401</v>
      </c>
      <c r="B206" s="45" t="s">
        <v>369</v>
      </c>
      <c r="C206" s="47" t="s">
        <v>0</v>
      </c>
      <c r="D206" s="48">
        <v>25543146.809999999</v>
      </c>
      <c r="E206" s="45">
        <v>0</v>
      </c>
      <c r="F206" s="45">
        <v>0</v>
      </c>
      <c r="G206" s="48">
        <v>1643624.8</v>
      </c>
      <c r="H206" s="45">
        <v>0</v>
      </c>
      <c r="I206" s="45">
        <v>0</v>
      </c>
      <c r="J206" s="45">
        <v>0</v>
      </c>
      <c r="K206" s="48">
        <v>27186771.609999999</v>
      </c>
      <c r="L206" s="60">
        <v>46583</v>
      </c>
    </row>
    <row r="208" spans="1:12" x14ac:dyDescent="0.3">
      <c r="B208" s="50" t="s">
        <v>813</v>
      </c>
      <c r="C208" s="50"/>
      <c r="D208" s="51">
        <v>29240615.440000001</v>
      </c>
      <c r="E208" s="52">
        <v>0</v>
      </c>
      <c r="F208" s="52">
        <v>0</v>
      </c>
      <c r="G208" s="51">
        <v>1881545.82</v>
      </c>
      <c r="H208" s="52">
        <v>0</v>
      </c>
      <c r="I208" s="52">
        <v>0</v>
      </c>
      <c r="J208" s="52">
        <v>0</v>
      </c>
      <c r="K208" s="51">
        <v>31122161.260000002</v>
      </c>
    </row>
    <row r="210" spans="1:12" x14ac:dyDescent="0.3">
      <c r="A210" s="47" t="s">
        <v>738</v>
      </c>
    </row>
    <row r="211" spans="1:12" x14ac:dyDescent="0.3">
      <c r="A211" s="47">
        <v>500145</v>
      </c>
      <c r="B211" s="45" t="s">
        <v>737</v>
      </c>
      <c r="C211" s="47" t="s">
        <v>26</v>
      </c>
      <c r="D211" s="48">
        <v>2201104.7000000002</v>
      </c>
      <c r="E211" s="45">
        <v>0</v>
      </c>
      <c r="F211" s="45">
        <v>0</v>
      </c>
      <c r="G211" s="45">
        <v>0</v>
      </c>
      <c r="H211" s="48">
        <v>-30000</v>
      </c>
      <c r="I211" s="45">
        <v>0</v>
      </c>
      <c r="J211" s="45">
        <v>0</v>
      </c>
      <c r="K211" s="48">
        <v>2171104.7000000002</v>
      </c>
      <c r="L211" s="60">
        <v>38539</v>
      </c>
    </row>
    <row r="212" spans="1:12" x14ac:dyDescent="0.3">
      <c r="A212" s="47">
        <v>500206</v>
      </c>
      <c r="B212" s="45" t="s">
        <v>327</v>
      </c>
      <c r="C212" s="47" t="s">
        <v>0</v>
      </c>
      <c r="D212" s="48">
        <v>69082891.060000002</v>
      </c>
      <c r="E212" s="45">
        <v>0</v>
      </c>
      <c r="F212" s="45">
        <v>0</v>
      </c>
      <c r="G212" s="48">
        <v>4445276.59</v>
      </c>
      <c r="H212" s="45">
        <v>0</v>
      </c>
      <c r="I212" s="45">
        <v>0</v>
      </c>
      <c r="J212" s="45">
        <v>0</v>
      </c>
      <c r="K212" s="48">
        <v>73528167.650000006</v>
      </c>
      <c r="L212" s="60">
        <v>43768</v>
      </c>
    </row>
    <row r="214" spans="1:12" x14ac:dyDescent="0.3">
      <c r="B214" s="50" t="s">
        <v>814</v>
      </c>
      <c r="C214" s="50"/>
      <c r="D214" s="51">
        <v>71283995.760000005</v>
      </c>
      <c r="E214" s="52">
        <v>0</v>
      </c>
      <c r="F214" s="52">
        <v>0</v>
      </c>
      <c r="G214" s="51">
        <v>4445276.59</v>
      </c>
      <c r="H214" s="51">
        <v>-30000</v>
      </c>
      <c r="I214" s="52">
        <v>0</v>
      </c>
      <c r="J214" s="52">
        <v>0</v>
      </c>
      <c r="K214" s="51">
        <v>75699272.349999994</v>
      </c>
    </row>
    <row r="217" spans="1:12" x14ac:dyDescent="0.3">
      <c r="B217" s="50" t="s">
        <v>815</v>
      </c>
      <c r="C217" s="50"/>
      <c r="D217" s="51">
        <v>7590002694.6499996</v>
      </c>
      <c r="E217" s="51">
        <v>212158925.41</v>
      </c>
      <c r="F217" s="51">
        <v>1124045.98</v>
      </c>
      <c r="G217" s="51">
        <v>456381525.05000001</v>
      </c>
      <c r="H217" s="51">
        <v>-118882004.2</v>
      </c>
      <c r="I217" s="52">
        <v>0</v>
      </c>
      <c r="J217" s="51">
        <v>-1125194.3600000001</v>
      </c>
      <c r="K217" s="51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3">
    <tabColor rgb="FFFFC000"/>
  </sheetPr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1135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2037407.42</v>
      </c>
      <c r="P8" s="48">
        <v>14749141.619999999</v>
      </c>
      <c r="Q8" s="48">
        <v>13761227.689999999</v>
      </c>
      <c r="R8" s="48">
        <v>3025321.35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1997008.34</v>
      </c>
      <c r="P10" s="48">
        <v>14858830.18</v>
      </c>
      <c r="Q10" s="48">
        <v>13859382.27</v>
      </c>
      <c r="R10" s="48">
        <v>2996456.25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17237388.489999998</v>
      </c>
      <c r="P12" s="48">
        <v>34784346.460000001</v>
      </c>
      <c r="Q12" s="48">
        <v>28493346.460000001</v>
      </c>
      <c r="R12" s="48">
        <v>23528388.489999998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2692054.54</v>
      </c>
      <c r="P14" s="48">
        <v>3748711.28</v>
      </c>
      <c r="Q14" s="48">
        <v>2684780.08</v>
      </c>
      <c r="R14" s="48">
        <v>3755985.74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14264301.32</v>
      </c>
      <c r="P16" s="48">
        <v>19664301.32</v>
      </c>
      <c r="Q16" s="48">
        <v>14264301.32</v>
      </c>
      <c r="R16" s="48">
        <v>19664301.32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788162.03</v>
      </c>
      <c r="P18" s="48">
        <v>2218000.58</v>
      </c>
      <c r="Q18" s="48">
        <v>1867842.71</v>
      </c>
      <c r="R18" s="48">
        <v>1138319.8999999999</v>
      </c>
    </row>
    <row r="19" spans="4:18" hidden="1" x14ac:dyDescent="0.3">
      <c r="D19" s="45" t="s">
        <v>384</v>
      </c>
      <c r="F19" s="45">
        <v>138901</v>
      </c>
      <c r="I19" s="45">
        <v>500133</v>
      </c>
      <c r="J19" s="45" t="s">
        <v>942</v>
      </c>
      <c r="K19" s="45" t="s">
        <v>386</v>
      </c>
      <c r="L19" s="45" t="s">
        <v>26</v>
      </c>
      <c r="N19" s="45">
        <v>0</v>
      </c>
      <c r="P19" s="48">
        <v>28103.55</v>
      </c>
      <c r="Q19" s="48">
        <v>28103.55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500145</v>
      </c>
      <c r="J20" s="45" t="s">
        <v>762</v>
      </c>
      <c r="L20" s="45" t="s">
        <v>26</v>
      </c>
      <c r="N20" s="48">
        <v>2201104.7000000002</v>
      </c>
      <c r="P20" s="45">
        <v>0</v>
      </c>
      <c r="Q20" s="48">
        <v>30000</v>
      </c>
      <c r="R20" s="48">
        <v>2171104.7000000002</v>
      </c>
    </row>
    <row r="21" spans="4:18" hidden="1" x14ac:dyDescent="0.3">
      <c r="D21" s="45" t="s">
        <v>384</v>
      </c>
      <c r="F21" s="45">
        <v>138901</v>
      </c>
      <c r="I21" s="45">
        <v>500170</v>
      </c>
      <c r="J21" s="45" t="s">
        <v>763</v>
      </c>
      <c r="K21" s="45" t="s">
        <v>386</v>
      </c>
      <c r="L21" s="45" t="s">
        <v>26</v>
      </c>
      <c r="N21" s="45">
        <v>0</v>
      </c>
      <c r="P21" s="48">
        <v>10956.52</v>
      </c>
      <c r="Q21" s="48">
        <v>10956.52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500186</v>
      </c>
      <c r="J22" s="45" t="s">
        <v>764</v>
      </c>
      <c r="L22" s="45" t="s">
        <v>26</v>
      </c>
      <c r="N22" s="48">
        <v>28346924.649999999</v>
      </c>
      <c r="P22" s="45">
        <v>0</v>
      </c>
      <c r="Q22" s="45">
        <v>0</v>
      </c>
      <c r="R22" s="48">
        <v>28346924.649999999</v>
      </c>
    </row>
    <row r="23" spans="4:18" x14ac:dyDescent="0.3">
      <c r="D23" s="45" t="s">
        <v>384</v>
      </c>
      <c r="F23" s="45">
        <v>138901</v>
      </c>
      <c r="I23" s="45">
        <v>500186</v>
      </c>
      <c r="J23" s="45" t="s">
        <v>764</v>
      </c>
      <c r="K23" s="45" t="s">
        <v>386</v>
      </c>
      <c r="L23" s="45" t="s">
        <v>26</v>
      </c>
      <c r="N23" s="48">
        <v>-2031009.93</v>
      </c>
      <c r="P23" s="48">
        <v>215006677.81999999</v>
      </c>
      <c r="Q23" s="48">
        <v>213313327.72</v>
      </c>
      <c r="R23" s="48">
        <v>-337659.83</v>
      </c>
    </row>
    <row r="24" spans="4:18" x14ac:dyDescent="0.3">
      <c r="D24" s="45" t="s">
        <v>384</v>
      </c>
      <c r="F24" s="45">
        <v>138901</v>
      </c>
      <c r="I24" s="45">
        <v>500187</v>
      </c>
      <c r="J24" s="45" t="s">
        <v>390</v>
      </c>
      <c r="L24" s="45" t="s">
        <v>26</v>
      </c>
      <c r="N24" s="48">
        <v>26832.06</v>
      </c>
      <c r="P24" s="45">
        <v>0</v>
      </c>
      <c r="Q24" s="45">
        <v>0</v>
      </c>
      <c r="R24" s="48">
        <v>26832.06</v>
      </c>
    </row>
    <row r="25" spans="4:18" x14ac:dyDescent="0.3">
      <c r="D25" s="45" t="s">
        <v>384</v>
      </c>
      <c r="F25" s="45">
        <v>138901</v>
      </c>
      <c r="I25" s="45">
        <v>500197</v>
      </c>
      <c r="J25" s="45" t="s">
        <v>391</v>
      </c>
      <c r="L25" s="45" t="s">
        <v>26</v>
      </c>
      <c r="N25" s="48">
        <v>9868897.0299999993</v>
      </c>
      <c r="P25" s="45">
        <v>0</v>
      </c>
      <c r="Q25" s="45">
        <v>0</v>
      </c>
      <c r="R25" s="48">
        <v>9868897.0299999993</v>
      </c>
    </row>
    <row r="26" spans="4:18" x14ac:dyDescent="0.3">
      <c r="D26" s="45" t="s">
        <v>384</v>
      </c>
      <c r="F26" s="45">
        <v>138901</v>
      </c>
      <c r="I26" s="45">
        <v>500206</v>
      </c>
      <c r="J26" s="45" t="s">
        <v>392</v>
      </c>
      <c r="L26" s="45" t="s">
        <v>26</v>
      </c>
      <c r="N26" s="48">
        <v>60208561.399999999</v>
      </c>
      <c r="P26" s="45">
        <v>0</v>
      </c>
      <c r="Q26" s="45">
        <v>0</v>
      </c>
      <c r="R26" s="48">
        <v>60208561.399999999</v>
      </c>
    </row>
    <row r="27" spans="4:18" x14ac:dyDescent="0.3">
      <c r="D27" s="45" t="s">
        <v>384</v>
      </c>
      <c r="F27" s="45">
        <v>138901</v>
      </c>
      <c r="I27" s="45">
        <v>500206</v>
      </c>
      <c r="J27" s="45" t="s">
        <v>392</v>
      </c>
      <c r="K27" s="45" t="s">
        <v>386</v>
      </c>
      <c r="L27" s="45" t="s">
        <v>26</v>
      </c>
      <c r="N27" s="48">
        <v>8874329.6600000001</v>
      </c>
      <c r="P27" s="48">
        <v>18222638.789999999</v>
      </c>
      <c r="Q27" s="48">
        <v>13777362.199999999</v>
      </c>
      <c r="R27" s="48">
        <v>13319606.25</v>
      </c>
    </row>
    <row r="28" spans="4:18" hidden="1" x14ac:dyDescent="0.3">
      <c r="D28" s="45" t="s">
        <v>384</v>
      </c>
      <c r="F28" s="45">
        <v>138901</v>
      </c>
      <c r="I28" s="45">
        <v>500222</v>
      </c>
      <c r="J28" s="45" t="s">
        <v>765</v>
      </c>
      <c r="K28" s="45" t="s">
        <v>386</v>
      </c>
      <c r="L28" s="45" t="s">
        <v>26</v>
      </c>
      <c r="N28" s="45">
        <v>0</v>
      </c>
      <c r="P28" s="48">
        <v>30452000.170000002</v>
      </c>
      <c r="Q28" s="48">
        <v>30452000.170000002</v>
      </c>
      <c r="R28" s="45">
        <v>0</v>
      </c>
    </row>
    <row r="29" spans="4:18" hidden="1" x14ac:dyDescent="0.3">
      <c r="D29" s="45" t="s">
        <v>384</v>
      </c>
      <c r="F29" s="45">
        <v>138901</v>
      </c>
      <c r="I29" s="45">
        <v>500264</v>
      </c>
      <c r="J29" s="45" t="s">
        <v>584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hidden="1" x14ac:dyDescent="0.3">
      <c r="D30" s="45" t="s">
        <v>384</v>
      </c>
      <c r="F30" s="45">
        <v>138901</v>
      </c>
      <c r="I30" s="45">
        <v>500264</v>
      </c>
      <c r="J30" s="45" t="s">
        <v>584</v>
      </c>
      <c r="K30" s="45" t="s">
        <v>386</v>
      </c>
      <c r="L30" s="45" t="s">
        <v>26</v>
      </c>
      <c r="N30" s="45">
        <v>0</v>
      </c>
      <c r="P30" s="45">
        <v>0.01</v>
      </c>
      <c r="Q30" s="45">
        <v>0.01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500265</v>
      </c>
      <c r="J31" s="45" t="s">
        <v>393</v>
      </c>
      <c r="L31" s="45" t="s">
        <v>26</v>
      </c>
      <c r="N31" s="48">
        <v>61312933.149999999</v>
      </c>
      <c r="P31" s="45">
        <v>0</v>
      </c>
      <c r="Q31" s="45">
        <v>0</v>
      </c>
      <c r="R31" s="48">
        <v>61312933.149999999</v>
      </c>
    </row>
    <row r="32" spans="4:18" x14ac:dyDescent="0.3">
      <c r="D32" s="45" t="s">
        <v>384</v>
      </c>
      <c r="F32" s="45">
        <v>138901</v>
      </c>
      <c r="I32" s="45">
        <v>500265</v>
      </c>
      <c r="J32" s="45" t="s">
        <v>393</v>
      </c>
      <c r="K32" s="45" t="s">
        <v>386</v>
      </c>
      <c r="L32" s="45" t="s">
        <v>26</v>
      </c>
      <c r="N32" s="48">
        <v>13714108.68</v>
      </c>
      <c r="P32" s="48">
        <v>32150368.699999999</v>
      </c>
      <c r="Q32" s="48">
        <v>27322603.870000001</v>
      </c>
      <c r="R32" s="48">
        <v>18541873.510000002</v>
      </c>
    </row>
    <row r="33" spans="4:18" hidden="1" x14ac:dyDescent="0.3">
      <c r="D33" s="45" t="s">
        <v>384</v>
      </c>
      <c r="F33" s="45">
        <v>138901</v>
      </c>
      <c r="I33" s="45">
        <v>500268</v>
      </c>
      <c r="J33" s="45" t="s">
        <v>878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500271</v>
      </c>
      <c r="J34" s="45" t="s">
        <v>394</v>
      </c>
      <c r="L34" s="45" t="s">
        <v>26</v>
      </c>
      <c r="N34" s="48">
        <v>38076615.490000002</v>
      </c>
      <c r="P34" s="45">
        <v>0</v>
      </c>
      <c r="Q34" s="45">
        <v>0</v>
      </c>
      <c r="R34" s="48">
        <v>38076615.490000002</v>
      </c>
    </row>
    <row r="35" spans="4:18" x14ac:dyDescent="0.3">
      <c r="D35" s="45" t="s">
        <v>384</v>
      </c>
      <c r="F35" s="45">
        <v>138901</v>
      </c>
      <c r="I35" s="45">
        <v>500271</v>
      </c>
      <c r="J35" s="45" t="s">
        <v>394</v>
      </c>
      <c r="K35" s="45" t="s">
        <v>386</v>
      </c>
      <c r="L35" s="45" t="s">
        <v>26</v>
      </c>
      <c r="N35" s="48">
        <v>-1446309.59</v>
      </c>
      <c r="P35" s="48">
        <v>4447941.16</v>
      </c>
      <c r="Q35" s="48">
        <v>3144754.49</v>
      </c>
      <c r="R35" s="48">
        <v>-143122.92000000001</v>
      </c>
    </row>
    <row r="36" spans="4:18" x14ac:dyDescent="0.3">
      <c r="D36" s="45" t="s">
        <v>384</v>
      </c>
      <c r="F36" s="45">
        <v>138901</v>
      </c>
      <c r="I36" s="45">
        <v>500272</v>
      </c>
      <c r="J36" s="45" t="s">
        <v>879</v>
      </c>
      <c r="L36" s="45" t="s">
        <v>26</v>
      </c>
      <c r="N36" s="48">
        <v>30289958.859999999</v>
      </c>
      <c r="P36" s="45">
        <v>0</v>
      </c>
      <c r="Q36" s="45">
        <v>0</v>
      </c>
      <c r="R36" s="48">
        <v>30289958.859999999</v>
      </c>
    </row>
    <row r="37" spans="4:18" x14ac:dyDescent="0.3">
      <c r="D37" s="45" t="s">
        <v>384</v>
      </c>
      <c r="F37" s="45">
        <v>138901</v>
      </c>
      <c r="I37" s="45">
        <v>500272</v>
      </c>
      <c r="J37" s="45" t="s">
        <v>879</v>
      </c>
      <c r="K37" s="45" t="s">
        <v>386</v>
      </c>
      <c r="L37" s="45" t="s">
        <v>26</v>
      </c>
      <c r="N37" s="48">
        <v>-8750199.1699999999</v>
      </c>
      <c r="P37" s="48">
        <v>18901218.760000002</v>
      </c>
      <c r="Q37" s="48">
        <v>18134904.370000001</v>
      </c>
      <c r="R37" s="48">
        <v>-7983884.7800000003</v>
      </c>
    </row>
    <row r="38" spans="4:18" x14ac:dyDescent="0.3">
      <c r="D38" s="45" t="s">
        <v>384</v>
      </c>
      <c r="F38" s="45">
        <v>138901</v>
      </c>
      <c r="I38" s="45">
        <v>500274</v>
      </c>
      <c r="J38" s="45" t="s">
        <v>395</v>
      </c>
      <c r="L38" s="45" t="s">
        <v>26</v>
      </c>
      <c r="N38" s="48">
        <v>27577486.559999999</v>
      </c>
      <c r="P38" s="45">
        <v>0</v>
      </c>
      <c r="Q38" s="45">
        <v>0</v>
      </c>
      <c r="R38" s="48">
        <v>27577486.559999999</v>
      </c>
    </row>
    <row r="39" spans="4:18" x14ac:dyDescent="0.3">
      <c r="D39" s="45" t="s">
        <v>384</v>
      </c>
      <c r="F39" s="45">
        <v>138901</v>
      </c>
      <c r="I39" s="45">
        <v>500274</v>
      </c>
      <c r="J39" s="45" t="s">
        <v>395</v>
      </c>
      <c r="K39" s="45" t="s">
        <v>386</v>
      </c>
      <c r="L39" s="45" t="s">
        <v>26</v>
      </c>
      <c r="N39" s="48">
        <v>9741657.0299999993</v>
      </c>
      <c r="P39" s="48">
        <v>12771625.710000001</v>
      </c>
      <c r="Q39" s="48">
        <v>10370250.9</v>
      </c>
      <c r="R39" s="48">
        <v>12143031.84</v>
      </c>
    </row>
    <row r="40" spans="4:18" x14ac:dyDescent="0.3">
      <c r="D40" s="45" t="s">
        <v>384</v>
      </c>
      <c r="F40" s="45">
        <v>138901</v>
      </c>
      <c r="I40" s="45">
        <v>500286</v>
      </c>
      <c r="J40" s="45" t="s">
        <v>565</v>
      </c>
      <c r="L40" s="45" t="s">
        <v>26</v>
      </c>
      <c r="N40" s="48">
        <v>16244188.439999999</v>
      </c>
      <c r="P40" s="45">
        <v>0</v>
      </c>
      <c r="Q40" s="45">
        <v>0</v>
      </c>
      <c r="R40" s="48">
        <v>16244188.439999999</v>
      </c>
    </row>
    <row r="41" spans="4:18" x14ac:dyDescent="0.3">
      <c r="D41" s="45" t="s">
        <v>384</v>
      </c>
      <c r="F41" s="45">
        <v>138901</v>
      </c>
      <c r="I41" s="45">
        <v>500286</v>
      </c>
      <c r="J41" s="45" t="s">
        <v>565</v>
      </c>
      <c r="K41" s="45" t="s">
        <v>386</v>
      </c>
      <c r="L41" s="45" t="s">
        <v>26</v>
      </c>
      <c r="N41" s="48">
        <v>6309420.6500000004</v>
      </c>
      <c r="P41" s="48">
        <v>10387111.789999999</v>
      </c>
      <c r="Q41" s="48">
        <v>8935854.7699999996</v>
      </c>
      <c r="R41" s="48">
        <v>7760677.6699999999</v>
      </c>
    </row>
    <row r="42" spans="4:18" x14ac:dyDescent="0.3">
      <c r="D42" s="45" t="s">
        <v>384</v>
      </c>
      <c r="F42" s="45">
        <v>138901</v>
      </c>
      <c r="I42" s="45">
        <v>500297</v>
      </c>
      <c r="J42" s="45" t="s">
        <v>396</v>
      </c>
      <c r="L42" s="45" t="s">
        <v>26</v>
      </c>
      <c r="N42" s="48">
        <v>3442761.16</v>
      </c>
      <c r="P42" s="45">
        <v>0</v>
      </c>
      <c r="Q42" s="48">
        <v>372460.03</v>
      </c>
      <c r="R42" s="48">
        <v>3070301.13</v>
      </c>
    </row>
    <row r="43" spans="4:18" x14ac:dyDescent="0.3">
      <c r="D43" s="45" t="s">
        <v>384</v>
      </c>
      <c r="F43" s="45">
        <v>138901</v>
      </c>
      <c r="I43" s="45">
        <v>500297</v>
      </c>
      <c r="J43" s="45" t="s">
        <v>396</v>
      </c>
      <c r="K43" s="45" t="s">
        <v>386</v>
      </c>
      <c r="L43" s="45" t="s">
        <v>26</v>
      </c>
      <c r="N43" s="48">
        <v>878740.05</v>
      </c>
      <c r="P43" s="48">
        <v>10682848.939999999</v>
      </c>
      <c r="Q43" s="48">
        <v>10416161.6</v>
      </c>
      <c r="R43" s="48">
        <v>1145427.3899999999</v>
      </c>
    </row>
    <row r="44" spans="4:18" hidden="1" x14ac:dyDescent="0.3">
      <c r="D44" s="45" t="s">
        <v>384</v>
      </c>
      <c r="F44" s="45">
        <v>138901</v>
      </c>
      <c r="I44" s="45">
        <v>500302</v>
      </c>
      <c r="J44" s="45" t="s">
        <v>585</v>
      </c>
      <c r="L44" s="45" t="s">
        <v>26</v>
      </c>
      <c r="N44" s="45">
        <v>0</v>
      </c>
      <c r="P44" s="45">
        <v>0</v>
      </c>
      <c r="Q44" s="45">
        <v>0</v>
      </c>
      <c r="R44" s="45">
        <v>0</v>
      </c>
    </row>
    <row r="45" spans="4:18" hidden="1" x14ac:dyDescent="0.3">
      <c r="D45" s="45" t="s">
        <v>384</v>
      </c>
      <c r="F45" s="45">
        <v>138901</v>
      </c>
      <c r="I45" s="45">
        <v>500302</v>
      </c>
      <c r="J45" s="45" t="s">
        <v>585</v>
      </c>
      <c r="K45" s="45" t="s">
        <v>386</v>
      </c>
      <c r="L45" s="45" t="s">
        <v>26</v>
      </c>
      <c r="N45" s="45">
        <v>0</v>
      </c>
      <c r="P45" s="48">
        <v>43605.58</v>
      </c>
      <c r="Q45" s="48">
        <v>43605.58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500317</v>
      </c>
      <c r="J46" s="45" t="s">
        <v>766</v>
      </c>
      <c r="L46" s="45" t="s">
        <v>26</v>
      </c>
      <c r="N46" s="48">
        <v>537811.87</v>
      </c>
      <c r="P46" s="45">
        <v>0</v>
      </c>
      <c r="Q46" s="48">
        <v>2329.71</v>
      </c>
      <c r="R46" s="48">
        <v>535482.16</v>
      </c>
    </row>
    <row r="47" spans="4:18" x14ac:dyDescent="0.3">
      <c r="D47" s="45" t="s">
        <v>384</v>
      </c>
      <c r="F47" s="45">
        <v>138901</v>
      </c>
      <c r="I47" s="45">
        <v>500319</v>
      </c>
      <c r="J47" s="45" t="s">
        <v>591</v>
      </c>
      <c r="L47" s="45" t="s">
        <v>26</v>
      </c>
      <c r="N47" s="48">
        <v>180420.6</v>
      </c>
      <c r="P47" s="45">
        <v>0</v>
      </c>
      <c r="Q47" s="45">
        <v>0</v>
      </c>
      <c r="R47" s="48">
        <v>180420.6</v>
      </c>
    </row>
    <row r="48" spans="4:18" x14ac:dyDescent="0.3">
      <c r="D48" s="45" t="s">
        <v>384</v>
      </c>
      <c r="F48" s="45">
        <v>138901</v>
      </c>
      <c r="I48" s="45">
        <v>500323</v>
      </c>
      <c r="J48" s="45" t="s">
        <v>747</v>
      </c>
      <c r="L48" s="45" t="s">
        <v>26</v>
      </c>
      <c r="N48" s="48">
        <v>8000000</v>
      </c>
      <c r="P48" s="48">
        <v>1500000</v>
      </c>
      <c r="Q48" s="48">
        <v>1500000</v>
      </c>
      <c r="R48" s="48">
        <v>8000000</v>
      </c>
    </row>
    <row r="49" spans="4:18" x14ac:dyDescent="0.3">
      <c r="D49" s="45" t="s">
        <v>384</v>
      </c>
      <c r="F49" s="45">
        <v>138901</v>
      </c>
      <c r="I49" s="45">
        <v>500331</v>
      </c>
      <c r="J49" s="45" t="s">
        <v>767</v>
      </c>
      <c r="L49" s="45" t="s">
        <v>26</v>
      </c>
      <c r="N49" s="48">
        <v>26517738.149999999</v>
      </c>
      <c r="P49" s="45">
        <v>0</v>
      </c>
      <c r="Q49" s="45">
        <v>0</v>
      </c>
      <c r="R49" s="48">
        <v>26517738.149999999</v>
      </c>
    </row>
    <row r="50" spans="4:18" x14ac:dyDescent="0.3">
      <c r="D50" s="45" t="s">
        <v>384</v>
      </c>
      <c r="F50" s="45">
        <v>138901</v>
      </c>
      <c r="I50" s="45">
        <v>500331</v>
      </c>
      <c r="J50" s="45" t="s">
        <v>767</v>
      </c>
      <c r="K50" s="45" t="s">
        <v>386</v>
      </c>
      <c r="L50" s="45" t="s">
        <v>26</v>
      </c>
      <c r="N50" s="48">
        <v>-10883603.369999999</v>
      </c>
      <c r="P50" s="48">
        <v>13082603.65</v>
      </c>
      <c r="Q50" s="48">
        <v>12526392.199999999</v>
      </c>
      <c r="R50" s="48">
        <v>-10327391.92</v>
      </c>
    </row>
    <row r="51" spans="4:18" x14ac:dyDescent="0.3">
      <c r="D51" s="45" t="s">
        <v>384</v>
      </c>
      <c r="F51" s="45">
        <v>138901</v>
      </c>
      <c r="I51" s="45">
        <v>500345</v>
      </c>
      <c r="J51" s="45" t="s">
        <v>882</v>
      </c>
      <c r="L51" s="45" t="s">
        <v>26</v>
      </c>
      <c r="N51" s="48">
        <v>6970693.6100000003</v>
      </c>
      <c r="P51" s="45">
        <v>0</v>
      </c>
      <c r="Q51" s="45">
        <v>0</v>
      </c>
      <c r="R51" s="48">
        <v>6970693.6100000003</v>
      </c>
    </row>
    <row r="52" spans="4:18" x14ac:dyDescent="0.3">
      <c r="D52" s="45" t="s">
        <v>384</v>
      </c>
      <c r="F52" s="45">
        <v>138901</v>
      </c>
      <c r="I52" s="45">
        <v>500360</v>
      </c>
      <c r="J52" s="45" t="s">
        <v>768</v>
      </c>
      <c r="L52" s="45" t="s">
        <v>26</v>
      </c>
      <c r="N52" s="48">
        <v>80473.440000000002</v>
      </c>
      <c r="P52" s="45">
        <v>0</v>
      </c>
      <c r="Q52" s="45">
        <v>0</v>
      </c>
      <c r="R52" s="48">
        <v>80473.440000000002</v>
      </c>
    </row>
    <row r="53" spans="4:18" x14ac:dyDescent="0.3">
      <c r="D53" s="45" t="s">
        <v>384</v>
      </c>
      <c r="F53" s="45">
        <v>138901</v>
      </c>
      <c r="I53" s="45">
        <v>500385</v>
      </c>
      <c r="J53" s="45" t="s">
        <v>883</v>
      </c>
      <c r="L53" s="45" t="s">
        <v>26</v>
      </c>
      <c r="N53" s="48">
        <v>1121253.6499999999</v>
      </c>
      <c r="P53" s="45">
        <v>0</v>
      </c>
      <c r="Q53" s="45">
        <v>0</v>
      </c>
      <c r="R53" s="48">
        <v>1121253.6499999999</v>
      </c>
    </row>
    <row r="54" spans="4:18" x14ac:dyDescent="0.3">
      <c r="D54" s="45" t="s">
        <v>384</v>
      </c>
      <c r="F54" s="45">
        <v>138901</v>
      </c>
      <c r="I54" s="45">
        <v>500400</v>
      </c>
      <c r="J54" s="45" t="s">
        <v>397</v>
      </c>
      <c r="L54" s="45" t="s">
        <v>26</v>
      </c>
      <c r="N54" s="48">
        <v>2970812.52</v>
      </c>
      <c r="P54" s="45">
        <v>0</v>
      </c>
      <c r="Q54" s="45">
        <v>0</v>
      </c>
      <c r="R54" s="48">
        <v>2970812.52</v>
      </c>
    </row>
    <row r="55" spans="4:18" x14ac:dyDescent="0.3">
      <c r="D55" s="45" t="s">
        <v>384</v>
      </c>
      <c r="F55" s="45">
        <v>138901</v>
      </c>
      <c r="I55" s="45">
        <v>500400</v>
      </c>
      <c r="J55" s="45" t="s">
        <v>397</v>
      </c>
      <c r="K55" s="45" t="s">
        <v>386</v>
      </c>
      <c r="L55" s="45" t="s">
        <v>26</v>
      </c>
      <c r="N55" s="48">
        <v>726656.11</v>
      </c>
      <c r="P55" s="48">
        <v>1705396.88</v>
      </c>
      <c r="Q55" s="48">
        <v>1467475.86</v>
      </c>
      <c r="R55" s="48">
        <v>964577.13</v>
      </c>
    </row>
    <row r="56" spans="4:18" x14ac:dyDescent="0.3">
      <c r="D56" s="45" t="s">
        <v>384</v>
      </c>
      <c r="F56" s="45">
        <v>138901</v>
      </c>
      <c r="I56" s="45">
        <v>500401</v>
      </c>
      <c r="J56" s="45" t="s">
        <v>398</v>
      </c>
      <c r="L56" s="45" t="s">
        <v>26</v>
      </c>
      <c r="N56" s="48">
        <v>20479775.34</v>
      </c>
      <c r="P56" s="45">
        <v>0</v>
      </c>
      <c r="Q56" s="45">
        <v>0</v>
      </c>
      <c r="R56" s="48">
        <v>20479775.34</v>
      </c>
    </row>
    <row r="57" spans="4:18" x14ac:dyDescent="0.3">
      <c r="D57" s="45" t="s">
        <v>384</v>
      </c>
      <c r="F57" s="45">
        <v>138901</v>
      </c>
      <c r="I57" s="45">
        <v>500401</v>
      </c>
      <c r="J57" s="45" t="s">
        <v>398</v>
      </c>
      <c r="K57" s="45" t="s">
        <v>386</v>
      </c>
      <c r="L57" s="45" t="s">
        <v>26</v>
      </c>
      <c r="N57" s="48">
        <v>5063371.47</v>
      </c>
      <c r="P57" s="48">
        <v>7385735.4800000004</v>
      </c>
      <c r="Q57" s="48">
        <v>5742110.6799999997</v>
      </c>
      <c r="R57" s="48">
        <v>6706996.2699999996</v>
      </c>
    </row>
    <row r="58" spans="4:18" x14ac:dyDescent="0.3">
      <c r="D58" s="45" t="s">
        <v>384</v>
      </c>
      <c r="F58" s="45">
        <v>138901</v>
      </c>
      <c r="I58" s="45">
        <v>500445</v>
      </c>
      <c r="J58" s="45" t="s">
        <v>886</v>
      </c>
      <c r="L58" s="45" t="s">
        <v>26</v>
      </c>
      <c r="N58" s="48">
        <v>354325.28</v>
      </c>
      <c r="P58" s="45">
        <v>0</v>
      </c>
      <c r="Q58" s="48">
        <v>10772.72</v>
      </c>
      <c r="R58" s="48">
        <v>343552.56</v>
      </c>
    </row>
    <row r="59" spans="4:18" x14ac:dyDescent="0.3">
      <c r="D59" s="45" t="s">
        <v>384</v>
      </c>
      <c r="F59" s="45">
        <v>138901</v>
      </c>
      <c r="I59" s="45">
        <v>500460</v>
      </c>
      <c r="J59" s="45" t="s">
        <v>888</v>
      </c>
      <c r="L59" s="45" t="s">
        <v>26</v>
      </c>
      <c r="N59" s="48">
        <v>61978919.020000003</v>
      </c>
      <c r="P59" s="45">
        <v>0</v>
      </c>
      <c r="Q59" s="45">
        <v>0</v>
      </c>
      <c r="R59" s="48">
        <v>61978919.020000003</v>
      </c>
    </row>
    <row r="60" spans="4:18" x14ac:dyDescent="0.3">
      <c r="D60" s="45" t="s">
        <v>384</v>
      </c>
      <c r="F60" s="45">
        <v>138901</v>
      </c>
      <c r="I60" s="45">
        <v>500460</v>
      </c>
      <c r="J60" s="45" t="s">
        <v>888</v>
      </c>
      <c r="K60" s="45" t="s">
        <v>386</v>
      </c>
      <c r="L60" s="45" t="s">
        <v>26</v>
      </c>
      <c r="N60" s="48">
        <v>19509367.899999999</v>
      </c>
      <c r="P60" s="48">
        <v>28060094.460000001</v>
      </c>
      <c r="Q60" s="48">
        <v>22816567.899999999</v>
      </c>
      <c r="R60" s="48">
        <v>24752894.460000001</v>
      </c>
    </row>
    <row r="61" spans="4:18" x14ac:dyDescent="0.3">
      <c r="D61" s="45" t="s">
        <v>384</v>
      </c>
      <c r="F61" s="45">
        <v>138901</v>
      </c>
      <c r="I61" s="45">
        <v>500470</v>
      </c>
      <c r="J61" s="45" t="s">
        <v>399</v>
      </c>
      <c r="L61" s="45" t="s">
        <v>26</v>
      </c>
      <c r="N61" s="48">
        <v>133872642.28</v>
      </c>
      <c r="P61" s="45">
        <v>0</v>
      </c>
      <c r="Q61" s="45">
        <v>0</v>
      </c>
      <c r="R61" s="48">
        <v>133872642.28</v>
      </c>
    </row>
    <row r="62" spans="4:18" x14ac:dyDescent="0.3">
      <c r="D62" s="45" t="s">
        <v>384</v>
      </c>
      <c r="F62" s="45">
        <v>138901</v>
      </c>
      <c r="I62" s="45">
        <v>500470</v>
      </c>
      <c r="J62" s="45" t="s">
        <v>399</v>
      </c>
      <c r="K62" s="45" t="s">
        <v>386</v>
      </c>
      <c r="L62" s="45" t="s">
        <v>26</v>
      </c>
      <c r="N62" s="48">
        <v>63863857.640000001</v>
      </c>
      <c r="P62" s="48">
        <v>97117016.879999995</v>
      </c>
      <c r="Q62" s="48">
        <v>84393266.900000006</v>
      </c>
      <c r="R62" s="48">
        <v>76587607.620000005</v>
      </c>
    </row>
    <row r="63" spans="4:18" x14ac:dyDescent="0.3">
      <c r="D63" s="45" t="s">
        <v>384</v>
      </c>
      <c r="F63" s="45">
        <v>138901</v>
      </c>
      <c r="I63" s="45">
        <v>500475</v>
      </c>
      <c r="J63" s="45" t="s">
        <v>889</v>
      </c>
      <c r="L63" s="45" t="s">
        <v>26</v>
      </c>
      <c r="N63" s="48">
        <v>-2468636.3199999998</v>
      </c>
      <c r="P63" s="45">
        <v>0</v>
      </c>
      <c r="Q63" s="45">
        <v>0</v>
      </c>
      <c r="R63" s="48">
        <v>-2468636.3199999998</v>
      </c>
    </row>
    <row r="64" spans="4:18" x14ac:dyDescent="0.3">
      <c r="D64" s="45" t="s">
        <v>384</v>
      </c>
      <c r="F64" s="45">
        <v>138901</v>
      </c>
      <c r="I64" s="45">
        <v>500475</v>
      </c>
      <c r="J64" s="45" t="s">
        <v>889</v>
      </c>
      <c r="K64" s="45" t="s">
        <v>386</v>
      </c>
      <c r="L64" s="45" t="s">
        <v>26</v>
      </c>
      <c r="N64" s="48">
        <v>14011122.98</v>
      </c>
      <c r="P64" s="48">
        <v>37276347.350000001</v>
      </c>
      <c r="Q64" s="48">
        <v>36533622.979999997</v>
      </c>
      <c r="R64" s="48">
        <v>14753847.35</v>
      </c>
    </row>
    <row r="65" spans="4:18" x14ac:dyDescent="0.3">
      <c r="D65" s="45" t="s">
        <v>384</v>
      </c>
      <c r="F65" s="45">
        <v>138901</v>
      </c>
      <c r="I65" s="45">
        <v>500507</v>
      </c>
      <c r="J65" s="45" t="s">
        <v>642</v>
      </c>
      <c r="L65" s="45" t="s">
        <v>26</v>
      </c>
      <c r="N65" s="48">
        <v>5590500</v>
      </c>
      <c r="P65" s="48">
        <v>1820282.04</v>
      </c>
      <c r="Q65" s="48">
        <v>1925282.04</v>
      </c>
      <c r="R65" s="48">
        <v>5485500</v>
      </c>
    </row>
    <row r="66" spans="4:18" x14ac:dyDescent="0.3">
      <c r="D66" s="45" t="s">
        <v>384</v>
      </c>
      <c r="F66" s="45">
        <v>138901</v>
      </c>
      <c r="I66" s="45">
        <v>500508</v>
      </c>
      <c r="J66" s="45" t="s">
        <v>643</v>
      </c>
      <c r="L66" s="45" t="s">
        <v>26</v>
      </c>
      <c r="N66" s="48">
        <v>678514.05</v>
      </c>
      <c r="P66" s="45">
        <v>0</v>
      </c>
      <c r="Q66" s="45">
        <v>0</v>
      </c>
      <c r="R66" s="48">
        <v>678514.05</v>
      </c>
    </row>
    <row r="67" spans="4:18" x14ac:dyDescent="0.3">
      <c r="D67" s="45" t="s">
        <v>384</v>
      </c>
      <c r="F67" s="45">
        <v>138901</v>
      </c>
      <c r="I67" s="45">
        <v>500512</v>
      </c>
      <c r="J67" s="45" t="s">
        <v>400</v>
      </c>
      <c r="L67" s="45" t="s">
        <v>26</v>
      </c>
      <c r="N67" s="48">
        <v>118878766.92</v>
      </c>
      <c r="P67" s="45">
        <v>0</v>
      </c>
      <c r="Q67" s="45">
        <v>0</v>
      </c>
      <c r="R67" s="48">
        <v>118878766.92</v>
      </c>
    </row>
    <row r="68" spans="4:18" x14ac:dyDescent="0.3">
      <c r="D68" s="45" t="s">
        <v>384</v>
      </c>
      <c r="F68" s="45">
        <v>138901</v>
      </c>
      <c r="I68" s="45">
        <v>500512</v>
      </c>
      <c r="J68" s="45" t="s">
        <v>400</v>
      </c>
      <c r="K68" s="45" t="s">
        <v>386</v>
      </c>
      <c r="L68" s="45" t="s">
        <v>26</v>
      </c>
      <c r="N68" s="48">
        <v>6756778.4900000002</v>
      </c>
      <c r="P68" s="48">
        <v>11226480.970000001</v>
      </c>
      <c r="Q68" s="48">
        <v>6756778.4900000002</v>
      </c>
      <c r="R68" s="48">
        <v>11226480.970000001</v>
      </c>
    </row>
    <row r="69" spans="4:18" x14ac:dyDescent="0.3">
      <c r="D69" s="45" t="s">
        <v>384</v>
      </c>
      <c r="F69" s="45">
        <v>138901</v>
      </c>
      <c r="I69" s="45">
        <v>500515</v>
      </c>
      <c r="J69" s="45" t="s">
        <v>401</v>
      </c>
      <c r="L69" s="45" t="s">
        <v>26</v>
      </c>
      <c r="N69" s="48">
        <v>27628531.809999999</v>
      </c>
      <c r="P69" s="45">
        <v>0</v>
      </c>
      <c r="Q69" s="45">
        <v>0</v>
      </c>
      <c r="R69" s="48">
        <v>27628531.809999999</v>
      </c>
    </row>
    <row r="70" spans="4:18" x14ac:dyDescent="0.3">
      <c r="D70" s="45" t="s">
        <v>384</v>
      </c>
      <c r="F70" s="45">
        <v>138901</v>
      </c>
      <c r="I70" s="45">
        <v>500515</v>
      </c>
      <c r="J70" s="45" t="s">
        <v>401</v>
      </c>
      <c r="K70" s="45" t="s">
        <v>386</v>
      </c>
      <c r="L70" s="45" t="s">
        <v>26</v>
      </c>
      <c r="N70" s="48">
        <v>6750026</v>
      </c>
      <c r="P70" s="48">
        <v>12964576.310000001</v>
      </c>
      <c r="Q70" s="48">
        <v>10752419.310000001</v>
      </c>
      <c r="R70" s="48">
        <v>8962183</v>
      </c>
    </row>
    <row r="71" spans="4:18" x14ac:dyDescent="0.3">
      <c r="D71" s="45" t="s">
        <v>384</v>
      </c>
      <c r="F71" s="45">
        <v>138901</v>
      </c>
      <c r="I71" s="45">
        <v>500520</v>
      </c>
      <c r="J71" s="45" t="s">
        <v>895</v>
      </c>
      <c r="L71" s="45" t="s">
        <v>26</v>
      </c>
      <c r="N71" s="48">
        <v>23011651.59</v>
      </c>
      <c r="P71" s="45">
        <v>0</v>
      </c>
      <c r="Q71" s="45">
        <v>0</v>
      </c>
      <c r="R71" s="48">
        <v>23011651.59</v>
      </c>
    </row>
    <row r="72" spans="4:18" x14ac:dyDescent="0.3">
      <c r="D72" s="45" t="s">
        <v>384</v>
      </c>
      <c r="F72" s="45">
        <v>138901</v>
      </c>
      <c r="I72" s="45">
        <v>500520</v>
      </c>
      <c r="J72" s="45" t="s">
        <v>895</v>
      </c>
      <c r="K72" s="45" t="s">
        <v>386</v>
      </c>
      <c r="L72" s="45" t="s">
        <v>26</v>
      </c>
      <c r="N72" s="48">
        <v>29438348.41</v>
      </c>
      <c r="P72" s="48">
        <v>64829600.469999999</v>
      </c>
      <c r="Q72" s="48">
        <v>61454600.469999999</v>
      </c>
      <c r="R72" s="48">
        <v>32813348.41</v>
      </c>
    </row>
    <row r="73" spans="4:18" x14ac:dyDescent="0.3">
      <c r="D73" s="45" t="s">
        <v>384</v>
      </c>
      <c r="F73" s="45">
        <v>138901</v>
      </c>
      <c r="I73" s="45">
        <v>500522</v>
      </c>
      <c r="J73" s="45" t="s">
        <v>402</v>
      </c>
      <c r="L73" s="45" t="s">
        <v>26</v>
      </c>
      <c r="N73" s="48">
        <v>18173011</v>
      </c>
      <c r="P73" s="45">
        <v>0</v>
      </c>
      <c r="Q73" s="45">
        <v>0</v>
      </c>
      <c r="R73" s="48">
        <v>18173011</v>
      </c>
    </row>
    <row r="74" spans="4:18" x14ac:dyDescent="0.3">
      <c r="D74" s="45" t="s">
        <v>384</v>
      </c>
      <c r="F74" s="45">
        <v>138901</v>
      </c>
      <c r="I74" s="45">
        <v>500522</v>
      </c>
      <c r="J74" s="45" t="s">
        <v>402</v>
      </c>
      <c r="K74" s="45" t="s">
        <v>386</v>
      </c>
      <c r="L74" s="45" t="s">
        <v>26</v>
      </c>
      <c r="N74" s="48">
        <v>6646329</v>
      </c>
      <c r="P74" s="48">
        <v>8243379</v>
      </c>
      <c r="Q74" s="48">
        <v>6646329</v>
      </c>
      <c r="R74" s="48">
        <v>8243379</v>
      </c>
    </row>
    <row r="75" spans="4:18" x14ac:dyDescent="0.3">
      <c r="D75" s="45" t="s">
        <v>384</v>
      </c>
      <c r="F75" s="45">
        <v>138901</v>
      </c>
      <c r="I75" s="45">
        <v>500523</v>
      </c>
      <c r="J75" s="45" t="s">
        <v>644</v>
      </c>
      <c r="L75" s="45" t="s">
        <v>26</v>
      </c>
      <c r="N75" s="48">
        <v>3158200.05</v>
      </c>
      <c r="P75" s="48">
        <v>8784874.6899999995</v>
      </c>
      <c r="Q75" s="48">
        <v>7778264.1900000004</v>
      </c>
      <c r="R75" s="48">
        <v>4164810.55</v>
      </c>
    </row>
    <row r="76" spans="4:18" x14ac:dyDescent="0.3">
      <c r="D76" s="45" t="s">
        <v>384</v>
      </c>
      <c r="F76" s="45">
        <v>138901</v>
      </c>
      <c r="I76" s="45">
        <v>500523</v>
      </c>
      <c r="J76" s="45" t="s">
        <v>644</v>
      </c>
      <c r="K76" s="45" t="s">
        <v>386</v>
      </c>
      <c r="L76" s="45" t="s">
        <v>26</v>
      </c>
      <c r="N76" s="48">
        <v>4012763.75</v>
      </c>
      <c r="P76" s="48">
        <v>321875563.60000002</v>
      </c>
      <c r="Q76" s="48">
        <v>321326574.01999998</v>
      </c>
      <c r="R76" s="48">
        <v>4561753.33</v>
      </c>
    </row>
    <row r="77" spans="4:18" x14ac:dyDescent="0.3">
      <c r="D77" s="45" t="s">
        <v>384</v>
      </c>
      <c r="F77" s="45">
        <v>138901</v>
      </c>
      <c r="I77" s="45">
        <v>500538</v>
      </c>
      <c r="J77" s="45" t="s">
        <v>403</v>
      </c>
      <c r="L77" s="45" t="s">
        <v>26</v>
      </c>
      <c r="N77" s="48">
        <v>5173127.3499999996</v>
      </c>
      <c r="P77" s="48">
        <v>725289.62</v>
      </c>
      <c r="Q77" s="48">
        <v>1371359.85</v>
      </c>
      <c r="R77" s="48">
        <v>4527057.12</v>
      </c>
    </row>
    <row r="78" spans="4:18" x14ac:dyDescent="0.3">
      <c r="D78" s="45" t="s">
        <v>384</v>
      </c>
      <c r="F78" s="45">
        <v>138901</v>
      </c>
      <c r="I78" s="45">
        <v>500538</v>
      </c>
      <c r="J78" s="45" t="s">
        <v>403</v>
      </c>
      <c r="K78" s="45" t="s">
        <v>386</v>
      </c>
      <c r="L78" s="45" t="s">
        <v>26</v>
      </c>
      <c r="N78" s="48">
        <v>1423038.45</v>
      </c>
      <c r="P78" s="48">
        <v>25329786.940000001</v>
      </c>
      <c r="Q78" s="48">
        <v>24931409.800000001</v>
      </c>
      <c r="R78" s="48">
        <v>1821415.59</v>
      </c>
    </row>
    <row r="79" spans="4:18" x14ac:dyDescent="0.3">
      <c r="D79" s="45" t="s">
        <v>384</v>
      </c>
      <c r="F79" s="45">
        <v>138901</v>
      </c>
      <c r="I79" s="45">
        <v>500540</v>
      </c>
      <c r="J79" s="45" t="s">
        <v>748</v>
      </c>
      <c r="L79" s="45" t="s">
        <v>26</v>
      </c>
      <c r="N79" s="48">
        <v>66228036.579999998</v>
      </c>
      <c r="P79" s="45">
        <v>0</v>
      </c>
      <c r="Q79" s="45">
        <v>0</v>
      </c>
      <c r="R79" s="48">
        <v>66228036.579999998</v>
      </c>
    </row>
    <row r="80" spans="4:18" x14ac:dyDescent="0.3">
      <c r="D80" s="45" t="s">
        <v>384</v>
      </c>
      <c r="F80" s="45">
        <v>138901</v>
      </c>
      <c r="I80" s="45">
        <v>500540</v>
      </c>
      <c r="J80" s="45" t="s">
        <v>748</v>
      </c>
      <c r="K80" s="45" t="s">
        <v>386</v>
      </c>
      <c r="L80" s="45" t="s">
        <v>26</v>
      </c>
      <c r="N80" s="48">
        <v>7811649.2699999996</v>
      </c>
      <c r="P80" s="48">
        <v>17065508.260000002</v>
      </c>
      <c r="Q80" s="48">
        <v>10253747.039999999</v>
      </c>
      <c r="R80" s="48">
        <v>14623410.49</v>
      </c>
    </row>
    <row r="81" spans="4:18" x14ac:dyDescent="0.3">
      <c r="D81" s="45" t="s">
        <v>384</v>
      </c>
      <c r="F81" s="45">
        <v>138901</v>
      </c>
      <c r="I81" s="45">
        <v>500541</v>
      </c>
      <c r="J81" s="45" t="s">
        <v>897</v>
      </c>
      <c r="L81" s="45" t="s">
        <v>26</v>
      </c>
      <c r="N81" s="48">
        <v>-802700.82</v>
      </c>
      <c r="P81" s="45">
        <v>0</v>
      </c>
      <c r="Q81" s="45">
        <v>0</v>
      </c>
      <c r="R81" s="48">
        <v>-802700.82</v>
      </c>
    </row>
    <row r="82" spans="4:18" x14ac:dyDescent="0.3">
      <c r="D82" s="45" t="s">
        <v>384</v>
      </c>
      <c r="F82" s="45">
        <v>138901</v>
      </c>
      <c r="I82" s="45">
        <v>500541</v>
      </c>
      <c r="J82" s="45" t="s">
        <v>897</v>
      </c>
      <c r="K82" s="45" t="s">
        <v>386</v>
      </c>
      <c r="L82" s="45" t="s">
        <v>26</v>
      </c>
      <c r="N82" s="48">
        <v>1641900.82</v>
      </c>
      <c r="P82" s="48">
        <v>8102999.2999999998</v>
      </c>
      <c r="Q82" s="48">
        <v>8048999.2999999998</v>
      </c>
      <c r="R82" s="48">
        <v>1695900.82</v>
      </c>
    </row>
    <row r="83" spans="4:18" x14ac:dyDescent="0.3">
      <c r="D83" s="45" t="s">
        <v>384</v>
      </c>
      <c r="F83" s="45">
        <v>138901</v>
      </c>
      <c r="I83" s="45">
        <v>500543</v>
      </c>
      <c r="J83" s="45" t="s">
        <v>898</v>
      </c>
      <c r="L83" s="45" t="s">
        <v>26</v>
      </c>
      <c r="N83" s="48">
        <v>202434.72</v>
      </c>
      <c r="P83" s="45">
        <v>0</v>
      </c>
      <c r="Q83" s="45">
        <v>0</v>
      </c>
      <c r="R83" s="48">
        <v>202434.72</v>
      </c>
    </row>
    <row r="84" spans="4:18" x14ac:dyDescent="0.3">
      <c r="D84" s="45" t="s">
        <v>384</v>
      </c>
      <c r="F84" s="45">
        <v>138901</v>
      </c>
      <c r="I84" s="45">
        <v>500544</v>
      </c>
      <c r="J84" s="45" t="s">
        <v>899</v>
      </c>
      <c r="L84" s="45" t="s">
        <v>26</v>
      </c>
      <c r="N84" s="48">
        <v>45340.959999999999</v>
      </c>
      <c r="P84" s="45">
        <v>0</v>
      </c>
      <c r="Q84" s="48">
        <v>9051.66</v>
      </c>
      <c r="R84" s="48">
        <v>36289.300000000003</v>
      </c>
    </row>
    <row r="85" spans="4:18" x14ac:dyDescent="0.3">
      <c r="D85" s="45" t="s">
        <v>384</v>
      </c>
      <c r="F85" s="45">
        <v>138901</v>
      </c>
      <c r="I85" s="45">
        <v>500546</v>
      </c>
      <c r="J85" s="45" t="s">
        <v>404</v>
      </c>
      <c r="L85" s="45" t="s">
        <v>26</v>
      </c>
      <c r="N85" s="48">
        <v>458796.92</v>
      </c>
      <c r="P85" s="45">
        <v>0</v>
      </c>
      <c r="Q85" s="45">
        <v>0</v>
      </c>
      <c r="R85" s="48">
        <v>458796.92</v>
      </c>
    </row>
    <row r="86" spans="4:18" x14ac:dyDescent="0.3">
      <c r="D86" s="45" t="s">
        <v>384</v>
      </c>
      <c r="F86" s="45">
        <v>138901</v>
      </c>
      <c r="I86" s="45">
        <v>500555</v>
      </c>
      <c r="J86" s="45" t="s">
        <v>405</v>
      </c>
      <c r="L86" s="45" t="s">
        <v>26</v>
      </c>
      <c r="N86" s="48">
        <v>988251.62</v>
      </c>
      <c r="P86" s="45">
        <v>0</v>
      </c>
      <c r="Q86" s="45">
        <v>0</v>
      </c>
      <c r="R86" s="48">
        <v>988251.62</v>
      </c>
    </row>
    <row r="87" spans="4:18" x14ac:dyDescent="0.3">
      <c r="D87" s="45" t="s">
        <v>384</v>
      </c>
      <c r="F87" s="45">
        <v>138901</v>
      </c>
      <c r="I87" s="45">
        <v>500555</v>
      </c>
      <c r="J87" s="45" t="s">
        <v>405</v>
      </c>
      <c r="K87" s="45" t="s">
        <v>386</v>
      </c>
      <c r="L87" s="45" t="s">
        <v>26</v>
      </c>
      <c r="N87" s="45">
        <v>0</v>
      </c>
      <c r="P87" s="48">
        <v>504467.49</v>
      </c>
      <c r="Q87" s="48">
        <v>504467.49</v>
      </c>
      <c r="R87" s="45">
        <v>0</v>
      </c>
    </row>
    <row r="88" spans="4:18" x14ac:dyDescent="0.3">
      <c r="D88" s="45" t="s">
        <v>384</v>
      </c>
      <c r="F88" s="45">
        <v>138901</v>
      </c>
      <c r="I88" s="45">
        <v>500557</v>
      </c>
      <c r="J88" s="45" t="s">
        <v>406</v>
      </c>
      <c r="L88" s="45" t="s">
        <v>26</v>
      </c>
      <c r="N88" s="48">
        <v>110751629.14</v>
      </c>
      <c r="P88" s="45">
        <v>0</v>
      </c>
      <c r="Q88" s="45">
        <v>0</v>
      </c>
      <c r="R88" s="48">
        <v>110751629.14</v>
      </c>
    </row>
    <row r="89" spans="4:18" x14ac:dyDescent="0.3">
      <c r="D89" s="45" t="s">
        <v>384</v>
      </c>
      <c r="F89" s="45">
        <v>138901</v>
      </c>
      <c r="I89" s="45">
        <v>500557</v>
      </c>
      <c r="J89" s="45" t="s">
        <v>406</v>
      </c>
      <c r="K89" s="45" t="s">
        <v>386</v>
      </c>
      <c r="L89" s="45" t="s">
        <v>26</v>
      </c>
      <c r="N89" s="48">
        <v>36185848.960000001</v>
      </c>
      <c r="P89" s="48">
        <v>49678090.07</v>
      </c>
      <c r="Q89" s="48">
        <v>40223104.600000001</v>
      </c>
      <c r="R89" s="48">
        <v>45640834.43</v>
      </c>
    </row>
    <row r="90" spans="4:18" x14ac:dyDescent="0.3">
      <c r="D90" s="45" t="s">
        <v>384</v>
      </c>
      <c r="F90" s="45">
        <v>138901</v>
      </c>
      <c r="I90" s="45">
        <v>500558</v>
      </c>
      <c r="J90" s="45" t="s">
        <v>406</v>
      </c>
      <c r="L90" s="45" t="s">
        <v>26</v>
      </c>
      <c r="N90" s="48">
        <v>121567989.73999999</v>
      </c>
      <c r="P90" s="45">
        <v>0</v>
      </c>
      <c r="Q90" s="45">
        <v>0</v>
      </c>
      <c r="R90" s="48">
        <v>121567989.73999999</v>
      </c>
    </row>
    <row r="91" spans="4:18" x14ac:dyDescent="0.3">
      <c r="D91" s="45" t="s">
        <v>384</v>
      </c>
      <c r="F91" s="45">
        <v>138901</v>
      </c>
      <c r="I91" s="45">
        <v>500558</v>
      </c>
      <c r="J91" s="45" t="s">
        <v>406</v>
      </c>
      <c r="K91" s="45" t="s">
        <v>386</v>
      </c>
      <c r="L91" s="45" t="s">
        <v>26</v>
      </c>
      <c r="N91" s="48">
        <v>45888846.229999997</v>
      </c>
      <c r="P91" s="48">
        <v>62846966.810000002</v>
      </c>
      <c r="Q91" s="48">
        <v>52071622.270000003</v>
      </c>
      <c r="R91" s="48">
        <v>56664190.770000003</v>
      </c>
    </row>
    <row r="92" spans="4:18" x14ac:dyDescent="0.3">
      <c r="D92" s="45" t="s">
        <v>384</v>
      </c>
      <c r="F92" s="45">
        <v>138901</v>
      </c>
      <c r="I92" s="45">
        <v>500560</v>
      </c>
      <c r="J92" s="45" t="s">
        <v>407</v>
      </c>
      <c r="L92" s="45" t="s">
        <v>26</v>
      </c>
      <c r="N92" s="48">
        <v>786300</v>
      </c>
      <c r="P92" s="45">
        <v>0</v>
      </c>
      <c r="Q92" s="48">
        <v>1000</v>
      </c>
      <c r="R92" s="48">
        <v>785300</v>
      </c>
    </row>
    <row r="93" spans="4:18" x14ac:dyDescent="0.3">
      <c r="D93" s="45" t="s">
        <v>384</v>
      </c>
      <c r="F93" s="45">
        <v>138901</v>
      </c>
      <c r="I93" s="45">
        <v>500565</v>
      </c>
      <c r="J93" s="45" t="s">
        <v>902</v>
      </c>
      <c r="L93" s="45" t="s">
        <v>26</v>
      </c>
      <c r="N93" s="48">
        <v>119587050</v>
      </c>
      <c r="P93" s="45">
        <v>0</v>
      </c>
      <c r="Q93" s="48">
        <v>4726687.5</v>
      </c>
      <c r="R93" s="48">
        <v>114860362.5</v>
      </c>
    </row>
    <row r="94" spans="4:18" x14ac:dyDescent="0.3">
      <c r="D94" s="45" t="s">
        <v>384</v>
      </c>
      <c r="F94" s="45">
        <v>138901</v>
      </c>
      <c r="I94" s="45">
        <v>500565</v>
      </c>
      <c r="J94" s="45" t="s">
        <v>902</v>
      </c>
      <c r="K94" s="45" t="s">
        <v>386</v>
      </c>
      <c r="L94" s="45" t="s">
        <v>26</v>
      </c>
      <c r="N94" s="48">
        <v>47518650</v>
      </c>
      <c r="P94" s="48">
        <v>66270487.5</v>
      </c>
      <c r="Q94" s="48">
        <v>55815300</v>
      </c>
      <c r="R94" s="48">
        <v>57973837.5</v>
      </c>
    </row>
    <row r="95" spans="4:18" x14ac:dyDescent="0.3">
      <c r="D95" s="45" t="s">
        <v>384</v>
      </c>
      <c r="F95" s="45">
        <v>138901</v>
      </c>
      <c r="I95" s="45">
        <v>500567</v>
      </c>
      <c r="J95" s="45" t="s">
        <v>903</v>
      </c>
      <c r="L95" s="45" t="s">
        <v>26</v>
      </c>
      <c r="N95" s="48">
        <v>-558302.42000000004</v>
      </c>
      <c r="P95" s="48">
        <v>1124045.98</v>
      </c>
      <c r="Q95" s="48">
        <v>565743.56000000006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500567</v>
      </c>
      <c r="J96" s="45" t="s">
        <v>903</v>
      </c>
      <c r="K96" s="45" t="s">
        <v>386</v>
      </c>
      <c r="L96" s="45" t="s">
        <v>26</v>
      </c>
      <c r="N96" s="48">
        <v>1125194.3600000001</v>
      </c>
      <c r="P96" s="48">
        <v>1372935.36</v>
      </c>
      <c r="Q96" s="48">
        <v>2498129.7200000002</v>
      </c>
      <c r="R96" s="45">
        <v>0</v>
      </c>
    </row>
    <row r="97" spans="4:18" x14ac:dyDescent="0.3">
      <c r="D97" s="45" t="s">
        <v>384</v>
      </c>
      <c r="F97" s="45">
        <v>138901</v>
      </c>
      <c r="I97" s="45">
        <v>500576</v>
      </c>
      <c r="J97" s="45" t="s">
        <v>408</v>
      </c>
      <c r="L97" s="45" t="s">
        <v>26</v>
      </c>
      <c r="N97" s="48">
        <v>2849524</v>
      </c>
      <c r="P97" s="45">
        <v>0</v>
      </c>
      <c r="Q97" s="45">
        <v>0</v>
      </c>
      <c r="R97" s="48">
        <v>2849524</v>
      </c>
    </row>
    <row r="98" spans="4:18" x14ac:dyDescent="0.3">
      <c r="D98" s="45" t="s">
        <v>384</v>
      </c>
      <c r="F98" s="45">
        <v>138901</v>
      </c>
      <c r="I98" s="45">
        <v>500576</v>
      </c>
      <c r="J98" s="45" t="s">
        <v>408</v>
      </c>
      <c r="K98" s="45" t="s">
        <v>386</v>
      </c>
      <c r="L98" s="45" t="s">
        <v>26</v>
      </c>
      <c r="N98" s="48">
        <v>197936.38</v>
      </c>
      <c r="P98" s="48">
        <v>512350.39</v>
      </c>
      <c r="Q98" s="48">
        <v>231979.49</v>
      </c>
      <c r="R98" s="48">
        <v>478307.28</v>
      </c>
    </row>
    <row r="99" spans="4:18" x14ac:dyDescent="0.3">
      <c r="D99" s="45" t="s">
        <v>384</v>
      </c>
      <c r="F99" s="45">
        <v>138901</v>
      </c>
      <c r="I99" s="45">
        <v>500577</v>
      </c>
      <c r="J99" s="45" t="s">
        <v>409</v>
      </c>
      <c r="L99" s="45" t="s">
        <v>26</v>
      </c>
      <c r="N99" s="48">
        <v>837792.56</v>
      </c>
      <c r="P99" s="45">
        <v>0</v>
      </c>
      <c r="Q99" s="45">
        <v>0</v>
      </c>
      <c r="R99" s="48">
        <v>837792.56</v>
      </c>
    </row>
    <row r="100" spans="4:18" x14ac:dyDescent="0.3">
      <c r="D100" s="45" t="s">
        <v>384</v>
      </c>
      <c r="F100" s="45">
        <v>138901</v>
      </c>
      <c r="I100" s="45">
        <v>500590</v>
      </c>
      <c r="J100" s="45" t="s">
        <v>410</v>
      </c>
      <c r="L100" s="45" t="s">
        <v>26</v>
      </c>
      <c r="N100" s="48">
        <v>4765370.51</v>
      </c>
      <c r="P100" s="45">
        <v>0</v>
      </c>
      <c r="Q100" s="45">
        <v>0</v>
      </c>
      <c r="R100" s="48">
        <v>4765370.51</v>
      </c>
    </row>
    <row r="101" spans="4:18" x14ac:dyDescent="0.3">
      <c r="D101" s="45" t="s">
        <v>384</v>
      </c>
      <c r="F101" s="45">
        <v>138901</v>
      </c>
      <c r="I101" s="45">
        <v>500590</v>
      </c>
      <c r="J101" s="45" t="s">
        <v>410</v>
      </c>
      <c r="K101" s="45" t="s">
        <v>386</v>
      </c>
      <c r="L101" s="45" t="s">
        <v>26</v>
      </c>
      <c r="N101" s="48">
        <v>744312.42</v>
      </c>
      <c r="P101" s="48">
        <v>940328.95</v>
      </c>
      <c r="Q101" s="48">
        <v>744312.42</v>
      </c>
      <c r="R101" s="48">
        <v>940328.95</v>
      </c>
    </row>
    <row r="102" spans="4:18" x14ac:dyDescent="0.3">
      <c r="D102" s="45" t="s">
        <v>384</v>
      </c>
      <c r="F102" s="45">
        <v>138901</v>
      </c>
      <c r="I102" s="45">
        <v>500591</v>
      </c>
      <c r="J102" s="45" t="s">
        <v>904</v>
      </c>
      <c r="L102" s="45" t="s">
        <v>26</v>
      </c>
      <c r="N102" s="48">
        <v>3291308.62</v>
      </c>
      <c r="P102" s="45">
        <v>0</v>
      </c>
      <c r="Q102" s="45">
        <v>0</v>
      </c>
      <c r="R102" s="48">
        <v>3291308.62</v>
      </c>
    </row>
    <row r="103" spans="4:18" x14ac:dyDescent="0.3">
      <c r="D103" s="45" t="s">
        <v>384</v>
      </c>
      <c r="F103" s="45">
        <v>138901</v>
      </c>
      <c r="I103" s="45">
        <v>500591</v>
      </c>
      <c r="J103" s="45" t="s">
        <v>904</v>
      </c>
      <c r="K103" s="45" t="s">
        <v>386</v>
      </c>
      <c r="L103" s="45" t="s">
        <v>26</v>
      </c>
      <c r="N103" s="48">
        <v>6730818.3300000001</v>
      </c>
      <c r="P103" s="48">
        <v>10102716.51</v>
      </c>
      <c r="Q103" s="48">
        <v>9746161.9399999995</v>
      </c>
      <c r="R103" s="48">
        <v>7087372.9000000004</v>
      </c>
    </row>
    <row r="104" spans="4:18" hidden="1" x14ac:dyDescent="0.3">
      <c r="D104" s="45" t="s">
        <v>384</v>
      </c>
      <c r="F104" s="45">
        <v>138901</v>
      </c>
      <c r="I104" s="45">
        <v>500598</v>
      </c>
      <c r="J104" s="45" t="s">
        <v>1095</v>
      </c>
      <c r="L104" s="45" t="s">
        <v>26</v>
      </c>
      <c r="N104" s="45">
        <v>0</v>
      </c>
      <c r="P104" s="45">
        <v>0</v>
      </c>
      <c r="Q104" s="45">
        <v>0</v>
      </c>
      <c r="R104" s="45">
        <v>0</v>
      </c>
    </row>
    <row r="105" spans="4:18" hidden="1" x14ac:dyDescent="0.3">
      <c r="D105" s="45" t="s">
        <v>384</v>
      </c>
      <c r="F105" s="45">
        <v>138901</v>
      </c>
      <c r="I105" s="45">
        <v>500598</v>
      </c>
      <c r="J105" s="45" t="s">
        <v>1095</v>
      </c>
      <c r="K105" s="45" t="s">
        <v>386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5">
        <v>138901</v>
      </c>
      <c r="I106" s="45">
        <v>500610</v>
      </c>
      <c r="J106" s="45" t="s">
        <v>907</v>
      </c>
      <c r="L106" s="45" t="s">
        <v>26</v>
      </c>
      <c r="N106" s="48">
        <v>20725839.5</v>
      </c>
      <c r="P106" s="45">
        <v>0</v>
      </c>
      <c r="Q106" s="45">
        <v>0</v>
      </c>
      <c r="R106" s="48">
        <v>20725839.5</v>
      </c>
    </row>
    <row r="107" spans="4:18" x14ac:dyDescent="0.3">
      <c r="D107" s="45" t="s">
        <v>384</v>
      </c>
      <c r="F107" s="45">
        <v>138901</v>
      </c>
      <c r="I107" s="45">
        <v>500610</v>
      </c>
      <c r="J107" s="45" t="s">
        <v>907</v>
      </c>
      <c r="K107" s="45" t="s">
        <v>386</v>
      </c>
      <c r="L107" s="45" t="s">
        <v>26</v>
      </c>
      <c r="N107" s="48">
        <v>7806960.4900000002</v>
      </c>
      <c r="P107" s="48">
        <v>10500530.380000001</v>
      </c>
      <c r="Q107" s="48">
        <v>8664530.3699999992</v>
      </c>
      <c r="R107" s="48">
        <v>9642960.5</v>
      </c>
    </row>
    <row r="108" spans="4:18" x14ac:dyDescent="0.3">
      <c r="D108" s="45" t="s">
        <v>384</v>
      </c>
      <c r="F108" s="45">
        <v>138901</v>
      </c>
      <c r="I108" s="45">
        <v>500613</v>
      </c>
      <c r="J108" s="45" t="s">
        <v>411</v>
      </c>
      <c r="L108" s="45" t="s">
        <v>26</v>
      </c>
      <c r="N108" s="48">
        <v>7458382.4800000004</v>
      </c>
      <c r="P108" s="45">
        <v>0</v>
      </c>
      <c r="Q108" s="45">
        <v>0</v>
      </c>
      <c r="R108" s="48">
        <v>7458382.4800000004</v>
      </c>
    </row>
    <row r="109" spans="4:18" x14ac:dyDescent="0.3">
      <c r="D109" s="45" t="s">
        <v>384</v>
      </c>
      <c r="F109" s="45">
        <v>138901</v>
      </c>
      <c r="I109" s="45">
        <v>500617</v>
      </c>
      <c r="J109" s="45" t="s">
        <v>749</v>
      </c>
      <c r="L109" s="45" t="s">
        <v>26</v>
      </c>
      <c r="N109" s="48">
        <v>214777.05</v>
      </c>
      <c r="P109" s="45">
        <v>0</v>
      </c>
      <c r="Q109" s="48">
        <v>5105.05</v>
      </c>
      <c r="R109" s="48">
        <v>209672</v>
      </c>
    </row>
    <row r="110" spans="4:18" hidden="1" x14ac:dyDescent="0.3">
      <c r="D110" s="45" t="s">
        <v>384</v>
      </c>
      <c r="F110" s="45">
        <v>138901</v>
      </c>
      <c r="I110" s="45">
        <v>500625</v>
      </c>
      <c r="J110" s="45" t="s">
        <v>824</v>
      </c>
      <c r="L110" s="45" t="s">
        <v>26</v>
      </c>
      <c r="N110" s="45">
        <v>0</v>
      </c>
      <c r="P110" s="45">
        <v>0</v>
      </c>
      <c r="Q110" s="45">
        <v>0</v>
      </c>
      <c r="R110" s="45">
        <v>0</v>
      </c>
    </row>
    <row r="111" spans="4:18" x14ac:dyDescent="0.3">
      <c r="D111" s="45" t="s">
        <v>384</v>
      </c>
      <c r="F111" s="45">
        <v>138901</v>
      </c>
      <c r="I111" s="45">
        <v>500626</v>
      </c>
      <c r="J111" s="45" t="s">
        <v>769</v>
      </c>
      <c r="L111" s="45" t="s">
        <v>26</v>
      </c>
      <c r="N111" s="48">
        <v>62732992.369999997</v>
      </c>
      <c r="P111" s="45">
        <v>0</v>
      </c>
      <c r="Q111" s="45">
        <v>0</v>
      </c>
      <c r="R111" s="48">
        <v>62732992.369999997</v>
      </c>
    </row>
    <row r="112" spans="4:18" x14ac:dyDescent="0.3">
      <c r="D112" s="45" t="s">
        <v>384</v>
      </c>
      <c r="F112" s="45">
        <v>138901</v>
      </c>
      <c r="I112" s="45">
        <v>500626</v>
      </c>
      <c r="J112" s="45" t="s">
        <v>769</v>
      </c>
      <c r="K112" s="45" t="s">
        <v>386</v>
      </c>
      <c r="L112" s="45" t="s">
        <v>26</v>
      </c>
      <c r="N112" s="48">
        <v>1080513.28</v>
      </c>
      <c r="P112" s="48">
        <v>5657639.5499999998</v>
      </c>
      <c r="Q112" s="48">
        <v>1551432.07</v>
      </c>
      <c r="R112" s="48">
        <v>5186720.76</v>
      </c>
    </row>
    <row r="113" spans="4:18" x14ac:dyDescent="0.3">
      <c r="D113" s="45" t="s">
        <v>384</v>
      </c>
      <c r="F113" s="45">
        <v>138901</v>
      </c>
      <c r="I113" s="45">
        <v>500629</v>
      </c>
      <c r="J113" s="45" t="s">
        <v>412</v>
      </c>
      <c r="L113" s="45" t="s">
        <v>26</v>
      </c>
      <c r="N113" s="48">
        <v>4810056.2</v>
      </c>
      <c r="P113" s="45">
        <v>0</v>
      </c>
      <c r="Q113" s="48">
        <v>77444.31</v>
      </c>
      <c r="R113" s="48">
        <v>4732611.8899999997</v>
      </c>
    </row>
    <row r="114" spans="4:18" x14ac:dyDescent="0.3">
      <c r="D114" s="45" t="s">
        <v>384</v>
      </c>
      <c r="F114" s="45">
        <v>138901</v>
      </c>
      <c r="I114" s="45">
        <v>500630</v>
      </c>
      <c r="J114" s="45" t="s">
        <v>770</v>
      </c>
      <c r="L114" s="45" t="s">
        <v>26</v>
      </c>
      <c r="N114" s="48">
        <v>322917445.79000002</v>
      </c>
      <c r="P114" s="45">
        <v>0</v>
      </c>
      <c r="Q114" s="45">
        <v>0</v>
      </c>
      <c r="R114" s="48">
        <v>322917445.79000002</v>
      </c>
    </row>
    <row r="115" spans="4:18" x14ac:dyDescent="0.3">
      <c r="D115" s="45" t="s">
        <v>384</v>
      </c>
      <c r="F115" s="45">
        <v>138901</v>
      </c>
      <c r="I115" s="45">
        <v>500630</v>
      </c>
      <c r="J115" s="45" t="s">
        <v>770</v>
      </c>
      <c r="K115" s="45" t="s">
        <v>386</v>
      </c>
      <c r="L115" s="45" t="s">
        <v>26</v>
      </c>
      <c r="N115" s="48">
        <v>74302555.959999993</v>
      </c>
      <c r="P115" s="48">
        <v>99864239.239999995</v>
      </c>
      <c r="Q115" s="48">
        <v>74304324.930000007</v>
      </c>
      <c r="R115" s="48">
        <v>99862470.269999996</v>
      </c>
    </row>
    <row r="116" spans="4:18" x14ac:dyDescent="0.3">
      <c r="D116" s="45" t="s">
        <v>384</v>
      </c>
      <c r="F116" s="45">
        <v>138901</v>
      </c>
      <c r="I116" s="45">
        <v>500631</v>
      </c>
      <c r="J116" s="45" t="s">
        <v>413</v>
      </c>
      <c r="L116" s="45" t="s">
        <v>26</v>
      </c>
      <c r="N116" s="48">
        <v>574171.62</v>
      </c>
      <c r="P116" s="45">
        <v>0</v>
      </c>
      <c r="Q116" s="45">
        <v>0</v>
      </c>
      <c r="R116" s="48">
        <v>574171.62</v>
      </c>
    </row>
    <row r="117" spans="4:18" x14ac:dyDescent="0.3">
      <c r="D117" s="45" t="s">
        <v>384</v>
      </c>
      <c r="F117" s="45">
        <v>138901</v>
      </c>
      <c r="I117" s="45">
        <v>500631</v>
      </c>
      <c r="J117" s="45" t="s">
        <v>413</v>
      </c>
      <c r="K117" s="45" t="s">
        <v>386</v>
      </c>
      <c r="L117" s="45" t="s">
        <v>26</v>
      </c>
      <c r="N117" s="48">
        <v>53228.82</v>
      </c>
      <c r="P117" s="48">
        <v>83931.18</v>
      </c>
      <c r="Q117" s="48">
        <v>55124.480000000003</v>
      </c>
      <c r="R117" s="48">
        <v>82035.520000000004</v>
      </c>
    </row>
    <row r="118" spans="4:18" x14ac:dyDescent="0.3">
      <c r="D118" s="45" t="s">
        <v>384</v>
      </c>
      <c r="F118" s="45">
        <v>138901</v>
      </c>
      <c r="I118" s="45">
        <v>500634</v>
      </c>
      <c r="J118" s="45" t="s">
        <v>909</v>
      </c>
      <c r="K118" s="45" t="s">
        <v>386</v>
      </c>
      <c r="L118" s="45" t="s">
        <v>26</v>
      </c>
      <c r="N118" s="45">
        <v>0</v>
      </c>
      <c r="P118" s="45">
        <v>542.04999999999995</v>
      </c>
      <c r="Q118" s="45">
        <v>542.04999999999995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500635</v>
      </c>
      <c r="J119" s="45" t="s">
        <v>910</v>
      </c>
      <c r="L119" s="45" t="s">
        <v>26</v>
      </c>
      <c r="N119" s="48">
        <v>626880.01</v>
      </c>
      <c r="P119" s="45">
        <v>0</v>
      </c>
      <c r="Q119" s="45">
        <v>0</v>
      </c>
      <c r="R119" s="48">
        <v>626880.01</v>
      </c>
    </row>
    <row r="120" spans="4:18" x14ac:dyDescent="0.3">
      <c r="D120" s="45" t="s">
        <v>384</v>
      </c>
      <c r="F120" s="45">
        <v>138901</v>
      </c>
      <c r="I120" s="45">
        <v>500640</v>
      </c>
      <c r="J120" s="45" t="s">
        <v>414</v>
      </c>
      <c r="L120" s="45" t="s">
        <v>26</v>
      </c>
      <c r="N120" s="48">
        <v>113840057.72</v>
      </c>
      <c r="P120" s="45">
        <v>0</v>
      </c>
      <c r="Q120" s="45">
        <v>0</v>
      </c>
      <c r="R120" s="48">
        <v>113840057.72</v>
      </c>
    </row>
    <row r="121" spans="4:18" x14ac:dyDescent="0.3">
      <c r="D121" s="45" t="s">
        <v>384</v>
      </c>
      <c r="F121" s="45">
        <v>138901</v>
      </c>
      <c r="I121" s="45">
        <v>500640</v>
      </c>
      <c r="J121" s="45" t="s">
        <v>414</v>
      </c>
      <c r="K121" s="45" t="s">
        <v>386</v>
      </c>
      <c r="L121" s="45" t="s">
        <v>26</v>
      </c>
      <c r="N121" s="48">
        <v>33808790.299999997</v>
      </c>
      <c r="P121" s="48">
        <v>45097207.07</v>
      </c>
      <c r="Q121" s="48">
        <v>35596447.100000001</v>
      </c>
      <c r="R121" s="48">
        <v>43309550.270000003</v>
      </c>
    </row>
    <row r="122" spans="4:18" x14ac:dyDescent="0.3">
      <c r="D122" s="45" t="s">
        <v>384</v>
      </c>
      <c r="F122" s="45">
        <v>138901</v>
      </c>
      <c r="I122" s="45">
        <v>500642</v>
      </c>
      <c r="J122" s="45" t="s">
        <v>414</v>
      </c>
      <c r="L122" s="45" t="s">
        <v>26</v>
      </c>
      <c r="N122" s="48">
        <v>154528840.5</v>
      </c>
      <c r="P122" s="45">
        <v>0</v>
      </c>
      <c r="Q122" s="45">
        <v>0</v>
      </c>
      <c r="R122" s="48">
        <v>154528840.5</v>
      </c>
    </row>
    <row r="123" spans="4:18" x14ac:dyDescent="0.3">
      <c r="D123" s="45" t="s">
        <v>384</v>
      </c>
      <c r="F123" s="45">
        <v>138901</v>
      </c>
      <c r="I123" s="45">
        <v>500642</v>
      </c>
      <c r="J123" s="45" t="s">
        <v>414</v>
      </c>
      <c r="K123" s="45" t="s">
        <v>386</v>
      </c>
      <c r="L123" s="45" t="s">
        <v>26</v>
      </c>
      <c r="N123" s="48">
        <v>44781159.5</v>
      </c>
      <c r="P123" s="48">
        <v>59017359.5</v>
      </c>
      <c r="Q123" s="48">
        <v>46192359.5</v>
      </c>
      <c r="R123" s="48">
        <v>57606159.5</v>
      </c>
    </row>
    <row r="124" spans="4:18" x14ac:dyDescent="0.3">
      <c r="D124" s="45" t="s">
        <v>384</v>
      </c>
      <c r="F124" s="45">
        <v>138901</v>
      </c>
      <c r="I124" s="45">
        <v>500644</v>
      </c>
      <c r="J124" s="45" t="s">
        <v>415</v>
      </c>
      <c r="L124" s="45" t="s">
        <v>26</v>
      </c>
      <c r="N124" s="48">
        <v>1250552.46</v>
      </c>
      <c r="P124" s="45">
        <v>0</v>
      </c>
      <c r="Q124" s="45">
        <v>0</v>
      </c>
      <c r="R124" s="48">
        <v>1250552.46</v>
      </c>
    </row>
    <row r="125" spans="4:18" x14ac:dyDescent="0.3">
      <c r="D125" s="45" t="s">
        <v>384</v>
      </c>
      <c r="F125" s="45">
        <v>138901</v>
      </c>
      <c r="I125" s="45">
        <v>500656</v>
      </c>
      <c r="J125" s="45" t="s">
        <v>915</v>
      </c>
      <c r="L125" s="45" t="s">
        <v>26</v>
      </c>
      <c r="N125" s="48">
        <v>77588444.760000005</v>
      </c>
      <c r="P125" s="45">
        <v>0</v>
      </c>
      <c r="Q125" s="45">
        <v>0</v>
      </c>
      <c r="R125" s="48">
        <v>77588444.760000005</v>
      </c>
    </row>
    <row r="126" spans="4:18" x14ac:dyDescent="0.3">
      <c r="D126" s="45" t="s">
        <v>384</v>
      </c>
      <c r="F126" s="45">
        <v>138901</v>
      </c>
      <c r="I126" s="45">
        <v>500656</v>
      </c>
      <c r="J126" s="45" t="s">
        <v>915</v>
      </c>
      <c r="K126" s="45" t="s">
        <v>386</v>
      </c>
      <c r="L126" s="45" t="s">
        <v>26</v>
      </c>
      <c r="N126" s="48">
        <v>14093881.470000001</v>
      </c>
      <c r="P126" s="48">
        <v>20196586.030000001</v>
      </c>
      <c r="Q126" s="48">
        <v>14297103.640000001</v>
      </c>
      <c r="R126" s="48">
        <v>19993363.859999999</v>
      </c>
    </row>
    <row r="127" spans="4:18" x14ac:dyDescent="0.3">
      <c r="D127" s="45" t="s">
        <v>384</v>
      </c>
      <c r="F127" s="45">
        <v>138901</v>
      </c>
      <c r="I127" s="45">
        <v>500657</v>
      </c>
      <c r="J127" s="45" t="s">
        <v>916</v>
      </c>
      <c r="L127" s="45" t="s">
        <v>26</v>
      </c>
      <c r="N127" s="48">
        <v>183320.76</v>
      </c>
      <c r="P127" s="45">
        <v>0</v>
      </c>
      <c r="Q127" s="48">
        <v>14535.23</v>
      </c>
      <c r="R127" s="48">
        <v>168785.53</v>
      </c>
    </row>
    <row r="128" spans="4:18" hidden="1" x14ac:dyDescent="0.3">
      <c r="D128" s="45" t="s">
        <v>384</v>
      </c>
      <c r="F128" s="45">
        <v>138901</v>
      </c>
      <c r="I128" s="45">
        <v>500664</v>
      </c>
      <c r="J128" s="45" t="s">
        <v>918</v>
      </c>
      <c r="L128" s="45" t="s">
        <v>26</v>
      </c>
      <c r="N128" s="45">
        <v>0</v>
      </c>
      <c r="P128" s="45">
        <v>0</v>
      </c>
      <c r="Q128" s="45">
        <v>0</v>
      </c>
      <c r="R128" s="45">
        <v>0</v>
      </c>
    </row>
    <row r="129" spans="4:18" x14ac:dyDescent="0.3">
      <c r="D129" s="45" t="s">
        <v>384</v>
      </c>
      <c r="F129" s="45">
        <v>138901</v>
      </c>
      <c r="I129" s="45">
        <v>500677</v>
      </c>
      <c r="J129" s="45" t="s">
        <v>750</v>
      </c>
      <c r="L129" s="45" t="s">
        <v>26</v>
      </c>
      <c r="N129" s="48">
        <v>625252676.11000001</v>
      </c>
      <c r="P129" s="45">
        <v>0</v>
      </c>
      <c r="Q129" s="45">
        <v>0</v>
      </c>
      <c r="R129" s="48">
        <v>625252676.11000001</v>
      </c>
    </row>
    <row r="130" spans="4:18" x14ac:dyDescent="0.3">
      <c r="D130" s="45" t="s">
        <v>384</v>
      </c>
      <c r="F130" s="45">
        <v>138901</v>
      </c>
      <c r="I130" s="45">
        <v>500677</v>
      </c>
      <c r="J130" s="45" t="s">
        <v>750</v>
      </c>
      <c r="K130" s="45" t="s">
        <v>386</v>
      </c>
      <c r="L130" s="45" t="s">
        <v>26</v>
      </c>
      <c r="N130" s="48">
        <v>89452290.879999995</v>
      </c>
      <c r="P130" s="48">
        <v>140214298.00999999</v>
      </c>
      <c r="Q130" s="48">
        <v>94225179.579999998</v>
      </c>
      <c r="R130" s="48">
        <v>135441409.31</v>
      </c>
    </row>
    <row r="131" spans="4:18" x14ac:dyDescent="0.3">
      <c r="D131" s="45" t="s">
        <v>384</v>
      </c>
      <c r="F131" s="45">
        <v>138901</v>
      </c>
      <c r="I131" s="45">
        <v>500679</v>
      </c>
      <c r="J131" s="45" t="s">
        <v>416</v>
      </c>
      <c r="L131" s="45" t="s">
        <v>26</v>
      </c>
      <c r="N131" s="48">
        <v>247364006.03</v>
      </c>
      <c r="P131" s="45">
        <v>0</v>
      </c>
      <c r="Q131" s="45">
        <v>0</v>
      </c>
      <c r="R131" s="48">
        <v>247364006.03</v>
      </c>
    </row>
    <row r="132" spans="4:18" x14ac:dyDescent="0.3">
      <c r="D132" s="45" t="s">
        <v>384</v>
      </c>
      <c r="F132" s="45">
        <v>138901</v>
      </c>
      <c r="I132" s="45">
        <v>500679</v>
      </c>
      <c r="J132" s="45" t="s">
        <v>416</v>
      </c>
      <c r="K132" s="45" t="s">
        <v>386</v>
      </c>
      <c r="L132" s="45" t="s">
        <v>26</v>
      </c>
      <c r="N132" s="48">
        <v>67335993.969999999</v>
      </c>
      <c r="P132" s="48">
        <v>87585993.969999999</v>
      </c>
      <c r="Q132" s="48">
        <v>67335993.969999999</v>
      </c>
      <c r="R132" s="48">
        <v>87585993.969999999</v>
      </c>
    </row>
    <row r="133" spans="4:18" x14ac:dyDescent="0.3">
      <c r="D133" s="45" t="s">
        <v>384</v>
      </c>
      <c r="F133" s="45">
        <v>138901</v>
      </c>
      <c r="I133" s="45">
        <v>500680</v>
      </c>
      <c r="J133" s="45" t="s">
        <v>919</v>
      </c>
      <c r="L133" s="45" t="s">
        <v>26</v>
      </c>
      <c r="N133" s="48">
        <v>20106.16</v>
      </c>
      <c r="P133" s="45">
        <v>0</v>
      </c>
      <c r="Q133" s="48">
        <v>14950.42</v>
      </c>
      <c r="R133" s="48">
        <v>5155.74</v>
      </c>
    </row>
    <row r="134" spans="4:18" x14ac:dyDescent="0.3">
      <c r="D134" s="45" t="s">
        <v>384</v>
      </c>
      <c r="F134" s="45">
        <v>138901</v>
      </c>
      <c r="I134" s="45">
        <v>500682</v>
      </c>
      <c r="J134" s="45" t="s">
        <v>771</v>
      </c>
      <c r="L134" s="45" t="s">
        <v>26</v>
      </c>
      <c r="N134" s="48">
        <v>580559.54</v>
      </c>
      <c r="P134" s="45">
        <v>0</v>
      </c>
      <c r="Q134" s="45">
        <v>0</v>
      </c>
      <c r="R134" s="48">
        <v>580559.54</v>
      </c>
    </row>
    <row r="135" spans="4:18" x14ac:dyDescent="0.3">
      <c r="D135" s="45" t="s">
        <v>384</v>
      </c>
      <c r="F135" s="45">
        <v>138901</v>
      </c>
      <c r="I135" s="45">
        <v>500682</v>
      </c>
      <c r="J135" s="45" t="s">
        <v>771</v>
      </c>
      <c r="K135" s="45" t="s">
        <v>386</v>
      </c>
      <c r="L135" s="45" t="s">
        <v>26</v>
      </c>
      <c r="N135" s="48">
        <v>184264.5</v>
      </c>
      <c r="P135" s="48">
        <v>873413.82</v>
      </c>
      <c r="Q135" s="48">
        <v>842545.69</v>
      </c>
      <c r="R135" s="48">
        <v>215132.63</v>
      </c>
    </row>
    <row r="136" spans="4:18" x14ac:dyDescent="0.3">
      <c r="D136" s="45" t="s">
        <v>384</v>
      </c>
      <c r="F136" s="45">
        <v>138901</v>
      </c>
      <c r="I136" s="45">
        <v>500686</v>
      </c>
      <c r="J136" s="45" t="s">
        <v>751</v>
      </c>
      <c r="L136" s="45" t="s">
        <v>26</v>
      </c>
      <c r="N136" s="48">
        <v>2450577.91</v>
      </c>
      <c r="P136" s="45">
        <v>0</v>
      </c>
      <c r="Q136" s="48">
        <v>62988.38</v>
      </c>
      <c r="R136" s="48">
        <v>2387589.5299999998</v>
      </c>
    </row>
    <row r="137" spans="4:18" x14ac:dyDescent="0.3">
      <c r="D137" s="45" t="s">
        <v>384</v>
      </c>
      <c r="F137" s="45">
        <v>138901</v>
      </c>
      <c r="I137" s="45">
        <v>500686</v>
      </c>
      <c r="J137" s="45" t="s">
        <v>751</v>
      </c>
      <c r="K137" s="45" t="s">
        <v>386</v>
      </c>
      <c r="L137" s="45" t="s">
        <v>26</v>
      </c>
      <c r="N137" s="48">
        <v>820091.27</v>
      </c>
      <c r="P137" s="48">
        <v>1437120.65</v>
      </c>
      <c r="Q137" s="48">
        <v>1229716.58</v>
      </c>
      <c r="R137" s="48">
        <v>1027495.34</v>
      </c>
    </row>
    <row r="138" spans="4:18" x14ac:dyDescent="0.3">
      <c r="D138" s="45" t="s">
        <v>384</v>
      </c>
      <c r="F138" s="45">
        <v>138901</v>
      </c>
      <c r="I138" s="45">
        <v>500693</v>
      </c>
      <c r="J138" s="45" t="s">
        <v>417</v>
      </c>
      <c r="L138" s="45" t="s">
        <v>26</v>
      </c>
      <c r="N138" s="48">
        <v>9216921.25</v>
      </c>
      <c r="P138" s="48">
        <v>6491041.9699999997</v>
      </c>
      <c r="Q138" s="45">
        <v>0</v>
      </c>
      <c r="R138" s="48">
        <v>15707963.220000001</v>
      </c>
    </row>
    <row r="139" spans="4:18" x14ac:dyDescent="0.3">
      <c r="D139" s="45" t="s">
        <v>384</v>
      </c>
      <c r="F139" s="45">
        <v>138901</v>
      </c>
      <c r="I139" s="45">
        <v>500700</v>
      </c>
      <c r="J139" s="45" t="s">
        <v>921</v>
      </c>
      <c r="L139" s="45" t="s">
        <v>26</v>
      </c>
      <c r="N139" s="48">
        <v>82596065.700000003</v>
      </c>
      <c r="P139" s="45">
        <v>0</v>
      </c>
      <c r="Q139" s="48">
        <v>7153989.9400000004</v>
      </c>
      <c r="R139" s="48">
        <v>75442075.760000005</v>
      </c>
    </row>
    <row r="140" spans="4:18" x14ac:dyDescent="0.3">
      <c r="D140" s="45" t="s">
        <v>384</v>
      </c>
      <c r="F140" s="45">
        <v>138901</v>
      </c>
      <c r="I140" s="45">
        <v>500701</v>
      </c>
      <c r="J140" s="45" t="s">
        <v>922</v>
      </c>
      <c r="L140" s="45" t="s">
        <v>26</v>
      </c>
      <c r="N140" s="48">
        <v>139858386.38</v>
      </c>
      <c r="P140" s="45">
        <v>0</v>
      </c>
      <c r="Q140" s="48">
        <v>11783091.75</v>
      </c>
      <c r="R140" s="48">
        <v>128075294.63</v>
      </c>
    </row>
    <row r="141" spans="4:18" x14ac:dyDescent="0.3">
      <c r="D141" s="45" t="s">
        <v>384</v>
      </c>
      <c r="F141" s="45">
        <v>138901</v>
      </c>
      <c r="I141" s="45">
        <v>500701</v>
      </c>
      <c r="J141" s="45" t="s">
        <v>922</v>
      </c>
      <c r="K141" s="45" t="s">
        <v>386</v>
      </c>
      <c r="L141" s="45" t="s">
        <v>26</v>
      </c>
      <c r="N141" s="48">
        <v>46061917.560000002</v>
      </c>
      <c r="P141" s="48">
        <v>61485780.810000002</v>
      </c>
      <c r="Q141" s="48">
        <v>49531609.200000003</v>
      </c>
      <c r="R141" s="48">
        <v>58016089.170000002</v>
      </c>
    </row>
    <row r="142" spans="4:18" x14ac:dyDescent="0.3">
      <c r="D142" s="45" t="s">
        <v>384</v>
      </c>
      <c r="F142" s="45">
        <v>138901</v>
      </c>
      <c r="I142" s="45">
        <v>500708</v>
      </c>
      <c r="J142" s="45" t="s">
        <v>418</v>
      </c>
      <c r="L142" s="45" t="s">
        <v>26</v>
      </c>
      <c r="N142" s="48">
        <v>109888479.94</v>
      </c>
      <c r="P142" s="45">
        <v>0</v>
      </c>
      <c r="Q142" s="45">
        <v>0</v>
      </c>
      <c r="R142" s="48">
        <v>109888479.94</v>
      </c>
    </row>
    <row r="143" spans="4:18" x14ac:dyDescent="0.3">
      <c r="D143" s="45" t="s">
        <v>384</v>
      </c>
      <c r="F143" s="45">
        <v>138901</v>
      </c>
      <c r="I143" s="45">
        <v>500708</v>
      </c>
      <c r="J143" s="45" t="s">
        <v>418</v>
      </c>
      <c r="K143" s="45" t="s">
        <v>386</v>
      </c>
      <c r="L143" s="45" t="s">
        <v>26</v>
      </c>
      <c r="N143" s="48">
        <v>35295036.079999998</v>
      </c>
      <c r="P143" s="48">
        <v>48418297.25</v>
      </c>
      <c r="Q143" s="48">
        <v>39076173.969999999</v>
      </c>
      <c r="R143" s="48">
        <v>44637159.359999999</v>
      </c>
    </row>
    <row r="144" spans="4:18" x14ac:dyDescent="0.3">
      <c r="D144" s="45" t="s">
        <v>384</v>
      </c>
      <c r="F144" s="45">
        <v>138901</v>
      </c>
      <c r="I144" s="45">
        <v>500709</v>
      </c>
      <c r="J144" s="45" t="s">
        <v>418</v>
      </c>
      <c r="L144" s="45" t="s">
        <v>26</v>
      </c>
      <c r="N144" s="48">
        <v>447669600</v>
      </c>
      <c r="P144" s="45">
        <v>0</v>
      </c>
      <c r="Q144" s="45">
        <v>0</v>
      </c>
      <c r="R144" s="48">
        <v>447669600</v>
      </c>
    </row>
    <row r="145" spans="4:18" x14ac:dyDescent="0.3">
      <c r="D145" s="45" t="s">
        <v>384</v>
      </c>
      <c r="F145" s="45">
        <v>138901</v>
      </c>
      <c r="I145" s="45">
        <v>500709</v>
      </c>
      <c r="J145" s="45" t="s">
        <v>418</v>
      </c>
      <c r="K145" s="45" t="s">
        <v>386</v>
      </c>
      <c r="L145" s="45" t="s">
        <v>26</v>
      </c>
      <c r="N145" s="48">
        <v>139770400</v>
      </c>
      <c r="P145" s="48">
        <v>192869600</v>
      </c>
      <c r="Q145" s="48">
        <v>155069600</v>
      </c>
      <c r="R145" s="48">
        <v>177570400</v>
      </c>
    </row>
    <row r="146" spans="4:18" x14ac:dyDescent="0.3">
      <c r="D146" s="45" t="s">
        <v>384</v>
      </c>
      <c r="F146" s="45">
        <v>138901</v>
      </c>
      <c r="I146" s="45">
        <v>500710</v>
      </c>
      <c r="J146" s="45" t="s">
        <v>772</v>
      </c>
      <c r="L146" s="45" t="s">
        <v>26</v>
      </c>
      <c r="N146" s="48">
        <v>613234.24</v>
      </c>
      <c r="P146" s="45">
        <v>0</v>
      </c>
      <c r="Q146" s="48">
        <v>19781.12</v>
      </c>
      <c r="R146" s="48">
        <v>593453.12</v>
      </c>
    </row>
    <row r="147" spans="4:18" x14ac:dyDescent="0.3">
      <c r="D147" s="45" t="s">
        <v>384</v>
      </c>
      <c r="F147" s="45">
        <v>138901</v>
      </c>
      <c r="I147" s="45">
        <v>500716</v>
      </c>
      <c r="J147" s="45" t="s">
        <v>419</v>
      </c>
      <c r="L147" s="45" t="s">
        <v>26</v>
      </c>
      <c r="N147" s="48">
        <v>639412.21</v>
      </c>
      <c r="P147" s="45">
        <v>0</v>
      </c>
      <c r="Q147" s="45">
        <v>0</v>
      </c>
      <c r="R147" s="48">
        <v>639412.21</v>
      </c>
    </row>
    <row r="148" spans="4:18" x14ac:dyDescent="0.3">
      <c r="D148" s="45" t="s">
        <v>384</v>
      </c>
      <c r="F148" s="45">
        <v>138901</v>
      </c>
      <c r="I148" s="45">
        <v>500716</v>
      </c>
      <c r="J148" s="45" t="s">
        <v>419</v>
      </c>
      <c r="K148" s="45" t="s">
        <v>386</v>
      </c>
      <c r="L148" s="45" t="s">
        <v>26</v>
      </c>
      <c r="N148" s="48">
        <v>257806.89</v>
      </c>
      <c r="P148" s="48">
        <v>456433.43</v>
      </c>
      <c r="Q148" s="48">
        <v>398700.09</v>
      </c>
      <c r="R148" s="48">
        <v>315540.23</v>
      </c>
    </row>
    <row r="149" spans="4:18" x14ac:dyDescent="0.3">
      <c r="D149" s="45" t="s">
        <v>384</v>
      </c>
      <c r="F149" s="45">
        <v>138901</v>
      </c>
      <c r="I149" s="45">
        <v>500717</v>
      </c>
      <c r="J149" s="45" t="s">
        <v>682</v>
      </c>
      <c r="L149" s="45" t="s">
        <v>26</v>
      </c>
      <c r="N149" s="48">
        <v>49009945.079999998</v>
      </c>
      <c r="P149" s="45">
        <v>0</v>
      </c>
      <c r="Q149" s="45">
        <v>0</v>
      </c>
      <c r="R149" s="48">
        <v>49009945.079999998</v>
      </c>
    </row>
    <row r="150" spans="4:18" x14ac:dyDescent="0.3">
      <c r="D150" s="45" t="s">
        <v>384</v>
      </c>
      <c r="F150" s="45">
        <v>138901</v>
      </c>
      <c r="I150" s="45">
        <v>500717</v>
      </c>
      <c r="J150" s="45" t="s">
        <v>682</v>
      </c>
      <c r="K150" s="45" t="s">
        <v>386</v>
      </c>
      <c r="L150" s="45" t="s">
        <v>26</v>
      </c>
      <c r="N150" s="48">
        <v>13912900.960000001</v>
      </c>
      <c r="P150" s="48">
        <v>75776957.959999993</v>
      </c>
      <c r="Q150" s="48">
        <v>71728061.739999995</v>
      </c>
      <c r="R150" s="48">
        <v>17961797.18</v>
      </c>
    </row>
    <row r="151" spans="4:18" x14ac:dyDescent="0.3">
      <c r="D151" s="45" t="s">
        <v>384</v>
      </c>
      <c r="F151" s="45">
        <v>138901</v>
      </c>
      <c r="I151" s="45">
        <v>500724</v>
      </c>
      <c r="J151" s="45" t="s">
        <v>414</v>
      </c>
      <c r="L151" s="45" t="s">
        <v>26</v>
      </c>
      <c r="N151" s="48">
        <v>33090603.539999999</v>
      </c>
      <c r="P151" s="45">
        <v>0</v>
      </c>
      <c r="Q151" s="48">
        <v>10601862.99</v>
      </c>
      <c r="R151" s="48">
        <v>22488740.550000001</v>
      </c>
    </row>
    <row r="152" spans="4:18" x14ac:dyDescent="0.3">
      <c r="D152" s="45" t="s">
        <v>384</v>
      </c>
      <c r="F152" s="45">
        <v>138901</v>
      </c>
      <c r="I152" s="45">
        <v>500724</v>
      </c>
      <c r="J152" s="45" t="s">
        <v>414</v>
      </c>
      <c r="K152" s="45" t="s">
        <v>386</v>
      </c>
      <c r="L152" s="45" t="s">
        <v>26</v>
      </c>
      <c r="N152" s="48">
        <v>2123098.13</v>
      </c>
      <c r="P152" s="48">
        <v>25351945.27</v>
      </c>
      <c r="Q152" s="48">
        <v>23088423.73</v>
      </c>
      <c r="R152" s="48">
        <v>4386619.67</v>
      </c>
    </row>
    <row r="153" spans="4:18" x14ac:dyDescent="0.3">
      <c r="D153" s="45" t="s">
        <v>384</v>
      </c>
      <c r="F153" s="45">
        <v>138901</v>
      </c>
      <c r="I153" s="45">
        <v>500730</v>
      </c>
      <c r="J153" s="45" t="s">
        <v>924</v>
      </c>
      <c r="L153" s="45" t="s">
        <v>26</v>
      </c>
      <c r="N153" s="48">
        <v>646721.41</v>
      </c>
      <c r="P153" s="45">
        <v>0</v>
      </c>
      <c r="Q153" s="45">
        <v>0</v>
      </c>
      <c r="R153" s="48">
        <v>646721.41</v>
      </c>
    </row>
    <row r="154" spans="4:18" x14ac:dyDescent="0.3">
      <c r="D154" s="45" t="s">
        <v>384</v>
      </c>
      <c r="F154" s="45">
        <v>138901</v>
      </c>
      <c r="I154" s="45">
        <v>500732</v>
      </c>
      <c r="J154" s="45" t="s">
        <v>647</v>
      </c>
      <c r="L154" s="45" t="s">
        <v>26</v>
      </c>
      <c r="N154" s="48">
        <v>1266750.1299999999</v>
      </c>
      <c r="P154" s="48">
        <v>406031.74</v>
      </c>
      <c r="Q154" s="48">
        <v>911900.02</v>
      </c>
      <c r="R154" s="48">
        <v>760881.85</v>
      </c>
    </row>
    <row r="155" spans="4:18" x14ac:dyDescent="0.3">
      <c r="D155" s="45" t="s">
        <v>384</v>
      </c>
      <c r="F155" s="45">
        <v>138901</v>
      </c>
      <c r="I155" s="45">
        <v>500732</v>
      </c>
      <c r="J155" s="45" t="s">
        <v>647</v>
      </c>
      <c r="K155" s="45" t="s">
        <v>386</v>
      </c>
      <c r="L155" s="45" t="s">
        <v>26</v>
      </c>
      <c r="N155" s="48">
        <v>283536.87</v>
      </c>
      <c r="P155" s="48">
        <v>3881317.4</v>
      </c>
      <c r="Q155" s="48">
        <v>3802132.85</v>
      </c>
      <c r="R155" s="48">
        <v>362721.42</v>
      </c>
    </row>
    <row r="156" spans="4:18" x14ac:dyDescent="0.3">
      <c r="D156" s="45" t="s">
        <v>384</v>
      </c>
      <c r="F156" s="45">
        <v>138901</v>
      </c>
      <c r="I156" s="45">
        <v>500734</v>
      </c>
      <c r="J156" s="45" t="s">
        <v>648</v>
      </c>
      <c r="L156" s="45" t="s">
        <v>26</v>
      </c>
      <c r="N156" s="48">
        <v>8615429.9900000002</v>
      </c>
      <c r="P156" s="48">
        <v>4350990.9000000004</v>
      </c>
      <c r="Q156" s="48">
        <v>6483105.8899999997</v>
      </c>
      <c r="R156" s="48">
        <v>6483315</v>
      </c>
    </row>
    <row r="157" spans="4:18" x14ac:dyDescent="0.3">
      <c r="D157" s="45" t="s">
        <v>384</v>
      </c>
      <c r="F157" s="45">
        <v>138901</v>
      </c>
      <c r="I157" s="45">
        <v>500734</v>
      </c>
      <c r="J157" s="45" t="s">
        <v>648</v>
      </c>
      <c r="K157" s="45" t="s">
        <v>386</v>
      </c>
      <c r="L157" s="45" t="s">
        <v>26</v>
      </c>
      <c r="N157" s="48">
        <v>1184979.51</v>
      </c>
      <c r="P157" s="48">
        <v>14282303.210000001</v>
      </c>
      <c r="Q157" s="48">
        <v>13792149.550000001</v>
      </c>
      <c r="R157" s="48">
        <v>1675133.17</v>
      </c>
    </row>
    <row r="158" spans="4:18" x14ac:dyDescent="0.3">
      <c r="D158" s="45" t="s">
        <v>384</v>
      </c>
      <c r="F158" s="45">
        <v>138901</v>
      </c>
      <c r="I158" s="45">
        <v>500735</v>
      </c>
      <c r="J158" s="45" t="s">
        <v>773</v>
      </c>
      <c r="L158" s="45" t="s">
        <v>26</v>
      </c>
      <c r="N158" s="48">
        <v>246037500</v>
      </c>
      <c r="P158" s="45">
        <v>0</v>
      </c>
      <c r="Q158" s="45">
        <v>0</v>
      </c>
      <c r="R158" s="48">
        <v>246037500</v>
      </c>
    </row>
    <row r="159" spans="4:18" x14ac:dyDescent="0.3">
      <c r="D159" s="45" t="s">
        <v>384</v>
      </c>
      <c r="F159" s="45">
        <v>138901</v>
      </c>
      <c r="I159" s="45">
        <v>500735</v>
      </c>
      <c r="J159" s="45" t="s">
        <v>773</v>
      </c>
      <c r="K159" s="45" t="s">
        <v>386</v>
      </c>
      <c r="L159" s="45" t="s">
        <v>26</v>
      </c>
      <c r="N159" s="48">
        <v>68662500</v>
      </c>
      <c r="P159" s="48">
        <v>88912500</v>
      </c>
      <c r="Q159" s="48">
        <v>68662500</v>
      </c>
      <c r="R159" s="48">
        <v>88912500</v>
      </c>
    </row>
    <row r="160" spans="4:18" x14ac:dyDescent="0.3">
      <c r="D160" s="45" t="s">
        <v>384</v>
      </c>
      <c r="F160" s="45">
        <v>138901</v>
      </c>
      <c r="I160" s="45">
        <v>500740</v>
      </c>
      <c r="J160" s="45" t="s">
        <v>927</v>
      </c>
      <c r="L160" s="45" t="s">
        <v>26</v>
      </c>
      <c r="N160" s="48">
        <v>77821250</v>
      </c>
      <c r="P160" s="45">
        <v>0</v>
      </c>
      <c r="Q160" s="45">
        <v>0</v>
      </c>
      <c r="R160" s="48">
        <v>77821250</v>
      </c>
    </row>
    <row r="161" spans="4:18" x14ac:dyDescent="0.3">
      <c r="D161" s="45" t="s">
        <v>384</v>
      </c>
      <c r="F161" s="45">
        <v>138901</v>
      </c>
      <c r="I161" s="45">
        <v>500740</v>
      </c>
      <c r="J161" s="45" t="s">
        <v>927</v>
      </c>
      <c r="K161" s="45" t="s">
        <v>386</v>
      </c>
      <c r="L161" s="45" t="s">
        <v>26</v>
      </c>
      <c r="N161" s="48">
        <v>22521894</v>
      </c>
      <c r="P161" s="48">
        <v>29520906</v>
      </c>
      <c r="Q161" s="48">
        <v>23064126</v>
      </c>
      <c r="R161" s="48">
        <v>28978674</v>
      </c>
    </row>
    <row r="162" spans="4:18" x14ac:dyDescent="0.3">
      <c r="D162" s="45" t="s">
        <v>384</v>
      </c>
      <c r="F162" s="45">
        <v>138901</v>
      </c>
      <c r="I162" s="45">
        <v>500741</v>
      </c>
      <c r="J162" s="45" t="s">
        <v>928</v>
      </c>
      <c r="L162" s="45" t="s">
        <v>26</v>
      </c>
      <c r="N162" s="48">
        <v>-3025981.04</v>
      </c>
      <c r="P162" s="45">
        <v>0</v>
      </c>
      <c r="Q162" s="45">
        <v>0</v>
      </c>
      <c r="R162" s="48">
        <v>-3025981.04</v>
      </c>
    </row>
    <row r="163" spans="4:18" x14ac:dyDescent="0.3">
      <c r="D163" s="45" t="s">
        <v>384</v>
      </c>
      <c r="F163" s="45">
        <v>138901</v>
      </c>
      <c r="I163" s="45">
        <v>500741</v>
      </c>
      <c r="J163" s="45" t="s">
        <v>928</v>
      </c>
      <c r="K163" s="45" t="s">
        <v>386</v>
      </c>
      <c r="L163" s="45" t="s">
        <v>26</v>
      </c>
      <c r="N163" s="48">
        <v>3845407.45</v>
      </c>
      <c r="P163" s="48">
        <v>6148862.29</v>
      </c>
      <c r="Q163" s="48">
        <v>6096134.6799999997</v>
      </c>
      <c r="R163" s="48">
        <v>3898135.06</v>
      </c>
    </row>
    <row r="164" spans="4:18" x14ac:dyDescent="0.3">
      <c r="D164" s="45" t="s">
        <v>384</v>
      </c>
      <c r="F164" s="45">
        <v>138901</v>
      </c>
      <c r="I164" s="45">
        <v>500742</v>
      </c>
      <c r="J164" s="45" t="s">
        <v>774</v>
      </c>
      <c r="L164" s="45" t="s">
        <v>26</v>
      </c>
      <c r="N164" s="48">
        <v>401451.85</v>
      </c>
      <c r="P164" s="45">
        <v>0</v>
      </c>
      <c r="Q164" s="45">
        <v>0</v>
      </c>
      <c r="R164" s="48">
        <v>401451.85</v>
      </c>
    </row>
    <row r="165" spans="4:18" x14ac:dyDescent="0.3">
      <c r="D165" s="45" t="s">
        <v>384</v>
      </c>
      <c r="F165" s="45">
        <v>138901</v>
      </c>
      <c r="I165" s="45">
        <v>500746</v>
      </c>
      <c r="J165" s="45" t="s">
        <v>420</v>
      </c>
      <c r="L165" s="45" t="s">
        <v>26</v>
      </c>
      <c r="N165" s="48">
        <v>317184000</v>
      </c>
      <c r="P165" s="45">
        <v>0</v>
      </c>
      <c r="Q165" s="45">
        <v>0</v>
      </c>
      <c r="R165" s="48">
        <v>317184000</v>
      </c>
    </row>
    <row r="166" spans="4:18" x14ac:dyDescent="0.3">
      <c r="D166" s="45" t="s">
        <v>384</v>
      </c>
      <c r="F166" s="45">
        <v>138901</v>
      </c>
      <c r="I166" s="45">
        <v>500746</v>
      </c>
      <c r="J166" s="45" t="s">
        <v>420</v>
      </c>
      <c r="K166" s="45" t="s">
        <v>386</v>
      </c>
      <c r="L166" s="45" t="s">
        <v>26</v>
      </c>
      <c r="N166" s="48">
        <v>44364000</v>
      </c>
      <c r="P166" s="48">
        <v>58956000</v>
      </c>
      <c r="Q166" s="48">
        <v>44364000</v>
      </c>
      <c r="R166" s="48">
        <v>58956000</v>
      </c>
    </row>
    <row r="167" spans="4:18" x14ac:dyDescent="0.3">
      <c r="D167" s="45" t="s">
        <v>384</v>
      </c>
      <c r="F167" s="45">
        <v>138901</v>
      </c>
      <c r="I167" s="45">
        <v>500748</v>
      </c>
      <c r="J167" s="45" t="s">
        <v>752</v>
      </c>
      <c r="L167" s="45" t="s">
        <v>26</v>
      </c>
      <c r="N167" s="48">
        <v>911015.7</v>
      </c>
      <c r="P167" s="45">
        <v>0</v>
      </c>
      <c r="Q167" s="48">
        <v>160767.48000000001</v>
      </c>
      <c r="R167" s="48">
        <v>750248.22</v>
      </c>
    </row>
    <row r="168" spans="4:18" x14ac:dyDescent="0.3">
      <c r="D168" s="45" t="s">
        <v>384</v>
      </c>
      <c r="F168" s="45">
        <v>138901</v>
      </c>
      <c r="I168" s="45">
        <v>500749</v>
      </c>
      <c r="J168" s="45" t="s">
        <v>421</v>
      </c>
      <c r="L168" s="45" t="s">
        <v>26</v>
      </c>
      <c r="N168" s="48">
        <v>200632800</v>
      </c>
      <c r="P168" s="45">
        <v>0</v>
      </c>
      <c r="Q168" s="45">
        <v>0</v>
      </c>
      <c r="R168" s="48">
        <v>200632800</v>
      </c>
    </row>
    <row r="169" spans="4:18" x14ac:dyDescent="0.3">
      <c r="D169" s="45" t="s">
        <v>384</v>
      </c>
      <c r="F169" s="45">
        <v>138901</v>
      </c>
      <c r="I169" s="45">
        <v>500749</v>
      </c>
      <c r="J169" s="45" t="s">
        <v>421</v>
      </c>
      <c r="K169" s="45" t="s">
        <v>386</v>
      </c>
      <c r="L169" s="45" t="s">
        <v>26</v>
      </c>
      <c r="N169" s="48">
        <v>24556500</v>
      </c>
      <c r="P169" s="48">
        <v>122071500</v>
      </c>
      <c r="Q169" s="48">
        <v>114060000</v>
      </c>
      <c r="R169" s="48">
        <v>32568000</v>
      </c>
    </row>
    <row r="170" spans="4:18" x14ac:dyDescent="0.3">
      <c r="D170" s="45" t="s">
        <v>384</v>
      </c>
      <c r="F170" s="45">
        <v>138901</v>
      </c>
      <c r="I170" s="45">
        <v>500758</v>
      </c>
      <c r="J170" s="45" t="s">
        <v>422</v>
      </c>
      <c r="L170" s="45" t="s">
        <v>26</v>
      </c>
      <c r="N170" s="48">
        <v>1167910.2</v>
      </c>
      <c r="P170" s="45">
        <v>0</v>
      </c>
      <c r="Q170" s="48">
        <v>4894.95</v>
      </c>
      <c r="R170" s="48">
        <v>1163015.25</v>
      </c>
    </row>
    <row r="171" spans="4:18" x14ac:dyDescent="0.3">
      <c r="D171" s="45" t="s">
        <v>384</v>
      </c>
      <c r="F171" s="45">
        <v>138901</v>
      </c>
      <c r="I171" s="45">
        <v>500768</v>
      </c>
      <c r="J171" s="45" t="s">
        <v>423</v>
      </c>
      <c r="L171" s="45" t="s">
        <v>26</v>
      </c>
      <c r="N171" s="48">
        <v>134249251.66999999</v>
      </c>
      <c r="P171" s="48">
        <v>39844789.609999999</v>
      </c>
      <c r="Q171" s="48">
        <v>21924848.280000001</v>
      </c>
      <c r="R171" s="48">
        <v>152169193</v>
      </c>
    </row>
    <row r="172" spans="4:18" x14ac:dyDescent="0.3">
      <c r="D172" s="45" t="s">
        <v>384</v>
      </c>
      <c r="F172" s="45">
        <v>138901</v>
      </c>
      <c r="I172" s="45">
        <v>500768</v>
      </c>
      <c r="J172" s="45" t="s">
        <v>423</v>
      </c>
      <c r="K172" s="45" t="s">
        <v>386</v>
      </c>
      <c r="L172" s="45" t="s">
        <v>26</v>
      </c>
      <c r="N172" s="48">
        <v>16305468.699999999</v>
      </c>
      <c r="P172" s="48">
        <v>141944441.94999999</v>
      </c>
      <c r="Q172" s="48">
        <v>131787901.66</v>
      </c>
      <c r="R172" s="48">
        <v>26462008.989999998</v>
      </c>
    </row>
    <row r="173" spans="4:18" x14ac:dyDescent="0.3">
      <c r="D173" s="45" t="s">
        <v>384</v>
      </c>
      <c r="F173" s="45">
        <v>138901</v>
      </c>
      <c r="I173" s="45">
        <v>500770</v>
      </c>
      <c r="J173" s="45" t="s">
        <v>1033</v>
      </c>
      <c r="L173" s="45" t="s">
        <v>26</v>
      </c>
      <c r="N173" s="48">
        <v>73640775</v>
      </c>
      <c r="P173" s="45">
        <v>0</v>
      </c>
      <c r="Q173" s="45">
        <v>0</v>
      </c>
      <c r="R173" s="48">
        <v>73640775</v>
      </c>
    </row>
    <row r="174" spans="4:18" x14ac:dyDescent="0.3">
      <c r="D174" s="45" t="s">
        <v>384</v>
      </c>
      <c r="F174" s="45">
        <v>138901</v>
      </c>
      <c r="I174" s="45">
        <v>500770</v>
      </c>
      <c r="J174" s="45" t="s">
        <v>1033</v>
      </c>
      <c r="K174" s="45" t="s">
        <v>386</v>
      </c>
      <c r="L174" s="45" t="s">
        <v>26</v>
      </c>
      <c r="N174" s="48">
        <v>11957625</v>
      </c>
      <c r="P174" s="48">
        <v>19781700</v>
      </c>
      <c r="Q174" s="48">
        <v>14273700</v>
      </c>
      <c r="R174" s="48">
        <v>17465625</v>
      </c>
    </row>
    <row r="175" spans="4:18" x14ac:dyDescent="0.3">
      <c r="D175" s="45" t="s">
        <v>384</v>
      </c>
      <c r="F175" s="45">
        <v>138901</v>
      </c>
      <c r="I175" s="45">
        <v>500776</v>
      </c>
      <c r="J175" s="45" t="s">
        <v>424</v>
      </c>
      <c r="L175" s="45" t="s">
        <v>26</v>
      </c>
      <c r="N175" s="48">
        <v>116930089.41</v>
      </c>
      <c r="P175" s="45">
        <v>0</v>
      </c>
      <c r="Q175" s="48">
        <v>11504749.140000001</v>
      </c>
      <c r="R175" s="48">
        <v>105425340.27</v>
      </c>
    </row>
    <row r="176" spans="4:18" x14ac:dyDescent="0.3">
      <c r="D176" s="45" t="s">
        <v>384</v>
      </c>
      <c r="F176" s="45">
        <v>138901</v>
      </c>
      <c r="I176" s="45">
        <v>500776</v>
      </c>
      <c r="J176" s="45" t="s">
        <v>424</v>
      </c>
      <c r="K176" s="45" t="s">
        <v>386</v>
      </c>
      <c r="L176" s="45" t="s">
        <v>26</v>
      </c>
      <c r="N176" s="48">
        <v>24216898.609999999</v>
      </c>
      <c r="P176" s="48">
        <v>39129687.969999999</v>
      </c>
      <c r="Q176" s="48">
        <v>30605051.850000001</v>
      </c>
      <c r="R176" s="48">
        <v>32741534.73</v>
      </c>
    </row>
    <row r="177" spans="4:18" x14ac:dyDescent="0.3">
      <c r="D177" s="45" t="s">
        <v>384</v>
      </c>
      <c r="F177" s="45">
        <v>138901</v>
      </c>
      <c r="I177" s="45">
        <v>500781</v>
      </c>
      <c r="J177" s="45" t="s">
        <v>424</v>
      </c>
      <c r="L177" s="45" t="s">
        <v>26</v>
      </c>
      <c r="N177" s="48">
        <v>26868341.780000001</v>
      </c>
      <c r="P177" s="45">
        <v>0</v>
      </c>
      <c r="Q177" s="48">
        <v>2662187.5</v>
      </c>
      <c r="R177" s="48">
        <v>24206154.280000001</v>
      </c>
    </row>
    <row r="178" spans="4:18" x14ac:dyDescent="0.3">
      <c r="D178" s="45" t="s">
        <v>384</v>
      </c>
      <c r="F178" s="45">
        <v>138901</v>
      </c>
      <c r="I178" s="45">
        <v>500781</v>
      </c>
      <c r="J178" s="45" t="s">
        <v>424</v>
      </c>
      <c r="K178" s="45" t="s">
        <v>386</v>
      </c>
      <c r="L178" s="45" t="s">
        <v>26</v>
      </c>
      <c r="N178" s="48">
        <v>4601658.22</v>
      </c>
      <c r="P178" s="48">
        <v>13409913.720000001</v>
      </c>
      <c r="Q178" s="48">
        <v>11513976.220000001</v>
      </c>
      <c r="R178" s="48">
        <v>6497595.7199999997</v>
      </c>
    </row>
    <row r="179" spans="4:18" x14ac:dyDescent="0.3">
      <c r="D179" s="45" t="s">
        <v>384</v>
      </c>
      <c r="F179" s="45">
        <v>138901</v>
      </c>
      <c r="I179" s="45">
        <v>500782</v>
      </c>
      <c r="J179" s="45" t="s">
        <v>1034</v>
      </c>
      <c r="L179" s="45" t="s">
        <v>26</v>
      </c>
      <c r="N179" s="48">
        <v>71412400.959999993</v>
      </c>
      <c r="P179" s="45">
        <v>0</v>
      </c>
      <c r="Q179" s="45">
        <v>0</v>
      </c>
      <c r="R179" s="48">
        <v>71412400.959999993</v>
      </c>
    </row>
    <row r="180" spans="4:18" x14ac:dyDescent="0.3">
      <c r="D180" s="45" t="s">
        <v>384</v>
      </c>
      <c r="F180" s="45">
        <v>138901</v>
      </c>
      <c r="I180" s="45">
        <v>500782</v>
      </c>
      <c r="J180" s="45" t="s">
        <v>1034</v>
      </c>
      <c r="K180" s="45" t="s">
        <v>386</v>
      </c>
      <c r="L180" s="45" t="s">
        <v>26</v>
      </c>
      <c r="N180" s="48">
        <v>7101010.0499999998</v>
      </c>
      <c r="P180" s="48">
        <v>10934848.039999999</v>
      </c>
      <c r="Q180" s="48">
        <v>7329954.0499999998</v>
      </c>
      <c r="R180" s="48">
        <v>10705904.039999999</v>
      </c>
    </row>
    <row r="181" spans="4:18" hidden="1" x14ac:dyDescent="0.3">
      <c r="D181" s="45" t="s">
        <v>384</v>
      </c>
      <c r="F181" s="45">
        <v>138901</v>
      </c>
      <c r="I181" s="45">
        <v>500787</v>
      </c>
      <c r="J181" s="45" t="s">
        <v>775</v>
      </c>
      <c r="L181" s="45" t="s">
        <v>26</v>
      </c>
      <c r="N181" s="45">
        <v>0</v>
      </c>
      <c r="P181" s="45">
        <v>0</v>
      </c>
      <c r="Q181" s="45">
        <v>0</v>
      </c>
      <c r="R181" s="45">
        <v>0</v>
      </c>
    </row>
    <row r="182" spans="4:18" hidden="1" x14ac:dyDescent="0.3">
      <c r="D182" s="45" t="s">
        <v>384</v>
      </c>
      <c r="F182" s="45">
        <v>138901</v>
      </c>
      <c r="I182" s="45">
        <v>500787</v>
      </c>
      <c r="J182" s="45" t="s">
        <v>775</v>
      </c>
      <c r="K182" s="45" t="s">
        <v>386</v>
      </c>
      <c r="L182" s="45" t="s">
        <v>26</v>
      </c>
      <c r="N182" s="45">
        <v>0</v>
      </c>
      <c r="P182" s="45">
        <v>0</v>
      </c>
      <c r="Q182" s="45">
        <v>0</v>
      </c>
      <c r="R182" s="45">
        <v>0</v>
      </c>
    </row>
    <row r="183" spans="4:18" x14ac:dyDescent="0.3">
      <c r="D183" s="45" t="s">
        <v>384</v>
      </c>
      <c r="F183" s="45">
        <v>138901</v>
      </c>
      <c r="I183" s="45">
        <v>500791</v>
      </c>
      <c r="J183" s="45" t="s">
        <v>1069</v>
      </c>
      <c r="L183" s="45" t="s">
        <v>26</v>
      </c>
      <c r="N183" s="48">
        <v>63213693.030000001</v>
      </c>
      <c r="P183" s="48">
        <v>3715306.14</v>
      </c>
      <c r="Q183" s="45">
        <v>0</v>
      </c>
      <c r="R183" s="48">
        <v>66928999.170000002</v>
      </c>
    </row>
    <row r="184" spans="4:18" x14ac:dyDescent="0.3">
      <c r="D184" s="45" t="s">
        <v>384</v>
      </c>
      <c r="F184" s="45">
        <v>138901</v>
      </c>
      <c r="I184" s="45">
        <v>500791</v>
      </c>
      <c r="J184" s="45" t="s">
        <v>1069</v>
      </c>
      <c r="K184" s="45" t="s">
        <v>386</v>
      </c>
      <c r="L184" s="45" t="s">
        <v>26</v>
      </c>
      <c r="N184" s="48">
        <v>357267.78</v>
      </c>
      <c r="P184" s="48">
        <v>5207679.8499999996</v>
      </c>
      <c r="Q184" s="48">
        <v>1065542.31</v>
      </c>
      <c r="R184" s="48">
        <v>4499405.32</v>
      </c>
    </row>
    <row r="185" spans="4:18" x14ac:dyDescent="0.3">
      <c r="D185" s="45" t="s">
        <v>384</v>
      </c>
      <c r="F185" s="45">
        <v>138901</v>
      </c>
      <c r="I185" s="45">
        <v>500793</v>
      </c>
      <c r="J185" s="45" t="s">
        <v>753</v>
      </c>
      <c r="L185" s="45" t="s">
        <v>26</v>
      </c>
      <c r="N185" s="48">
        <v>21736736.359999999</v>
      </c>
      <c r="P185" s="45">
        <v>0</v>
      </c>
      <c r="Q185" s="48">
        <v>6281250</v>
      </c>
      <c r="R185" s="48">
        <v>15455486.359999999</v>
      </c>
    </row>
    <row r="186" spans="4:18" x14ac:dyDescent="0.3">
      <c r="D186" s="45" t="s">
        <v>384</v>
      </c>
      <c r="F186" s="45">
        <v>138901</v>
      </c>
      <c r="I186" s="45">
        <v>500793</v>
      </c>
      <c r="J186" s="45" t="s">
        <v>753</v>
      </c>
      <c r="K186" s="45" t="s">
        <v>386</v>
      </c>
      <c r="L186" s="45" t="s">
        <v>26</v>
      </c>
      <c r="N186" s="48">
        <v>-289308.46999999997</v>
      </c>
      <c r="P186" s="48">
        <v>1942483.9</v>
      </c>
      <c r="Q186" s="48">
        <v>980156.31</v>
      </c>
      <c r="R186" s="48">
        <v>673019.12</v>
      </c>
    </row>
    <row r="187" spans="4:18" x14ac:dyDescent="0.3">
      <c r="D187" s="45" t="s">
        <v>384</v>
      </c>
      <c r="F187" s="45">
        <v>138901</v>
      </c>
      <c r="I187" s="45">
        <v>500796</v>
      </c>
      <c r="J187" s="45" t="s">
        <v>776</v>
      </c>
      <c r="L187" s="45" t="s">
        <v>26</v>
      </c>
      <c r="N187" s="48">
        <v>626340.54</v>
      </c>
      <c r="P187" s="45">
        <v>0</v>
      </c>
      <c r="Q187" s="48">
        <v>626340.54</v>
      </c>
      <c r="R187" s="45">
        <v>0</v>
      </c>
    </row>
    <row r="188" spans="4:18" x14ac:dyDescent="0.3">
      <c r="D188" s="45" t="s">
        <v>384</v>
      </c>
      <c r="F188" s="45">
        <v>138901</v>
      </c>
      <c r="I188" s="45">
        <v>500800</v>
      </c>
      <c r="J188" s="45" t="s">
        <v>1034</v>
      </c>
      <c r="L188" s="45" t="s">
        <v>26</v>
      </c>
      <c r="N188" s="48">
        <v>36565360.130000003</v>
      </c>
      <c r="P188" s="48">
        <v>417289.06</v>
      </c>
      <c r="Q188" s="48">
        <v>47269.03</v>
      </c>
      <c r="R188" s="48">
        <v>36935380.159999996</v>
      </c>
    </row>
    <row r="189" spans="4:18" x14ac:dyDescent="0.3">
      <c r="D189" s="45" t="s">
        <v>384</v>
      </c>
      <c r="F189" s="45">
        <v>138901</v>
      </c>
      <c r="I189" s="45">
        <v>500800</v>
      </c>
      <c r="J189" s="45" t="s">
        <v>1034</v>
      </c>
      <c r="K189" s="45" t="s">
        <v>386</v>
      </c>
      <c r="L189" s="45" t="s">
        <v>26</v>
      </c>
      <c r="N189" s="48">
        <v>1461925.59</v>
      </c>
      <c r="P189" s="48">
        <v>3284092.43</v>
      </c>
      <c r="Q189" s="48">
        <v>1531622.21</v>
      </c>
      <c r="R189" s="48">
        <v>3214395.81</v>
      </c>
    </row>
    <row r="190" spans="4:18" x14ac:dyDescent="0.3">
      <c r="D190" s="45" t="s">
        <v>384</v>
      </c>
      <c r="F190" s="45">
        <v>138901</v>
      </c>
      <c r="I190" s="45">
        <v>500805</v>
      </c>
      <c r="J190" s="45" t="s">
        <v>425</v>
      </c>
      <c r="L190" s="45" t="s">
        <v>26</v>
      </c>
      <c r="N190" s="48">
        <v>241469473.46000001</v>
      </c>
      <c r="P190" s="48">
        <v>12664010.27</v>
      </c>
      <c r="Q190" s="45">
        <v>0</v>
      </c>
      <c r="R190" s="48">
        <v>254133483.72999999</v>
      </c>
    </row>
    <row r="191" spans="4:18" x14ac:dyDescent="0.3">
      <c r="D191" s="45" t="s">
        <v>384</v>
      </c>
      <c r="F191" s="45">
        <v>138901</v>
      </c>
      <c r="I191" s="45">
        <v>500805</v>
      </c>
      <c r="J191" s="45" t="s">
        <v>425</v>
      </c>
      <c r="K191" s="45" t="s">
        <v>386</v>
      </c>
      <c r="L191" s="45" t="s">
        <v>26</v>
      </c>
      <c r="N191" s="48">
        <v>-1309240.8899999999</v>
      </c>
      <c r="P191" s="48">
        <v>17806102.420000002</v>
      </c>
      <c r="Q191" s="48">
        <v>2352512.64</v>
      </c>
      <c r="R191" s="48">
        <v>14144348.890000001</v>
      </c>
    </row>
    <row r="192" spans="4:18" x14ac:dyDescent="0.3">
      <c r="D192" s="45" t="s">
        <v>384</v>
      </c>
      <c r="F192" s="45">
        <v>138901</v>
      </c>
      <c r="I192" s="45">
        <v>500806</v>
      </c>
      <c r="J192" s="45" t="s">
        <v>426</v>
      </c>
      <c r="L192" s="45" t="s">
        <v>26</v>
      </c>
      <c r="N192" s="48">
        <v>828915.64</v>
      </c>
      <c r="P192" s="48">
        <v>208230</v>
      </c>
      <c r="Q192" s="48">
        <v>20916.23</v>
      </c>
      <c r="R192" s="48">
        <v>1016229.41</v>
      </c>
    </row>
    <row r="193" spans="4:18" x14ac:dyDescent="0.3">
      <c r="D193" s="45" t="s">
        <v>384</v>
      </c>
      <c r="F193" s="45">
        <v>138901</v>
      </c>
      <c r="I193" s="45">
        <v>500807</v>
      </c>
      <c r="J193" s="45" t="s">
        <v>427</v>
      </c>
      <c r="L193" s="45" t="s">
        <v>26</v>
      </c>
      <c r="N193" s="48">
        <v>91203597.930000007</v>
      </c>
      <c r="P193" s="45">
        <v>0</v>
      </c>
      <c r="Q193" s="45">
        <v>0</v>
      </c>
      <c r="R193" s="48">
        <v>91203597.930000007</v>
      </c>
    </row>
    <row r="194" spans="4:18" x14ac:dyDescent="0.3">
      <c r="D194" s="45" t="s">
        <v>384</v>
      </c>
      <c r="F194" s="45">
        <v>138901</v>
      </c>
      <c r="I194" s="45">
        <v>500807</v>
      </c>
      <c r="J194" s="45" t="s">
        <v>427</v>
      </c>
      <c r="K194" s="45" t="s">
        <v>386</v>
      </c>
      <c r="L194" s="45" t="s">
        <v>26</v>
      </c>
      <c r="N194" s="48">
        <v>-2071119.32</v>
      </c>
      <c r="P194" s="48">
        <v>5735407.3399999999</v>
      </c>
      <c r="Q194" s="45">
        <v>0</v>
      </c>
      <c r="R194" s="48">
        <v>3664288.02</v>
      </c>
    </row>
    <row r="195" spans="4:18" x14ac:dyDescent="0.3">
      <c r="D195" s="45" t="s">
        <v>384</v>
      </c>
      <c r="F195" s="45">
        <v>138901</v>
      </c>
      <c r="I195" s="45">
        <v>500808</v>
      </c>
      <c r="J195" s="45" t="s">
        <v>427</v>
      </c>
      <c r="L195" s="45" t="s">
        <v>26</v>
      </c>
      <c r="N195" s="48">
        <v>61937829.869999997</v>
      </c>
      <c r="P195" s="45">
        <v>0</v>
      </c>
      <c r="Q195" s="45">
        <v>0</v>
      </c>
      <c r="R195" s="48">
        <v>61937829.869999997</v>
      </c>
    </row>
    <row r="196" spans="4:18" x14ac:dyDescent="0.3">
      <c r="D196" s="45" t="s">
        <v>384</v>
      </c>
      <c r="F196" s="45">
        <v>138901</v>
      </c>
      <c r="I196" s="45">
        <v>500808</v>
      </c>
      <c r="J196" s="45" t="s">
        <v>427</v>
      </c>
      <c r="K196" s="45" t="s">
        <v>386</v>
      </c>
      <c r="L196" s="45" t="s">
        <v>26</v>
      </c>
      <c r="N196" s="48">
        <v>-427813.07</v>
      </c>
      <c r="P196" s="48">
        <v>4358619.5199999996</v>
      </c>
      <c r="Q196" s="48">
        <v>400634.66</v>
      </c>
      <c r="R196" s="48">
        <v>3530171.79</v>
      </c>
    </row>
    <row r="197" spans="4:18" x14ac:dyDescent="0.3">
      <c r="D197" s="45" t="s">
        <v>384</v>
      </c>
      <c r="F197" s="45">
        <v>138901</v>
      </c>
      <c r="I197" s="45">
        <v>500827</v>
      </c>
      <c r="J197" s="45" t="s">
        <v>427</v>
      </c>
      <c r="L197" s="45" t="s">
        <v>26</v>
      </c>
      <c r="N197" s="48">
        <v>63640976.740000002</v>
      </c>
      <c r="P197" s="45">
        <v>0</v>
      </c>
      <c r="Q197" s="45">
        <v>0</v>
      </c>
      <c r="R197" s="48">
        <v>63640976.740000002</v>
      </c>
    </row>
    <row r="198" spans="4:18" x14ac:dyDescent="0.3">
      <c r="D198" s="45" t="s">
        <v>384</v>
      </c>
      <c r="F198" s="45">
        <v>138901</v>
      </c>
      <c r="I198" s="45">
        <v>500827</v>
      </c>
      <c r="J198" s="45" t="s">
        <v>427</v>
      </c>
      <c r="K198" s="45" t="s">
        <v>386</v>
      </c>
      <c r="L198" s="45" t="s">
        <v>26</v>
      </c>
      <c r="N198" s="48">
        <v>1001586.64</v>
      </c>
      <c r="P198" s="48">
        <v>5161141.47</v>
      </c>
      <c r="Q198" s="48">
        <v>1001586.64</v>
      </c>
      <c r="R198" s="48">
        <v>5161141.47</v>
      </c>
    </row>
    <row r="199" spans="4:18" x14ac:dyDescent="0.3">
      <c r="D199" s="45" t="s">
        <v>384</v>
      </c>
      <c r="F199" s="45">
        <v>138901</v>
      </c>
      <c r="I199" s="45">
        <v>500828</v>
      </c>
      <c r="J199" s="45" t="s">
        <v>1034</v>
      </c>
      <c r="L199" s="45" t="s">
        <v>26</v>
      </c>
      <c r="N199" s="48">
        <v>51575651.880000003</v>
      </c>
      <c r="P199" s="48">
        <v>6361311.0499999998</v>
      </c>
      <c r="Q199" s="45">
        <v>0</v>
      </c>
      <c r="R199" s="48">
        <v>57936962.93</v>
      </c>
    </row>
    <row r="200" spans="4:18" x14ac:dyDescent="0.3">
      <c r="D200" s="45" t="s">
        <v>384</v>
      </c>
      <c r="F200" s="45">
        <v>138901</v>
      </c>
      <c r="I200" s="45">
        <v>500828</v>
      </c>
      <c r="J200" s="45" t="s">
        <v>1034</v>
      </c>
      <c r="K200" s="45" t="s">
        <v>386</v>
      </c>
      <c r="L200" s="45" t="s">
        <v>26</v>
      </c>
      <c r="N200" s="48">
        <v>2161570.29</v>
      </c>
      <c r="P200" s="48">
        <v>4664102.07</v>
      </c>
      <c r="Q200" s="48">
        <v>2173399.9</v>
      </c>
      <c r="R200" s="48">
        <v>4652272.46</v>
      </c>
    </row>
    <row r="201" spans="4:18" x14ac:dyDescent="0.3">
      <c r="D201" s="45" t="s">
        <v>384</v>
      </c>
      <c r="F201" s="45">
        <v>138901</v>
      </c>
      <c r="I201" s="45">
        <v>500829</v>
      </c>
      <c r="J201" s="45" t="s">
        <v>1116</v>
      </c>
      <c r="L201" s="45" t="s">
        <v>26</v>
      </c>
      <c r="N201" s="45">
        <v>0</v>
      </c>
      <c r="P201" s="48">
        <v>31151.4</v>
      </c>
      <c r="Q201" s="48">
        <v>31151.4</v>
      </c>
      <c r="R201" s="45">
        <v>0</v>
      </c>
    </row>
    <row r="202" spans="4:18" x14ac:dyDescent="0.3">
      <c r="D202" s="45" t="s">
        <v>384</v>
      </c>
      <c r="F202" s="45">
        <v>138901</v>
      </c>
      <c r="I202" s="45">
        <v>500829</v>
      </c>
      <c r="J202" s="45" t="s">
        <v>1116</v>
      </c>
      <c r="K202" s="45" t="s">
        <v>386</v>
      </c>
      <c r="L202" s="45" t="s">
        <v>26</v>
      </c>
      <c r="N202" s="45">
        <v>0</v>
      </c>
      <c r="P202" s="48">
        <v>344676.26</v>
      </c>
      <c r="Q202" s="48">
        <v>344676.26</v>
      </c>
      <c r="R202" s="45">
        <v>0</v>
      </c>
    </row>
    <row r="203" spans="4:18" x14ac:dyDescent="0.3">
      <c r="D203" s="45" t="s">
        <v>384</v>
      </c>
      <c r="F203" s="45">
        <v>138901</v>
      </c>
      <c r="I203" s="45">
        <v>500837</v>
      </c>
      <c r="J203" s="45" t="s">
        <v>1117</v>
      </c>
      <c r="L203" s="45" t="s">
        <v>26</v>
      </c>
      <c r="N203" s="48">
        <v>493046.06</v>
      </c>
      <c r="P203" s="45">
        <v>0</v>
      </c>
      <c r="Q203" s="45">
        <v>0</v>
      </c>
      <c r="R203" s="48">
        <v>493046.06</v>
      </c>
    </row>
    <row r="204" spans="4:18" x14ac:dyDescent="0.3">
      <c r="D204" s="45" t="s">
        <v>384</v>
      </c>
      <c r="F204" s="45">
        <v>138901</v>
      </c>
      <c r="I204" s="45">
        <v>500837</v>
      </c>
      <c r="J204" s="45" t="s">
        <v>1117</v>
      </c>
      <c r="K204" s="45" t="s">
        <v>386</v>
      </c>
      <c r="L204" s="45" t="s">
        <v>26</v>
      </c>
      <c r="N204" s="48">
        <v>22729.37</v>
      </c>
      <c r="P204" s="48">
        <v>185974.48</v>
      </c>
      <c r="Q204" s="48">
        <v>152785.87</v>
      </c>
      <c r="R204" s="48">
        <v>55917.98</v>
      </c>
    </row>
    <row r="205" spans="4:18" x14ac:dyDescent="0.3">
      <c r="D205" s="45" t="s">
        <v>384</v>
      </c>
      <c r="F205" s="45">
        <v>138901</v>
      </c>
      <c r="I205" s="45">
        <v>500839</v>
      </c>
      <c r="J205" s="45" t="s">
        <v>586</v>
      </c>
      <c r="L205" s="45" t="s">
        <v>26</v>
      </c>
      <c r="N205" s="48">
        <v>78676196.459999993</v>
      </c>
      <c r="P205" s="45">
        <v>0</v>
      </c>
      <c r="Q205" s="48">
        <v>20324673.059999999</v>
      </c>
      <c r="R205" s="48">
        <v>58351523.399999999</v>
      </c>
    </row>
    <row r="206" spans="4:18" x14ac:dyDescent="0.3">
      <c r="D206" s="45" t="s">
        <v>384</v>
      </c>
      <c r="F206" s="45">
        <v>138901</v>
      </c>
      <c r="I206" s="45">
        <v>500839</v>
      </c>
      <c r="J206" s="45" t="s">
        <v>586</v>
      </c>
      <c r="K206" s="45" t="s">
        <v>386</v>
      </c>
      <c r="L206" s="45" t="s">
        <v>26</v>
      </c>
      <c r="N206" s="48">
        <v>4513699.54</v>
      </c>
      <c r="P206" s="48">
        <v>16591135.380000001</v>
      </c>
      <c r="Q206" s="48">
        <v>11239415.57</v>
      </c>
      <c r="R206" s="48">
        <v>9865419.3499999996</v>
      </c>
    </row>
    <row r="207" spans="4:18" x14ac:dyDescent="0.3">
      <c r="D207" s="45" t="s">
        <v>384</v>
      </c>
      <c r="F207" s="45">
        <v>138901</v>
      </c>
      <c r="I207" s="45">
        <v>500840</v>
      </c>
      <c r="J207" s="45" t="s">
        <v>428</v>
      </c>
      <c r="L207" s="45" t="s">
        <v>26</v>
      </c>
      <c r="N207" s="48">
        <v>5850685.5999999996</v>
      </c>
      <c r="P207" s="48">
        <v>15370204.26</v>
      </c>
      <c r="Q207" s="45">
        <v>0</v>
      </c>
      <c r="R207" s="48">
        <v>21220889.859999999</v>
      </c>
    </row>
    <row r="208" spans="4:18" x14ac:dyDescent="0.3">
      <c r="D208" s="45" t="s">
        <v>384</v>
      </c>
      <c r="F208" s="45">
        <v>138901</v>
      </c>
      <c r="I208" s="45">
        <v>500840</v>
      </c>
      <c r="J208" s="45" t="s">
        <v>428</v>
      </c>
      <c r="K208" s="45" t="s">
        <v>386</v>
      </c>
      <c r="L208" s="45" t="s">
        <v>26</v>
      </c>
      <c r="N208" s="48">
        <v>861218.51</v>
      </c>
      <c r="P208" s="48">
        <v>4399684.96</v>
      </c>
      <c r="Q208" s="48">
        <v>2945560.8</v>
      </c>
      <c r="R208" s="48">
        <v>2315342.67</v>
      </c>
    </row>
    <row r="209" spans="4:18" x14ac:dyDescent="0.3">
      <c r="D209" s="45" t="s">
        <v>384</v>
      </c>
      <c r="F209" s="45">
        <v>138901</v>
      </c>
      <c r="I209" s="45">
        <v>500845</v>
      </c>
      <c r="J209" s="45" t="s">
        <v>754</v>
      </c>
      <c r="L209" s="45" t="s">
        <v>26</v>
      </c>
      <c r="N209" s="48">
        <v>142718579.34</v>
      </c>
      <c r="P209" s="48">
        <v>25000208.329999998</v>
      </c>
      <c r="Q209" s="45">
        <v>0</v>
      </c>
      <c r="R209" s="48">
        <v>167718787.66999999</v>
      </c>
    </row>
    <row r="210" spans="4:18" x14ac:dyDescent="0.3">
      <c r="D210" s="45" t="s">
        <v>384</v>
      </c>
      <c r="F210" s="45">
        <v>138901</v>
      </c>
      <c r="I210" s="45">
        <v>500845</v>
      </c>
      <c r="J210" s="45" t="s">
        <v>754</v>
      </c>
      <c r="K210" s="45" t="s">
        <v>386</v>
      </c>
      <c r="L210" s="45" t="s">
        <v>26</v>
      </c>
      <c r="N210" s="48">
        <v>4651301.8</v>
      </c>
      <c r="P210" s="48">
        <v>14266357.59</v>
      </c>
      <c r="Q210" s="48">
        <v>4651301.8</v>
      </c>
      <c r="R210" s="48">
        <v>14266357.59</v>
      </c>
    </row>
    <row r="211" spans="4:18" x14ac:dyDescent="0.3">
      <c r="D211" s="45" t="s">
        <v>384</v>
      </c>
      <c r="F211" s="45">
        <v>138901</v>
      </c>
      <c r="I211" s="45">
        <v>500846</v>
      </c>
      <c r="J211" s="45" t="s">
        <v>754</v>
      </c>
      <c r="L211" s="45" t="s">
        <v>26</v>
      </c>
      <c r="N211" s="48">
        <v>11971500</v>
      </c>
      <c r="P211" s="45">
        <v>0</v>
      </c>
      <c r="Q211" s="45">
        <v>0</v>
      </c>
      <c r="R211" s="48">
        <v>11971500</v>
      </c>
    </row>
    <row r="212" spans="4:18" x14ac:dyDescent="0.3">
      <c r="D212" s="45" t="s">
        <v>384</v>
      </c>
      <c r="F212" s="45">
        <v>138901</v>
      </c>
      <c r="I212" s="45">
        <v>500846</v>
      </c>
      <c r="J212" s="45" t="s">
        <v>754</v>
      </c>
      <c r="K212" s="45" t="s">
        <v>386</v>
      </c>
      <c r="L212" s="45" t="s">
        <v>26</v>
      </c>
      <c r="N212" s="48">
        <v>616500</v>
      </c>
      <c r="P212" s="48">
        <v>1426500</v>
      </c>
      <c r="Q212" s="48">
        <v>616500</v>
      </c>
      <c r="R212" s="48">
        <v>1426500</v>
      </c>
    </row>
    <row r="213" spans="4:18" x14ac:dyDescent="0.3">
      <c r="D213" s="45" t="s">
        <v>384</v>
      </c>
      <c r="F213" s="45">
        <v>138901</v>
      </c>
      <c r="I213" s="45">
        <v>500852</v>
      </c>
      <c r="J213" s="45" t="s">
        <v>429</v>
      </c>
      <c r="L213" s="45" t="s">
        <v>26</v>
      </c>
      <c r="N213" s="48">
        <v>596475.14</v>
      </c>
      <c r="P213" s="45">
        <v>0</v>
      </c>
      <c r="Q213" s="48">
        <v>14846.64</v>
      </c>
      <c r="R213" s="48">
        <v>581628.5</v>
      </c>
    </row>
    <row r="214" spans="4:18" x14ac:dyDescent="0.3">
      <c r="D214" s="45" t="s">
        <v>384</v>
      </c>
      <c r="F214" s="45">
        <v>138901</v>
      </c>
      <c r="I214" s="45">
        <v>500856</v>
      </c>
      <c r="J214" s="45" t="s">
        <v>755</v>
      </c>
      <c r="L214" s="45" t="s">
        <v>26</v>
      </c>
      <c r="N214" s="48">
        <v>72530998.670000002</v>
      </c>
      <c r="P214" s="45">
        <v>0</v>
      </c>
      <c r="Q214" s="45">
        <v>0</v>
      </c>
      <c r="R214" s="48">
        <v>72530998.670000002</v>
      </c>
    </row>
    <row r="215" spans="4:18" x14ac:dyDescent="0.3">
      <c r="D215" s="45" t="s">
        <v>384</v>
      </c>
      <c r="F215" s="45">
        <v>138901</v>
      </c>
      <c r="I215" s="45">
        <v>500856</v>
      </c>
      <c r="J215" s="45" t="s">
        <v>755</v>
      </c>
      <c r="K215" s="45" t="s">
        <v>386</v>
      </c>
      <c r="L215" s="45" t="s">
        <v>26</v>
      </c>
      <c r="N215" s="48">
        <v>2996999.95</v>
      </c>
      <c r="P215" s="48">
        <v>7856999.8600000003</v>
      </c>
      <c r="Q215" s="48">
        <v>2996999.95</v>
      </c>
      <c r="R215" s="48">
        <v>7856999.8600000003</v>
      </c>
    </row>
    <row r="216" spans="4:18" x14ac:dyDescent="0.3">
      <c r="D216" s="45" t="s">
        <v>384</v>
      </c>
      <c r="F216" s="45">
        <v>138901</v>
      </c>
      <c r="I216" s="45">
        <v>500866</v>
      </c>
      <c r="J216" s="45" t="s">
        <v>429</v>
      </c>
      <c r="L216" s="45" t="s">
        <v>26</v>
      </c>
      <c r="N216" s="48">
        <v>130000.01</v>
      </c>
      <c r="P216" s="45">
        <v>0</v>
      </c>
      <c r="Q216" s="48">
        <v>3333.33</v>
      </c>
      <c r="R216" s="48">
        <v>126666.68</v>
      </c>
    </row>
    <row r="217" spans="4:18" x14ac:dyDescent="0.3">
      <c r="D217" s="45" t="s">
        <v>384</v>
      </c>
      <c r="F217" s="45">
        <v>138901</v>
      </c>
      <c r="I217" s="45">
        <v>500875</v>
      </c>
      <c r="J217" s="45" t="s">
        <v>777</v>
      </c>
      <c r="L217" s="45" t="s">
        <v>26</v>
      </c>
      <c r="N217" s="48">
        <v>41887021.130000003</v>
      </c>
      <c r="P217" s="45">
        <v>0</v>
      </c>
      <c r="Q217" s="45">
        <v>0</v>
      </c>
      <c r="R217" s="48">
        <v>41887021.130000003</v>
      </c>
    </row>
    <row r="218" spans="4:18" x14ac:dyDescent="0.3">
      <c r="D218" s="45" t="s">
        <v>384</v>
      </c>
      <c r="F218" s="45">
        <v>138901</v>
      </c>
      <c r="I218" s="45">
        <v>500875</v>
      </c>
      <c r="J218" s="45" t="s">
        <v>777</v>
      </c>
      <c r="K218" s="45" t="s">
        <v>386</v>
      </c>
      <c r="L218" s="45" t="s">
        <v>26</v>
      </c>
      <c r="N218" s="48">
        <v>65726.62</v>
      </c>
      <c r="P218" s="48">
        <v>1558268.4</v>
      </c>
      <c r="Q218" s="48">
        <v>65726.62</v>
      </c>
      <c r="R218" s="48">
        <v>1558268.4</v>
      </c>
    </row>
    <row r="219" spans="4:18" x14ac:dyDescent="0.3">
      <c r="D219" s="45" t="s">
        <v>384</v>
      </c>
      <c r="F219" s="45">
        <v>138901</v>
      </c>
      <c r="I219" s="45">
        <v>500876</v>
      </c>
      <c r="J219" s="45" t="s">
        <v>1137</v>
      </c>
      <c r="L219" s="45" t="s">
        <v>26</v>
      </c>
      <c r="N219" s="48">
        <v>3542347.98</v>
      </c>
      <c r="P219" s="45">
        <v>0</v>
      </c>
      <c r="Q219" s="45">
        <v>0</v>
      </c>
      <c r="R219" s="48">
        <v>3542347.98</v>
      </c>
    </row>
    <row r="220" spans="4:18" x14ac:dyDescent="0.3">
      <c r="D220" s="45" t="s">
        <v>384</v>
      </c>
      <c r="F220" s="45">
        <v>138901</v>
      </c>
      <c r="I220" s="45">
        <v>500876</v>
      </c>
      <c r="J220" s="45" t="s">
        <v>1137</v>
      </c>
      <c r="K220" s="45" t="s">
        <v>386</v>
      </c>
      <c r="L220" s="45" t="s">
        <v>26</v>
      </c>
      <c r="N220" s="48">
        <v>2904.87</v>
      </c>
      <c r="P220" s="48">
        <v>231031.24</v>
      </c>
      <c r="Q220" s="48">
        <v>2904.87</v>
      </c>
      <c r="R220" s="48">
        <v>231031.24</v>
      </c>
    </row>
    <row r="221" spans="4:18" x14ac:dyDescent="0.3">
      <c r="D221" s="45" t="s">
        <v>384</v>
      </c>
      <c r="F221" s="45">
        <v>138901</v>
      </c>
      <c r="I221" s="45">
        <v>500877</v>
      </c>
      <c r="J221" s="45" t="s">
        <v>634</v>
      </c>
      <c r="L221" s="45" t="s">
        <v>26</v>
      </c>
      <c r="N221" s="48">
        <v>249750000</v>
      </c>
      <c r="P221" s="45">
        <v>0</v>
      </c>
      <c r="Q221" s="45">
        <v>0</v>
      </c>
      <c r="R221" s="48">
        <v>249750000</v>
      </c>
    </row>
    <row r="222" spans="4:18" x14ac:dyDescent="0.3">
      <c r="D222" s="45" t="s">
        <v>384</v>
      </c>
      <c r="F222" s="45">
        <v>138901</v>
      </c>
      <c r="I222" s="45">
        <v>500877</v>
      </c>
      <c r="J222" s="45" t="s">
        <v>634</v>
      </c>
      <c r="K222" s="45" t="s">
        <v>386</v>
      </c>
      <c r="L222" s="45" t="s">
        <v>26</v>
      </c>
      <c r="N222" s="48">
        <v>2010000</v>
      </c>
      <c r="P222" s="48">
        <v>18210000</v>
      </c>
      <c r="Q222" s="48">
        <v>2010000</v>
      </c>
      <c r="R222" s="48">
        <v>18210000</v>
      </c>
    </row>
    <row r="223" spans="4:18" x14ac:dyDescent="0.3">
      <c r="D223" s="45" t="s">
        <v>384</v>
      </c>
      <c r="F223" s="45">
        <v>138901</v>
      </c>
      <c r="I223" s="45">
        <v>500878</v>
      </c>
      <c r="J223" s="45" t="s">
        <v>430</v>
      </c>
      <c r="L223" s="45" t="s">
        <v>26</v>
      </c>
      <c r="N223" s="48">
        <v>2117884</v>
      </c>
      <c r="P223" s="48">
        <v>489087.5</v>
      </c>
      <c r="Q223" s="45">
        <v>0</v>
      </c>
      <c r="R223" s="48">
        <v>2606971.5</v>
      </c>
    </row>
    <row r="224" spans="4:18" x14ac:dyDescent="0.3">
      <c r="D224" s="45" t="s">
        <v>384</v>
      </c>
      <c r="F224" s="45">
        <v>138901</v>
      </c>
      <c r="I224" s="45">
        <v>500880</v>
      </c>
      <c r="J224" s="45" t="s">
        <v>1138</v>
      </c>
      <c r="L224" s="45" t="s">
        <v>26</v>
      </c>
      <c r="N224" s="48">
        <v>10485604.300000001</v>
      </c>
      <c r="P224" s="45">
        <v>0</v>
      </c>
      <c r="Q224" s="45">
        <v>0</v>
      </c>
      <c r="R224" s="48">
        <v>10485604.300000001</v>
      </c>
    </row>
    <row r="225" spans="2:18" x14ac:dyDescent="0.3">
      <c r="D225" s="45" t="s">
        <v>384</v>
      </c>
      <c r="F225" s="45">
        <v>138901</v>
      </c>
      <c r="I225" s="45">
        <v>500880</v>
      </c>
      <c r="J225" s="45" t="s">
        <v>1138</v>
      </c>
      <c r="K225" s="45" t="s">
        <v>386</v>
      </c>
      <c r="L225" s="45" t="s">
        <v>26</v>
      </c>
      <c r="N225" s="48">
        <v>137985.14000000001</v>
      </c>
      <c r="P225" s="48">
        <v>821581.22</v>
      </c>
      <c r="Q225" s="48">
        <v>137985.14000000001</v>
      </c>
      <c r="R225" s="48">
        <v>821581.22</v>
      </c>
    </row>
    <row r="226" spans="2:18" x14ac:dyDescent="0.3">
      <c r="D226" s="45" t="s">
        <v>384</v>
      </c>
      <c r="F226" s="45">
        <v>138901</v>
      </c>
      <c r="I226" s="45">
        <v>500883</v>
      </c>
      <c r="J226" s="45" t="s">
        <v>431</v>
      </c>
      <c r="L226" s="45" t="s">
        <v>26</v>
      </c>
      <c r="N226" s="45">
        <v>0</v>
      </c>
      <c r="P226" s="48">
        <v>6534926.9500000002</v>
      </c>
      <c r="Q226" s="45">
        <v>0</v>
      </c>
      <c r="R226" s="48">
        <v>6534926.9500000002</v>
      </c>
    </row>
    <row r="227" spans="2:18" x14ac:dyDescent="0.3">
      <c r="D227" s="45" t="s">
        <v>384</v>
      </c>
      <c r="F227" s="45">
        <v>138901</v>
      </c>
      <c r="I227" s="45">
        <v>500883</v>
      </c>
      <c r="J227" s="45" t="s">
        <v>431</v>
      </c>
      <c r="K227" s="45" t="s">
        <v>386</v>
      </c>
      <c r="L227" s="45" t="s">
        <v>26</v>
      </c>
      <c r="N227" s="45">
        <v>0</v>
      </c>
      <c r="P227" s="48">
        <v>434621.41</v>
      </c>
      <c r="Q227" s="45">
        <v>0</v>
      </c>
      <c r="R227" s="48">
        <v>434621.41</v>
      </c>
    </row>
    <row r="228" spans="2:18" x14ac:dyDescent="0.3">
      <c r="D228" s="45" t="s">
        <v>384</v>
      </c>
      <c r="F228" s="45">
        <v>138901</v>
      </c>
      <c r="I228" s="45">
        <v>500884</v>
      </c>
      <c r="J228" s="45" t="s">
        <v>431</v>
      </c>
      <c r="L228" s="45" t="s">
        <v>26</v>
      </c>
      <c r="N228" s="45">
        <v>0</v>
      </c>
      <c r="P228" s="48">
        <v>4444415.6900000004</v>
      </c>
      <c r="Q228" s="45">
        <v>0</v>
      </c>
      <c r="R228" s="48">
        <v>4444415.6900000004</v>
      </c>
    </row>
    <row r="229" spans="2:18" x14ac:dyDescent="0.3">
      <c r="D229" s="45" t="s">
        <v>384</v>
      </c>
      <c r="F229" s="45">
        <v>138901</v>
      </c>
      <c r="I229" s="45">
        <v>500884</v>
      </c>
      <c r="J229" s="45" t="s">
        <v>431</v>
      </c>
      <c r="K229" s="45" t="s">
        <v>386</v>
      </c>
      <c r="L229" s="45" t="s">
        <v>26</v>
      </c>
      <c r="N229" s="45">
        <v>0</v>
      </c>
      <c r="P229" s="48">
        <v>295586.81</v>
      </c>
      <c r="Q229" s="45">
        <v>0</v>
      </c>
      <c r="R229" s="48">
        <v>295586.81</v>
      </c>
    </row>
    <row r="230" spans="2:18" x14ac:dyDescent="0.3">
      <c r="D230" s="45" t="s">
        <v>384</v>
      </c>
      <c r="F230" s="45">
        <v>138901</v>
      </c>
      <c r="I230" s="45">
        <v>500885</v>
      </c>
      <c r="J230" s="45" t="s">
        <v>432</v>
      </c>
      <c r="L230" s="45" t="s">
        <v>26</v>
      </c>
      <c r="N230" s="45">
        <v>0</v>
      </c>
      <c r="P230" s="48">
        <v>67703638.340000004</v>
      </c>
      <c r="Q230" s="45">
        <v>0</v>
      </c>
      <c r="R230" s="48">
        <v>67703638.340000004</v>
      </c>
    </row>
    <row r="231" spans="2:18" x14ac:dyDescent="0.3">
      <c r="D231" s="45" t="s">
        <v>384</v>
      </c>
      <c r="F231" s="45">
        <v>138901</v>
      </c>
      <c r="I231" s="45">
        <v>500885</v>
      </c>
      <c r="J231" s="45" t="s">
        <v>432</v>
      </c>
      <c r="K231" s="45" t="s">
        <v>386</v>
      </c>
      <c r="L231" s="45" t="s">
        <v>26</v>
      </c>
      <c r="N231" s="45">
        <v>0</v>
      </c>
      <c r="P231" s="48">
        <v>358139.67</v>
      </c>
      <c r="Q231" s="45">
        <v>0</v>
      </c>
      <c r="R231" s="48">
        <v>358139.67</v>
      </c>
    </row>
    <row r="232" spans="2:18" x14ac:dyDescent="0.3">
      <c r="D232" s="45" t="s">
        <v>384</v>
      </c>
      <c r="F232" s="45">
        <v>138901</v>
      </c>
      <c r="I232" s="45">
        <v>500886</v>
      </c>
      <c r="J232" s="45" t="s">
        <v>1138</v>
      </c>
      <c r="L232" s="45" t="s">
        <v>26</v>
      </c>
      <c r="N232" s="45">
        <v>0</v>
      </c>
      <c r="P232" s="48">
        <v>5442775.5899999999</v>
      </c>
      <c r="Q232" s="45">
        <v>0</v>
      </c>
      <c r="R232" s="48">
        <v>5442775.5899999999</v>
      </c>
    </row>
    <row r="233" spans="2:18" x14ac:dyDescent="0.3">
      <c r="D233" s="45" t="s">
        <v>384</v>
      </c>
      <c r="F233" s="45">
        <v>138901</v>
      </c>
      <c r="I233" s="45">
        <v>500886</v>
      </c>
      <c r="J233" s="45" t="s">
        <v>1138</v>
      </c>
      <c r="K233" s="45" t="s">
        <v>386</v>
      </c>
      <c r="L233" s="45" t="s">
        <v>26</v>
      </c>
      <c r="N233" s="45">
        <v>0</v>
      </c>
      <c r="P233" s="48">
        <v>207371.35</v>
      </c>
      <c r="Q233" s="45">
        <v>0</v>
      </c>
      <c r="R233" s="48">
        <v>207371.35</v>
      </c>
    </row>
    <row r="235" spans="2:18" x14ac:dyDescent="0.3">
      <c r="B235" s="45" t="s">
        <v>442</v>
      </c>
      <c r="D235" s="45" t="s">
        <v>384</v>
      </c>
      <c r="F235" s="45">
        <v>138901</v>
      </c>
      <c r="L235" s="45" t="s">
        <v>26</v>
      </c>
      <c r="N235" s="48">
        <v>7590002694.6400003</v>
      </c>
      <c r="P235" s="48">
        <v>3042261177.0799999</v>
      </c>
      <c r="Q235" s="48">
        <v>2492603879.1999998</v>
      </c>
      <c r="R235" s="48">
        <v>8139659992.5200005</v>
      </c>
    </row>
    <row r="237" spans="2:18" x14ac:dyDescent="0.3">
      <c r="B237" s="45" t="s">
        <v>443</v>
      </c>
      <c r="D237" s="45" t="s">
        <v>384</v>
      </c>
      <c r="L237" s="45" t="s">
        <v>26</v>
      </c>
      <c r="N237" s="48">
        <v>7590002694.6400003</v>
      </c>
      <c r="P237" s="48">
        <v>3042261177.0799999</v>
      </c>
      <c r="Q237" s="48">
        <v>2492603879.1999998</v>
      </c>
      <c r="R237" s="48">
        <v>8139659992.5200005</v>
      </c>
    </row>
    <row r="239" spans="2:18" x14ac:dyDescent="0.3">
      <c r="B239" s="45" t="s">
        <v>444</v>
      </c>
      <c r="L239" s="45" t="s">
        <v>26</v>
      </c>
      <c r="N239" s="48">
        <v>7590002694.6400003</v>
      </c>
      <c r="P239" s="48">
        <v>3042261177.0799999</v>
      </c>
      <c r="Q239" s="48">
        <v>2492603879.1999998</v>
      </c>
      <c r="R239" s="48">
        <v>8139659992.5200005</v>
      </c>
    </row>
    <row r="241" spans="1:15" x14ac:dyDescent="0.3">
      <c r="A241" s="45" t="s">
        <v>1139</v>
      </c>
    </row>
    <row r="242" spans="1:15" x14ac:dyDescent="0.3">
      <c r="A242" s="45" t="s">
        <v>446</v>
      </c>
    </row>
    <row r="243" spans="1:15" x14ac:dyDescent="0.3">
      <c r="A243" s="45" t="s">
        <v>1136</v>
      </c>
    </row>
    <row r="244" spans="1:15" x14ac:dyDescent="0.3">
      <c r="A244" s="45" t="s">
        <v>447</v>
      </c>
    </row>
    <row r="246" spans="1:15" x14ac:dyDescent="0.3">
      <c r="C246" s="45" t="s">
        <v>379</v>
      </c>
      <c r="E246" s="45" t="s">
        <v>374</v>
      </c>
      <c r="G246" s="45" t="s">
        <v>448</v>
      </c>
      <c r="H246" s="45" t="s">
        <v>380</v>
      </c>
      <c r="J246" s="45" t="s">
        <v>381</v>
      </c>
      <c r="M246" s="45" t="s">
        <v>382</v>
      </c>
      <c r="O246" s="45" t="s">
        <v>383</v>
      </c>
    </row>
    <row r="248" spans="1:15" x14ac:dyDescent="0.3">
      <c r="C248" s="45" t="s">
        <v>26</v>
      </c>
      <c r="E248" s="45" t="s">
        <v>384</v>
      </c>
      <c r="H248" s="48">
        <v>6411026118.6999998</v>
      </c>
      <c r="J248" s="48">
        <v>213429901.13</v>
      </c>
      <c r="M248" s="48">
        <v>119028933.94</v>
      </c>
      <c r="O248" s="48">
        <v>6505427085.8900003</v>
      </c>
    </row>
    <row r="249" spans="1:15" x14ac:dyDescent="0.3">
      <c r="C249" s="45" t="s">
        <v>26</v>
      </c>
      <c r="E249" s="45" t="s">
        <v>384</v>
      </c>
      <c r="G249" s="45" t="s">
        <v>386</v>
      </c>
      <c r="H249" s="48">
        <v>1178976575.9400001</v>
      </c>
      <c r="J249" s="48">
        <v>2828831275.9499998</v>
      </c>
      <c r="M249" s="48">
        <v>2373574945.2600002</v>
      </c>
      <c r="O249" s="48">
        <v>1634232906.6300001</v>
      </c>
    </row>
    <row r="251" spans="1:15" x14ac:dyDescent="0.3">
      <c r="B251" s="45" t="s">
        <v>442</v>
      </c>
      <c r="C251" s="45" t="s">
        <v>26</v>
      </c>
      <c r="H251" s="48">
        <v>7590002694.6400003</v>
      </c>
      <c r="J251" s="48">
        <v>3042261177.0799999</v>
      </c>
      <c r="M251" s="48">
        <v>2492603879.1999998</v>
      </c>
      <c r="O251" s="48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4">
    <tabColor rgb="FFFFC000"/>
  </sheetPr>
  <dimension ref="A1:R18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1140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408252.73</v>
      </c>
      <c r="P7" s="45">
        <v>1</v>
      </c>
      <c r="Q7" s="45">
        <v>0</v>
      </c>
      <c r="R7" s="48">
        <v>408253.73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3167208.48</v>
      </c>
      <c r="P9" s="48">
        <v>10166770.15</v>
      </c>
      <c r="Q9" s="48">
        <v>10162971.310000001</v>
      </c>
      <c r="R9" s="48">
        <v>3171007.32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-3107239.32</v>
      </c>
      <c r="P10" s="48">
        <v>274056.05</v>
      </c>
      <c r="Q10" s="48">
        <v>267900</v>
      </c>
      <c r="R10" s="48">
        <v>-3101083.27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68470.710000000006</v>
      </c>
      <c r="Q11" s="48">
        <v>68470.710000000006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31198.21</v>
      </c>
      <c r="P12" s="48">
        <v>3012943.35</v>
      </c>
      <c r="Q12" s="48">
        <v>3003540.2</v>
      </c>
      <c r="R12" s="48">
        <v>40601.360000000001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233110.1</v>
      </c>
      <c r="P13" s="48">
        <v>161006.78</v>
      </c>
      <c r="Q13" s="45">
        <v>0</v>
      </c>
      <c r="R13" s="48">
        <v>394116.88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43417.61</v>
      </c>
      <c r="P14" s="48">
        <v>4906855.82</v>
      </c>
      <c r="Q14" s="48">
        <v>4899882.46</v>
      </c>
      <c r="R14" s="48">
        <v>50390.97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152594.23999999999</v>
      </c>
      <c r="P15" s="48">
        <v>43496.85</v>
      </c>
      <c r="Q15" s="45">
        <v>0</v>
      </c>
      <c r="R15" s="48">
        <v>196091.09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-34257.589999999997</v>
      </c>
      <c r="P16" s="48">
        <v>4394585.8099999996</v>
      </c>
      <c r="Q16" s="48">
        <v>4383352.33</v>
      </c>
      <c r="R16" s="48">
        <v>-23024.11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210853.35</v>
      </c>
      <c r="P17" s="48">
        <v>115939.15</v>
      </c>
      <c r="Q17" s="45">
        <v>0</v>
      </c>
      <c r="R17" s="48">
        <v>326792.5</v>
      </c>
    </row>
    <row r="18" spans="4:18" x14ac:dyDescent="0.3">
      <c r="D18" s="45" t="s">
        <v>384</v>
      </c>
      <c r="F18" s="45">
        <v>138901</v>
      </c>
      <c r="I18" s="45">
        <v>500323</v>
      </c>
      <c r="J18" s="45" t="s">
        <v>747</v>
      </c>
      <c r="K18" s="45" t="s">
        <v>543</v>
      </c>
      <c r="L18" s="45" t="s">
        <v>26</v>
      </c>
      <c r="N18" s="48">
        <v>105820.7</v>
      </c>
      <c r="P18" s="48">
        <v>35953.269999999997</v>
      </c>
      <c r="Q18" s="48">
        <v>41067.949999999997</v>
      </c>
      <c r="R18" s="48">
        <v>100706.02</v>
      </c>
    </row>
    <row r="19" spans="4:18" x14ac:dyDescent="0.3">
      <c r="D19" s="45" t="s">
        <v>384</v>
      </c>
      <c r="F19" s="45">
        <v>138901</v>
      </c>
      <c r="I19" s="45">
        <v>500331</v>
      </c>
      <c r="J19" s="45" t="s">
        <v>767</v>
      </c>
      <c r="K19" s="45" t="s">
        <v>544</v>
      </c>
      <c r="L19" s="45" t="s">
        <v>26</v>
      </c>
      <c r="N19" s="48">
        <v>52764.52</v>
      </c>
      <c r="P19" s="48">
        <v>3687497.83</v>
      </c>
      <c r="Q19" s="48">
        <v>3678074.05</v>
      </c>
      <c r="R19" s="48">
        <v>62188.3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543</v>
      </c>
      <c r="L20" s="45" t="s">
        <v>26</v>
      </c>
      <c r="N20" s="48">
        <v>14494.4</v>
      </c>
      <c r="P20" s="48">
        <v>30868.27</v>
      </c>
      <c r="Q20" s="45">
        <v>0</v>
      </c>
      <c r="R20" s="48">
        <v>45362.67</v>
      </c>
    </row>
    <row r="21" spans="4:18" x14ac:dyDescent="0.3">
      <c r="D21" s="45" t="s">
        <v>384</v>
      </c>
      <c r="F21" s="45">
        <v>138901</v>
      </c>
      <c r="I21" s="45">
        <v>500345</v>
      </c>
      <c r="J21" s="45" t="s">
        <v>882</v>
      </c>
      <c r="K21" s="45" t="s">
        <v>543</v>
      </c>
      <c r="L21" s="45" t="s">
        <v>26</v>
      </c>
      <c r="N21" s="48">
        <v>55398.89</v>
      </c>
      <c r="P21" s="48">
        <v>33917.68</v>
      </c>
      <c r="Q21" s="45">
        <v>0</v>
      </c>
      <c r="R21" s="48">
        <v>89316.57</v>
      </c>
    </row>
    <row r="22" spans="4:18" x14ac:dyDescent="0.3">
      <c r="D22" s="45" t="s">
        <v>384</v>
      </c>
      <c r="F22" s="45">
        <v>138901</v>
      </c>
      <c r="I22" s="45">
        <v>500400</v>
      </c>
      <c r="J22" s="45" t="s">
        <v>397</v>
      </c>
      <c r="K22" s="45" t="s">
        <v>544</v>
      </c>
      <c r="L22" s="45" t="s">
        <v>26</v>
      </c>
      <c r="N22" s="48">
        <v>1753.26</v>
      </c>
      <c r="P22" s="48">
        <v>92576.86</v>
      </c>
      <c r="Q22" s="48">
        <v>90594.27</v>
      </c>
      <c r="R22" s="48">
        <v>3735.85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543</v>
      </c>
      <c r="L23" s="45" t="s">
        <v>26</v>
      </c>
      <c r="N23" s="48">
        <v>29057.61</v>
      </c>
      <c r="P23" s="48">
        <v>16396.7</v>
      </c>
      <c r="Q23" s="45">
        <v>0</v>
      </c>
      <c r="R23" s="48">
        <v>45454.31</v>
      </c>
    </row>
    <row r="24" spans="4:18" x14ac:dyDescent="0.3">
      <c r="D24" s="45" t="s">
        <v>384</v>
      </c>
      <c r="F24" s="45">
        <v>138901</v>
      </c>
      <c r="I24" s="45">
        <v>500401</v>
      </c>
      <c r="J24" s="45" t="s">
        <v>398</v>
      </c>
      <c r="K24" s="45" t="s">
        <v>544</v>
      </c>
      <c r="L24" s="45" t="s">
        <v>26</v>
      </c>
      <c r="N24" s="48">
        <v>135154.18</v>
      </c>
      <c r="P24" s="48">
        <v>2137238.59</v>
      </c>
      <c r="Q24" s="48">
        <v>2062305</v>
      </c>
      <c r="R24" s="48">
        <v>210087.77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543</v>
      </c>
      <c r="L25" s="45" t="s">
        <v>26</v>
      </c>
      <c r="N25" s="48">
        <v>1029372.62</v>
      </c>
      <c r="P25" s="48">
        <v>138198.76</v>
      </c>
      <c r="Q25" s="48">
        <v>70232.09</v>
      </c>
      <c r="R25" s="48">
        <v>1097339.29</v>
      </c>
    </row>
    <row r="26" spans="4:18" x14ac:dyDescent="0.3">
      <c r="D26" s="45" t="s">
        <v>384</v>
      </c>
      <c r="F26" s="45">
        <v>138901</v>
      </c>
      <c r="I26" s="45">
        <v>500445</v>
      </c>
      <c r="J26" s="45" t="s">
        <v>886</v>
      </c>
      <c r="K26" s="45" t="s">
        <v>543</v>
      </c>
      <c r="L26" s="45" t="s">
        <v>26</v>
      </c>
      <c r="N26" s="48">
        <v>5935.09</v>
      </c>
      <c r="P26" s="45">
        <v>0</v>
      </c>
      <c r="Q26" s="45">
        <v>0</v>
      </c>
      <c r="R26" s="48">
        <v>5935.09</v>
      </c>
    </row>
    <row r="27" spans="4:18" x14ac:dyDescent="0.3">
      <c r="D27" s="45" t="s">
        <v>384</v>
      </c>
      <c r="F27" s="45">
        <v>138901</v>
      </c>
      <c r="I27" s="45">
        <v>500470</v>
      </c>
      <c r="J27" s="45" t="s">
        <v>399</v>
      </c>
      <c r="K27" s="45" t="s">
        <v>544</v>
      </c>
      <c r="L27" s="45" t="s">
        <v>26</v>
      </c>
      <c r="N27" s="48">
        <v>83309.95</v>
      </c>
      <c r="P27" s="48">
        <v>17422515.170000002</v>
      </c>
      <c r="Q27" s="48">
        <v>17371837.760000002</v>
      </c>
      <c r="R27" s="48">
        <v>133987.35999999999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543</v>
      </c>
      <c r="L28" s="45" t="s">
        <v>26</v>
      </c>
      <c r="N28" s="48">
        <v>704255.24</v>
      </c>
      <c r="P28" s="48">
        <v>718493.74</v>
      </c>
      <c r="Q28" s="45">
        <v>0</v>
      </c>
      <c r="R28" s="48">
        <v>1422748.98</v>
      </c>
    </row>
    <row r="29" spans="4:18" x14ac:dyDescent="0.3">
      <c r="D29" s="45" t="s">
        <v>384</v>
      </c>
      <c r="F29" s="45">
        <v>138901</v>
      </c>
      <c r="I29" s="45">
        <v>500475</v>
      </c>
      <c r="J29" s="45" t="s">
        <v>889</v>
      </c>
      <c r="K29" s="45" t="s">
        <v>544</v>
      </c>
      <c r="L29" s="45" t="s">
        <v>26</v>
      </c>
      <c r="N29" s="48">
        <v>61199.02</v>
      </c>
      <c r="P29" s="48">
        <v>3529445.3</v>
      </c>
      <c r="Q29" s="48">
        <v>3524531.44</v>
      </c>
      <c r="R29" s="48">
        <v>66112.88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543</v>
      </c>
      <c r="L30" s="45" t="s">
        <v>26</v>
      </c>
      <c r="N30" s="48">
        <v>15167.28</v>
      </c>
      <c r="P30" s="48">
        <v>37513.949999999997</v>
      </c>
      <c r="Q30" s="45">
        <v>0</v>
      </c>
      <c r="R30" s="48">
        <v>52681.23</v>
      </c>
    </row>
    <row r="31" spans="4:18" x14ac:dyDescent="0.3">
      <c r="D31" s="45" t="s">
        <v>384</v>
      </c>
      <c r="F31" s="45">
        <v>138901</v>
      </c>
      <c r="I31" s="45">
        <v>500507</v>
      </c>
      <c r="J31" s="45" t="s">
        <v>642</v>
      </c>
      <c r="K31" s="45" t="s">
        <v>543</v>
      </c>
      <c r="L31" s="45" t="s">
        <v>26</v>
      </c>
      <c r="N31" s="48">
        <v>32103.27</v>
      </c>
      <c r="P31" s="48">
        <v>17832.82</v>
      </c>
      <c r="Q31" s="48">
        <v>14479.61</v>
      </c>
      <c r="R31" s="48">
        <v>35456.480000000003</v>
      </c>
    </row>
    <row r="32" spans="4:18" x14ac:dyDescent="0.3">
      <c r="D32" s="45" t="s">
        <v>384</v>
      </c>
      <c r="F32" s="45">
        <v>138901</v>
      </c>
      <c r="I32" s="45">
        <v>500512</v>
      </c>
      <c r="J32" s="45" t="s">
        <v>400</v>
      </c>
      <c r="K32" s="45" t="s">
        <v>544</v>
      </c>
      <c r="L32" s="45" t="s">
        <v>26</v>
      </c>
      <c r="N32" s="48">
        <v>216463.71</v>
      </c>
      <c r="P32" s="48">
        <v>6881307.9100000001</v>
      </c>
      <c r="Q32" s="48">
        <v>7097771.6200000001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500512</v>
      </c>
      <c r="J33" s="45" t="s">
        <v>400</v>
      </c>
      <c r="K33" s="45" t="s">
        <v>543</v>
      </c>
      <c r="L33" s="45" t="s">
        <v>26</v>
      </c>
      <c r="N33" s="48">
        <v>12543844.33</v>
      </c>
      <c r="P33" s="48">
        <v>628842.04</v>
      </c>
      <c r="Q33" s="48">
        <v>13172686.369999999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500515</v>
      </c>
      <c r="J34" s="45" t="s">
        <v>401</v>
      </c>
      <c r="K34" s="45" t="s">
        <v>544</v>
      </c>
      <c r="L34" s="45" t="s">
        <v>26</v>
      </c>
      <c r="N34" s="48">
        <v>7061.82</v>
      </c>
      <c r="P34" s="48">
        <v>1509597.23</v>
      </c>
      <c r="Q34" s="48">
        <v>1487089.15</v>
      </c>
      <c r="R34" s="48">
        <v>29569.9</v>
      </c>
    </row>
    <row r="35" spans="4:18" x14ac:dyDescent="0.3">
      <c r="D35" s="45" t="s">
        <v>384</v>
      </c>
      <c r="F35" s="45">
        <v>138901</v>
      </c>
      <c r="I35" s="45">
        <v>500515</v>
      </c>
      <c r="J35" s="45" t="s">
        <v>401</v>
      </c>
      <c r="K35" s="45" t="s">
        <v>543</v>
      </c>
      <c r="L35" s="45" t="s">
        <v>26</v>
      </c>
      <c r="N35" s="48">
        <v>342729.48</v>
      </c>
      <c r="P35" s="48">
        <v>146404.01</v>
      </c>
      <c r="Q35" s="45">
        <v>0</v>
      </c>
      <c r="R35" s="48">
        <v>489133.49</v>
      </c>
    </row>
    <row r="36" spans="4:18" x14ac:dyDescent="0.3">
      <c r="D36" s="45" t="s">
        <v>384</v>
      </c>
      <c r="F36" s="45">
        <v>138901</v>
      </c>
      <c r="I36" s="45">
        <v>500520</v>
      </c>
      <c r="J36" s="45" t="s">
        <v>895</v>
      </c>
      <c r="K36" s="45" t="s">
        <v>544</v>
      </c>
      <c r="L36" s="45" t="s">
        <v>26</v>
      </c>
      <c r="N36" s="48">
        <v>78471.37</v>
      </c>
      <c r="P36" s="48">
        <v>4323580.58</v>
      </c>
      <c r="Q36" s="48">
        <v>4300766.1900000004</v>
      </c>
      <c r="R36" s="48">
        <v>101285.75999999999</v>
      </c>
    </row>
    <row r="37" spans="4:18" x14ac:dyDescent="0.3">
      <c r="D37" s="45" t="s">
        <v>384</v>
      </c>
      <c r="F37" s="45">
        <v>138901</v>
      </c>
      <c r="I37" s="45">
        <v>500520</v>
      </c>
      <c r="J37" s="45" t="s">
        <v>895</v>
      </c>
      <c r="K37" s="45" t="s">
        <v>543</v>
      </c>
      <c r="L37" s="45" t="s">
        <v>26</v>
      </c>
      <c r="N37" s="48">
        <v>276081.7</v>
      </c>
      <c r="P37" s="48">
        <v>246109.2</v>
      </c>
      <c r="Q37" s="45">
        <v>0.13</v>
      </c>
      <c r="R37" s="48">
        <v>522190.77</v>
      </c>
    </row>
    <row r="38" spans="4:18" x14ac:dyDescent="0.3">
      <c r="D38" s="45" t="s">
        <v>384</v>
      </c>
      <c r="F38" s="45">
        <v>138901</v>
      </c>
      <c r="I38" s="45">
        <v>500523</v>
      </c>
      <c r="J38" s="45" t="s">
        <v>644</v>
      </c>
      <c r="K38" s="45" t="s">
        <v>544</v>
      </c>
      <c r="L38" s="45" t="s">
        <v>26</v>
      </c>
      <c r="N38" s="45">
        <v>0</v>
      </c>
      <c r="P38" s="48">
        <v>541867.51</v>
      </c>
      <c r="Q38" s="48">
        <v>541867.51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500523</v>
      </c>
      <c r="J39" s="45" t="s">
        <v>644</v>
      </c>
      <c r="K39" s="45" t="s">
        <v>543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500538</v>
      </c>
      <c r="J40" s="45" t="s">
        <v>403</v>
      </c>
      <c r="K40" s="45" t="s">
        <v>544</v>
      </c>
      <c r="L40" s="45" t="s">
        <v>26</v>
      </c>
      <c r="N40" s="48">
        <v>6883.39</v>
      </c>
      <c r="P40" s="48">
        <v>127780.62</v>
      </c>
      <c r="Q40" s="48">
        <v>124882.03</v>
      </c>
      <c r="R40" s="48">
        <v>9781.98</v>
      </c>
    </row>
    <row r="41" spans="4:18" x14ac:dyDescent="0.3">
      <c r="D41" s="45" t="s">
        <v>384</v>
      </c>
      <c r="F41" s="45">
        <v>138901</v>
      </c>
      <c r="I41" s="45">
        <v>500538</v>
      </c>
      <c r="J41" s="45" t="s">
        <v>403</v>
      </c>
      <c r="K41" s="45" t="s">
        <v>543</v>
      </c>
      <c r="L41" s="45" t="s">
        <v>26</v>
      </c>
      <c r="N41" s="48">
        <v>54221.62</v>
      </c>
      <c r="P41" s="48">
        <v>33638.400000000001</v>
      </c>
      <c r="Q41" s="48">
        <v>26285.84</v>
      </c>
      <c r="R41" s="48">
        <v>61574.18</v>
      </c>
    </row>
    <row r="42" spans="4:18" x14ac:dyDescent="0.3">
      <c r="D42" s="45" t="s">
        <v>384</v>
      </c>
      <c r="F42" s="45">
        <v>138901</v>
      </c>
      <c r="I42" s="45">
        <v>500540</v>
      </c>
      <c r="J42" s="45" t="s">
        <v>748</v>
      </c>
      <c r="K42" s="45" t="s">
        <v>544</v>
      </c>
      <c r="L42" s="45" t="s">
        <v>26</v>
      </c>
      <c r="N42" s="48">
        <v>-52486.19</v>
      </c>
      <c r="P42" s="48">
        <v>3222752.14</v>
      </c>
      <c r="Q42" s="48">
        <v>3141399.31</v>
      </c>
      <c r="R42" s="48">
        <v>28866.639999999999</v>
      </c>
    </row>
    <row r="43" spans="4:18" x14ac:dyDescent="0.3">
      <c r="D43" s="45" t="s">
        <v>384</v>
      </c>
      <c r="F43" s="45">
        <v>138901</v>
      </c>
      <c r="I43" s="45">
        <v>500540</v>
      </c>
      <c r="J43" s="45" t="s">
        <v>748</v>
      </c>
      <c r="K43" s="45" t="s">
        <v>543</v>
      </c>
      <c r="L43" s="45" t="s">
        <v>26</v>
      </c>
      <c r="N43" s="48">
        <v>936742.1</v>
      </c>
      <c r="P43" s="48">
        <v>296785.43</v>
      </c>
      <c r="Q43" s="45">
        <v>0</v>
      </c>
      <c r="R43" s="48">
        <v>1233527.53</v>
      </c>
    </row>
    <row r="44" spans="4:18" x14ac:dyDescent="0.3">
      <c r="D44" s="45" t="s">
        <v>384</v>
      </c>
      <c r="F44" s="45">
        <v>138901</v>
      </c>
      <c r="I44" s="45">
        <v>500541</v>
      </c>
      <c r="J44" s="45" t="s">
        <v>897</v>
      </c>
      <c r="K44" s="45" t="s">
        <v>544</v>
      </c>
      <c r="L44" s="45" t="s">
        <v>26</v>
      </c>
      <c r="N44" s="45">
        <v>781.74</v>
      </c>
      <c r="P44" s="48">
        <v>109209.19</v>
      </c>
      <c r="Q44" s="48">
        <v>109148.71</v>
      </c>
      <c r="R44" s="45">
        <v>842.22</v>
      </c>
    </row>
    <row r="45" spans="4:18" x14ac:dyDescent="0.3">
      <c r="D45" s="45" t="s">
        <v>384</v>
      </c>
      <c r="F45" s="45">
        <v>138901</v>
      </c>
      <c r="I45" s="45">
        <v>500541</v>
      </c>
      <c r="J45" s="45" t="s">
        <v>897</v>
      </c>
      <c r="K45" s="45" t="s">
        <v>543</v>
      </c>
      <c r="L45" s="45" t="s">
        <v>26</v>
      </c>
      <c r="N45" s="45">
        <v>158.18</v>
      </c>
      <c r="P45" s="48">
        <v>2143.6799999999998</v>
      </c>
      <c r="Q45" s="45">
        <v>0</v>
      </c>
      <c r="R45" s="48">
        <v>2301.86</v>
      </c>
    </row>
    <row r="46" spans="4:18" x14ac:dyDescent="0.3">
      <c r="D46" s="45" t="s">
        <v>384</v>
      </c>
      <c r="F46" s="45">
        <v>138901</v>
      </c>
      <c r="I46" s="45">
        <v>500544</v>
      </c>
      <c r="J46" s="45" t="s">
        <v>899</v>
      </c>
      <c r="K46" s="45" t="s">
        <v>543</v>
      </c>
      <c r="L46" s="45" t="s">
        <v>26</v>
      </c>
      <c r="N46" s="45">
        <v>144.1</v>
      </c>
      <c r="P46" s="45">
        <v>91.71</v>
      </c>
      <c r="Q46" s="45">
        <v>88.2</v>
      </c>
      <c r="R46" s="45">
        <v>147.61000000000001</v>
      </c>
    </row>
    <row r="47" spans="4:18" x14ac:dyDescent="0.3">
      <c r="D47" s="45" t="s">
        <v>384</v>
      </c>
      <c r="F47" s="45">
        <v>138901</v>
      </c>
      <c r="I47" s="45">
        <v>500555</v>
      </c>
      <c r="J47" s="45" t="s">
        <v>405</v>
      </c>
      <c r="K47" s="45" t="s">
        <v>543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500558</v>
      </c>
      <c r="J48" s="45" t="s">
        <v>406</v>
      </c>
      <c r="K48" s="45" t="s">
        <v>544</v>
      </c>
      <c r="L48" s="45" t="s">
        <v>26</v>
      </c>
      <c r="N48" s="45">
        <v>0</v>
      </c>
      <c r="P48" s="48">
        <v>16265056.35</v>
      </c>
      <c r="Q48" s="48">
        <v>16265056.35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500565</v>
      </c>
      <c r="J49" s="45" t="s">
        <v>902</v>
      </c>
      <c r="K49" s="45" t="s">
        <v>544</v>
      </c>
      <c r="L49" s="45" t="s">
        <v>26</v>
      </c>
      <c r="N49" s="48">
        <v>26417.56</v>
      </c>
      <c r="P49" s="48">
        <v>9188622.3200000003</v>
      </c>
      <c r="Q49" s="48">
        <v>9193683.0600000005</v>
      </c>
      <c r="R49" s="48">
        <v>21356.82</v>
      </c>
    </row>
    <row r="50" spans="4:18" x14ac:dyDescent="0.3">
      <c r="D50" s="45" t="s">
        <v>384</v>
      </c>
      <c r="F50" s="45">
        <v>138901</v>
      </c>
      <c r="I50" s="45">
        <v>500565</v>
      </c>
      <c r="J50" s="45" t="s">
        <v>902</v>
      </c>
      <c r="K50" s="45" t="s">
        <v>543</v>
      </c>
      <c r="L50" s="45" t="s">
        <v>26</v>
      </c>
      <c r="N50" s="48">
        <v>1257313.51</v>
      </c>
      <c r="P50" s="48">
        <v>487375.34</v>
      </c>
      <c r="Q50" s="48">
        <v>1392531.55</v>
      </c>
      <c r="R50" s="48">
        <v>352157.3</v>
      </c>
    </row>
    <row r="51" spans="4:18" x14ac:dyDescent="0.3">
      <c r="D51" s="45" t="s">
        <v>384</v>
      </c>
      <c r="F51" s="45">
        <v>138901</v>
      </c>
      <c r="I51" s="45">
        <v>500567</v>
      </c>
      <c r="J51" s="45" t="s">
        <v>903</v>
      </c>
      <c r="K51" s="45" t="s">
        <v>544</v>
      </c>
      <c r="L51" s="45" t="s">
        <v>26</v>
      </c>
      <c r="N51" s="48">
        <v>1472.67</v>
      </c>
      <c r="P51" s="48">
        <v>207673.1</v>
      </c>
      <c r="Q51" s="48">
        <v>209145.77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500567</v>
      </c>
      <c r="J52" s="45" t="s">
        <v>903</v>
      </c>
      <c r="K52" s="45" t="s">
        <v>543</v>
      </c>
      <c r="L52" s="45" t="s">
        <v>26</v>
      </c>
      <c r="N52" s="48">
        <v>7007.65</v>
      </c>
      <c r="P52" s="48">
        <v>1615.64</v>
      </c>
      <c r="Q52" s="48">
        <v>8623.2900000000009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500576</v>
      </c>
      <c r="J53" s="45" t="s">
        <v>408</v>
      </c>
      <c r="K53" s="45" t="s">
        <v>544</v>
      </c>
      <c r="L53" s="45" t="s">
        <v>26</v>
      </c>
      <c r="N53" s="45">
        <v>0</v>
      </c>
      <c r="P53" s="45">
        <v>0.01</v>
      </c>
      <c r="Q53" s="45">
        <v>0.01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500591</v>
      </c>
      <c r="J54" s="45" t="s">
        <v>904</v>
      </c>
      <c r="K54" s="45" t="s">
        <v>544</v>
      </c>
      <c r="L54" s="45" t="s">
        <v>26</v>
      </c>
      <c r="N54" s="48">
        <v>7112.94</v>
      </c>
      <c r="P54" s="48">
        <v>1094527.18</v>
      </c>
      <c r="Q54" s="48">
        <v>1101640.1200000001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500591</v>
      </c>
      <c r="J55" s="45" t="s">
        <v>904</v>
      </c>
      <c r="K55" s="45" t="s">
        <v>543</v>
      </c>
      <c r="L55" s="45" t="s">
        <v>26</v>
      </c>
      <c r="N55" s="48">
        <v>262008.77</v>
      </c>
      <c r="P55" s="48">
        <v>34050.74</v>
      </c>
      <c r="Q55" s="48">
        <v>296059.51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500602</v>
      </c>
      <c r="J56" s="45" t="s">
        <v>568</v>
      </c>
      <c r="K56" s="45" t="s">
        <v>544</v>
      </c>
      <c r="L56" s="45" t="s">
        <v>26</v>
      </c>
      <c r="N56" s="45">
        <v>0</v>
      </c>
      <c r="P56" s="48">
        <v>669235.47</v>
      </c>
      <c r="Q56" s="48">
        <v>669235.47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500602</v>
      </c>
      <c r="J57" s="45" t="s">
        <v>568</v>
      </c>
      <c r="K57" s="45" t="s">
        <v>543</v>
      </c>
      <c r="L57" s="45" t="s">
        <v>26</v>
      </c>
      <c r="N57" s="45">
        <v>0</v>
      </c>
      <c r="P57" s="48">
        <v>20882.310000000001</v>
      </c>
      <c r="Q57" s="48">
        <v>20882.310000000001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500610</v>
      </c>
      <c r="J58" s="45" t="s">
        <v>907</v>
      </c>
      <c r="K58" s="45" t="s">
        <v>544</v>
      </c>
      <c r="L58" s="45" t="s">
        <v>26</v>
      </c>
      <c r="N58" s="48">
        <v>35615.08</v>
      </c>
      <c r="P58" s="48">
        <v>1995425.82</v>
      </c>
      <c r="Q58" s="48">
        <v>1986868.91</v>
      </c>
      <c r="R58" s="48">
        <v>44171.99</v>
      </c>
    </row>
    <row r="59" spans="4:18" x14ac:dyDescent="0.3">
      <c r="D59" s="45" t="s">
        <v>384</v>
      </c>
      <c r="F59" s="45">
        <v>138901</v>
      </c>
      <c r="I59" s="45">
        <v>500610</v>
      </c>
      <c r="J59" s="45" t="s">
        <v>907</v>
      </c>
      <c r="K59" s="45" t="s">
        <v>543</v>
      </c>
      <c r="L59" s="45" t="s">
        <v>26</v>
      </c>
      <c r="N59" s="48">
        <v>97365.52</v>
      </c>
      <c r="P59" s="48">
        <v>146418.12</v>
      </c>
      <c r="Q59" s="45">
        <v>0</v>
      </c>
      <c r="R59" s="48">
        <v>243783.64</v>
      </c>
    </row>
    <row r="60" spans="4:18" x14ac:dyDescent="0.3">
      <c r="D60" s="45" t="s">
        <v>384</v>
      </c>
      <c r="F60" s="45">
        <v>138901</v>
      </c>
      <c r="I60" s="45">
        <v>500613</v>
      </c>
      <c r="J60" s="45" t="s">
        <v>411</v>
      </c>
      <c r="K60" s="45" t="s">
        <v>543</v>
      </c>
      <c r="L60" s="45" t="s">
        <v>26</v>
      </c>
      <c r="N60" s="48">
        <v>647181.23</v>
      </c>
      <c r="P60" s="48">
        <v>24524.82</v>
      </c>
      <c r="Q60" s="48">
        <v>5000</v>
      </c>
      <c r="R60" s="48">
        <v>666706.05000000005</v>
      </c>
    </row>
    <row r="61" spans="4:18" x14ac:dyDescent="0.3">
      <c r="D61" s="45" t="s">
        <v>384</v>
      </c>
      <c r="F61" s="45">
        <v>138901</v>
      </c>
      <c r="I61" s="45">
        <v>500617</v>
      </c>
      <c r="J61" s="45" t="s">
        <v>749</v>
      </c>
      <c r="K61" s="45" t="s">
        <v>543</v>
      </c>
      <c r="L61" s="45" t="s">
        <v>26</v>
      </c>
      <c r="N61" s="45">
        <v>0</v>
      </c>
      <c r="P61" s="45">
        <v>0</v>
      </c>
      <c r="Q61" s="45">
        <v>0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500626</v>
      </c>
      <c r="J62" s="45" t="s">
        <v>769</v>
      </c>
      <c r="K62" s="45" t="s">
        <v>544</v>
      </c>
      <c r="L62" s="45" t="s">
        <v>26</v>
      </c>
      <c r="N62" s="48">
        <v>5349.85</v>
      </c>
      <c r="P62" s="48">
        <v>70167.179999999993</v>
      </c>
      <c r="Q62" s="48">
        <v>55886.19</v>
      </c>
      <c r="R62" s="48">
        <v>19630.84</v>
      </c>
    </row>
    <row r="63" spans="4:18" x14ac:dyDescent="0.3">
      <c r="D63" s="45" t="s">
        <v>384</v>
      </c>
      <c r="F63" s="45">
        <v>138901</v>
      </c>
      <c r="I63" s="45">
        <v>500626</v>
      </c>
      <c r="J63" s="45" t="s">
        <v>769</v>
      </c>
      <c r="K63" s="45" t="s">
        <v>543</v>
      </c>
      <c r="L63" s="45" t="s">
        <v>26</v>
      </c>
      <c r="N63" s="48">
        <v>257957.53</v>
      </c>
      <c r="P63" s="48">
        <v>106228.1</v>
      </c>
      <c r="Q63" s="48">
        <v>40335.33</v>
      </c>
      <c r="R63" s="48">
        <v>323850.3</v>
      </c>
    </row>
    <row r="64" spans="4:18" x14ac:dyDescent="0.3">
      <c r="D64" s="45" t="s">
        <v>384</v>
      </c>
      <c r="F64" s="45">
        <v>138901</v>
      </c>
      <c r="I64" s="45">
        <v>500629</v>
      </c>
      <c r="J64" s="45" t="s">
        <v>412</v>
      </c>
      <c r="K64" s="45" t="s">
        <v>543</v>
      </c>
      <c r="L64" s="45" t="s">
        <v>26</v>
      </c>
      <c r="N64" s="48">
        <v>4107.9799999999996</v>
      </c>
      <c r="P64" s="48">
        <v>24287.75</v>
      </c>
      <c r="Q64" s="48">
        <v>27555.69</v>
      </c>
      <c r="R64" s="45">
        <v>840.04</v>
      </c>
    </row>
    <row r="65" spans="4:18" x14ac:dyDescent="0.3">
      <c r="D65" s="45" t="s">
        <v>384</v>
      </c>
      <c r="F65" s="45">
        <v>138901</v>
      </c>
      <c r="I65" s="45">
        <v>500630</v>
      </c>
      <c r="J65" s="45" t="s">
        <v>770</v>
      </c>
      <c r="K65" s="45" t="s">
        <v>544</v>
      </c>
      <c r="L65" s="45" t="s">
        <v>26</v>
      </c>
      <c r="N65" s="48">
        <v>1773070.9</v>
      </c>
      <c r="P65" s="48">
        <v>12264404.75</v>
      </c>
      <c r="Q65" s="48">
        <v>11082115.109999999</v>
      </c>
      <c r="R65" s="48">
        <v>2955360.54</v>
      </c>
    </row>
    <row r="66" spans="4:18" x14ac:dyDescent="0.3">
      <c r="D66" s="45" t="s">
        <v>384</v>
      </c>
      <c r="F66" s="45">
        <v>138901</v>
      </c>
      <c r="I66" s="45">
        <v>500630</v>
      </c>
      <c r="J66" s="45" t="s">
        <v>770</v>
      </c>
      <c r="K66" s="45" t="s">
        <v>543</v>
      </c>
      <c r="L66" s="45" t="s">
        <v>26</v>
      </c>
      <c r="N66" s="48">
        <v>16600585.23</v>
      </c>
      <c r="P66" s="48">
        <v>2063419.64</v>
      </c>
      <c r="Q66" s="45">
        <v>0</v>
      </c>
      <c r="R66" s="48">
        <v>18664004.870000001</v>
      </c>
    </row>
    <row r="67" spans="4:18" x14ac:dyDescent="0.3">
      <c r="D67" s="45" t="s">
        <v>384</v>
      </c>
      <c r="F67" s="45">
        <v>138901</v>
      </c>
      <c r="I67" s="45">
        <v>500640</v>
      </c>
      <c r="J67" s="45" t="s">
        <v>414</v>
      </c>
      <c r="K67" s="45" t="s">
        <v>544</v>
      </c>
      <c r="L67" s="45" t="s">
        <v>26</v>
      </c>
      <c r="N67" s="48">
        <v>11151.62</v>
      </c>
      <c r="P67" s="48">
        <v>3762206.9</v>
      </c>
      <c r="Q67" s="48">
        <v>3717436.85</v>
      </c>
      <c r="R67" s="48">
        <v>55921.67</v>
      </c>
    </row>
    <row r="68" spans="4:18" x14ac:dyDescent="0.3">
      <c r="D68" s="45" t="s">
        <v>384</v>
      </c>
      <c r="F68" s="45">
        <v>138901</v>
      </c>
      <c r="I68" s="45">
        <v>500640</v>
      </c>
      <c r="J68" s="45" t="s">
        <v>414</v>
      </c>
      <c r="K68" s="45" t="s">
        <v>543</v>
      </c>
      <c r="L68" s="45" t="s">
        <v>26</v>
      </c>
      <c r="N68" s="48">
        <v>684607.69</v>
      </c>
      <c r="P68" s="48">
        <v>685385.81</v>
      </c>
      <c r="Q68" s="45">
        <v>0</v>
      </c>
      <c r="R68" s="48">
        <v>1369993.5</v>
      </c>
    </row>
    <row r="69" spans="4:18" x14ac:dyDescent="0.3">
      <c r="D69" s="45" t="s">
        <v>384</v>
      </c>
      <c r="F69" s="45">
        <v>138901</v>
      </c>
      <c r="I69" s="45">
        <v>500642</v>
      </c>
      <c r="J69" s="45" t="s">
        <v>414</v>
      </c>
      <c r="K69" s="45" t="s">
        <v>544</v>
      </c>
      <c r="L69" s="45" t="s">
        <v>26</v>
      </c>
      <c r="N69" s="48">
        <v>18409.650000000001</v>
      </c>
      <c r="P69" s="48">
        <v>5530109.9100000001</v>
      </c>
      <c r="Q69" s="48">
        <v>5464259.3099999996</v>
      </c>
      <c r="R69" s="48">
        <v>84260.25</v>
      </c>
    </row>
    <row r="70" spans="4:18" x14ac:dyDescent="0.3">
      <c r="D70" s="45" t="s">
        <v>384</v>
      </c>
      <c r="F70" s="45">
        <v>138901</v>
      </c>
      <c r="I70" s="45">
        <v>500642</v>
      </c>
      <c r="J70" s="45" t="s">
        <v>414</v>
      </c>
      <c r="K70" s="45" t="s">
        <v>543</v>
      </c>
      <c r="L70" s="45" t="s">
        <v>26</v>
      </c>
      <c r="N70" s="48">
        <v>1004957.99</v>
      </c>
      <c r="P70" s="48">
        <v>1013586.34</v>
      </c>
      <c r="Q70" s="45">
        <v>0</v>
      </c>
      <c r="R70" s="48">
        <v>2018544.33</v>
      </c>
    </row>
    <row r="71" spans="4:18" x14ac:dyDescent="0.3">
      <c r="D71" s="45" t="s">
        <v>384</v>
      </c>
      <c r="F71" s="45">
        <v>138901</v>
      </c>
      <c r="I71" s="45">
        <v>500656</v>
      </c>
      <c r="J71" s="45" t="s">
        <v>915</v>
      </c>
      <c r="K71" s="45" t="s">
        <v>544</v>
      </c>
      <c r="L71" s="45" t="s">
        <v>26</v>
      </c>
      <c r="N71" s="48">
        <v>74458.28</v>
      </c>
      <c r="P71" s="48">
        <v>1935683.07</v>
      </c>
      <c r="Q71" s="48">
        <v>1897516.48</v>
      </c>
      <c r="R71" s="48">
        <v>112624.87</v>
      </c>
    </row>
    <row r="72" spans="4:18" x14ac:dyDescent="0.3">
      <c r="D72" s="45" t="s">
        <v>384</v>
      </c>
      <c r="F72" s="45">
        <v>138901</v>
      </c>
      <c r="I72" s="45">
        <v>500656</v>
      </c>
      <c r="J72" s="45" t="s">
        <v>915</v>
      </c>
      <c r="K72" s="45" t="s">
        <v>543</v>
      </c>
      <c r="L72" s="45" t="s">
        <v>26</v>
      </c>
      <c r="N72" s="48">
        <v>518678.99</v>
      </c>
      <c r="P72" s="48">
        <v>430491.09</v>
      </c>
      <c r="Q72" s="45">
        <v>0</v>
      </c>
      <c r="R72" s="48">
        <v>949170.08</v>
      </c>
    </row>
    <row r="73" spans="4:18" x14ac:dyDescent="0.3">
      <c r="D73" s="45" t="s">
        <v>384</v>
      </c>
      <c r="F73" s="45">
        <v>138901</v>
      </c>
      <c r="I73" s="45">
        <v>500677</v>
      </c>
      <c r="J73" s="45" t="s">
        <v>750</v>
      </c>
      <c r="K73" s="45" t="s">
        <v>544</v>
      </c>
      <c r="L73" s="45" t="s">
        <v>26</v>
      </c>
      <c r="N73" s="48">
        <v>244094.43</v>
      </c>
      <c r="P73" s="48">
        <v>10566694.02</v>
      </c>
      <c r="Q73" s="48">
        <v>10378708.59</v>
      </c>
      <c r="R73" s="48">
        <v>432079.86</v>
      </c>
    </row>
    <row r="74" spans="4:18" x14ac:dyDescent="0.3">
      <c r="D74" s="45" t="s">
        <v>384</v>
      </c>
      <c r="F74" s="45">
        <v>138901</v>
      </c>
      <c r="I74" s="45">
        <v>500677</v>
      </c>
      <c r="J74" s="45" t="s">
        <v>750</v>
      </c>
      <c r="K74" s="45" t="s">
        <v>543</v>
      </c>
      <c r="L74" s="45" t="s">
        <v>26</v>
      </c>
      <c r="N74" s="48">
        <v>2677338.37</v>
      </c>
      <c r="P74" s="48">
        <v>2930901.19</v>
      </c>
      <c r="Q74" s="45">
        <v>0</v>
      </c>
      <c r="R74" s="48">
        <v>5608239.5599999996</v>
      </c>
    </row>
    <row r="75" spans="4:18" x14ac:dyDescent="0.3">
      <c r="D75" s="45" t="s">
        <v>384</v>
      </c>
      <c r="F75" s="45">
        <v>138901</v>
      </c>
      <c r="I75" s="45">
        <v>500679</v>
      </c>
      <c r="J75" s="45" t="s">
        <v>416</v>
      </c>
      <c r="K75" s="45" t="s">
        <v>544</v>
      </c>
      <c r="L75" s="45" t="s">
        <v>26</v>
      </c>
      <c r="N75" s="48">
        <v>52713.33</v>
      </c>
      <c r="P75" s="48">
        <v>4469001.6100000003</v>
      </c>
      <c r="Q75" s="48">
        <v>4412725.55</v>
      </c>
      <c r="R75" s="48">
        <v>108989.39</v>
      </c>
    </row>
    <row r="76" spans="4:18" x14ac:dyDescent="0.3">
      <c r="D76" s="45" t="s">
        <v>384</v>
      </c>
      <c r="F76" s="45">
        <v>138901</v>
      </c>
      <c r="I76" s="45">
        <v>500679</v>
      </c>
      <c r="J76" s="45" t="s">
        <v>416</v>
      </c>
      <c r="K76" s="45" t="s">
        <v>543</v>
      </c>
      <c r="L76" s="45" t="s">
        <v>26</v>
      </c>
      <c r="N76" s="48">
        <v>2084057.79</v>
      </c>
      <c r="P76" s="48">
        <v>931010.45</v>
      </c>
      <c r="Q76" s="48">
        <v>2585861.58</v>
      </c>
      <c r="R76" s="48">
        <v>429206.66</v>
      </c>
    </row>
    <row r="77" spans="4:18" x14ac:dyDescent="0.3">
      <c r="D77" s="45" t="s">
        <v>384</v>
      </c>
      <c r="F77" s="45">
        <v>138901</v>
      </c>
      <c r="I77" s="45">
        <v>500680</v>
      </c>
      <c r="J77" s="45" t="s">
        <v>919</v>
      </c>
      <c r="K77" s="45" t="s">
        <v>543</v>
      </c>
      <c r="L77" s="45" t="s">
        <v>26</v>
      </c>
      <c r="N77" s="45">
        <v>0</v>
      </c>
      <c r="P77" s="45">
        <v>49.58</v>
      </c>
      <c r="Q77" s="45">
        <v>49.58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500682</v>
      </c>
      <c r="J78" s="45" t="s">
        <v>771</v>
      </c>
      <c r="K78" s="45" t="s">
        <v>544</v>
      </c>
      <c r="L78" s="45" t="s">
        <v>26</v>
      </c>
      <c r="N78" s="48">
        <v>1793.6</v>
      </c>
      <c r="P78" s="48">
        <v>13736.15</v>
      </c>
      <c r="Q78" s="48">
        <v>13513.16</v>
      </c>
      <c r="R78" s="48">
        <v>2016.59</v>
      </c>
    </row>
    <row r="79" spans="4:18" x14ac:dyDescent="0.3">
      <c r="D79" s="45" t="s">
        <v>384</v>
      </c>
      <c r="F79" s="45">
        <v>138901</v>
      </c>
      <c r="I79" s="45">
        <v>500682</v>
      </c>
      <c r="J79" s="45" t="s">
        <v>771</v>
      </c>
      <c r="K79" s="45" t="s">
        <v>543</v>
      </c>
      <c r="L79" s="45" t="s">
        <v>26</v>
      </c>
      <c r="N79" s="48">
        <v>3731.28</v>
      </c>
      <c r="P79" s="48">
        <v>3015.36</v>
      </c>
      <c r="Q79" s="45">
        <v>0</v>
      </c>
      <c r="R79" s="48">
        <v>6746.64</v>
      </c>
    </row>
    <row r="80" spans="4:18" x14ac:dyDescent="0.3">
      <c r="D80" s="45" t="s">
        <v>384</v>
      </c>
      <c r="F80" s="45">
        <v>138901</v>
      </c>
      <c r="I80" s="45">
        <v>500686</v>
      </c>
      <c r="J80" s="45" t="s">
        <v>751</v>
      </c>
      <c r="K80" s="45" t="s">
        <v>544</v>
      </c>
      <c r="L80" s="45" t="s">
        <v>26</v>
      </c>
      <c r="N80" s="45">
        <v>694.23</v>
      </c>
      <c r="P80" s="48">
        <v>169325.95</v>
      </c>
      <c r="Q80" s="48">
        <v>167603.92000000001</v>
      </c>
      <c r="R80" s="48">
        <v>2416.2600000000002</v>
      </c>
    </row>
    <row r="81" spans="4:18" x14ac:dyDescent="0.3">
      <c r="D81" s="45" t="s">
        <v>384</v>
      </c>
      <c r="F81" s="45">
        <v>138901</v>
      </c>
      <c r="I81" s="45">
        <v>500686</v>
      </c>
      <c r="J81" s="45" t="s">
        <v>751</v>
      </c>
      <c r="K81" s="45" t="s">
        <v>543</v>
      </c>
      <c r="L81" s="45" t="s">
        <v>26</v>
      </c>
      <c r="N81" s="48">
        <v>38142.61</v>
      </c>
      <c r="P81" s="48">
        <v>15735.95</v>
      </c>
      <c r="Q81" s="48">
        <v>16027.94</v>
      </c>
      <c r="R81" s="48">
        <v>37850.620000000003</v>
      </c>
    </row>
    <row r="82" spans="4:18" x14ac:dyDescent="0.3">
      <c r="D82" s="45" t="s">
        <v>384</v>
      </c>
      <c r="F82" s="45">
        <v>138901</v>
      </c>
      <c r="I82" s="45">
        <v>500693</v>
      </c>
      <c r="J82" s="45" t="s">
        <v>417</v>
      </c>
      <c r="K82" s="45" t="s">
        <v>543</v>
      </c>
      <c r="L82" s="45" t="s">
        <v>26</v>
      </c>
      <c r="N82" s="48">
        <v>284328.46000000002</v>
      </c>
      <c r="P82" s="45">
        <v>0</v>
      </c>
      <c r="Q82" s="45">
        <v>0</v>
      </c>
      <c r="R82" s="48">
        <v>284328.46000000002</v>
      </c>
    </row>
    <row r="83" spans="4:18" x14ac:dyDescent="0.3">
      <c r="D83" s="45" t="s">
        <v>384</v>
      </c>
      <c r="F83" s="45">
        <v>138901</v>
      </c>
      <c r="I83" s="45">
        <v>500700</v>
      </c>
      <c r="J83" s="45" t="s">
        <v>921</v>
      </c>
      <c r="K83" s="45" t="s">
        <v>543</v>
      </c>
      <c r="L83" s="45" t="s">
        <v>26</v>
      </c>
      <c r="N83" s="48">
        <v>897559.01</v>
      </c>
      <c r="P83" s="48">
        <v>398473.14</v>
      </c>
      <c r="Q83" s="48">
        <v>1259261.8799999999</v>
      </c>
      <c r="R83" s="48">
        <v>36770.269999999997</v>
      </c>
    </row>
    <row r="84" spans="4:18" x14ac:dyDescent="0.3">
      <c r="D84" s="45" t="s">
        <v>384</v>
      </c>
      <c r="F84" s="45">
        <v>138901</v>
      </c>
      <c r="I84" s="45">
        <v>500701</v>
      </c>
      <c r="J84" s="45" t="s">
        <v>922</v>
      </c>
      <c r="K84" s="45" t="s">
        <v>544</v>
      </c>
      <c r="L84" s="45" t="s">
        <v>26</v>
      </c>
      <c r="N84" s="48">
        <v>164018.75</v>
      </c>
      <c r="P84" s="48">
        <v>5684927.9299999997</v>
      </c>
      <c r="Q84" s="48">
        <v>5594547.6299999999</v>
      </c>
      <c r="R84" s="48">
        <v>254399.05</v>
      </c>
    </row>
    <row r="85" spans="4:18" x14ac:dyDescent="0.3">
      <c r="D85" s="45" t="s">
        <v>384</v>
      </c>
      <c r="F85" s="45">
        <v>138901</v>
      </c>
      <c r="I85" s="45">
        <v>500701</v>
      </c>
      <c r="J85" s="45" t="s">
        <v>922</v>
      </c>
      <c r="K85" s="45" t="s">
        <v>543</v>
      </c>
      <c r="L85" s="45" t="s">
        <v>26</v>
      </c>
      <c r="N85" s="48">
        <v>1266932.97</v>
      </c>
      <c r="P85" s="48">
        <v>711336.17</v>
      </c>
      <c r="Q85" s="48">
        <v>2163859.96</v>
      </c>
      <c r="R85" s="48">
        <v>-185590.82</v>
      </c>
    </row>
    <row r="86" spans="4:18" x14ac:dyDescent="0.3">
      <c r="D86" s="45" t="s">
        <v>384</v>
      </c>
      <c r="F86" s="45">
        <v>138901</v>
      </c>
      <c r="I86" s="45">
        <v>500708</v>
      </c>
      <c r="J86" s="45" t="s">
        <v>418</v>
      </c>
      <c r="K86" s="45" t="s">
        <v>544</v>
      </c>
      <c r="L86" s="45" t="s">
        <v>26</v>
      </c>
      <c r="N86" s="48">
        <v>10171.48</v>
      </c>
      <c r="P86" s="48">
        <v>3499970.5600000001</v>
      </c>
      <c r="Q86" s="48">
        <v>3503495.84</v>
      </c>
      <c r="R86" s="48">
        <v>6646.2</v>
      </c>
    </row>
    <row r="87" spans="4:18" x14ac:dyDescent="0.3">
      <c r="D87" s="45" t="s">
        <v>384</v>
      </c>
      <c r="F87" s="45">
        <v>138901</v>
      </c>
      <c r="I87" s="45">
        <v>500708</v>
      </c>
      <c r="J87" s="45" t="s">
        <v>418</v>
      </c>
      <c r="K87" s="45" t="s">
        <v>543</v>
      </c>
      <c r="L87" s="45" t="s">
        <v>26</v>
      </c>
      <c r="N87" s="48">
        <v>310005.61</v>
      </c>
      <c r="P87" s="48">
        <v>409645.15</v>
      </c>
      <c r="Q87" s="48">
        <v>398438.8</v>
      </c>
      <c r="R87" s="48">
        <v>321211.96000000002</v>
      </c>
    </row>
    <row r="88" spans="4:18" x14ac:dyDescent="0.3">
      <c r="D88" s="45" t="s">
        <v>384</v>
      </c>
      <c r="F88" s="45">
        <v>138901</v>
      </c>
      <c r="I88" s="45">
        <v>500709</v>
      </c>
      <c r="J88" s="45" t="s">
        <v>418</v>
      </c>
      <c r="K88" s="45" t="s">
        <v>544</v>
      </c>
      <c r="L88" s="45" t="s">
        <v>26</v>
      </c>
      <c r="N88" s="48">
        <v>41155.56</v>
      </c>
      <c r="P88" s="48">
        <v>14016931.720000001</v>
      </c>
      <c r="Q88" s="48">
        <v>14031195.800000001</v>
      </c>
      <c r="R88" s="48">
        <v>26891.48</v>
      </c>
    </row>
    <row r="89" spans="4:18" x14ac:dyDescent="0.3">
      <c r="D89" s="45" t="s">
        <v>384</v>
      </c>
      <c r="F89" s="45">
        <v>138901</v>
      </c>
      <c r="I89" s="45">
        <v>500709</v>
      </c>
      <c r="J89" s="45" t="s">
        <v>418</v>
      </c>
      <c r="K89" s="45" t="s">
        <v>543</v>
      </c>
      <c r="L89" s="45" t="s">
        <v>26</v>
      </c>
      <c r="N89" s="48">
        <v>1254341.3700000001</v>
      </c>
      <c r="P89" s="48">
        <v>1657501.86</v>
      </c>
      <c r="Q89" s="48">
        <v>1612158.86</v>
      </c>
      <c r="R89" s="48">
        <v>1299684.3700000001</v>
      </c>
    </row>
    <row r="90" spans="4:18" x14ac:dyDescent="0.3">
      <c r="D90" s="45" t="s">
        <v>384</v>
      </c>
      <c r="F90" s="45">
        <v>138901</v>
      </c>
      <c r="I90" s="45">
        <v>500710</v>
      </c>
      <c r="J90" s="45" t="s">
        <v>772</v>
      </c>
      <c r="K90" s="45" t="s">
        <v>543</v>
      </c>
      <c r="L90" s="45" t="s">
        <v>26</v>
      </c>
      <c r="N90" s="48">
        <v>1008.05</v>
      </c>
      <c r="P90" s="48">
        <v>1481.19</v>
      </c>
      <c r="Q90" s="48">
        <v>1562.49</v>
      </c>
      <c r="R90" s="45">
        <v>926.75</v>
      </c>
    </row>
    <row r="91" spans="4:18" x14ac:dyDescent="0.3">
      <c r="D91" s="45" t="s">
        <v>384</v>
      </c>
      <c r="F91" s="45">
        <v>138901</v>
      </c>
      <c r="I91" s="45">
        <v>500724</v>
      </c>
      <c r="J91" s="45" t="s">
        <v>414</v>
      </c>
      <c r="K91" s="45" t="s">
        <v>544</v>
      </c>
      <c r="L91" s="45" t="s">
        <v>26</v>
      </c>
      <c r="N91" s="48">
        <v>11424.67</v>
      </c>
      <c r="P91" s="48">
        <v>194756.14</v>
      </c>
      <c r="Q91" s="48">
        <v>188116.34</v>
      </c>
      <c r="R91" s="48">
        <v>18064.47</v>
      </c>
    </row>
    <row r="92" spans="4:18" x14ac:dyDescent="0.3">
      <c r="D92" s="45" t="s">
        <v>384</v>
      </c>
      <c r="F92" s="45">
        <v>138901</v>
      </c>
      <c r="I92" s="45">
        <v>500724</v>
      </c>
      <c r="J92" s="45" t="s">
        <v>414</v>
      </c>
      <c r="K92" s="45" t="s">
        <v>543</v>
      </c>
      <c r="L92" s="45" t="s">
        <v>26</v>
      </c>
      <c r="N92" s="48">
        <v>92095.9</v>
      </c>
      <c r="P92" s="48">
        <v>111587.61</v>
      </c>
      <c r="Q92" s="48">
        <v>95385.35</v>
      </c>
      <c r="R92" s="48">
        <v>108298.16</v>
      </c>
    </row>
    <row r="93" spans="4:18" x14ac:dyDescent="0.3">
      <c r="D93" s="45" t="s">
        <v>384</v>
      </c>
      <c r="F93" s="45">
        <v>138901</v>
      </c>
      <c r="I93" s="45">
        <v>500732</v>
      </c>
      <c r="J93" s="45" t="s">
        <v>647</v>
      </c>
      <c r="K93" s="45" t="s">
        <v>544</v>
      </c>
      <c r="L93" s="45" t="s">
        <v>26</v>
      </c>
      <c r="N93" s="45">
        <v>706.73</v>
      </c>
      <c r="P93" s="48">
        <v>11934.66</v>
      </c>
      <c r="Q93" s="48">
        <v>11817.75</v>
      </c>
      <c r="R93" s="45">
        <v>823.64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543</v>
      </c>
      <c r="L94" s="45" t="s">
        <v>26</v>
      </c>
      <c r="N94" s="48">
        <v>1789.32</v>
      </c>
      <c r="P94" s="48">
        <v>3448.02</v>
      </c>
      <c r="Q94" s="48">
        <v>1394.26</v>
      </c>
      <c r="R94" s="48">
        <v>3843.08</v>
      </c>
    </row>
    <row r="95" spans="4:18" x14ac:dyDescent="0.3">
      <c r="D95" s="45" t="s">
        <v>384</v>
      </c>
      <c r="F95" s="45">
        <v>138901</v>
      </c>
      <c r="I95" s="45">
        <v>500734</v>
      </c>
      <c r="J95" s="45" t="s">
        <v>648</v>
      </c>
      <c r="K95" s="45" t="s">
        <v>544</v>
      </c>
      <c r="L95" s="45" t="s">
        <v>26</v>
      </c>
      <c r="N95" s="48">
        <v>1223.9000000000001</v>
      </c>
      <c r="P95" s="48">
        <v>94459.9</v>
      </c>
      <c r="Q95" s="48">
        <v>92871.33</v>
      </c>
      <c r="R95" s="48">
        <v>2812.47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543</v>
      </c>
      <c r="L96" s="45" t="s">
        <v>26</v>
      </c>
      <c r="N96" s="48">
        <v>60873.79</v>
      </c>
      <c r="P96" s="48">
        <v>37157.74</v>
      </c>
      <c r="Q96" s="48">
        <v>83498.429999999993</v>
      </c>
      <c r="R96" s="48">
        <v>14533.1</v>
      </c>
    </row>
    <row r="97" spans="4:18" x14ac:dyDescent="0.3">
      <c r="D97" s="45" t="s">
        <v>384</v>
      </c>
      <c r="F97" s="45">
        <v>138901</v>
      </c>
      <c r="I97" s="45">
        <v>500735</v>
      </c>
      <c r="J97" s="45" t="s">
        <v>773</v>
      </c>
      <c r="K97" s="45" t="s">
        <v>544</v>
      </c>
      <c r="L97" s="45" t="s">
        <v>26</v>
      </c>
      <c r="N97" s="48">
        <v>487777.35</v>
      </c>
      <c r="P97" s="48">
        <v>4029745.04</v>
      </c>
      <c r="Q97" s="48">
        <v>3958939.65</v>
      </c>
      <c r="R97" s="48">
        <v>558582.74</v>
      </c>
    </row>
    <row r="98" spans="4:18" x14ac:dyDescent="0.3">
      <c r="D98" s="45" t="s">
        <v>384</v>
      </c>
      <c r="F98" s="45">
        <v>138901</v>
      </c>
      <c r="I98" s="45">
        <v>500735</v>
      </c>
      <c r="J98" s="45" t="s">
        <v>773</v>
      </c>
      <c r="K98" s="45" t="s">
        <v>543</v>
      </c>
      <c r="L98" s="45" t="s">
        <v>26</v>
      </c>
      <c r="N98" s="48">
        <v>612590.15</v>
      </c>
      <c r="P98" s="48">
        <v>1097974.54</v>
      </c>
      <c r="Q98" s="45">
        <v>0</v>
      </c>
      <c r="R98" s="48">
        <v>1710564.69</v>
      </c>
    </row>
    <row r="99" spans="4:18" x14ac:dyDescent="0.3">
      <c r="D99" s="45" t="s">
        <v>384</v>
      </c>
      <c r="F99" s="45">
        <v>138901</v>
      </c>
      <c r="I99" s="45">
        <v>500740</v>
      </c>
      <c r="J99" s="45" t="s">
        <v>927</v>
      </c>
      <c r="K99" s="45" t="s">
        <v>544</v>
      </c>
      <c r="L99" s="45" t="s">
        <v>26</v>
      </c>
      <c r="N99" s="48">
        <v>107632.29</v>
      </c>
      <c r="P99" s="48">
        <v>1741327.19</v>
      </c>
      <c r="Q99" s="48">
        <v>1640630.22</v>
      </c>
      <c r="R99" s="48">
        <v>208329.26</v>
      </c>
    </row>
    <row r="100" spans="4:18" x14ac:dyDescent="0.3">
      <c r="D100" s="45" t="s">
        <v>384</v>
      </c>
      <c r="F100" s="45">
        <v>138901</v>
      </c>
      <c r="I100" s="45">
        <v>500740</v>
      </c>
      <c r="J100" s="45" t="s">
        <v>927</v>
      </c>
      <c r="K100" s="45" t="s">
        <v>543</v>
      </c>
      <c r="L100" s="45" t="s">
        <v>26</v>
      </c>
      <c r="N100" s="48">
        <v>1457273.67</v>
      </c>
      <c r="P100" s="48">
        <v>425918.09</v>
      </c>
      <c r="Q100" s="45">
        <v>0</v>
      </c>
      <c r="R100" s="48">
        <v>1883191.76</v>
      </c>
    </row>
    <row r="101" spans="4:18" x14ac:dyDescent="0.3">
      <c r="D101" s="45" t="s">
        <v>384</v>
      </c>
      <c r="F101" s="45">
        <v>138901</v>
      </c>
      <c r="I101" s="45">
        <v>500741</v>
      </c>
      <c r="J101" s="45" t="s">
        <v>928</v>
      </c>
      <c r="K101" s="45" t="s">
        <v>544</v>
      </c>
      <c r="L101" s="45" t="s">
        <v>26</v>
      </c>
      <c r="N101" s="48">
        <v>-8732.18</v>
      </c>
      <c r="P101" s="48">
        <v>331873.95</v>
      </c>
      <c r="Q101" s="48">
        <v>331828.08</v>
      </c>
      <c r="R101" s="48">
        <v>-8686.31</v>
      </c>
    </row>
    <row r="102" spans="4:18" x14ac:dyDescent="0.3">
      <c r="D102" s="45" t="s">
        <v>384</v>
      </c>
      <c r="F102" s="45">
        <v>138901</v>
      </c>
      <c r="I102" s="45">
        <v>500741</v>
      </c>
      <c r="J102" s="45" t="s">
        <v>928</v>
      </c>
      <c r="K102" s="45" t="s">
        <v>543</v>
      </c>
      <c r="L102" s="45" t="s">
        <v>26</v>
      </c>
      <c r="N102" s="48">
        <v>9444.35</v>
      </c>
      <c r="P102" s="48">
        <v>3790.47</v>
      </c>
      <c r="Q102" s="45">
        <v>0</v>
      </c>
      <c r="R102" s="48">
        <v>13234.82</v>
      </c>
    </row>
    <row r="103" spans="4:18" x14ac:dyDescent="0.3">
      <c r="D103" s="45" t="s">
        <v>384</v>
      </c>
      <c r="F103" s="45">
        <v>138901</v>
      </c>
      <c r="I103" s="45">
        <v>500746</v>
      </c>
      <c r="J103" s="45" t="s">
        <v>420</v>
      </c>
      <c r="K103" s="45" t="s">
        <v>544</v>
      </c>
      <c r="L103" s="45" t="s">
        <v>26</v>
      </c>
      <c r="N103" s="48">
        <v>310713.71999999997</v>
      </c>
      <c r="P103" s="48">
        <v>1851867.2</v>
      </c>
      <c r="Q103" s="48">
        <v>1707452.98</v>
      </c>
      <c r="R103" s="48">
        <v>455127.94</v>
      </c>
    </row>
    <row r="104" spans="4:18" x14ac:dyDescent="0.3">
      <c r="D104" s="45" t="s">
        <v>384</v>
      </c>
      <c r="F104" s="45">
        <v>138901</v>
      </c>
      <c r="I104" s="45">
        <v>500746</v>
      </c>
      <c r="J104" s="45" t="s">
        <v>420</v>
      </c>
      <c r="K104" s="45" t="s">
        <v>543</v>
      </c>
      <c r="L104" s="45" t="s">
        <v>26</v>
      </c>
      <c r="N104" s="48">
        <v>3267456.82</v>
      </c>
      <c r="P104" s="48">
        <v>900625.29</v>
      </c>
      <c r="Q104" s="45">
        <v>0</v>
      </c>
      <c r="R104" s="48">
        <v>4168082.11</v>
      </c>
    </row>
    <row r="105" spans="4:18" x14ac:dyDescent="0.3">
      <c r="D105" s="45" t="s">
        <v>384</v>
      </c>
      <c r="F105" s="45">
        <v>138901</v>
      </c>
      <c r="I105" s="45">
        <v>500748</v>
      </c>
      <c r="J105" s="45" t="s">
        <v>752</v>
      </c>
      <c r="K105" s="45" t="s">
        <v>543</v>
      </c>
      <c r="L105" s="45" t="s">
        <v>26</v>
      </c>
      <c r="N105" s="48">
        <v>14703.84</v>
      </c>
      <c r="P105" s="48">
        <v>4950.1000000000004</v>
      </c>
      <c r="Q105" s="48">
        <v>15699.72</v>
      </c>
      <c r="R105" s="48">
        <v>3954.22</v>
      </c>
    </row>
    <row r="106" spans="4:18" x14ac:dyDescent="0.3">
      <c r="D106" s="45" t="s">
        <v>384</v>
      </c>
      <c r="F106" s="45">
        <v>138901</v>
      </c>
      <c r="I106" s="45">
        <v>500749</v>
      </c>
      <c r="J106" s="45" t="s">
        <v>421</v>
      </c>
      <c r="K106" s="45" t="s">
        <v>544</v>
      </c>
      <c r="L106" s="45" t="s">
        <v>26</v>
      </c>
      <c r="N106" s="48">
        <v>156535.98000000001</v>
      </c>
      <c r="P106" s="48">
        <v>1450721.33</v>
      </c>
      <c r="Q106" s="48">
        <v>1378395.3</v>
      </c>
      <c r="R106" s="48">
        <v>228862.01</v>
      </c>
    </row>
    <row r="107" spans="4:18" x14ac:dyDescent="0.3">
      <c r="D107" s="45" t="s">
        <v>384</v>
      </c>
      <c r="F107" s="45">
        <v>138901</v>
      </c>
      <c r="I107" s="45">
        <v>500749</v>
      </c>
      <c r="J107" s="45" t="s">
        <v>421</v>
      </c>
      <c r="K107" s="45" t="s">
        <v>543</v>
      </c>
      <c r="L107" s="45" t="s">
        <v>26</v>
      </c>
      <c r="N107" s="48">
        <v>1876422.96</v>
      </c>
      <c r="P107" s="48">
        <v>485835.03</v>
      </c>
      <c r="Q107" s="45">
        <v>0</v>
      </c>
      <c r="R107" s="48">
        <v>2362257.9900000002</v>
      </c>
    </row>
    <row r="108" spans="4:18" x14ac:dyDescent="0.3">
      <c r="D108" s="45" t="s">
        <v>384</v>
      </c>
      <c r="F108" s="45">
        <v>138901</v>
      </c>
      <c r="I108" s="45">
        <v>500758</v>
      </c>
      <c r="J108" s="45" t="s">
        <v>422</v>
      </c>
      <c r="K108" s="45" t="s">
        <v>543</v>
      </c>
      <c r="L108" s="45" t="s">
        <v>26</v>
      </c>
      <c r="N108" s="45">
        <v>0</v>
      </c>
      <c r="P108" s="45">
        <v>0</v>
      </c>
      <c r="Q108" s="45">
        <v>0</v>
      </c>
      <c r="R108" s="45">
        <v>0</v>
      </c>
    </row>
    <row r="109" spans="4:18" x14ac:dyDescent="0.3">
      <c r="D109" s="45" t="s">
        <v>384</v>
      </c>
      <c r="F109" s="45">
        <v>138901</v>
      </c>
      <c r="I109" s="45">
        <v>500770</v>
      </c>
      <c r="J109" s="45" t="s">
        <v>1033</v>
      </c>
      <c r="K109" s="45" t="s">
        <v>544</v>
      </c>
      <c r="L109" s="45" t="s">
        <v>26</v>
      </c>
      <c r="N109" s="48">
        <v>16047.56</v>
      </c>
      <c r="P109" s="48">
        <v>738949.46</v>
      </c>
      <c r="Q109" s="48">
        <v>731766.1</v>
      </c>
      <c r="R109" s="48">
        <v>23230.92</v>
      </c>
    </row>
    <row r="110" spans="4:18" x14ac:dyDescent="0.3">
      <c r="D110" s="45" t="s">
        <v>384</v>
      </c>
      <c r="F110" s="45">
        <v>138901</v>
      </c>
      <c r="I110" s="45">
        <v>500770</v>
      </c>
      <c r="J110" s="45" t="s">
        <v>1033</v>
      </c>
      <c r="K110" s="45" t="s">
        <v>543</v>
      </c>
      <c r="L110" s="45" t="s">
        <v>26</v>
      </c>
      <c r="N110" s="48">
        <v>95586.98</v>
      </c>
      <c r="P110" s="48">
        <v>237635.91</v>
      </c>
      <c r="Q110" s="45">
        <v>0</v>
      </c>
      <c r="R110" s="48">
        <v>333222.89</v>
      </c>
    </row>
    <row r="111" spans="4:18" x14ac:dyDescent="0.3">
      <c r="D111" s="45" t="s">
        <v>384</v>
      </c>
      <c r="F111" s="45">
        <v>138901</v>
      </c>
      <c r="I111" s="45">
        <v>500776</v>
      </c>
      <c r="J111" s="45" t="s">
        <v>424</v>
      </c>
      <c r="K111" s="45" t="s">
        <v>544</v>
      </c>
      <c r="L111" s="45" t="s">
        <v>26</v>
      </c>
      <c r="N111" s="48">
        <v>37559.089999999997</v>
      </c>
      <c r="P111" s="48">
        <v>1304984.75</v>
      </c>
      <c r="Q111" s="48">
        <v>1208823.95</v>
      </c>
      <c r="R111" s="48">
        <v>133719.89000000001</v>
      </c>
    </row>
    <row r="112" spans="4:18" x14ac:dyDescent="0.3">
      <c r="D112" s="45" t="s">
        <v>384</v>
      </c>
      <c r="F112" s="45">
        <v>138901</v>
      </c>
      <c r="I112" s="45">
        <v>500776</v>
      </c>
      <c r="J112" s="45" t="s">
        <v>424</v>
      </c>
      <c r="K112" s="45" t="s">
        <v>543</v>
      </c>
      <c r="L112" s="45" t="s">
        <v>26</v>
      </c>
      <c r="N112" s="48">
        <v>1758274.91</v>
      </c>
      <c r="P112" s="48">
        <v>570824.91</v>
      </c>
      <c r="Q112" s="48">
        <v>400077.75</v>
      </c>
      <c r="R112" s="48">
        <v>1929022.07</v>
      </c>
    </row>
    <row r="113" spans="4:18" x14ac:dyDescent="0.3">
      <c r="D113" s="45" t="s">
        <v>384</v>
      </c>
      <c r="F113" s="45">
        <v>138901</v>
      </c>
      <c r="I113" s="45">
        <v>500781</v>
      </c>
      <c r="J113" s="45" t="s">
        <v>424</v>
      </c>
      <c r="K113" s="45" t="s">
        <v>544</v>
      </c>
      <c r="L113" s="45" t="s">
        <v>26</v>
      </c>
      <c r="N113" s="48">
        <v>23599.59</v>
      </c>
      <c r="P113" s="48">
        <v>237156.38</v>
      </c>
      <c r="Q113" s="48">
        <v>215313.22</v>
      </c>
      <c r="R113" s="48">
        <v>45442.75</v>
      </c>
    </row>
    <row r="114" spans="4:18" x14ac:dyDescent="0.3">
      <c r="D114" s="45" t="s">
        <v>384</v>
      </c>
      <c r="F114" s="45">
        <v>138901</v>
      </c>
      <c r="I114" s="45">
        <v>500781</v>
      </c>
      <c r="J114" s="45" t="s">
        <v>424</v>
      </c>
      <c r="K114" s="45" t="s">
        <v>543</v>
      </c>
      <c r="L114" s="45" t="s">
        <v>26</v>
      </c>
      <c r="N114" s="48">
        <v>618170.41</v>
      </c>
      <c r="P114" s="48">
        <v>125620.41</v>
      </c>
      <c r="Q114" s="48">
        <v>401255.51</v>
      </c>
      <c r="R114" s="48">
        <v>342535.31</v>
      </c>
    </row>
    <row r="115" spans="4:18" x14ac:dyDescent="0.3">
      <c r="D115" s="45" t="s">
        <v>384</v>
      </c>
      <c r="F115" s="45">
        <v>138901</v>
      </c>
      <c r="I115" s="45">
        <v>500782</v>
      </c>
      <c r="J115" s="45" t="s">
        <v>1034</v>
      </c>
      <c r="K115" s="45" t="s">
        <v>544</v>
      </c>
      <c r="L115" s="45" t="s">
        <v>26</v>
      </c>
      <c r="N115" s="48">
        <v>30718.43</v>
      </c>
      <c r="P115" s="48">
        <v>885132.02</v>
      </c>
      <c r="Q115" s="48">
        <v>883544.45</v>
      </c>
      <c r="R115" s="48">
        <v>32306</v>
      </c>
    </row>
    <row r="116" spans="4:18" x14ac:dyDescent="0.3">
      <c r="D116" s="45" t="s">
        <v>384</v>
      </c>
      <c r="F116" s="45">
        <v>138901</v>
      </c>
      <c r="I116" s="45">
        <v>500782</v>
      </c>
      <c r="J116" s="45" t="s">
        <v>1034</v>
      </c>
      <c r="K116" s="45" t="s">
        <v>543</v>
      </c>
      <c r="L116" s="45" t="s">
        <v>26</v>
      </c>
      <c r="N116" s="48">
        <v>179174.06</v>
      </c>
      <c r="P116" s="48">
        <v>411618.02</v>
      </c>
      <c r="Q116" s="48">
        <v>417289.06</v>
      </c>
      <c r="R116" s="48">
        <v>173503.02</v>
      </c>
    </row>
    <row r="117" spans="4:18" x14ac:dyDescent="0.3">
      <c r="D117" s="45" t="s">
        <v>384</v>
      </c>
      <c r="F117" s="45">
        <v>138901</v>
      </c>
      <c r="I117" s="45">
        <v>500787</v>
      </c>
      <c r="J117" s="45" t="s">
        <v>775</v>
      </c>
      <c r="K117" s="45" t="s">
        <v>544</v>
      </c>
      <c r="L117" s="45" t="s">
        <v>26</v>
      </c>
      <c r="N117" s="45">
        <v>0</v>
      </c>
      <c r="P117" s="45">
        <v>0</v>
      </c>
      <c r="Q117" s="45">
        <v>0</v>
      </c>
      <c r="R117" s="45">
        <v>0</v>
      </c>
    </row>
    <row r="118" spans="4:18" x14ac:dyDescent="0.3">
      <c r="D118" s="45" t="s">
        <v>384</v>
      </c>
      <c r="F118" s="45">
        <v>138901</v>
      </c>
      <c r="I118" s="45">
        <v>500787</v>
      </c>
      <c r="J118" s="45" t="s">
        <v>775</v>
      </c>
      <c r="K118" s="45" t="s">
        <v>543</v>
      </c>
      <c r="L118" s="45" t="s">
        <v>26</v>
      </c>
      <c r="N118" s="45">
        <v>0</v>
      </c>
      <c r="P118" s="45">
        <v>0</v>
      </c>
      <c r="Q118" s="45">
        <v>0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500791</v>
      </c>
      <c r="J119" s="45" t="s">
        <v>1069</v>
      </c>
      <c r="K119" s="45" t="s">
        <v>544</v>
      </c>
      <c r="L119" s="45" t="s">
        <v>26</v>
      </c>
      <c r="N119" s="45">
        <v>-56.57</v>
      </c>
      <c r="P119" s="48">
        <v>169771.22</v>
      </c>
      <c r="Q119" s="48">
        <v>153328.18</v>
      </c>
      <c r="R119" s="48">
        <v>16386.47</v>
      </c>
    </row>
    <row r="120" spans="4:18" x14ac:dyDescent="0.3">
      <c r="D120" s="45" t="s">
        <v>384</v>
      </c>
      <c r="F120" s="45">
        <v>138901</v>
      </c>
      <c r="I120" s="45">
        <v>500791</v>
      </c>
      <c r="J120" s="45" t="s">
        <v>1069</v>
      </c>
      <c r="K120" s="45" t="s">
        <v>543</v>
      </c>
      <c r="L120" s="45" t="s">
        <v>26</v>
      </c>
      <c r="N120" s="48">
        <v>255593.78</v>
      </c>
      <c r="P120" s="48">
        <v>215158.57</v>
      </c>
      <c r="Q120" s="45">
        <v>0</v>
      </c>
      <c r="R120" s="48">
        <v>470752.35</v>
      </c>
    </row>
    <row r="121" spans="4:18" x14ac:dyDescent="0.3">
      <c r="D121" s="45" t="s">
        <v>384</v>
      </c>
      <c r="F121" s="45">
        <v>138901</v>
      </c>
      <c r="I121" s="45">
        <v>500793</v>
      </c>
      <c r="J121" s="45" t="s">
        <v>753</v>
      </c>
      <c r="K121" s="45" t="s">
        <v>544</v>
      </c>
      <c r="L121" s="45" t="s">
        <v>26</v>
      </c>
      <c r="N121" s="45">
        <v>256.27</v>
      </c>
      <c r="P121" s="48">
        <v>119544.76</v>
      </c>
      <c r="Q121" s="48">
        <v>119739.82</v>
      </c>
      <c r="R121" s="45">
        <v>61.21</v>
      </c>
    </row>
    <row r="122" spans="4:18" x14ac:dyDescent="0.3">
      <c r="D122" s="45" t="s">
        <v>384</v>
      </c>
      <c r="F122" s="45">
        <v>138901</v>
      </c>
      <c r="I122" s="45">
        <v>500793</v>
      </c>
      <c r="J122" s="45" t="s">
        <v>753</v>
      </c>
      <c r="K122" s="45" t="s">
        <v>543</v>
      </c>
      <c r="L122" s="45" t="s">
        <v>26</v>
      </c>
      <c r="N122" s="48">
        <v>96046.41</v>
      </c>
      <c r="P122" s="48">
        <v>70216.77</v>
      </c>
      <c r="Q122" s="48">
        <v>96107.69</v>
      </c>
      <c r="R122" s="48">
        <v>70155.490000000005</v>
      </c>
    </row>
    <row r="123" spans="4:18" x14ac:dyDescent="0.3">
      <c r="D123" s="45" t="s">
        <v>384</v>
      </c>
      <c r="F123" s="45">
        <v>138901</v>
      </c>
      <c r="I123" s="45">
        <v>500796</v>
      </c>
      <c r="J123" s="45" t="s">
        <v>776</v>
      </c>
      <c r="K123" s="45" t="s">
        <v>543</v>
      </c>
      <c r="L123" s="45" t="s">
        <v>26</v>
      </c>
      <c r="N123" s="45">
        <v>977.9</v>
      </c>
      <c r="P123" s="48">
        <v>1493.03</v>
      </c>
      <c r="Q123" s="48">
        <v>2470.9299999999998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500800</v>
      </c>
      <c r="J124" s="45" t="s">
        <v>1034</v>
      </c>
      <c r="K124" s="45" t="s">
        <v>544</v>
      </c>
      <c r="L124" s="45" t="s">
        <v>26</v>
      </c>
      <c r="N124" s="48">
        <v>9149.69</v>
      </c>
      <c r="P124" s="48">
        <v>354914.37</v>
      </c>
      <c r="Q124" s="48">
        <v>356936.59</v>
      </c>
      <c r="R124" s="48">
        <v>7127.47</v>
      </c>
    </row>
    <row r="125" spans="4:18" x14ac:dyDescent="0.3">
      <c r="D125" s="45" t="s">
        <v>384</v>
      </c>
      <c r="F125" s="45">
        <v>138901</v>
      </c>
      <c r="I125" s="45">
        <v>500800</v>
      </c>
      <c r="J125" s="45" t="s">
        <v>1034</v>
      </c>
      <c r="K125" s="45" t="s">
        <v>543</v>
      </c>
      <c r="L125" s="45" t="s">
        <v>26</v>
      </c>
      <c r="N125" s="48">
        <v>94232.61</v>
      </c>
      <c r="P125" s="48">
        <v>262071.74</v>
      </c>
      <c r="Q125" s="48">
        <v>261117.29</v>
      </c>
      <c r="R125" s="48">
        <v>95187.06</v>
      </c>
    </row>
    <row r="126" spans="4:18" x14ac:dyDescent="0.3">
      <c r="D126" s="45" t="s">
        <v>384</v>
      </c>
      <c r="F126" s="45">
        <v>138901</v>
      </c>
      <c r="I126" s="45">
        <v>500805</v>
      </c>
      <c r="J126" s="45" t="s">
        <v>425</v>
      </c>
      <c r="K126" s="45" t="s">
        <v>544</v>
      </c>
      <c r="L126" s="45" t="s">
        <v>26</v>
      </c>
      <c r="N126" s="48">
        <v>25714.34</v>
      </c>
      <c r="P126" s="48">
        <v>713168.32</v>
      </c>
      <c r="Q126" s="48">
        <v>645557.49</v>
      </c>
      <c r="R126" s="48">
        <v>93325.17</v>
      </c>
    </row>
    <row r="127" spans="4:18" x14ac:dyDescent="0.3">
      <c r="D127" s="45" t="s">
        <v>384</v>
      </c>
      <c r="F127" s="45">
        <v>138901</v>
      </c>
      <c r="I127" s="45">
        <v>500805</v>
      </c>
      <c r="J127" s="45" t="s">
        <v>425</v>
      </c>
      <c r="K127" s="45" t="s">
        <v>543</v>
      </c>
      <c r="L127" s="45" t="s">
        <v>26</v>
      </c>
      <c r="N127" s="48">
        <v>1025008.12</v>
      </c>
      <c r="P127" s="48">
        <v>821224.6</v>
      </c>
      <c r="Q127" s="45">
        <v>0</v>
      </c>
      <c r="R127" s="48">
        <v>1846232.72</v>
      </c>
    </row>
    <row r="128" spans="4:18" x14ac:dyDescent="0.3">
      <c r="D128" s="45" t="s">
        <v>384</v>
      </c>
      <c r="F128" s="45">
        <v>138901</v>
      </c>
      <c r="I128" s="45">
        <v>500806</v>
      </c>
      <c r="J128" s="45" t="s">
        <v>426</v>
      </c>
      <c r="K128" s="45" t="s">
        <v>543</v>
      </c>
      <c r="L128" s="45" t="s">
        <v>26</v>
      </c>
      <c r="N128" s="45">
        <v>715.86</v>
      </c>
      <c r="P128" s="48">
        <v>2305.5100000000002</v>
      </c>
      <c r="Q128" s="48">
        <v>2351.46</v>
      </c>
      <c r="R128" s="45">
        <v>669.91</v>
      </c>
    </row>
    <row r="129" spans="4:18" x14ac:dyDescent="0.3">
      <c r="D129" s="45" t="s">
        <v>384</v>
      </c>
      <c r="F129" s="45">
        <v>138901</v>
      </c>
      <c r="I129" s="45">
        <v>500807</v>
      </c>
      <c r="J129" s="45" t="s">
        <v>427</v>
      </c>
      <c r="K129" s="45" t="s">
        <v>544</v>
      </c>
      <c r="L129" s="45" t="s">
        <v>26</v>
      </c>
      <c r="N129" s="48">
        <v>-11058.01</v>
      </c>
      <c r="P129" s="48">
        <v>496491.37</v>
      </c>
      <c r="Q129" s="48">
        <v>495673.42</v>
      </c>
      <c r="R129" s="48">
        <v>-10240.06</v>
      </c>
    </row>
    <row r="130" spans="4:18" x14ac:dyDescent="0.3">
      <c r="D130" s="45" t="s">
        <v>384</v>
      </c>
      <c r="F130" s="45">
        <v>138901</v>
      </c>
      <c r="I130" s="45">
        <v>500807</v>
      </c>
      <c r="J130" s="45" t="s">
        <v>427</v>
      </c>
      <c r="K130" s="45" t="s">
        <v>543</v>
      </c>
      <c r="L130" s="45" t="s">
        <v>26</v>
      </c>
      <c r="N130" s="48">
        <v>23770.18</v>
      </c>
      <c r="P130" s="48">
        <v>406090.39</v>
      </c>
      <c r="Q130" s="48">
        <v>405902.55</v>
      </c>
      <c r="R130" s="48">
        <v>23958.02</v>
      </c>
    </row>
    <row r="131" spans="4:18" x14ac:dyDescent="0.3">
      <c r="D131" s="45" t="s">
        <v>384</v>
      </c>
      <c r="F131" s="45">
        <v>138901</v>
      </c>
      <c r="I131" s="45">
        <v>500808</v>
      </c>
      <c r="J131" s="45" t="s">
        <v>427</v>
      </c>
      <c r="K131" s="45" t="s">
        <v>544</v>
      </c>
      <c r="L131" s="45" t="s">
        <v>26</v>
      </c>
      <c r="N131" s="45">
        <v>-156.47</v>
      </c>
      <c r="P131" s="48">
        <v>272414.09000000003</v>
      </c>
      <c r="Q131" s="48">
        <v>271877.12</v>
      </c>
      <c r="R131" s="45">
        <v>380.5</v>
      </c>
    </row>
    <row r="132" spans="4:18" x14ac:dyDescent="0.3">
      <c r="D132" s="45" t="s">
        <v>384</v>
      </c>
      <c r="F132" s="45">
        <v>138901</v>
      </c>
      <c r="I132" s="45">
        <v>500808</v>
      </c>
      <c r="J132" s="45" t="s">
        <v>427</v>
      </c>
      <c r="K132" s="45" t="s">
        <v>543</v>
      </c>
      <c r="L132" s="45" t="s">
        <v>26</v>
      </c>
      <c r="N132" s="48">
        <v>8501.9</v>
      </c>
      <c r="P132" s="48">
        <v>266602.38</v>
      </c>
      <c r="Q132" s="48">
        <v>266472.78000000003</v>
      </c>
      <c r="R132" s="48">
        <v>8631.5</v>
      </c>
    </row>
    <row r="133" spans="4:18" x14ac:dyDescent="0.3">
      <c r="D133" s="45" t="s">
        <v>384</v>
      </c>
      <c r="F133" s="45">
        <v>138901</v>
      </c>
      <c r="I133" s="45">
        <v>500827</v>
      </c>
      <c r="J133" s="45" t="s">
        <v>427</v>
      </c>
      <c r="K133" s="45" t="s">
        <v>544</v>
      </c>
      <c r="L133" s="45" t="s">
        <v>26</v>
      </c>
      <c r="N133" s="48">
        <v>10968.7</v>
      </c>
      <c r="P133" s="48">
        <v>224928.23</v>
      </c>
      <c r="Q133" s="48">
        <v>224317.63</v>
      </c>
      <c r="R133" s="48">
        <v>11579.3</v>
      </c>
    </row>
    <row r="134" spans="4:18" x14ac:dyDescent="0.3">
      <c r="D134" s="45" t="s">
        <v>384</v>
      </c>
      <c r="F134" s="45">
        <v>138901</v>
      </c>
      <c r="I134" s="45">
        <v>500827</v>
      </c>
      <c r="J134" s="45" t="s">
        <v>427</v>
      </c>
      <c r="K134" s="45" t="s">
        <v>543</v>
      </c>
      <c r="L134" s="45" t="s">
        <v>26</v>
      </c>
      <c r="N134" s="48">
        <v>-1480.04</v>
      </c>
      <c r="P134" s="48">
        <v>303113.81</v>
      </c>
      <c r="Q134" s="48">
        <v>302977.59000000003</v>
      </c>
      <c r="R134" s="48">
        <v>-1343.82</v>
      </c>
    </row>
    <row r="135" spans="4:18" x14ac:dyDescent="0.3">
      <c r="D135" s="45" t="s">
        <v>384</v>
      </c>
      <c r="F135" s="45">
        <v>138901</v>
      </c>
      <c r="I135" s="45">
        <v>500828</v>
      </c>
      <c r="J135" s="45" t="s">
        <v>1034</v>
      </c>
      <c r="K135" s="45" t="s">
        <v>544</v>
      </c>
      <c r="L135" s="45" t="s">
        <v>26</v>
      </c>
      <c r="N135" s="48">
        <v>2537.7600000000002</v>
      </c>
      <c r="P135" s="48">
        <v>106967.33</v>
      </c>
      <c r="Q135" s="48">
        <v>105523.95</v>
      </c>
      <c r="R135" s="48">
        <v>3981.14</v>
      </c>
    </row>
    <row r="136" spans="4:18" x14ac:dyDescent="0.3">
      <c r="D136" s="45" t="s">
        <v>384</v>
      </c>
      <c r="F136" s="45">
        <v>138901</v>
      </c>
      <c r="I136" s="45">
        <v>500828</v>
      </c>
      <c r="J136" s="45" t="s">
        <v>1034</v>
      </c>
      <c r="K136" s="45" t="s">
        <v>543</v>
      </c>
      <c r="L136" s="45" t="s">
        <v>26</v>
      </c>
      <c r="N136" s="48">
        <v>28898.51</v>
      </c>
      <c r="P136" s="48">
        <v>251755.99</v>
      </c>
      <c r="Q136" s="48">
        <v>194653.51</v>
      </c>
      <c r="R136" s="48">
        <v>86000.99</v>
      </c>
    </row>
    <row r="137" spans="4:18" x14ac:dyDescent="0.3">
      <c r="D137" s="45" t="s">
        <v>384</v>
      </c>
      <c r="F137" s="45">
        <v>138901</v>
      </c>
      <c r="I137" s="45">
        <v>500829</v>
      </c>
      <c r="J137" s="45" t="s">
        <v>1116</v>
      </c>
      <c r="K137" s="45" t="s">
        <v>544</v>
      </c>
      <c r="L137" s="45" t="s">
        <v>26</v>
      </c>
      <c r="N137" s="45">
        <v>0</v>
      </c>
      <c r="P137" s="48">
        <v>1919.41</v>
      </c>
      <c r="Q137" s="48">
        <v>1919.41</v>
      </c>
      <c r="R137" s="45">
        <v>0</v>
      </c>
    </row>
    <row r="138" spans="4:18" x14ac:dyDescent="0.3">
      <c r="D138" s="45" t="s">
        <v>384</v>
      </c>
      <c r="F138" s="45">
        <v>138901</v>
      </c>
      <c r="I138" s="45">
        <v>500829</v>
      </c>
      <c r="J138" s="45" t="s">
        <v>1116</v>
      </c>
      <c r="K138" s="45" t="s">
        <v>543</v>
      </c>
      <c r="L138" s="45" t="s">
        <v>26</v>
      </c>
      <c r="N138" s="45">
        <v>0</v>
      </c>
      <c r="P138" s="48">
        <v>1175.73</v>
      </c>
      <c r="Q138" s="48">
        <v>1175.73</v>
      </c>
      <c r="R138" s="45">
        <v>0</v>
      </c>
    </row>
    <row r="139" spans="4:18" x14ac:dyDescent="0.3">
      <c r="D139" s="45" t="s">
        <v>384</v>
      </c>
      <c r="F139" s="45">
        <v>138901</v>
      </c>
      <c r="I139" s="45">
        <v>500837</v>
      </c>
      <c r="J139" s="45" t="s">
        <v>1117</v>
      </c>
      <c r="K139" s="45" t="s">
        <v>544</v>
      </c>
      <c r="L139" s="45" t="s">
        <v>26</v>
      </c>
      <c r="N139" s="45">
        <v>-33.14</v>
      </c>
      <c r="P139" s="48">
        <v>2131.56</v>
      </c>
      <c r="Q139" s="48">
        <v>2126.5100000000002</v>
      </c>
      <c r="R139" s="45">
        <v>-28.09</v>
      </c>
    </row>
    <row r="140" spans="4:18" x14ac:dyDescent="0.3">
      <c r="D140" s="45" t="s">
        <v>384</v>
      </c>
      <c r="F140" s="45">
        <v>138901</v>
      </c>
      <c r="I140" s="45">
        <v>500837</v>
      </c>
      <c r="J140" s="45" t="s">
        <v>1117</v>
      </c>
      <c r="K140" s="45" t="s">
        <v>543</v>
      </c>
      <c r="L140" s="45" t="s">
        <v>26</v>
      </c>
      <c r="N140" s="45">
        <v>111.57</v>
      </c>
      <c r="P140" s="48">
        <v>2505.4299999999998</v>
      </c>
      <c r="Q140" s="48">
        <v>2504.31</v>
      </c>
      <c r="R140" s="45">
        <v>112.69</v>
      </c>
    </row>
    <row r="141" spans="4:18" x14ac:dyDescent="0.3">
      <c r="D141" s="45" t="s">
        <v>384</v>
      </c>
      <c r="F141" s="45">
        <v>138901</v>
      </c>
      <c r="I141" s="45">
        <v>500840</v>
      </c>
      <c r="J141" s="45" t="s">
        <v>428</v>
      </c>
      <c r="K141" s="45" t="s">
        <v>544</v>
      </c>
      <c r="L141" s="45" t="s">
        <v>26</v>
      </c>
      <c r="N141" s="48">
        <v>4795.58</v>
      </c>
      <c r="P141" s="48">
        <v>32185.119999999999</v>
      </c>
      <c r="Q141" s="48">
        <v>31594.97</v>
      </c>
      <c r="R141" s="48">
        <v>5385.73</v>
      </c>
    </row>
    <row r="142" spans="4:18" x14ac:dyDescent="0.3">
      <c r="D142" s="45" t="s">
        <v>384</v>
      </c>
      <c r="F142" s="45">
        <v>138901</v>
      </c>
      <c r="I142" s="45">
        <v>500840</v>
      </c>
      <c r="J142" s="45" t="s">
        <v>428</v>
      </c>
      <c r="K142" s="45" t="s">
        <v>543</v>
      </c>
      <c r="L142" s="45" t="s">
        <v>26</v>
      </c>
      <c r="N142" s="48">
        <v>4375.55</v>
      </c>
      <c r="P142" s="48">
        <v>65089.85</v>
      </c>
      <c r="Q142" s="45">
        <v>0</v>
      </c>
      <c r="R142" s="48">
        <v>69465.399999999994</v>
      </c>
    </row>
    <row r="143" spans="4:18" x14ac:dyDescent="0.3">
      <c r="D143" s="45" t="s">
        <v>384</v>
      </c>
      <c r="F143" s="45">
        <v>138901</v>
      </c>
      <c r="I143" s="45">
        <v>500845</v>
      </c>
      <c r="J143" s="45" t="s">
        <v>754</v>
      </c>
      <c r="K143" s="45" t="s">
        <v>544</v>
      </c>
      <c r="L143" s="45" t="s">
        <v>26</v>
      </c>
      <c r="N143" s="48">
        <v>21111.32</v>
      </c>
      <c r="P143" s="48">
        <v>258716.3</v>
      </c>
      <c r="Q143" s="48">
        <v>265514.17</v>
      </c>
      <c r="R143" s="48">
        <v>14313.45</v>
      </c>
    </row>
    <row r="144" spans="4:18" x14ac:dyDescent="0.3">
      <c r="D144" s="45" t="s">
        <v>384</v>
      </c>
      <c r="F144" s="45">
        <v>138901</v>
      </c>
      <c r="I144" s="45">
        <v>500845</v>
      </c>
      <c r="J144" s="45" t="s">
        <v>754</v>
      </c>
      <c r="K144" s="45" t="s">
        <v>543</v>
      </c>
      <c r="L144" s="45" t="s">
        <v>26</v>
      </c>
      <c r="N144" s="48">
        <v>1765202.41</v>
      </c>
      <c r="P144" s="48">
        <v>792320.79</v>
      </c>
      <c r="Q144" s="48">
        <v>1844619.34</v>
      </c>
      <c r="R144" s="48">
        <v>712903.86</v>
      </c>
    </row>
    <row r="145" spans="4:18" x14ac:dyDescent="0.3">
      <c r="D145" s="45" t="s">
        <v>384</v>
      </c>
      <c r="F145" s="45">
        <v>138901</v>
      </c>
      <c r="I145" s="45">
        <v>500846</v>
      </c>
      <c r="J145" s="45" t="s">
        <v>754</v>
      </c>
      <c r="K145" s="45" t="s">
        <v>544</v>
      </c>
      <c r="L145" s="45" t="s">
        <v>26</v>
      </c>
      <c r="N145" s="48">
        <v>1721.4</v>
      </c>
      <c r="P145" s="48">
        <v>36947.79</v>
      </c>
      <c r="Q145" s="48">
        <v>37616.480000000003</v>
      </c>
      <c r="R145" s="48">
        <v>1052.71</v>
      </c>
    </row>
    <row r="146" spans="4:18" x14ac:dyDescent="0.3">
      <c r="D146" s="45" t="s">
        <v>384</v>
      </c>
      <c r="F146" s="45">
        <v>138901</v>
      </c>
      <c r="I146" s="45">
        <v>500846</v>
      </c>
      <c r="J146" s="45" t="s">
        <v>754</v>
      </c>
      <c r="K146" s="45" t="s">
        <v>543</v>
      </c>
      <c r="L146" s="45" t="s">
        <v>26</v>
      </c>
      <c r="N146" s="48">
        <v>175636.56</v>
      </c>
      <c r="P146" s="48">
        <v>64854.400000000001</v>
      </c>
      <c r="Q146" s="48">
        <v>183052.24</v>
      </c>
      <c r="R146" s="48">
        <v>57438.720000000001</v>
      </c>
    </row>
    <row r="147" spans="4:18" x14ac:dyDescent="0.3">
      <c r="D147" s="45" t="s">
        <v>384</v>
      </c>
      <c r="F147" s="45">
        <v>138901</v>
      </c>
      <c r="I147" s="45">
        <v>500852</v>
      </c>
      <c r="J147" s="45" t="s">
        <v>429</v>
      </c>
      <c r="K147" s="45" t="s">
        <v>543</v>
      </c>
      <c r="L147" s="45" t="s">
        <v>26</v>
      </c>
      <c r="N147" s="45">
        <v>588.30999999999995</v>
      </c>
      <c r="P147" s="48">
        <v>1457.34</v>
      </c>
      <c r="Q147" s="48">
        <v>1519.79</v>
      </c>
      <c r="R147" s="45">
        <v>525.86</v>
      </c>
    </row>
    <row r="148" spans="4:18" x14ac:dyDescent="0.3">
      <c r="D148" s="45" t="s">
        <v>384</v>
      </c>
      <c r="F148" s="45">
        <v>138901</v>
      </c>
      <c r="I148" s="45">
        <v>500856</v>
      </c>
      <c r="J148" s="45" t="s">
        <v>755</v>
      </c>
      <c r="K148" s="45" t="s">
        <v>544</v>
      </c>
      <c r="L148" s="45" t="s">
        <v>26</v>
      </c>
      <c r="N148" s="45">
        <v>-11.11</v>
      </c>
      <c r="P148" s="48">
        <v>85689.39</v>
      </c>
      <c r="Q148" s="48">
        <v>65893.75</v>
      </c>
      <c r="R148" s="48">
        <v>19784.53</v>
      </c>
    </row>
    <row r="149" spans="4:18" x14ac:dyDescent="0.3">
      <c r="D149" s="45" t="s">
        <v>384</v>
      </c>
      <c r="F149" s="45">
        <v>138901</v>
      </c>
      <c r="I149" s="45">
        <v>500856</v>
      </c>
      <c r="J149" s="45" t="s">
        <v>755</v>
      </c>
      <c r="K149" s="45" t="s">
        <v>543</v>
      </c>
      <c r="L149" s="45" t="s">
        <v>26</v>
      </c>
      <c r="N149" s="48">
        <v>349753.58</v>
      </c>
      <c r="P149" s="48">
        <v>266642.31</v>
      </c>
      <c r="Q149" s="48">
        <v>263214.25</v>
      </c>
      <c r="R149" s="48">
        <v>353181.64</v>
      </c>
    </row>
    <row r="150" spans="4:18" x14ac:dyDescent="0.3">
      <c r="D150" s="45" t="s">
        <v>384</v>
      </c>
      <c r="F150" s="45">
        <v>138901</v>
      </c>
      <c r="I150" s="45">
        <v>500866</v>
      </c>
      <c r="J150" s="45" t="s">
        <v>429</v>
      </c>
      <c r="K150" s="45" t="s">
        <v>543</v>
      </c>
      <c r="L150" s="45" t="s">
        <v>26</v>
      </c>
      <c r="N150" s="45">
        <v>128.21</v>
      </c>
      <c r="P150" s="45">
        <v>317.52999999999997</v>
      </c>
      <c r="Q150" s="45">
        <v>331.23</v>
      </c>
      <c r="R150" s="45">
        <v>114.51</v>
      </c>
    </row>
    <row r="151" spans="4:18" x14ac:dyDescent="0.3">
      <c r="D151" s="45" t="s">
        <v>384</v>
      </c>
      <c r="F151" s="45">
        <v>138901</v>
      </c>
      <c r="I151" s="45">
        <v>500875</v>
      </c>
      <c r="J151" s="45" t="s">
        <v>777</v>
      </c>
      <c r="K151" s="45" t="s">
        <v>544</v>
      </c>
      <c r="L151" s="45" t="s">
        <v>26</v>
      </c>
      <c r="N151" s="45">
        <v>-144.41</v>
      </c>
      <c r="P151" s="48">
        <v>5862.1</v>
      </c>
      <c r="Q151" s="45">
        <v>0</v>
      </c>
      <c r="R151" s="48">
        <v>5717.69</v>
      </c>
    </row>
    <row r="152" spans="4:18" x14ac:dyDescent="0.3">
      <c r="D152" s="45" t="s">
        <v>384</v>
      </c>
      <c r="F152" s="45">
        <v>138901</v>
      </c>
      <c r="I152" s="45">
        <v>500875</v>
      </c>
      <c r="J152" s="45" t="s">
        <v>777</v>
      </c>
      <c r="K152" s="45" t="s">
        <v>543</v>
      </c>
      <c r="L152" s="45" t="s">
        <v>26</v>
      </c>
      <c r="N152" s="48">
        <v>164918</v>
      </c>
      <c r="P152" s="48">
        <v>143900.93</v>
      </c>
      <c r="Q152" s="45">
        <v>0</v>
      </c>
      <c r="R152" s="48">
        <v>308818.93</v>
      </c>
    </row>
    <row r="153" spans="4:18" x14ac:dyDescent="0.3">
      <c r="D153" s="45" t="s">
        <v>384</v>
      </c>
      <c r="F153" s="45">
        <v>138901</v>
      </c>
      <c r="I153" s="45">
        <v>500876</v>
      </c>
      <c r="J153" s="45" t="s">
        <v>1137</v>
      </c>
      <c r="K153" s="45" t="s">
        <v>544</v>
      </c>
      <c r="L153" s="45" t="s">
        <v>26</v>
      </c>
      <c r="N153" s="45">
        <v>0</v>
      </c>
      <c r="P153" s="45">
        <v>157.05000000000001</v>
      </c>
      <c r="Q153" s="45">
        <v>0</v>
      </c>
      <c r="R153" s="45">
        <v>157.05000000000001</v>
      </c>
    </row>
    <row r="154" spans="4:18" x14ac:dyDescent="0.3">
      <c r="D154" s="45" t="s">
        <v>384</v>
      </c>
      <c r="F154" s="45">
        <v>138901</v>
      </c>
      <c r="I154" s="45">
        <v>500876</v>
      </c>
      <c r="J154" s="45" t="s">
        <v>1137</v>
      </c>
      <c r="K154" s="45" t="s">
        <v>543</v>
      </c>
      <c r="L154" s="45" t="s">
        <v>26</v>
      </c>
      <c r="N154" s="48">
        <v>2440.69</v>
      </c>
      <c r="P154" s="48">
        <v>11329.75</v>
      </c>
      <c r="Q154" s="45">
        <v>0</v>
      </c>
      <c r="R154" s="48">
        <v>13770.44</v>
      </c>
    </row>
    <row r="155" spans="4:18" x14ac:dyDescent="0.3">
      <c r="D155" s="45" t="s">
        <v>384</v>
      </c>
      <c r="F155" s="45">
        <v>138901</v>
      </c>
      <c r="I155" s="45">
        <v>500877</v>
      </c>
      <c r="J155" s="45" t="s">
        <v>634</v>
      </c>
      <c r="K155" s="45" t="s">
        <v>544</v>
      </c>
      <c r="L155" s="45" t="s">
        <v>26</v>
      </c>
      <c r="N155" s="45">
        <v>0</v>
      </c>
      <c r="P155" s="48">
        <v>11826</v>
      </c>
      <c r="Q155" s="45">
        <v>0</v>
      </c>
      <c r="R155" s="48">
        <v>11826</v>
      </c>
    </row>
    <row r="156" spans="4:18" x14ac:dyDescent="0.3">
      <c r="D156" s="45" t="s">
        <v>384</v>
      </c>
      <c r="F156" s="45">
        <v>138901</v>
      </c>
      <c r="I156" s="45">
        <v>500877</v>
      </c>
      <c r="J156" s="45" t="s">
        <v>634</v>
      </c>
      <c r="K156" s="45" t="s">
        <v>543</v>
      </c>
      <c r="L156" s="45" t="s">
        <v>26</v>
      </c>
      <c r="N156" s="48">
        <v>183784.8</v>
      </c>
      <c r="P156" s="48">
        <v>978054</v>
      </c>
      <c r="Q156" s="45">
        <v>0</v>
      </c>
      <c r="R156" s="48">
        <v>1161838.8</v>
      </c>
    </row>
    <row r="157" spans="4:18" x14ac:dyDescent="0.3">
      <c r="D157" s="45" t="s">
        <v>384</v>
      </c>
      <c r="F157" s="45">
        <v>138901</v>
      </c>
      <c r="I157" s="45">
        <v>500878</v>
      </c>
      <c r="J157" s="45" t="s">
        <v>430</v>
      </c>
      <c r="K157" s="45" t="s">
        <v>543</v>
      </c>
      <c r="L157" s="45" t="s">
        <v>26</v>
      </c>
      <c r="N157" s="48">
        <v>1044.44</v>
      </c>
      <c r="P157" s="48">
        <v>5503.57</v>
      </c>
      <c r="Q157" s="48">
        <v>5396.25</v>
      </c>
      <c r="R157" s="48">
        <v>1151.76</v>
      </c>
    </row>
    <row r="158" spans="4:18" x14ac:dyDescent="0.3">
      <c r="D158" s="45" t="s">
        <v>384</v>
      </c>
      <c r="F158" s="45">
        <v>138901</v>
      </c>
      <c r="I158" s="45">
        <v>500880</v>
      </c>
      <c r="J158" s="45" t="s">
        <v>1138</v>
      </c>
      <c r="K158" s="45" t="s">
        <v>544</v>
      </c>
      <c r="L158" s="45" t="s">
        <v>26</v>
      </c>
      <c r="N158" s="45">
        <v>0</v>
      </c>
      <c r="P158" s="48">
        <v>2452.89</v>
      </c>
      <c r="Q158" s="48">
        <v>3016.67</v>
      </c>
      <c r="R158" s="45">
        <v>-563.78</v>
      </c>
    </row>
    <row r="159" spans="4:18" x14ac:dyDescent="0.3">
      <c r="D159" s="45" t="s">
        <v>384</v>
      </c>
      <c r="F159" s="45">
        <v>138901</v>
      </c>
      <c r="I159" s="45">
        <v>500880</v>
      </c>
      <c r="J159" s="45" t="s">
        <v>1138</v>
      </c>
      <c r="K159" s="45" t="s">
        <v>543</v>
      </c>
      <c r="L159" s="45" t="s">
        <v>26</v>
      </c>
      <c r="N159" s="48">
        <v>38119.74</v>
      </c>
      <c r="P159" s="48">
        <v>62143.23</v>
      </c>
      <c r="Q159" s="48">
        <v>60653.26</v>
      </c>
      <c r="R159" s="48">
        <v>39609.71</v>
      </c>
    </row>
    <row r="160" spans="4:18" x14ac:dyDescent="0.3">
      <c r="D160" s="45" t="s">
        <v>384</v>
      </c>
      <c r="F160" s="45">
        <v>138901</v>
      </c>
      <c r="I160" s="45">
        <v>500883</v>
      </c>
      <c r="J160" s="45" t="s">
        <v>431</v>
      </c>
      <c r="K160" s="45" t="s">
        <v>543</v>
      </c>
      <c r="L160" s="45" t="s">
        <v>26</v>
      </c>
      <c r="N160" s="45">
        <v>0</v>
      </c>
      <c r="P160" s="48">
        <v>31572.12</v>
      </c>
      <c r="Q160" s="45">
        <v>0</v>
      </c>
      <c r="R160" s="48">
        <v>31572.12</v>
      </c>
    </row>
    <row r="161" spans="1:18" x14ac:dyDescent="0.3">
      <c r="D161" s="45" t="s">
        <v>384</v>
      </c>
      <c r="F161" s="45">
        <v>138901</v>
      </c>
      <c r="I161" s="45">
        <v>500884</v>
      </c>
      <c r="J161" s="45" t="s">
        <v>431</v>
      </c>
      <c r="K161" s="45" t="s">
        <v>543</v>
      </c>
      <c r="L161" s="45" t="s">
        <v>26</v>
      </c>
      <c r="N161" s="45">
        <v>0</v>
      </c>
      <c r="P161" s="48">
        <v>21472.26</v>
      </c>
      <c r="Q161" s="45">
        <v>0</v>
      </c>
      <c r="R161" s="48">
        <v>21472.26</v>
      </c>
    </row>
    <row r="162" spans="1:18" x14ac:dyDescent="0.3">
      <c r="D162" s="45" t="s">
        <v>384</v>
      </c>
      <c r="F162" s="45">
        <v>138901</v>
      </c>
      <c r="I162" s="45">
        <v>500885</v>
      </c>
      <c r="J162" s="45" t="s">
        <v>432</v>
      </c>
      <c r="K162" s="45" t="s">
        <v>543</v>
      </c>
      <c r="L162" s="45" t="s">
        <v>26</v>
      </c>
      <c r="N162" s="45">
        <v>0</v>
      </c>
      <c r="P162" s="48">
        <v>73449.27</v>
      </c>
      <c r="Q162" s="45">
        <v>0</v>
      </c>
      <c r="R162" s="48">
        <v>73449.27</v>
      </c>
    </row>
    <row r="163" spans="1:18" x14ac:dyDescent="0.3">
      <c r="D163" s="45" t="s">
        <v>384</v>
      </c>
      <c r="F163" s="45">
        <v>138901</v>
      </c>
      <c r="I163" s="45">
        <v>500886</v>
      </c>
      <c r="J163" s="45" t="s">
        <v>1138</v>
      </c>
      <c r="K163" s="45" t="s">
        <v>543</v>
      </c>
      <c r="L163" s="45" t="s">
        <v>26</v>
      </c>
      <c r="N163" s="45">
        <v>0</v>
      </c>
      <c r="P163" s="48">
        <v>15294.89</v>
      </c>
      <c r="Q163" s="45">
        <v>0</v>
      </c>
      <c r="R163" s="48">
        <v>15294.89</v>
      </c>
    </row>
    <row r="165" spans="1:18" x14ac:dyDescent="0.3">
      <c r="B165" s="45" t="s">
        <v>442</v>
      </c>
      <c r="D165" s="45" t="s">
        <v>384</v>
      </c>
      <c r="F165" s="45">
        <v>138901</v>
      </c>
      <c r="L165" s="45" t="s">
        <v>26</v>
      </c>
      <c r="N165" s="48">
        <v>65975327.780000001</v>
      </c>
      <c r="P165" s="48">
        <v>197936897.65000001</v>
      </c>
      <c r="Q165" s="48">
        <v>199653322.94</v>
      </c>
      <c r="R165" s="48">
        <v>64258902.490000002</v>
      </c>
    </row>
    <row r="167" spans="1:18" x14ac:dyDescent="0.3">
      <c r="B167" s="45" t="s">
        <v>443</v>
      </c>
      <c r="D167" s="45" t="s">
        <v>384</v>
      </c>
      <c r="L167" s="45" t="s">
        <v>26</v>
      </c>
      <c r="N167" s="48">
        <v>65975327.780000001</v>
      </c>
      <c r="P167" s="48">
        <v>197936897.65000001</v>
      </c>
      <c r="Q167" s="48">
        <v>199653322.94</v>
      </c>
      <c r="R167" s="48">
        <v>64258902.490000002</v>
      </c>
    </row>
    <row r="169" spans="1:18" x14ac:dyDescent="0.3">
      <c r="B169" s="45" t="s">
        <v>444</v>
      </c>
      <c r="L169" s="45" t="s">
        <v>26</v>
      </c>
      <c r="N169" s="48">
        <v>65975327.780000001</v>
      </c>
      <c r="P169" s="48">
        <v>197936897.65000001</v>
      </c>
      <c r="Q169" s="48">
        <v>199653322.94</v>
      </c>
      <c r="R169" s="48">
        <v>64258902.490000002</v>
      </c>
    </row>
    <row r="171" spans="1:18" x14ac:dyDescent="0.3">
      <c r="A171" s="45" t="s">
        <v>1141</v>
      </c>
    </row>
    <row r="172" spans="1:18" x14ac:dyDescent="0.3">
      <c r="A172" s="45" t="s">
        <v>446</v>
      </c>
    </row>
    <row r="173" spans="1:18" x14ac:dyDescent="0.3">
      <c r="A173" s="45" t="s">
        <v>1136</v>
      </c>
    </row>
    <row r="174" spans="1:18" x14ac:dyDescent="0.3">
      <c r="A174" s="45" t="s">
        <v>447</v>
      </c>
    </row>
    <row r="176" spans="1:18" x14ac:dyDescent="0.3">
      <c r="C176" s="45" t="s">
        <v>379</v>
      </c>
      <c r="E176" s="45" t="s">
        <v>374</v>
      </c>
      <c r="G176" s="45" t="s">
        <v>448</v>
      </c>
      <c r="H176" s="45" t="s">
        <v>380</v>
      </c>
      <c r="J176" s="45" t="s">
        <v>381</v>
      </c>
      <c r="M176" s="45" t="s">
        <v>382</v>
      </c>
      <c r="O176" s="45" t="s">
        <v>383</v>
      </c>
    </row>
    <row r="178" spans="2:15" x14ac:dyDescent="0.3">
      <c r="C178" s="45" t="s">
        <v>26</v>
      </c>
      <c r="E178" s="45" t="s">
        <v>384</v>
      </c>
      <c r="G178" s="45" t="s">
        <v>543</v>
      </c>
      <c r="H178" s="48">
        <v>58468701.890000001</v>
      </c>
      <c r="J178" s="48">
        <v>24629207.559999999</v>
      </c>
      <c r="M178" s="48">
        <v>28730069.239999998</v>
      </c>
      <c r="O178" s="48">
        <v>54367840.210000001</v>
      </c>
    </row>
    <row r="179" spans="2:15" x14ac:dyDescent="0.3">
      <c r="C179" s="45" t="s">
        <v>26</v>
      </c>
      <c r="E179" s="45" t="s">
        <v>384</v>
      </c>
      <c r="G179" s="45" t="s">
        <v>544</v>
      </c>
      <c r="H179" s="48">
        <v>7506625.8899999997</v>
      </c>
      <c r="J179" s="48">
        <v>173307690.09</v>
      </c>
      <c r="M179" s="48">
        <v>170923253.69999999</v>
      </c>
      <c r="O179" s="48">
        <v>9891062.2799999993</v>
      </c>
    </row>
    <row r="181" spans="2:15" x14ac:dyDescent="0.3">
      <c r="B181" s="45" t="s">
        <v>442</v>
      </c>
      <c r="C181" s="45" t="s">
        <v>26</v>
      </c>
      <c r="H181" s="48">
        <v>65975327.780000001</v>
      </c>
      <c r="J181" s="48">
        <v>197936897.65000001</v>
      </c>
      <c r="M181" s="48">
        <v>199653322.94</v>
      </c>
      <c r="O181" s="48">
        <v>64258902.490000002</v>
      </c>
    </row>
  </sheetData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5">
    <tabColor rgb="FFFFC000"/>
  </sheetPr>
  <dimension ref="A1:R9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1142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1000253.5</v>
      </c>
      <c r="P7" s="48">
        <v>1337401.3799999999</v>
      </c>
      <c r="Q7" s="48">
        <v>1008856.48</v>
      </c>
      <c r="R7" s="48">
        <v>1328798.3999999999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4105580.31</v>
      </c>
      <c r="P8" s="48">
        <v>50602.91</v>
      </c>
      <c r="Q8" s="45">
        <v>0</v>
      </c>
      <c r="R8" s="48">
        <v>4156183.22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999919.18</v>
      </c>
      <c r="P9" s="48">
        <v>1340609.29</v>
      </c>
      <c r="Q9" s="48">
        <v>1012029.33</v>
      </c>
      <c r="R9" s="48">
        <v>1328499.1399999999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4106455.37</v>
      </c>
      <c r="P10" s="48">
        <v>50761.9</v>
      </c>
      <c r="Q10" s="45">
        <v>0</v>
      </c>
      <c r="R10" s="48">
        <v>4157217.27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3065988.86</v>
      </c>
      <c r="P11" s="48">
        <v>17356707.34</v>
      </c>
      <c r="Q11" s="48">
        <v>15886241.4</v>
      </c>
      <c r="R11" s="48">
        <v>4536454.8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19786139.829999998</v>
      </c>
      <c r="P12" s="48">
        <v>554316.84</v>
      </c>
      <c r="Q12" s="45">
        <v>0</v>
      </c>
      <c r="R12" s="48">
        <v>20340456.670000002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2394589.08</v>
      </c>
      <c r="P13" s="48">
        <v>4558575.1500000004</v>
      </c>
      <c r="Q13" s="48">
        <v>3734651.13</v>
      </c>
      <c r="R13" s="48">
        <v>3218513.1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10409800.380000001</v>
      </c>
      <c r="P14" s="48">
        <v>99059.45</v>
      </c>
      <c r="Q14" s="45">
        <v>0</v>
      </c>
      <c r="R14" s="48">
        <v>10508859.83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8286273.2699999996</v>
      </c>
      <c r="P15" s="48">
        <v>15860960.07</v>
      </c>
      <c r="Q15" s="48">
        <v>12893626.4</v>
      </c>
      <c r="R15" s="48">
        <v>11253606.939999999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37828289.729999997</v>
      </c>
      <c r="P16" s="48">
        <v>517474.48</v>
      </c>
      <c r="Q16" s="45">
        <v>0</v>
      </c>
      <c r="R16" s="48">
        <v>38345764.210000001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332527.82</v>
      </c>
      <c r="P17" s="48">
        <v>508316.26</v>
      </c>
      <c r="Q17" s="48">
        <v>393729.89</v>
      </c>
      <c r="R17" s="48">
        <v>447114.19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1448229.82</v>
      </c>
      <c r="P18" s="48">
        <v>25714.07</v>
      </c>
      <c r="Q18" s="45">
        <v>0</v>
      </c>
      <c r="R18" s="48">
        <v>1473943.89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3920109.62</v>
      </c>
      <c r="P20" s="48">
        <v>39284.79</v>
      </c>
      <c r="Q20" s="48">
        <v>20000</v>
      </c>
      <c r="R20" s="48">
        <v>3939394.41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15569.24</v>
      </c>
      <c r="Q21" s="48">
        <v>15569.24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14295727.050000001</v>
      </c>
      <c r="Q22" s="48">
        <v>14295727.050000001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5">
        <v>0</v>
      </c>
      <c r="P25" s="48">
        <v>16296.04</v>
      </c>
      <c r="Q25" s="48">
        <v>16296.04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5">
        <v>0</v>
      </c>
      <c r="P26" s="45">
        <v>0</v>
      </c>
      <c r="Q26" s="45">
        <v>0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3819161.03</v>
      </c>
      <c r="P27" s="48">
        <v>12765059.07</v>
      </c>
      <c r="Q27" s="48">
        <v>11367810.880000001</v>
      </c>
      <c r="R27" s="48">
        <v>5216409.22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17895110.289999999</v>
      </c>
      <c r="P28" s="48">
        <v>369559.58</v>
      </c>
      <c r="Q28" s="45">
        <v>0</v>
      </c>
      <c r="R28" s="48">
        <v>18264669.870000001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1162022.47</v>
      </c>
      <c r="P29" s="48">
        <v>1754654.67</v>
      </c>
      <c r="Q29" s="48">
        <v>1186537.08</v>
      </c>
      <c r="R29" s="48">
        <v>1730140.06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7666945.3600000003</v>
      </c>
      <c r="P30" s="48">
        <v>230332.39</v>
      </c>
      <c r="Q30" s="45">
        <v>0</v>
      </c>
      <c r="R30" s="48">
        <v>7897277.75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237161.33</v>
      </c>
      <c r="Q31" s="48">
        <v>237161.33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13295.51</v>
      </c>
      <c r="P32" s="48">
        <v>192056.84</v>
      </c>
      <c r="Q32" s="48">
        <v>184609.4</v>
      </c>
      <c r="R32" s="48">
        <v>20742.95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225260.09</v>
      </c>
      <c r="P33" s="48">
        <v>23836.11</v>
      </c>
      <c r="Q33" s="48">
        <v>258469.61</v>
      </c>
      <c r="R33" s="48">
        <v>-9373.41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911031.58</v>
      </c>
      <c r="Q34" s="48">
        <v>911031.58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5">
        <v>0</v>
      </c>
      <c r="P35" s="48">
        <v>18285.05</v>
      </c>
      <c r="Q35" s="48">
        <v>18285.05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5">
        <v>0</v>
      </c>
      <c r="P36" s="45">
        <v>0</v>
      </c>
      <c r="Q36" s="45">
        <v>0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57637.78</v>
      </c>
      <c r="P37" s="48">
        <v>1327.7</v>
      </c>
      <c r="Q37" s="48">
        <v>1170.29</v>
      </c>
      <c r="R37" s="48">
        <v>57795.19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97706.76</v>
      </c>
      <c r="P38" s="48">
        <v>1323.84</v>
      </c>
      <c r="Q38" s="45">
        <v>0</v>
      </c>
      <c r="R38" s="48">
        <v>99030.6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320821.09000000003</v>
      </c>
      <c r="P39" s="45">
        <v>621.66999999999996</v>
      </c>
      <c r="Q39" s="45">
        <v>0</v>
      </c>
      <c r="R39" s="48">
        <v>321442.76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206668.72</v>
      </c>
      <c r="P40" s="48">
        <v>3856.18</v>
      </c>
      <c r="Q40" s="45">
        <v>0</v>
      </c>
      <c r="R40" s="48">
        <v>210524.9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401216.27</v>
      </c>
      <c r="P41" s="48">
        <v>9323722.5</v>
      </c>
      <c r="Q41" s="48">
        <v>9005268.0099999998</v>
      </c>
      <c r="R41" s="48">
        <v>719670.76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4155128.5</v>
      </c>
      <c r="P42" s="48">
        <v>389367.99</v>
      </c>
      <c r="Q42" s="45">
        <v>0</v>
      </c>
      <c r="R42" s="48">
        <v>4544496.49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42503.08</v>
      </c>
      <c r="P44" s="48">
        <v>2314.11</v>
      </c>
      <c r="Q44" s="45">
        <v>0</v>
      </c>
      <c r="R44" s="48">
        <v>44817.19</v>
      </c>
    </row>
    <row r="45" spans="4:18" x14ac:dyDescent="0.3">
      <c r="D45" s="45" t="s">
        <v>384</v>
      </c>
      <c r="F45" s="45">
        <v>138901</v>
      </c>
      <c r="I45" s="45">
        <v>500512</v>
      </c>
      <c r="J45" s="45" t="s">
        <v>400</v>
      </c>
      <c r="K45" s="45" t="s">
        <v>561</v>
      </c>
      <c r="L45" s="45" t="s">
        <v>26</v>
      </c>
      <c r="N45" s="45">
        <v>0</v>
      </c>
      <c r="P45" s="48">
        <v>701795.57</v>
      </c>
      <c r="Q45" s="45">
        <v>0</v>
      </c>
      <c r="R45" s="48">
        <v>701795.57</v>
      </c>
    </row>
    <row r="46" spans="4:18" x14ac:dyDescent="0.3">
      <c r="D46" s="45" t="s">
        <v>384</v>
      </c>
      <c r="F46" s="45">
        <v>138901</v>
      </c>
      <c r="I46" s="45">
        <v>500512</v>
      </c>
      <c r="J46" s="45" t="s">
        <v>400</v>
      </c>
      <c r="K46" s="45" t="s">
        <v>562</v>
      </c>
      <c r="L46" s="45" t="s">
        <v>26</v>
      </c>
      <c r="N46" s="45">
        <v>0</v>
      </c>
      <c r="P46" s="48">
        <v>13183140.880000001</v>
      </c>
      <c r="Q46" s="45">
        <v>0</v>
      </c>
      <c r="R46" s="48">
        <v>13183140.880000001</v>
      </c>
    </row>
    <row r="47" spans="4:18" x14ac:dyDescent="0.3">
      <c r="D47" s="45" t="s">
        <v>384</v>
      </c>
      <c r="F47" s="45">
        <v>138901</v>
      </c>
      <c r="I47" s="45">
        <v>500522</v>
      </c>
      <c r="J47" s="45" t="s">
        <v>402</v>
      </c>
      <c r="K47" s="45" t="s">
        <v>561</v>
      </c>
      <c r="L47" s="45" t="s">
        <v>26</v>
      </c>
      <c r="N47" s="48">
        <v>1122351.52</v>
      </c>
      <c r="P47" s="48">
        <v>1660361.41</v>
      </c>
      <c r="Q47" s="48">
        <v>1145140.56</v>
      </c>
      <c r="R47" s="48">
        <v>1637572.37</v>
      </c>
    </row>
    <row r="48" spans="4:18" x14ac:dyDescent="0.3">
      <c r="D48" s="45" t="s">
        <v>384</v>
      </c>
      <c r="F48" s="45">
        <v>138901</v>
      </c>
      <c r="I48" s="45">
        <v>500522</v>
      </c>
      <c r="J48" s="45" t="s">
        <v>402</v>
      </c>
      <c r="K48" s="45" t="s">
        <v>562</v>
      </c>
      <c r="L48" s="45" t="s">
        <v>26</v>
      </c>
      <c r="N48" s="48">
        <v>6884561.9299999997</v>
      </c>
      <c r="P48" s="48">
        <v>163280.18</v>
      </c>
      <c r="Q48" s="45">
        <v>0</v>
      </c>
      <c r="R48" s="48">
        <v>7047842.1100000003</v>
      </c>
    </row>
    <row r="49" spans="4:18" x14ac:dyDescent="0.3">
      <c r="D49" s="45" t="s">
        <v>384</v>
      </c>
      <c r="F49" s="45">
        <v>138901</v>
      </c>
      <c r="I49" s="45">
        <v>500543</v>
      </c>
      <c r="J49" s="45" t="s">
        <v>898</v>
      </c>
      <c r="K49" s="45" t="s">
        <v>562</v>
      </c>
      <c r="L49" s="45" t="s">
        <v>26</v>
      </c>
      <c r="N49" s="48">
        <v>7048.09</v>
      </c>
      <c r="P49" s="45">
        <v>671.18</v>
      </c>
      <c r="Q49" s="45">
        <v>0</v>
      </c>
      <c r="R49" s="48">
        <v>7719.27</v>
      </c>
    </row>
    <row r="50" spans="4:18" x14ac:dyDescent="0.3">
      <c r="D50" s="45" t="s">
        <v>384</v>
      </c>
      <c r="F50" s="45">
        <v>138901</v>
      </c>
      <c r="I50" s="45">
        <v>500546</v>
      </c>
      <c r="J50" s="45" t="s">
        <v>404</v>
      </c>
      <c r="K50" s="45" t="s">
        <v>562</v>
      </c>
      <c r="L50" s="45" t="s">
        <v>26</v>
      </c>
      <c r="N50" s="48">
        <v>14395.93</v>
      </c>
      <c r="P50" s="48">
        <v>1467.41</v>
      </c>
      <c r="Q50" s="45">
        <v>0</v>
      </c>
      <c r="R50" s="48">
        <v>15863.34</v>
      </c>
    </row>
    <row r="51" spans="4:18" x14ac:dyDescent="0.3">
      <c r="D51" s="45" t="s">
        <v>384</v>
      </c>
      <c r="F51" s="45">
        <v>138901</v>
      </c>
      <c r="I51" s="45">
        <v>500555</v>
      </c>
      <c r="J51" s="45" t="s">
        <v>405</v>
      </c>
      <c r="K51" s="45" t="s">
        <v>562</v>
      </c>
      <c r="L51" s="45" t="s">
        <v>26</v>
      </c>
      <c r="N51" s="48">
        <v>7839.12</v>
      </c>
      <c r="P51" s="48">
        <v>4938.07</v>
      </c>
      <c r="Q51" s="45">
        <v>0</v>
      </c>
      <c r="R51" s="48">
        <v>12777.19</v>
      </c>
    </row>
    <row r="52" spans="4:18" x14ac:dyDescent="0.3">
      <c r="D52" s="45" t="s">
        <v>384</v>
      </c>
      <c r="F52" s="45">
        <v>138901</v>
      </c>
      <c r="I52" s="45">
        <v>500557</v>
      </c>
      <c r="J52" s="45" t="s">
        <v>406</v>
      </c>
      <c r="K52" s="45" t="s">
        <v>561</v>
      </c>
      <c r="L52" s="45" t="s">
        <v>26</v>
      </c>
      <c r="N52" s="48">
        <v>2039020.49</v>
      </c>
      <c r="P52" s="48">
        <v>3825659.89</v>
      </c>
      <c r="Q52" s="48">
        <v>2157778.5099999998</v>
      </c>
      <c r="R52" s="48">
        <v>3706901.87</v>
      </c>
    </row>
    <row r="53" spans="4:18" x14ac:dyDescent="0.3">
      <c r="D53" s="45" t="s">
        <v>384</v>
      </c>
      <c r="F53" s="45">
        <v>138901</v>
      </c>
      <c r="I53" s="45">
        <v>500557</v>
      </c>
      <c r="J53" s="45" t="s">
        <v>406</v>
      </c>
      <c r="K53" s="45" t="s">
        <v>562</v>
      </c>
      <c r="L53" s="45" t="s">
        <v>26</v>
      </c>
      <c r="N53" s="48">
        <v>23881091.600000001</v>
      </c>
      <c r="P53" s="48">
        <v>961659.98</v>
      </c>
      <c r="Q53" s="45">
        <v>0</v>
      </c>
      <c r="R53" s="48">
        <v>24842751.579999998</v>
      </c>
    </row>
    <row r="54" spans="4:18" x14ac:dyDescent="0.3">
      <c r="D54" s="45" t="s">
        <v>384</v>
      </c>
      <c r="F54" s="45">
        <v>138901</v>
      </c>
      <c r="I54" s="45">
        <v>500558</v>
      </c>
      <c r="J54" s="45" t="s">
        <v>406</v>
      </c>
      <c r="K54" s="45" t="s">
        <v>561</v>
      </c>
      <c r="L54" s="45" t="s">
        <v>26</v>
      </c>
      <c r="N54" s="48">
        <v>2898129.46</v>
      </c>
      <c r="P54" s="48">
        <v>5114778.32</v>
      </c>
      <c r="Q54" s="48">
        <v>3035413.81</v>
      </c>
      <c r="R54" s="48">
        <v>4977493.97</v>
      </c>
    </row>
    <row r="55" spans="4:18" x14ac:dyDescent="0.3">
      <c r="D55" s="45" t="s">
        <v>384</v>
      </c>
      <c r="F55" s="45">
        <v>138901</v>
      </c>
      <c r="I55" s="45">
        <v>500558</v>
      </c>
      <c r="J55" s="45" t="s">
        <v>406</v>
      </c>
      <c r="K55" s="45" t="s">
        <v>562</v>
      </c>
      <c r="L55" s="45" t="s">
        <v>26</v>
      </c>
      <c r="N55" s="48">
        <v>29416735.050000001</v>
      </c>
      <c r="P55" s="48">
        <v>1098221.1499999999</v>
      </c>
      <c r="Q55" s="45">
        <v>0</v>
      </c>
      <c r="R55" s="48">
        <v>30514956.199999999</v>
      </c>
    </row>
    <row r="56" spans="4:18" x14ac:dyDescent="0.3">
      <c r="D56" s="45" t="s">
        <v>384</v>
      </c>
      <c r="F56" s="45">
        <v>138901</v>
      </c>
      <c r="I56" s="45">
        <v>500560</v>
      </c>
      <c r="J56" s="45" t="s">
        <v>407</v>
      </c>
      <c r="K56" s="45" t="s">
        <v>562</v>
      </c>
      <c r="L56" s="45" t="s">
        <v>26</v>
      </c>
      <c r="N56" s="48">
        <v>122453.52</v>
      </c>
      <c r="P56" s="48">
        <v>2653.76</v>
      </c>
      <c r="Q56" s="45">
        <v>0</v>
      </c>
      <c r="R56" s="48">
        <v>125107.28</v>
      </c>
    </row>
    <row r="57" spans="4:18" x14ac:dyDescent="0.3">
      <c r="D57" s="45" t="s">
        <v>384</v>
      </c>
      <c r="F57" s="45">
        <v>138901</v>
      </c>
      <c r="I57" s="45">
        <v>500576</v>
      </c>
      <c r="J57" s="45" t="s">
        <v>408</v>
      </c>
      <c r="K57" s="45" t="s">
        <v>561</v>
      </c>
      <c r="L57" s="45" t="s">
        <v>26</v>
      </c>
      <c r="N57" s="48">
        <v>-102111.37</v>
      </c>
      <c r="P57" s="48">
        <v>154702.9</v>
      </c>
      <c r="Q57" s="48">
        <v>69411.179999999993</v>
      </c>
      <c r="R57" s="48">
        <v>-16819.650000000001</v>
      </c>
    </row>
    <row r="58" spans="4:18" x14ac:dyDescent="0.3">
      <c r="D58" s="45" t="s">
        <v>384</v>
      </c>
      <c r="F58" s="45">
        <v>138901</v>
      </c>
      <c r="I58" s="45">
        <v>500576</v>
      </c>
      <c r="J58" s="45" t="s">
        <v>408</v>
      </c>
      <c r="K58" s="45" t="s">
        <v>562</v>
      </c>
      <c r="L58" s="45" t="s">
        <v>26</v>
      </c>
      <c r="N58" s="48">
        <v>1029180</v>
      </c>
      <c r="P58" s="48">
        <v>17885.66</v>
      </c>
      <c r="Q58" s="45">
        <v>0</v>
      </c>
      <c r="R58" s="48">
        <v>1047065.66</v>
      </c>
    </row>
    <row r="59" spans="4:18" x14ac:dyDescent="0.3">
      <c r="D59" s="45" t="s">
        <v>384</v>
      </c>
      <c r="F59" s="45">
        <v>138901</v>
      </c>
      <c r="I59" s="45">
        <v>500577</v>
      </c>
      <c r="J59" s="45" t="s">
        <v>409</v>
      </c>
      <c r="K59" s="45" t="s">
        <v>562</v>
      </c>
      <c r="L59" s="45" t="s">
        <v>26</v>
      </c>
      <c r="N59" s="48">
        <v>25301.71</v>
      </c>
      <c r="P59" s="48">
        <v>2766.63</v>
      </c>
      <c r="Q59" s="45">
        <v>0</v>
      </c>
      <c r="R59" s="48">
        <v>28068.34</v>
      </c>
    </row>
    <row r="60" spans="4:18" x14ac:dyDescent="0.3">
      <c r="D60" s="45" t="s">
        <v>384</v>
      </c>
      <c r="F60" s="45">
        <v>138901</v>
      </c>
      <c r="I60" s="45">
        <v>500591</v>
      </c>
      <c r="J60" s="45" t="s">
        <v>904</v>
      </c>
      <c r="K60" s="45" t="s">
        <v>561</v>
      </c>
      <c r="L60" s="45" t="s">
        <v>26</v>
      </c>
      <c r="N60" s="45">
        <v>0</v>
      </c>
      <c r="P60" s="48">
        <v>16687.46</v>
      </c>
      <c r="Q60" s="48">
        <v>7006.36</v>
      </c>
      <c r="R60" s="48">
        <v>9681.1</v>
      </c>
    </row>
    <row r="61" spans="4:18" x14ac:dyDescent="0.3">
      <c r="D61" s="45" t="s">
        <v>384</v>
      </c>
      <c r="F61" s="45">
        <v>138901</v>
      </c>
      <c r="I61" s="45">
        <v>500591</v>
      </c>
      <c r="J61" s="45" t="s">
        <v>904</v>
      </c>
      <c r="K61" s="45" t="s">
        <v>562</v>
      </c>
      <c r="L61" s="45" t="s">
        <v>26</v>
      </c>
      <c r="N61" s="45">
        <v>0</v>
      </c>
      <c r="P61" s="48">
        <v>366929.57</v>
      </c>
      <c r="Q61" s="45">
        <v>0</v>
      </c>
      <c r="R61" s="48">
        <v>366929.57</v>
      </c>
    </row>
    <row r="62" spans="4:18" x14ac:dyDescent="0.3">
      <c r="D62" s="45" t="s">
        <v>384</v>
      </c>
      <c r="F62" s="45">
        <v>138901</v>
      </c>
      <c r="I62" s="45">
        <v>500598</v>
      </c>
      <c r="J62" s="45" t="s">
        <v>1095</v>
      </c>
      <c r="K62" s="45" t="s">
        <v>561</v>
      </c>
      <c r="L62" s="45" t="s">
        <v>26</v>
      </c>
      <c r="N62" s="45">
        <v>0</v>
      </c>
      <c r="P62" s="45">
        <v>0</v>
      </c>
      <c r="Q62" s="45">
        <v>0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500598</v>
      </c>
      <c r="J63" s="45" t="s">
        <v>1095</v>
      </c>
      <c r="K63" s="45" t="s">
        <v>562</v>
      </c>
      <c r="L63" s="45" t="s">
        <v>26</v>
      </c>
      <c r="N63" s="45">
        <v>0</v>
      </c>
      <c r="P63" s="45">
        <v>0</v>
      </c>
      <c r="Q63" s="45">
        <v>0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562</v>
      </c>
      <c r="L64" s="45" t="s">
        <v>26</v>
      </c>
      <c r="N64" s="48">
        <v>1005.42</v>
      </c>
      <c r="P64" s="45">
        <v>551.62</v>
      </c>
      <c r="Q64" s="45">
        <v>0</v>
      </c>
      <c r="R64" s="48">
        <v>1557.04</v>
      </c>
    </row>
    <row r="65" spans="2:18" x14ac:dyDescent="0.3">
      <c r="D65" s="45" t="s">
        <v>384</v>
      </c>
      <c r="F65" s="45">
        <v>138901</v>
      </c>
      <c r="I65" s="45">
        <v>500625</v>
      </c>
      <c r="J65" s="45" t="s">
        <v>824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2:18" x14ac:dyDescent="0.3">
      <c r="D66" s="45" t="s">
        <v>384</v>
      </c>
      <c r="F66" s="45">
        <v>138901</v>
      </c>
      <c r="I66" s="45">
        <v>500631</v>
      </c>
      <c r="J66" s="45" t="s">
        <v>413</v>
      </c>
      <c r="K66" s="45" t="s">
        <v>561</v>
      </c>
      <c r="L66" s="45" t="s">
        <v>26</v>
      </c>
      <c r="N66" s="48">
        <v>7604.59</v>
      </c>
      <c r="P66" s="48">
        <v>23650.97</v>
      </c>
      <c r="Q66" s="48">
        <v>20602.669999999998</v>
      </c>
      <c r="R66" s="48">
        <v>10652.89</v>
      </c>
    </row>
    <row r="67" spans="2:18" x14ac:dyDescent="0.3">
      <c r="D67" s="45" t="s">
        <v>384</v>
      </c>
      <c r="F67" s="45">
        <v>138901</v>
      </c>
      <c r="I67" s="45">
        <v>500631</v>
      </c>
      <c r="J67" s="45" t="s">
        <v>413</v>
      </c>
      <c r="K67" s="45" t="s">
        <v>562</v>
      </c>
      <c r="L67" s="45" t="s">
        <v>26</v>
      </c>
      <c r="N67" s="48">
        <v>58787.24</v>
      </c>
      <c r="P67" s="48">
        <v>3816.65</v>
      </c>
      <c r="Q67" s="45">
        <v>0</v>
      </c>
      <c r="R67" s="48">
        <v>62603.89</v>
      </c>
    </row>
    <row r="68" spans="2:18" x14ac:dyDescent="0.3">
      <c r="D68" s="45" t="s">
        <v>384</v>
      </c>
      <c r="F68" s="45">
        <v>138901</v>
      </c>
      <c r="I68" s="45">
        <v>500635</v>
      </c>
      <c r="J68" s="45" t="s">
        <v>910</v>
      </c>
      <c r="K68" s="45" t="s">
        <v>562</v>
      </c>
      <c r="L68" s="45" t="s">
        <v>26</v>
      </c>
      <c r="N68" s="48">
        <v>26855.45</v>
      </c>
      <c r="P68" s="48">
        <v>2071.9699999999998</v>
      </c>
      <c r="Q68" s="45">
        <v>0</v>
      </c>
      <c r="R68" s="48">
        <v>28927.42</v>
      </c>
    </row>
    <row r="69" spans="2:18" x14ac:dyDescent="0.3">
      <c r="D69" s="45" t="s">
        <v>384</v>
      </c>
      <c r="F69" s="45">
        <v>138901</v>
      </c>
      <c r="I69" s="45">
        <v>500644</v>
      </c>
      <c r="J69" s="45" t="s">
        <v>415</v>
      </c>
      <c r="K69" s="45" t="s">
        <v>562</v>
      </c>
      <c r="L69" s="45" t="s">
        <v>26</v>
      </c>
      <c r="N69" s="48">
        <v>37125.160000000003</v>
      </c>
      <c r="P69" s="48">
        <v>4173.41</v>
      </c>
      <c r="Q69" s="45">
        <v>280</v>
      </c>
      <c r="R69" s="48">
        <v>41018.57</v>
      </c>
    </row>
    <row r="70" spans="2:18" x14ac:dyDescent="0.3">
      <c r="D70" s="45" t="s">
        <v>384</v>
      </c>
      <c r="F70" s="45">
        <v>138901</v>
      </c>
      <c r="I70" s="45">
        <v>500657</v>
      </c>
      <c r="J70" s="45" t="s">
        <v>916</v>
      </c>
      <c r="K70" s="45" t="s">
        <v>562</v>
      </c>
      <c r="L70" s="45" t="s">
        <v>26</v>
      </c>
      <c r="N70" s="48">
        <v>2330.3000000000002</v>
      </c>
      <c r="P70" s="45">
        <v>464.77</v>
      </c>
      <c r="Q70" s="45">
        <v>464.77</v>
      </c>
      <c r="R70" s="48">
        <v>2330.3000000000002</v>
      </c>
    </row>
    <row r="71" spans="2:18" x14ac:dyDescent="0.3">
      <c r="D71" s="45" t="s">
        <v>384</v>
      </c>
      <c r="F71" s="45">
        <v>138901</v>
      </c>
      <c r="I71" s="45">
        <v>500664</v>
      </c>
      <c r="J71" s="45" t="s">
        <v>918</v>
      </c>
      <c r="K71" s="45" t="s">
        <v>562</v>
      </c>
      <c r="L71" s="45" t="s">
        <v>26</v>
      </c>
      <c r="N71" s="45">
        <v>0</v>
      </c>
      <c r="P71" s="45">
        <v>0</v>
      </c>
      <c r="Q71" s="45">
        <v>0</v>
      </c>
      <c r="R71" s="45">
        <v>0</v>
      </c>
    </row>
    <row r="72" spans="2:18" x14ac:dyDescent="0.3">
      <c r="D72" s="45" t="s">
        <v>384</v>
      </c>
      <c r="F72" s="45">
        <v>138901</v>
      </c>
      <c r="I72" s="45">
        <v>500680</v>
      </c>
      <c r="J72" s="45" t="s">
        <v>919</v>
      </c>
      <c r="K72" s="45" t="s">
        <v>562</v>
      </c>
      <c r="L72" s="45" t="s">
        <v>26</v>
      </c>
      <c r="N72" s="45">
        <v>0</v>
      </c>
      <c r="P72" s="45">
        <v>0</v>
      </c>
      <c r="Q72" s="45">
        <v>0</v>
      </c>
      <c r="R72" s="45">
        <v>0</v>
      </c>
    </row>
    <row r="73" spans="2:18" x14ac:dyDescent="0.3">
      <c r="D73" s="45" t="s">
        <v>384</v>
      </c>
      <c r="F73" s="45">
        <v>138901</v>
      </c>
      <c r="I73" s="45">
        <v>500716</v>
      </c>
      <c r="J73" s="45" t="s">
        <v>419</v>
      </c>
      <c r="K73" s="45" t="s">
        <v>561</v>
      </c>
      <c r="L73" s="45" t="s">
        <v>26</v>
      </c>
      <c r="N73" s="48">
        <v>11922.95</v>
      </c>
      <c r="P73" s="48">
        <v>17394.32</v>
      </c>
      <c r="Q73" s="48">
        <v>14185.62</v>
      </c>
      <c r="R73" s="48">
        <v>15131.65</v>
      </c>
    </row>
    <row r="74" spans="2:18" x14ac:dyDescent="0.3">
      <c r="D74" s="45" t="s">
        <v>384</v>
      </c>
      <c r="F74" s="45">
        <v>138901</v>
      </c>
      <c r="I74" s="45">
        <v>500716</v>
      </c>
      <c r="J74" s="45" t="s">
        <v>419</v>
      </c>
      <c r="K74" s="45" t="s">
        <v>562</v>
      </c>
      <c r="L74" s="45" t="s">
        <v>26</v>
      </c>
      <c r="N74" s="48">
        <v>37943.199999999997</v>
      </c>
      <c r="P74" s="48">
        <v>4550.54</v>
      </c>
      <c r="Q74" s="45">
        <v>0</v>
      </c>
      <c r="R74" s="48">
        <v>42493.74</v>
      </c>
    </row>
    <row r="75" spans="2:18" x14ac:dyDescent="0.3">
      <c r="D75" s="45" t="s">
        <v>384</v>
      </c>
      <c r="F75" s="45">
        <v>138901</v>
      </c>
      <c r="I75" s="45">
        <v>500730</v>
      </c>
      <c r="J75" s="45" t="s">
        <v>924</v>
      </c>
      <c r="K75" s="45" t="s">
        <v>562</v>
      </c>
      <c r="L75" s="45" t="s">
        <v>26</v>
      </c>
      <c r="N75" s="48">
        <v>37951.410000000003</v>
      </c>
      <c r="P75" s="48">
        <v>2135.56</v>
      </c>
      <c r="Q75" s="45">
        <v>0</v>
      </c>
      <c r="R75" s="48">
        <v>40086.97</v>
      </c>
    </row>
    <row r="76" spans="2:18" x14ac:dyDescent="0.3">
      <c r="D76" s="45" t="s">
        <v>384</v>
      </c>
      <c r="F76" s="45">
        <v>138901</v>
      </c>
      <c r="I76" s="45">
        <v>500742</v>
      </c>
      <c r="J76" s="45" t="s">
        <v>774</v>
      </c>
      <c r="K76" s="45" t="s">
        <v>562</v>
      </c>
      <c r="L76" s="45" t="s">
        <v>26</v>
      </c>
      <c r="N76" s="48">
        <v>21190.71</v>
      </c>
      <c r="P76" s="48">
        <v>1329.17</v>
      </c>
      <c r="Q76" s="45">
        <v>0</v>
      </c>
      <c r="R76" s="48">
        <v>22519.88</v>
      </c>
    </row>
    <row r="77" spans="2:18" x14ac:dyDescent="0.3">
      <c r="D77" s="45" t="s">
        <v>384</v>
      </c>
      <c r="F77" s="45">
        <v>138901</v>
      </c>
      <c r="I77" s="45">
        <v>500758</v>
      </c>
      <c r="J77" s="45" t="s">
        <v>422</v>
      </c>
      <c r="K77" s="45" t="s">
        <v>562</v>
      </c>
      <c r="L77" s="45" t="s">
        <v>26</v>
      </c>
      <c r="N77" s="48">
        <v>7577.27</v>
      </c>
      <c r="P77" s="48">
        <v>2912.81</v>
      </c>
      <c r="Q77" s="45">
        <v>0</v>
      </c>
      <c r="R77" s="48">
        <v>10490.08</v>
      </c>
    </row>
    <row r="79" spans="2:18" x14ac:dyDescent="0.3">
      <c r="B79" s="45" t="s">
        <v>442</v>
      </c>
      <c r="D79" s="45" t="s">
        <v>384</v>
      </c>
      <c r="F79" s="45">
        <v>138901</v>
      </c>
      <c r="L79" s="45" t="s">
        <v>26</v>
      </c>
      <c r="N79" s="48">
        <v>201343924.47</v>
      </c>
      <c r="P79" s="48">
        <v>110284551.26000001</v>
      </c>
      <c r="Q79" s="48">
        <v>78989366.25</v>
      </c>
      <c r="R79" s="48">
        <v>232639109.47999999</v>
      </c>
    </row>
    <row r="81" spans="1:18" x14ac:dyDescent="0.3">
      <c r="B81" s="45" t="s">
        <v>443</v>
      </c>
      <c r="D81" s="45" t="s">
        <v>384</v>
      </c>
      <c r="L81" s="45" t="s">
        <v>26</v>
      </c>
      <c r="N81" s="48">
        <v>201343924.47</v>
      </c>
      <c r="P81" s="48">
        <v>110284551.26000001</v>
      </c>
      <c r="Q81" s="48">
        <v>78989366.25</v>
      </c>
      <c r="R81" s="48">
        <v>232639109.47999999</v>
      </c>
    </row>
    <row r="83" spans="1:18" x14ac:dyDescent="0.3">
      <c r="B83" s="45" t="s">
        <v>444</v>
      </c>
      <c r="L83" s="45" t="s">
        <v>26</v>
      </c>
      <c r="N83" s="48">
        <v>201343924.47</v>
      </c>
      <c r="P83" s="48">
        <v>110284551.26000001</v>
      </c>
      <c r="Q83" s="48">
        <v>78989366.25</v>
      </c>
      <c r="R83" s="48">
        <v>232639109.47999999</v>
      </c>
    </row>
    <row r="85" spans="1:18" x14ac:dyDescent="0.3">
      <c r="A85" s="45" t="s">
        <v>1143</v>
      </c>
    </row>
    <row r="86" spans="1:18" x14ac:dyDescent="0.3">
      <c r="A86" s="45" t="s">
        <v>446</v>
      </c>
    </row>
    <row r="87" spans="1:18" x14ac:dyDescent="0.3">
      <c r="A87" s="45" t="s">
        <v>1136</v>
      </c>
    </row>
    <row r="88" spans="1:18" x14ac:dyDescent="0.3">
      <c r="A88" s="45" t="s">
        <v>447</v>
      </c>
    </row>
    <row r="90" spans="1:18" x14ac:dyDescent="0.3">
      <c r="C90" s="45" t="s">
        <v>379</v>
      </c>
      <c r="E90" s="45" t="s">
        <v>374</v>
      </c>
      <c r="G90" s="45" t="s">
        <v>448</v>
      </c>
      <c r="H90" s="45" t="s">
        <v>380</v>
      </c>
      <c r="J90" s="45" t="s">
        <v>381</v>
      </c>
      <c r="M90" s="45" t="s">
        <v>382</v>
      </c>
      <c r="O90" s="45" t="s">
        <v>383</v>
      </c>
    </row>
    <row r="92" spans="1:18" x14ac:dyDescent="0.3">
      <c r="C92" s="45" t="s">
        <v>26</v>
      </c>
      <c r="E92" s="45" t="s">
        <v>384</v>
      </c>
      <c r="G92" s="45" t="s">
        <v>561</v>
      </c>
      <c r="H92" s="48">
        <v>27452164.629999999</v>
      </c>
      <c r="J92" s="48">
        <v>92099176.280000001</v>
      </c>
      <c r="M92" s="48">
        <v>78708981.579999998</v>
      </c>
      <c r="O92" s="48">
        <v>40842359.329999998</v>
      </c>
    </row>
    <row r="93" spans="1:18" x14ac:dyDescent="0.3">
      <c r="C93" s="45" t="s">
        <v>26</v>
      </c>
      <c r="E93" s="45" t="s">
        <v>384</v>
      </c>
      <c r="G93" s="45" t="s">
        <v>562</v>
      </c>
      <c r="H93" s="48">
        <v>173891759.84</v>
      </c>
      <c r="J93" s="48">
        <v>18185374.98</v>
      </c>
      <c r="M93" s="48">
        <v>280384.67</v>
      </c>
      <c r="O93" s="48">
        <v>191796750.15000001</v>
      </c>
    </row>
    <row r="95" spans="1:18" x14ac:dyDescent="0.3">
      <c r="B95" s="45" t="s">
        <v>442</v>
      </c>
      <c r="C95" s="45" t="s">
        <v>26</v>
      </c>
      <c r="H95" s="48">
        <v>201343924.47</v>
      </c>
      <c r="J95" s="48">
        <v>110284551.26000001</v>
      </c>
      <c r="M95" s="48">
        <v>78989366.25</v>
      </c>
      <c r="O95" s="48">
        <v>232639109.47999999</v>
      </c>
    </row>
  </sheetData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6">
    <tabColor rgb="FFFFC000"/>
  </sheetPr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1144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500400</v>
      </c>
      <c r="J7" s="45" t="s">
        <v>397</v>
      </c>
      <c r="K7" s="45" t="s">
        <v>560</v>
      </c>
      <c r="L7" s="45" t="s">
        <v>26</v>
      </c>
      <c r="N7" s="45">
        <v>0</v>
      </c>
      <c r="P7" s="45">
        <v>19.98</v>
      </c>
      <c r="Q7" s="45">
        <v>19.98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500445</v>
      </c>
      <c r="J8" s="45" t="s">
        <v>886</v>
      </c>
      <c r="K8" s="45" t="s">
        <v>559</v>
      </c>
      <c r="L8" s="45" t="s">
        <v>26</v>
      </c>
      <c r="N8" s="45">
        <v>811.95</v>
      </c>
      <c r="P8" s="48">
        <v>2180.58</v>
      </c>
      <c r="Q8" s="45">
        <v>0</v>
      </c>
      <c r="R8" s="48">
        <v>2992.53</v>
      </c>
    </row>
    <row r="9" spans="1:18" x14ac:dyDescent="0.3">
      <c r="D9" s="45" t="s">
        <v>384</v>
      </c>
      <c r="F9" s="45">
        <v>138901</v>
      </c>
      <c r="I9" s="45">
        <v>500512</v>
      </c>
      <c r="J9" s="45" t="s">
        <v>400</v>
      </c>
      <c r="K9" s="45" t="s">
        <v>559</v>
      </c>
      <c r="L9" s="45" t="s">
        <v>26</v>
      </c>
      <c r="N9" s="48">
        <v>134830.78</v>
      </c>
      <c r="P9" s="48">
        <v>1526.61</v>
      </c>
      <c r="Q9" s="48">
        <v>136357.39000000001</v>
      </c>
      <c r="R9" s="45">
        <v>0</v>
      </c>
    </row>
    <row r="10" spans="1:18" x14ac:dyDescent="0.3">
      <c r="D10" s="45" t="s">
        <v>384</v>
      </c>
      <c r="F10" s="45">
        <v>138901</v>
      </c>
      <c r="I10" s="45">
        <v>500512</v>
      </c>
      <c r="J10" s="45" t="s">
        <v>400</v>
      </c>
      <c r="K10" s="45" t="s">
        <v>560</v>
      </c>
      <c r="L10" s="45" t="s">
        <v>26</v>
      </c>
      <c r="N10" s="48">
        <v>25652.22</v>
      </c>
      <c r="P10" s="48">
        <v>32779.599999999999</v>
      </c>
      <c r="Q10" s="48">
        <v>58431.82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500515</v>
      </c>
      <c r="J11" s="45" t="s">
        <v>401</v>
      </c>
      <c r="K11" s="45" t="s">
        <v>559</v>
      </c>
      <c r="L11" s="45" t="s">
        <v>26</v>
      </c>
      <c r="N11" s="45">
        <v>715.13</v>
      </c>
      <c r="P11" s="45">
        <v>185.34</v>
      </c>
      <c r="Q11" s="45">
        <v>0</v>
      </c>
      <c r="R11" s="45">
        <v>900.47</v>
      </c>
    </row>
    <row r="12" spans="1:18" x14ac:dyDescent="0.3">
      <c r="D12" s="45" t="s">
        <v>384</v>
      </c>
      <c r="F12" s="45">
        <v>138901</v>
      </c>
      <c r="I12" s="45">
        <v>500515</v>
      </c>
      <c r="J12" s="45" t="s">
        <v>401</v>
      </c>
      <c r="K12" s="45" t="s">
        <v>560</v>
      </c>
      <c r="L12" s="45" t="s">
        <v>26</v>
      </c>
      <c r="N12" s="45">
        <v>6.08</v>
      </c>
      <c r="P12" s="45">
        <v>101.46</v>
      </c>
      <c r="Q12" s="45">
        <v>55.05</v>
      </c>
      <c r="R12" s="45">
        <v>52.49</v>
      </c>
    </row>
    <row r="13" spans="1:18" x14ac:dyDescent="0.3">
      <c r="D13" s="45" t="s">
        <v>384</v>
      </c>
      <c r="F13" s="45">
        <v>138901</v>
      </c>
      <c r="I13" s="45">
        <v>500523</v>
      </c>
      <c r="J13" s="45" t="s">
        <v>644</v>
      </c>
      <c r="K13" s="45" t="s">
        <v>559</v>
      </c>
      <c r="L13" s="45" t="s">
        <v>26</v>
      </c>
      <c r="N13" s="45">
        <v>0</v>
      </c>
      <c r="P13" s="45">
        <v>1.1599999999999999</v>
      </c>
      <c r="Q13" s="45">
        <v>1.1599999999999999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500523</v>
      </c>
      <c r="J14" s="45" t="s">
        <v>644</v>
      </c>
      <c r="K14" s="45" t="s">
        <v>560</v>
      </c>
      <c r="L14" s="45" t="s">
        <v>26</v>
      </c>
      <c r="N14" s="45">
        <v>0</v>
      </c>
      <c r="P14" s="45">
        <v>5.27</v>
      </c>
      <c r="Q14" s="45">
        <v>5.27</v>
      </c>
      <c r="R14" s="45">
        <v>0</v>
      </c>
    </row>
    <row r="15" spans="1:18" x14ac:dyDescent="0.3">
      <c r="D15" s="45" t="s">
        <v>384</v>
      </c>
      <c r="F15" s="45">
        <v>138901</v>
      </c>
      <c r="I15" s="45">
        <v>500540</v>
      </c>
      <c r="J15" s="45" t="s">
        <v>748</v>
      </c>
      <c r="K15" s="45" t="s">
        <v>559</v>
      </c>
      <c r="L15" s="45" t="s">
        <v>26</v>
      </c>
      <c r="N15" s="48">
        <v>5439.36</v>
      </c>
      <c r="P15" s="48">
        <v>2392.5100000000002</v>
      </c>
      <c r="Q15" s="45">
        <v>0</v>
      </c>
      <c r="R15" s="48">
        <v>7831.87</v>
      </c>
    </row>
    <row r="16" spans="1:18" x14ac:dyDescent="0.3">
      <c r="D16" s="45" t="s">
        <v>384</v>
      </c>
      <c r="F16" s="45">
        <v>138901</v>
      </c>
      <c r="I16" s="45">
        <v>500540</v>
      </c>
      <c r="J16" s="45" t="s">
        <v>748</v>
      </c>
      <c r="K16" s="45" t="s">
        <v>560</v>
      </c>
      <c r="L16" s="45" t="s">
        <v>26</v>
      </c>
      <c r="N16" s="45">
        <v>-868.34</v>
      </c>
      <c r="P16" s="48">
        <v>9820.34</v>
      </c>
      <c r="Q16" s="48">
        <v>9399.83</v>
      </c>
      <c r="R16" s="45">
        <v>-447.83</v>
      </c>
    </row>
    <row r="17" spans="4:18" x14ac:dyDescent="0.3">
      <c r="D17" s="45" t="s">
        <v>384</v>
      </c>
      <c r="F17" s="45">
        <v>138901</v>
      </c>
      <c r="I17" s="45">
        <v>500544</v>
      </c>
      <c r="J17" s="45" t="s">
        <v>899</v>
      </c>
      <c r="K17" s="45" t="s">
        <v>559</v>
      </c>
      <c r="L17" s="45" t="s">
        <v>26</v>
      </c>
      <c r="N17" s="45">
        <v>3.76</v>
      </c>
      <c r="P17" s="45">
        <v>4.29</v>
      </c>
      <c r="Q17" s="45">
        <v>0</v>
      </c>
      <c r="R17" s="45">
        <v>8.0500000000000007</v>
      </c>
    </row>
    <row r="18" spans="4:18" x14ac:dyDescent="0.3">
      <c r="D18" s="45" t="s">
        <v>384</v>
      </c>
      <c r="F18" s="45">
        <v>138901</v>
      </c>
      <c r="I18" s="45">
        <v>500567</v>
      </c>
      <c r="J18" s="45" t="s">
        <v>903</v>
      </c>
      <c r="K18" s="45" t="s">
        <v>559</v>
      </c>
      <c r="L18" s="45" t="s">
        <v>26</v>
      </c>
      <c r="N18" s="45">
        <v>377.22</v>
      </c>
      <c r="P18" s="45">
        <v>34.07</v>
      </c>
      <c r="Q18" s="45">
        <v>411.29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500567</v>
      </c>
      <c r="J19" s="45" t="s">
        <v>903</v>
      </c>
      <c r="K19" s="45" t="s">
        <v>560</v>
      </c>
      <c r="L19" s="45" t="s">
        <v>26</v>
      </c>
      <c r="N19" s="45">
        <v>-6.67</v>
      </c>
      <c r="P19" s="45">
        <v>88.75</v>
      </c>
      <c r="Q19" s="45">
        <v>82.08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500591</v>
      </c>
      <c r="J20" s="45" t="s">
        <v>904</v>
      </c>
      <c r="K20" s="45" t="s">
        <v>559</v>
      </c>
      <c r="L20" s="45" t="s">
        <v>26</v>
      </c>
      <c r="N20" s="48">
        <v>62097.14</v>
      </c>
      <c r="P20" s="48">
        <v>8772.92</v>
      </c>
      <c r="Q20" s="48">
        <v>70870.06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500591</v>
      </c>
      <c r="J21" s="45" t="s">
        <v>904</v>
      </c>
      <c r="K21" s="45" t="s">
        <v>560</v>
      </c>
      <c r="L21" s="45" t="s">
        <v>26</v>
      </c>
      <c r="N21" s="48">
        <v>-8898.98</v>
      </c>
      <c r="P21" s="48">
        <v>26752.91</v>
      </c>
      <c r="Q21" s="48">
        <v>17853.93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500602</v>
      </c>
      <c r="J22" s="45" t="s">
        <v>568</v>
      </c>
      <c r="K22" s="45" t="s">
        <v>559</v>
      </c>
      <c r="L22" s="45" t="s">
        <v>26</v>
      </c>
      <c r="N22" s="45">
        <v>0</v>
      </c>
      <c r="P22" s="48">
        <v>1750.36</v>
      </c>
      <c r="Q22" s="48">
        <v>1750.36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500602</v>
      </c>
      <c r="J23" s="45" t="s">
        <v>568</v>
      </c>
      <c r="K23" s="45" t="s">
        <v>560</v>
      </c>
      <c r="L23" s="45" t="s">
        <v>26</v>
      </c>
      <c r="N23" s="45">
        <v>0</v>
      </c>
      <c r="P23" s="45">
        <v>109.5</v>
      </c>
      <c r="Q23" s="45">
        <v>109.5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500617</v>
      </c>
      <c r="J24" s="45" t="s">
        <v>749</v>
      </c>
      <c r="K24" s="45" t="s">
        <v>559</v>
      </c>
      <c r="L24" s="45" t="s">
        <v>26</v>
      </c>
      <c r="N24" s="45">
        <v>231.17</v>
      </c>
      <c r="P24" s="45">
        <v>0</v>
      </c>
      <c r="Q24" s="45">
        <v>231.17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500640</v>
      </c>
      <c r="J25" s="45" t="s">
        <v>414</v>
      </c>
      <c r="K25" s="45" t="s">
        <v>559</v>
      </c>
      <c r="L25" s="45" t="s">
        <v>26</v>
      </c>
      <c r="N25" s="48">
        <v>3646.44</v>
      </c>
      <c r="P25" s="45">
        <v>0</v>
      </c>
      <c r="Q25" s="45">
        <v>0</v>
      </c>
      <c r="R25" s="48">
        <v>3646.44</v>
      </c>
    </row>
    <row r="26" spans="4:18" x14ac:dyDescent="0.3">
      <c r="D26" s="45" t="s">
        <v>384</v>
      </c>
      <c r="F26" s="45">
        <v>138901</v>
      </c>
      <c r="I26" s="45">
        <v>500640</v>
      </c>
      <c r="J26" s="45" t="s">
        <v>414</v>
      </c>
      <c r="K26" s="45" t="s">
        <v>560</v>
      </c>
      <c r="L26" s="45" t="s">
        <v>26</v>
      </c>
      <c r="N26" s="45">
        <v>273.42</v>
      </c>
      <c r="P26" s="48">
        <v>1345.51</v>
      </c>
      <c r="Q26" s="48">
        <v>1093.28</v>
      </c>
      <c r="R26" s="45">
        <v>525.65</v>
      </c>
    </row>
    <row r="27" spans="4:18" x14ac:dyDescent="0.3">
      <c r="D27" s="45" t="s">
        <v>384</v>
      </c>
      <c r="F27" s="45">
        <v>138901</v>
      </c>
      <c r="I27" s="45">
        <v>500642</v>
      </c>
      <c r="J27" s="45" t="s">
        <v>414</v>
      </c>
      <c r="K27" s="45" t="s">
        <v>559</v>
      </c>
      <c r="L27" s="45" t="s">
        <v>26</v>
      </c>
      <c r="N27" s="48">
        <v>5887.26</v>
      </c>
      <c r="P27" s="45">
        <v>0</v>
      </c>
      <c r="Q27" s="45">
        <v>0</v>
      </c>
      <c r="R27" s="48">
        <v>5887.26</v>
      </c>
    </row>
    <row r="28" spans="4:18" x14ac:dyDescent="0.3">
      <c r="D28" s="45" t="s">
        <v>384</v>
      </c>
      <c r="F28" s="45">
        <v>138901</v>
      </c>
      <c r="I28" s="45">
        <v>500642</v>
      </c>
      <c r="J28" s="45" t="s">
        <v>414</v>
      </c>
      <c r="K28" s="45" t="s">
        <v>560</v>
      </c>
      <c r="L28" s="45" t="s">
        <v>26</v>
      </c>
      <c r="N28" s="45">
        <v>441.44</v>
      </c>
      <c r="P28" s="48">
        <v>2172.36</v>
      </c>
      <c r="Q28" s="48">
        <v>1765.14</v>
      </c>
      <c r="R28" s="45">
        <v>848.66</v>
      </c>
    </row>
    <row r="29" spans="4:18" x14ac:dyDescent="0.3">
      <c r="D29" s="45" t="s">
        <v>384</v>
      </c>
      <c r="F29" s="45">
        <v>138901</v>
      </c>
      <c r="I29" s="45">
        <v>500664</v>
      </c>
      <c r="J29" s="45" t="s">
        <v>918</v>
      </c>
      <c r="K29" s="45" t="s">
        <v>559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500682</v>
      </c>
      <c r="J30" s="45" t="s">
        <v>771</v>
      </c>
      <c r="K30" s="45" t="s">
        <v>559</v>
      </c>
      <c r="L30" s="45" t="s">
        <v>26</v>
      </c>
      <c r="N30" s="45">
        <v>0</v>
      </c>
      <c r="P30" s="45">
        <v>0</v>
      </c>
      <c r="Q30" s="45">
        <v>0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500682</v>
      </c>
      <c r="J31" s="45" t="s">
        <v>771</v>
      </c>
      <c r="K31" s="45" t="s">
        <v>560</v>
      </c>
      <c r="L31" s="45" t="s">
        <v>26</v>
      </c>
      <c r="N31" s="45">
        <v>0</v>
      </c>
      <c r="P31" s="45">
        <v>0</v>
      </c>
      <c r="Q31" s="45">
        <v>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500686</v>
      </c>
      <c r="J32" s="45" t="s">
        <v>751</v>
      </c>
      <c r="K32" s="45" t="s">
        <v>559</v>
      </c>
      <c r="L32" s="45" t="s">
        <v>26</v>
      </c>
      <c r="N32" s="45">
        <v>278.39</v>
      </c>
      <c r="P32" s="45">
        <v>136.84</v>
      </c>
      <c r="Q32" s="45">
        <v>351.58</v>
      </c>
      <c r="R32" s="45">
        <v>63.65</v>
      </c>
    </row>
    <row r="33" spans="4:18" x14ac:dyDescent="0.3">
      <c r="D33" s="45" t="s">
        <v>384</v>
      </c>
      <c r="F33" s="45">
        <v>138901</v>
      </c>
      <c r="I33" s="45">
        <v>500686</v>
      </c>
      <c r="J33" s="45" t="s">
        <v>751</v>
      </c>
      <c r="K33" s="45" t="s">
        <v>560</v>
      </c>
      <c r="L33" s="45" t="s">
        <v>26</v>
      </c>
      <c r="N33" s="45">
        <v>3.46</v>
      </c>
      <c r="P33" s="45">
        <v>119.91</v>
      </c>
      <c r="Q33" s="45">
        <v>118.85</v>
      </c>
      <c r="R33" s="45">
        <v>4.5199999999999996</v>
      </c>
    </row>
    <row r="34" spans="4:18" x14ac:dyDescent="0.3">
      <c r="D34" s="45" t="s">
        <v>384</v>
      </c>
      <c r="F34" s="45">
        <v>138901</v>
      </c>
      <c r="I34" s="45">
        <v>500717</v>
      </c>
      <c r="J34" s="45" t="s">
        <v>682</v>
      </c>
      <c r="K34" s="45" t="s">
        <v>559</v>
      </c>
      <c r="L34" s="45" t="s">
        <v>26</v>
      </c>
      <c r="N34" s="45">
        <v>0</v>
      </c>
      <c r="P34" s="48">
        <v>8810.59</v>
      </c>
      <c r="Q34" s="48">
        <v>8810.59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500717</v>
      </c>
      <c r="J35" s="45" t="s">
        <v>682</v>
      </c>
      <c r="K35" s="45" t="s">
        <v>560</v>
      </c>
      <c r="L35" s="45" t="s">
        <v>26</v>
      </c>
      <c r="N35" s="45">
        <v>0</v>
      </c>
      <c r="P35" s="45">
        <v>592.66999999999996</v>
      </c>
      <c r="Q35" s="45">
        <v>592.66999999999996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500724</v>
      </c>
      <c r="J36" s="45" t="s">
        <v>414</v>
      </c>
      <c r="K36" s="45" t="s">
        <v>559</v>
      </c>
      <c r="L36" s="45" t="s">
        <v>26</v>
      </c>
      <c r="N36" s="45">
        <v>0</v>
      </c>
      <c r="P36" s="45">
        <v>25.24</v>
      </c>
      <c r="Q36" s="45">
        <v>25.24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500724</v>
      </c>
      <c r="J37" s="45" t="s">
        <v>414</v>
      </c>
      <c r="K37" s="45" t="s">
        <v>560</v>
      </c>
      <c r="L37" s="45" t="s">
        <v>26</v>
      </c>
      <c r="N37" s="45">
        <v>0</v>
      </c>
      <c r="P37" s="45">
        <v>124.57</v>
      </c>
      <c r="Q37" s="45">
        <v>124.57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500732</v>
      </c>
      <c r="J38" s="45" t="s">
        <v>647</v>
      </c>
      <c r="K38" s="45" t="s">
        <v>559</v>
      </c>
      <c r="L38" s="45" t="s">
        <v>26</v>
      </c>
      <c r="N38" s="45">
        <v>0</v>
      </c>
      <c r="P38" s="45">
        <v>5.25</v>
      </c>
      <c r="Q38" s="45">
        <v>5.25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500732</v>
      </c>
      <c r="J39" s="45" t="s">
        <v>647</v>
      </c>
      <c r="K39" s="45" t="s">
        <v>560</v>
      </c>
      <c r="L39" s="45" t="s">
        <v>26</v>
      </c>
      <c r="N39" s="45">
        <v>0</v>
      </c>
      <c r="P39" s="45">
        <v>66.41</v>
      </c>
      <c r="Q39" s="45">
        <v>66.41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500740</v>
      </c>
      <c r="J40" s="45" t="s">
        <v>927</v>
      </c>
      <c r="K40" s="45" t="s">
        <v>559</v>
      </c>
      <c r="L40" s="45" t="s">
        <v>26</v>
      </c>
      <c r="N40" s="48">
        <v>3943.78</v>
      </c>
      <c r="P40" s="48">
        <v>4342.29</v>
      </c>
      <c r="Q40" s="45">
        <v>0</v>
      </c>
      <c r="R40" s="48">
        <v>8286.07</v>
      </c>
    </row>
    <row r="41" spans="4:18" x14ac:dyDescent="0.3">
      <c r="D41" s="45" t="s">
        <v>384</v>
      </c>
      <c r="F41" s="45">
        <v>138901</v>
      </c>
      <c r="I41" s="45">
        <v>500740</v>
      </c>
      <c r="J41" s="45" t="s">
        <v>927</v>
      </c>
      <c r="K41" s="45" t="s">
        <v>560</v>
      </c>
      <c r="L41" s="45" t="s">
        <v>26</v>
      </c>
      <c r="N41" s="45">
        <v>0</v>
      </c>
      <c r="P41" s="45">
        <v>253.77</v>
      </c>
      <c r="Q41" s="45">
        <v>0</v>
      </c>
      <c r="R41" s="45">
        <v>253.77</v>
      </c>
    </row>
    <row r="42" spans="4:18" x14ac:dyDescent="0.3">
      <c r="D42" s="45" t="s">
        <v>384</v>
      </c>
      <c r="F42" s="45">
        <v>138901</v>
      </c>
      <c r="I42" s="45">
        <v>500741</v>
      </c>
      <c r="J42" s="45" t="s">
        <v>928</v>
      </c>
      <c r="K42" s="45" t="s">
        <v>559</v>
      </c>
      <c r="L42" s="45" t="s">
        <v>26</v>
      </c>
      <c r="N42" s="45">
        <v>136.58000000000001</v>
      </c>
      <c r="P42" s="45">
        <v>726.8</v>
      </c>
      <c r="Q42" s="45">
        <v>0</v>
      </c>
      <c r="R42" s="45">
        <v>863.38</v>
      </c>
    </row>
    <row r="43" spans="4:18" x14ac:dyDescent="0.3">
      <c r="D43" s="45" t="s">
        <v>384</v>
      </c>
      <c r="F43" s="45">
        <v>138901</v>
      </c>
      <c r="I43" s="45">
        <v>500741</v>
      </c>
      <c r="J43" s="45" t="s">
        <v>928</v>
      </c>
      <c r="K43" s="45" t="s">
        <v>560</v>
      </c>
      <c r="L43" s="45" t="s">
        <v>26</v>
      </c>
      <c r="N43" s="45">
        <v>0</v>
      </c>
      <c r="P43" s="45">
        <v>8.7899999999999991</v>
      </c>
      <c r="Q43" s="45">
        <v>0</v>
      </c>
      <c r="R43" s="45">
        <v>8.7899999999999991</v>
      </c>
    </row>
    <row r="44" spans="4:18" x14ac:dyDescent="0.3">
      <c r="D44" s="45" t="s">
        <v>384</v>
      </c>
      <c r="F44" s="45">
        <v>138901</v>
      </c>
      <c r="I44" s="45">
        <v>500742</v>
      </c>
      <c r="J44" s="45" t="s">
        <v>774</v>
      </c>
      <c r="K44" s="45" t="s">
        <v>559</v>
      </c>
      <c r="L44" s="45" t="s">
        <v>26</v>
      </c>
      <c r="N44" s="45">
        <v>0</v>
      </c>
      <c r="P44" s="48">
        <v>1218.24</v>
      </c>
      <c r="Q44" s="48">
        <v>1218.24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500748</v>
      </c>
      <c r="J45" s="45" t="s">
        <v>752</v>
      </c>
      <c r="K45" s="45" t="s">
        <v>559</v>
      </c>
      <c r="L45" s="45" t="s">
        <v>26</v>
      </c>
      <c r="N45" s="45">
        <v>200.98</v>
      </c>
      <c r="P45" s="45">
        <v>130.55000000000001</v>
      </c>
      <c r="Q45" s="45">
        <v>220.34</v>
      </c>
      <c r="R45" s="45">
        <v>111.19</v>
      </c>
    </row>
    <row r="46" spans="4:18" x14ac:dyDescent="0.3">
      <c r="D46" s="45" t="s">
        <v>384</v>
      </c>
      <c r="F46" s="45">
        <v>138901</v>
      </c>
      <c r="I46" s="45">
        <v>500758</v>
      </c>
      <c r="J46" s="45" t="s">
        <v>422</v>
      </c>
      <c r="K46" s="45" t="s">
        <v>559</v>
      </c>
      <c r="L46" s="45" t="s">
        <v>26</v>
      </c>
      <c r="N46" s="45">
        <v>723.34</v>
      </c>
      <c r="P46" s="45">
        <v>0</v>
      </c>
      <c r="Q46" s="45">
        <v>723.34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500768</v>
      </c>
      <c r="J47" s="45" t="s">
        <v>423</v>
      </c>
      <c r="K47" s="45" t="s">
        <v>559</v>
      </c>
      <c r="L47" s="45" t="s">
        <v>26</v>
      </c>
      <c r="N47" s="45">
        <v>0</v>
      </c>
      <c r="P47" s="48">
        <v>1098.31</v>
      </c>
      <c r="Q47" s="48">
        <v>1098.31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500768</v>
      </c>
      <c r="J48" s="45" t="s">
        <v>423</v>
      </c>
      <c r="K48" s="45" t="s">
        <v>560</v>
      </c>
      <c r="L48" s="45" t="s">
        <v>26</v>
      </c>
      <c r="N48" s="45">
        <v>0</v>
      </c>
      <c r="P48" s="48">
        <v>4786.08</v>
      </c>
      <c r="Q48" s="48">
        <v>4786.08</v>
      </c>
      <c r="R48" s="45">
        <v>0</v>
      </c>
    </row>
    <row r="49" spans="2:18" x14ac:dyDescent="0.3">
      <c r="D49" s="45" t="s">
        <v>384</v>
      </c>
      <c r="F49" s="45">
        <v>138901</v>
      </c>
      <c r="I49" s="45">
        <v>500776</v>
      </c>
      <c r="J49" s="45" t="s">
        <v>424</v>
      </c>
      <c r="K49" s="45" t="s">
        <v>559</v>
      </c>
      <c r="L49" s="45" t="s">
        <v>26</v>
      </c>
      <c r="N49" s="48">
        <v>31905.02</v>
      </c>
      <c r="P49" s="48">
        <v>9489.67</v>
      </c>
      <c r="Q49" s="48">
        <v>5758.67</v>
      </c>
      <c r="R49" s="48">
        <v>35636.019999999997</v>
      </c>
    </row>
    <row r="50" spans="2:18" x14ac:dyDescent="0.3">
      <c r="D50" s="45" t="s">
        <v>384</v>
      </c>
      <c r="F50" s="45">
        <v>138901</v>
      </c>
      <c r="I50" s="45">
        <v>500776</v>
      </c>
      <c r="J50" s="45" t="s">
        <v>424</v>
      </c>
      <c r="K50" s="45" t="s">
        <v>560</v>
      </c>
      <c r="L50" s="45" t="s">
        <v>26</v>
      </c>
      <c r="N50" s="48">
        <v>1416.54</v>
      </c>
      <c r="P50" s="48">
        <v>12583.38</v>
      </c>
      <c r="Q50" s="48">
        <v>10718.42</v>
      </c>
      <c r="R50" s="48">
        <v>3281.5</v>
      </c>
    </row>
    <row r="51" spans="2:18" x14ac:dyDescent="0.3">
      <c r="D51" s="45" t="s">
        <v>384</v>
      </c>
      <c r="F51" s="45">
        <v>138901</v>
      </c>
      <c r="I51" s="45">
        <v>500781</v>
      </c>
      <c r="J51" s="45" t="s">
        <v>424</v>
      </c>
      <c r="K51" s="45" t="s">
        <v>559</v>
      </c>
      <c r="L51" s="45" t="s">
        <v>26</v>
      </c>
      <c r="N51" s="48">
        <v>10494.07</v>
      </c>
      <c r="P51" s="45">
        <v>802.99</v>
      </c>
      <c r="Q51" s="48">
        <v>5931.52</v>
      </c>
      <c r="R51" s="48">
        <v>5365.54</v>
      </c>
    </row>
    <row r="52" spans="2:18" x14ac:dyDescent="0.3">
      <c r="D52" s="45" t="s">
        <v>384</v>
      </c>
      <c r="F52" s="45">
        <v>138901</v>
      </c>
      <c r="I52" s="45">
        <v>500781</v>
      </c>
      <c r="J52" s="45" t="s">
        <v>424</v>
      </c>
      <c r="K52" s="45" t="s">
        <v>560</v>
      </c>
      <c r="L52" s="45" t="s">
        <v>26</v>
      </c>
      <c r="N52" s="45">
        <v>294.89999999999998</v>
      </c>
      <c r="P52" s="48">
        <v>2068.5</v>
      </c>
      <c r="Q52" s="48">
        <v>1661.82</v>
      </c>
      <c r="R52" s="45">
        <v>701.58</v>
      </c>
    </row>
    <row r="53" spans="2:18" x14ac:dyDescent="0.3">
      <c r="D53" s="45" t="s">
        <v>384</v>
      </c>
      <c r="F53" s="45">
        <v>138901</v>
      </c>
      <c r="I53" s="45">
        <v>500787</v>
      </c>
      <c r="J53" s="45" t="s">
        <v>775</v>
      </c>
      <c r="K53" s="45" t="s">
        <v>559</v>
      </c>
      <c r="L53" s="45" t="s">
        <v>26</v>
      </c>
      <c r="N53" s="45">
        <v>0</v>
      </c>
      <c r="P53" s="48">
        <v>1694.07</v>
      </c>
      <c r="Q53" s="48">
        <v>1694.07</v>
      </c>
      <c r="R53" s="45">
        <v>0</v>
      </c>
    </row>
    <row r="54" spans="2:18" x14ac:dyDescent="0.3">
      <c r="D54" s="45" t="s">
        <v>384</v>
      </c>
      <c r="F54" s="45">
        <v>138901</v>
      </c>
      <c r="I54" s="45">
        <v>500787</v>
      </c>
      <c r="J54" s="45" t="s">
        <v>775</v>
      </c>
      <c r="K54" s="45" t="s">
        <v>560</v>
      </c>
      <c r="L54" s="45" t="s">
        <v>26</v>
      </c>
      <c r="N54" s="45">
        <v>0</v>
      </c>
      <c r="P54" s="45">
        <v>107.44</v>
      </c>
      <c r="Q54" s="45">
        <v>107.44</v>
      </c>
      <c r="R54" s="45">
        <v>0</v>
      </c>
    </row>
    <row r="55" spans="2:18" x14ac:dyDescent="0.3">
      <c r="D55" s="45" t="s">
        <v>384</v>
      </c>
      <c r="F55" s="45">
        <v>138901</v>
      </c>
      <c r="I55" s="45">
        <v>500793</v>
      </c>
      <c r="J55" s="45" t="s">
        <v>753</v>
      </c>
      <c r="K55" s="45" t="s">
        <v>559</v>
      </c>
      <c r="L55" s="45" t="s">
        <v>26</v>
      </c>
      <c r="N55" s="45">
        <v>13.08</v>
      </c>
      <c r="P55" s="45">
        <v>0</v>
      </c>
      <c r="Q55" s="45">
        <v>13.08</v>
      </c>
      <c r="R55" s="45">
        <v>0</v>
      </c>
    </row>
    <row r="56" spans="2:18" x14ac:dyDescent="0.3">
      <c r="D56" s="45" t="s">
        <v>384</v>
      </c>
      <c r="F56" s="45">
        <v>138901</v>
      </c>
      <c r="I56" s="45">
        <v>500793</v>
      </c>
      <c r="J56" s="45" t="s">
        <v>753</v>
      </c>
      <c r="K56" s="45" t="s">
        <v>560</v>
      </c>
      <c r="L56" s="45" t="s">
        <v>26</v>
      </c>
      <c r="N56" s="45">
        <v>-0.16</v>
      </c>
      <c r="P56" s="48">
        <v>1056.74</v>
      </c>
      <c r="Q56" s="48">
        <v>1056.58</v>
      </c>
      <c r="R56" s="45">
        <v>0</v>
      </c>
    </row>
    <row r="57" spans="2:18" x14ac:dyDescent="0.3">
      <c r="D57" s="45" t="s">
        <v>384</v>
      </c>
      <c r="F57" s="45">
        <v>138901</v>
      </c>
      <c r="I57" s="45">
        <v>500806</v>
      </c>
      <c r="J57" s="45" t="s">
        <v>426</v>
      </c>
      <c r="K57" s="45" t="s">
        <v>559</v>
      </c>
      <c r="L57" s="45" t="s">
        <v>26</v>
      </c>
      <c r="N57" s="45">
        <v>0.04</v>
      </c>
      <c r="P57" s="45">
        <v>0.68</v>
      </c>
      <c r="Q57" s="45">
        <v>0.09</v>
      </c>
      <c r="R57" s="45">
        <v>0.63</v>
      </c>
    </row>
    <row r="58" spans="2:18" x14ac:dyDescent="0.3">
      <c r="D58" s="45" t="s">
        <v>384</v>
      </c>
      <c r="F58" s="45">
        <v>138901</v>
      </c>
      <c r="I58" s="45">
        <v>500852</v>
      </c>
      <c r="J58" s="45" t="s">
        <v>429</v>
      </c>
      <c r="K58" s="45" t="s">
        <v>559</v>
      </c>
      <c r="L58" s="45" t="s">
        <v>26</v>
      </c>
      <c r="N58" s="45">
        <v>0</v>
      </c>
      <c r="P58" s="45">
        <v>0.26</v>
      </c>
      <c r="Q58" s="45">
        <v>0</v>
      </c>
      <c r="R58" s="45">
        <v>0.26</v>
      </c>
    </row>
    <row r="59" spans="2:18" x14ac:dyDescent="0.3">
      <c r="D59" s="45" t="s">
        <v>384</v>
      </c>
      <c r="F59" s="45">
        <v>138901</v>
      </c>
      <c r="I59" s="45">
        <v>500856</v>
      </c>
      <c r="J59" s="45" t="s">
        <v>755</v>
      </c>
      <c r="K59" s="45" t="s">
        <v>559</v>
      </c>
      <c r="L59" s="45" t="s">
        <v>26</v>
      </c>
      <c r="N59" s="45">
        <v>132.59</v>
      </c>
      <c r="P59" s="45">
        <v>436.37</v>
      </c>
      <c r="Q59" s="45">
        <v>52.69</v>
      </c>
      <c r="R59" s="45">
        <v>516.27</v>
      </c>
    </row>
    <row r="60" spans="2:18" x14ac:dyDescent="0.3">
      <c r="D60" s="45" t="s">
        <v>384</v>
      </c>
      <c r="F60" s="45">
        <v>138901</v>
      </c>
      <c r="I60" s="45">
        <v>500856</v>
      </c>
      <c r="J60" s="45" t="s">
        <v>755</v>
      </c>
      <c r="K60" s="45" t="s">
        <v>560</v>
      </c>
      <c r="L60" s="45" t="s">
        <v>26</v>
      </c>
      <c r="N60" s="45">
        <v>0.72</v>
      </c>
      <c r="P60" s="45">
        <v>9.2899999999999991</v>
      </c>
      <c r="Q60" s="45">
        <v>1.26</v>
      </c>
      <c r="R60" s="45">
        <v>8.75</v>
      </c>
    </row>
    <row r="62" spans="2:18" x14ac:dyDescent="0.3">
      <c r="B62" s="45" t="s">
        <v>442</v>
      </c>
      <c r="D62" s="45" t="s">
        <v>384</v>
      </c>
      <c r="F62" s="45">
        <v>138901</v>
      </c>
      <c r="L62" s="45" t="s">
        <v>26</v>
      </c>
      <c r="N62" s="48">
        <v>280182.71000000002</v>
      </c>
      <c r="P62" s="48">
        <v>140739.22</v>
      </c>
      <c r="Q62" s="48">
        <v>343574.42</v>
      </c>
      <c r="R62" s="48">
        <v>77347.509999999995</v>
      </c>
    </row>
    <row r="64" spans="2:18" x14ac:dyDescent="0.3">
      <c r="B64" s="45" t="s">
        <v>443</v>
      </c>
      <c r="D64" s="45" t="s">
        <v>384</v>
      </c>
      <c r="L64" s="45" t="s">
        <v>26</v>
      </c>
      <c r="N64" s="48">
        <v>280182.71000000002</v>
      </c>
      <c r="P64" s="48">
        <v>140739.22</v>
      </c>
      <c r="Q64" s="48">
        <v>343574.42</v>
      </c>
      <c r="R64" s="48">
        <v>77347.509999999995</v>
      </c>
    </row>
    <row r="66" spans="1:18" x14ac:dyDescent="0.3">
      <c r="B66" s="45" t="s">
        <v>444</v>
      </c>
      <c r="L66" s="45" t="s">
        <v>26</v>
      </c>
      <c r="N66" s="48">
        <v>280182.71000000002</v>
      </c>
      <c r="P66" s="48">
        <v>140739.22</v>
      </c>
      <c r="Q66" s="48">
        <v>343574.42</v>
      </c>
      <c r="R66" s="48">
        <v>77347.509999999995</v>
      </c>
    </row>
    <row r="68" spans="1:18" x14ac:dyDescent="0.3">
      <c r="A68" s="45" t="s">
        <v>1145</v>
      </c>
    </row>
    <row r="69" spans="1:18" x14ac:dyDescent="0.3">
      <c r="A69" s="45" t="s">
        <v>446</v>
      </c>
    </row>
    <row r="70" spans="1:18" x14ac:dyDescent="0.3">
      <c r="A70" s="45" t="s">
        <v>1136</v>
      </c>
    </row>
    <row r="71" spans="1:18" x14ac:dyDescent="0.3">
      <c r="A71" s="45" t="s">
        <v>447</v>
      </c>
    </row>
    <row r="73" spans="1:18" x14ac:dyDescent="0.3">
      <c r="C73" s="45" t="s">
        <v>379</v>
      </c>
      <c r="E73" s="45" t="s">
        <v>374</v>
      </c>
      <c r="G73" s="45" t="s">
        <v>448</v>
      </c>
      <c r="H73" s="45" t="s">
        <v>380</v>
      </c>
      <c r="J73" s="45" t="s">
        <v>381</v>
      </c>
      <c r="M73" s="45" t="s">
        <v>382</v>
      </c>
      <c r="O73" s="45" t="s">
        <v>383</v>
      </c>
    </row>
    <row r="75" spans="1:18" x14ac:dyDescent="0.3">
      <c r="C75" s="45" t="s">
        <v>26</v>
      </c>
      <c r="E75" s="45" t="s">
        <v>384</v>
      </c>
      <c r="G75" s="45" t="s">
        <v>560</v>
      </c>
      <c r="H75" s="48">
        <v>18314.63</v>
      </c>
      <c r="J75" s="48">
        <v>94973.23</v>
      </c>
      <c r="M75" s="48">
        <v>108049.98</v>
      </c>
      <c r="O75" s="48">
        <v>5237.88</v>
      </c>
    </row>
    <row r="76" spans="1:18" x14ac:dyDescent="0.3">
      <c r="C76" s="45" t="s">
        <v>26</v>
      </c>
      <c r="E76" s="45" t="s">
        <v>384</v>
      </c>
      <c r="G76" s="45" t="s">
        <v>559</v>
      </c>
      <c r="H76" s="48">
        <v>261868.08</v>
      </c>
      <c r="J76" s="48">
        <v>45765.99</v>
      </c>
      <c r="M76" s="48">
        <v>235524.44</v>
      </c>
      <c r="O76" s="48">
        <v>72109.63</v>
      </c>
    </row>
    <row r="78" spans="1:18" x14ac:dyDescent="0.3">
      <c r="B78" s="45" t="s">
        <v>442</v>
      </c>
      <c r="C78" s="45" t="s">
        <v>26</v>
      </c>
      <c r="H78" s="48">
        <v>280182.71000000002</v>
      </c>
      <c r="J78" s="48">
        <v>140739.22</v>
      </c>
      <c r="M78" s="48">
        <v>343574.42</v>
      </c>
      <c r="O78" s="48">
        <v>77347.509999999995</v>
      </c>
    </row>
  </sheetData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7">
    <tabColor rgb="FFFFC000"/>
  </sheetPr>
  <dimension ref="A1:R12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1146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26058.98</v>
      </c>
      <c r="P7" s="48">
        <v>37757.93</v>
      </c>
      <c r="Q7" s="48">
        <v>31335.57</v>
      </c>
      <c r="R7" s="48">
        <v>32481.34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6678.96</v>
      </c>
      <c r="P9" s="48">
        <v>13397.56</v>
      </c>
      <c r="Q9" s="48">
        <v>11955.53</v>
      </c>
      <c r="R9" s="48">
        <v>8120.99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8">
        <v>13540.72</v>
      </c>
      <c r="P11" s="48">
        <v>37669.31</v>
      </c>
      <c r="Q11" s="48">
        <v>13983.88</v>
      </c>
      <c r="R11" s="48">
        <v>37226.15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1547723.83</v>
      </c>
      <c r="P13" s="45">
        <v>0</v>
      </c>
      <c r="Q13" s="45">
        <v>0</v>
      </c>
      <c r="R13" s="48">
        <v>1547723.83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101126.55</v>
      </c>
      <c r="P14" s="48">
        <v>127071.75</v>
      </c>
      <c r="Q14" s="48">
        <v>101126.55</v>
      </c>
      <c r="R14" s="48">
        <v>127071.75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380761.56</v>
      </c>
      <c r="P15" s="45">
        <v>0</v>
      </c>
      <c r="Q15" s="45">
        <v>0</v>
      </c>
      <c r="R15" s="48">
        <v>380761.56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9399.01</v>
      </c>
      <c r="P16" s="48">
        <v>15879.2</v>
      </c>
      <c r="Q16" s="48">
        <v>9725.56</v>
      </c>
      <c r="R16" s="48">
        <v>15552.65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8">
        <v>2438</v>
      </c>
      <c r="Q17" s="45">
        <v>0</v>
      </c>
      <c r="R17" s="48">
        <v>118243.83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5">
        <v>0</v>
      </c>
      <c r="P23" s="45">
        <v>0</v>
      </c>
      <c r="Q23" s="45">
        <v>0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358575</v>
      </c>
      <c r="P26" s="48">
        <v>453075</v>
      </c>
      <c r="Q26" s="48">
        <v>358575</v>
      </c>
      <c r="R26" s="48">
        <v>453075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1120846.98</v>
      </c>
      <c r="P27" s="45">
        <v>0</v>
      </c>
      <c r="Q27" s="45">
        <v>0</v>
      </c>
      <c r="R27" s="48">
        <v>1120846.98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-177.4</v>
      </c>
      <c r="P28" s="45">
        <v>450.69</v>
      </c>
      <c r="Q28" s="45">
        <v>273.29000000000002</v>
      </c>
      <c r="R28" s="45">
        <v>0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83.81</v>
      </c>
      <c r="Q29" s="48">
        <v>17097.8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0</v>
      </c>
      <c r="P32" s="45">
        <v>0</v>
      </c>
      <c r="Q32" s="45">
        <v>0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325.05</v>
      </c>
      <c r="Q39" s="45">
        <v>325.05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5">
        <v>0</v>
      </c>
      <c r="P40" s="48">
        <v>6845.08</v>
      </c>
      <c r="Q40" s="48">
        <v>6845.08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1722.06</v>
      </c>
      <c r="Q41" s="48">
        <v>1722.06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8">
        <v>1224.8800000000001</v>
      </c>
      <c r="Q43" s="48">
        <v>1224.8800000000001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9851.26</v>
      </c>
      <c r="Q44" s="48">
        <v>9851.26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364939.19</v>
      </c>
      <c r="Q45" s="48">
        <v>364939.19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12806.53</v>
      </c>
      <c r="Q46" s="48">
        <v>12806.53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579</v>
      </c>
      <c r="L49" s="45" t="s">
        <v>26</v>
      </c>
      <c r="N49" s="48">
        <v>-1172.48</v>
      </c>
      <c r="P49" s="48">
        <v>1172.48</v>
      </c>
      <c r="Q49" s="48">
        <v>6405.2</v>
      </c>
      <c r="R49" s="48">
        <v>-6405.2</v>
      </c>
    </row>
    <row r="50" spans="4:18" x14ac:dyDescent="0.3">
      <c r="D50" s="45" t="s">
        <v>384</v>
      </c>
      <c r="F50" s="45">
        <v>138901</v>
      </c>
      <c r="I50" s="45">
        <v>500460</v>
      </c>
      <c r="J50" s="45" t="s">
        <v>888</v>
      </c>
      <c r="K50" s="45" t="s">
        <v>580</v>
      </c>
      <c r="L50" s="45" t="s">
        <v>26</v>
      </c>
      <c r="N50" s="48">
        <v>71982.240000000005</v>
      </c>
      <c r="P50" s="45">
        <v>0</v>
      </c>
      <c r="Q50" s="45">
        <v>0</v>
      </c>
      <c r="R50" s="48">
        <v>71982.240000000005</v>
      </c>
    </row>
    <row r="51" spans="4:18" x14ac:dyDescent="0.3">
      <c r="D51" s="45" t="s">
        <v>384</v>
      </c>
      <c r="F51" s="45">
        <v>138901</v>
      </c>
      <c r="I51" s="45">
        <v>500491</v>
      </c>
      <c r="J51" s="45" t="s">
        <v>640</v>
      </c>
      <c r="K51" s="45" t="s">
        <v>579</v>
      </c>
      <c r="L51" s="45" t="s">
        <v>26</v>
      </c>
      <c r="N51" s="45">
        <v>0</v>
      </c>
      <c r="P51" s="45">
        <v>205.32</v>
      </c>
      <c r="Q51" s="45">
        <v>205.32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579</v>
      </c>
      <c r="L52" s="45" t="s">
        <v>26</v>
      </c>
      <c r="N52" s="45">
        <v>0</v>
      </c>
      <c r="P52" s="48">
        <v>1430.56</v>
      </c>
      <c r="Q52" s="48">
        <v>1430.56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500495</v>
      </c>
      <c r="J53" s="45" t="s">
        <v>641</v>
      </c>
      <c r="K53" s="45" t="s">
        <v>580</v>
      </c>
      <c r="L53" s="45" t="s">
        <v>26</v>
      </c>
      <c r="N53" s="45">
        <v>0</v>
      </c>
      <c r="P53" s="48">
        <v>2710.11</v>
      </c>
      <c r="Q53" s="48">
        <v>2710.11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579</v>
      </c>
      <c r="L54" s="45" t="s">
        <v>26</v>
      </c>
      <c r="N54" s="45">
        <v>0</v>
      </c>
      <c r="P54" s="48">
        <v>7939.48</v>
      </c>
      <c r="Q54" s="48">
        <v>7939.48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500496</v>
      </c>
      <c r="J55" s="45" t="s">
        <v>595</v>
      </c>
      <c r="K55" s="45" t="s">
        <v>580</v>
      </c>
      <c r="L55" s="45" t="s">
        <v>26</v>
      </c>
      <c r="N55" s="45">
        <v>0</v>
      </c>
      <c r="P55" s="45">
        <v>25.28</v>
      </c>
      <c r="Q55" s="45">
        <v>25.28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500507</v>
      </c>
      <c r="J56" s="45" t="s">
        <v>642</v>
      </c>
      <c r="K56" s="45" t="s">
        <v>580</v>
      </c>
      <c r="L56" s="45" t="s">
        <v>26</v>
      </c>
      <c r="N56" s="45">
        <v>0</v>
      </c>
      <c r="P56" s="48">
        <v>4136.2</v>
      </c>
      <c r="Q56" s="48">
        <v>4136.2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579</v>
      </c>
      <c r="L57" s="45" t="s">
        <v>26</v>
      </c>
      <c r="N57" s="48">
        <v>22318.05</v>
      </c>
      <c r="P57" s="48">
        <v>42780.6</v>
      </c>
      <c r="Q57" s="48">
        <v>22645.73</v>
      </c>
      <c r="R57" s="48">
        <v>42452.92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580</v>
      </c>
      <c r="L58" s="45" t="s">
        <v>26</v>
      </c>
      <c r="N58" s="48">
        <v>612249.24</v>
      </c>
      <c r="P58" s="48">
        <v>29237.34</v>
      </c>
      <c r="Q58" s="45">
        <v>0</v>
      </c>
      <c r="R58" s="48">
        <v>641486.57999999996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579</v>
      </c>
      <c r="L59" s="45" t="s">
        <v>26</v>
      </c>
      <c r="N59" s="45">
        <v>0</v>
      </c>
      <c r="P59" s="48">
        <v>141078.79</v>
      </c>
      <c r="Q59" s="48">
        <v>141078.79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580</v>
      </c>
      <c r="L60" s="45" t="s">
        <v>26</v>
      </c>
      <c r="N60" s="45">
        <v>0</v>
      </c>
      <c r="P60" s="48">
        <v>83098.850000000006</v>
      </c>
      <c r="Q60" s="48">
        <v>83098.850000000006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579</v>
      </c>
      <c r="L61" s="45" t="s">
        <v>26</v>
      </c>
      <c r="N61" s="45">
        <v>0</v>
      </c>
      <c r="P61" s="48">
        <v>4793.33</v>
      </c>
      <c r="Q61" s="48">
        <v>4793.33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580</v>
      </c>
      <c r="L62" s="45" t="s">
        <v>26</v>
      </c>
      <c r="N62" s="45">
        <v>0</v>
      </c>
      <c r="P62" s="45">
        <v>689.67</v>
      </c>
      <c r="Q62" s="45">
        <v>689.67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500539</v>
      </c>
      <c r="J63" s="45" t="s">
        <v>645</v>
      </c>
      <c r="K63" s="45" t="s">
        <v>579</v>
      </c>
      <c r="L63" s="45" t="s">
        <v>26</v>
      </c>
      <c r="N63" s="45">
        <v>0</v>
      </c>
      <c r="P63" s="48">
        <v>2739.73</v>
      </c>
      <c r="Q63" s="48">
        <v>2739.73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500543</v>
      </c>
      <c r="J64" s="45" t="s">
        <v>898</v>
      </c>
      <c r="K64" s="45" t="s">
        <v>580</v>
      </c>
      <c r="L64" s="45" t="s">
        <v>26</v>
      </c>
      <c r="N64" s="48">
        <v>15302.66</v>
      </c>
      <c r="P64" s="45">
        <v>0</v>
      </c>
      <c r="Q64" s="45">
        <v>0</v>
      </c>
      <c r="R64" s="48">
        <v>15302.66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579</v>
      </c>
      <c r="L65" s="45" t="s">
        <v>26</v>
      </c>
      <c r="N65" s="48">
        <v>-50672.58</v>
      </c>
      <c r="P65" s="48">
        <v>2672725.36</v>
      </c>
      <c r="Q65" s="48">
        <v>2479405.36</v>
      </c>
      <c r="R65" s="48">
        <v>142647.42000000001</v>
      </c>
    </row>
    <row r="66" spans="4:18" x14ac:dyDescent="0.3">
      <c r="D66" s="45" t="s">
        <v>384</v>
      </c>
      <c r="F66" s="45">
        <v>138901</v>
      </c>
      <c r="I66" s="45">
        <v>500557</v>
      </c>
      <c r="J66" s="45" t="s">
        <v>406</v>
      </c>
      <c r="K66" s="45" t="s">
        <v>580</v>
      </c>
      <c r="L66" s="45" t="s">
        <v>26</v>
      </c>
      <c r="N66" s="48">
        <v>3177326.58</v>
      </c>
      <c r="P66" s="45">
        <v>0</v>
      </c>
      <c r="Q66" s="45">
        <v>0</v>
      </c>
      <c r="R66" s="48">
        <v>3177326.58</v>
      </c>
    </row>
    <row r="67" spans="4:18" x14ac:dyDescent="0.3">
      <c r="D67" s="45" t="s">
        <v>384</v>
      </c>
      <c r="F67" s="45">
        <v>138901</v>
      </c>
      <c r="I67" s="45">
        <v>500560</v>
      </c>
      <c r="J67" s="45" t="s">
        <v>407</v>
      </c>
      <c r="K67" s="45" t="s">
        <v>580</v>
      </c>
      <c r="L67" s="45" t="s">
        <v>26</v>
      </c>
      <c r="N67" s="48">
        <v>32381.3</v>
      </c>
      <c r="P67" s="45">
        <v>0</v>
      </c>
      <c r="Q67" s="45">
        <v>0</v>
      </c>
      <c r="R67" s="48">
        <v>32381.3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579</v>
      </c>
      <c r="L68" s="45" t="s">
        <v>26</v>
      </c>
      <c r="N68" s="48">
        <v>-1190.18</v>
      </c>
      <c r="P68" s="48">
        <v>4531.21</v>
      </c>
      <c r="Q68" s="48">
        <v>4478.95</v>
      </c>
      <c r="R68" s="48">
        <v>-1137.92</v>
      </c>
    </row>
    <row r="69" spans="4:18" x14ac:dyDescent="0.3">
      <c r="D69" s="45" t="s">
        <v>384</v>
      </c>
      <c r="F69" s="45">
        <v>138901</v>
      </c>
      <c r="I69" s="45">
        <v>500576</v>
      </c>
      <c r="J69" s="45" t="s">
        <v>408</v>
      </c>
      <c r="K69" s="45" t="s">
        <v>580</v>
      </c>
      <c r="L69" s="45" t="s">
        <v>26</v>
      </c>
      <c r="N69" s="48">
        <v>1758.12</v>
      </c>
      <c r="P69" s="45">
        <v>0</v>
      </c>
      <c r="Q69" s="45">
        <v>0</v>
      </c>
      <c r="R69" s="48">
        <v>1758.12</v>
      </c>
    </row>
    <row r="70" spans="4:18" x14ac:dyDescent="0.3">
      <c r="D70" s="45" t="s">
        <v>384</v>
      </c>
      <c r="F70" s="45">
        <v>138901</v>
      </c>
      <c r="I70" s="45">
        <v>500577</v>
      </c>
      <c r="J70" s="45" t="s">
        <v>409</v>
      </c>
      <c r="K70" s="45" t="s">
        <v>580</v>
      </c>
      <c r="L70" s="45" t="s">
        <v>26</v>
      </c>
      <c r="N70" s="48">
        <v>7185.8</v>
      </c>
      <c r="P70" s="45">
        <v>0</v>
      </c>
      <c r="Q70" s="45">
        <v>0</v>
      </c>
      <c r="R70" s="48">
        <v>7185.8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579</v>
      </c>
      <c r="L71" s="45" t="s">
        <v>26</v>
      </c>
      <c r="N71" s="45">
        <v>0</v>
      </c>
      <c r="P71" s="48">
        <v>80957.460000000006</v>
      </c>
      <c r="Q71" s="48">
        <v>80957.460000000006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500591</v>
      </c>
      <c r="J72" s="45" t="s">
        <v>904</v>
      </c>
      <c r="K72" s="45" t="s">
        <v>580</v>
      </c>
      <c r="L72" s="45" t="s">
        <v>26</v>
      </c>
      <c r="N72" s="45">
        <v>0</v>
      </c>
      <c r="P72" s="48">
        <v>32441.98</v>
      </c>
      <c r="Q72" s="48">
        <v>32441.98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5">
        <v>0</v>
      </c>
      <c r="P74" s="45">
        <v>0</v>
      </c>
      <c r="Q74" s="45">
        <v>0</v>
      </c>
      <c r="R74" s="45">
        <v>0</v>
      </c>
    </row>
    <row r="75" spans="4:18" x14ac:dyDescent="0.3">
      <c r="D75" s="45" t="s">
        <v>384</v>
      </c>
      <c r="F75" s="45">
        <v>138901</v>
      </c>
      <c r="I75" s="45">
        <v>500625</v>
      </c>
      <c r="J75" s="45" t="s">
        <v>824</v>
      </c>
      <c r="K75" s="45" t="s">
        <v>579</v>
      </c>
      <c r="L75" s="45" t="s">
        <v>26</v>
      </c>
      <c r="N75" s="45">
        <v>0</v>
      </c>
      <c r="P75" s="48">
        <v>9575.61</v>
      </c>
      <c r="Q75" s="48">
        <v>9575.61</v>
      </c>
      <c r="R75" s="45">
        <v>0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580</v>
      </c>
      <c r="L76" s="45" t="s">
        <v>26</v>
      </c>
      <c r="N76" s="45">
        <v>0</v>
      </c>
      <c r="P76" s="48">
        <v>3310.61</v>
      </c>
      <c r="Q76" s="48">
        <v>3310.61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500629</v>
      </c>
      <c r="J77" s="45" t="s">
        <v>412</v>
      </c>
      <c r="K77" s="45" t="s">
        <v>580</v>
      </c>
      <c r="L77" s="45" t="s">
        <v>26</v>
      </c>
      <c r="N77" s="45">
        <v>0</v>
      </c>
      <c r="P77" s="48">
        <v>1200</v>
      </c>
      <c r="Q77" s="45">
        <v>0</v>
      </c>
      <c r="R77" s="48">
        <v>1200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8">
        <v>1464.86</v>
      </c>
      <c r="P78" s="48">
        <v>3874.54</v>
      </c>
      <c r="Q78" s="48">
        <v>1464.86</v>
      </c>
      <c r="R78" s="48">
        <v>3874.54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56140.67</v>
      </c>
      <c r="P79" s="48">
        <v>10334.67</v>
      </c>
      <c r="Q79" s="45">
        <v>0</v>
      </c>
      <c r="R79" s="48">
        <v>66475.34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25886.18</v>
      </c>
      <c r="P80" s="48">
        <v>11305.27</v>
      </c>
      <c r="Q80" s="45">
        <v>0</v>
      </c>
      <c r="R80" s="48">
        <v>37191.449999999997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8">
        <v>2720</v>
      </c>
      <c r="R81" s="48">
        <v>1999.89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63600.67</v>
      </c>
      <c r="P84" s="45">
        <v>0</v>
      </c>
      <c r="Q84" s="45">
        <v>0</v>
      </c>
      <c r="R84" s="48">
        <v>63600.67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8">
        <v>2000</v>
      </c>
      <c r="R86" s="48">
        <v>1406.62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15.44</v>
      </c>
      <c r="Q88" s="45">
        <v>15.44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395.2</v>
      </c>
      <c r="Q90" s="45">
        <v>395.2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579</v>
      </c>
      <c r="L93" s="45" t="s">
        <v>26</v>
      </c>
      <c r="N93" s="45">
        <v>258.91000000000003</v>
      </c>
      <c r="P93" s="45">
        <v>608.41999999999996</v>
      </c>
      <c r="Q93" s="45">
        <v>258.91000000000003</v>
      </c>
      <c r="R93" s="45">
        <v>608.41999999999996</v>
      </c>
    </row>
    <row r="94" spans="4:18" x14ac:dyDescent="0.3">
      <c r="D94" s="45" t="s">
        <v>384</v>
      </c>
      <c r="F94" s="45">
        <v>138901</v>
      </c>
      <c r="I94" s="45">
        <v>500730</v>
      </c>
      <c r="J94" s="45" t="s">
        <v>924</v>
      </c>
      <c r="K94" s="45" t="s">
        <v>580</v>
      </c>
      <c r="L94" s="45" t="s">
        <v>26</v>
      </c>
      <c r="N94" s="48">
        <v>18852.080000000002</v>
      </c>
      <c r="P94" s="48">
        <v>18604.5</v>
      </c>
      <c r="Q94" s="45">
        <v>0</v>
      </c>
      <c r="R94" s="48">
        <v>37456.58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579</v>
      </c>
      <c r="L95" s="45" t="s">
        <v>26</v>
      </c>
      <c r="N95" s="45">
        <v>0</v>
      </c>
      <c r="P95" s="48">
        <v>3533.13</v>
      </c>
      <c r="Q95" s="48">
        <v>3533.13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500732</v>
      </c>
      <c r="J96" s="45" t="s">
        <v>647</v>
      </c>
      <c r="K96" s="45" t="s">
        <v>580</v>
      </c>
      <c r="L96" s="45" t="s">
        <v>26</v>
      </c>
      <c r="N96" s="45">
        <v>0</v>
      </c>
      <c r="P96" s="48">
        <v>4912.76</v>
      </c>
      <c r="Q96" s="48">
        <v>4912.76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579</v>
      </c>
      <c r="L97" s="45" t="s">
        <v>26</v>
      </c>
      <c r="N97" s="45">
        <v>0</v>
      </c>
      <c r="P97" s="45">
        <v>879.45</v>
      </c>
      <c r="Q97" s="45">
        <v>879.45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500734</v>
      </c>
      <c r="J98" s="45" t="s">
        <v>648</v>
      </c>
      <c r="K98" s="45" t="s">
        <v>580</v>
      </c>
      <c r="L98" s="45" t="s">
        <v>26</v>
      </c>
      <c r="N98" s="45">
        <v>0</v>
      </c>
      <c r="P98" s="45">
        <v>37.26</v>
      </c>
      <c r="Q98" s="45">
        <v>37.26</v>
      </c>
      <c r="R98" s="45">
        <v>0</v>
      </c>
    </row>
    <row r="99" spans="2:18" x14ac:dyDescent="0.3">
      <c r="D99" s="45" t="s">
        <v>384</v>
      </c>
      <c r="F99" s="45">
        <v>138901</v>
      </c>
      <c r="I99" s="45">
        <v>500742</v>
      </c>
      <c r="J99" s="45" t="s">
        <v>774</v>
      </c>
      <c r="K99" s="45" t="s">
        <v>580</v>
      </c>
      <c r="L99" s="45" t="s">
        <v>26</v>
      </c>
      <c r="N99" s="48">
        <v>15168.14</v>
      </c>
      <c r="P99" s="48">
        <v>20705.330000000002</v>
      </c>
      <c r="Q99" s="45">
        <v>0</v>
      </c>
      <c r="R99" s="48">
        <v>35873.47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579</v>
      </c>
      <c r="L100" s="45" t="s">
        <v>26</v>
      </c>
      <c r="N100" s="45">
        <v>0</v>
      </c>
      <c r="P100" s="45">
        <v>92.92</v>
      </c>
      <c r="Q100" s="45">
        <v>92.92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500743</v>
      </c>
      <c r="J101" s="45" t="s">
        <v>649</v>
      </c>
      <c r="K101" s="45" t="s">
        <v>580</v>
      </c>
      <c r="L101" s="45" t="s">
        <v>26</v>
      </c>
      <c r="N101" s="45">
        <v>0</v>
      </c>
      <c r="P101" s="45">
        <v>226.35</v>
      </c>
      <c r="Q101" s="45">
        <v>226.35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579</v>
      </c>
      <c r="L102" s="45" t="s">
        <v>26</v>
      </c>
      <c r="N102" s="45">
        <v>0</v>
      </c>
      <c r="P102" s="48">
        <v>1079.43</v>
      </c>
      <c r="Q102" s="48">
        <v>1079.43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500768</v>
      </c>
      <c r="J103" s="45" t="s">
        <v>423</v>
      </c>
      <c r="K103" s="45" t="s">
        <v>580</v>
      </c>
      <c r="L103" s="45" t="s">
        <v>26</v>
      </c>
      <c r="N103" s="45">
        <v>0</v>
      </c>
      <c r="P103" s="48">
        <v>5927.49</v>
      </c>
      <c r="Q103" s="48">
        <v>5927.49</v>
      </c>
      <c r="R103" s="45">
        <v>0</v>
      </c>
    </row>
    <row r="104" spans="2:18" x14ac:dyDescent="0.3">
      <c r="D104" s="45" t="s">
        <v>384</v>
      </c>
      <c r="F104" s="45">
        <v>138901</v>
      </c>
      <c r="I104" s="45">
        <v>500776</v>
      </c>
      <c r="J104" s="45" t="s">
        <v>424</v>
      </c>
      <c r="K104" s="45" t="s">
        <v>580</v>
      </c>
      <c r="L104" s="45" t="s">
        <v>26</v>
      </c>
      <c r="N104" s="48">
        <v>72793.399999999994</v>
      </c>
      <c r="P104" s="45">
        <v>0</v>
      </c>
      <c r="Q104" s="45">
        <v>0</v>
      </c>
      <c r="R104" s="48">
        <v>72793.399999999994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579</v>
      </c>
      <c r="L105" s="45" t="s">
        <v>26</v>
      </c>
      <c r="N105" s="45">
        <v>0</v>
      </c>
      <c r="P105" s="45">
        <v>565.72</v>
      </c>
      <c r="Q105" s="45">
        <v>565.72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500839</v>
      </c>
      <c r="J106" s="45" t="s">
        <v>586</v>
      </c>
      <c r="K106" s="45" t="s">
        <v>580</v>
      </c>
      <c r="L106" s="45" t="s">
        <v>26</v>
      </c>
      <c r="N106" s="45">
        <v>0</v>
      </c>
      <c r="P106" s="48">
        <v>3142.62</v>
      </c>
      <c r="Q106" s="48">
        <v>3142.62</v>
      </c>
      <c r="R106" s="45">
        <v>0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579</v>
      </c>
      <c r="L107" s="45" t="s">
        <v>26</v>
      </c>
      <c r="N107" s="45">
        <v>583.04999999999995</v>
      </c>
      <c r="P107" s="48">
        <v>2089.5</v>
      </c>
      <c r="Q107" s="45">
        <v>583.04999999999995</v>
      </c>
      <c r="R107" s="48">
        <v>2089.5</v>
      </c>
    </row>
    <row r="108" spans="2:18" x14ac:dyDescent="0.3">
      <c r="D108" s="45" t="s">
        <v>384</v>
      </c>
      <c r="F108" s="45">
        <v>138901</v>
      </c>
      <c r="I108" s="45">
        <v>500845</v>
      </c>
      <c r="J108" s="45" t="s">
        <v>754</v>
      </c>
      <c r="K108" s="45" t="s">
        <v>580</v>
      </c>
      <c r="L108" s="45" t="s">
        <v>26</v>
      </c>
      <c r="N108" s="48">
        <v>138924</v>
      </c>
      <c r="P108" s="48">
        <v>22828.32</v>
      </c>
      <c r="Q108" s="45">
        <v>0</v>
      </c>
      <c r="R108" s="48">
        <v>161752.32000000001</v>
      </c>
    </row>
    <row r="109" spans="2:18" x14ac:dyDescent="0.3">
      <c r="D109" s="45" t="s">
        <v>384</v>
      </c>
      <c r="F109" s="45">
        <v>138901</v>
      </c>
      <c r="I109" s="45">
        <v>500875</v>
      </c>
      <c r="J109" s="45" t="s">
        <v>777</v>
      </c>
      <c r="K109" s="45" t="s">
        <v>580</v>
      </c>
      <c r="L109" s="45" t="s">
        <v>26</v>
      </c>
      <c r="N109" s="48">
        <v>29716.73</v>
      </c>
      <c r="P109" s="45">
        <v>0</v>
      </c>
      <c r="Q109" s="45">
        <v>0</v>
      </c>
      <c r="R109" s="48">
        <v>29716.73</v>
      </c>
    </row>
    <row r="111" spans="2:18" x14ac:dyDescent="0.3">
      <c r="B111" s="45" t="s">
        <v>442</v>
      </c>
      <c r="D111" s="45" t="s">
        <v>384</v>
      </c>
      <c r="F111" s="45">
        <v>138901</v>
      </c>
      <c r="L111" s="45" t="s">
        <v>26</v>
      </c>
      <c r="N111" s="48">
        <v>9091314.5</v>
      </c>
      <c r="P111" s="48">
        <v>4328469.76</v>
      </c>
      <c r="Q111" s="48">
        <v>3862684.21</v>
      </c>
      <c r="R111" s="48">
        <v>9557100.0500000007</v>
      </c>
    </row>
    <row r="113" spans="1:18" x14ac:dyDescent="0.3">
      <c r="B113" s="45" t="s">
        <v>443</v>
      </c>
      <c r="D113" s="45" t="s">
        <v>384</v>
      </c>
      <c r="L113" s="45" t="s">
        <v>26</v>
      </c>
      <c r="N113" s="48">
        <v>9091314.5</v>
      </c>
      <c r="P113" s="48">
        <v>4328469.76</v>
      </c>
      <c r="Q113" s="48">
        <v>3862684.21</v>
      </c>
      <c r="R113" s="48">
        <v>9557100.0500000007</v>
      </c>
    </row>
    <row r="115" spans="1:18" x14ac:dyDescent="0.3">
      <c r="B115" s="45" t="s">
        <v>444</v>
      </c>
      <c r="L115" s="45" t="s">
        <v>26</v>
      </c>
      <c r="N115" s="48">
        <v>9091314.5</v>
      </c>
      <c r="P115" s="48">
        <v>4328469.76</v>
      </c>
      <c r="Q115" s="48">
        <v>3862684.21</v>
      </c>
      <c r="R115" s="48">
        <v>9557100.0500000007</v>
      </c>
    </row>
    <row r="117" spans="1:18" x14ac:dyDescent="0.3">
      <c r="A117" s="45" t="s">
        <v>1147</v>
      </c>
    </row>
    <row r="118" spans="1:18" x14ac:dyDescent="0.3">
      <c r="A118" s="45" t="s">
        <v>446</v>
      </c>
    </row>
    <row r="119" spans="1:18" x14ac:dyDescent="0.3">
      <c r="A119" s="45" t="s">
        <v>1136</v>
      </c>
    </row>
    <row r="120" spans="1:18" x14ac:dyDescent="0.3">
      <c r="A120" s="45" t="s">
        <v>447</v>
      </c>
    </row>
    <row r="122" spans="1:18" x14ac:dyDescent="0.3">
      <c r="C122" s="45" t="s">
        <v>379</v>
      </c>
      <c r="E122" s="45" t="s">
        <v>374</v>
      </c>
      <c r="G122" s="45" t="s">
        <v>448</v>
      </c>
      <c r="H122" s="45" t="s">
        <v>380</v>
      </c>
      <c r="J122" s="45" t="s">
        <v>381</v>
      </c>
      <c r="M122" s="45" t="s">
        <v>382</v>
      </c>
      <c r="O122" s="45" t="s">
        <v>383</v>
      </c>
    </row>
    <row r="124" spans="1:18" x14ac:dyDescent="0.3">
      <c r="C124" s="45" t="s">
        <v>26</v>
      </c>
      <c r="E124" s="45" t="s">
        <v>384</v>
      </c>
      <c r="G124" s="45" t="s">
        <v>579</v>
      </c>
      <c r="H124" s="48">
        <v>486791.45</v>
      </c>
      <c r="J124" s="48">
        <v>4061468.05</v>
      </c>
      <c r="M124" s="48">
        <v>3690601.94</v>
      </c>
      <c r="O124" s="48">
        <v>857657.56</v>
      </c>
    </row>
    <row r="125" spans="1:18" x14ac:dyDescent="0.3">
      <c r="C125" s="45" t="s">
        <v>26</v>
      </c>
      <c r="E125" s="45" t="s">
        <v>384</v>
      </c>
      <c r="G125" s="45" t="s">
        <v>580</v>
      </c>
      <c r="H125" s="48">
        <v>8604523.0500000007</v>
      </c>
      <c r="J125" s="48">
        <v>267001.71000000002</v>
      </c>
      <c r="M125" s="48">
        <v>172082.27</v>
      </c>
      <c r="O125" s="48">
        <v>8699442.4900000002</v>
      </c>
    </row>
    <row r="127" spans="1:18" x14ac:dyDescent="0.3">
      <c r="B127" s="45" t="s">
        <v>442</v>
      </c>
      <c r="C127" s="45" t="s">
        <v>26</v>
      </c>
      <c r="H127" s="48">
        <v>9091314.5</v>
      </c>
      <c r="J127" s="48">
        <v>4328469.76</v>
      </c>
      <c r="M127" s="48">
        <v>3862684.21</v>
      </c>
      <c r="O127" s="48">
        <v>9557100.0500000007</v>
      </c>
    </row>
  </sheetData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8">
    <tabColor rgb="FFFFC000"/>
  </sheetPr>
  <dimension ref="A1:R67"/>
  <sheetViews>
    <sheetView zoomScale="90" zoomScaleNormal="90" workbookViewId="0">
      <pane ySplit="5" topLeftCell="A6" activePane="bottomLeft" state="frozen"/>
      <selection pane="bottomLeft"/>
    </sheetView>
  </sheetViews>
  <sheetFormatPr defaultColWidth="9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" style="45"/>
  </cols>
  <sheetData>
    <row r="1" spans="1:18" x14ac:dyDescent="0.3">
      <c r="A1" s="45" t="s">
        <v>1148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29150.18</v>
      </c>
      <c r="P8" s="45">
        <v>0</v>
      </c>
      <c r="Q8" s="45">
        <v>0</v>
      </c>
      <c r="R8" s="48">
        <v>29150.18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1471.13</v>
      </c>
      <c r="Q9" s="48">
        <v>1471.13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73.319999999999993</v>
      </c>
      <c r="Q12" s="45">
        <v>73.319999999999993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8">
        <v>2120</v>
      </c>
      <c r="P14" s="45">
        <v>0</v>
      </c>
      <c r="Q14" s="45">
        <v>0</v>
      </c>
      <c r="R14" s="48">
        <v>2120</v>
      </c>
    </row>
    <row r="15" spans="1:18" x14ac:dyDescent="0.3">
      <c r="D15" s="45" t="s">
        <v>593</v>
      </c>
      <c r="F15" s="45">
        <v>1130510</v>
      </c>
      <c r="I15" s="45">
        <v>500633</v>
      </c>
      <c r="J15" s="45" t="s">
        <v>596</v>
      </c>
      <c r="K15" s="45" t="s">
        <v>580</v>
      </c>
      <c r="L15" s="45" t="s">
        <v>26</v>
      </c>
      <c r="N15" s="48">
        <v>3683.5</v>
      </c>
      <c r="P15" s="45">
        <v>0</v>
      </c>
      <c r="Q15" s="45">
        <v>0</v>
      </c>
      <c r="R15" s="48">
        <v>3683.5</v>
      </c>
    </row>
    <row r="16" spans="1:18" x14ac:dyDescent="0.3">
      <c r="D16" s="45" t="s">
        <v>593</v>
      </c>
      <c r="F16" s="45">
        <v>1130510</v>
      </c>
      <c r="I16" s="45">
        <v>500636</v>
      </c>
      <c r="J16" s="45" t="s">
        <v>597</v>
      </c>
      <c r="K16" s="45" t="s">
        <v>580</v>
      </c>
      <c r="L16" s="45" t="s">
        <v>26</v>
      </c>
      <c r="N16" s="45">
        <v>0</v>
      </c>
      <c r="P16" s="48">
        <v>5473.41</v>
      </c>
      <c r="Q16" s="48">
        <v>5473.41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579</v>
      </c>
      <c r="L17" s="45" t="s">
        <v>26</v>
      </c>
      <c r="N17" s="45">
        <v>0</v>
      </c>
      <c r="P17" s="48">
        <v>124656.64</v>
      </c>
      <c r="Q17" s="48">
        <v>124656.64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500638</v>
      </c>
      <c r="J18" s="45" t="s">
        <v>1107</v>
      </c>
      <c r="K18" s="45" t="s">
        <v>580</v>
      </c>
      <c r="L18" s="45" t="s">
        <v>26</v>
      </c>
      <c r="N18" s="45">
        <v>0</v>
      </c>
      <c r="P18" s="48">
        <v>194059.86</v>
      </c>
      <c r="Q18" s="48">
        <v>194059.86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447.59</v>
      </c>
      <c r="Q19" s="45">
        <v>447.59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1617.07</v>
      </c>
      <c r="Q21" s="48">
        <v>1617.07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579</v>
      </c>
      <c r="L25" s="45" t="s">
        <v>26</v>
      </c>
      <c r="N25" s="48">
        <v>92015.94</v>
      </c>
      <c r="P25" s="48">
        <v>230828.37</v>
      </c>
      <c r="Q25" s="48">
        <v>143700.51</v>
      </c>
      <c r="R25" s="48">
        <v>179143.8</v>
      </c>
    </row>
    <row r="26" spans="4:18" x14ac:dyDescent="0.3">
      <c r="D26" s="45" t="s">
        <v>593</v>
      </c>
      <c r="F26" s="45">
        <v>1130510</v>
      </c>
      <c r="I26" s="45">
        <v>500705</v>
      </c>
      <c r="J26" s="45" t="s">
        <v>112</v>
      </c>
      <c r="K26" s="45" t="s">
        <v>580</v>
      </c>
      <c r="L26" s="45" t="s">
        <v>26</v>
      </c>
      <c r="N26" s="48">
        <v>1268906.28</v>
      </c>
      <c r="P26" s="45">
        <v>0</v>
      </c>
      <c r="Q26" s="45">
        <v>0</v>
      </c>
      <c r="R26" s="48">
        <v>1268906.28</v>
      </c>
    </row>
    <row r="27" spans="4:18" x14ac:dyDescent="0.3">
      <c r="D27" s="45" t="s">
        <v>593</v>
      </c>
      <c r="F27" s="45">
        <v>1130510</v>
      </c>
      <c r="I27" s="45">
        <v>500707</v>
      </c>
      <c r="J27" s="45" t="s">
        <v>626</v>
      </c>
      <c r="K27" s="45" t="s">
        <v>580</v>
      </c>
      <c r="L27" s="45" t="s">
        <v>26</v>
      </c>
      <c r="N27" s="48">
        <v>75649.2</v>
      </c>
      <c r="P27" s="45">
        <v>0</v>
      </c>
      <c r="Q27" s="45">
        <v>0</v>
      </c>
      <c r="R27" s="48">
        <v>75649.2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579</v>
      </c>
      <c r="L28" s="45" t="s">
        <v>26</v>
      </c>
      <c r="N28" s="45">
        <v>0</v>
      </c>
      <c r="P28" s="45">
        <v>68.53</v>
      </c>
      <c r="Q28" s="45">
        <v>68.53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500720</v>
      </c>
      <c r="J29" s="45" t="s">
        <v>662</v>
      </c>
      <c r="K29" s="45" t="s">
        <v>580</v>
      </c>
      <c r="L29" s="45" t="s">
        <v>26</v>
      </c>
      <c r="N29" s="45">
        <v>0</v>
      </c>
      <c r="P29" s="45">
        <v>877.83</v>
      </c>
      <c r="Q29" s="45">
        <v>877.83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500737</v>
      </c>
      <c r="J30" s="45" t="s">
        <v>849</v>
      </c>
      <c r="K30" s="45" t="s">
        <v>580</v>
      </c>
      <c r="L30" s="45" t="s">
        <v>26</v>
      </c>
      <c r="N30" s="45">
        <v>0</v>
      </c>
      <c r="P30" s="48">
        <v>16629</v>
      </c>
      <c r="Q30" s="48">
        <v>16629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500775</v>
      </c>
      <c r="J31" s="45" t="s">
        <v>663</v>
      </c>
      <c r="K31" s="45" t="s">
        <v>579</v>
      </c>
      <c r="L31" s="45" t="s">
        <v>26</v>
      </c>
      <c r="N31" s="45">
        <v>0</v>
      </c>
      <c r="P31" s="45">
        <v>623.26</v>
      </c>
      <c r="Q31" s="45">
        <v>623.26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500775</v>
      </c>
      <c r="J32" s="45" t="s">
        <v>663</v>
      </c>
      <c r="K32" s="45" t="s">
        <v>580</v>
      </c>
      <c r="L32" s="45" t="s">
        <v>26</v>
      </c>
      <c r="N32" s="45">
        <v>0</v>
      </c>
      <c r="P32" s="48">
        <v>5022.5600000000004</v>
      </c>
      <c r="Q32" s="48">
        <v>5022.5600000000004</v>
      </c>
      <c r="R32" s="45">
        <v>0</v>
      </c>
    </row>
    <row r="33" spans="4:18" x14ac:dyDescent="0.3">
      <c r="D33" s="45" t="s">
        <v>593</v>
      </c>
      <c r="F33" s="45">
        <v>1130510</v>
      </c>
      <c r="I33" s="45">
        <v>500785</v>
      </c>
      <c r="J33" s="45" t="s">
        <v>697</v>
      </c>
      <c r="K33" s="45" t="s">
        <v>580</v>
      </c>
      <c r="L33" s="45" t="s">
        <v>26</v>
      </c>
      <c r="N33" s="45">
        <v>0</v>
      </c>
      <c r="P33" s="45">
        <v>540</v>
      </c>
      <c r="Q33" s="45">
        <v>540</v>
      </c>
      <c r="R33" s="45">
        <v>0</v>
      </c>
    </row>
    <row r="34" spans="4:18" x14ac:dyDescent="0.3">
      <c r="D34" s="45" t="s">
        <v>593</v>
      </c>
      <c r="F34" s="45">
        <v>1130510</v>
      </c>
      <c r="I34" s="45">
        <v>500797</v>
      </c>
      <c r="J34" s="45" t="s">
        <v>630</v>
      </c>
      <c r="K34" s="45" t="s">
        <v>579</v>
      </c>
      <c r="L34" s="45" t="s">
        <v>26</v>
      </c>
      <c r="N34" s="45">
        <v>0</v>
      </c>
      <c r="P34" s="45">
        <v>153.85</v>
      </c>
      <c r="Q34" s="45">
        <v>153.85</v>
      </c>
      <c r="R34" s="45">
        <v>0</v>
      </c>
    </row>
    <row r="35" spans="4:18" x14ac:dyDescent="0.3">
      <c r="D35" s="45" t="s">
        <v>593</v>
      </c>
      <c r="F35" s="45">
        <v>1130510</v>
      </c>
      <c r="I35" s="45">
        <v>500797</v>
      </c>
      <c r="J35" s="45" t="s">
        <v>630</v>
      </c>
      <c r="K35" s="45" t="s">
        <v>580</v>
      </c>
      <c r="L35" s="45" t="s">
        <v>26</v>
      </c>
      <c r="N35" s="45">
        <v>0</v>
      </c>
      <c r="P35" s="48">
        <v>2447.8200000000002</v>
      </c>
      <c r="Q35" s="48">
        <v>2447.8200000000002</v>
      </c>
      <c r="R35" s="45">
        <v>0</v>
      </c>
    </row>
    <row r="36" spans="4:18" x14ac:dyDescent="0.3">
      <c r="D36" s="45" t="s">
        <v>593</v>
      </c>
      <c r="F36" s="45">
        <v>1130510</v>
      </c>
      <c r="I36" s="45">
        <v>500809</v>
      </c>
      <c r="J36" s="45" t="s">
        <v>665</v>
      </c>
      <c r="K36" s="45" t="s">
        <v>580</v>
      </c>
      <c r="L36" s="45" t="s">
        <v>26</v>
      </c>
      <c r="N36" s="45">
        <v>402.8</v>
      </c>
      <c r="P36" s="45">
        <v>0</v>
      </c>
      <c r="Q36" s="45">
        <v>0</v>
      </c>
      <c r="R36" s="45">
        <v>402.8</v>
      </c>
    </row>
    <row r="37" spans="4:18" x14ac:dyDescent="0.3">
      <c r="D37" s="45" t="s">
        <v>593</v>
      </c>
      <c r="F37" s="45">
        <v>1130510</v>
      </c>
      <c r="I37" s="45">
        <v>500810</v>
      </c>
      <c r="J37" s="45" t="s">
        <v>665</v>
      </c>
      <c r="K37" s="45" t="s">
        <v>580</v>
      </c>
      <c r="L37" s="45" t="s">
        <v>26</v>
      </c>
      <c r="N37" s="45">
        <v>402.8</v>
      </c>
      <c r="P37" s="45">
        <v>0</v>
      </c>
      <c r="Q37" s="45">
        <v>0</v>
      </c>
      <c r="R37" s="45">
        <v>402.8</v>
      </c>
    </row>
    <row r="38" spans="4:18" x14ac:dyDescent="0.3">
      <c r="D38" s="45" t="s">
        <v>593</v>
      </c>
      <c r="F38" s="45">
        <v>1130510</v>
      </c>
      <c r="I38" s="45">
        <v>500811</v>
      </c>
      <c r="J38" s="45" t="s">
        <v>604</v>
      </c>
      <c r="K38" s="45" t="s">
        <v>580</v>
      </c>
      <c r="L38" s="45" t="s">
        <v>26</v>
      </c>
      <c r="N38" s="45">
        <v>879.8</v>
      </c>
      <c r="P38" s="45">
        <v>0</v>
      </c>
      <c r="Q38" s="45">
        <v>0</v>
      </c>
      <c r="R38" s="45">
        <v>879.8</v>
      </c>
    </row>
    <row r="39" spans="4:18" x14ac:dyDescent="0.3">
      <c r="D39" s="45" t="s">
        <v>593</v>
      </c>
      <c r="F39" s="45">
        <v>1130510</v>
      </c>
      <c r="I39" s="45">
        <v>500820</v>
      </c>
      <c r="J39" s="45" t="s">
        <v>666</v>
      </c>
      <c r="K39" s="45" t="s">
        <v>580</v>
      </c>
      <c r="L39" s="45" t="s">
        <v>26</v>
      </c>
      <c r="N39" s="48">
        <v>17907.45</v>
      </c>
      <c r="P39" s="45">
        <v>0</v>
      </c>
      <c r="Q39" s="48">
        <v>17907.45</v>
      </c>
      <c r="R39" s="45">
        <v>0</v>
      </c>
    </row>
    <row r="40" spans="4:18" x14ac:dyDescent="0.3">
      <c r="D40" s="45" t="s">
        <v>593</v>
      </c>
      <c r="F40" s="45">
        <v>1130510</v>
      </c>
      <c r="I40" s="45">
        <v>500830</v>
      </c>
      <c r="J40" s="45" t="s">
        <v>1108</v>
      </c>
      <c r="K40" s="45" t="s">
        <v>579</v>
      </c>
      <c r="L40" s="45" t="s">
        <v>26</v>
      </c>
      <c r="N40" s="45">
        <v>0</v>
      </c>
      <c r="P40" s="45">
        <v>13.09</v>
      </c>
      <c r="Q40" s="45">
        <v>13.09</v>
      </c>
      <c r="R40" s="45">
        <v>0</v>
      </c>
    </row>
    <row r="41" spans="4:18" x14ac:dyDescent="0.3">
      <c r="D41" s="45" t="s">
        <v>593</v>
      </c>
      <c r="F41" s="45">
        <v>1130510</v>
      </c>
      <c r="I41" s="45">
        <v>500830</v>
      </c>
      <c r="J41" s="45" t="s">
        <v>1108</v>
      </c>
      <c r="K41" s="45" t="s">
        <v>580</v>
      </c>
      <c r="L41" s="45" t="s">
        <v>26</v>
      </c>
      <c r="N41" s="45">
        <v>0</v>
      </c>
      <c r="P41" s="45">
        <v>203.88</v>
      </c>
      <c r="Q41" s="45">
        <v>203.88</v>
      </c>
      <c r="R41" s="45">
        <v>0</v>
      </c>
    </row>
    <row r="42" spans="4:18" x14ac:dyDescent="0.3">
      <c r="D42" s="45" t="s">
        <v>593</v>
      </c>
      <c r="F42" s="45">
        <v>1130510</v>
      </c>
      <c r="I42" s="45">
        <v>500835</v>
      </c>
      <c r="J42" s="45" t="s">
        <v>856</v>
      </c>
      <c r="K42" s="45" t="s">
        <v>579</v>
      </c>
      <c r="L42" s="45" t="s">
        <v>26</v>
      </c>
      <c r="N42" s="45">
        <v>0</v>
      </c>
      <c r="P42" s="45">
        <v>601.69000000000005</v>
      </c>
      <c r="Q42" s="45">
        <v>601.69000000000005</v>
      </c>
      <c r="R42" s="45">
        <v>0</v>
      </c>
    </row>
    <row r="43" spans="4:18" x14ac:dyDescent="0.3">
      <c r="D43" s="45" t="s">
        <v>593</v>
      </c>
      <c r="F43" s="45">
        <v>1130510</v>
      </c>
      <c r="I43" s="45">
        <v>500835</v>
      </c>
      <c r="J43" s="45" t="s">
        <v>856</v>
      </c>
      <c r="K43" s="45" t="s">
        <v>580</v>
      </c>
      <c r="L43" s="45" t="s">
        <v>26</v>
      </c>
      <c r="N43" s="45">
        <v>0</v>
      </c>
      <c r="P43" s="48">
        <v>3724.17</v>
      </c>
      <c r="Q43" s="48">
        <v>3724.17</v>
      </c>
      <c r="R43" s="45">
        <v>0</v>
      </c>
    </row>
    <row r="44" spans="4:18" x14ac:dyDescent="0.3">
      <c r="D44" s="45" t="s">
        <v>593</v>
      </c>
      <c r="F44" s="45">
        <v>1130510</v>
      </c>
      <c r="I44" s="45">
        <v>500838</v>
      </c>
      <c r="J44" s="45" t="s">
        <v>603</v>
      </c>
      <c r="K44" s="45" t="s">
        <v>579</v>
      </c>
      <c r="L44" s="45" t="s">
        <v>26</v>
      </c>
      <c r="N44" s="45">
        <v>0</v>
      </c>
      <c r="P44" s="48">
        <v>1191.56</v>
      </c>
      <c r="Q44" s="48">
        <v>1191.56</v>
      </c>
      <c r="R44" s="45">
        <v>0</v>
      </c>
    </row>
    <row r="45" spans="4:18" x14ac:dyDescent="0.3">
      <c r="D45" s="45" t="s">
        <v>593</v>
      </c>
      <c r="F45" s="45">
        <v>1130510</v>
      </c>
      <c r="I45" s="45">
        <v>500838</v>
      </c>
      <c r="J45" s="45" t="s">
        <v>603</v>
      </c>
      <c r="K45" s="45" t="s">
        <v>580</v>
      </c>
      <c r="L45" s="45" t="s">
        <v>26</v>
      </c>
      <c r="N45" s="45">
        <v>0</v>
      </c>
      <c r="P45" s="48">
        <v>7458.19</v>
      </c>
      <c r="Q45" s="48">
        <v>7458.19</v>
      </c>
      <c r="R45" s="45">
        <v>0</v>
      </c>
    </row>
    <row r="46" spans="4:18" x14ac:dyDescent="0.3">
      <c r="D46" s="45" t="s">
        <v>593</v>
      </c>
      <c r="F46" s="45">
        <v>1130510</v>
      </c>
      <c r="I46" s="45">
        <v>500853</v>
      </c>
      <c r="J46" s="45" t="s">
        <v>866</v>
      </c>
      <c r="K46" s="45" t="s">
        <v>579</v>
      </c>
      <c r="L46" s="45" t="s">
        <v>26</v>
      </c>
      <c r="N46" s="45">
        <v>0</v>
      </c>
      <c r="P46" s="45">
        <v>132.18</v>
      </c>
      <c r="Q46" s="45">
        <v>132.18</v>
      </c>
      <c r="R46" s="45">
        <v>0</v>
      </c>
    </row>
    <row r="47" spans="4:18" x14ac:dyDescent="0.3">
      <c r="D47" s="45" t="s">
        <v>593</v>
      </c>
      <c r="F47" s="45">
        <v>1130510</v>
      </c>
      <c r="I47" s="45">
        <v>500853</v>
      </c>
      <c r="J47" s="45" t="s">
        <v>866</v>
      </c>
      <c r="K47" s="45" t="s">
        <v>580</v>
      </c>
      <c r="L47" s="45" t="s">
        <v>26</v>
      </c>
      <c r="N47" s="45">
        <v>0</v>
      </c>
      <c r="P47" s="45">
        <v>848.79</v>
      </c>
      <c r="Q47" s="45">
        <v>848.79</v>
      </c>
      <c r="R47" s="45">
        <v>0</v>
      </c>
    </row>
    <row r="48" spans="4:18" x14ac:dyDescent="0.3">
      <c r="D48" s="45" t="s">
        <v>593</v>
      </c>
      <c r="F48" s="45">
        <v>1130510</v>
      </c>
      <c r="I48" s="45">
        <v>500858</v>
      </c>
      <c r="J48" s="45" t="s">
        <v>857</v>
      </c>
      <c r="K48" s="45" t="s">
        <v>579</v>
      </c>
      <c r="L48" s="45" t="s">
        <v>26</v>
      </c>
      <c r="N48" s="45">
        <v>0</v>
      </c>
      <c r="P48" s="45">
        <v>84.29</v>
      </c>
      <c r="Q48" s="45">
        <v>84.29</v>
      </c>
      <c r="R48" s="45">
        <v>0</v>
      </c>
    </row>
    <row r="49" spans="1:18" x14ac:dyDescent="0.3">
      <c r="D49" s="45" t="s">
        <v>593</v>
      </c>
      <c r="F49" s="45">
        <v>1130510</v>
      </c>
      <c r="I49" s="45">
        <v>500858</v>
      </c>
      <c r="J49" s="45" t="s">
        <v>857</v>
      </c>
      <c r="K49" s="45" t="s">
        <v>580</v>
      </c>
      <c r="L49" s="45" t="s">
        <v>26</v>
      </c>
      <c r="N49" s="45">
        <v>0</v>
      </c>
      <c r="P49" s="45">
        <v>577.23</v>
      </c>
      <c r="Q49" s="45">
        <v>577.23</v>
      </c>
      <c r="R49" s="45">
        <v>0</v>
      </c>
    </row>
    <row r="51" spans="1:18" x14ac:dyDescent="0.3">
      <c r="B51" s="45" t="s">
        <v>442</v>
      </c>
      <c r="D51" s="45" t="s">
        <v>593</v>
      </c>
      <c r="F51" s="45">
        <v>1130510</v>
      </c>
      <c r="L51" s="45" t="s">
        <v>26</v>
      </c>
      <c r="N51" s="48">
        <v>1491117.95</v>
      </c>
      <c r="P51" s="48">
        <v>621483.44999999995</v>
      </c>
      <c r="Q51" s="48">
        <v>552263.04</v>
      </c>
      <c r="R51" s="48">
        <v>1560338.36</v>
      </c>
    </row>
    <row r="53" spans="1:18" x14ac:dyDescent="0.3">
      <c r="B53" s="45" t="s">
        <v>443</v>
      </c>
      <c r="D53" s="45" t="s">
        <v>593</v>
      </c>
      <c r="L53" s="45" t="s">
        <v>26</v>
      </c>
      <c r="N53" s="48">
        <v>1491117.95</v>
      </c>
      <c r="P53" s="48">
        <v>621483.44999999995</v>
      </c>
      <c r="Q53" s="48">
        <v>552263.04</v>
      </c>
      <c r="R53" s="48">
        <v>1560338.36</v>
      </c>
    </row>
    <row r="55" spans="1:18" x14ac:dyDescent="0.3">
      <c r="B55" s="45" t="s">
        <v>444</v>
      </c>
      <c r="L55" s="45" t="s">
        <v>26</v>
      </c>
      <c r="N55" s="48">
        <v>1491117.95</v>
      </c>
      <c r="P55" s="48">
        <v>621483.44999999995</v>
      </c>
      <c r="Q55" s="48">
        <v>552263.04</v>
      </c>
      <c r="R55" s="48">
        <v>1560338.36</v>
      </c>
    </row>
    <row r="57" spans="1:18" x14ac:dyDescent="0.3">
      <c r="A57" s="45" t="s">
        <v>1149</v>
      </c>
    </row>
    <row r="58" spans="1:18" x14ac:dyDescent="0.3">
      <c r="A58" s="45" t="s">
        <v>446</v>
      </c>
    </row>
    <row r="59" spans="1:18" x14ac:dyDescent="0.3">
      <c r="A59" s="45" t="s">
        <v>1136</v>
      </c>
    </row>
    <row r="60" spans="1:18" x14ac:dyDescent="0.3">
      <c r="A60" s="45" t="s">
        <v>447</v>
      </c>
    </row>
    <row r="62" spans="1:18" x14ac:dyDescent="0.3">
      <c r="C62" s="45" t="s">
        <v>379</v>
      </c>
      <c r="E62" s="45" t="s">
        <v>374</v>
      </c>
      <c r="G62" s="45" t="s">
        <v>448</v>
      </c>
      <c r="H62" s="45" t="s">
        <v>380</v>
      </c>
      <c r="J62" s="45" t="s">
        <v>381</v>
      </c>
      <c r="M62" s="45" t="s">
        <v>382</v>
      </c>
      <c r="O62" s="45" t="s">
        <v>383</v>
      </c>
    </row>
    <row r="64" spans="1:18" x14ac:dyDescent="0.3">
      <c r="C64" s="45" t="s">
        <v>26</v>
      </c>
      <c r="E64" s="45" t="s">
        <v>593</v>
      </c>
      <c r="G64" s="45" t="s">
        <v>580</v>
      </c>
      <c r="H64" s="48">
        <v>1399102.01</v>
      </c>
      <c r="J64" s="48">
        <v>259520.88</v>
      </c>
      <c r="M64" s="48">
        <v>277428.33</v>
      </c>
      <c r="O64" s="48">
        <v>1381194.56</v>
      </c>
    </row>
    <row r="65" spans="2:15" x14ac:dyDescent="0.3">
      <c r="C65" s="45" t="s">
        <v>26</v>
      </c>
      <c r="E65" s="45" t="s">
        <v>593</v>
      </c>
      <c r="G65" s="45" t="s">
        <v>579</v>
      </c>
      <c r="H65" s="48">
        <v>92015.94</v>
      </c>
      <c r="J65" s="48">
        <v>361962.57</v>
      </c>
      <c r="M65" s="48">
        <v>274834.71000000002</v>
      </c>
      <c r="O65" s="48">
        <v>179143.8</v>
      </c>
    </row>
    <row r="67" spans="2:15" x14ac:dyDescent="0.3">
      <c r="B67" s="45" t="s">
        <v>442</v>
      </c>
      <c r="C67" s="45" t="s">
        <v>26</v>
      </c>
      <c r="H67" s="48">
        <v>1491117.95</v>
      </c>
      <c r="J67" s="48">
        <v>621483.44999999995</v>
      </c>
      <c r="M67" s="48">
        <v>552263.04</v>
      </c>
      <c r="O67" s="48">
        <v>1560338.36</v>
      </c>
    </row>
  </sheetData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9">
    <tabColor rgb="FFFF7C80"/>
  </sheetPr>
  <dimension ref="A1:L22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1" style="47" customWidth="1"/>
    <col min="2" max="2" width="34.33203125" style="45" customWidth="1"/>
    <col min="3" max="3" width="14" style="45" customWidth="1"/>
    <col min="4" max="4" width="18.88671875" style="45" customWidth="1"/>
    <col min="5" max="5" width="15.44140625" style="45" customWidth="1"/>
    <col min="6" max="6" width="14.88671875" style="45" customWidth="1"/>
    <col min="7" max="7" width="11.5546875" style="45" customWidth="1"/>
    <col min="8" max="8" width="15.44140625" style="45" customWidth="1"/>
    <col min="9" max="9" width="15.33203125" style="45" customWidth="1"/>
    <col min="10" max="10" width="13.109375" style="45" customWidth="1"/>
    <col min="11" max="11" width="17.6640625" style="45" customWidth="1"/>
    <col min="12" max="12" width="12.44140625" style="45" customWidth="1"/>
    <col min="13" max="16384" width="9.109375" style="45"/>
  </cols>
  <sheetData>
    <row r="1" spans="1:12" ht="14.4" x14ac:dyDescent="0.35">
      <c r="A1" s="68" t="s">
        <v>1150</v>
      </c>
    </row>
    <row r="4" spans="1:12" s="56" customFormat="1" x14ac:dyDescent="0.3">
      <c r="A4" s="57" t="s">
        <v>277</v>
      </c>
    </row>
    <row r="5" spans="1:12" s="65" customFormat="1" ht="26.4" x14ac:dyDescent="0.3">
      <c r="A5" s="63" t="s">
        <v>276</v>
      </c>
      <c r="B5" s="65" t="s">
        <v>278</v>
      </c>
      <c r="C5" s="65" t="s">
        <v>279</v>
      </c>
      <c r="D5" s="65" t="s">
        <v>703</v>
      </c>
      <c r="E5" s="65" t="s">
        <v>787</v>
      </c>
      <c r="F5" s="67" t="s">
        <v>704</v>
      </c>
      <c r="G5" s="65" t="s">
        <v>283</v>
      </c>
      <c r="H5" s="65" t="s">
        <v>788</v>
      </c>
      <c r="I5" s="67" t="s">
        <v>704</v>
      </c>
      <c r="J5" s="65" t="s">
        <v>450</v>
      </c>
      <c r="K5" s="65" t="s">
        <v>706</v>
      </c>
      <c r="L5" s="65" t="s">
        <v>451</v>
      </c>
    </row>
    <row r="7" spans="1:12" x14ac:dyDescent="0.3">
      <c r="A7" s="74" t="s">
        <v>289</v>
      </c>
    </row>
    <row r="8" spans="1:12" x14ac:dyDescent="0.3">
      <c r="A8" s="47">
        <v>500913</v>
      </c>
      <c r="B8" s="45" t="s">
        <v>325</v>
      </c>
      <c r="C8" s="45" t="s">
        <v>0</v>
      </c>
      <c r="D8" s="45">
        <v>0</v>
      </c>
      <c r="E8" s="48">
        <v>70720000</v>
      </c>
      <c r="F8" s="45">
        <v>0</v>
      </c>
      <c r="G8" s="48">
        <v>48000</v>
      </c>
      <c r="H8" s="45">
        <v>0</v>
      </c>
      <c r="I8" s="45">
        <v>0</v>
      </c>
      <c r="J8" s="45">
        <v>0</v>
      </c>
      <c r="K8" s="48">
        <v>70768000</v>
      </c>
    </row>
    <row r="9" spans="1:12" x14ac:dyDescent="0.3">
      <c r="A9" s="47">
        <v>500272</v>
      </c>
      <c r="B9" s="45" t="s">
        <v>956</v>
      </c>
      <c r="C9" s="45" t="s">
        <v>1</v>
      </c>
      <c r="D9" s="48">
        <v>11014772.24</v>
      </c>
      <c r="E9" s="45">
        <v>0</v>
      </c>
      <c r="F9" s="45">
        <v>0</v>
      </c>
      <c r="G9" s="48">
        <v>68663.570000000007</v>
      </c>
      <c r="H9" s="45">
        <v>0</v>
      </c>
      <c r="I9" s="45">
        <v>0</v>
      </c>
      <c r="J9" s="45">
        <v>0</v>
      </c>
      <c r="K9" s="48">
        <v>11083435.810000001</v>
      </c>
      <c r="L9" s="49">
        <v>42900</v>
      </c>
    </row>
    <row r="10" spans="1:12" x14ac:dyDescent="0.3">
      <c r="A10" s="47">
        <v>500331</v>
      </c>
      <c r="B10" s="45" t="s">
        <v>957</v>
      </c>
      <c r="C10" s="45" t="s">
        <v>1</v>
      </c>
      <c r="D10" s="48">
        <v>15989633.84</v>
      </c>
      <c r="E10" s="45">
        <v>0</v>
      </c>
      <c r="F10" s="45">
        <v>0</v>
      </c>
      <c r="G10" s="48">
        <v>99675.86</v>
      </c>
      <c r="H10" s="45">
        <v>0</v>
      </c>
      <c r="I10" s="45">
        <v>0</v>
      </c>
      <c r="J10" s="45">
        <v>0</v>
      </c>
      <c r="K10" s="48">
        <v>16089309.699999999</v>
      </c>
      <c r="L10" s="49">
        <v>43191</v>
      </c>
    </row>
    <row r="11" spans="1:12" x14ac:dyDescent="0.3">
      <c r="A11" s="47">
        <v>500470</v>
      </c>
      <c r="B11" s="45" t="s">
        <v>287</v>
      </c>
      <c r="C11" s="45" t="s">
        <v>0</v>
      </c>
      <c r="D11" s="48">
        <v>202019999.90000001</v>
      </c>
      <c r="E11" s="45">
        <v>0</v>
      </c>
      <c r="F11" s="45">
        <v>0</v>
      </c>
      <c r="G11" s="45">
        <v>0</v>
      </c>
      <c r="H11" s="48">
        <v>-7228812.5</v>
      </c>
      <c r="I11" s="45">
        <v>0</v>
      </c>
      <c r="J11" s="48">
        <v>-732062.5</v>
      </c>
      <c r="K11" s="48">
        <v>194059124.90000001</v>
      </c>
      <c r="L11" s="49">
        <v>45287</v>
      </c>
    </row>
    <row r="14" spans="1:12" x14ac:dyDescent="0.3">
      <c r="A14" s="69"/>
      <c r="B14" s="69" t="s">
        <v>789</v>
      </c>
      <c r="C14" s="70"/>
      <c r="D14" s="71">
        <f>SUM(D8:D13)</f>
        <v>229024405.98000002</v>
      </c>
      <c r="E14" s="71">
        <f>SUM(E8:E13)</f>
        <v>70720000</v>
      </c>
      <c r="F14" s="70">
        <v>0</v>
      </c>
      <c r="G14" s="71">
        <f>SUM(G8:G13)</f>
        <v>216339.43</v>
      </c>
      <c r="H14" s="71">
        <f>SUM(H8:H13)</f>
        <v>-7228812.5</v>
      </c>
      <c r="I14" s="70">
        <v>0</v>
      </c>
      <c r="J14" s="71">
        <f>SUM(J8:J13)</f>
        <v>-732062.5</v>
      </c>
      <c r="K14" s="71">
        <f>SUM(K8:K13)</f>
        <v>291999870.41000003</v>
      </c>
      <c r="L14" s="70"/>
    </row>
    <row r="16" spans="1:12" x14ac:dyDescent="0.3">
      <c r="A16" s="74" t="s">
        <v>291</v>
      </c>
    </row>
    <row r="17" spans="1:12" x14ac:dyDescent="0.3">
      <c r="A17" s="47">
        <v>500546</v>
      </c>
      <c r="B17" s="45" t="s">
        <v>329</v>
      </c>
      <c r="C17" s="45" t="s">
        <v>26</v>
      </c>
      <c r="D17" s="48">
        <v>449628.76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8">
        <v>449628.76</v>
      </c>
      <c r="L17" s="49">
        <v>42994</v>
      </c>
    </row>
    <row r="18" spans="1:12" x14ac:dyDescent="0.3">
      <c r="A18" s="47">
        <v>500710</v>
      </c>
      <c r="B18" s="45" t="s">
        <v>969</v>
      </c>
      <c r="C18" s="45" t="s">
        <v>26</v>
      </c>
      <c r="D18" s="48">
        <v>553590.72</v>
      </c>
      <c r="E18" s="45">
        <v>0</v>
      </c>
      <c r="F18" s="45">
        <v>0</v>
      </c>
      <c r="G18" s="45">
        <v>0</v>
      </c>
      <c r="H18" s="48">
        <v>-11586.5</v>
      </c>
      <c r="I18" s="45">
        <v>0</v>
      </c>
      <c r="J18" s="45">
        <v>0</v>
      </c>
      <c r="K18" s="48">
        <v>542004.22</v>
      </c>
      <c r="L18" s="49">
        <v>43597</v>
      </c>
    </row>
    <row r="19" spans="1:12" x14ac:dyDescent="0.3">
      <c r="A19" s="47">
        <v>500806</v>
      </c>
      <c r="B19" s="45" t="s">
        <v>334</v>
      </c>
      <c r="C19" s="45" t="s">
        <v>26</v>
      </c>
      <c r="D19" s="48">
        <v>988584.59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988584.59</v>
      </c>
    </row>
    <row r="20" spans="1:12" x14ac:dyDescent="0.3">
      <c r="A20" s="47">
        <v>500852</v>
      </c>
      <c r="B20" s="45" t="s">
        <v>335</v>
      </c>
      <c r="C20" s="45" t="s">
        <v>26</v>
      </c>
      <c r="D20" s="48">
        <v>565081.72</v>
      </c>
      <c r="E20" s="45">
        <v>0</v>
      </c>
      <c r="F20" s="45">
        <v>0</v>
      </c>
      <c r="G20" s="45">
        <v>0</v>
      </c>
      <c r="H20" s="48">
        <v>-12064.65</v>
      </c>
      <c r="I20" s="45">
        <v>0</v>
      </c>
      <c r="J20" s="45">
        <v>0</v>
      </c>
      <c r="K20" s="48">
        <v>553017.06999999995</v>
      </c>
    </row>
    <row r="21" spans="1:12" x14ac:dyDescent="0.3">
      <c r="A21" s="47">
        <v>500866</v>
      </c>
      <c r="B21" s="45" t="s">
        <v>336</v>
      </c>
      <c r="C21" s="45" t="s">
        <v>26</v>
      </c>
      <c r="D21" s="48">
        <v>123333.35</v>
      </c>
      <c r="E21" s="45">
        <v>0</v>
      </c>
      <c r="F21" s="45">
        <v>0</v>
      </c>
      <c r="G21" s="45">
        <v>0</v>
      </c>
      <c r="H21" s="48">
        <v>-6666.66</v>
      </c>
      <c r="I21" s="45">
        <v>0</v>
      </c>
      <c r="J21" s="45">
        <v>0</v>
      </c>
      <c r="K21" s="48">
        <v>116666.69</v>
      </c>
    </row>
    <row r="22" spans="1:12" x14ac:dyDescent="0.3">
      <c r="A22" s="47">
        <v>500878</v>
      </c>
      <c r="B22" s="45" t="s">
        <v>290</v>
      </c>
      <c r="C22" s="45" t="s">
        <v>26</v>
      </c>
      <c r="D22" s="48">
        <v>3585146.5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8">
        <v>3585146.5</v>
      </c>
    </row>
    <row r="25" spans="1:12" x14ac:dyDescent="0.3">
      <c r="A25" s="69"/>
      <c r="B25" s="69" t="s">
        <v>790</v>
      </c>
      <c r="C25" s="70"/>
      <c r="D25" s="71">
        <v>6265365.6399999997</v>
      </c>
      <c r="E25" s="70">
        <v>0</v>
      </c>
      <c r="F25" s="70">
        <v>0</v>
      </c>
      <c r="G25" s="70">
        <v>0</v>
      </c>
      <c r="H25" s="71">
        <v>-30317.81</v>
      </c>
      <c r="I25" s="70">
        <v>0</v>
      </c>
      <c r="J25" s="70">
        <v>0</v>
      </c>
      <c r="K25" s="71">
        <v>6235047.8300000001</v>
      </c>
      <c r="L25" s="70"/>
    </row>
    <row r="27" spans="1:12" x14ac:dyDescent="0.3">
      <c r="A27" s="74" t="s">
        <v>708</v>
      </c>
    </row>
    <row r="28" spans="1:12" x14ac:dyDescent="0.3">
      <c r="A28" s="47">
        <v>500515</v>
      </c>
      <c r="B28" s="45" t="s">
        <v>338</v>
      </c>
      <c r="C28" s="45" t="s">
        <v>0</v>
      </c>
      <c r="D28" s="48">
        <v>36377692.32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8">
        <v>-139283.97</v>
      </c>
      <c r="K28" s="48">
        <v>36238408.350000001</v>
      </c>
      <c r="L28" s="49">
        <v>42324</v>
      </c>
    </row>
    <row r="29" spans="1:12" x14ac:dyDescent="0.3">
      <c r="A29" s="47">
        <v>500793</v>
      </c>
      <c r="B29" s="45" t="s">
        <v>707</v>
      </c>
      <c r="C29" s="45" t="s">
        <v>0</v>
      </c>
      <c r="D29" s="48">
        <v>16034609.119999999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8">
        <v>-61393.760000000002</v>
      </c>
      <c r="K29" s="48">
        <v>15973215.359999999</v>
      </c>
    </row>
    <row r="30" spans="1:12" x14ac:dyDescent="0.3">
      <c r="A30" s="47">
        <v>500837</v>
      </c>
      <c r="B30" s="45" t="s">
        <v>1111</v>
      </c>
      <c r="C30" s="45" t="s">
        <v>0</v>
      </c>
      <c r="D30" s="48">
        <v>240339.59</v>
      </c>
      <c r="E30" s="45">
        <v>0</v>
      </c>
      <c r="F30" s="45">
        <v>0</v>
      </c>
      <c r="G30" s="45">
        <v>0</v>
      </c>
      <c r="H30" s="48">
        <v>-29999.13</v>
      </c>
      <c r="I30" s="45">
        <v>0</v>
      </c>
      <c r="J30" s="45">
        <v>-940.49</v>
      </c>
      <c r="K30" s="48">
        <v>209399.97</v>
      </c>
    </row>
    <row r="33" spans="1:12" x14ac:dyDescent="0.3">
      <c r="A33" s="69"/>
      <c r="B33" s="69" t="s">
        <v>791</v>
      </c>
      <c r="C33" s="70"/>
      <c r="D33" s="71">
        <v>52652641.030000001</v>
      </c>
      <c r="E33" s="70">
        <v>0</v>
      </c>
      <c r="F33" s="70">
        <v>0</v>
      </c>
      <c r="G33" s="70">
        <v>0</v>
      </c>
      <c r="H33" s="71">
        <v>-29999.13</v>
      </c>
      <c r="I33" s="70">
        <v>0</v>
      </c>
      <c r="J33" s="71">
        <v>-201618.22</v>
      </c>
      <c r="K33" s="71">
        <v>52421023.68</v>
      </c>
      <c r="L33" s="70"/>
    </row>
    <row r="35" spans="1:12" x14ac:dyDescent="0.3">
      <c r="A35" s="74" t="s">
        <v>298</v>
      </c>
    </row>
    <row r="36" spans="1:12" x14ac:dyDescent="0.3">
      <c r="A36" s="47">
        <v>500679</v>
      </c>
      <c r="B36" s="45" t="s">
        <v>294</v>
      </c>
      <c r="C36" s="45" t="s">
        <v>0</v>
      </c>
      <c r="D36" s="48">
        <v>333000000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8">
        <v>-1275000</v>
      </c>
      <c r="K36" s="48">
        <v>331725000</v>
      </c>
      <c r="L36" s="49">
        <v>43397</v>
      </c>
    </row>
    <row r="37" spans="1:12" x14ac:dyDescent="0.3">
      <c r="A37" s="47">
        <v>500708</v>
      </c>
      <c r="B37" s="45" t="s">
        <v>295</v>
      </c>
      <c r="C37" s="45" t="s">
        <v>0</v>
      </c>
      <c r="D37" s="48">
        <v>140458082.21000001</v>
      </c>
      <c r="E37" s="45">
        <v>0</v>
      </c>
      <c r="F37" s="45">
        <v>0</v>
      </c>
      <c r="G37" s="45">
        <v>0</v>
      </c>
      <c r="H37" s="48">
        <v>-65943732.659999996</v>
      </c>
      <c r="I37" s="45">
        <v>0</v>
      </c>
      <c r="J37" s="48">
        <v>-181898.43</v>
      </c>
      <c r="K37" s="48">
        <v>74332451.120000005</v>
      </c>
      <c r="L37" s="49">
        <v>44282</v>
      </c>
    </row>
    <row r="38" spans="1:12" x14ac:dyDescent="0.3">
      <c r="A38" s="47">
        <v>500709</v>
      </c>
      <c r="B38" s="45" t="s">
        <v>296</v>
      </c>
      <c r="C38" s="45" t="s">
        <v>0</v>
      </c>
      <c r="D38" s="48">
        <v>568320000</v>
      </c>
      <c r="E38" s="45">
        <v>0</v>
      </c>
      <c r="F38" s="45">
        <v>0</v>
      </c>
      <c r="G38" s="45">
        <v>0</v>
      </c>
      <c r="H38" s="48">
        <v>-266820830.34</v>
      </c>
      <c r="I38" s="45">
        <v>0</v>
      </c>
      <c r="J38" s="48">
        <v>-735995.52</v>
      </c>
      <c r="K38" s="48">
        <v>300763174.13999999</v>
      </c>
      <c r="L38" s="49">
        <v>44282</v>
      </c>
    </row>
    <row r="39" spans="1:12" x14ac:dyDescent="0.3">
      <c r="A39" s="47">
        <v>500740</v>
      </c>
      <c r="B39" s="45" t="s">
        <v>973</v>
      </c>
      <c r="C39" s="45" t="s">
        <v>0</v>
      </c>
      <c r="D39" s="48">
        <v>102244320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8">
        <v>-391476</v>
      </c>
      <c r="K39" s="48">
        <v>101852844</v>
      </c>
    </row>
    <row r="40" spans="1:12" x14ac:dyDescent="0.3">
      <c r="A40" s="47">
        <v>500749</v>
      </c>
      <c r="B40" s="45" t="s">
        <v>297</v>
      </c>
      <c r="C40" s="45" t="s">
        <v>1</v>
      </c>
      <c r="D40" s="48">
        <v>225609600</v>
      </c>
      <c r="E40" s="45">
        <v>0</v>
      </c>
      <c r="F40" s="45">
        <v>0</v>
      </c>
      <c r="G40" s="48">
        <v>1406400</v>
      </c>
      <c r="H40" s="45">
        <v>0</v>
      </c>
      <c r="I40" s="45">
        <v>0</v>
      </c>
      <c r="J40" s="45">
        <v>0</v>
      </c>
      <c r="K40" s="48">
        <v>227016000</v>
      </c>
    </row>
    <row r="41" spans="1:12" x14ac:dyDescent="0.3">
      <c r="A41" s="47">
        <v>500776</v>
      </c>
      <c r="B41" s="45" t="s">
        <v>340</v>
      </c>
      <c r="C41" s="45" t="s">
        <v>0</v>
      </c>
      <c r="D41" s="48">
        <v>126339499.41</v>
      </c>
      <c r="E41" s="45">
        <v>0</v>
      </c>
      <c r="F41" s="45">
        <v>0</v>
      </c>
      <c r="G41" s="45">
        <v>0</v>
      </c>
      <c r="H41" s="48">
        <v>-1467468</v>
      </c>
      <c r="I41" s="45">
        <v>0</v>
      </c>
      <c r="J41" s="48">
        <v>-475156.41</v>
      </c>
      <c r="K41" s="48">
        <v>124396875</v>
      </c>
      <c r="L41" s="45" t="s">
        <v>453</v>
      </c>
    </row>
    <row r="42" spans="1:12" x14ac:dyDescent="0.3">
      <c r="A42" s="47">
        <v>500856</v>
      </c>
      <c r="B42" s="45" t="s">
        <v>729</v>
      </c>
      <c r="C42" s="45" t="s">
        <v>0</v>
      </c>
      <c r="D42" s="48">
        <v>79919998.530000001</v>
      </c>
      <c r="E42" s="45">
        <v>0</v>
      </c>
      <c r="F42" s="45">
        <v>0</v>
      </c>
      <c r="G42" s="45">
        <v>0</v>
      </c>
      <c r="H42" s="48">
        <v>-663780.75</v>
      </c>
      <c r="I42" s="45">
        <v>0</v>
      </c>
      <c r="J42" s="48">
        <v>-305625.01</v>
      </c>
      <c r="K42" s="48">
        <v>78950592.769999996</v>
      </c>
    </row>
    <row r="43" spans="1:12" x14ac:dyDescent="0.3">
      <c r="A43" s="47">
        <v>500875</v>
      </c>
      <c r="B43" s="45" t="s">
        <v>1133</v>
      </c>
      <c r="C43" s="45" t="s">
        <v>1</v>
      </c>
      <c r="D43" s="48">
        <v>42906696.469999999</v>
      </c>
      <c r="E43" s="45">
        <v>0</v>
      </c>
      <c r="F43" s="45">
        <v>0</v>
      </c>
      <c r="G43" s="48">
        <v>267470.78999999998</v>
      </c>
      <c r="H43" s="45">
        <v>0</v>
      </c>
      <c r="I43" s="45">
        <v>0</v>
      </c>
      <c r="J43" s="45">
        <v>0</v>
      </c>
      <c r="K43" s="48">
        <v>43174167.259999998</v>
      </c>
    </row>
    <row r="46" spans="1:12" x14ac:dyDescent="0.3">
      <c r="A46" s="69"/>
      <c r="B46" s="69" t="s">
        <v>792</v>
      </c>
      <c r="C46" s="70"/>
      <c r="D46" s="71">
        <v>1618798196.6199999</v>
      </c>
      <c r="E46" s="70">
        <v>0</v>
      </c>
      <c r="F46" s="70">
        <v>0</v>
      </c>
      <c r="G46" s="71">
        <v>1673870.79</v>
      </c>
      <c r="H46" s="71">
        <v>-334895811.75</v>
      </c>
      <c r="I46" s="70">
        <v>0</v>
      </c>
      <c r="J46" s="71">
        <v>-3365151.37</v>
      </c>
      <c r="K46" s="71">
        <v>1282211104.29</v>
      </c>
      <c r="L46" s="70"/>
    </row>
    <row r="48" spans="1:12" x14ac:dyDescent="0.3">
      <c r="A48" s="74" t="s">
        <v>312</v>
      </c>
    </row>
    <row r="49" spans="1:12" x14ac:dyDescent="0.3">
      <c r="A49" s="47">
        <v>500271</v>
      </c>
      <c r="B49" s="45" t="s">
        <v>299</v>
      </c>
      <c r="C49" s="45" t="s">
        <v>1</v>
      </c>
      <c r="D49" s="48">
        <v>35581859.850000001</v>
      </c>
      <c r="E49" s="45">
        <v>0</v>
      </c>
      <c r="F49" s="45">
        <v>0</v>
      </c>
      <c r="G49" s="48">
        <v>209870.41</v>
      </c>
      <c r="H49" s="48">
        <v>-1908658.91</v>
      </c>
      <c r="I49" s="45">
        <v>0</v>
      </c>
      <c r="J49" s="45">
        <v>0</v>
      </c>
      <c r="K49" s="48">
        <v>33883071.350000001</v>
      </c>
      <c r="L49" s="49">
        <v>44176</v>
      </c>
    </row>
    <row r="50" spans="1:12" x14ac:dyDescent="0.3">
      <c r="A50" s="47">
        <v>500520</v>
      </c>
      <c r="B50" s="45" t="s">
        <v>976</v>
      </c>
      <c r="C50" s="45" t="s">
        <v>0</v>
      </c>
      <c r="D50" s="48">
        <v>44400000</v>
      </c>
      <c r="E50" s="45">
        <v>0</v>
      </c>
      <c r="F50" s="45">
        <v>0</v>
      </c>
      <c r="G50" s="45">
        <v>0</v>
      </c>
      <c r="H50" s="48">
        <v>-11042500</v>
      </c>
      <c r="I50" s="45">
        <v>0</v>
      </c>
      <c r="J50" s="48">
        <v>-185000</v>
      </c>
      <c r="K50" s="48">
        <v>33172500</v>
      </c>
      <c r="L50" s="49">
        <v>43085</v>
      </c>
    </row>
    <row r="51" spans="1:12" x14ac:dyDescent="0.3">
      <c r="A51" s="47">
        <v>500540</v>
      </c>
      <c r="B51" s="45" t="s">
        <v>731</v>
      </c>
      <c r="C51" s="45" t="s">
        <v>3</v>
      </c>
      <c r="D51" s="48">
        <v>78080400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8">
        <v>-207931.5</v>
      </c>
      <c r="K51" s="48">
        <v>77872468.5</v>
      </c>
      <c r="L51" s="49">
        <v>46407</v>
      </c>
    </row>
    <row r="52" spans="1:12" x14ac:dyDescent="0.3">
      <c r="A52" s="47">
        <v>500565</v>
      </c>
      <c r="B52" s="45" t="s">
        <v>977</v>
      </c>
      <c r="C52" s="45" t="s">
        <v>0</v>
      </c>
      <c r="D52" s="48">
        <v>171828000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8">
        <v>-657900</v>
      </c>
      <c r="K52" s="48">
        <v>171170100</v>
      </c>
      <c r="L52" s="49">
        <v>42863</v>
      </c>
    </row>
    <row r="53" spans="1:12" x14ac:dyDescent="0.3">
      <c r="A53" s="47">
        <v>500590</v>
      </c>
      <c r="B53" s="45" t="s">
        <v>300</v>
      </c>
      <c r="C53" s="45" t="s">
        <v>1</v>
      </c>
      <c r="D53" s="48">
        <v>5634965.6699999999</v>
      </c>
      <c r="E53" s="45">
        <v>0</v>
      </c>
      <c r="F53" s="45">
        <v>0</v>
      </c>
      <c r="G53" s="48">
        <v>35127.120000000003</v>
      </c>
      <c r="H53" s="45">
        <v>0</v>
      </c>
      <c r="I53" s="45">
        <v>0</v>
      </c>
      <c r="J53" s="45">
        <v>0</v>
      </c>
      <c r="K53" s="48">
        <v>5670092.79</v>
      </c>
      <c r="L53" s="49">
        <v>44176</v>
      </c>
    </row>
    <row r="54" spans="1:12" x14ac:dyDescent="0.3">
      <c r="A54" s="47">
        <v>500610</v>
      </c>
      <c r="B54" s="45" t="s">
        <v>980</v>
      </c>
      <c r="C54" s="45" t="s">
        <v>0</v>
      </c>
      <c r="D54" s="48">
        <v>28305000</v>
      </c>
      <c r="E54" s="45">
        <v>0</v>
      </c>
      <c r="F54" s="45">
        <v>0</v>
      </c>
      <c r="G54" s="45">
        <v>0</v>
      </c>
      <c r="H54" s="48">
        <v>-18816527</v>
      </c>
      <c r="I54" s="45">
        <v>0</v>
      </c>
      <c r="J54" s="48">
        <v>-9488473</v>
      </c>
      <c r="K54" s="45">
        <v>0</v>
      </c>
      <c r="L54" s="49">
        <v>43863</v>
      </c>
    </row>
    <row r="55" spans="1:12" x14ac:dyDescent="0.3">
      <c r="A55" s="47">
        <v>500630</v>
      </c>
      <c r="B55" s="45" t="s">
        <v>793</v>
      </c>
      <c r="C55" s="45" t="s">
        <v>0</v>
      </c>
      <c r="D55" s="48">
        <v>420318591.02999997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8">
        <v>-1609327.99</v>
      </c>
      <c r="K55" s="48">
        <v>418709263.04000002</v>
      </c>
      <c r="L55" s="49">
        <v>46923</v>
      </c>
    </row>
    <row r="56" spans="1:12" x14ac:dyDescent="0.3">
      <c r="A56" s="47">
        <v>500640</v>
      </c>
      <c r="B56" s="45" t="s">
        <v>301</v>
      </c>
      <c r="C56" s="45" t="s">
        <v>0</v>
      </c>
      <c r="D56" s="48">
        <v>156234720.00999999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8">
        <v>-598196</v>
      </c>
      <c r="K56" s="48">
        <v>155636524.00999999</v>
      </c>
      <c r="L56" s="49">
        <v>44102</v>
      </c>
    </row>
    <row r="57" spans="1:12" x14ac:dyDescent="0.3">
      <c r="A57" s="47">
        <v>500642</v>
      </c>
      <c r="B57" s="45" t="s">
        <v>302</v>
      </c>
      <c r="C57" s="45" t="s">
        <v>0</v>
      </c>
      <c r="D57" s="48">
        <v>210900000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8">
        <v>-807500</v>
      </c>
      <c r="K57" s="48">
        <v>210092500</v>
      </c>
      <c r="L57" s="49">
        <v>45013</v>
      </c>
    </row>
    <row r="58" spans="1:12" x14ac:dyDescent="0.3">
      <c r="A58" s="47">
        <v>500656</v>
      </c>
      <c r="B58" s="45" t="s">
        <v>981</v>
      </c>
      <c r="C58" s="45" t="s">
        <v>0</v>
      </c>
      <c r="D58" s="48">
        <v>98783560.870000005</v>
      </c>
      <c r="E58" s="48">
        <v>1337342.24</v>
      </c>
      <c r="F58" s="45">
        <v>0</v>
      </c>
      <c r="G58" s="45">
        <v>0</v>
      </c>
      <c r="H58" s="45">
        <v>0</v>
      </c>
      <c r="I58" s="45">
        <v>0</v>
      </c>
      <c r="J58" s="48">
        <v>-378980.81</v>
      </c>
      <c r="K58" s="48">
        <v>99741922.299999997</v>
      </c>
      <c r="L58" s="49">
        <v>45918</v>
      </c>
    </row>
    <row r="59" spans="1:12" x14ac:dyDescent="0.3">
      <c r="A59" s="47">
        <v>500677</v>
      </c>
      <c r="B59" s="45" t="s">
        <v>709</v>
      </c>
      <c r="C59" s="45" t="s">
        <v>0</v>
      </c>
      <c r="D59" s="48">
        <v>773450100.35000002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8">
        <v>-2961408.05</v>
      </c>
      <c r="K59" s="48">
        <v>770488692.29999995</v>
      </c>
      <c r="L59" s="49">
        <v>11139</v>
      </c>
    </row>
    <row r="60" spans="1:12" x14ac:dyDescent="0.3">
      <c r="A60" s="47">
        <v>500686</v>
      </c>
      <c r="B60" s="45" t="s">
        <v>710</v>
      </c>
      <c r="C60" s="45" t="s">
        <v>0</v>
      </c>
      <c r="D60" s="48">
        <v>3329910.64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8">
        <v>-12749.55</v>
      </c>
      <c r="K60" s="48">
        <v>3317161.09</v>
      </c>
      <c r="L60" s="49">
        <v>44212</v>
      </c>
    </row>
    <row r="61" spans="1:12" x14ac:dyDescent="0.3">
      <c r="A61" s="47">
        <v>500700</v>
      </c>
      <c r="B61" s="45" t="s">
        <v>982</v>
      </c>
      <c r="C61" s="45" t="s">
        <v>26</v>
      </c>
      <c r="D61" s="48">
        <v>67637723.099999994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67637723.099999994</v>
      </c>
      <c r="L61" s="49">
        <v>43524</v>
      </c>
    </row>
    <row r="62" spans="1:12" x14ac:dyDescent="0.3">
      <c r="A62" s="47">
        <v>500701</v>
      </c>
      <c r="B62" s="45" t="s">
        <v>983</v>
      </c>
      <c r="C62" s="45" t="s">
        <v>0</v>
      </c>
      <c r="D62" s="48">
        <v>173346605.88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8">
        <v>-663714.5</v>
      </c>
      <c r="K62" s="48">
        <v>172682891.38</v>
      </c>
    </row>
    <row r="63" spans="1:12" x14ac:dyDescent="0.3">
      <c r="A63" s="47">
        <v>500735</v>
      </c>
      <c r="B63" s="45" t="s">
        <v>985</v>
      </c>
      <c r="C63" s="45" t="s">
        <v>0</v>
      </c>
      <c r="D63" s="48">
        <v>333000000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8">
        <v>-1275000</v>
      </c>
      <c r="K63" s="48">
        <v>331725000</v>
      </c>
      <c r="L63" s="49">
        <v>44650</v>
      </c>
    </row>
    <row r="64" spans="1:12" x14ac:dyDescent="0.3">
      <c r="A64" s="47">
        <v>500746</v>
      </c>
      <c r="B64" s="45" t="s">
        <v>349</v>
      </c>
      <c r="C64" s="45" t="s">
        <v>2</v>
      </c>
      <c r="D64" s="48">
        <v>379944000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8">
        <v>-228000</v>
      </c>
      <c r="K64" s="48">
        <v>379716000</v>
      </c>
    </row>
    <row r="65" spans="1:12" x14ac:dyDescent="0.3">
      <c r="A65" s="47">
        <v>500770</v>
      </c>
      <c r="B65" s="45" t="s">
        <v>987</v>
      </c>
      <c r="C65" s="45" t="s">
        <v>0</v>
      </c>
      <c r="D65" s="48">
        <v>84582000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8">
        <v>-323850</v>
      </c>
      <c r="K65" s="48">
        <v>84258150</v>
      </c>
    </row>
    <row r="66" spans="1:12" x14ac:dyDescent="0.3">
      <c r="A66" s="47">
        <v>500781</v>
      </c>
      <c r="B66" s="45" t="s">
        <v>350</v>
      </c>
      <c r="C66" s="45" t="s">
        <v>0</v>
      </c>
      <c r="D66" s="48">
        <v>27750000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8">
        <v>-106250</v>
      </c>
      <c r="K66" s="48">
        <v>27643750</v>
      </c>
    </row>
    <row r="67" spans="1:12" x14ac:dyDescent="0.3">
      <c r="A67" s="47">
        <v>500782</v>
      </c>
      <c r="B67" s="45" t="s">
        <v>988</v>
      </c>
      <c r="C67" s="45" t="s">
        <v>4</v>
      </c>
      <c r="D67" s="48">
        <v>83795343.010000005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8">
        <v>-631963.02</v>
      </c>
      <c r="K67" s="48">
        <v>83163379.989999995</v>
      </c>
    </row>
    <row r="68" spans="1:12" x14ac:dyDescent="0.3">
      <c r="A68" s="47">
        <v>500800</v>
      </c>
      <c r="B68" s="45" t="s">
        <v>1092</v>
      </c>
      <c r="C68" s="45" t="s">
        <v>4</v>
      </c>
      <c r="D68" s="48">
        <v>42134167.259999998</v>
      </c>
      <c r="E68" s="48">
        <v>392762.89</v>
      </c>
      <c r="F68" s="45">
        <v>0</v>
      </c>
      <c r="G68" s="45">
        <v>0</v>
      </c>
      <c r="H68" s="48">
        <v>-51748.480000000003</v>
      </c>
      <c r="I68" s="45">
        <v>0</v>
      </c>
      <c r="J68" s="48">
        <v>-321330.56</v>
      </c>
      <c r="K68" s="48">
        <v>42153851.109999999</v>
      </c>
    </row>
    <row r="69" spans="1:12" x14ac:dyDescent="0.3">
      <c r="A69" s="47">
        <v>500805</v>
      </c>
      <c r="B69" s="45" t="s">
        <v>303</v>
      </c>
      <c r="C69" s="45" t="s">
        <v>0</v>
      </c>
      <c r="D69" s="48">
        <v>266715982.27000001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8">
        <v>-1021209.82</v>
      </c>
      <c r="K69" s="48">
        <v>265694772.44999999</v>
      </c>
    </row>
    <row r="70" spans="1:12" x14ac:dyDescent="0.3">
      <c r="A70" s="47">
        <v>500807</v>
      </c>
      <c r="B70" s="45" t="s">
        <v>304</v>
      </c>
      <c r="C70" s="45" t="s">
        <v>0</v>
      </c>
      <c r="D70" s="48">
        <v>94315587.469999999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8">
        <v>-361118.24</v>
      </c>
      <c r="K70" s="48">
        <v>93954469.230000004</v>
      </c>
    </row>
    <row r="71" spans="1:12" x14ac:dyDescent="0.3">
      <c r="A71" s="47">
        <v>500808</v>
      </c>
      <c r="B71" s="45" t="s">
        <v>305</v>
      </c>
      <c r="C71" s="45" t="s">
        <v>0</v>
      </c>
      <c r="D71" s="48">
        <v>72090983.260000005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8">
        <v>-276024.03999999998</v>
      </c>
      <c r="K71" s="48">
        <v>71814959.219999999</v>
      </c>
    </row>
    <row r="72" spans="1:12" x14ac:dyDescent="0.3">
      <c r="A72" s="47">
        <v>500827</v>
      </c>
      <c r="B72" s="45" t="s">
        <v>306</v>
      </c>
      <c r="C72" s="45" t="s">
        <v>0</v>
      </c>
      <c r="D72" s="48">
        <v>85911870.659999996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8">
        <v>-328941.84000000003</v>
      </c>
      <c r="K72" s="48">
        <v>85582928.819999993</v>
      </c>
    </row>
    <row r="73" spans="1:12" x14ac:dyDescent="0.3">
      <c r="A73" s="47">
        <v>500828</v>
      </c>
      <c r="B73" s="45" t="s">
        <v>1112</v>
      </c>
      <c r="C73" s="45" t="s">
        <v>4</v>
      </c>
      <c r="D73" s="48">
        <v>80432882.760000005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8">
        <v>-606604.21</v>
      </c>
      <c r="K73" s="48">
        <v>79826278.549999997</v>
      </c>
    </row>
    <row r="74" spans="1:12" x14ac:dyDescent="0.3">
      <c r="A74" s="47">
        <v>500845</v>
      </c>
      <c r="B74" s="45" t="s">
        <v>711</v>
      </c>
      <c r="C74" s="45" t="s">
        <v>0</v>
      </c>
      <c r="D74" s="48">
        <v>208470694.97</v>
      </c>
      <c r="E74" s="48">
        <f>20914653.75+0.38</f>
        <v>20914654.129999999</v>
      </c>
      <c r="F74" s="45">
        <v>0</v>
      </c>
      <c r="G74" s="45">
        <v>0</v>
      </c>
      <c r="H74" s="45">
        <v>0</v>
      </c>
      <c r="I74" s="45">
        <v>0</v>
      </c>
      <c r="J74" s="48">
        <v>-881543.89</v>
      </c>
      <c r="K74" s="48">
        <v>228503805.21000001</v>
      </c>
    </row>
    <row r="75" spans="1:12" x14ac:dyDescent="0.3">
      <c r="A75" s="47">
        <v>500846</v>
      </c>
      <c r="B75" s="45" t="s">
        <v>712</v>
      </c>
      <c r="C75" s="45" t="s">
        <v>0</v>
      </c>
      <c r="D75" s="48">
        <v>13320000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8">
        <v>-51000</v>
      </c>
      <c r="K75" s="48">
        <v>13269000</v>
      </c>
    </row>
    <row r="76" spans="1:12" x14ac:dyDescent="0.3">
      <c r="A76" s="47">
        <v>500877</v>
      </c>
      <c r="B76" s="45" t="s">
        <v>713</v>
      </c>
      <c r="C76" s="45" t="s">
        <v>0</v>
      </c>
      <c r="D76" s="48">
        <v>266400000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8">
        <v>-1020000</v>
      </c>
      <c r="K76" s="48">
        <v>265380000</v>
      </c>
    </row>
    <row r="77" spans="1:12" x14ac:dyDescent="0.3">
      <c r="A77" s="47">
        <v>500883</v>
      </c>
      <c r="B77" s="45" t="s">
        <v>351</v>
      </c>
      <c r="C77" s="45" t="s">
        <v>0</v>
      </c>
      <c r="D77" s="48">
        <v>15220356.050000001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8">
        <v>-58276.13</v>
      </c>
      <c r="K77" s="48">
        <v>15162079.92</v>
      </c>
    </row>
    <row r="78" spans="1:12" x14ac:dyDescent="0.3">
      <c r="A78" s="47">
        <v>500884</v>
      </c>
      <c r="B78" s="45" t="s">
        <v>352</v>
      </c>
      <c r="C78" s="45" t="s">
        <v>0</v>
      </c>
      <c r="D78" s="48">
        <v>16236211.27</v>
      </c>
      <c r="E78" s="48">
        <v>6419400.79</v>
      </c>
      <c r="F78" s="45">
        <v>0</v>
      </c>
      <c r="G78" s="45">
        <v>0</v>
      </c>
      <c r="H78" s="45">
        <v>0</v>
      </c>
      <c r="I78" s="45">
        <v>0</v>
      </c>
      <c r="J78" s="48">
        <v>-100397.85</v>
      </c>
      <c r="K78" s="48">
        <v>22555214.210000001</v>
      </c>
    </row>
    <row r="79" spans="1:12" x14ac:dyDescent="0.3">
      <c r="A79" s="47">
        <v>500885</v>
      </c>
      <c r="B79" s="45" t="s">
        <v>307</v>
      </c>
      <c r="C79" s="45" t="s">
        <v>0</v>
      </c>
      <c r="D79" s="48">
        <v>67665538.370000005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8">
        <v>-259079.76</v>
      </c>
      <c r="K79" s="48">
        <v>67406458.609999999</v>
      </c>
    </row>
    <row r="80" spans="1:12" x14ac:dyDescent="0.3">
      <c r="A80" s="47">
        <v>500896</v>
      </c>
      <c r="B80" s="45" t="s">
        <v>714</v>
      </c>
      <c r="C80" s="45" t="s">
        <v>0</v>
      </c>
      <c r="D80" s="48">
        <v>7925400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8">
        <v>-30345</v>
      </c>
      <c r="K80" s="48">
        <v>7895055</v>
      </c>
      <c r="L80" s="49">
        <v>43731</v>
      </c>
    </row>
    <row r="81" spans="1:12" x14ac:dyDescent="0.3">
      <c r="A81" s="47">
        <v>500905</v>
      </c>
      <c r="B81" s="45" t="s">
        <v>308</v>
      </c>
      <c r="C81" s="45" t="s">
        <v>2</v>
      </c>
      <c r="D81" s="48">
        <v>1266480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-760</v>
      </c>
      <c r="K81" s="48">
        <v>1265720</v>
      </c>
    </row>
    <row r="82" spans="1:12" x14ac:dyDescent="0.3">
      <c r="A82" s="47">
        <v>500914</v>
      </c>
      <c r="B82" s="45" t="s">
        <v>309</v>
      </c>
      <c r="C82" s="45" t="s">
        <v>0</v>
      </c>
      <c r="D82" s="45">
        <v>0</v>
      </c>
      <c r="E82" s="48">
        <v>19903500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8">
        <v>19903500</v>
      </c>
    </row>
    <row r="85" spans="1:12" x14ac:dyDescent="0.3">
      <c r="A85" s="69"/>
      <c r="B85" s="69" t="s">
        <v>794</v>
      </c>
      <c r="C85" s="70"/>
      <c r="D85" s="71">
        <v>4415008934.75</v>
      </c>
      <c r="E85" s="71">
        <f>SUM(E49:E84)</f>
        <v>48967660.049999997</v>
      </c>
      <c r="F85" s="70">
        <v>0</v>
      </c>
      <c r="G85" s="71">
        <f>SUM(G49:G84)</f>
        <v>244997.53</v>
      </c>
      <c r="H85" s="71">
        <f>SUM(H49:H84)</f>
        <v>-31819434.390000001</v>
      </c>
      <c r="I85" s="70">
        <v>0</v>
      </c>
      <c r="J85" s="71">
        <f>SUM(J49:J84)</f>
        <v>-25452875.760000002</v>
      </c>
      <c r="K85" s="71">
        <f>SUM(K49:K84)</f>
        <v>4406949282.1799994</v>
      </c>
      <c r="L85" s="70"/>
    </row>
    <row r="87" spans="1:12" x14ac:dyDescent="0.3">
      <c r="A87" s="74" t="s">
        <v>717</v>
      </c>
    </row>
    <row r="88" spans="1:12" x14ac:dyDescent="0.3">
      <c r="A88" s="47">
        <v>500876</v>
      </c>
      <c r="B88" s="45" t="s">
        <v>1134</v>
      </c>
      <c r="C88" s="45" t="s">
        <v>0</v>
      </c>
      <c r="D88" s="45">
        <v>0</v>
      </c>
      <c r="E88" s="48">
        <v>4186209.39</v>
      </c>
      <c r="F88" s="45">
        <v>0</v>
      </c>
      <c r="G88" s="45">
        <v>0</v>
      </c>
      <c r="H88" s="45">
        <v>0</v>
      </c>
      <c r="I88" s="45">
        <v>0</v>
      </c>
      <c r="J88" s="48">
        <v>-4363.51</v>
      </c>
      <c r="K88" s="48">
        <v>4181845.88</v>
      </c>
    </row>
    <row r="89" spans="1:12" x14ac:dyDescent="0.3">
      <c r="A89" s="47">
        <v>500901</v>
      </c>
      <c r="B89" s="45" t="s">
        <v>716</v>
      </c>
      <c r="C89" s="45" t="s">
        <v>26</v>
      </c>
      <c r="D89" s="48">
        <v>940000</v>
      </c>
      <c r="E89" s="48">
        <v>245000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8">
        <v>1185000</v>
      </c>
    </row>
    <row r="92" spans="1:12" x14ac:dyDescent="0.3">
      <c r="A92" s="69"/>
      <c r="B92" s="69" t="s">
        <v>832</v>
      </c>
      <c r="C92" s="70"/>
      <c r="D92" s="71">
        <v>940000</v>
      </c>
      <c r="E92" s="71">
        <v>4431209.3899999997</v>
      </c>
      <c r="F92" s="70">
        <v>0</v>
      </c>
      <c r="G92" s="70">
        <v>0</v>
      </c>
      <c r="H92" s="70">
        <v>0</v>
      </c>
      <c r="I92" s="70">
        <v>0</v>
      </c>
      <c r="J92" s="71">
        <v>-4363.51</v>
      </c>
      <c r="K92" s="71">
        <v>5366845.88</v>
      </c>
      <c r="L92" s="70"/>
    </row>
    <row r="94" spans="1:12" x14ac:dyDescent="0.3">
      <c r="A94" s="74" t="s">
        <v>719</v>
      </c>
    </row>
    <row r="95" spans="1:12" x14ac:dyDescent="0.3">
      <c r="A95" s="47">
        <v>500626</v>
      </c>
      <c r="B95" s="45" t="s">
        <v>718</v>
      </c>
      <c r="C95" s="45" t="s">
        <v>0</v>
      </c>
      <c r="D95" s="48">
        <v>66031445.390000001</v>
      </c>
      <c r="E95" s="45">
        <v>0</v>
      </c>
      <c r="F95" s="45">
        <v>0</v>
      </c>
      <c r="G95" s="45">
        <v>0</v>
      </c>
      <c r="H95" s="48">
        <v>-8892231.25</v>
      </c>
      <c r="I95" s="45">
        <v>0</v>
      </c>
      <c r="J95" s="48">
        <v>-261879.35</v>
      </c>
      <c r="K95" s="48">
        <v>56877334.789999999</v>
      </c>
      <c r="L95" s="49">
        <v>42049</v>
      </c>
    </row>
    <row r="98" spans="1:12" x14ac:dyDescent="0.3">
      <c r="A98" s="69"/>
      <c r="B98" s="69" t="s">
        <v>795</v>
      </c>
      <c r="C98" s="70"/>
      <c r="D98" s="71">
        <v>66031445.390000001</v>
      </c>
      <c r="E98" s="70">
        <v>0</v>
      </c>
      <c r="F98" s="70">
        <v>0</v>
      </c>
      <c r="G98" s="70">
        <v>0</v>
      </c>
      <c r="H98" s="71">
        <v>-8892231.25</v>
      </c>
      <c r="I98" s="70">
        <v>0</v>
      </c>
      <c r="J98" s="71">
        <v>-261879.35</v>
      </c>
      <c r="K98" s="71">
        <v>56877334.789999999</v>
      </c>
      <c r="L98" s="70"/>
    </row>
    <row r="100" spans="1:12" x14ac:dyDescent="0.3">
      <c r="A100" s="74" t="s">
        <v>721</v>
      </c>
    </row>
    <row r="101" spans="1:12" x14ac:dyDescent="0.3">
      <c r="A101" s="47">
        <v>500323</v>
      </c>
      <c r="B101" s="45" t="s">
        <v>720</v>
      </c>
      <c r="C101" s="45" t="s">
        <v>26</v>
      </c>
      <c r="D101" s="48">
        <v>7999000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8">
        <v>7999000</v>
      </c>
      <c r="L101" s="49">
        <v>42000</v>
      </c>
    </row>
    <row r="104" spans="1:12" x14ac:dyDescent="0.3">
      <c r="A104" s="69"/>
      <c r="B104" s="69" t="s">
        <v>796</v>
      </c>
      <c r="C104" s="70"/>
      <c r="D104" s="71">
        <v>7999000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1">
        <v>7999000</v>
      </c>
      <c r="L104" s="70"/>
    </row>
    <row r="106" spans="1:12" x14ac:dyDescent="0.3">
      <c r="A106" s="74" t="s">
        <v>317</v>
      </c>
    </row>
    <row r="107" spans="1:12" x14ac:dyDescent="0.3">
      <c r="A107" s="47">
        <v>500187</v>
      </c>
      <c r="B107" s="45" t="s">
        <v>354</v>
      </c>
      <c r="C107" s="45" t="s">
        <v>26</v>
      </c>
      <c r="D107" s="48">
        <v>26832.06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8">
        <v>26832.06</v>
      </c>
      <c r="L107" s="49">
        <v>39812</v>
      </c>
    </row>
    <row r="108" spans="1:12" x14ac:dyDescent="0.3">
      <c r="A108" s="47">
        <v>500507</v>
      </c>
      <c r="B108" s="45" t="s">
        <v>716</v>
      </c>
      <c r="C108" s="45" t="s">
        <v>26</v>
      </c>
      <c r="D108" s="48">
        <v>4050000</v>
      </c>
      <c r="E108" s="48">
        <v>2163000</v>
      </c>
      <c r="F108" s="45">
        <v>0</v>
      </c>
      <c r="G108" s="45">
        <v>0</v>
      </c>
      <c r="H108" s="48">
        <v>-2024000</v>
      </c>
      <c r="I108" s="45">
        <v>0</v>
      </c>
      <c r="J108" s="45">
        <v>0</v>
      </c>
      <c r="K108" s="48">
        <v>4189000</v>
      </c>
      <c r="L108" s="49">
        <v>42235</v>
      </c>
    </row>
    <row r="109" spans="1:12" x14ac:dyDescent="0.3">
      <c r="A109" s="47">
        <v>500523</v>
      </c>
      <c r="B109" s="45" t="s">
        <v>722</v>
      </c>
      <c r="C109" s="45" t="s">
        <v>0</v>
      </c>
      <c r="D109" s="48">
        <v>9312753.2100000009</v>
      </c>
      <c r="E109" s="48">
        <v>10235224</v>
      </c>
      <c r="F109" s="45">
        <v>0</v>
      </c>
      <c r="G109" s="45">
        <v>0</v>
      </c>
      <c r="H109" s="48">
        <v>-9072001.8900000006</v>
      </c>
      <c r="I109" s="45">
        <v>0</v>
      </c>
      <c r="J109" s="48">
        <v>-27779.07</v>
      </c>
      <c r="K109" s="48">
        <v>10448196.25</v>
      </c>
      <c r="L109" s="49">
        <v>42277</v>
      </c>
    </row>
    <row r="110" spans="1:12" x14ac:dyDescent="0.3">
      <c r="A110" s="47">
        <v>500538</v>
      </c>
      <c r="B110" s="45" t="s">
        <v>313</v>
      </c>
      <c r="C110" s="45" t="s">
        <v>0</v>
      </c>
      <c r="D110" s="48">
        <v>3087353.35</v>
      </c>
      <c r="E110" s="48">
        <v>55484.22</v>
      </c>
      <c r="F110" s="45">
        <v>0</v>
      </c>
      <c r="G110" s="45">
        <v>0</v>
      </c>
      <c r="H110" s="48">
        <v>-749444.05</v>
      </c>
      <c r="I110" s="45">
        <v>0</v>
      </c>
      <c r="J110" s="48">
        <v>-8952.75</v>
      </c>
      <c r="K110" s="48">
        <v>2384440.77</v>
      </c>
      <c r="L110" s="49">
        <v>42115</v>
      </c>
    </row>
    <row r="111" spans="1:12" x14ac:dyDescent="0.3">
      <c r="A111" s="47">
        <v>500682</v>
      </c>
      <c r="B111" s="45" t="s">
        <v>797</v>
      </c>
      <c r="C111" s="45" t="s">
        <v>2</v>
      </c>
      <c r="D111" s="48">
        <v>2000591.35</v>
      </c>
      <c r="E111" s="48">
        <v>411990.74</v>
      </c>
      <c r="F111" s="45">
        <v>0</v>
      </c>
      <c r="G111" s="45">
        <v>0</v>
      </c>
      <c r="H111" s="48">
        <v>-343921.46</v>
      </c>
      <c r="I111" s="45">
        <v>0</v>
      </c>
      <c r="J111" s="45">
        <v>-726.92</v>
      </c>
      <c r="K111" s="48">
        <v>2067933.71</v>
      </c>
    </row>
    <row r="112" spans="1:12" x14ac:dyDescent="0.3">
      <c r="A112" s="47">
        <v>500693</v>
      </c>
      <c r="B112" s="45" t="s">
        <v>314</v>
      </c>
      <c r="C112" s="45" t="s">
        <v>26</v>
      </c>
      <c r="D112" s="48">
        <v>10436552.109999999</v>
      </c>
      <c r="E112" s="48">
        <v>2656517.4</v>
      </c>
      <c r="F112" s="45">
        <v>0</v>
      </c>
      <c r="G112" s="45">
        <v>0</v>
      </c>
      <c r="H112" s="48">
        <v>-10422358.73</v>
      </c>
      <c r="I112" s="45">
        <v>0</v>
      </c>
      <c r="J112" s="45">
        <v>0</v>
      </c>
      <c r="K112" s="48">
        <v>2670710.7799999998</v>
      </c>
      <c r="L112" s="49">
        <v>42004</v>
      </c>
    </row>
    <row r="113" spans="1:12" x14ac:dyDescent="0.3">
      <c r="A113" s="47">
        <v>500717</v>
      </c>
      <c r="B113" s="45" t="s">
        <v>798</v>
      </c>
      <c r="D113" s="48">
        <v>66548693.810000002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8">
        <v>-254803.54</v>
      </c>
      <c r="K113" s="48">
        <v>66293890.270000003</v>
      </c>
      <c r="L113" s="49">
        <v>42110</v>
      </c>
    </row>
    <row r="114" spans="1:12" x14ac:dyDescent="0.3">
      <c r="A114" s="47">
        <v>500724</v>
      </c>
      <c r="B114" s="45" t="s">
        <v>315</v>
      </c>
      <c r="C114" s="45" t="s">
        <v>0</v>
      </c>
      <c r="D114" s="48">
        <v>42853850.5</v>
      </c>
      <c r="E114" s="48">
        <v>9457454.5500000007</v>
      </c>
      <c r="F114" s="45">
        <v>0</v>
      </c>
      <c r="G114" s="45">
        <v>0</v>
      </c>
      <c r="H114" s="45">
        <v>0</v>
      </c>
      <c r="I114" s="45">
        <v>0</v>
      </c>
      <c r="J114" s="48">
        <v>-217624.02</v>
      </c>
      <c r="K114" s="48">
        <v>52093681.030000001</v>
      </c>
      <c r="L114" s="49">
        <v>42165</v>
      </c>
    </row>
    <row r="115" spans="1:12" x14ac:dyDescent="0.3">
      <c r="A115" s="47">
        <v>500732</v>
      </c>
      <c r="B115" s="45" t="s">
        <v>723</v>
      </c>
      <c r="C115" s="45" t="s">
        <v>0</v>
      </c>
      <c r="D115" s="48">
        <v>768352.16</v>
      </c>
      <c r="E115" s="45">
        <v>0</v>
      </c>
      <c r="F115" s="45">
        <v>0</v>
      </c>
      <c r="G115" s="45">
        <v>0</v>
      </c>
      <c r="H115" s="45">
        <v>0</v>
      </c>
      <c r="I115" s="45">
        <v>-12.9</v>
      </c>
      <c r="J115" s="48">
        <v>-2941.86</v>
      </c>
      <c r="K115" s="48">
        <v>765397.4</v>
      </c>
      <c r="L115" s="49">
        <v>42150</v>
      </c>
    </row>
    <row r="116" spans="1:12" x14ac:dyDescent="0.3">
      <c r="A116" s="47">
        <v>500734</v>
      </c>
      <c r="B116" s="45" t="s">
        <v>799</v>
      </c>
      <c r="C116" s="45" t="s">
        <v>0</v>
      </c>
      <c r="D116" s="48">
        <v>10719609.359999999</v>
      </c>
      <c r="E116" s="45">
        <v>0</v>
      </c>
      <c r="F116" s="45">
        <v>0</v>
      </c>
      <c r="G116" s="45">
        <v>0</v>
      </c>
      <c r="H116" s="48">
        <v>-1976877.05</v>
      </c>
      <c r="I116" s="45">
        <v>0</v>
      </c>
      <c r="J116" s="48">
        <v>-39926.81</v>
      </c>
      <c r="K116" s="48">
        <v>8702805.5</v>
      </c>
      <c r="L116" s="49">
        <v>42221</v>
      </c>
    </row>
    <row r="117" spans="1:12" x14ac:dyDescent="0.3">
      <c r="A117" s="47">
        <v>500768</v>
      </c>
      <c r="B117" s="45" t="s">
        <v>357</v>
      </c>
      <c r="C117" s="45" t="s">
        <v>0</v>
      </c>
      <c r="D117" s="48">
        <v>177537840.00999999</v>
      </c>
      <c r="E117" s="45">
        <v>0</v>
      </c>
      <c r="F117" s="45">
        <v>0</v>
      </c>
      <c r="G117" s="45">
        <v>0</v>
      </c>
      <c r="H117" s="48">
        <v>-17704866.129999999</v>
      </c>
      <c r="I117" s="45">
        <v>0</v>
      </c>
      <c r="J117" s="48">
        <v>-689010.89</v>
      </c>
      <c r="K117" s="48">
        <v>159143962.99000001</v>
      </c>
    </row>
    <row r="118" spans="1:12" x14ac:dyDescent="0.3">
      <c r="A118" s="47">
        <v>500796</v>
      </c>
      <c r="B118" s="45" t="s">
        <v>724</v>
      </c>
      <c r="C118" s="45" t="s">
        <v>26</v>
      </c>
      <c r="D118" s="48">
        <v>2255310.5699999998</v>
      </c>
      <c r="E118" s="48">
        <v>742291.2</v>
      </c>
      <c r="F118" s="45">
        <v>0</v>
      </c>
      <c r="G118" s="45">
        <v>0</v>
      </c>
      <c r="H118" s="48">
        <v>-1087592.18</v>
      </c>
      <c r="I118" s="45">
        <v>0</v>
      </c>
      <c r="J118" s="45">
        <v>0</v>
      </c>
      <c r="K118" s="48">
        <v>1910009.59</v>
      </c>
    </row>
    <row r="119" spans="1:12" x14ac:dyDescent="0.3">
      <c r="A119" s="47">
        <v>500829</v>
      </c>
      <c r="B119" s="45" t="s">
        <v>1113</v>
      </c>
      <c r="C119" s="45" t="s">
        <v>0</v>
      </c>
      <c r="D119" s="48">
        <v>1826018.25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8">
        <v>-6991.51</v>
      </c>
      <c r="K119" s="48">
        <v>1819026.74</v>
      </c>
    </row>
    <row r="120" spans="1:12" x14ac:dyDescent="0.3">
      <c r="A120" s="47">
        <v>500839</v>
      </c>
      <c r="B120" s="45" t="s">
        <v>733</v>
      </c>
      <c r="C120" s="45" t="s">
        <v>0</v>
      </c>
      <c r="D120" s="48">
        <v>88014120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8">
        <v>-336991</v>
      </c>
      <c r="K120" s="48">
        <v>87677129</v>
      </c>
    </row>
    <row r="121" spans="1:12" x14ac:dyDescent="0.3">
      <c r="A121" s="47">
        <v>500840</v>
      </c>
      <c r="B121" s="45" t="s">
        <v>316</v>
      </c>
      <c r="C121" s="45" t="s">
        <v>0</v>
      </c>
      <c r="D121" s="48">
        <v>32632865.010000002</v>
      </c>
      <c r="E121" s="48">
        <v>9166849.6699999999</v>
      </c>
      <c r="F121" s="45">
        <v>0</v>
      </c>
      <c r="G121" s="45">
        <v>0</v>
      </c>
      <c r="H121" s="48">
        <v>-23334783.640000001</v>
      </c>
      <c r="I121" s="45">
        <v>0</v>
      </c>
      <c r="J121" s="48">
        <v>-164603.96</v>
      </c>
      <c r="K121" s="48">
        <v>18300327.079999998</v>
      </c>
    </row>
    <row r="124" spans="1:12" x14ac:dyDescent="0.3">
      <c r="A124" s="69"/>
      <c r="B124" s="69" t="s">
        <v>800</v>
      </c>
      <c r="C124" s="70"/>
      <c r="D124" s="71">
        <v>452070741.75</v>
      </c>
      <c r="E124" s="71">
        <v>34888811.780000001</v>
      </c>
      <c r="F124" s="70">
        <v>0</v>
      </c>
      <c r="G124" s="70">
        <v>0</v>
      </c>
      <c r="H124" s="71">
        <v>-66715845.130000003</v>
      </c>
      <c r="I124" s="70">
        <v>-12.9</v>
      </c>
      <c r="J124" s="71">
        <v>-1750352.33</v>
      </c>
      <c r="K124" s="71">
        <v>418493343.17000002</v>
      </c>
      <c r="L124" s="70"/>
    </row>
    <row r="126" spans="1:12" x14ac:dyDescent="0.3">
      <c r="A126" s="74" t="s">
        <v>319</v>
      </c>
    </row>
    <row r="127" spans="1:12" x14ac:dyDescent="0.3">
      <c r="A127" s="47">
        <v>500345</v>
      </c>
      <c r="B127" s="45" t="s">
        <v>997</v>
      </c>
      <c r="C127" s="45" t="s">
        <v>26</v>
      </c>
      <c r="D127" s="48">
        <v>4647129.0199999996</v>
      </c>
      <c r="E127" s="45">
        <v>0</v>
      </c>
      <c r="F127" s="45">
        <v>0</v>
      </c>
      <c r="G127" s="45">
        <v>0</v>
      </c>
      <c r="H127" s="48">
        <v>-2323564.59</v>
      </c>
      <c r="I127" s="45">
        <v>0</v>
      </c>
      <c r="J127" s="45">
        <v>0</v>
      </c>
      <c r="K127" s="48">
        <v>2323564.4300000002</v>
      </c>
      <c r="L127" s="49">
        <v>42899</v>
      </c>
    </row>
    <row r="128" spans="1:12" x14ac:dyDescent="0.3">
      <c r="A128" s="47">
        <v>500748</v>
      </c>
      <c r="B128" s="45" t="s">
        <v>734</v>
      </c>
      <c r="C128" s="45" t="s">
        <v>26</v>
      </c>
      <c r="D128" s="48">
        <v>696659.06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8">
        <v>696659.06</v>
      </c>
    </row>
    <row r="131" spans="1:12" x14ac:dyDescent="0.3">
      <c r="A131" s="69"/>
      <c r="B131" s="69" t="s">
        <v>998</v>
      </c>
      <c r="C131" s="70"/>
      <c r="D131" s="71">
        <v>5343788.08</v>
      </c>
      <c r="E131" s="70">
        <v>0</v>
      </c>
      <c r="F131" s="70">
        <v>0</v>
      </c>
      <c r="G131" s="70">
        <v>0</v>
      </c>
      <c r="H131" s="71">
        <v>-2323564.59</v>
      </c>
      <c r="I131" s="70">
        <v>0</v>
      </c>
      <c r="J131" s="70">
        <v>0</v>
      </c>
      <c r="K131" s="71">
        <v>3020223.49</v>
      </c>
      <c r="L131" s="70"/>
    </row>
    <row r="133" spans="1:12" x14ac:dyDescent="0.3">
      <c r="A133" s="74" t="s">
        <v>326</v>
      </c>
    </row>
    <row r="134" spans="1:12" x14ac:dyDescent="0.3">
      <c r="A134" s="47">
        <v>500010</v>
      </c>
      <c r="B134" s="45" t="s">
        <v>320</v>
      </c>
      <c r="C134" s="45" t="s">
        <v>0</v>
      </c>
      <c r="D134" s="48">
        <v>12471695.609999999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8">
        <v>-47752</v>
      </c>
      <c r="K134" s="48">
        <v>12423943.609999999</v>
      </c>
      <c r="L134" s="49">
        <v>40522</v>
      </c>
    </row>
    <row r="135" spans="1:12" x14ac:dyDescent="0.3">
      <c r="A135" s="47">
        <v>500011</v>
      </c>
      <c r="B135" s="45" t="s">
        <v>321</v>
      </c>
      <c r="C135" s="45" t="s">
        <v>0</v>
      </c>
      <c r="D135" s="48">
        <v>12661365.73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8">
        <v>-48478.19</v>
      </c>
      <c r="K135" s="48">
        <v>12612887.539999999</v>
      </c>
      <c r="L135" s="49">
        <v>40522</v>
      </c>
    </row>
    <row r="136" spans="1:12" x14ac:dyDescent="0.3">
      <c r="A136" s="47">
        <v>500042</v>
      </c>
      <c r="B136" s="45" t="s">
        <v>322</v>
      </c>
      <c r="C136" s="45" t="s">
        <v>0</v>
      </c>
      <c r="D136" s="48">
        <v>17495757.390000001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8">
        <v>-66988.25</v>
      </c>
      <c r="K136" s="48">
        <v>17428769.140000001</v>
      </c>
      <c r="L136" s="49">
        <v>39685</v>
      </c>
    </row>
    <row r="137" spans="1:12" x14ac:dyDescent="0.3">
      <c r="A137" s="47">
        <v>500265</v>
      </c>
      <c r="B137" s="45" t="s">
        <v>323</v>
      </c>
      <c r="C137" s="45" t="s">
        <v>0</v>
      </c>
      <c r="D137" s="48">
        <v>79389910.760000005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8">
        <v>-303970.33</v>
      </c>
      <c r="K137" s="48">
        <v>79085940.430000007</v>
      </c>
      <c r="L137" s="49">
        <v>41029</v>
      </c>
    </row>
    <row r="138" spans="1:12" x14ac:dyDescent="0.3">
      <c r="A138" s="47">
        <v>500274</v>
      </c>
      <c r="B138" s="45" t="s">
        <v>324</v>
      </c>
      <c r="C138" s="45" t="s">
        <v>0</v>
      </c>
      <c r="D138" s="48">
        <v>39489274.890000001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8">
        <v>-151197.67000000001</v>
      </c>
      <c r="K138" s="48">
        <v>39338077.219999999</v>
      </c>
      <c r="L138" s="49">
        <v>42946</v>
      </c>
    </row>
    <row r="141" spans="1:12" x14ac:dyDescent="0.3">
      <c r="A141" s="69"/>
      <c r="B141" s="69" t="s">
        <v>801</v>
      </c>
      <c r="C141" s="70"/>
      <c r="D141" s="71">
        <v>161508004.38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1">
        <v>-618386.43999999994</v>
      </c>
      <c r="K141" s="71">
        <v>160889617.94</v>
      </c>
      <c r="L141" s="70"/>
    </row>
    <row r="143" spans="1:12" x14ac:dyDescent="0.3">
      <c r="A143" s="74" t="s">
        <v>337</v>
      </c>
    </row>
    <row r="144" spans="1:12" x14ac:dyDescent="0.3">
      <c r="A144" s="47">
        <v>500317</v>
      </c>
      <c r="B144" s="45" t="s">
        <v>725</v>
      </c>
      <c r="C144" s="45" t="s">
        <v>26</v>
      </c>
      <c r="D144" s="48">
        <v>525825.27</v>
      </c>
      <c r="E144" s="45">
        <v>0</v>
      </c>
      <c r="F144" s="45">
        <v>0</v>
      </c>
      <c r="G144" s="45">
        <v>0</v>
      </c>
      <c r="H144" s="48">
        <v>-4009.22</v>
      </c>
      <c r="I144" s="45">
        <v>0</v>
      </c>
      <c r="J144" s="45">
        <v>0</v>
      </c>
      <c r="K144" s="48">
        <v>521816.05</v>
      </c>
      <c r="L144" s="49">
        <v>40573</v>
      </c>
    </row>
    <row r="145" spans="1:12" x14ac:dyDescent="0.3">
      <c r="A145" s="47">
        <v>500508</v>
      </c>
      <c r="B145" s="45" t="s">
        <v>726</v>
      </c>
      <c r="C145" s="45" t="s">
        <v>26</v>
      </c>
      <c r="D145" s="48">
        <v>678514.05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678514.05</v>
      </c>
      <c r="L145" s="49">
        <v>42615</v>
      </c>
    </row>
    <row r="146" spans="1:12" x14ac:dyDescent="0.3">
      <c r="A146" s="47">
        <v>500560</v>
      </c>
      <c r="B146" s="45" t="s">
        <v>330</v>
      </c>
      <c r="C146" s="45" t="s">
        <v>26</v>
      </c>
      <c r="D146" s="48">
        <v>781300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781300</v>
      </c>
      <c r="L146" s="49">
        <v>42803</v>
      </c>
    </row>
    <row r="147" spans="1:12" x14ac:dyDescent="0.3">
      <c r="A147" s="47">
        <v>500577</v>
      </c>
      <c r="B147" s="45" t="s">
        <v>331</v>
      </c>
      <c r="C147" s="45" t="s">
        <v>26</v>
      </c>
      <c r="D147" s="48">
        <v>831792.56</v>
      </c>
      <c r="E147" s="45">
        <v>0</v>
      </c>
      <c r="F147" s="45">
        <v>0</v>
      </c>
      <c r="G147" s="45">
        <v>0</v>
      </c>
      <c r="H147" s="48">
        <v>-3000</v>
      </c>
      <c r="I147" s="45">
        <v>0</v>
      </c>
      <c r="J147" s="45">
        <v>0</v>
      </c>
      <c r="K147" s="48">
        <v>828792.56</v>
      </c>
      <c r="L147" s="49">
        <v>42914</v>
      </c>
    </row>
    <row r="148" spans="1:12" x14ac:dyDescent="0.3">
      <c r="A148" s="47">
        <v>500617</v>
      </c>
      <c r="B148" s="45" t="s">
        <v>727</v>
      </c>
      <c r="C148" s="45" t="s">
        <v>26</v>
      </c>
      <c r="D148" s="48">
        <v>209672</v>
      </c>
      <c r="E148" s="45">
        <v>0</v>
      </c>
      <c r="F148" s="45">
        <v>0</v>
      </c>
      <c r="G148" s="45">
        <v>0</v>
      </c>
      <c r="H148" s="48">
        <v>-7476</v>
      </c>
      <c r="I148" s="45">
        <v>0</v>
      </c>
      <c r="J148" s="45">
        <v>0</v>
      </c>
      <c r="K148" s="48">
        <v>202196</v>
      </c>
      <c r="L148" s="49">
        <v>43163</v>
      </c>
    </row>
    <row r="149" spans="1:12" x14ac:dyDescent="0.3">
      <c r="A149" s="47">
        <v>500644</v>
      </c>
      <c r="B149" s="45" t="s">
        <v>332</v>
      </c>
      <c r="C149" s="45" t="s">
        <v>26</v>
      </c>
      <c r="D149" s="48">
        <v>1067187.55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1067187.55</v>
      </c>
      <c r="L149" s="49">
        <v>43305</v>
      </c>
    </row>
    <row r="150" spans="1:12" x14ac:dyDescent="0.3">
      <c r="A150" s="47">
        <v>500657</v>
      </c>
      <c r="B150" s="45" t="s">
        <v>1009</v>
      </c>
      <c r="C150" s="45" t="s">
        <v>26</v>
      </c>
      <c r="D150" s="48">
        <v>154228.76</v>
      </c>
      <c r="E150" s="45">
        <v>0</v>
      </c>
      <c r="F150" s="45">
        <v>0</v>
      </c>
      <c r="G150" s="45">
        <v>0</v>
      </c>
      <c r="H150" s="48">
        <v>-28871.98</v>
      </c>
      <c r="I150" s="48">
        <v>-14272.84</v>
      </c>
      <c r="J150" s="45">
        <v>0</v>
      </c>
      <c r="K150" s="48">
        <v>111083.94</v>
      </c>
      <c r="L150" s="49">
        <v>42640</v>
      </c>
    </row>
    <row r="151" spans="1:12" x14ac:dyDescent="0.3">
      <c r="A151" s="47">
        <v>500742</v>
      </c>
      <c r="B151" s="45" t="s">
        <v>728</v>
      </c>
      <c r="C151" s="45" t="s">
        <v>26</v>
      </c>
      <c r="D151" s="48">
        <v>209667.35</v>
      </c>
      <c r="E151" s="45">
        <v>0</v>
      </c>
      <c r="F151" s="45">
        <v>0</v>
      </c>
      <c r="G151" s="45">
        <v>0</v>
      </c>
      <c r="H151" s="45">
        <v>0</v>
      </c>
      <c r="I151" s="45">
        <v>0</v>
      </c>
      <c r="J151" s="45">
        <v>0</v>
      </c>
      <c r="K151" s="48">
        <v>209667.35</v>
      </c>
    </row>
    <row r="152" spans="1:12" x14ac:dyDescent="0.3">
      <c r="A152" s="47">
        <v>500758</v>
      </c>
      <c r="B152" s="45" t="s">
        <v>333</v>
      </c>
      <c r="C152" s="45" t="s">
        <v>26</v>
      </c>
      <c r="D152" s="48">
        <v>1147015.25</v>
      </c>
      <c r="E152" s="45">
        <v>0</v>
      </c>
      <c r="F152" s="45">
        <v>0</v>
      </c>
      <c r="G152" s="45">
        <v>0</v>
      </c>
      <c r="H152" s="48">
        <v>-4711.9399999999996</v>
      </c>
      <c r="I152" s="45">
        <v>0</v>
      </c>
      <c r="J152" s="45">
        <v>0</v>
      </c>
      <c r="K152" s="48">
        <v>1142303.31</v>
      </c>
    </row>
    <row r="155" spans="1:12" x14ac:dyDescent="0.3">
      <c r="A155" s="69"/>
      <c r="B155" s="69" t="s">
        <v>802</v>
      </c>
      <c r="C155" s="70"/>
      <c r="D155" s="71">
        <v>5605202.79</v>
      </c>
      <c r="E155" s="70">
        <v>0</v>
      </c>
      <c r="F155" s="70">
        <v>0</v>
      </c>
      <c r="G155" s="70">
        <v>0</v>
      </c>
      <c r="H155" s="71">
        <v>-48069.14</v>
      </c>
      <c r="I155" s="71">
        <v>-14272.84</v>
      </c>
      <c r="J155" s="70">
        <v>0</v>
      </c>
      <c r="K155" s="71">
        <v>5542860.8099999996</v>
      </c>
      <c r="L155" s="70"/>
    </row>
    <row r="157" spans="1:12" x14ac:dyDescent="0.3">
      <c r="A157" s="74" t="s">
        <v>353</v>
      </c>
    </row>
    <row r="158" spans="1:12" x14ac:dyDescent="0.3">
      <c r="A158" s="47">
        <v>500051</v>
      </c>
      <c r="B158" s="45" t="s">
        <v>730</v>
      </c>
      <c r="C158" s="45" t="s">
        <v>0</v>
      </c>
      <c r="D158" s="48">
        <v>5758151.3899999997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8">
        <v>-22046.99</v>
      </c>
      <c r="K158" s="48">
        <v>5736104.4000000004</v>
      </c>
      <c r="L158" s="49">
        <v>41674</v>
      </c>
    </row>
    <row r="159" spans="1:12" x14ac:dyDescent="0.3">
      <c r="A159" s="47">
        <v>500297</v>
      </c>
      <c r="B159" s="45" t="s">
        <v>343</v>
      </c>
      <c r="C159" s="45" t="s">
        <v>0</v>
      </c>
      <c r="D159" s="48">
        <v>4191185.53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8">
        <v>-16047.27</v>
      </c>
      <c r="K159" s="48">
        <v>4175138.26</v>
      </c>
      <c r="L159" s="49">
        <v>43018</v>
      </c>
    </row>
    <row r="160" spans="1:12" x14ac:dyDescent="0.3">
      <c r="A160" s="47">
        <v>500522</v>
      </c>
      <c r="B160" s="45" t="s">
        <v>344</v>
      </c>
      <c r="C160" s="45" t="s">
        <v>0</v>
      </c>
      <c r="D160" s="48">
        <v>7231521.2400000002</v>
      </c>
      <c r="E160" s="45">
        <v>0</v>
      </c>
      <c r="F160" s="45">
        <v>0</v>
      </c>
      <c r="G160" s="45">
        <v>0</v>
      </c>
      <c r="H160" s="45">
        <v>0</v>
      </c>
      <c r="I160" s="45">
        <v>0</v>
      </c>
      <c r="J160" s="48">
        <v>-27688.26</v>
      </c>
      <c r="K160" s="48">
        <v>7203832.9800000004</v>
      </c>
      <c r="L160" s="49">
        <v>44167</v>
      </c>
    </row>
    <row r="161" spans="1:12" x14ac:dyDescent="0.3">
      <c r="A161" s="47">
        <v>500557</v>
      </c>
      <c r="B161" s="45" t="s">
        <v>345</v>
      </c>
      <c r="C161" s="45" t="s">
        <v>0</v>
      </c>
      <c r="D161" s="48">
        <v>155481983.49000001</v>
      </c>
      <c r="E161" s="45">
        <v>0</v>
      </c>
      <c r="F161" s="45">
        <v>0</v>
      </c>
      <c r="G161" s="45">
        <v>0</v>
      </c>
      <c r="H161" s="45">
        <v>0</v>
      </c>
      <c r="I161" s="45">
        <v>0</v>
      </c>
      <c r="J161" s="48">
        <v>-595313.89</v>
      </c>
      <c r="K161" s="48">
        <v>154886669.59999999</v>
      </c>
      <c r="L161" s="49">
        <v>42842</v>
      </c>
    </row>
    <row r="162" spans="1:12" x14ac:dyDescent="0.3">
      <c r="A162" s="47">
        <v>500558</v>
      </c>
      <c r="B162" s="45" t="s">
        <v>346</v>
      </c>
      <c r="C162" s="45" t="s">
        <v>0</v>
      </c>
      <c r="D162" s="48">
        <v>177194554.74000001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8">
        <v>-678447.62</v>
      </c>
      <c r="K162" s="48">
        <v>176516107.12</v>
      </c>
      <c r="L162" s="49">
        <v>42842</v>
      </c>
    </row>
    <row r="163" spans="1:12" x14ac:dyDescent="0.3">
      <c r="A163" s="47">
        <v>500576</v>
      </c>
      <c r="B163" s="45" t="s">
        <v>347</v>
      </c>
      <c r="C163" s="45" t="s">
        <v>3</v>
      </c>
      <c r="D163" s="48">
        <v>3292166.15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8">
        <v>-8767.19</v>
      </c>
      <c r="K163" s="48">
        <v>3283398.96</v>
      </c>
    </row>
    <row r="164" spans="1:12" x14ac:dyDescent="0.3">
      <c r="A164" s="47">
        <v>500631</v>
      </c>
      <c r="B164" s="45" t="s">
        <v>348</v>
      </c>
      <c r="C164" s="45" t="s">
        <v>4</v>
      </c>
      <c r="D164" s="48">
        <v>669608.35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8">
        <v>-5050.0200000000004</v>
      </c>
      <c r="K164" s="48">
        <v>664558.32999999996</v>
      </c>
      <c r="L164" s="49">
        <v>43309</v>
      </c>
    </row>
    <row r="167" spans="1:12" x14ac:dyDescent="0.3">
      <c r="A167" s="69"/>
      <c r="B167" s="69" t="s">
        <v>805</v>
      </c>
      <c r="C167" s="70"/>
      <c r="D167" s="71">
        <v>353819170.88999999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1">
        <v>-1353361.24</v>
      </c>
      <c r="K167" s="71">
        <v>352465809.64999998</v>
      </c>
      <c r="L167" s="70"/>
    </row>
    <row r="169" spans="1:12" x14ac:dyDescent="0.3">
      <c r="A169" s="74" t="s">
        <v>358</v>
      </c>
    </row>
    <row r="170" spans="1:12" x14ac:dyDescent="0.3">
      <c r="A170" s="47">
        <v>500186</v>
      </c>
      <c r="B170" s="45" t="s">
        <v>732</v>
      </c>
      <c r="C170" s="45" t="s">
        <v>0</v>
      </c>
      <c r="D170" s="48">
        <v>27738740.640000001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8">
        <v>-106206.87</v>
      </c>
      <c r="K170" s="48">
        <v>27632533.77</v>
      </c>
      <c r="L170" s="49">
        <v>40046</v>
      </c>
    </row>
    <row r="171" spans="1:12" x14ac:dyDescent="0.3">
      <c r="A171" s="47">
        <v>500197</v>
      </c>
      <c r="B171" s="45" t="s">
        <v>355</v>
      </c>
      <c r="C171" s="45" t="s">
        <v>26</v>
      </c>
      <c r="D171" s="48">
        <v>8700000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8">
        <v>8700000</v>
      </c>
      <c r="L171" s="49">
        <v>40117</v>
      </c>
    </row>
    <row r="172" spans="1:12" x14ac:dyDescent="0.3">
      <c r="A172" s="47">
        <v>500360</v>
      </c>
      <c r="B172" s="45" t="s">
        <v>806</v>
      </c>
      <c r="C172" s="45" t="s">
        <v>26</v>
      </c>
      <c r="D172" s="48">
        <v>80473.440000000002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8">
        <v>80473.440000000002</v>
      </c>
      <c r="L172" s="49">
        <v>39938</v>
      </c>
    </row>
    <row r="173" spans="1:12" x14ac:dyDescent="0.3">
      <c r="A173" s="47">
        <v>500445</v>
      </c>
      <c r="B173" s="45" t="s">
        <v>991</v>
      </c>
      <c r="C173" s="45" t="s">
        <v>26</v>
      </c>
      <c r="D173" s="48">
        <v>269783.65000000002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269783.65000000002</v>
      </c>
      <c r="L173" s="49">
        <v>42046</v>
      </c>
    </row>
    <row r="174" spans="1:12" x14ac:dyDescent="0.3">
      <c r="A174" s="47">
        <v>500716</v>
      </c>
      <c r="B174" s="45" t="s">
        <v>356</v>
      </c>
      <c r="C174" s="45" t="s">
        <v>0</v>
      </c>
      <c r="D174" s="48">
        <v>949392.95</v>
      </c>
      <c r="E174" s="45">
        <v>0</v>
      </c>
      <c r="F174" s="45">
        <v>0</v>
      </c>
      <c r="G174" s="45">
        <v>0</v>
      </c>
      <c r="H174" s="45">
        <v>0</v>
      </c>
      <c r="I174" s="45">
        <v>0</v>
      </c>
      <c r="J174" s="48">
        <v>-3635.07</v>
      </c>
      <c r="K174" s="48">
        <v>945757.88</v>
      </c>
      <c r="L174" s="49">
        <v>42026</v>
      </c>
    </row>
    <row r="177" spans="1:12" x14ac:dyDescent="0.3">
      <c r="A177" s="69"/>
      <c r="B177" s="69" t="s">
        <v>807</v>
      </c>
      <c r="C177" s="70"/>
      <c r="D177" s="71">
        <v>37738390.68</v>
      </c>
      <c r="E177" s="70">
        <v>0</v>
      </c>
      <c r="F177" s="70">
        <v>0</v>
      </c>
      <c r="G177" s="70">
        <v>0</v>
      </c>
      <c r="H177" s="70">
        <v>0</v>
      </c>
      <c r="I177" s="70">
        <v>0</v>
      </c>
      <c r="J177" s="71">
        <v>-109841.94</v>
      </c>
      <c r="K177" s="71">
        <v>37628548.740000002</v>
      </c>
      <c r="L177" s="70"/>
    </row>
    <row r="179" spans="1:12" x14ac:dyDescent="0.3">
      <c r="A179" s="74" t="s">
        <v>363</v>
      </c>
    </row>
    <row r="180" spans="1:12" x14ac:dyDescent="0.3">
      <c r="A180" s="47">
        <v>500039</v>
      </c>
      <c r="B180" s="45" t="s">
        <v>361</v>
      </c>
      <c r="C180" s="45" t="s">
        <v>0</v>
      </c>
      <c r="D180" s="48">
        <v>11557320</v>
      </c>
      <c r="E180" s="45">
        <v>0</v>
      </c>
      <c r="F180" s="45">
        <v>0</v>
      </c>
      <c r="G180" s="45">
        <v>0</v>
      </c>
      <c r="H180" s="45">
        <v>0</v>
      </c>
      <c r="I180" s="45">
        <v>0</v>
      </c>
      <c r="J180" s="48">
        <v>-44251</v>
      </c>
      <c r="K180" s="48">
        <v>11513069</v>
      </c>
      <c r="L180" s="49">
        <v>41435</v>
      </c>
    </row>
    <row r="181" spans="1:12" x14ac:dyDescent="0.3">
      <c r="A181" s="47">
        <v>500613</v>
      </c>
      <c r="B181" s="45" t="s">
        <v>362</v>
      </c>
      <c r="C181" s="45" t="s">
        <v>26</v>
      </c>
      <c r="D181" s="48">
        <v>7458382.4800000004</v>
      </c>
      <c r="E181" s="45">
        <v>0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8">
        <v>7458382.4800000004</v>
      </c>
      <c r="L181" s="49">
        <v>42396</v>
      </c>
    </row>
    <row r="184" spans="1:12" x14ac:dyDescent="0.3">
      <c r="A184" s="69"/>
      <c r="B184" s="69" t="s">
        <v>809</v>
      </c>
      <c r="C184" s="70"/>
      <c r="D184" s="71">
        <v>19015702.48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1">
        <v>-44251</v>
      </c>
      <c r="K184" s="71">
        <v>18971451.48</v>
      </c>
      <c r="L184" s="70"/>
    </row>
    <row r="186" spans="1:12" x14ac:dyDescent="0.3">
      <c r="A186" s="74" t="s">
        <v>365</v>
      </c>
    </row>
    <row r="187" spans="1:12" x14ac:dyDescent="0.3">
      <c r="A187" s="47">
        <v>500286</v>
      </c>
      <c r="B187" s="45" t="s">
        <v>735</v>
      </c>
      <c r="C187" s="45" t="s">
        <v>0</v>
      </c>
      <c r="D187" s="48">
        <v>22533064.02</v>
      </c>
      <c r="E187" s="45">
        <v>0</v>
      </c>
      <c r="F187" s="45">
        <v>0</v>
      </c>
      <c r="G187" s="45">
        <v>0</v>
      </c>
      <c r="H187" s="48">
        <v>-1333950</v>
      </c>
      <c r="I187" s="45">
        <v>0</v>
      </c>
      <c r="J187" s="48">
        <v>-79225.240000000005</v>
      </c>
      <c r="K187" s="48">
        <v>21119888.780000001</v>
      </c>
      <c r="L187" s="49">
        <v>42626</v>
      </c>
    </row>
    <row r="188" spans="1:12" x14ac:dyDescent="0.3">
      <c r="A188" s="47">
        <v>500512</v>
      </c>
      <c r="B188" s="45" t="s">
        <v>364</v>
      </c>
      <c r="C188" s="45" t="s">
        <v>1</v>
      </c>
      <c r="D188" s="48">
        <v>128492327.73</v>
      </c>
      <c r="E188" s="45">
        <v>0</v>
      </c>
      <c r="F188" s="45">
        <v>0</v>
      </c>
      <c r="G188" s="48">
        <v>800992.55</v>
      </c>
      <c r="H188" s="45">
        <v>0</v>
      </c>
      <c r="I188" s="45">
        <v>0</v>
      </c>
      <c r="J188" s="45">
        <v>0</v>
      </c>
      <c r="K188" s="48">
        <v>129293320.28</v>
      </c>
      <c r="L188" s="49">
        <v>44165</v>
      </c>
    </row>
    <row r="191" spans="1:12" x14ac:dyDescent="0.3">
      <c r="A191" s="69"/>
      <c r="B191" s="69" t="s">
        <v>810</v>
      </c>
      <c r="C191" s="70"/>
      <c r="D191" s="71">
        <v>151025391.75</v>
      </c>
      <c r="E191" s="70">
        <v>0</v>
      </c>
      <c r="F191" s="70">
        <v>0</v>
      </c>
      <c r="G191" s="71">
        <v>800992.55</v>
      </c>
      <c r="H191" s="71">
        <v>-1333950</v>
      </c>
      <c r="I191" s="70">
        <v>0</v>
      </c>
      <c r="J191" s="71">
        <v>-79225.240000000005</v>
      </c>
      <c r="K191" s="71">
        <v>150413209.06</v>
      </c>
      <c r="L191" s="70"/>
    </row>
    <row r="193" spans="1:12" x14ac:dyDescent="0.3">
      <c r="A193" s="74" t="s">
        <v>736</v>
      </c>
    </row>
    <row r="194" spans="1:12" x14ac:dyDescent="0.3">
      <c r="A194" s="47">
        <v>500629</v>
      </c>
      <c r="B194" s="45" t="s">
        <v>292</v>
      </c>
      <c r="C194" s="45" t="s">
        <v>26</v>
      </c>
      <c r="D194" s="48">
        <v>4486585.3899999997</v>
      </c>
      <c r="E194" s="45">
        <v>0</v>
      </c>
      <c r="F194" s="45">
        <v>0</v>
      </c>
      <c r="G194" s="45">
        <v>0</v>
      </c>
      <c r="H194" s="48">
        <v>-83661.06</v>
      </c>
      <c r="I194" s="45">
        <v>0</v>
      </c>
      <c r="J194" s="45">
        <v>0</v>
      </c>
      <c r="K194" s="48">
        <v>4402924.33</v>
      </c>
      <c r="L194" s="49">
        <v>41916</v>
      </c>
    </row>
    <row r="197" spans="1:12" x14ac:dyDescent="0.3">
      <c r="A197" s="69"/>
      <c r="B197" s="69" t="s">
        <v>811</v>
      </c>
      <c r="C197" s="70"/>
      <c r="D197" s="71">
        <v>4486585.3899999997</v>
      </c>
      <c r="E197" s="70">
        <v>0</v>
      </c>
      <c r="F197" s="70">
        <v>0</v>
      </c>
      <c r="G197" s="70">
        <v>0</v>
      </c>
      <c r="H197" s="71">
        <v>-83661.06</v>
      </c>
      <c r="I197" s="70">
        <v>0</v>
      </c>
      <c r="J197" s="70">
        <v>0</v>
      </c>
      <c r="K197" s="71">
        <v>4402924.33</v>
      </c>
      <c r="L197" s="70"/>
    </row>
    <row r="199" spans="1:12" x14ac:dyDescent="0.3">
      <c r="A199" s="74" t="s">
        <v>367</v>
      </c>
    </row>
    <row r="200" spans="1:12" x14ac:dyDescent="0.3">
      <c r="A200" s="47">
        <v>500555</v>
      </c>
      <c r="B200" s="45" t="s">
        <v>366</v>
      </c>
      <c r="C200" s="45" t="s">
        <v>26</v>
      </c>
      <c r="D200" s="48">
        <v>975499.55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975499.55</v>
      </c>
      <c r="L200" s="49">
        <v>41313</v>
      </c>
    </row>
    <row r="203" spans="1:12" x14ac:dyDescent="0.3">
      <c r="A203" s="69"/>
      <c r="B203" s="69" t="s">
        <v>812</v>
      </c>
      <c r="C203" s="70"/>
      <c r="D203" s="71">
        <v>975499.55</v>
      </c>
      <c r="E203" s="70">
        <v>0</v>
      </c>
      <c r="F203" s="70">
        <v>0</v>
      </c>
      <c r="G203" s="70">
        <v>0</v>
      </c>
      <c r="H203" s="70">
        <v>0</v>
      </c>
      <c r="I203" s="70">
        <v>0</v>
      </c>
      <c r="J203" s="70">
        <v>0</v>
      </c>
      <c r="K203" s="71">
        <v>975499.55</v>
      </c>
      <c r="L203" s="70"/>
    </row>
    <row r="205" spans="1:12" x14ac:dyDescent="0.3">
      <c r="A205" s="74" t="s">
        <v>370</v>
      </c>
    </row>
    <row r="206" spans="1:12" x14ac:dyDescent="0.3">
      <c r="A206" s="47">
        <v>500400</v>
      </c>
      <c r="B206" s="45" t="s">
        <v>368</v>
      </c>
      <c r="C206" s="45" t="s">
        <v>0</v>
      </c>
      <c r="D206" s="48">
        <v>3912478.7200000002</v>
      </c>
      <c r="E206" s="45">
        <v>0</v>
      </c>
      <c r="F206" s="45">
        <v>0</v>
      </c>
      <c r="G206" s="45">
        <v>0</v>
      </c>
      <c r="H206" s="48">
        <v>-170622.8</v>
      </c>
      <c r="I206" s="45">
        <v>0</v>
      </c>
      <c r="J206" s="48">
        <v>-13983.12</v>
      </c>
      <c r="K206" s="48">
        <v>3727872.8</v>
      </c>
      <c r="L206" s="49">
        <v>46813</v>
      </c>
    </row>
    <row r="207" spans="1:12" x14ac:dyDescent="0.3">
      <c r="A207" s="47">
        <v>500401</v>
      </c>
      <c r="B207" s="45" t="s">
        <v>369</v>
      </c>
      <c r="C207" s="45" t="s">
        <v>0</v>
      </c>
      <c r="D207" s="48">
        <v>26472662.190000001</v>
      </c>
      <c r="E207" s="45">
        <v>0</v>
      </c>
      <c r="F207" s="45">
        <v>0</v>
      </c>
      <c r="G207" s="45">
        <v>0</v>
      </c>
      <c r="H207" s="45">
        <v>0</v>
      </c>
      <c r="I207" s="45">
        <v>0</v>
      </c>
      <c r="J207" s="48">
        <v>-101359.31</v>
      </c>
      <c r="K207" s="48">
        <v>26371302.879999999</v>
      </c>
      <c r="L207" s="49">
        <v>46583</v>
      </c>
    </row>
    <row r="210" spans="1:12" x14ac:dyDescent="0.3">
      <c r="A210" s="69"/>
      <c r="B210" s="69" t="s">
        <v>813</v>
      </c>
      <c r="C210" s="70"/>
      <c r="D210" s="71">
        <v>30385140.91</v>
      </c>
      <c r="E210" s="70">
        <v>0</v>
      </c>
      <c r="F210" s="70">
        <v>0</v>
      </c>
      <c r="G210" s="70">
        <v>0</v>
      </c>
      <c r="H210" s="71">
        <v>-170622.8</v>
      </c>
      <c r="I210" s="70">
        <v>0</v>
      </c>
      <c r="J210" s="71">
        <v>-115342.43</v>
      </c>
      <c r="K210" s="71">
        <v>30099175.68</v>
      </c>
      <c r="L210" s="70"/>
    </row>
    <row r="212" spans="1:12" x14ac:dyDescent="0.3">
      <c r="A212" s="74" t="s">
        <v>738</v>
      </c>
    </row>
    <row r="213" spans="1:12" x14ac:dyDescent="0.3">
      <c r="A213" s="47">
        <v>500145</v>
      </c>
      <c r="B213" s="45" t="s">
        <v>737</v>
      </c>
      <c r="C213" s="45" t="s">
        <v>26</v>
      </c>
      <c r="D213" s="48">
        <v>1532189.96</v>
      </c>
      <c r="E213" s="45">
        <v>0</v>
      </c>
      <c r="F213" s="45">
        <v>0</v>
      </c>
      <c r="G213" s="45">
        <v>0</v>
      </c>
      <c r="H213" s="48">
        <v>-60000</v>
      </c>
      <c r="I213" s="45">
        <v>0</v>
      </c>
      <c r="J213" s="45">
        <v>0</v>
      </c>
      <c r="K213" s="48">
        <v>1472189.96</v>
      </c>
      <c r="L213" s="49">
        <v>38539</v>
      </c>
    </row>
    <row r="214" spans="1:12" x14ac:dyDescent="0.3">
      <c r="A214" s="47">
        <v>500206</v>
      </c>
      <c r="B214" s="45" t="s">
        <v>327</v>
      </c>
      <c r="C214" s="45" t="s">
        <v>0</v>
      </c>
      <c r="D214" s="48">
        <v>72374582.510000005</v>
      </c>
      <c r="E214" s="45">
        <v>0</v>
      </c>
      <c r="F214" s="45">
        <v>0</v>
      </c>
      <c r="G214" s="45">
        <v>0</v>
      </c>
      <c r="H214" s="48">
        <v>-399064.11</v>
      </c>
      <c r="I214" s="45">
        <v>0</v>
      </c>
      <c r="J214" s="48">
        <v>-277393.57</v>
      </c>
      <c r="K214" s="48">
        <v>71698124.829999998</v>
      </c>
      <c r="L214" s="49">
        <v>43768</v>
      </c>
    </row>
    <row r="217" spans="1:12" x14ac:dyDescent="0.3">
      <c r="A217" s="69"/>
      <c r="B217" s="69" t="s">
        <v>814</v>
      </c>
      <c r="C217" s="70"/>
      <c r="D217" s="71">
        <v>73906772.469999999</v>
      </c>
      <c r="E217" s="70">
        <v>0</v>
      </c>
      <c r="F217" s="70">
        <v>0</v>
      </c>
      <c r="G217" s="70">
        <v>0</v>
      </c>
      <c r="H217" s="71">
        <v>-459064.11</v>
      </c>
      <c r="I217" s="70">
        <v>0</v>
      </c>
      <c r="J217" s="71">
        <v>-277393.57</v>
      </c>
      <c r="K217" s="71">
        <v>73170314.790000007</v>
      </c>
      <c r="L217" s="70"/>
    </row>
    <row r="220" spans="1:12" x14ac:dyDescent="0.3">
      <c r="C220" s="72" t="s">
        <v>815</v>
      </c>
      <c r="D220" s="73">
        <f t="shared" ref="D220:K220" si="0">D217+D210+D203+D197+D191+D184+D177+D167+D155+D141+D131+D124+D104+D98+D92+D85++D33+D25+D14+D46</f>
        <v>7692600380.5299997</v>
      </c>
      <c r="E220" s="73">
        <f t="shared" si="0"/>
        <v>159007681.22</v>
      </c>
      <c r="F220" s="73">
        <f t="shared" si="0"/>
        <v>0</v>
      </c>
      <c r="G220" s="73">
        <f t="shared" si="0"/>
        <v>2936200.3</v>
      </c>
      <c r="H220" s="73">
        <f t="shared" si="0"/>
        <v>-454031383.65999997</v>
      </c>
      <c r="I220" s="73">
        <f t="shared" si="0"/>
        <v>-14285.74</v>
      </c>
      <c r="J220" s="73">
        <f t="shared" si="0"/>
        <v>-34366104.899999999</v>
      </c>
      <c r="K220" s="73">
        <f t="shared" si="0"/>
        <v>7366132487.749999</v>
      </c>
      <c r="L220" s="56"/>
    </row>
  </sheetData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0">
    <tabColor rgb="FFFF7C80"/>
  </sheetPr>
  <dimension ref="A1:R216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332031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1151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9502406.6999999993</v>
      </c>
      <c r="P7" s="45">
        <v>0</v>
      </c>
      <c r="Q7" s="45">
        <v>0</v>
      </c>
      <c r="R7" s="48">
        <v>9502406.6999999993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2969288.91</v>
      </c>
      <c r="P8" s="48">
        <v>15990117.52</v>
      </c>
      <c r="Q8" s="48">
        <v>16037869.52</v>
      </c>
      <c r="R8" s="48">
        <v>2921536.91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9722052.6199999992</v>
      </c>
      <c r="P9" s="45">
        <v>0</v>
      </c>
      <c r="Q9" s="45">
        <v>0</v>
      </c>
      <c r="R9" s="48">
        <v>9722052.6199999992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2939313.11</v>
      </c>
      <c r="P10" s="48">
        <v>16097969.220000001</v>
      </c>
      <c r="Q10" s="48">
        <v>16146447.41</v>
      </c>
      <c r="R10" s="48">
        <v>2890834.92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-12317330.49</v>
      </c>
      <c r="P11" s="45">
        <v>0</v>
      </c>
      <c r="Q11" s="45">
        <v>0</v>
      </c>
      <c r="R11" s="48">
        <v>-12317330.49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23874650.489999998</v>
      </c>
      <c r="P12" s="48">
        <v>35998455.799999997</v>
      </c>
      <c r="Q12" s="48">
        <v>36042706.799999997</v>
      </c>
      <c r="R12" s="48">
        <v>23830399.489999998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3653533.09</v>
      </c>
      <c r="P14" s="48">
        <v>3579270.38</v>
      </c>
      <c r="Q14" s="48">
        <v>3646258.63</v>
      </c>
      <c r="R14" s="48">
        <v>3586544.84</v>
      </c>
    </row>
    <row r="15" spans="1:18" x14ac:dyDescent="0.3">
      <c r="D15" s="45" t="s">
        <v>384</v>
      </c>
      <c r="F15" s="45">
        <v>138901</v>
      </c>
      <c r="I15" s="45">
        <v>500051</v>
      </c>
      <c r="J15" s="45" t="s">
        <v>761</v>
      </c>
      <c r="L15" s="45" t="s">
        <v>26</v>
      </c>
      <c r="N15" s="48">
        <v>4653550.4000000004</v>
      </c>
      <c r="P15" s="45">
        <v>0</v>
      </c>
      <c r="Q15" s="45">
        <v>0</v>
      </c>
      <c r="R15" s="48">
        <v>4653550.4000000004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386</v>
      </c>
      <c r="L16" s="45" t="s">
        <v>26</v>
      </c>
      <c r="N16" s="48">
        <v>1104600.99</v>
      </c>
      <c r="P16" s="48">
        <v>2267142.7999999998</v>
      </c>
      <c r="Q16" s="48">
        <v>2289189.79</v>
      </c>
      <c r="R16" s="48">
        <v>1082554</v>
      </c>
    </row>
    <row r="17" spans="4:18" x14ac:dyDescent="0.3">
      <c r="D17" s="45" t="s">
        <v>384</v>
      </c>
      <c r="F17" s="45">
        <v>138901</v>
      </c>
      <c r="I17" s="45">
        <v>500145</v>
      </c>
      <c r="J17" s="45" t="s">
        <v>762</v>
      </c>
      <c r="L17" s="45" t="s">
        <v>26</v>
      </c>
      <c r="N17" s="48">
        <v>1532189.96</v>
      </c>
      <c r="P17" s="45">
        <v>0</v>
      </c>
      <c r="Q17" s="48">
        <v>60000</v>
      </c>
      <c r="R17" s="48">
        <v>1472189.96</v>
      </c>
    </row>
    <row r="18" spans="4:18" x14ac:dyDescent="0.3">
      <c r="D18" s="45" t="s">
        <v>384</v>
      </c>
      <c r="F18" s="45">
        <v>138901</v>
      </c>
      <c r="I18" s="45">
        <v>500186</v>
      </c>
      <c r="J18" s="45" t="s">
        <v>764</v>
      </c>
      <c r="L18" s="45" t="s">
        <v>26</v>
      </c>
      <c r="N18" s="48">
        <v>28239730.059999999</v>
      </c>
      <c r="P18" s="45">
        <v>0</v>
      </c>
      <c r="Q18" s="45">
        <v>0</v>
      </c>
      <c r="R18" s="48">
        <v>28239730.059999999</v>
      </c>
    </row>
    <row r="19" spans="4:18" x14ac:dyDescent="0.3">
      <c r="D19" s="45" t="s">
        <v>384</v>
      </c>
      <c r="F19" s="45">
        <v>138901</v>
      </c>
      <c r="I19" s="45">
        <v>500186</v>
      </c>
      <c r="J19" s="45" t="s">
        <v>764</v>
      </c>
      <c r="K19" s="45" t="s">
        <v>386</v>
      </c>
      <c r="L19" s="45" t="s">
        <v>26</v>
      </c>
      <c r="N19" s="48">
        <v>-500989.42</v>
      </c>
      <c r="P19" s="48">
        <v>238341557.52000001</v>
      </c>
      <c r="Q19" s="48">
        <v>238447764.38999999</v>
      </c>
      <c r="R19" s="48">
        <v>-607196.29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L20" s="45" t="s">
        <v>26</v>
      </c>
      <c r="N20" s="48">
        <v>26832.06</v>
      </c>
      <c r="P20" s="45">
        <v>0</v>
      </c>
      <c r="Q20" s="45">
        <v>0</v>
      </c>
      <c r="R20" s="48">
        <v>26832.06</v>
      </c>
    </row>
    <row r="21" spans="4:18" x14ac:dyDescent="0.3">
      <c r="D21" s="45" t="s">
        <v>384</v>
      </c>
      <c r="F21" s="45">
        <v>138901</v>
      </c>
      <c r="I21" s="45">
        <v>500197</v>
      </c>
      <c r="J21" s="45" t="s">
        <v>391</v>
      </c>
      <c r="L21" s="45" t="s">
        <v>26</v>
      </c>
      <c r="N21" s="48">
        <v>8700000</v>
      </c>
      <c r="P21" s="45">
        <v>0</v>
      </c>
      <c r="Q21" s="45">
        <v>0</v>
      </c>
      <c r="R21" s="48">
        <v>8700000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L22" s="45" t="s">
        <v>26</v>
      </c>
      <c r="N22" s="48">
        <v>59481735.659999996</v>
      </c>
      <c r="P22" s="45">
        <v>0</v>
      </c>
      <c r="Q22" s="48">
        <v>399064.11</v>
      </c>
      <c r="R22" s="48">
        <v>59082671.549999997</v>
      </c>
    </row>
    <row r="23" spans="4:18" x14ac:dyDescent="0.3">
      <c r="D23" s="45" t="s">
        <v>384</v>
      </c>
      <c r="F23" s="45">
        <v>138901</v>
      </c>
      <c r="I23" s="45">
        <v>500206</v>
      </c>
      <c r="J23" s="45" t="s">
        <v>392</v>
      </c>
      <c r="K23" s="45" t="s">
        <v>386</v>
      </c>
      <c r="L23" s="45" t="s">
        <v>26</v>
      </c>
      <c r="N23" s="48">
        <v>12892846.85</v>
      </c>
      <c r="P23" s="48">
        <v>18313588.09</v>
      </c>
      <c r="Q23" s="48">
        <v>18590981.66</v>
      </c>
      <c r="R23" s="48">
        <v>12615453.279999999</v>
      </c>
    </row>
    <row r="24" spans="4:18" x14ac:dyDescent="0.3">
      <c r="D24" s="45" t="s">
        <v>384</v>
      </c>
      <c r="F24" s="45">
        <v>138901</v>
      </c>
      <c r="I24" s="45">
        <v>500265</v>
      </c>
      <c r="J24" s="45" t="s">
        <v>393</v>
      </c>
      <c r="L24" s="45" t="s">
        <v>26</v>
      </c>
      <c r="N24" s="48">
        <v>61312933.149999999</v>
      </c>
      <c r="P24" s="45">
        <v>0</v>
      </c>
      <c r="Q24" s="45">
        <v>0</v>
      </c>
      <c r="R24" s="48">
        <v>61312933.149999999</v>
      </c>
    </row>
    <row r="25" spans="4:18" x14ac:dyDescent="0.3">
      <c r="D25" s="45" t="s">
        <v>384</v>
      </c>
      <c r="F25" s="45">
        <v>138901</v>
      </c>
      <c r="I25" s="45">
        <v>500265</v>
      </c>
      <c r="J25" s="45" t="s">
        <v>393</v>
      </c>
      <c r="K25" s="45" t="s">
        <v>386</v>
      </c>
      <c r="L25" s="45" t="s">
        <v>26</v>
      </c>
      <c r="N25" s="48">
        <v>18076977.609999999</v>
      </c>
      <c r="P25" s="48">
        <v>32756348.149999999</v>
      </c>
      <c r="Q25" s="48">
        <v>33060318.48</v>
      </c>
      <c r="R25" s="48">
        <v>17773007.280000001</v>
      </c>
    </row>
    <row r="26" spans="4:18" x14ac:dyDescent="0.3">
      <c r="D26" s="45" t="s">
        <v>384</v>
      </c>
      <c r="F26" s="45">
        <v>138901</v>
      </c>
      <c r="I26" s="45">
        <v>500271</v>
      </c>
      <c r="J26" s="45" t="s">
        <v>394</v>
      </c>
      <c r="L26" s="45" t="s">
        <v>26</v>
      </c>
      <c r="N26" s="48">
        <v>36196486.700000003</v>
      </c>
      <c r="P26" s="45">
        <v>0</v>
      </c>
      <c r="Q26" s="48">
        <v>1908658.91</v>
      </c>
      <c r="R26" s="48">
        <v>34287827.789999999</v>
      </c>
    </row>
    <row r="27" spans="4:18" x14ac:dyDescent="0.3">
      <c r="D27" s="45" t="s">
        <v>384</v>
      </c>
      <c r="F27" s="45">
        <v>138901</v>
      </c>
      <c r="I27" s="45">
        <v>500271</v>
      </c>
      <c r="J27" s="45" t="s">
        <v>394</v>
      </c>
      <c r="K27" s="45" t="s">
        <v>386</v>
      </c>
      <c r="L27" s="45" t="s">
        <v>26</v>
      </c>
      <c r="N27" s="48">
        <v>-614626.85</v>
      </c>
      <c r="P27" s="48">
        <v>3831475.98</v>
      </c>
      <c r="Q27" s="48">
        <v>3621605.57</v>
      </c>
      <c r="R27" s="48">
        <v>-404756.44</v>
      </c>
    </row>
    <row r="28" spans="4:18" x14ac:dyDescent="0.3">
      <c r="D28" s="45" t="s">
        <v>384</v>
      </c>
      <c r="F28" s="45">
        <v>138901</v>
      </c>
      <c r="I28" s="45">
        <v>500272</v>
      </c>
      <c r="J28" s="45" t="s">
        <v>879</v>
      </c>
      <c r="L28" s="45" t="s">
        <v>26</v>
      </c>
      <c r="N28" s="48">
        <v>19222223.98</v>
      </c>
      <c r="P28" s="45">
        <v>0</v>
      </c>
      <c r="Q28" s="45">
        <v>0</v>
      </c>
      <c r="R28" s="48">
        <v>19222223.98</v>
      </c>
    </row>
    <row r="29" spans="4:18" x14ac:dyDescent="0.3">
      <c r="D29" s="45" t="s">
        <v>384</v>
      </c>
      <c r="F29" s="45">
        <v>138901</v>
      </c>
      <c r="I29" s="45">
        <v>500272</v>
      </c>
      <c r="J29" s="45" t="s">
        <v>879</v>
      </c>
      <c r="K29" s="45" t="s">
        <v>386</v>
      </c>
      <c r="L29" s="45" t="s">
        <v>26</v>
      </c>
      <c r="N29" s="48">
        <v>-8207451.7400000002</v>
      </c>
      <c r="P29" s="48">
        <v>19069220.41</v>
      </c>
      <c r="Q29" s="48">
        <v>19000556.84</v>
      </c>
      <c r="R29" s="48">
        <v>-8138788.1699999999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L30" s="45" t="s">
        <v>26</v>
      </c>
      <c r="N30" s="48">
        <v>27577486.559999999</v>
      </c>
      <c r="P30" s="45">
        <v>0</v>
      </c>
      <c r="Q30" s="45">
        <v>0</v>
      </c>
      <c r="R30" s="48">
        <v>27577486.559999999</v>
      </c>
    </row>
    <row r="31" spans="4:18" x14ac:dyDescent="0.3">
      <c r="D31" s="45" t="s">
        <v>384</v>
      </c>
      <c r="F31" s="45">
        <v>138901</v>
      </c>
      <c r="I31" s="45">
        <v>500274</v>
      </c>
      <c r="J31" s="45" t="s">
        <v>395</v>
      </c>
      <c r="K31" s="45" t="s">
        <v>386</v>
      </c>
      <c r="L31" s="45" t="s">
        <v>26</v>
      </c>
      <c r="N31" s="48">
        <v>11911788.33</v>
      </c>
      <c r="P31" s="48">
        <v>12596695.039999999</v>
      </c>
      <c r="Q31" s="48">
        <v>12747892.710000001</v>
      </c>
      <c r="R31" s="48">
        <v>11760590.66</v>
      </c>
    </row>
    <row r="32" spans="4:18" x14ac:dyDescent="0.3">
      <c r="D32" s="45" t="s">
        <v>384</v>
      </c>
      <c r="F32" s="45">
        <v>138901</v>
      </c>
      <c r="I32" s="45">
        <v>500286</v>
      </c>
      <c r="J32" s="45" t="s">
        <v>565</v>
      </c>
      <c r="L32" s="45" t="s">
        <v>26</v>
      </c>
      <c r="N32" s="48">
        <v>14907618.050000001</v>
      </c>
      <c r="P32" s="45">
        <v>0</v>
      </c>
      <c r="Q32" s="48">
        <v>1333950</v>
      </c>
      <c r="R32" s="48">
        <v>13573668.050000001</v>
      </c>
    </row>
    <row r="33" spans="4:18" x14ac:dyDescent="0.3">
      <c r="D33" s="45" t="s">
        <v>384</v>
      </c>
      <c r="F33" s="45">
        <v>138901</v>
      </c>
      <c r="I33" s="45">
        <v>500286</v>
      </c>
      <c r="J33" s="45" t="s">
        <v>565</v>
      </c>
      <c r="K33" s="45" t="s">
        <v>386</v>
      </c>
      <c r="L33" s="45" t="s">
        <v>26</v>
      </c>
      <c r="N33" s="48">
        <v>7625445.9699999997</v>
      </c>
      <c r="P33" s="48">
        <v>10639581.460000001</v>
      </c>
      <c r="Q33" s="48">
        <v>10718806.699999999</v>
      </c>
      <c r="R33" s="48">
        <v>7546220.7300000004</v>
      </c>
    </row>
    <row r="34" spans="4:18" x14ac:dyDescent="0.3">
      <c r="D34" s="45" t="s">
        <v>384</v>
      </c>
      <c r="F34" s="45">
        <v>138901</v>
      </c>
      <c r="I34" s="45">
        <v>500297</v>
      </c>
      <c r="J34" s="45" t="s">
        <v>396</v>
      </c>
      <c r="L34" s="45" t="s">
        <v>26</v>
      </c>
      <c r="N34" s="48">
        <v>3070301.13</v>
      </c>
      <c r="P34" s="45">
        <v>0</v>
      </c>
      <c r="Q34" s="45">
        <v>0</v>
      </c>
      <c r="R34" s="48">
        <v>3070301.13</v>
      </c>
    </row>
    <row r="35" spans="4:18" x14ac:dyDescent="0.3">
      <c r="D35" s="45" t="s">
        <v>384</v>
      </c>
      <c r="F35" s="45">
        <v>138901</v>
      </c>
      <c r="I35" s="45">
        <v>500297</v>
      </c>
      <c r="J35" s="45" t="s">
        <v>396</v>
      </c>
      <c r="K35" s="45" t="s">
        <v>386</v>
      </c>
      <c r="L35" s="45" t="s">
        <v>26</v>
      </c>
      <c r="N35" s="48">
        <v>1120884.3999999999</v>
      </c>
      <c r="P35" s="48">
        <v>11558666.75</v>
      </c>
      <c r="Q35" s="48">
        <v>11574714.02</v>
      </c>
      <c r="R35" s="48">
        <v>1104837.1299999999</v>
      </c>
    </row>
    <row r="36" spans="4:18" x14ac:dyDescent="0.3">
      <c r="D36" s="45" t="s">
        <v>384</v>
      </c>
      <c r="F36" s="45">
        <v>138901</v>
      </c>
      <c r="I36" s="45">
        <v>500317</v>
      </c>
      <c r="J36" s="45" t="s">
        <v>766</v>
      </c>
      <c r="L36" s="45" t="s">
        <v>26</v>
      </c>
      <c r="N36" s="48">
        <v>525825.27</v>
      </c>
      <c r="P36" s="45">
        <v>0</v>
      </c>
      <c r="Q36" s="48">
        <v>4009.22</v>
      </c>
      <c r="R36" s="48">
        <v>521816.05</v>
      </c>
    </row>
    <row r="37" spans="4:18" x14ac:dyDescent="0.3">
      <c r="D37" s="45" t="s">
        <v>384</v>
      </c>
      <c r="F37" s="45">
        <v>138901</v>
      </c>
      <c r="I37" s="45">
        <v>500323</v>
      </c>
      <c r="J37" s="45" t="s">
        <v>747</v>
      </c>
      <c r="L37" s="45" t="s">
        <v>26</v>
      </c>
      <c r="N37" s="48">
        <v>7999000</v>
      </c>
      <c r="P37" s="45">
        <v>0</v>
      </c>
      <c r="Q37" s="45">
        <v>0</v>
      </c>
      <c r="R37" s="48">
        <v>7999000</v>
      </c>
    </row>
    <row r="38" spans="4:18" x14ac:dyDescent="0.3">
      <c r="D38" s="45" t="s">
        <v>384</v>
      </c>
      <c r="F38" s="45">
        <v>138901</v>
      </c>
      <c r="I38" s="45">
        <v>500331</v>
      </c>
      <c r="J38" s="45" t="s">
        <v>767</v>
      </c>
      <c r="L38" s="45" t="s">
        <v>26</v>
      </c>
      <c r="N38" s="48">
        <v>26517738.149999999</v>
      </c>
      <c r="P38" s="45">
        <v>0</v>
      </c>
      <c r="Q38" s="45">
        <v>0</v>
      </c>
      <c r="R38" s="48">
        <v>26517738.149999999</v>
      </c>
    </row>
    <row r="39" spans="4:18" x14ac:dyDescent="0.3">
      <c r="D39" s="45" t="s">
        <v>384</v>
      </c>
      <c r="F39" s="45">
        <v>138901</v>
      </c>
      <c r="I39" s="45">
        <v>500331</v>
      </c>
      <c r="J39" s="45" t="s">
        <v>767</v>
      </c>
      <c r="K39" s="45" t="s">
        <v>386</v>
      </c>
      <c r="L39" s="45" t="s">
        <v>26</v>
      </c>
      <c r="N39" s="48">
        <v>-10528104.310000001</v>
      </c>
      <c r="P39" s="48">
        <v>12457319.210000001</v>
      </c>
      <c r="Q39" s="48">
        <v>12357643.35</v>
      </c>
      <c r="R39" s="48">
        <v>-10428428.449999999</v>
      </c>
    </row>
    <row r="40" spans="4:18" x14ac:dyDescent="0.3">
      <c r="D40" s="45" t="s">
        <v>384</v>
      </c>
      <c r="F40" s="45">
        <v>138901</v>
      </c>
      <c r="I40" s="45">
        <v>500345</v>
      </c>
      <c r="J40" s="45" t="s">
        <v>882</v>
      </c>
      <c r="L40" s="45" t="s">
        <v>26</v>
      </c>
      <c r="N40" s="48">
        <v>4647129.0199999996</v>
      </c>
      <c r="P40" s="45">
        <v>0</v>
      </c>
      <c r="Q40" s="48">
        <v>2323564.59</v>
      </c>
      <c r="R40" s="48">
        <v>2323564.4300000002</v>
      </c>
    </row>
    <row r="41" spans="4:18" x14ac:dyDescent="0.3">
      <c r="D41" s="45" t="s">
        <v>384</v>
      </c>
      <c r="F41" s="45">
        <v>138901</v>
      </c>
      <c r="I41" s="45">
        <v>500360</v>
      </c>
      <c r="J41" s="45" t="s">
        <v>768</v>
      </c>
      <c r="L41" s="45" t="s">
        <v>26</v>
      </c>
      <c r="N41" s="48">
        <v>80473.440000000002</v>
      </c>
      <c r="P41" s="45">
        <v>0</v>
      </c>
      <c r="Q41" s="45">
        <v>0</v>
      </c>
      <c r="R41" s="48">
        <v>80473.440000000002</v>
      </c>
    </row>
    <row r="42" spans="4:18" x14ac:dyDescent="0.3">
      <c r="D42" s="45" t="s">
        <v>384</v>
      </c>
      <c r="F42" s="45">
        <v>138901</v>
      </c>
      <c r="I42" s="45">
        <v>500400</v>
      </c>
      <c r="J42" s="45" t="s">
        <v>397</v>
      </c>
      <c r="L42" s="45" t="s">
        <v>26</v>
      </c>
      <c r="N42" s="48">
        <v>2970812.52</v>
      </c>
      <c r="P42" s="45">
        <v>0</v>
      </c>
      <c r="Q42" s="48">
        <v>170622.8</v>
      </c>
      <c r="R42" s="48">
        <v>2800189.72</v>
      </c>
    </row>
    <row r="43" spans="4:18" x14ac:dyDescent="0.3">
      <c r="D43" s="45" t="s">
        <v>384</v>
      </c>
      <c r="F43" s="45">
        <v>138901</v>
      </c>
      <c r="I43" s="45">
        <v>500400</v>
      </c>
      <c r="J43" s="45" t="s">
        <v>397</v>
      </c>
      <c r="K43" s="45" t="s">
        <v>386</v>
      </c>
      <c r="L43" s="45" t="s">
        <v>26</v>
      </c>
      <c r="N43" s="48">
        <v>941666.2</v>
      </c>
      <c r="P43" s="48">
        <v>1753217.15</v>
      </c>
      <c r="Q43" s="48">
        <v>1767200.27</v>
      </c>
      <c r="R43" s="48">
        <v>927683.08</v>
      </c>
    </row>
    <row r="44" spans="4:18" x14ac:dyDescent="0.3">
      <c r="D44" s="45" t="s">
        <v>384</v>
      </c>
      <c r="F44" s="45">
        <v>138901</v>
      </c>
      <c r="I44" s="45">
        <v>500401</v>
      </c>
      <c r="J44" s="45" t="s">
        <v>398</v>
      </c>
      <c r="L44" s="45" t="s">
        <v>26</v>
      </c>
      <c r="N44" s="48">
        <v>19920748.59</v>
      </c>
      <c r="P44" s="45">
        <v>0</v>
      </c>
      <c r="Q44" s="45">
        <v>0</v>
      </c>
      <c r="R44" s="48">
        <v>19920748.59</v>
      </c>
    </row>
    <row r="45" spans="4:18" x14ac:dyDescent="0.3">
      <c r="D45" s="45" t="s">
        <v>384</v>
      </c>
      <c r="F45" s="45">
        <v>138901</v>
      </c>
      <c r="I45" s="45">
        <v>500401</v>
      </c>
      <c r="J45" s="45" t="s">
        <v>398</v>
      </c>
      <c r="K45" s="45" t="s">
        <v>386</v>
      </c>
      <c r="L45" s="45" t="s">
        <v>26</v>
      </c>
      <c r="N45" s="48">
        <v>6551913.5999999996</v>
      </c>
      <c r="P45" s="48">
        <v>7223972.7800000003</v>
      </c>
      <c r="Q45" s="48">
        <v>7325332.0899999999</v>
      </c>
      <c r="R45" s="48">
        <v>6450554.29</v>
      </c>
    </row>
    <row r="46" spans="4:18" x14ac:dyDescent="0.3">
      <c r="D46" s="45" t="s">
        <v>384</v>
      </c>
      <c r="F46" s="45">
        <v>138901</v>
      </c>
      <c r="I46" s="45">
        <v>500445</v>
      </c>
      <c r="J46" s="45" t="s">
        <v>886</v>
      </c>
      <c r="L46" s="45" t="s">
        <v>26</v>
      </c>
      <c r="N46" s="48">
        <v>269783.65000000002</v>
      </c>
      <c r="P46" s="45">
        <v>0</v>
      </c>
      <c r="Q46" s="45">
        <v>0</v>
      </c>
      <c r="R46" s="48">
        <v>269783.65000000002</v>
      </c>
    </row>
    <row r="47" spans="4:18" x14ac:dyDescent="0.3">
      <c r="D47" s="45" t="s">
        <v>384</v>
      </c>
      <c r="F47" s="45">
        <v>138901</v>
      </c>
      <c r="I47" s="45">
        <v>500470</v>
      </c>
      <c r="J47" s="45" t="s">
        <v>399</v>
      </c>
      <c r="L47" s="45" t="s">
        <v>26</v>
      </c>
      <c r="N47" s="48">
        <v>126599954.78</v>
      </c>
      <c r="P47" s="45">
        <v>0</v>
      </c>
      <c r="Q47" s="48">
        <v>7228812.5</v>
      </c>
      <c r="R47" s="48">
        <v>119371142.28</v>
      </c>
    </row>
    <row r="48" spans="4:18" x14ac:dyDescent="0.3">
      <c r="D48" s="45" t="s">
        <v>384</v>
      </c>
      <c r="F48" s="45">
        <v>138901</v>
      </c>
      <c r="I48" s="45">
        <v>500470</v>
      </c>
      <c r="J48" s="45" t="s">
        <v>399</v>
      </c>
      <c r="K48" s="45" t="s">
        <v>386</v>
      </c>
      <c r="L48" s="45" t="s">
        <v>26</v>
      </c>
      <c r="N48" s="48">
        <v>75420045.120000005</v>
      </c>
      <c r="P48" s="48">
        <v>98625829.159999996</v>
      </c>
      <c r="Q48" s="48">
        <v>99357891.659999996</v>
      </c>
      <c r="R48" s="48">
        <v>74687982.620000005</v>
      </c>
    </row>
    <row r="49" spans="4:18" x14ac:dyDescent="0.3">
      <c r="D49" s="45" t="s">
        <v>384</v>
      </c>
      <c r="F49" s="45">
        <v>138901</v>
      </c>
      <c r="I49" s="45">
        <v>500507</v>
      </c>
      <c r="J49" s="45" t="s">
        <v>642</v>
      </c>
      <c r="L49" s="45" t="s">
        <v>26</v>
      </c>
      <c r="N49" s="48">
        <v>4050000</v>
      </c>
      <c r="P49" s="48">
        <v>2164390.39</v>
      </c>
      <c r="Q49" s="48">
        <v>2025390.39</v>
      </c>
      <c r="R49" s="48">
        <v>4189000</v>
      </c>
    </row>
    <row r="50" spans="4:18" x14ac:dyDescent="0.3">
      <c r="D50" s="45" t="s">
        <v>384</v>
      </c>
      <c r="F50" s="45">
        <v>138901</v>
      </c>
      <c r="I50" s="45">
        <v>500508</v>
      </c>
      <c r="J50" s="45" t="s">
        <v>643</v>
      </c>
      <c r="L50" s="45" t="s">
        <v>26</v>
      </c>
      <c r="N50" s="48">
        <v>678514.05</v>
      </c>
      <c r="P50" s="45">
        <v>0</v>
      </c>
      <c r="Q50" s="45">
        <v>0</v>
      </c>
      <c r="R50" s="48">
        <v>678514.05</v>
      </c>
    </row>
    <row r="51" spans="4:18" x14ac:dyDescent="0.3">
      <c r="D51" s="45" t="s">
        <v>384</v>
      </c>
      <c r="F51" s="45">
        <v>138901</v>
      </c>
      <c r="I51" s="45">
        <v>500512</v>
      </c>
      <c r="J51" s="45" t="s">
        <v>400</v>
      </c>
      <c r="L51" s="45" t="s">
        <v>26</v>
      </c>
      <c r="N51" s="48">
        <v>118878766.92</v>
      </c>
      <c r="P51" s="45">
        <v>0</v>
      </c>
      <c r="Q51" s="45">
        <v>0</v>
      </c>
      <c r="R51" s="48">
        <v>118878766.92</v>
      </c>
    </row>
    <row r="52" spans="4:18" x14ac:dyDescent="0.3">
      <c r="D52" s="45" t="s">
        <v>384</v>
      </c>
      <c r="F52" s="45">
        <v>138901</v>
      </c>
      <c r="I52" s="45">
        <v>500512</v>
      </c>
      <c r="J52" s="45" t="s">
        <v>400</v>
      </c>
      <c r="K52" s="45" t="s">
        <v>386</v>
      </c>
      <c r="L52" s="45" t="s">
        <v>26</v>
      </c>
      <c r="N52" s="48">
        <v>9613560.8100000005</v>
      </c>
      <c r="P52" s="48">
        <v>10414553.359999999</v>
      </c>
      <c r="Q52" s="48">
        <v>9613560.8100000005</v>
      </c>
      <c r="R52" s="48">
        <v>10414553.359999999</v>
      </c>
    </row>
    <row r="53" spans="4:18" x14ac:dyDescent="0.3">
      <c r="D53" s="45" t="s">
        <v>384</v>
      </c>
      <c r="F53" s="45">
        <v>138901</v>
      </c>
      <c r="I53" s="45">
        <v>500515</v>
      </c>
      <c r="J53" s="45" t="s">
        <v>401</v>
      </c>
      <c r="L53" s="45" t="s">
        <v>26</v>
      </c>
      <c r="N53" s="48">
        <v>27628531.809999999</v>
      </c>
      <c r="P53" s="45">
        <v>0</v>
      </c>
      <c r="Q53" s="45">
        <v>0</v>
      </c>
      <c r="R53" s="48">
        <v>27628531.809999999</v>
      </c>
    </row>
    <row r="54" spans="4:18" x14ac:dyDescent="0.3">
      <c r="D54" s="45" t="s">
        <v>384</v>
      </c>
      <c r="F54" s="45">
        <v>138901</v>
      </c>
      <c r="I54" s="45">
        <v>500515</v>
      </c>
      <c r="J54" s="45" t="s">
        <v>401</v>
      </c>
      <c r="K54" s="45" t="s">
        <v>386</v>
      </c>
      <c r="L54" s="45" t="s">
        <v>26</v>
      </c>
      <c r="N54" s="48">
        <v>8749160.5099999998</v>
      </c>
      <c r="P54" s="48">
        <v>12952228.369999999</v>
      </c>
      <c r="Q54" s="48">
        <v>13091512.34</v>
      </c>
      <c r="R54" s="48">
        <v>8609876.5399999991</v>
      </c>
    </row>
    <row r="55" spans="4:18" x14ac:dyDescent="0.3">
      <c r="D55" s="45" t="s">
        <v>384</v>
      </c>
      <c r="F55" s="45">
        <v>138901</v>
      </c>
      <c r="I55" s="45">
        <v>500520</v>
      </c>
      <c r="J55" s="45" t="s">
        <v>895</v>
      </c>
      <c r="L55" s="45" t="s">
        <v>26</v>
      </c>
      <c r="N55" s="48">
        <v>11849151.59</v>
      </c>
      <c r="P55" s="45">
        <v>0</v>
      </c>
      <c r="Q55" s="48">
        <v>11042500</v>
      </c>
      <c r="R55" s="48">
        <v>806651.59</v>
      </c>
    </row>
    <row r="56" spans="4:18" x14ac:dyDescent="0.3">
      <c r="D56" s="45" t="s">
        <v>384</v>
      </c>
      <c r="F56" s="45">
        <v>138901</v>
      </c>
      <c r="I56" s="45">
        <v>500520</v>
      </c>
      <c r="J56" s="45" t="s">
        <v>895</v>
      </c>
      <c r="K56" s="45" t="s">
        <v>386</v>
      </c>
      <c r="L56" s="45" t="s">
        <v>26</v>
      </c>
      <c r="N56" s="48">
        <v>32550848.41</v>
      </c>
      <c r="P56" s="48">
        <v>69320851.590000004</v>
      </c>
      <c r="Q56" s="48">
        <v>69505851.590000004</v>
      </c>
      <c r="R56" s="48">
        <v>32365848.41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L57" s="45" t="s">
        <v>26</v>
      </c>
      <c r="N57" s="48">
        <v>-1055236.5900000001</v>
      </c>
      <c r="P57" s="45">
        <v>0</v>
      </c>
      <c r="Q57" s="45">
        <v>0</v>
      </c>
      <c r="R57" s="48">
        <v>-1055236.5900000001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386</v>
      </c>
      <c r="L58" s="45" t="s">
        <v>26</v>
      </c>
      <c r="N58" s="48">
        <v>8286757.8300000001</v>
      </c>
      <c r="P58" s="48">
        <v>8259069.5700000003</v>
      </c>
      <c r="Q58" s="48">
        <v>8286757.8300000001</v>
      </c>
      <c r="R58" s="48">
        <v>8259069.5700000003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L59" s="45" t="s">
        <v>26</v>
      </c>
      <c r="N59" s="48">
        <v>5108742.72</v>
      </c>
      <c r="P59" s="48">
        <v>10338724.560000001</v>
      </c>
      <c r="Q59" s="48">
        <v>9435388.6600000001</v>
      </c>
      <c r="R59" s="48">
        <v>6012078.6200000001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386</v>
      </c>
      <c r="L60" s="45" t="s">
        <v>26</v>
      </c>
      <c r="N60" s="48">
        <v>4463897.08</v>
      </c>
      <c r="P60" s="48">
        <v>352452054.72000003</v>
      </c>
      <c r="Q60" s="48">
        <v>352479833.79000002</v>
      </c>
      <c r="R60" s="48">
        <v>4436118.01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L61" s="45" t="s">
        <v>26</v>
      </c>
      <c r="N61" s="48">
        <v>1280101.74</v>
      </c>
      <c r="P61" s="48">
        <v>55484.22</v>
      </c>
      <c r="Q61" s="48">
        <v>749444.05</v>
      </c>
      <c r="R61" s="48">
        <v>586141.91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386</v>
      </c>
      <c r="L62" s="45" t="s">
        <v>26</v>
      </c>
      <c r="N62" s="48">
        <v>1807251.61</v>
      </c>
      <c r="P62" s="48">
        <v>28188294.530000001</v>
      </c>
      <c r="Q62" s="48">
        <v>28197247.280000001</v>
      </c>
      <c r="R62" s="48">
        <v>1798298.86</v>
      </c>
    </row>
    <row r="63" spans="4:18" x14ac:dyDescent="0.3">
      <c r="D63" s="45" t="s">
        <v>384</v>
      </c>
      <c r="F63" s="45">
        <v>138901</v>
      </c>
      <c r="I63" s="45">
        <v>500540</v>
      </c>
      <c r="J63" s="45" t="s">
        <v>748</v>
      </c>
      <c r="L63" s="45" t="s">
        <v>26</v>
      </c>
      <c r="N63" s="48">
        <v>64353262.950000003</v>
      </c>
      <c r="P63" s="45">
        <v>0</v>
      </c>
      <c r="Q63" s="45">
        <v>0</v>
      </c>
      <c r="R63" s="48">
        <v>64353262.950000003</v>
      </c>
    </row>
    <row r="64" spans="4:18" x14ac:dyDescent="0.3">
      <c r="D64" s="45" t="s">
        <v>384</v>
      </c>
      <c r="F64" s="45">
        <v>138901</v>
      </c>
      <c r="I64" s="45">
        <v>500540</v>
      </c>
      <c r="J64" s="45" t="s">
        <v>748</v>
      </c>
      <c r="K64" s="45" t="s">
        <v>386</v>
      </c>
      <c r="L64" s="45" t="s">
        <v>26</v>
      </c>
      <c r="N64" s="48">
        <v>13727137.050000001</v>
      </c>
      <c r="P64" s="48">
        <v>16880600.760000002</v>
      </c>
      <c r="Q64" s="48">
        <v>17088532.260000002</v>
      </c>
      <c r="R64" s="48">
        <v>13519205.550000001</v>
      </c>
    </row>
    <row r="65" spans="4:18" x14ac:dyDescent="0.3">
      <c r="D65" s="45" t="s">
        <v>384</v>
      </c>
      <c r="F65" s="45">
        <v>138901</v>
      </c>
      <c r="I65" s="45">
        <v>500546</v>
      </c>
      <c r="J65" s="45" t="s">
        <v>404</v>
      </c>
      <c r="L65" s="45" t="s">
        <v>26</v>
      </c>
      <c r="N65" s="48">
        <v>449628.76</v>
      </c>
      <c r="P65" s="45">
        <v>0</v>
      </c>
      <c r="Q65" s="45">
        <v>0</v>
      </c>
      <c r="R65" s="48">
        <v>449628.76</v>
      </c>
    </row>
    <row r="66" spans="4:18" x14ac:dyDescent="0.3">
      <c r="D66" s="45" t="s">
        <v>384</v>
      </c>
      <c r="F66" s="45">
        <v>138901</v>
      </c>
      <c r="I66" s="45">
        <v>500555</v>
      </c>
      <c r="J66" s="45" t="s">
        <v>405</v>
      </c>
      <c r="L66" s="45" t="s">
        <v>26</v>
      </c>
      <c r="N66" s="48">
        <v>975499.55</v>
      </c>
      <c r="P66" s="45">
        <v>0</v>
      </c>
      <c r="Q66" s="45">
        <v>0</v>
      </c>
      <c r="R66" s="48">
        <v>975499.55</v>
      </c>
    </row>
    <row r="67" spans="4:18" x14ac:dyDescent="0.3">
      <c r="D67" s="45" t="s">
        <v>384</v>
      </c>
      <c r="F67" s="45">
        <v>138901</v>
      </c>
      <c r="I67" s="45">
        <v>500557</v>
      </c>
      <c r="J67" s="45" t="s">
        <v>406</v>
      </c>
      <c r="L67" s="45" t="s">
        <v>26</v>
      </c>
      <c r="N67" s="48">
        <v>110751629.14</v>
      </c>
      <c r="P67" s="45">
        <v>0</v>
      </c>
      <c r="Q67" s="45">
        <v>0</v>
      </c>
      <c r="R67" s="48">
        <v>110751629.14</v>
      </c>
    </row>
    <row r="68" spans="4:18" x14ac:dyDescent="0.3">
      <c r="D68" s="45" t="s">
        <v>384</v>
      </c>
      <c r="F68" s="45">
        <v>138901</v>
      </c>
      <c r="I68" s="45">
        <v>500557</v>
      </c>
      <c r="J68" s="45" t="s">
        <v>406</v>
      </c>
      <c r="K68" s="45" t="s">
        <v>386</v>
      </c>
      <c r="L68" s="45" t="s">
        <v>26</v>
      </c>
      <c r="N68" s="48">
        <v>44730354.350000001</v>
      </c>
      <c r="P68" s="48">
        <v>48570584.68</v>
      </c>
      <c r="Q68" s="48">
        <v>49165898.57</v>
      </c>
      <c r="R68" s="48">
        <v>44135040.460000001</v>
      </c>
    </row>
    <row r="69" spans="4:18" x14ac:dyDescent="0.3">
      <c r="D69" s="45" t="s">
        <v>384</v>
      </c>
      <c r="F69" s="45">
        <v>138901</v>
      </c>
      <c r="I69" s="45">
        <v>500558</v>
      </c>
      <c r="J69" s="45" t="s">
        <v>406</v>
      </c>
      <c r="L69" s="45" t="s">
        <v>26</v>
      </c>
      <c r="N69" s="48">
        <v>121567989.73999999</v>
      </c>
      <c r="P69" s="45">
        <v>0</v>
      </c>
      <c r="Q69" s="45">
        <v>0</v>
      </c>
      <c r="R69" s="48">
        <v>121567989.73999999</v>
      </c>
    </row>
    <row r="70" spans="4:18" x14ac:dyDescent="0.3">
      <c r="D70" s="45" t="s">
        <v>384</v>
      </c>
      <c r="F70" s="45">
        <v>138901</v>
      </c>
      <c r="I70" s="45">
        <v>500558</v>
      </c>
      <c r="J70" s="45" t="s">
        <v>406</v>
      </c>
      <c r="K70" s="45" t="s">
        <v>386</v>
      </c>
      <c r="L70" s="45" t="s">
        <v>26</v>
      </c>
      <c r="N70" s="48">
        <v>55626565</v>
      </c>
      <c r="P70" s="48">
        <v>61747943.060000002</v>
      </c>
      <c r="Q70" s="48">
        <v>62426390.68</v>
      </c>
      <c r="R70" s="48">
        <v>54948117.380000003</v>
      </c>
    </row>
    <row r="71" spans="4:18" x14ac:dyDescent="0.3">
      <c r="D71" s="45" t="s">
        <v>384</v>
      </c>
      <c r="F71" s="45">
        <v>138901</v>
      </c>
      <c r="I71" s="45">
        <v>500560</v>
      </c>
      <c r="J71" s="45" t="s">
        <v>407</v>
      </c>
      <c r="L71" s="45" t="s">
        <v>26</v>
      </c>
      <c r="N71" s="48">
        <v>781300</v>
      </c>
      <c r="P71" s="45">
        <v>0</v>
      </c>
      <c r="Q71" s="45">
        <v>0</v>
      </c>
      <c r="R71" s="48">
        <v>781300</v>
      </c>
    </row>
    <row r="72" spans="4:18" x14ac:dyDescent="0.3">
      <c r="D72" s="45" t="s">
        <v>384</v>
      </c>
      <c r="F72" s="45">
        <v>138901</v>
      </c>
      <c r="I72" s="45">
        <v>500565</v>
      </c>
      <c r="J72" s="45" t="s">
        <v>902</v>
      </c>
      <c r="L72" s="45" t="s">
        <v>26</v>
      </c>
      <c r="N72" s="48">
        <v>114860362.5</v>
      </c>
      <c r="P72" s="45">
        <v>0</v>
      </c>
      <c r="Q72" s="45">
        <v>0</v>
      </c>
      <c r="R72" s="48">
        <v>114860362.5</v>
      </c>
    </row>
    <row r="73" spans="4:18" x14ac:dyDescent="0.3">
      <c r="D73" s="45" t="s">
        <v>384</v>
      </c>
      <c r="F73" s="45">
        <v>138901</v>
      </c>
      <c r="I73" s="45">
        <v>500565</v>
      </c>
      <c r="J73" s="45" t="s">
        <v>902</v>
      </c>
      <c r="K73" s="45" t="s">
        <v>386</v>
      </c>
      <c r="L73" s="45" t="s">
        <v>26</v>
      </c>
      <c r="N73" s="48">
        <v>56967637.5</v>
      </c>
      <c r="P73" s="48">
        <v>65747362.5</v>
      </c>
      <c r="Q73" s="48">
        <v>66405262.5</v>
      </c>
      <c r="R73" s="48">
        <v>56309737.5</v>
      </c>
    </row>
    <row r="74" spans="4:18" x14ac:dyDescent="0.3">
      <c r="D74" s="45" t="s">
        <v>384</v>
      </c>
      <c r="F74" s="45">
        <v>138901</v>
      </c>
      <c r="I74" s="45">
        <v>500576</v>
      </c>
      <c r="J74" s="45" t="s">
        <v>408</v>
      </c>
      <c r="L74" s="45" t="s">
        <v>26</v>
      </c>
      <c r="N74" s="48">
        <v>2849524</v>
      </c>
      <c r="P74" s="45">
        <v>0</v>
      </c>
      <c r="Q74" s="45">
        <v>0</v>
      </c>
      <c r="R74" s="48">
        <v>2849524</v>
      </c>
    </row>
    <row r="75" spans="4:18" x14ac:dyDescent="0.3">
      <c r="D75" s="45" t="s">
        <v>384</v>
      </c>
      <c r="F75" s="45">
        <v>138901</v>
      </c>
      <c r="I75" s="45">
        <v>500576</v>
      </c>
      <c r="J75" s="45" t="s">
        <v>408</v>
      </c>
      <c r="K75" s="45" t="s">
        <v>386</v>
      </c>
      <c r="L75" s="45" t="s">
        <v>26</v>
      </c>
      <c r="N75" s="48">
        <v>442642.15</v>
      </c>
      <c r="P75" s="48">
        <v>486217.22</v>
      </c>
      <c r="Q75" s="48">
        <v>494984.41</v>
      </c>
      <c r="R75" s="48">
        <v>433874.96</v>
      </c>
    </row>
    <row r="76" spans="4:18" x14ac:dyDescent="0.3">
      <c r="D76" s="45" t="s">
        <v>384</v>
      </c>
      <c r="F76" s="45">
        <v>138901</v>
      </c>
      <c r="I76" s="45">
        <v>500577</v>
      </c>
      <c r="J76" s="45" t="s">
        <v>409</v>
      </c>
      <c r="L76" s="45" t="s">
        <v>26</v>
      </c>
      <c r="N76" s="48">
        <v>831792.56</v>
      </c>
      <c r="P76" s="45">
        <v>0</v>
      </c>
      <c r="Q76" s="48">
        <v>3000</v>
      </c>
      <c r="R76" s="48">
        <v>828792.56</v>
      </c>
    </row>
    <row r="77" spans="4:18" x14ac:dyDescent="0.3">
      <c r="D77" s="45" t="s">
        <v>384</v>
      </c>
      <c r="F77" s="45">
        <v>138901</v>
      </c>
      <c r="I77" s="45">
        <v>500590</v>
      </c>
      <c r="J77" s="45" t="s">
        <v>410</v>
      </c>
      <c r="L77" s="45" t="s">
        <v>26</v>
      </c>
      <c r="N77" s="48">
        <v>4765370.51</v>
      </c>
      <c r="P77" s="45">
        <v>0</v>
      </c>
      <c r="Q77" s="45">
        <v>0</v>
      </c>
      <c r="R77" s="48">
        <v>4765370.51</v>
      </c>
    </row>
    <row r="78" spans="4:18" x14ac:dyDescent="0.3">
      <c r="D78" s="45" t="s">
        <v>384</v>
      </c>
      <c r="F78" s="45">
        <v>138901</v>
      </c>
      <c r="I78" s="45">
        <v>500590</v>
      </c>
      <c r="J78" s="45" t="s">
        <v>410</v>
      </c>
      <c r="K78" s="45" t="s">
        <v>386</v>
      </c>
      <c r="L78" s="45" t="s">
        <v>26</v>
      </c>
      <c r="N78" s="48">
        <v>869595.16</v>
      </c>
      <c r="P78" s="48">
        <v>904722.28</v>
      </c>
      <c r="Q78" s="48">
        <v>869595.16</v>
      </c>
      <c r="R78" s="48">
        <v>904722.28</v>
      </c>
    </row>
    <row r="79" spans="4:18" x14ac:dyDescent="0.3">
      <c r="D79" s="45" t="s">
        <v>384</v>
      </c>
      <c r="F79" s="45">
        <v>138901</v>
      </c>
      <c r="I79" s="45">
        <v>500610</v>
      </c>
      <c r="J79" s="45" t="s">
        <v>907</v>
      </c>
      <c r="L79" s="45" t="s">
        <v>26</v>
      </c>
      <c r="N79" s="48">
        <v>18816527</v>
      </c>
      <c r="P79" s="45">
        <v>0</v>
      </c>
      <c r="Q79" s="48">
        <v>18816527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500610</v>
      </c>
      <c r="J80" s="45" t="s">
        <v>907</v>
      </c>
      <c r="K80" s="45" t="s">
        <v>386</v>
      </c>
      <c r="L80" s="45" t="s">
        <v>26</v>
      </c>
      <c r="N80" s="48">
        <v>9488473</v>
      </c>
      <c r="P80" s="48">
        <v>578000</v>
      </c>
      <c r="Q80" s="48">
        <v>10066473</v>
      </c>
      <c r="R80" s="45">
        <v>0</v>
      </c>
    </row>
    <row r="81" spans="4:18" x14ac:dyDescent="0.3">
      <c r="D81" s="45" t="s">
        <v>384</v>
      </c>
      <c r="F81" s="45">
        <v>138901</v>
      </c>
      <c r="I81" s="45">
        <v>500613</v>
      </c>
      <c r="J81" s="45" t="s">
        <v>411</v>
      </c>
      <c r="L81" s="45" t="s">
        <v>26</v>
      </c>
      <c r="N81" s="48">
        <v>7458382.4800000004</v>
      </c>
      <c r="P81" s="45">
        <v>0</v>
      </c>
      <c r="Q81" s="45">
        <v>0</v>
      </c>
      <c r="R81" s="48">
        <v>7458382.4800000004</v>
      </c>
    </row>
    <row r="82" spans="4:18" x14ac:dyDescent="0.3">
      <c r="D82" s="45" t="s">
        <v>384</v>
      </c>
      <c r="F82" s="45">
        <v>138901</v>
      </c>
      <c r="I82" s="45">
        <v>500617</v>
      </c>
      <c r="J82" s="45" t="s">
        <v>749</v>
      </c>
      <c r="L82" s="45" t="s">
        <v>26</v>
      </c>
      <c r="N82" s="48">
        <v>209672</v>
      </c>
      <c r="P82" s="45">
        <v>0</v>
      </c>
      <c r="Q82" s="48">
        <v>7476</v>
      </c>
      <c r="R82" s="48">
        <v>202196</v>
      </c>
    </row>
    <row r="83" spans="4:18" x14ac:dyDescent="0.3">
      <c r="D83" s="45" t="s">
        <v>384</v>
      </c>
      <c r="F83" s="45">
        <v>138901</v>
      </c>
      <c r="I83" s="45">
        <v>500626</v>
      </c>
      <c r="J83" s="45" t="s">
        <v>769</v>
      </c>
      <c r="L83" s="45" t="s">
        <v>26</v>
      </c>
      <c r="N83" s="48">
        <v>61349885</v>
      </c>
      <c r="P83" s="45">
        <v>0</v>
      </c>
      <c r="Q83" s="48">
        <v>8892231.25</v>
      </c>
      <c r="R83" s="48">
        <v>52457653.75</v>
      </c>
    </row>
    <row r="84" spans="4:18" x14ac:dyDescent="0.3">
      <c r="D84" s="45" t="s">
        <v>384</v>
      </c>
      <c r="F84" s="45">
        <v>138901</v>
      </c>
      <c r="I84" s="45">
        <v>500626</v>
      </c>
      <c r="J84" s="45" t="s">
        <v>769</v>
      </c>
      <c r="K84" s="45" t="s">
        <v>386</v>
      </c>
      <c r="L84" s="45" t="s">
        <v>26</v>
      </c>
      <c r="N84" s="48">
        <v>4681560.3899999997</v>
      </c>
      <c r="P84" s="48">
        <v>4917814.1500000004</v>
      </c>
      <c r="Q84" s="48">
        <v>5179693.5</v>
      </c>
      <c r="R84" s="48">
        <v>4419681.04</v>
      </c>
    </row>
    <row r="85" spans="4:18" x14ac:dyDescent="0.3">
      <c r="D85" s="45" t="s">
        <v>384</v>
      </c>
      <c r="F85" s="45">
        <v>138901</v>
      </c>
      <c r="I85" s="45">
        <v>500629</v>
      </c>
      <c r="J85" s="45" t="s">
        <v>412</v>
      </c>
      <c r="L85" s="45" t="s">
        <v>26</v>
      </c>
      <c r="N85" s="48">
        <v>4486585.3899999997</v>
      </c>
      <c r="P85" s="45">
        <v>0</v>
      </c>
      <c r="Q85" s="48">
        <v>83661.06</v>
      </c>
      <c r="R85" s="48">
        <v>4402924.33</v>
      </c>
    </row>
    <row r="86" spans="4:18" x14ac:dyDescent="0.3">
      <c r="D86" s="45" t="s">
        <v>384</v>
      </c>
      <c r="F86" s="45">
        <v>138901</v>
      </c>
      <c r="I86" s="45">
        <v>500630</v>
      </c>
      <c r="J86" s="45" t="s">
        <v>770</v>
      </c>
      <c r="L86" s="45" t="s">
        <v>26</v>
      </c>
      <c r="N86" s="48">
        <v>322917445.79000002</v>
      </c>
      <c r="P86" s="45">
        <v>0</v>
      </c>
      <c r="Q86" s="45">
        <v>0</v>
      </c>
      <c r="R86" s="48">
        <v>322917445.79000002</v>
      </c>
    </row>
    <row r="87" spans="4:18" x14ac:dyDescent="0.3">
      <c r="D87" s="45" t="s">
        <v>384</v>
      </c>
      <c r="F87" s="45">
        <v>138901</v>
      </c>
      <c r="I87" s="45">
        <v>500630</v>
      </c>
      <c r="J87" s="45" t="s">
        <v>770</v>
      </c>
      <c r="K87" s="45" t="s">
        <v>386</v>
      </c>
      <c r="L87" s="45" t="s">
        <v>26</v>
      </c>
      <c r="N87" s="48">
        <v>97401145.239999995</v>
      </c>
      <c r="P87" s="48">
        <v>95791817.25</v>
      </c>
      <c r="Q87" s="48">
        <v>97401145.239999995</v>
      </c>
      <c r="R87" s="48">
        <v>95791817.25</v>
      </c>
    </row>
    <row r="88" spans="4:18" x14ac:dyDescent="0.3">
      <c r="D88" s="45" t="s">
        <v>384</v>
      </c>
      <c r="F88" s="45">
        <v>138901</v>
      </c>
      <c r="I88" s="45">
        <v>500631</v>
      </c>
      <c r="J88" s="45" t="s">
        <v>413</v>
      </c>
      <c r="L88" s="45" t="s">
        <v>26</v>
      </c>
      <c r="N88" s="48">
        <v>574171.62</v>
      </c>
      <c r="P88" s="45">
        <v>0</v>
      </c>
      <c r="Q88" s="45">
        <v>0</v>
      </c>
      <c r="R88" s="48">
        <v>574171.62</v>
      </c>
    </row>
    <row r="89" spans="4:18" x14ac:dyDescent="0.3">
      <c r="D89" s="45" t="s">
        <v>384</v>
      </c>
      <c r="F89" s="45">
        <v>138901</v>
      </c>
      <c r="I89" s="45">
        <v>500631</v>
      </c>
      <c r="J89" s="45" t="s">
        <v>413</v>
      </c>
      <c r="K89" s="45" t="s">
        <v>386</v>
      </c>
      <c r="L89" s="45" t="s">
        <v>26</v>
      </c>
      <c r="N89" s="48">
        <v>95436.73</v>
      </c>
      <c r="P89" s="48">
        <v>93183.27</v>
      </c>
      <c r="Q89" s="48">
        <v>98233.29</v>
      </c>
      <c r="R89" s="48">
        <v>90386.71</v>
      </c>
    </row>
    <row r="90" spans="4:18" x14ac:dyDescent="0.3">
      <c r="D90" s="45" t="s">
        <v>384</v>
      </c>
      <c r="F90" s="45">
        <v>138901</v>
      </c>
      <c r="I90" s="45">
        <v>500640</v>
      </c>
      <c r="J90" s="45" t="s">
        <v>414</v>
      </c>
      <c r="L90" s="45" t="s">
        <v>26</v>
      </c>
      <c r="N90" s="48">
        <v>113840057.72</v>
      </c>
      <c r="P90" s="45">
        <v>0</v>
      </c>
      <c r="Q90" s="45">
        <v>0</v>
      </c>
      <c r="R90" s="48">
        <v>113840057.72</v>
      </c>
    </row>
    <row r="91" spans="4:18" x14ac:dyDescent="0.3">
      <c r="D91" s="45" t="s">
        <v>384</v>
      </c>
      <c r="F91" s="45">
        <v>138901</v>
      </c>
      <c r="I91" s="45">
        <v>500640</v>
      </c>
      <c r="J91" s="45" t="s">
        <v>414</v>
      </c>
      <c r="K91" s="45" t="s">
        <v>386</v>
      </c>
      <c r="L91" s="45" t="s">
        <v>26</v>
      </c>
      <c r="N91" s="48">
        <v>42394662.289999999</v>
      </c>
      <c r="P91" s="48">
        <v>43987819.890000001</v>
      </c>
      <c r="Q91" s="48">
        <v>44586015.890000001</v>
      </c>
      <c r="R91" s="48">
        <v>41796466.289999999</v>
      </c>
    </row>
    <row r="92" spans="4:18" x14ac:dyDescent="0.3">
      <c r="D92" s="45" t="s">
        <v>384</v>
      </c>
      <c r="F92" s="45">
        <v>138901</v>
      </c>
      <c r="I92" s="45">
        <v>500642</v>
      </c>
      <c r="J92" s="45" t="s">
        <v>414</v>
      </c>
      <c r="L92" s="45" t="s">
        <v>26</v>
      </c>
      <c r="N92" s="48">
        <v>154528840.5</v>
      </c>
      <c r="P92" s="45">
        <v>0</v>
      </c>
      <c r="Q92" s="45">
        <v>0</v>
      </c>
      <c r="R92" s="48">
        <v>154528840.5</v>
      </c>
    </row>
    <row r="93" spans="4:18" x14ac:dyDescent="0.3">
      <c r="D93" s="45" t="s">
        <v>384</v>
      </c>
      <c r="F93" s="45">
        <v>138901</v>
      </c>
      <c r="I93" s="45">
        <v>500642</v>
      </c>
      <c r="J93" s="45" t="s">
        <v>414</v>
      </c>
      <c r="K93" s="45" t="s">
        <v>386</v>
      </c>
      <c r="L93" s="45" t="s">
        <v>26</v>
      </c>
      <c r="N93" s="48">
        <v>56371159.5</v>
      </c>
      <c r="P93" s="48">
        <v>57292559.5</v>
      </c>
      <c r="Q93" s="48">
        <v>58100059.5</v>
      </c>
      <c r="R93" s="48">
        <v>55563659.5</v>
      </c>
    </row>
    <row r="94" spans="4:18" x14ac:dyDescent="0.3">
      <c r="D94" s="45" t="s">
        <v>384</v>
      </c>
      <c r="F94" s="45">
        <v>138901</v>
      </c>
      <c r="I94" s="45">
        <v>500644</v>
      </c>
      <c r="J94" s="45" t="s">
        <v>415</v>
      </c>
      <c r="L94" s="45" t="s">
        <v>26</v>
      </c>
      <c r="N94" s="48">
        <v>1067187.55</v>
      </c>
      <c r="P94" s="45">
        <v>0</v>
      </c>
      <c r="Q94" s="45">
        <v>0</v>
      </c>
      <c r="R94" s="48">
        <v>1067187.55</v>
      </c>
    </row>
    <row r="95" spans="4:18" x14ac:dyDescent="0.3">
      <c r="D95" s="45" t="s">
        <v>384</v>
      </c>
      <c r="F95" s="45">
        <v>138901</v>
      </c>
      <c r="I95" s="45">
        <v>500656</v>
      </c>
      <c r="J95" s="45" t="s">
        <v>915</v>
      </c>
      <c r="L95" s="45" t="s">
        <v>26</v>
      </c>
      <c r="N95" s="48">
        <v>79368418.219999999</v>
      </c>
      <c r="P95" s="48">
        <v>1337342.24</v>
      </c>
      <c r="Q95" s="45">
        <v>0</v>
      </c>
      <c r="R95" s="48">
        <v>80705760.459999993</v>
      </c>
    </row>
    <row r="96" spans="4:18" x14ac:dyDescent="0.3">
      <c r="D96" s="45" t="s">
        <v>384</v>
      </c>
      <c r="F96" s="45">
        <v>138901</v>
      </c>
      <c r="I96" s="45">
        <v>500656</v>
      </c>
      <c r="J96" s="45" t="s">
        <v>915</v>
      </c>
      <c r="K96" s="45" t="s">
        <v>386</v>
      </c>
      <c r="L96" s="45" t="s">
        <v>26</v>
      </c>
      <c r="N96" s="48">
        <v>19415142.649999999</v>
      </c>
      <c r="P96" s="48">
        <v>19065371.690000001</v>
      </c>
      <c r="Q96" s="48">
        <v>19444352.5</v>
      </c>
      <c r="R96" s="48">
        <v>19036161.84</v>
      </c>
    </row>
    <row r="97" spans="4:18" x14ac:dyDescent="0.3">
      <c r="D97" s="45" t="s">
        <v>384</v>
      </c>
      <c r="F97" s="45">
        <v>138901</v>
      </c>
      <c r="I97" s="45">
        <v>500657</v>
      </c>
      <c r="J97" s="45" t="s">
        <v>916</v>
      </c>
      <c r="L97" s="45" t="s">
        <v>26</v>
      </c>
      <c r="N97" s="48">
        <v>154228.76</v>
      </c>
      <c r="P97" s="45">
        <v>0</v>
      </c>
      <c r="Q97" s="48">
        <v>43144.82</v>
      </c>
      <c r="R97" s="48">
        <v>111083.94</v>
      </c>
    </row>
    <row r="98" spans="4:18" x14ac:dyDescent="0.3">
      <c r="D98" s="45" t="s">
        <v>384</v>
      </c>
      <c r="F98" s="45">
        <v>138901</v>
      </c>
      <c r="I98" s="45">
        <v>500677</v>
      </c>
      <c r="J98" s="45" t="s">
        <v>750</v>
      </c>
      <c r="L98" s="45" t="s">
        <v>26</v>
      </c>
      <c r="N98" s="48">
        <v>642423726.38</v>
      </c>
      <c r="P98" s="45">
        <v>0</v>
      </c>
      <c r="Q98" s="45">
        <v>0</v>
      </c>
      <c r="R98" s="48">
        <v>642423726.38</v>
      </c>
    </row>
    <row r="99" spans="4:18" x14ac:dyDescent="0.3">
      <c r="D99" s="45" t="s">
        <v>384</v>
      </c>
      <c r="F99" s="45">
        <v>138901</v>
      </c>
      <c r="I99" s="45">
        <v>500677</v>
      </c>
      <c r="J99" s="45" t="s">
        <v>750</v>
      </c>
      <c r="K99" s="45" t="s">
        <v>386</v>
      </c>
      <c r="L99" s="45" t="s">
        <v>26</v>
      </c>
      <c r="N99" s="48">
        <v>131026373.97</v>
      </c>
      <c r="P99" s="48">
        <v>128117216.38</v>
      </c>
      <c r="Q99" s="48">
        <v>131078624.43000001</v>
      </c>
      <c r="R99" s="48">
        <v>128064965.92</v>
      </c>
    </row>
    <row r="100" spans="4:18" x14ac:dyDescent="0.3">
      <c r="D100" s="45" t="s">
        <v>384</v>
      </c>
      <c r="F100" s="45">
        <v>138901</v>
      </c>
      <c r="I100" s="45">
        <v>500679</v>
      </c>
      <c r="J100" s="45" t="s">
        <v>416</v>
      </c>
      <c r="L100" s="45" t="s">
        <v>26</v>
      </c>
      <c r="N100" s="48">
        <v>247364006.03</v>
      </c>
      <c r="P100" s="45">
        <v>0</v>
      </c>
      <c r="Q100" s="45">
        <v>0</v>
      </c>
      <c r="R100" s="48">
        <v>247364006.03</v>
      </c>
    </row>
    <row r="101" spans="4:18" x14ac:dyDescent="0.3">
      <c r="D101" s="45" t="s">
        <v>384</v>
      </c>
      <c r="F101" s="45">
        <v>138901</v>
      </c>
      <c r="I101" s="45">
        <v>500679</v>
      </c>
      <c r="J101" s="45" t="s">
        <v>416</v>
      </c>
      <c r="K101" s="45" t="s">
        <v>386</v>
      </c>
      <c r="L101" s="45" t="s">
        <v>26</v>
      </c>
      <c r="N101" s="48">
        <v>85635993.969999999</v>
      </c>
      <c r="P101" s="48">
        <v>84360993.969999999</v>
      </c>
      <c r="Q101" s="48">
        <v>85635993.969999999</v>
      </c>
      <c r="R101" s="48">
        <v>84360993.969999999</v>
      </c>
    </row>
    <row r="102" spans="4:18" x14ac:dyDescent="0.3">
      <c r="D102" s="45" t="s">
        <v>384</v>
      </c>
      <c r="F102" s="45">
        <v>138901</v>
      </c>
      <c r="I102" s="45">
        <v>500682</v>
      </c>
      <c r="J102" s="45" t="s">
        <v>771</v>
      </c>
      <c r="L102" s="45" t="s">
        <v>26</v>
      </c>
      <c r="N102" s="48">
        <v>1761230.36</v>
      </c>
      <c r="P102" s="48">
        <v>411990.74</v>
      </c>
      <c r="Q102" s="48">
        <v>343921.46</v>
      </c>
      <c r="R102" s="48">
        <v>1829299.64</v>
      </c>
    </row>
    <row r="103" spans="4:18" x14ac:dyDescent="0.3">
      <c r="D103" s="45" t="s">
        <v>384</v>
      </c>
      <c r="F103" s="45">
        <v>138901</v>
      </c>
      <c r="I103" s="45">
        <v>500682</v>
      </c>
      <c r="J103" s="45" t="s">
        <v>771</v>
      </c>
      <c r="K103" s="45" t="s">
        <v>386</v>
      </c>
      <c r="L103" s="45" t="s">
        <v>26</v>
      </c>
      <c r="N103" s="48">
        <v>239360.99</v>
      </c>
      <c r="P103" s="48">
        <v>1259428.77</v>
      </c>
      <c r="Q103" s="48">
        <v>1260155.69</v>
      </c>
      <c r="R103" s="48">
        <v>238634.07</v>
      </c>
    </row>
    <row r="104" spans="4:18" x14ac:dyDescent="0.3">
      <c r="D104" s="45" t="s">
        <v>384</v>
      </c>
      <c r="F104" s="45">
        <v>138901</v>
      </c>
      <c r="I104" s="45">
        <v>500686</v>
      </c>
      <c r="J104" s="45" t="s">
        <v>751</v>
      </c>
      <c r="L104" s="45" t="s">
        <v>26</v>
      </c>
      <c r="N104" s="48">
        <v>2322392.7400000002</v>
      </c>
      <c r="P104" s="45">
        <v>0</v>
      </c>
      <c r="Q104" s="45">
        <v>0</v>
      </c>
      <c r="R104" s="48">
        <v>2322392.7400000002</v>
      </c>
    </row>
    <row r="105" spans="4:18" x14ac:dyDescent="0.3">
      <c r="D105" s="45" t="s">
        <v>384</v>
      </c>
      <c r="F105" s="45">
        <v>138901</v>
      </c>
      <c r="I105" s="45">
        <v>500686</v>
      </c>
      <c r="J105" s="45" t="s">
        <v>751</v>
      </c>
      <c r="K105" s="45" t="s">
        <v>386</v>
      </c>
      <c r="L105" s="45" t="s">
        <v>26</v>
      </c>
      <c r="N105" s="48">
        <v>1007517.9</v>
      </c>
      <c r="P105" s="48">
        <v>1478567.25</v>
      </c>
      <c r="Q105" s="48">
        <v>1491316.8</v>
      </c>
      <c r="R105" s="48">
        <v>994768.35</v>
      </c>
    </row>
    <row r="106" spans="4:18" x14ac:dyDescent="0.3">
      <c r="D106" s="45" t="s">
        <v>384</v>
      </c>
      <c r="F106" s="45">
        <v>138901</v>
      </c>
      <c r="I106" s="45">
        <v>500693</v>
      </c>
      <c r="J106" s="45" t="s">
        <v>417</v>
      </c>
      <c r="L106" s="45" t="s">
        <v>26</v>
      </c>
      <c r="N106" s="48">
        <v>10436552.109999999</v>
      </c>
      <c r="P106" s="48">
        <v>2669729.6</v>
      </c>
      <c r="Q106" s="48">
        <v>10435570.93</v>
      </c>
      <c r="R106" s="48">
        <v>2670710.7799999998</v>
      </c>
    </row>
    <row r="107" spans="4:18" x14ac:dyDescent="0.3">
      <c r="D107" s="45" t="s">
        <v>384</v>
      </c>
      <c r="F107" s="45">
        <v>138901</v>
      </c>
      <c r="I107" s="45">
        <v>500700</v>
      </c>
      <c r="J107" s="45" t="s">
        <v>921</v>
      </c>
      <c r="L107" s="45" t="s">
        <v>26</v>
      </c>
      <c r="N107" s="48">
        <v>67637723.099999994</v>
      </c>
      <c r="P107" s="45">
        <v>0</v>
      </c>
      <c r="Q107" s="45">
        <v>0</v>
      </c>
      <c r="R107" s="48">
        <v>67637723.099999994</v>
      </c>
    </row>
    <row r="108" spans="4:18" x14ac:dyDescent="0.3">
      <c r="D108" s="45" t="s">
        <v>384</v>
      </c>
      <c r="F108" s="45">
        <v>138901</v>
      </c>
      <c r="I108" s="45">
        <v>500701</v>
      </c>
      <c r="J108" s="45" t="s">
        <v>922</v>
      </c>
      <c r="L108" s="45" t="s">
        <v>26</v>
      </c>
      <c r="N108" s="48">
        <v>116413896.90000001</v>
      </c>
      <c r="P108" s="45">
        <v>0</v>
      </c>
      <c r="Q108" s="45">
        <v>0</v>
      </c>
      <c r="R108" s="48">
        <v>116413896.90000001</v>
      </c>
    </row>
    <row r="109" spans="4:18" x14ac:dyDescent="0.3">
      <c r="D109" s="45" t="s">
        <v>384</v>
      </c>
      <c r="F109" s="45">
        <v>138901</v>
      </c>
      <c r="I109" s="45">
        <v>500701</v>
      </c>
      <c r="J109" s="45" t="s">
        <v>922</v>
      </c>
      <c r="K109" s="45" t="s">
        <v>386</v>
      </c>
      <c r="L109" s="45" t="s">
        <v>26</v>
      </c>
      <c r="N109" s="48">
        <v>56932708.979999997</v>
      </c>
      <c r="P109" s="48">
        <v>61253203.729999997</v>
      </c>
      <c r="Q109" s="48">
        <v>61916918.229999997</v>
      </c>
      <c r="R109" s="48">
        <v>56268994.479999997</v>
      </c>
    </row>
    <row r="110" spans="4:18" x14ac:dyDescent="0.3">
      <c r="D110" s="45" t="s">
        <v>384</v>
      </c>
      <c r="F110" s="45">
        <v>138901</v>
      </c>
      <c r="I110" s="45">
        <v>500708</v>
      </c>
      <c r="J110" s="45" t="s">
        <v>418</v>
      </c>
      <c r="L110" s="45" t="s">
        <v>26</v>
      </c>
      <c r="N110" s="48">
        <v>96736846.349999994</v>
      </c>
      <c r="P110" s="45">
        <v>0</v>
      </c>
      <c r="Q110" s="48">
        <v>65943732.659999996</v>
      </c>
      <c r="R110" s="48">
        <v>30793113.690000001</v>
      </c>
    </row>
    <row r="111" spans="4:18" x14ac:dyDescent="0.3">
      <c r="D111" s="45" t="s">
        <v>384</v>
      </c>
      <c r="F111" s="45">
        <v>138901</v>
      </c>
      <c r="I111" s="45">
        <v>500708</v>
      </c>
      <c r="J111" s="45" t="s">
        <v>418</v>
      </c>
      <c r="K111" s="45" t="s">
        <v>386</v>
      </c>
      <c r="L111" s="45" t="s">
        <v>26</v>
      </c>
      <c r="N111" s="48">
        <v>43721235.859999999</v>
      </c>
      <c r="P111" s="48">
        <v>48330314.350000001</v>
      </c>
      <c r="Q111" s="48">
        <v>48512212.780000001</v>
      </c>
      <c r="R111" s="48">
        <v>43539337.43</v>
      </c>
    </row>
    <row r="112" spans="4:18" x14ac:dyDescent="0.3">
      <c r="D112" s="45" t="s">
        <v>384</v>
      </c>
      <c r="F112" s="45">
        <v>138901</v>
      </c>
      <c r="I112" s="45">
        <v>500709</v>
      </c>
      <c r="J112" s="45" t="s">
        <v>418</v>
      </c>
      <c r="L112" s="45" t="s">
        <v>26</v>
      </c>
      <c r="N112" s="48">
        <v>394455600</v>
      </c>
      <c r="P112" s="45">
        <v>0</v>
      </c>
      <c r="Q112" s="48">
        <v>266820830.34</v>
      </c>
      <c r="R112" s="48">
        <v>127634769.66</v>
      </c>
    </row>
    <row r="113" spans="4:18" x14ac:dyDescent="0.3">
      <c r="D113" s="45" t="s">
        <v>384</v>
      </c>
      <c r="F113" s="45">
        <v>138901</v>
      </c>
      <c r="I113" s="45">
        <v>500709</v>
      </c>
      <c r="J113" s="45" t="s">
        <v>418</v>
      </c>
      <c r="K113" s="45" t="s">
        <v>386</v>
      </c>
      <c r="L113" s="45" t="s">
        <v>26</v>
      </c>
      <c r="N113" s="48">
        <v>173864400</v>
      </c>
      <c r="P113" s="48">
        <v>192513604.47999999</v>
      </c>
      <c r="Q113" s="48">
        <v>193249600</v>
      </c>
      <c r="R113" s="48">
        <v>173128404.47999999</v>
      </c>
    </row>
    <row r="114" spans="4:18" x14ac:dyDescent="0.3">
      <c r="D114" s="45" t="s">
        <v>384</v>
      </c>
      <c r="F114" s="45">
        <v>138901</v>
      </c>
      <c r="I114" s="45">
        <v>500710</v>
      </c>
      <c r="J114" s="45" t="s">
        <v>772</v>
      </c>
      <c r="L114" s="45" t="s">
        <v>26</v>
      </c>
      <c r="N114" s="48">
        <v>553590.72</v>
      </c>
      <c r="P114" s="45">
        <v>0</v>
      </c>
      <c r="Q114" s="48">
        <v>11586.5</v>
      </c>
      <c r="R114" s="48">
        <v>542004.22</v>
      </c>
    </row>
    <row r="115" spans="4:18" x14ac:dyDescent="0.3">
      <c r="D115" s="45" t="s">
        <v>384</v>
      </c>
      <c r="F115" s="45">
        <v>138901</v>
      </c>
      <c r="I115" s="45">
        <v>500716</v>
      </c>
      <c r="J115" s="45" t="s">
        <v>419</v>
      </c>
      <c r="L115" s="45" t="s">
        <v>26</v>
      </c>
      <c r="N115" s="48">
        <v>639412.21</v>
      </c>
      <c r="P115" s="45">
        <v>0</v>
      </c>
      <c r="Q115" s="45">
        <v>0</v>
      </c>
      <c r="R115" s="48">
        <v>639412.21</v>
      </c>
    </row>
    <row r="116" spans="4:18" x14ac:dyDescent="0.3">
      <c r="D116" s="45" t="s">
        <v>384</v>
      </c>
      <c r="F116" s="45">
        <v>138901</v>
      </c>
      <c r="I116" s="45">
        <v>500716</v>
      </c>
      <c r="J116" s="45" t="s">
        <v>419</v>
      </c>
      <c r="K116" s="45" t="s">
        <v>386</v>
      </c>
      <c r="L116" s="45" t="s">
        <v>26</v>
      </c>
      <c r="N116" s="48">
        <v>309980.74</v>
      </c>
      <c r="P116" s="48">
        <v>459310.84</v>
      </c>
      <c r="Q116" s="48">
        <v>462945.91</v>
      </c>
      <c r="R116" s="48">
        <v>306345.67</v>
      </c>
    </row>
    <row r="117" spans="4:18" x14ac:dyDescent="0.3">
      <c r="D117" s="45" t="s">
        <v>384</v>
      </c>
      <c r="F117" s="45">
        <v>138901</v>
      </c>
      <c r="I117" s="45">
        <v>500717</v>
      </c>
      <c r="J117" s="45" t="s">
        <v>682</v>
      </c>
      <c r="L117" s="45" t="s">
        <v>26</v>
      </c>
      <c r="N117" s="48">
        <v>48838429.100000001</v>
      </c>
      <c r="P117" s="45">
        <v>0</v>
      </c>
      <c r="Q117" s="45">
        <v>0</v>
      </c>
      <c r="R117" s="48">
        <v>48838429.100000001</v>
      </c>
    </row>
    <row r="118" spans="4:18" x14ac:dyDescent="0.3">
      <c r="D118" s="45" t="s">
        <v>384</v>
      </c>
      <c r="F118" s="45">
        <v>138901</v>
      </c>
      <c r="I118" s="45">
        <v>500717</v>
      </c>
      <c r="J118" s="45" t="s">
        <v>682</v>
      </c>
      <c r="K118" s="45" t="s">
        <v>386</v>
      </c>
      <c r="L118" s="45" t="s">
        <v>26</v>
      </c>
      <c r="N118" s="48">
        <v>17710264.710000001</v>
      </c>
      <c r="P118" s="48">
        <v>86281642.150000006</v>
      </c>
      <c r="Q118" s="48">
        <v>86536445.689999998</v>
      </c>
      <c r="R118" s="48">
        <v>17455461.170000002</v>
      </c>
    </row>
    <row r="119" spans="4:18" x14ac:dyDescent="0.3">
      <c r="D119" s="45" t="s">
        <v>384</v>
      </c>
      <c r="F119" s="45">
        <v>138901</v>
      </c>
      <c r="I119" s="45">
        <v>500724</v>
      </c>
      <c r="J119" s="45" t="s">
        <v>414</v>
      </c>
      <c r="L119" s="45" t="s">
        <v>26</v>
      </c>
      <c r="N119" s="48">
        <v>38652802.119999997</v>
      </c>
      <c r="P119" s="48">
        <v>9457454.5500000007</v>
      </c>
      <c r="Q119" s="45">
        <v>0</v>
      </c>
      <c r="R119" s="48">
        <v>48110256.670000002</v>
      </c>
    </row>
    <row r="120" spans="4:18" x14ac:dyDescent="0.3">
      <c r="D120" s="45" t="s">
        <v>384</v>
      </c>
      <c r="F120" s="45">
        <v>138901</v>
      </c>
      <c r="I120" s="45">
        <v>500724</v>
      </c>
      <c r="J120" s="45" t="s">
        <v>414</v>
      </c>
      <c r="K120" s="45" t="s">
        <v>386</v>
      </c>
      <c r="L120" s="45" t="s">
        <v>26</v>
      </c>
      <c r="N120" s="48">
        <v>4201048.38</v>
      </c>
      <c r="P120" s="48">
        <v>31433450.960000001</v>
      </c>
      <c r="Q120" s="48">
        <v>31651074.98</v>
      </c>
      <c r="R120" s="48">
        <v>3983424.36</v>
      </c>
    </row>
    <row r="121" spans="4:18" x14ac:dyDescent="0.3">
      <c r="D121" s="45" t="s">
        <v>384</v>
      </c>
      <c r="F121" s="45">
        <v>138901</v>
      </c>
      <c r="I121" s="45">
        <v>500732</v>
      </c>
      <c r="J121" s="45" t="s">
        <v>647</v>
      </c>
      <c r="L121" s="45" t="s">
        <v>26</v>
      </c>
      <c r="N121" s="48">
        <v>412263.93</v>
      </c>
      <c r="P121" s="45">
        <v>0</v>
      </c>
      <c r="Q121" s="45">
        <v>12.9</v>
      </c>
      <c r="R121" s="48">
        <v>412251.03</v>
      </c>
    </row>
    <row r="122" spans="4:18" x14ac:dyDescent="0.3">
      <c r="D122" s="45" t="s">
        <v>384</v>
      </c>
      <c r="F122" s="45">
        <v>138901</v>
      </c>
      <c r="I122" s="45">
        <v>500732</v>
      </c>
      <c r="J122" s="45" t="s">
        <v>647</v>
      </c>
      <c r="K122" s="45" t="s">
        <v>386</v>
      </c>
      <c r="L122" s="45" t="s">
        <v>26</v>
      </c>
      <c r="N122" s="48">
        <v>356088.23</v>
      </c>
      <c r="P122" s="48">
        <v>4549170.2699999996</v>
      </c>
      <c r="Q122" s="48">
        <v>4552112.13</v>
      </c>
      <c r="R122" s="48">
        <v>353146.37</v>
      </c>
    </row>
    <row r="123" spans="4:18" x14ac:dyDescent="0.3">
      <c r="D123" s="45" t="s">
        <v>384</v>
      </c>
      <c r="F123" s="45">
        <v>138901</v>
      </c>
      <c r="I123" s="45">
        <v>500734</v>
      </c>
      <c r="J123" s="45" t="s">
        <v>648</v>
      </c>
      <c r="L123" s="45" t="s">
        <v>26</v>
      </c>
      <c r="N123" s="48">
        <v>9082531.5099999998</v>
      </c>
      <c r="P123" s="45">
        <v>0</v>
      </c>
      <c r="Q123" s="48">
        <v>1976877.05</v>
      </c>
      <c r="R123" s="48">
        <v>7105654.46</v>
      </c>
    </row>
    <row r="124" spans="4:18" x14ac:dyDescent="0.3">
      <c r="D124" s="45" t="s">
        <v>384</v>
      </c>
      <c r="F124" s="45">
        <v>138901</v>
      </c>
      <c r="I124" s="45">
        <v>500734</v>
      </c>
      <c r="J124" s="45" t="s">
        <v>648</v>
      </c>
      <c r="K124" s="45" t="s">
        <v>386</v>
      </c>
      <c r="L124" s="45" t="s">
        <v>26</v>
      </c>
      <c r="N124" s="48">
        <v>1637077.85</v>
      </c>
      <c r="P124" s="48">
        <v>16694990.119999999</v>
      </c>
      <c r="Q124" s="48">
        <v>16734916.93</v>
      </c>
      <c r="R124" s="48">
        <v>1597151.04</v>
      </c>
    </row>
    <row r="125" spans="4:18" x14ac:dyDescent="0.3">
      <c r="D125" s="45" t="s">
        <v>384</v>
      </c>
      <c r="F125" s="45">
        <v>138901</v>
      </c>
      <c r="I125" s="45">
        <v>500735</v>
      </c>
      <c r="J125" s="45" t="s">
        <v>773</v>
      </c>
      <c r="L125" s="45" t="s">
        <v>26</v>
      </c>
      <c r="N125" s="48">
        <v>246037500</v>
      </c>
      <c r="P125" s="45">
        <v>0</v>
      </c>
      <c r="Q125" s="45">
        <v>0</v>
      </c>
      <c r="R125" s="48">
        <v>246037500</v>
      </c>
    </row>
    <row r="126" spans="4:18" x14ac:dyDescent="0.3">
      <c r="D126" s="45" t="s">
        <v>384</v>
      </c>
      <c r="F126" s="45">
        <v>138901</v>
      </c>
      <c r="I126" s="45">
        <v>500735</v>
      </c>
      <c r="J126" s="45" t="s">
        <v>773</v>
      </c>
      <c r="K126" s="45" t="s">
        <v>386</v>
      </c>
      <c r="L126" s="45" t="s">
        <v>26</v>
      </c>
      <c r="N126" s="48">
        <v>86962500</v>
      </c>
      <c r="P126" s="48">
        <v>85687500</v>
      </c>
      <c r="Q126" s="48">
        <v>86962500</v>
      </c>
      <c r="R126" s="48">
        <v>85687500</v>
      </c>
    </row>
    <row r="127" spans="4:18" x14ac:dyDescent="0.3">
      <c r="D127" s="45" t="s">
        <v>384</v>
      </c>
      <c r="F127" s="45">
        <v>138901</v>
      </c>
      <c r="I127" s="45">
        <v>500740</v>
      </c>
      <c r="J127" s="45" t="s">
        <v>927</v>
      </c>
      <c r="L127" s="45" t="s">
        <v>26</v>
      </c>
      <c r="N127" s="48">
        <v>73856843</v>
      </c>
      <c r="P127" s="45">
        <v>0</v>
      </c>
      <c r="Q127" s="45">
        <v>0</v>
      </c>
      <c r="R127" s="48">
        <v>73856843</v>
      </c>
    </row>
    <row r="128" spans="4:18" x14ac:dyDescent="0.3">
      <c r="D128" s="45" t="s">
        <v>384</v>
      </c>
      <c r="F128" s="45">
        <v>138901</v>
      </c>
      <c r="I128" s="45">
        <v>500740</v>
      </c>
      <c r="J128" s="45" t="s">
        <v>927</v>
      </c>
      <c r="K128" s="45" t="s">
        <v>386</v>
      </c>
      <c r="L128" s="45" t="s">
        <v>26</v>
      </c>
      <c r="N128" s="48">
        <v>28387477</v>
      </c>
      <c r="P128" s="48">
        <v>28716319</v>
      </c>
      <c r="Q128" s="48">
        <v>29107795</v>
      </c>
      <c r="R128" s="48">
        <v>27996001</v>
      </c>
    </row>
    <row r="129" spans="4:18" x14ac:dyDescent="0.3">
      <c r="D129" s="45" t="s">
        <v>384</v>
      </c>
      <c r="F129" s="45">
        <v>138901</v>
      </c>
      <c r="I129" s="45">
        <v>500742</v>
      </c>
      <c r="J129" s="45" t="s">
        <v>774</v>
      </c>
      <c r="L129" s="45" t="s">
        <v>26</v>
      </c>
      <c r="N129" s="48">
        <v>209667.35</v>
      </c>
      <c r="P129" s="45">
        <v>0</v>
      </c>
      <c r="Q129" s="45">
        <v>0</v>
      </c>
      <c r="R129" s="48">
        <v>209667.35</v>
      </c>
    </row>
    <row r="130" spans="4:18" x14ac:dyDescent="0.3">
      <c r="D130" s="45" t="s">
        <v>384</v>
      </c>
      <c r="F130" s="45">
        <v>138901</v>
      </c>
      <c r="I130" s="45">
        <v>500746</v>
      </c>
      <c r="J130" s="45" t="s">
        <v>420</v>
      </c>
      <c r="L130" s="45" t="s">
        <v>26</v>
      </c>
      <c r="N130" s="48">
        <v>317184000</v>
      </c>
      <c r="P130" s="45">
        <v>0</v>
      </c>
      <c r="Q130" s="45">
        <v>0</v>
      </c>
      <c r="R130" s="48">
        <v>317184000</v>
      </c>
    </row>
    <row r="131" spans="4:18" x14ac:dyDescent="0.3">
      <c r="D131" s="45" t="s">
        <v>384</v>
      </c>
      <c r="F131" s="45">
        <v>138901</v>
      </c>
      <c r="I131" s="45">
        <v>500746</v>
      </c>
      <c r="J131" s="45" t="s">
        <v>420</v>
      </c>
      <c r="K131" s="45" t="s">
        <v>386</v>
      </c>
      <c r="L131" s="45" t="s">
        <v>26</v>
      </c>
      <c r="N131" s="48">
        <v>62760000</v>
      </c>
      <c r="P131" s="48">
        <v>62532000</v>
      </c>
      <c r="Q131" s="48">
        <v>62760000</v>
      </c>
      <c r="R131" s="48">
        <v>62532000</v>
      </c>
    </row>
    <row r="132" spans="4:18" x14ac:dyDescent="0.3">
      <c r="D132" s="45" t="s">
        <v>384</v>
      </c>
      <c r="F132" s="45">
        <v>138901</v>
      </c>
      <c r="I132" s="45">
        <v>500748</v>
      </c>
      <c r="J132" s="45" t="s">
        <v>752</v>
      </c>
      <c r="L132" s="45" t="s">
        <v>26</v>
      </c>
      <c r="N132" s="48">
        <v>696659.06</v>
      </c>
      <c r="P132" s="45">
        <v>0</v>
      </c>
      <c r="Q132" s="45">
        <v>0</v>
      </c>
      <c r="R132" s="48">
        <v>696659.06</v>
      </c>
    </row>
    <row r="133" spans="4:18" x14ac:dyDescent="0.3">
      <c r="D133" s="45" t="s">
        <v>384</v>
      </c>
      <c r="F133" s="45">
        <v>138901</v>
      </c>
      <c r="I133" s="45">
        <v>500749</v>
      </c>
      <c r="J133" s="45" t="s">
        <v>421</v>
      </c>
      <c r="L133" s="45" t="s">
        <v>26</v>
      </c>
      <c r="N133" s="48">
        <v>195953800</v>
      </c>
      <c r="P133" s="45">
        <v>0</v>
      </c>
      <c r="Q133" s="45">
        <v>0</v>
      </c>
      <c r="R133" s="48">
        <v>195953800</v>
      </c>
    </row>
    <row r="134" spans="4:18" x14ac:dyDescent="0.3">
      <c r="D134" s="45" t="s">
        <v>384</v>
      </c>
      <c r="F134" s="45">
        <v>138901</v>
      </c>
      <c r="I134" s="45">
        <v>500749</v>
      </c>
      <c r="J134" s="45" t="s">
        <v>421</v>
      </c>
      <c r="K134" s="45" t="s">
        <v>386</v>
      </c>
      <c r="L134" s="45" t="s">
        <v>26</v>
      </c>
      <c r="N134" s="48">
        <v>29655800</v>
      </c>
      <c r="P134" s="48">
        <v>125948200</v>
      </c>
      <c r="Q134" s="48">
        <v>124541800</v>
      </c>
      <c r="R134" s="48">
        <v>31062200</v>
      </c>
    </row>
    <row r="135" spans="4:18" x14ac:dyDescent="0.3">
      <c r="D135" s="45" t="s">
        <v>384</v>
      </c>
      <c r="F135" s="45">
        <v>138901</v>
      </c>
      <c r="I135" s="45">
        <v>500758</v>
      </c>
      <c r="J135" s="45" t="s">
        <v>422</v>
      </c>
      <c r="L135" s="45" t="s">
        <v>26</v>
      </c>
      <c r="N135" s="48">
        <v>1147015.25</v>
      </c>
      <c r="P135" s="45">
        <v>0</v>
      </c>
      <c r="Q135" s="48">
        <v>4711.9399999999996</v>
      </c>
      <c r="R135" s="48">
        <v>1142303.31</v>
      </c>
    </row>
    <row r="136" spans="4:18" x14ac:dyDescent="0.3">
      <c r="D136" s="45" t="s">
        <v>384</v>
      </c>
      <c r="F136" s="45">
        <v>138901</v>
      </c>
      <c r="I136" s="45">
        <v>500768</v>
      </c>
      <c r="J136" s="45" t="s">
        <v>423</v>
      </c>
      <c r="L136" s="45" t="s">
        <v>26</v>
      </c>
      <c r="N136" s="48">
        <v>152175482.93000001</v>
      </c>
      <c r="P136" s="45">
        <v>0</v>
      </c>
      <c r="Q136" s="48">
        <v>17704866.129999999</v>
      </c>
      <c r="R136" s="48">
        <v>134470616.80000001</v>
      </c>
    </row>
    <row r="137" spans="4:18" x14ac:dyDescent="0.3">
      <c r="D137" s="45" t="s">
        <v>384</v>
      </c>
      <c r="F137" s="45">
        <v>138901</v>
      </c>
      <c r="I137" s="45">
        <v>500768</v>
      </c>
      <c r="J137" s="45" t="s">
        <v>423</v>
      </c>
      <c r="K137" s="45" t="s">
        <v>386</v>
      </c>
      <c r="L137" s="45" t="s">
        <v>26</v>
      </c>
      <c r="N137" s="48">
        <v>25362357.079999998</v>
      </c>
      <c r="P137" s="48">
        <v>168138783.03999999</v>
      </c>
      <c r="Q137" s="48">
        <v>168827793.93000001</v>
      </c>
      <c r="R137" s="48">
        <v>24673346.190000001</v>
      </c>
    </row>
    <row r="138" spans="4:18" x14ac:dyDescent="0.3">
      <c r="D138" s="45" t="s">
        <v>384</v>
      </c>
      <c r="F138" s="45">
        <v>138901</v>
      </c>
      <c r="I138" s="45">
        <v>500770</v>
      </c>
      <c r="J138" s="45" t="s">
        <v>1033</v>
      </c>
      <c r="L138" s="45" t="s">
        <v>26</v>
      </c>
      <c r="N138" s="48">
        <v>67612350</v>
      </c>
      <c r="P138" s="45">
        <v>0</v>
      </c>
      <c r="Q138" s="45">
        <v>0</v>
      </c>
      <c r="R138" s="48">
        <v>67612350</v>
      </c>
    </row>
    <row r="139" spans="4:18" x14ac:dyDescent="0.3">
      <c r="D139" s="45" t="s">
        <v>384</v>
      </c>
      <c r="F139" s="45">
        <v>138901</v>
      </c>
      <c r="I139" s="45">
        <v>500770</v>
      </c>
      <c r="J139" s="45" t="s">
        <v>1033</v>
      </c>
      <c r="K139" s="45" t="s">
        <v>386</v>
      </c>
      <c r="L139" s="45" t="s">
        <v>26</v>
      </c>
      <c r="N139" s="48">
        <v>16969650</v>
      </c>
      <c r="P139" s="48">
        <v>19672150</v>
      </c>
      <c r="Q139" s="48">
        <v>19996000</v>
      </c>
      <c r="R139" s="48">
        <v>16645800</v>
      </c>
    </row>
    <row r="140" spans="4:18" x14ac:dyDescent="0.3">
      <c r="D140" s="45" t="s">
        <v>384</v>
      </c>
      <c r="F140" s="45">
        <v>138901</v>
      </c>
      <c r="I140" s="45">
        <v>500776</v>
      </c>
      <c r="J140" s="45" t="s">
        <v>424</v>
      </c>
      <c r="L140" s="45" t="s">
        <v>26</v>
      </c>
      <c r="N140" s="48">
        <v>94426966.310000002</v>
      </c>
      <c r="P140" s="45">
        <v>0</v>
      </c>
      <c r="Q140" s="48">
        <v>1467468</v>
      </c>
      <c r="R140" s="48">
        <v>92959498.310000002</v>
      </c>
    </row>
    <row r="141" spans="4:18" x14ac:dyDescent="0.3">
      <c r="D141" s="45" t="s">
        <v>384</v>
      </c>
      <c r="F141" s="45">
        <v>138901</v>
      </c>
      <c r="I141" s="45">
        <v>500776</v>
      </c>
      <c r="J141" s="45" t="s">
        <v>424</v>
      </c>
      <c r="K141" s="45" t="s">
        <v>386</v>
      </c>
      <c r="L141" s="45" t="s">
        <v>26</v>
      </c>
      <c r="N141" s="48">
        <v>31912533.100000001</v>
      </c>
      <c r="P141" s="48">
        <v>40260268.810000002</v>
      </c>
      <c r="Q141" s="48">
        <v>40735425.219999999</v>
      </c>
      <c r="R141" s="48">
        <v>31437376.690000001</v>
      </c>
    </row>
    <row r="142" spans="4:18" x14ac:dyDescent="0.3">
      <c r="D142" s="45" t="s">
        <v>384</v>
      </c>
      <c r="F142" s="45">
        <v>138901</v>
      </c>
      <c r="I142" s="45">
        <v>500781</v>
      </c>
      <c r="J142" s="45" t="s">
        <v>424</v>
      </c>
      <c r="L142" s="45" t="s">
        <v>26</v>
      </c>
      <c r="N142" s="48">
        <v>21427716.780000001</v>
      </c>
      <c r="P142" s="45">
        <v>0</v>
      </c>
      <c r="Q142" s="45">
        <v>0</v>
      </c>
      <c r="R142" s="48">
        <v>21427716.780000001</v>
      </c>
    </row>
    <row r="143" spans="4:18" x14ac:dyDescent="0.3">
      <c r="D143" s="45" t="s">
        <v>384</v>
      </c>
      <c r="F143" s="45">
        <v>138901</v>
      </c>
      <c r="I143" s="45">
        <v>500781</v>
      </c>
      <c r="J143" s="45" t="s">
        <v>424</v>
      </c>
      <c r="K143" s="45" t="s">
        <v>386</v>
      </c>
      <c r="L143" s="45" t="s">
        <v>26</v>
      </c>
      <c r="N143" s="48">
        <v>6322283.2199999997</v>
      </c>
      <c r="P143" s="48">
        <v>14649280.789999999</v>
      </c>
      <c r="Q143" s="48">
        <v>14755530.789999999</v>
      </c>
      <c r="R143" s="48">
        <v>6216033.2199999997</v>
      </c>
    </row>
    <row r="144" spans="4:18" x14ac:dyDescent="0.3">
      <c r="D144" s="45" t="s">
        <v>384</v>
      </c>
      <c r="F144" s="45">
        <v>138901</v>
      </c>
      <c r="I144" s="45">
        <v>500782</v>
      </c>
      <c r="J144" s="45" t="s">
        <v>1034</v>
      </c>
      <c r="L144" s="45" t="s">
        <v>26</v>
      </c>
      <c r="N144" s="48">
        <v>71412400.959999993</v>
      </c>
      <c r="P144" s="45">
        <v>0</v>
      </c>
      <c r="Q144" s="45">
        <v>0</v>
      </c>
      <c r="R144" s="48">
        <v>71412400.959999993</v>
      </c>
    </row>
    <row r="145" spans="4:18" x14ac:dyDescent="0.3">
      <c r="D145" s="45" t="s">
        <v>384</v>
      </c>
      <c r="F145" s="45">
        <v>138901</v>
      </c>
      <c r="I145" s="45">
        <v>500782</v>
      </c>
      <c r="J145" s="45" t="s">
        <v>1034</v>
      </c>
      <c r="K145" s="45" t="s">
        <v>386</v>
      </c>
      <c r="L145" s="45" t="s">
        <v>26</v>
      </c>
      <c r="N145" s="48">
        <v>12382942.050000001</v>
      </c>
      <c r="P145" s="48">
        <v>12085416.029999999</v>
      </c>
      <c r="Q145" s="48">
        <v>12717379.050000001</v>
      </c>
      <c r="R145" s="48">
        <v>11750979.029999999</v>
      </c>
    </row>
    <row r="146" spans="4:18" x14ac:dyDescent="0.3">
      <c r="D146" s="45" t="s">
        <v>384</v>
      </c>
      <c r="F146" s="45">
        <v>138901</v>
      </c>
      <c r="I146" s="45">
        <v>500793</v>
      </c>
      <c r="J146" s="45" t="s">
        <v>753</v>
      </c>
      <c r="L146" s="45" t="s">
        <v>26</v>
      </c>
      <c r="N146" s="48">
        <v>15455486.359999999</v>
      </c>
      <c r="P146" s="45">
        <v>0</v>
      </c>
      <c r="Q146" s="45">
        <v>0</v>
      </c>
      <c r="R146" s="48">
        <v>15455486.359999999</v>
      </c>
    </row>
    <row r="147" spans="4:18" x14ac:dyDescent="0.3">
      <c r="D147" s="45" t="s">
        <v>384</v>
      </c>
      <c r="F147" s="45">
        <v>138901</v>
      </c>
      <c r="I147" s="45">
        <v>500793</v>
      </c>
      <c r="J147" s="45" t="s">
        <v>753</v>
      </c>
      <c r="K147" s="45" t="s">
        <v>386</v>
      </c>
      <c r="L147" s="45" t="s">
        <v>26</v>
      </c>
      <c r="N147" s="48">
        <v>579122.76</v>
      </c>
      <c r="P147" s="48">
        <v>1886529</v>
      </c>
      <c r="Q147" s="48">
        <v>1947922.76</v>
      </c>
      <c r="R147" s="48">
        <v>517729</v>
      </c>
    </row>
    <row r="148" spans="4:18" x14ac:dyDescent="0.3">
      <c r="D148" s="45" t="s">
        <v>384</v>
      </c>
      <c r="F148" s="45">
        <v>138901</v>
      </c>
      <c r="I148" s="45">
        <v>500796</v>
      </c>
      <c r="J148" s="45" t="s">
        <v>776</v>
      </c>
      <c r="L148" s="45" t="s">
        <v>26</v>
      </c>
      <c r="N148" s="48">
        <v>2255310.5699999998</v>
      </c>
      <c r="P148" s="48">
        <v>742291.2</v>
      </c>
      <c r="Q148" s="48">
        <v>1087592.18</v>
      </c>
      <c r="R148" s="48">
        <v>1910009.59</v>
      </c>
    </row>
    <row r="149" spans="4:18" x14ac:dyDescent="0.3">
      <c r="D149" s="45" t="s">
        <v>384</v>
      </c>
      <c r="F149" s="45">
        <v>138901</v>
      </c>
      <c r="I149" s="45">
        <v>500800</v>
      </c>
      <c r="J149" s="45" t="s">
        <v>1034</v>
      </c>
      <c r="L149" s="45" t="s">
        <v>26</v>
      </c>
      <c r="N149" s="48">
        <v>38082562.590000004</v>
      </c>
      <c r="P149" s="48">
        <v>392762.89</v>
      </c>
      <c r="Q149" s="48">
        <v>51748.480000000003</v>
      </c>
      <c r="R149" s="48">
        <v>38423577</v>
      </c>
    </row>
    <row r="150" spans="4:18" x14ac:dyDescent="0.3">
      <c r="D150" s="45" t="s">
        <v>384</v>
      </c>
      <c r="F150" s="45">
        <v>138901</v>
      </c>
      <c r="I150" s="45">
        <v>500800</v>
      </c>
      <c r="J150" s="45" t="s">
        <v>1034</v>
      </c>
      <c r="K150" s="45" t="s">
        <v>386</v>
      </c>
      <c r="L150" s="45" t="s">
        <v>26</v>
      </c>
      <c r="N150" s="48">
        <v>4051604.67</v>
      </c>
      <c r="P150" s="48">
        <v>3862995.78</v>
      </c>
      <c r="Q150" s="48">
        <v>4184326.34</v>
      </c>
      <c r="R150" s="48">
        <v>3730274.11</v>
      </c>
    </row>
    <row r="151" spans="4:18" x14ac:dyDescent="0.3">
      <c r="D151" s="45" t="s">
        <v>384</v>
      </c>
      <c r="F151" s="45">
        <v>138901</v>
      </c>
      <c r="I151" s="45">
        <v>500805</v>
      </c>
      <c r="J151" s="45" t="s">
        <v>425</v>
      </c>
      <c r="L151" s="45" t="s">
        <v>26</v>
      </c>
      <c r="N151" s="48">
        <v>254133483.72999999</v>
      </c>
      <c r="P151" s="45">
        <v>0</v>
      </c>
      <c r="Q151" s="45">
        <v>0</v>
      </c>
      <c r="R151" s="48">
        <v>254133483.72999999</v>
      </c>
    </row>
    <row r="152" spans="4:18" x14ac:dyDescent="0.3">
      <c r="D152" s="45" t="s">
        <v>384</v>
      </c>
      <c r="F152" s="45">
        <v>138901</v>
      </c>
      <c r="I152" s="45">
        <v>500805</v>
      </c>
      <c r="J152" s="45" t="s">
        <v>425</v>
      </c>
      <c r="K152" s="45" t="s">
        <v>386</v>
      </c>
      <c r="L152" s="45" t="s">
        <v>26</v>
      </c>
      <c r="N152" s="48">
        <v>12582498.539999999</v>
      </c>
      <c r="P152" s="48">
        <v>11756948.539999999</v>
      </c>
      <c r="Q152" s="48">
        <v>12778158.359999999</v>
      </c>
      <c r="R152" s="48">
        <v>11561288.720000001</v>
      </c>
    </row>
    <row r="153" spans="4:18" x14ac:dyDescent="0.3">
      <c r="D153" s="45" t="s">
        <v>384</v>
      </c>
      <c r="F153" s="45">
        <v>138901</v>
      </c>
      <c r="I153" s="45">
        <v>500806</v>
      </c>
      <c r="J153" s="45" t="s">
        <v>426</v>
      </c>
      <c r="L153" s="45" t="s">
        <v>26</v>
      </c>
      <c r="N153" s="48">
        <v>988584.59</v>
      </c>
      <c r="P153" s="45">
        <v>0</v>
      </c>
      <c r="Q153" s="45">
        <v>0</v>
      </c>
      <c r="R153" s="48">
        <v>988584.59</v>
      </c>
    </row>
    <row r="154" spans="4:18" x14ac:dyDescent="0.3">
      <c r="D154" s="45" t="s">
        <v>384</v>
      </c>
      <c r="F154" s="45">
        <v>138901</v>
      </c>
      <c r="I154" s="45">
        <v>500807</v>
      </c>
      <c r="J154" s="45" t="s">
        <v>427</v>
      </c>
      <c r="L154" s="45" t="s">
        <v>26</v>
      </c>
      <c r="N154" s="48">
        <v>91203597.930000007</v>
      </c>
      <c r="P154" s="45">
        <v>0</v>
      </c>
      <c r="Q154" s="45">
        <v>0</v>
      </c>
      <c r="R154" s="48">
        <v>91203597.930000007</v>
      </c>
    </row>
    <row r="155" spans="4:18" x14ac:dyDescent="0.3">
      <c r="D155" s="45" t="s">
        <v>384</v>
      </c>
      <c r="F155" s="45">
        <v>138901</v>
      </c>
      <c r="I155" s="45">
        <v>500807</v>
      </c>
      <c r="J155" s="45" t="s">
        <v>427</v>
      </c>
      <c r="K155" s="45" t="s">
        <v>386</v>
      </c>
      <c r="L155" s="45" t="s">
        <v>26</v>
      </c>
      <c r="N155" s="48">
        <v>3111989.54</v>
      </c>
      <c r="P155" s="48">
        <v>2750871.3</v>
      </c>
      <c r="Q155" s="48">
        <v>3111989.54</v>
      </c>
      <c r="R155" s="48">
        <v>2750871.3</v>
      </c>
    </row>
    <row r="156" spans="4:18" x14ac:dyDescent="0.3">
      <c r="D156" s="45" t="s">
        <v>384</v>
      </c>
      <c r="F156" s="45">
        <v>138901</v>
      </c>
      <c r="I156" s="45">
        <v>500808</v>
      </c>
      <c r="J156" s="45" t="s">
        <v>427</v>
      </c>
      <c r="L156" s="45" t="s">
        <v>26</v>
      </c>
      <c r="N156" s="48">
        <v>68950627.010000005</v>
      </c>
      <c r="P156" s="45">
        <v>0</v>
      </c>
      <c r="Q156" s="45">
        <v>0</v>
      </c>
      <c r="R156" s="48">
        <v>68950627.010000005</v>
      </c>
    </row>
    <row r="157" spans="4:18" x14ac:dyDescent="0.3">
      <c r="D157" s="45" t="s">
        <v>384</v>
      </c>
      <c r="F157" s="45">
        <v>138901</v>
      </c>
      <c r="I157" s="45">
        <v>500808</v>
      </c>
      <c r="J157" s="45" t="s">
        <v>427</v>
      </c>
      <c r="K157" s="45" t="s">
        <v>386</v>
      </c>
      <c r="L157" s="45" t="s">
        <v>26</v>
      </c>
      <c r="N157" s="48">
        <v>3140356.25</v>
      </c>
      <c r="P157" s="48">
        <v>2908502.33</v>
      </c>
      <c r="Q157" s="48">
        <v>3184526.37</v>
      </c>
      <c r="R157" s="48">
        <v>2864332.21</v>
      </c>
    </row>
    <row r="158" spans="4:18" x14ac:dyDescent="0.3">
      <c r="D158" s="45" t="s">
        <v>384</v>
      </c>
      <c r="F158" s="45">
        <v>138901</v>
      </c>
      <c r="I158" s="45">
        <v>500827</v>
      </c>
      <c r="J158" s="45" t="s">
        <v>427</v>
      </c>
      <c r="L158" s="45" t="s">
        <v>26</v>
      </c>
      <c r="N158" s="48">
        <v>81172969.599999994</v>
      </c>
      <c r="P158" s="45">
        <v>0</v>
      </c>
      <c r="Q158" s="45">
        <v>0</v>
      </c>
      <c r="R158" s="48">
        <v>81172969.599999994</v>
      </c>
    </row>
    <row r="159" spans="4:18" x14ac:dyDescent="0.3">
      <c r="D159" s="45" t="s">
        <v>384</v>
      </c>
      <c r="F159" s="45">
        <v>138901</v>
      </c>
      <c r="I159" s="45">
        <v>500827</v>
      </c>
      <c r="J159" s="45" t="s">
        <v>427</v>
      </c>
      <c r="K159" s="45" t="s">
        <v>386</v>
      </c>
      <c r="L159" s="45" t="s">
        <v>26</v>
      </c>
      <c r="N159" s="48">
        <v>4738901.0599999996</v>
      </c>
      <c r="P159" s="48">
        <v>4520384.55</v>
      </c>
      <c r="Q159" s="48">
        <v>4849326.3899999997</v>
      </c>
      <c r="R159" s="48">
        <v>4409959.22</v>
      </c>
    </row>
    <row r="160" spans="4:18" x14ac:dyDescent="0.3">
      <c r="D160" s="45" t="s">
        <v>384</v>
      </c>
      <c r="F160" s="45">
        <v>138901</v>
      </c>
      <c r="I160" s="45">
        <v>500828</v>
      </c>
      <c r="J160" s="45" t="s">
        <v>1034</v>
      </c>
      <c r="L160" s="45" t="s">
        <v>26</v>
      </c>
      <c r="N160" s="48">
        <v>74095744.780000001</v>
      </c>
      <c r="P160" s="45">
        <v>0</v>
      </c>
      <c r="Q160" s="45">
        <v>0</v>
      </c>
      <c r="R160" s="48">
        <v>74095744.780000001</v>
      </c>
    </row>
    <row r="161" spans="4:18" x14ac:dyDescent="0.3">
      <c r="D161" s="45" t="s">
        <v>384</v>
      </c>
      <c r="F161" s="45">
        <v>138901</v>
      </c>
      <c r="I161" s="45">
        <v>500828</v>
      </c>
      <c r="J161" s="45" t="s">
        <v>1034</v>
      </c>
      <c r="K161" s="45" t="s">
        <v>386</v>
      </c>
      <c r="L161" s="45" t="s">
        <v>26</v>
      </c>
      <c r="N161" s="48">
        <v>6337137.9800000004</v>
      </c>
      <c r="P161" s="48">
        <v>5802393.9400000004</v>
      </c>
      <c r="Q161" s="48">
        <v>6408998.1500000004</v>
      </c>
      <c r="R161" s="48">
        <v>5730533.7699999996</v>
      </c>
    </row>
    <row r="162" spans="4:18" x14ac:dyDescent="0.3">
      <c r="D162" s="45" t="s">
        <v>384</v>
      </c>
      <c r="F162" s="45">
        <v>138901</v>
      </c>
      <c r="I162" s="45">
        <v>500829</v>
      </c>
      <c r="J162" s="45" t="s">
        <v>1116</v>
      </c>
      <c r="L162" s="45" t="s">
        <v>26</v>
      </c>
      <c r="N162" s="48">
        <v>1819217.9199999999</v>
      </c>
      <c r="P162" s="45">
        <v>0</v>
      </c>
      <c r="Q162" s="45">
        <v>0</v>
      </c>
      <c r="R162" s="48">
        <v>1819217.9199999999</v>
      </c>
    </row>
    <row r="163" spans="4:18" x14ac:dyDescent="0.3">
      <c r="D163" s="45" t="s">
        <v>384</v>
      </c>
      <c r="F163" s="45">
        <v>138901</v>
      </c>
      <c r="I163" s="45">
        <v>500829</v>
      </c>
      <c r="J163" s="45" t="s">
        <v>1116</v>
      </c>
      <c r="K163" s="45" t="s">
        <v>386</v>
      </c>
      <c r="L163" s="45" t="s">
        <v>26</v>
      </c>
      <c r="N163" s="48">
        <v>6800.33</v>
      </c>
      <c r="P163" s="48">
        <v>2916.38</v>
      </c>
      <c r="Q163" s="48">
        <v>9907.89</v>
      </c>
      <c r="R163" s="45">
        <v>-191.18</v>
      </c>
    </row>
    <row r="164" spans="4:18" x14ac:dyDescent="0.3">
      <c r="D164" s="45" t="s">
        <v>384</v>
      </c>
      <c r="F164" s="45">
        <v>138901</v>
      </c>
      <c r="I164" s="45">
        <v>500837</v>
      </c>
      <c r="J164" s="45" t="s">
        <v>1117</v>
      </c>
      <c r="L164" s="45" t="s">
        <v>26</v>
      </c>
      <c r="N164" s="48">
        <v>187543.58</v>
      </c>
      <c r="P164" s="45">
        <v>0</v>
      </c>
      <c r="Q164" s="48">
        <v>29999.13</v>
      </c>
      <c r="R164" s="48">
        <v>157544.45000000001</v>
      </c>
    </row>
    <row r="165" spans="4:18" x14ac:dyDescent="0.3">
      <c r="D165" s="45" t="s">
        <v>384</v>
      </c>
      <c r="F165" s="45">
        <v>138901</v>
      </c>
      <c r="I165" s="45">
        <v>500837</v>
      </c>
      <c r="J165" s="45" t="s">
        <v>1117</v>
      </c>
      <c r="K165" s="45" t="s">
        <v>386</v>
      </c>
      <c r="L165" s="45" t="s">
        <v>26</v>
      </c>
      <c r="N165" s="48">
        <v>52796.01</v>
      </c>
      <c r="P165" s="48">
        <v>221785.84</v>
      </c>
      <c r="Q165" s="48">
        <v>222726.33</v>
      </c>
      <c r="R165" s="48">
        <v>51855.519999999997</v>
      </c>
    </row>
    <row r="166" spans="4:18" x14ac:dyDescent="0.3">
      <c r="D166" s="45" t="s">
        <v>384</v>
      </c>
      <c r="F166" s="45">
        <v>138901</v>
      </c>
      <c r="I166" s="45">
        <v>500839</v>
      </c>
      <c r="J166" s="45" t="s">
        <v>586</v>
      </c>
      <c r="L166" s="45" t="s">
        <v>26</v>
      </c>
      <c r="N166" s="48">
        <v>78449057.239999995</v>
      </c>
      <c r="P166" s="45">
        <v>0</v>
      </c>
      <c r="Q166" s="45">
        <v>0</v>
      </c>
      <c r="R166" s="48">
        <v>78449057.239999995</v>
      </c>
    </row>
    <row r="167" spans="4:18" x14ac:dyDescent="0.3">
      <c r="D167" s="45" t="s">
        <v>384</v>
      </c>
      <c r="F167" s="45">
        <v>138901</v>
      </c>
      <c r="I167" s="45">
        <v>500839</v>
      </c>
      <c r="J167" s="45" t="s">
        <v>586</v>
      </c>
      <c r="K167" s="45" t="s">
        <v>386</v>
      </c>
      <c r="L167" s="45" t="s">
        <v>26</v>
      </c>
      <c r="N167" s="48">
        <v>9565062.7599999998</v>
      </c>
      <c r="P167" s="48">
        <v>19395338.5</v>
      </c>
      <c r="Q167" s="48">
        <v>19732329.5</v>
      </c>
      <c r="R167" s="48">
        <v>9228071.7599999998</v>
      </c>
    </row>
    <row r="168" spans="4:18" x14ac:dyDescent="0.3">
      <c r="D168" s="45" t="s">
        <v>384</v>
      </c>
      <c r="F168" s="45">
        <v>138901</v>
      </c>
      <c r="I168" s="45">
        <v>500840</v>
      </c>
      <c r="J168" s="45" t="s">
        <v>428</v>
      </c>
      <c r="L168" s="45" t="s">
        <v>26</v>
      </c>
      <c r="N168" s="48">
        <v>30441027</v>
      </c>
      <c r="P168" s="48">
        <v>9166849.6699999999</v>
      </c>
      <c r="Q168" s="48">
        <v>23334783.640000001</v>
      </c>
      <c r="R168" s="48">
        <v>16273093.029999999</v>
      </c>
    </row>
    <row r="169" spans="4:18" x14ac:dyDescent="0.3">
      <c r="D169" s="45" t="s">
        <v>384</v>
      </c>
      <c r="F169" s="45">
        <v>138901</v>
      </c>
      <c r="I169" s="45">
        <v>500840</v>
      </c>
      <c r="J169" s="45" t="s">
        <v>428</v>
      </c>
      <c r="K169" s="45" t="s">
        <v>386</v>
      </c>
      <c r="L169" s="45" t="s">
        <v>26</v>
      </c>
      <c r="N169" s="48">
        <v>2191838.0099999998</v>
      </c>
      <c r="P169" s="48">
        <v>5239779.74</v>
      </c>
      <c r="Q169" s="48">
        <v>5404383.7000000002</v>
      </c>
      <c r="R169" s="48">
        <v>2027234.05</v>
      </c>
    </row>
    <row r="170" spans="4:18" x14ac:dyDescent="0.3">
      <c r="D170" s="45" t="s">
        <v>384</v>
      </c>
      <c r="F170" s="45">
        <v>138901</v>
      </c>
      <c r="I170" s="45">
        <v>500845</v>
      </c>
      <c r="J170" s="45" t="s">
        <v>754</v>
      </c>
      <c r="L170" s="45" t="s">
        <v>26</v>
      </c>
      <c r="N170" s="48">
        <v>195388845.84999999</v>
      </c>
      <c r="P170" s="48">
        <v>20914653.75</v>
      </c>
      <c r="Q170" s="45">
        <v>0</v>
      </c>
      <c r="R170" s="48">
        <v>216303499.59999999</v>
      </c>
    </row>
    <row r="171" spans="4:18" x14ac:dyDescent="0.3">
      <c r="D171" s="45" t="s">
        <v>384</v>
      </c>
      <c r="F171" s="45">
        <v>138901</v>
      </c>
      <c r="I171" s="45">
        <v>500845</v>
      </c>
      <c r="J171" s="45" t="s">
        <v>754</v>
      </c>
      <c r="K171" s="45" t="s">
        <v>386</v>
      </c>
      <c r="L171" s="45" t="s">
        <v>26</v>
      </c>
      <c r="N171" s="48">
        <v>13081849.119999999</v>
      </c>
      <c r="P171" s="48">
        <v>12766991.359999999</v>
      </c>
      <c r="Q171" s="48">
        <v>13648535.25</v>
      </c>
      <c r="R171" s="48">
        <v>12200305.23</v>
      </c>
    </row>
    <row r="172" spans="4:18" x14ac:dyDescent="0.3">
      <c r="D172" s="45" t="s">
        <v>384</v>
      </c>
      <c r="F172" s="45">
        <v>138901</v>
      </c>
      <c r="I172" s="45">
        <v>500846</v>
      </c>
      <c r="J172" s="45" t="s">
        <v>754</v>
      </c>
      <c r="L172" s="45" t="s">
        <v>26</v>
      </c>
      <c r="N172" s="48">
        <v>11971500</v>
      </c>
      <c r="P172" s="45">
        <v>0</v>
      </c>
      <c r="Q172" s="45">
        <v>0</v>
      </c>
      <c r="R172" s="48">
        <v>11971500</v>
      </c>
    </row>
    <row r="173" spans="4:18" x14ac:dyDescent="0.3">
      <c r="D173" s="45" t="s">
        <v>384</v>
      </c>
      <c r="F173" s="45">
        <v>138901</v>
      </c>
      <c r="I173" s="45">
        <v>500846</v>
      </c>
      <c r="J173" s="45" t="s">
        <v>754</v>
      </c>
      <c r="K173" s="45" t="s">
        <v>386</v>
      </c>
      <c r="L173" s="45" t="s">
        <v>26</v>
      </c>
      <c r="N173" s="48">
        <v>1348500</v>
      </c>
      <c r="P173" s="48">
        <v>1297500</v>
      </c>
      <c r="Q173" s="48">
        <v>1348500</v>
      </c>
      <c r="R173" s="48">
        <v>1297500</v>
      </c>
    </row>
    <row r="174" spans="4:18" x14ac:dyDescent="0.3">
      <c r="D174" s="45" t="s">
        <v>384</v>
      </c>
      <c r="F174" s="45">
        <v>138901</v>
      </c>
      <c r="I174" s="45">
        <v>500852</v>
      </c>
      <c r="J174" s="45" t="s">
        <v>429</v>
      </c>
      <c r="L174" s="45" t="s">
        <v>26</v>
      </c>
      <c r="N174" s="48">
        <v>565081.72</v>
      </c>
      <c r="P174" s="45">
        <v>0</v>
      </c>
      <c r="Q174" s="48">
        <v>12064.65</v>
      </c>
      <c r="R174" s="48">
        <v>553017.06999999995</v>
      </c>
    </row>
    <row r="175" spans="4:18" x14ac:dyDescent="0.3">
      <c r="D175" s="45" t="s">
        <v>384</v>
      </c>
      <c r="F175" s="45">
        <v>138901</v>
      </c>
      <c r="I175" s="45">
        <v>500856</v>
      </c>
      <c r="J175" s="45" t="s">
        <v>755</v>
      </c>
      <c r="L175" s="45" t="s">
        <v>26</v>
      </c>
      <c r="N175" s="48">
        <v>72530998.670000002</v>
      </c>
      <c r="P175" s="45">
        <v>0</v>
      </c>
      <c r="Q175" s="48">
        <v>663780.75</v>
      </c>
      <c r="R175" s="48">
        <v>71867217.920000002</v>
      </c>
    </row>
    <row r="176" spans="4:18" x14ac:dyDescent="0.3">
      <c r="D176" s="45" t="s">
        <v>384</v>
      </c>
      <c r="F176" s="45">
        <v>138901</v>
      </c>
      <c r="I176" s="45">
        <v>500856</v>
      </c>
      <c r="J176" s="45" t="s">
        <v>755</v>
      </c>
      <c r="K176" s="45" t="s">
        <v>386</v>
      </c>
      <c r="L176" s="45" t="s">
        <v>26</v>
      </c>
      <c r="N176" s="48">
        <v>7388999.8600000003</v>
      </c>
      <c r="P176" s="48">
        <v>7083374.8499999996</v>
      </c>
      <c r="Q176" s="48">
        <v>7388999.8600000003</v>
      </c>
      <c r="R176" s="48">
        <v>7083374.8499999996</v>
      </c>
    </row>
    <row r="177" spans="4:18" x14ac:dyDescent="0.3">
      <c r="D177" s="45" t="s">
        <v>384</v>
      </c>
      <c r="F177" s="45">
        <v>138901</v>
      </c>
      <c r="I177" s="45">
        <v>500866</v>
      </c>
      <c r="J177" s="45" t="s">
        <v>429</v>
      </c>
      <c r="L177" s="45" t="s">
        <v>26</v>
      </c>
      <c r="N177" s="48">
        <v>123333.35</v>
      </c>
      <c r="P177" s="45">
        <v>0</v>
      </c>
      <c r="Q177" s="48">
        <v>6666.66</v>
      </c>
      <c r="R177" s="48">
        <v>116666.69</v>
      </c>
    </row>
    <row r="178" spans="4:18" x14ac:dyDescent="0.3">
      <c r="D178" s="45" t="s">
        <v>384</v>
      </c>
      <c r="F178" s="45">
        <v>138901</v>
      </c>
      <c r="I178" s="45">
        <v>500875</v>
      </c>
      <c r="J178" s="45" t="s">
        <v>777</v>
      </c>
      <c r="L178" s="45" t="s">
        <v>26</v>
      </c>
      <c r="N178" s="48">
        <v>41887021.130000003</v>
      </c>
      <c r="P178" s="45">
        <v>0</v>
      </c>
      <c r="Q178" s="45">
        <v>0</v>
      </c>
      <c r="R178" s="48">
        <v>41887021.130000003</v>
      </c>
    </row>
    <row r="179" spans="4:18" x14ac:dyDescent="0.3">
      <c r="D179" s="45" t="s">
        <v>384</v>
      </c>
      <c r="F179" s="45">
        <v>138901</v>
      </c>
      <c r="I179" s="45">
        <v>500875</v>
      </c>
      <c r="J179" s="45" t="s">
        <v>777</v>
      </c>
      <c r="K179" s="45" t="s">
        <v>386</v>
      </c>
      <c r="L179" s="45" t="s">
        <v>26</v>
      </c>
      <c r="N179" s="48">
        <v>1019675.34</v>
      </c>
      <c r="P179" s="48">
        <v>1287146.1299999999</v>
      </c>
      <c r="Q179" s="48">
        <v>1019675.34</v>
      </c>
      <c r="R179" s="48">
        <v>1287146.1299999999</v>
      </c>
    </row>
    <row r="180" spans="4:18" x14ac:dyDescent="0.3">
      <c r="D180" s="45" t="s">
        <v>384</v>
      </c>
      <c r="F180" s="45">
        <v>138901</v>
      </c>
      <c r="I180" s="45">
        <v>500876</v>
      </c>
      <c r="J180" s="45" t="s">
        <v>1137</v>
      </c>
      <c r="L180" s="45" t="s">
        <v>26</v>
      </c>
      <c r="N180" s="45">
        <v>0</v>
      </c>
      <c r="P180" s="48">
        <v>4186209.39</v>
      </c>
      <c r="Q180" s="45">
        <v>0</v>
      </c>
      <c r="R180" s="48">
        <v>4186209.39</v>
      </c>
    </row>
    <row r="181" spans="4:18" x14ac:dyDescent="0.3">
      <c r="D181" s="45" t="s">
        <v>384</v>
      </c>
      <c r="F181" s="45">
        <v>138901</v>
      </c>
      <c r="I181" s="45">
        <v>500876</v>
      </c>
      <c r="J181" s="45" t="s">
        <v>1137</v>
      </c>
      <c r="K181" s="45" t="s">
        <v>386</v>
      </c>
      <c r="L181" s="45" t="s">
        <v>26</v>
      </c>
      <c r="N181" s="45">
        <v>0</v>
      </c>
      <c r="P181" s="48">
        <v>4082.14</v>
      </c>
      <c r="Q181" s="48">
        <v>8445.65</v>
      </c>
      <c r="R181" s="48">
        <v>-4363.51</v>
      </c>
    </row>
    <row r="182" spans="4:18" x14ac:dyDescent="0.3">
      <c r="D182" s="45" t="s">
        <v>384</v>
      </c>
      <c r="F182" s="45">
        <v>138901</v>
      </c>
      <c r="I182" s="45">
        <v>500877</v>
      </c>
      <c r="J182" s="45" t="s">
        <v>634</v>
      </c>
      <c r="L182" s="45" t="s">
        <v>26</v>
      </c>
      <c r="N182" s="48">
        <v>249750000</v>
      </c>
      <c r="P182" s="45">
        <v>0</v>
      </c>
      <c r="Q182" s="45">
        <v>0</v>
      </c>
      <c r="R182" s="48">
        <v>249750000</v>
      </c>
    </row>
    <row r="183" spans="4:18" x14ac:dyDescent="0.3">
      <c r="D183" s="45" t="s">
        <v>384</v>
      </c>
      <c r="F183" s="45">
        <v>138901</v>
      </c>
      <c r="I183" s="45">
        <v>500877</v>
      </c>
      <c r="J183" s="45" t="s">
        <v>634</v>
      </c>
      <c r="K183" s="45" t="s">
        <v>386</v>
      </c>
      <c r="L183" s="45" t="s">
        <v>26</v>
      </c>
      <c r="N183" s="48">
        <v>16650000</v>
      </c>
      <c r="P183" s="48">
        <v>15630000</v>
      </c>
      <c r="Q183" s="48">
        <v>16650000</v>
      </c>
      <c r="R183" s="48">
        <v>15630000</v>
      </c>
    </row>
    <row r="184" spans="4:18" x14ac:dyDescent="0.3">
      <c r="D184" s="45" t="s">
        <v>384</v>
      </c>
      <c r="F184" s="45">
        <v>138901</v>
      </c>
      <c r="I184" s="45">
        <v>500878</v>
      </c>
      <c r="J184" s="45" t="s">
        <v>430</v>
      </c>
      <c r="L184" s="45" t="s">
        <v>26</v>
      </c>
      <c r="N184" s="48">
        <v>3585146.5</v>
      </c>
      <c r="P184" s="45">
        <v>0</v>
      </c>
      <c r="Q184" s="45">
        <v>0</v>
      </c>
      <c r="R184" s="48">
        <v>3585146.5</v>
      </c>
    </row>
    <row r="185" spans="4:18" x14ac:dyDescent="0.3">
      <c r="D185" s="45" t="s">
        <v>384</v>
      </c>
      <c r="F185" s="45">
        <v>138901</v>
      </c>
      <c r="I185" s="45">
        <v>500883</v>
      </c>
      <c r="J185" s="45" t="s">
        <v>431</v>
      </c>
      <c r="L185" s="45" t="s">
        <v>26</v>
      </c>
      <c r="N185" s="48">
        <v>14805768</v>
      </c>
      <c r="P185" s="45">
        <v>0</v>
      </c>
      <c r="Q185" s="45">
        <v>0</v>
      </c>
      <c r="R185" s="48">
        <v>14805768</v>
      </c>
    </row>
    <row r="186" spans="4:18" x14ac:dyDescent="0.3">
      <c r="D186" s="45" t="s">
        <v>384</v>
      </c>
      <c r="F186" s="45">
        <v>138901</v>
      </c>
      <c r="I186" s="45">
        <v>500883</v>
      </c>
      <c r="J186" s="45" t="s">
        <v>431</v>
      </c>
      <c r="K186" s="45" t="s">
        <v>386</v>
      </c>
      <c r="L186" s="45" t="s">
        <v>26</v>
      </c>
      <c r="N186" s="48">
        <v>414588.05</v>
      </c>
      <c r="P186" s="48">
        <v>367516.49</v>
      </c>
      <c r="Q186" s="48">
        <v>425792.62</v>
      </c>
      <c r="R186" s="48">
        <v>356311.92</v>
      </c>
    </row>
    <row r="187" spans="4:18" x14ac:dyDescent="0.3">
      <c r="D187" s="45" t="s">
        <v>384</v>
      </c>
      <c r="F187" s="45">
        <v>138901</v>
      </c>
      <c r="I187" s="45">
        <v>500884</v>
      </c>
      <c r="J187" s="45" t="s">
        <v>431</v>
      </c>
      <c r="L187" s="45" t="s">
        <v>26</v>
      </c>
      <c r="N187" s="48">
        <v>16083717.220000001</v>
      </c>
      <c r="P187" s="48">
        <v>6419400.79</v>
      </c>
      <c r="Q187" s="45">
        <v>0</v>
      </c>
      <c r="R187" s="48">
        <v>22503118.010000002</v>
      </c>
    </row>
    <row r="188" spans="4:18" x14ac:dyDescent="0.3">
      <c r="D188" s="45" t="s">
        <v>384</v>
      </c>
      <c r="F188" s="45">
        <v>138901</v>
      </c>
      <c r="I188" s="45">
        <v>500884</v>
      </c>
      <c r="J188" s="45" t="s">
        <v>431</v>
      </c>
      <c r="K188" s="45" t="s">
        <v>386</v>
      </c>
      <c r="L188" s="45" t="s">
        <v>26</v>
      </c>
      <c r="N188" s="48">
        <v>152494.04999999999</v>
      </c>
      <c r="P188" s="48">
        <v>365446.21</v>
      </c>
      <c r="Q188" s="48">
        <v>465844.06</v>
      </c>
      <c r="R188" s="48">
        <v>52096.2</v>
      </c>
    </row>
    <row r="189" spans="4:18" x14ac:dyDescent="0.3">
      <c r="D189" s="45" t="s">
        <v>384</v>
      </c>
      <c r="F189" s="45">
        <v>138901</v>
      </c>
      <c r="I189" s="45">
        <v>500885</v>
      </c>
      <c r="J189" s="45" t="s">
        <v>432</v>
      </c>
      <c r="L189" s="45" t="s">
        <v>26</v>
      </c>
      <c r="N189" s="48">
        <v>67703638.340000004</v>
      </c>
      <c r="P189" s="45">
        <v>0</v>
      </c>
      <c r="Q189" s="45">
        <v>0</v>
      </c>
      <c r="R189" s="48">
        <v>67703638.340000004</v>
      </c>
    </row>
    <row r="190" spans="4:18" x14ac:dyDescent="0.3">
      <c r="D190" s="45" t="s">
        <v>384</v>
      </c>
      <c r="F190" s="45">
        <v>138901</v>
      </c>
      <c r="I190" s="45">
        <v>500885</v>
      </c>
      <c r="J190" s="45" t="s">
        <v>432</v>
      </c>
      <c r="K190" s="45" t="s">
        <v>386</v>
      </c>
      <c r="L190" s="45" t="s">
        <v>26</v>
      </c>
      <c r="N190" s="48">
        <v>-38099.97</v>
      </c>
      <c r="P190" s="48">
        <v>38099.97</v>
      </c>
      <c r="Q190" s="48">
        <v>297179.73</v>
      </c>
      <c r="R190" s="48">
        <v>-297179.73</v>
      </c>
    </row>
    <row r="191" spans="4:18" x14ac:dyDescent="0.3">
      <c r="D191" s="45" t="s">
        <v>384</v>
      </c>
      <c r="F191" s="45">
        <v>138901</v>
      </c>
      <c r="I191" s="45">
        <v>500896</v>
      </c>
      <c r="J191" s="45" t="s">
        <v>756</v>
      </c>
      <c r="L191" s="45" t="s">
        <v>26</v>
      </c>
      <c r="N191" s="48">
        <v>7937377.5</v>
      </c>
      <c r="P191" s="45">
        <v>0</v>
      </c>
      <c r="Q191" s="45">
        <v>0</v>
      </c>
      <c r="R191" s="48">
        <v>7937377.5</v>
      </c>
    </row>
    <row r="192" spans="4:18" x14ac:dyDescent="0.3">
      <c r="D192" s="45" t="s">
        <v>384</v>
      </c>
      <c r="F192" s="45">
        <v>138901</v>
      </c>
      <c r="I192" s="45">
        <v>500896</v>
      </c>
      <c r="J192" s="45" t="s">
        <v>756</v>
      </c>
      <c r="K192" s="45" t="s">
        <v>386</v>
      </c>
      <c r="L192" s="45" t="s">
        <v>26</v>
      </c>
      <c r="N192" s="48">
        <v>-11977.5</v>
      </c>
      <c r="P192" s="48">
        <v>11977.5</v>
      </c>
      <c r="Q192" s="48">
        <v>42322.5</v>
      </c>
      <c r="R192" s="48">
        <v>-42322.5</v>
      </c>
    </row>
    <row r="193" spans="1:18" x14ac:dyDescent="0.3">
      <c r="D193" s="45" t="s">
        <v>384</v>
      </c>
      <c r="F193" s="45">
        <v>138901</v>
      </c>
      <c r="I193" s="45">
        <v>500901</v>
      </c>
      <c r="J193" s="45" t="s">
        <v>778</v>
      </c>
      <c r="L193" s="45" t="s">
        <v>26</v>
      </c>
      <c r="N193" s="48">
        <v>940000</v>
      </c>
      <c r="P193" s="48">
        <v>245000</v>
      </c>
      <c r="Q193" s="45">
        <v>0</v>
      </c>
      <c r="R193" s="48">
        <v>1185000</v>
      </c>
    </row>
    <row r="194" spans="1:18" x14ac:dyDescent="0.3">
      <c r="D194" s="45" t="s">
        <v>384</v>
      </c>
      <c r="F194" s="45">
        <v>138901</v>
      </c>
      <c r="I194" s="45">
        <v>500905</v>
      </c>
      <c r="J194" s="45" t="s">
        <v>433</v>
      </c>
      <c r="L194" s="45" t="s">
        <v>26</v>
      </c>
      <c r="N194" s="48">
        <v>1256440</v>
      </c>
      <c r="P194" s="45">
        <v>0</v>
      </c>
      <c r="Q194" s="45">
        <v>0</v>
      </c>
      <c r="R194" s="48">
        <v>1256440</v>
      </c>
    </row>
    <row r="195" spans="1:18" x14ac:dyDescent="0.3">
      <c r="D195" s="45" t="s">
        <v>384</v>
      </c>
      <c r="F195" s="45">
        <v>138901</v>
      </c>
      <c r="I195" s="45">
        <v>500905</v>
      </c>
      <c r="J195" s="45" t="s">
        <v>433</v>
      </c>
      <c r="K195" s="45" t="s">
        <v>386</v>
      </c>
      <c r="L195" s="45" t="s">
        <v>26</v>
      </c>
      <c r="N195" s="48">
        <v>10040</v>
      </c>
      <c r="P195" s="48">
        <v>9280</v>
      </c>
      <c r="Q195" s="48">
        <v>10040</v>
      </c>
      <c r="R195" s="48">
        <v>9280</v>
      </c>
    </row>
    <row r="196" spans="1:18" x14ac:dyDescent="0.3">
      <c r="D196" s="45" t="s">
        <v>384</v>
      </c>
      <c r="F196" s="45">
        <v>138901</v>
      </c>
      <c r="I196" s="45">
        <v>500913</v>
      </c>
      <c r="J196" s="45" t="s">
        <v>434</v>
      </c>
      <c r="L196" s="45" t="s">
        <v>26</v>
      </c>
      <c r="N196" s="45">
        <v>0</v>
      </c>
      <c r="P196" s="48">
        <v>70720000</v>
      </c>
      <c r="Q196" s="45">
        <v>0</v>
      </c>
      <c r="R196" s="48">
        <v>70720000</v>
      </c>
    </row>
    <row r="197" spans="1:18" x14ac:dyDescent="0.3">
      <c r="D197" s="45" t="s">
        <v>384</v>
      </c>
      <c r="F197" s="45">
        <v>138901</v>
      </c>
      <c r="I197" s="45">
        <v>500913</v>
      </c>
      <c r="J197" s="45" t="s">
        <v>434</v>
      </c>
      <c r="K197" s="45" t="s">
        <v>386</v>
      </c>
      <c r="L197" s="45" t="s">
        <v>26</v>
      </c>
      <c r="N197" s="45">
        <v>0</v>
      </c>
      <c r="P197" s="48">
        <v>48000</v>
      </c>
      <c r="Q197" s="45">
        <v>0</v>
      </c>
      <c r="R197" s="48">
        <v>48000</v>
      </c>
    </row>
    <row r="198" spans="1:18" x14ac:dyDescent="0.3">
      <c r="D198" s="45" t="s">
        <v>384</v>
      </c>
      <c r="F198" s="45">
        <v>138901</v>
      </c>
      <c r="I198" s="45">
        <v>500914</v>
      </c>
      <c r="J198" s="45" t="s">
        <v>435</v>
      </c>
      <c r="L198" s="45" t="s">
        <v>26</v>
      </c>
      <c r="N198" s="45">
        <v>0</v>
      </c>
      <c r="P198" s="48">
        <v>19903500</v>
      </c>
      <c r="Q198" s="45">
        <v>0</v>
      </c>
      <c r="R198" s="48">
        <v>19903500</v>
      </c>
    </row>
    <row r="200" spans="1:18" x14ac:dyDescent="0.3">
      <c r="B200" s="45" t="s">
        <v>442</v>
      </c>
      <c r="D200" s="45" t="s">
        <v>384</v>
      </c>
      <c r="F200" s="45">
        <v>138901</v>
      </c>
      <c r="L200" s="45" t="s">
        <v>26</v>
      </c>
      <c r="N200" s="48">
        <v>7692860267.1199999</v>
      </c>
      <c r="P200" s="48">
        <v>2943508541.3600001</v>
      </c>
      <c r="Q200" s="48">
        <v>3270236320.73</v>
      </c>
      <c r="R200" s="48">
        <v>7366132487.75</v>
      </c>
    </row>
    <row r="202" spans="1:18" x14ac:dyDescent="0.3">
      <c r="B202" s="45" t="s">
        <v>443</v>
      </c>
      <c r="D202" s="45" t="s">
        <v>384</v>
      </c>
      <c r="L202" s="45" t="s">
        <v>26</v>
      </c>
      <c r="N202" s="48">
        <v>7692860267.1199999</v>
      </c>
      <c r="P202" s="48">
        <v>2943508541.3600001</v>
      </c>
      <c r="Q202" s="48">
        <v>3270236320.73</v>
      </c>
      <c r="R202" s="48">
        <v>7366132487.75</v>
      </c>
    </row>
    <row r="204" spans="1:18" x14ac:dyDescent="0.3">
      <c r="B204" s="45" t="s">
        <v>444</v>
      </c>
      <c r="L204" s="45" t="s">
        <v>26</v>
      </c>
      <c r="N204" s="48">
        <v>7692860267.1199999</v>
      </c>
      <c r="P204" s="48">
        <v>2943508541.3600001</v>
      </c>
      <c r="Q204" s="48">
        <v>3270236320.73</v>
      </c>
      <c r="R204" s="48">
        <v>7366132487.75</v>
      </c>
    </row>
    <row r="206" spans="1:18" x14ac:dyDescent="0.3">
      <c r="A206" s="45" t="s">
        <v>1153</v>
      </c>
    </row>
    <row r="207" spans="1:18" x14ac:dyDescent="0.3">
      <c r="A207" s="45" t="s">
        <v>446</v>
      </c>
    </row>
    <row r="208" spans="1:18" x14ac:dyDescent="0.3">
      <c r="A208" s="45" t="s">
        <v>1152</v>
      </c>
    </row>
    <row r="209" spans="1:15" x14ac:dyDescent="0.3">
      <c r="A209" s="45" t="s">
        <v>447</v>
      </c>
    </row>
    <row r="211" spans="1:15" x14ac:dyDescent="0.3">
      <c r="C211" s="45" t="s">
        <v>379</v>
      </c>
      <c r="E211" s="45" t="s">
        <v>374</v>
      </c>
      <c r="G211" s="45" t="s">
        <v>448</v>
      </c>
      <c r="H211" s="45" t="s">
        <v>380</v>
      </c>
      <c r="J211" s="45" t="s">
        <v>381</v>
      </c>
      <c r="M211" s="45" t="s">
        <v>382</v>
      </c>
      <c r="O211" s="45" t="s">
        <v>383</v>
      </c>
    </row>
    <row r="213" spans="1:15" x14ac:dyDescent="0.3">
      <c r="C213" s="45" t="s">
        <v>26</v>
      </c>
      <c r="E213" s="45" t="s">
        <v>384</v>
      </c>
      <c r="H213" s="48">
        <v>6172213726.6199999</v>
      </c>
      <c r="J213" s="48">
        <v>159125783.99000001</v>
      </c>
      <c r="M213" s="48">
        <v>454423658.75999999</v>
      </c>
      <c r="O213" s="48">
        <v>5876915851.8500004</v>
      </c>
    </row>
    <row r="214" spans="1:15" x14ac:dyDescent="0.3">
      <c r="C214" s="45" t="s">
        <v>26</v>
      </c>
      <c r="E214" s="45" t="s">
        <v>384</v>
      </c>
      <c r="G214" s="45" t="s">
        <v>386</v>
      </c>
      <c r="H214" s="48">
        <v>1520646540.5</v>
      </c>
      <c r="J214" s="48">
        <v>2784382757.3699999</v>
      </c>
      <c r="M214" s="48">
        <v>2815812661.9699998</v>
      </c>
      <c r="O214" s="48">
        <v>1489216635.9000001</v>
      </c>
    </row>
    <row r="216" spans="1:15" x14ac:dyDescent="0.3">
      <c r="B216" s="45" t="s">
        <v>442</v>
      </c>
      <c r="C216" s="45" t="s">
        <v>26</v>
      </c>
      <c r="H216" s="48">
        <v>7692860267.1199999</v>
      </c>
      <c r="J216" s="48">
        <v>2943508541.3600001</v>
      </c>
      <c r="M216" s="48">
        <v>3270236320.73</v>
      </c>
      <c r="O216" s="48">
        <v>7366132487.75</v>
      </c>
    </row>
  </sheetData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1">
    <tabColor rgb="FFFF7C80"/>
  </sheetPr>
  <dimension ref="A1:R17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1154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638373.53</v>
      </c>
      <c r="P7" s="48">
        <v>2816.84</v>
      </c>
      <c r="Q7" s="45">
        <v>0</v>
      </c>
      <c r="R7" s="48">
        <v>641190.37</v>
      </c>
    </row>
    <row r="8" spans="1:18" x14ac:dyDescent="0.3">
      <c r="D8" s="45" t="s">
        <v>384</v>
      </c>
      <c r="F8" s="47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7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3169571.37</v>
      </c>
      <c r="P9" s="48">
        <v>11363547.890000001</v>
      </c>
      <c r="Q9" s="48">
        <v>11362918.6</v>
      </c>
      <c r="R9" s="48">
        <v>3170200.66</v>
      </c>
    </row>
    <row r="10" spans="1:18" x14ac:dyDescent="0.3">
      <c r="D10" s="45" t="s">
        <v>384</v>
      </c>
      <c r="F10" s="47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-3122727.56</v>
      </c>
      <c r="P10" s="48">
        <v>292650.23</v>
      </c>
      <c r="Q10" s="48">
        <v>264910.89</v>
      </c>
      <c r="R10" s="48">
        <v>-3094988.22</v>
      </c>
    </row>
    <row r="11" spans="1:18" x14ac:dyDescent="0.3">
      <c r="D11" s="45" t="s">
        <v>384</v>
      </c>
      <c r="F11" s="47">
        <v>138901</v>
      </c>
      <c r="I11" s="45">
        <v>500271</v>
      </c>
      <c r="J11" s="45" t="s">
        <v>394</v>
      </c>
      <c r="K11" s="45" t="s">
        <v>544</v>
      </c>
      <c r="L11" s="45" t="s">
        <v>26</v>
      </c>
      <c r="N11" s="48">
        <v>32936.31</v>
      </c>
      <c r="P11" s="48">
        <v>3187773.6</v>
      </c>
      <c r="Q11" s="48">
        <v>3188098.52</v>
      </c>
      <c r="R11" s="48">
        <v>32611.39</v>
      </c>
    </row>
    <row r="12" spans="1:18" x14ac:dyDescent="0.3">
      <c r="D12" s="45" t="s">
        <v>384</v>
      </c>
      <c r="F12" s="47">
        <v>138901</v>
      </c>
      <c r="I12" s="45">
        <v>500271</v>
      </c>
      <c r="J12" s="45" t="s">
        <v>394</v>
      </c>
      <c r="K12" s="45" t="s">
        <v>543</v>
      </c>
      <c r="L12" s="45" t="s">
        <v>26</v>
      </c>
      <c r="N12" s="48">
        <v>371510.61</v>
      </c>
      <c r="P12" s="48">
        <v>152227</v>
      </c>
      <c r="Q12" s="48">
        <v>454993.18</v>
      </c>
      <c r="R12" s="48">
        <v>68744.429999999993</v>
      </c>
    </row>
    <row r="13" spans="1:18" x14ac:dyDescent="0.3">
      <c r="D13" s="45" t="s">
        <v>384</v>
      </c>
      <c r="F13" s="47">
        <v>138901</v>
      </c>
      <c r="I13" s="45">
        <v>500272</v>
      </c>
      <c r="J13" s="45" t="s">
        <v>879</v>
      </c>
      <c r="K13" s="45" t="s">
        <v>544</v>
      </c>
      <c r="L13" s="45" t="s">
        <v>26</v>
      </c>
      <c r="N13" s="48">
        <v>48285.86</v>
      </c>
      <c r="P13" s="48">
        <v>5103369.62</v>
      </c>
      <c r="Q13" s="48">
        <v>5103034.34</v>
      </c>
      <c r="R13" s="48">
        <v>48621.14</v>
      </c>
    </row>
    <row r="14" spans="1:18" x14ac:dyDescent="0.3">
      <c r="D14" s="45" t="s">
        <v>384</v>
      </c>
      <c r="F14" s="47">
        <v>138901</v>
      </c>
      <c r="I14" s="45">
        <v>500272</v>
      </c>
      <c r="J14" s="45" t="s">
        <v>879</v>
      </c>
      <c r="K14" s="45" t="s">
        <v>543</v>
      </c>
      <c r="L14" s="45" t="s">
        <v>26</v>
      </c>
      <c r="N14" s="48">
        <v>5500.15</v>
      </c>
      <c r="P14" s="48">
        <v>21789.09</v>
      </c>
      <c r="Q14" s="45">
        <v>0</v>
      </c>
      <c r="R14" s="48">
        <v>27289.24</v>
      </c>
    </row>
    <row r="15" spans="1:18" x14ac:dyDescent="0.3">
      <c r="D15" s="45" t="s">
        <v>384</v>
      </c>
      <c r="F15" s="47">
        <v>138901</v>
      </c>
      <c r="I15" s="45">
        <v>500286</v>
      </c>
      <c r="J15" s="45" t="s">
        <v>565</v>
      </c>
      <c r="K15" s="45" t="s">
        <v>544</v>
      </c>
      <c r="L15" s="45" t="s">
        <v>26</v>
      </c>
      <c r="N15" s="48">
        <v>-26812.91</v>
      </c>
      <c r="P15" s="48">
        <v>4844053.97</v>
      </c>
      <c r="Q15" s="48">
        <v>4843378.9400000004</v>
      </c>
      <c r="R15" s="48">
        <v>-26137.88</v>
      </c>
    </row>
    <row r="16" spans="1:18" x14ac:dyDescent="0.3">
      <c r="D16" s="45" t="s">
        <v>384</v>
      </c>
      <c r="F16" s="47">
        <v>138901</v>
      </c>
      <c r="I16" s="45">
        <v>500286</v>
      </c>
      <c r="J16" s="45" t="s">
        <v>565</v>
      </c>
      <c r="K16" s="45" t="s">
        <v>543</v>
      </c>
      <c r="L16" s="45" t="s">
        <v>26</v>
      </c>
      <c r="N16" s="48">
        <v>312813.64</v>
      </c>
      <c r="P16" s="48">
        <v>111820.16</v>
      </c>
      <c r="Q16" s="48">
        <v>333465.27</v>
      </c>
      <c r="R16" s="48">
        <v>91168.53</v>
      </c>
    </row>
    <row r="17" spans="4:18" x14ac:dyDescent="0.3">
      <c r="D17" s="45" t="s">
        <v>384</v>
      </c>
      <c r="F17" s="47">
        <v>138901</v>
      </c>
      <c r="I17" s="45">
        <v>500323</v>
      </c>
      <c r="J17" s="45" t="s">
        <v>747</v>
      </c>
      <c r="K17" s="45" t="s">
        <v>543</v>
      </c>
      <c r="L17" s="45" t="s">
        <v>26</v>
      </c>
      <c r="N17" s="48">
        <v>91620.98</v>
      </c>
      <c r="P17" s="48">
        <v>37689.69</v>
      </c>
      <c r="Q17" s="45">
        <v>0</v>
      </c>
      <c r="R17" s="48">
        <v>129310.67</v>
      </c>
    </row>
    <row r="18" spans="4:18" x14ac:dyDescent="0.3">
      <c r="D18" s="45" t="s">
        <v>384</v>
      </c>
      <c r="F18" s="47">
        <v>138901</v>
      </c>
      <c r="I18" s="45">
        <v>500331</v>
      </c>
      <c r="J18" s="45" t="s">
        <v>767</v>
      </c>
      <c r="K18" s="45" t="s">
        <v>544</v>
      </c>
      <c r="L18" s="45" t="s">
        <v>26</v>
      </c>
      <c r="N18" s="48">
        <v>60216.82</v>
      </c>
      <c r="P18" s="48">
        <v>3821161.57</v>
      </c>
      <c r="Q18" s="48">
        <v>3820729.34</v>
      </c>
      <c r="R18" s="48">
        <v>60649.05</v>
      </c>
    </row>
    <row r="19" spans="4:18" x14ac:dyDescent="0.3">
      <c r="D19" s="45" t="s">
        <v>384</v>
      </c>
      <c r="F19" s="47">
        <v>138901</v>
      </c>
      <c r="I19" s="45">
        <v>500331</v>
      </c>
      <c r="J19" s="45" t="s">
        <v>767</v>
      </c>
      <c r="K19" s="45" t="s">
        <v>543</v>
      </c>
      <c r="L19" s="45" t="s">
        <v>26</v>
      </c>
      <c r="N19" s="48">
        <v>137210.67000000001</v>
      </c>
      <c r="P19" s="48">
        <v>31698.15</v>
      </c>
      <c r="Q19" s="45">
        <v>0</v>
      </c>
      <c r="R19" s="48">
        <v>168908.82</v>
      </c>
    </row>
    <row r="20" spans="4:18" x14ac:dyDescent="0.3">
      <c r="D20" s="45" t="s">
        <v>384</v>
      </c>
      <c r="F20" s="47">
        <v>138901</v>
      </c>
      <c r="I20" s="45">
        <v>500345</v>
      </c>
      <c r="J20" s="45" t="s">
        <v>882</v>
      </c>
      <c r="K20" s="45" t="s">
        <v>543</v>
      </c>
      <c r="L20" s="45" t="s">
        <v>26</v>
      </c>
      <c r="N20" s="48">
        <v>58889.95</v>
      </c>
      <c r="P20" s="48">
        <v>16256.67</v>
      </c>
      <c r="Q20" s="48">
        <v>67949.94</v>
      </c>
      <c r="R20" s="48">
        <v>7196.68</v>
      </c>
    </row>
    <row r="21" spans="4:18" x14ac:dyDescent="0.3">
      <c r="D21" s="45" t="s">
        <v>384</v>
      </c>
      <c r="F21" s="47">
        <v>138901</v>
      </c>
      <c r="I21" s="45">
        <v>500400</v>
      </c>
      <c r="J21" s="45" t="s">
        <v>397</v>
      </c>
      <c r="K21" s="45" t="s">
        <v>544</v>
      </c>
      <c r="L21" s="45" t="s">
        <v>26</v>
      </c>
      <c r="N21" s="48">
        <v>3321.03</v>
      </c>
      <c r="P21" s="48">
        <v>109183.79</v>
      </c>
      <c r="Q21" s="48">
        <v>108985.55</v>
      </c>
      <c r="R21" s="48">
        <v>3519.27</v>
      </c>
    </row>
    <row r="22" spans="4:18" x14ac:dyDescent="0.3">
      <c r="D22" s="45" t="s">
        <v>384</v>
      </c>
      <c r="F22" s="47">
        <v>138901</v>
      </c>
      <c r="I22" s="45">
        <v>500400</v>
      </c>
      <c r="J22" s="45" t="s">
        <v>397</v>
      </c>
      <c r="K22" s="45" t="s">
        <v>543</v>
      </c>
      <c r="L22" s="45" t="s">
        <v>26</v>
      </c>
      <c r="N22" s="48">
        <v>94486.52</v>
      </c>
      <c r="P22" s="48">
        <v>15532.82</v>
      </c>
      <c r="Q22" s="48">
        <v>98005.78</v>
      </c>
      <c r="R22" s="48">
        <v>12013.56</v>
      </c>
    </row>
    <row r="23" spans="4:18" x14ac:dyDescent="0.3">
      <c r="D23" s="45" t="s">
        <v>384</v>
      </c>
      <c r="F23" s="47">
        <v>138901</v>
      </c>
      <c r="I23" s="45">
        <v>500401</v>
      </c>
      <c r="J23" s="45" t="s">
        <v>398</v>
      </c>
      <c r="K23" s="45" t="s">
        <v>544</v>
      </c>
      <c r="L23" s="45" t="s">
        <v>26</v>
      </c>
      <c r="N23" s="48">
        <v>205327.18</v>
      </c>
      <c r="P23" s="48">
        <v>2329674.64</v>
      </c>
      <c r="Q23" s="48">
        <v>2333150.5499999998</v>
      </c>
      <c r="R23" s="48">
        <v>201851.27</v>
      </c>
    </row>
    <row r="24" spans="4:18" x14ac:dyDescent="0.3">
      <c r="D24" s="45" t="s">
        <v>384</v>
      </c>
      <c r="F24" s="47">
        <v>138901</v>
      </c>
      <c r="I24" s="45">
        <v>500401</v>
      </c>
      <c r="J24" s="45" t="s">
        <v>398</v>
      </c>
      <c r="K24" s="45" t="s">
        <v>543</v>
      </c>
      <c r="L24" s="45" t="s">
        <v>26</v>
      </c>
      <c r="N24" s="48">
        <v>702536.89</v>
      </c>
      <c r="P24" s="48">
        <v>68125.88</v>
      </c>
      <c r="Q24" s="45">
        <v>0</v>
      </c>
      <c r="R24" s="48">
        <v>770662.77</v>
      </c>
    </row>
    <row r="25" spans="4:18" x14ac:dyDescent="0.3">
      <c r="D25" s="45" t="s">
        <v>384</v>
      </c>
      <c r="F25" s="47">
        <v>138901</v>
      </c>
      <c r="I25" s="45">
        <v>500470</v>
      </c>
      <c r="J25" s="45" t="s">
        <v>399</v>
      </c>
      <c r="K25" s="45" t="s">
        <v>544</v>
      </c>
      <c r="L25" s="45" t="s">
        <v>26</v>
      </c>
      <c r="N25" s="48">
        <v>136429.26</v>
      </c>
      <c r="P25" s="48">
        <v>19321361.640000001</v>
      </c>
      <c r="Q25" s="48">
        <v>19314897.850000001</v>
      </c>
      <c r="R25" s="48">
        <v>142893.04999999999</v>
      </c>
    </row>
    <row r="26" spans="4:18" x14ac:dyDescent="0.3">
      <c r="D26" s="45" t="s">
        <v>384</v>
      </c>
      <c r="F26" s="47">
        <v>138901</v>
      </c>
      <c r="I26" s="45">
        <v>500470</v>
      </c>
      <c r="J26" s="45" t="s">
        <v>399</v>
      </c>
      <c r="K26" s="45" t="s">
        <v>543</v>
      </c>
      <c r="L26" s="45" t="s">
        <v>26</v>
      </c>
      <c r="N26" s="48">
        <v>1385310.95</v>
      </c>
      <c r="P26" s="48">
        <v>734240.34</v>
      </c>
      <c r="Q26" s="48">
        <v>2144044.08</v>
      </c>
      <c r="R26" s="48">
        <v>-24492.79</v>
      </c>
    </row>
    <row r="27" spans="4:18" x14ac:dyDescent="0.3">
      <c r="D27" s="45" t="s">
        <v>384</v>
      </c>
      <c r="F27" s="47">
        <v>138901</v>
      </c>
      <c r="I27" s="45">
        <v>500475</v>
      </c>
      <c r="J27" s="45" t="s">
        <v>889</v>
      </c>
      <c r="K27" s="45" t="s">
        <v>544</v>
      </c>
      <c r="L27" s="45" t="s">
        <v>26</v>
      </c>
      <c r="N27" s="45">
        <v>0</v>
      </c>
      <c r="P27" s="45">
        <v>0</v>
      </c>
      <c r="Q27" s="45">
        <v>0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500475</v>
      </c>
      <c r="J28" s="45" t="s">
        <v>889</v>
      </c>
      <c r="K28" s="45" t="s">
        <v>543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500507</v>
      </c>
      <c r="J29" s="45" t="s">
        <v>642</v>
      </c>
      <c r="K29" s="45" t="s">
        <v>543</v>
      </c>
      <c r="L29" s="45" t="s">
        <v>26</v>
      </c>
      <c r="N29" s="48">
        <v>30162.78</v>
      </c>
      <c r="P29" s="48">
        <v>13081.91</v>
      </c>
      <c r="Q29" s="48">
        <v>21847.18</v>
      </c>
      <c r="R29" s="48">
        <v>21397.51</v>
      </c>
    </row>
    <row r="30" spans="4:18" x14ac:dyDescent="0.3">
      <c r="D30" s="45" t="s">
        <v>384</v>
      </c>
      <c r="F30" s="47">
        <v>138901</v>
      </c>
      <c r="I30" s="45">
        <v>500515</v>
      </c>
      <c r="J30" s="45" t="s">
        <v>401</v>
      </c>
      <c r="K30" s="45" t="s">
        <v>544</v>
      </c>
      <c r="L30" s="45" t="s">
        <v>26</v>
      </c>
      <c r="N30" s="48">
        <v>28046.84</v>
      </c>
      <c r="P30" s="48">
        <v>1687886.97</v>
      </c>
      <c r="Q30" s="48">
        <v>1689860.02</v>
      </c>
      <c r="R30" s="48">
        <v>26073.79</v>
      </c>
    </row>
    <row r="31" spans="4:18" x14ac:dyDescent="0.3">
      <c r="D31" s="45" t="s">
        <v>384</v>
      </c>
      <c r="F31" s="47">
        <v>138901</v>
      </c>
      <c r="I31" s="45">
        <v>500515</v>
      </c>
      <c r="J31" s="45" t="s">
        <v>401</v>
      </c>
      <c r="K31" s="45" t="s">
        <v>543</v>
      </c>
      <c r="L31" s="45" t="s">
        <v>26</v>
      </c>
      <c r="N31" s="48">
        <v>487262</v>
      </c>
      <c r="P31" s="48">
        <v>155371.19</v>
      </c>
      <c r="Q31" s="45">
        <v>0</v>
      </c>
      <c r="R31" s="48">
        <v>642633.18999999994</v>
      </c>
    </row>
    <row r="32" spans="4:18" x14ac:dyDescent="0.3">
      <c r="D32" s="45" t="s">
        <v>384</v>
      </c>
      <c r="F32" s="47">
        <v>138901</v>
      </c>
      <c r="I32" s="45">
        <v>500520</v>
      </c>
      <c r="J32" s="45" t="s">
        <v>895</v>
      </c>
      <c r="K32" s="45" t="s">
        <v>544</v>
      </c>
      <c r="L32" s="45" t="s">
        <v>26</v>
      </c>
      <c r="N32" s="48">
        <v>99974.64</v>
      </c>
      <c r="P32" s="48">
        <v>4866918.13</v>
      </c>
      <c r="Q32" s="48">
        <v>4869642.3099999996</v>
      </c>
      <c r="R32" s="48">
        <v>97250.46</v>
      </c>
    </row>
    <row r="33" spans="4:18" x14ac:dyDescent="0.3">
      <c r="D33" s="45" t="s">
        <v>384</v>
      </c>
      <c r="F33" s="47">
        <v>138901</v>
      </c>
      <c r="I33" s="45">
        <v>500520</v>
      </c>
      <c r="J33" s="45" t="s">
        <v>895</v>
      </c>
      <c r="K33" s="45" t="s">
        <v>543</v>
      </c>
      <c r="L33" s="45" t="s">
        <v>26</v>
      </c>
      <c r="N33" s="48">
        <v>399839.81</v>
      </c>
      <c r="P33" s="48">
        <v>202252.78</v>
      </c>
      <c r="Q33" s="48">
        <v>596670.44999999995</v>
      </c>
      <c r="R33" s="48">
        <v>5422.14</v>
      </c>
    </row>
    <row r="34" spans="4:18" x14ac:dyDescent="0.3">
      <c r="D34" s="45" t="s">
        <v>384</v>
      </c>
      <c r="F34" s="47">
        <v>138901</v>
      </c>
      <c r="I34" s="45">
        <v>500523</v>
      </c>
      <c r="J34" s="45" t="s">
        <v>644</v>
      </c>
      <c r="K34" s="45" t="s">
        <v>544</v>
      </c>
      <c r="L34" s="45" t="s">
        <v>26</v>
      </c>
      <c r="N34" s="45">
        <v>0</v>
      </c>
      <c r="P34" s="45">
        <v>0.08</v>
      </c>
      <c r="Q34" s="45">
        <v>0.08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500538</v>
      </c>
      <c r="J35" s="45" t="s">
        <v>403</v>
      </c>
      <c r="K35" s="45" t="s">
        <v>544</v>
      </c>
      <c r="L35" s="45" t="s">
        <v>26</v>
      </c>
      <c r="N35" s="48">
        <v>9578.24</v>
      </c>
      <c r="P35" s="48">
        <v>152971.03</v>
      </c>
      <c r="Q35" s="48">
        <v>153077.01999999999</v>
      </c>
      <c r="R35" s="48">
        <v>9472.25</v>
      </c>
    </row>
    <row r="36" spans="4:18" x14ac:dyDescent="0.3">
      <c r="D36" s="45" t="s">
        <v>384</v>
      </c>
      <c r="F36" s="47">
        <v>138901</v>
      </c>
      <c r="I36" s="45">
        <v>500538</v>
      </c>
      <c r="J36" s="45" t="s">
        <v>403</v>
      </c>
      <c r="K36" s="45" t="s">
        <v>543</v>
      </c>
      <c r="L36" s="45" t="s">
        <v>26</v>
      </c>
      <c r="N36" s="48">
        <v>32674.61</v>
      </c>
      <c r="P36" s="48">
        <v>13812.5</v>
      </c>
      <c r="Q36" s="48">
        <v>15164.55</v>
      </c>
      <c r="R36" s="48">
        <v>31322.560000000001</v>
      </c>
    </row>
    <row r="37" spans="4:18" x14ac:dyDescent="0.3">
      <c r="D37" s="45" t="s">
        <v>384</v>
      </c>
      <c r="F37" s="47">
        <v>138901</v>
      </c>
      <c r="I37" s="45">
        <v>500540</v>
      </c>
      <c r="J37" s="45" t="s">
        <v>748</v>
      </c>
      <c r="K37" s="45" t="s">
        <v>544</v>
      </c>
      <c r="L37" s="45" t="s">
        <v>26</v>
      </c>
      <c r="N37" s="48">
        <v>18876.849999999999</v>
      </c>
      <c r="P37" s="48">
        <v>3113900.65</v>
      </c>
      <c r="Q37" s="48">
        <v>3123571.05</v>
      </c>
      <c r="R37" s="48">
        <v>9206.4500000000007</v>
      </c>
    </row>
    <row r="38" spans="4:18" x14ac:dyDescent="0.3">
      <c r="D38" s="45" t="s">
        <v>384</v>
      </c>
      <c r="F38" s="47">
        <v>138901</v>
      </c>
      <c r="I38" s="45">
        <v>500540</v>
      </c>
      <c r="J38" s="45" t="s">
        <v>748</v>
      </c>
      <c r="K38" s="45" t="s">
        <v>543</v>
      </c>
      <c r="L38" s="45" t="s">
        <v>26</v>
      </c>
      <c r="N38" s="48">
        <v>1165043.46</v>
      </c>
      <c r="P38" s="48">
        <v>292595.84999999998</v>
      </c>
      <c r="Q38" s="48">
        <v>537960.52</v>
      </c>
      <c r="R38" s="48">
        <v>919678.79</v>
      </c>
    </row>
    <row r="39" spans="4:18" x14ac:dyDescent="0.3">
      <c r="D39" s="45" t="s">
        <v>384</v>
      </c>
      <c r="F39" s="47">
        <v>138901</v>
      </c>
      <c r="I39" s="45">
        <v>500541</v>
      </c>
      <c r="J39" s="45" t="s">
        <v>897</v>
      </c>
      <c r="K39" s="45" t="s">
        <v>544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500541</v>
      </c>
      <c r="J40" s="45" t="s">
        <v>897</v>
      </c>
      <c r="K40" s="45" t="s">
        <v>543</v>
      </c>
      <c r="L40" s="45" t="s">
        <v>26</v>
      </c>
      <c r="N40" s="45">
        <v>0</v>
      </c>
      <c r="P40" s="45">
        <v>0</v>
      </c>
      <c r="Q40" s="45">
        <v>0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500544</v>
      </c>
      <c r="J41" s="45" t="s">
        <v>899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500558</v>
      </c>
      <c r="J42" s="45" t="s">
        <v>406</v>
      </c>
      <c r="K42" s="45" t="s">
        <v>544</v>
      </c>
      <c r="L42" s="45" t="s">
        <v>26</v>
      </c>
      <c r="N42" s="45">
        <v>0</v>
      </c>
      <c r="P42" s="45">
        <v>0.03</v>
      </c>
      <c r="Q42" s="45">
        <v>0.03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500565</v>
      </c>
      <c r="J43" s="45" t="s">
        <v>902</v>
      </c>
      <c r="K43" s="45" t="s">
        <v>544</v>
      </c>
      <c r="L43" s="45" t="s">
        <v>26</v>
      </c>
      <c r="N43" s="48">
        <v>15404.12</v>
      </c>
      <c r="P43" s="48">
        <v>10235474.27</v>
      </c>
      <c r="Q43" s="48">
        <v>10236832.17</v>
      </c>
      <c r="R43" s="48">
        <v>14046.22</v>
      </c>
    </row>
    <row r="44" spans="4:18" x14ac:dyDescent="0.3">
      <c r="D44" s="45" t="s">
        <v>384</v>
      </c>
      <c r="F44" s="47">
        <v>138901</v>
      </c>
      <c r="I44" s="45">
        <v>500565</v>
      </c>
      <c r="J44" s="45" t="s">
        <v>902</v>
      </c>
      <c r="K44" s="45" t="s">
        <v>543</v>
      </c>
      <c r="L44" s="45" t="s">
        <v>26</v>
      </c>
      <c r="N44" s="48">
        <v>339264.32</v>
      </c>
      <c r="P44" s="48">
        <v>521553.57</v>
      </c>
      <c r="Q44" s="45">
        <v>0</v>
      </c>
      <c r="R44" s="48">
        <v>860817.89</v>
      </c>
    </row>
    <row r="45" spans="4:18" x14ac:dyDescent="0.3">
      <c r="D45" s="45" t="s">
        <v>384</v>
      </c>
      <c r="F45" s="47">
        <v>138901</v>
      </c>
      <c r="I45" s="45">
        <v>500576</v>
      </c>
      <c r="J45" s="45" t="s">
        <v>408</v>
      </c>
      <c r="K45" s="45" t="s">
        <v>544</v>
      </c>
      <c r="L45" s="45" t="s">
        <v>26</v>
      </c>
      <c r="N45" s="45">
        <v>0</v>
      </c>
      <c r="P45" s="45">
        <v>0.01</v>
      </c>
      <c r="Q45" s="45">
        <v>0.01</v>
      </c>
      <c r="R45" s="45">
        <v>0</v>
      </c>
    </row>
    <row r="46" spans="4:18" x14ac:dyDescent="0.3">
      <c r="D46" s="45" t="s">
        <v>384</v>
      </c>
      <c r="F46" s="47">
        <v>138901</v>
      </c>
      <c r="I46" s="45">
        <v>500602</v>
      </c>
      <c r="J46" s="45" t="s">
        <v>568</v>
      </c>
      <c r="K46" s="45" t="s">
        <v>544</v>
      </c>
      <c r="L46" s="45" t="s">
        <v>26</v>
      </c>
      <c r="N46" s="45">
        <v>0</v>
      </c>
      <c r="P46" s="48">
        <v>735933.82</v>
      </c>
      <c r="Q46" s="48">
        <v>735933.82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500602</v>
      </c>
      <c r="J47" s="45" t="s">
        <v>568</v>
      </c>
      <c r="K47" s="45" t="s">
        <v>543</v>
      </c>
      <c r="L47" s="45" t="s">
        <v>26</v>
      </c>
      <c r="N47" s="45">
        <v>0</v>
      </c>
      <c r="P47" s="48">
        <v>20882.310000000001</v>
      </c>
      <c r="Q47" s="48">
        <v>20882.310000000001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500610</v>
      </c>
      <c r="J48" s="45" t="s">
        <v>907</v>
      </c>
      <c r="K48" s="45" t="s">
        <v>544</v>
      </c>
      <c r="L48" s="45" t="s">
        <v>26</v>
      </c>
      <c r="N48" s="48">
        <v>46575.03</v>
      </c>
      <c r="P48" s="48">
        <v>1106278.1499999999</v>
      </c>
      <c r="Q48" s="48">
        <v>1152853.18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500610</v>
      </c>
      <c r="J49" s="45" t="s">
        <v>907</v>
      </c>
      <c r="K49" s="45" t="s">
        <v>543</v>
      </c>
      <c r="L49" s="45" t="s">
        <v>26</v>
      </c>
      <c r="N49" s="48">
        <v>219539.36</v>
      </c>
      <c r="P49" s="48">
        <v>89252.43</v>
      </c>
      <c r="Q49" s="48">
        <v>308791.78999999998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500613</v>
      </c>
      <c r="J50" s="45" t="s">
        <v>411</v>
      </c>
      <c r="K50" s="45" t="s">
        <v>543</v>
      </c>
      <c r="L50" s="45" t="s">
        <v>26</v>
      </c>
      <c r="N50" s="48">
        <v>725273.38</v>
      </c>
      <c r="P50" s="48">
        <v>25340.81</v>
      </c>
      <c r="Q50" s="48">
        <v>5000</v>
      </c>
      <c r="R50" s="48">
        <v>745614.19</v>
      </c>
    </row>
    <row r="51" spans="4:18" x14ac:dyDescent="0.3">
      <c r="D51" s="45" t="s">
        <v>384</v>
      </c>
      <c r="F51" s="47">
        <v>138901</v>
      </c>
      <c r="I51" s="45">
        <v>500626</v>
      </c>
      <c r="J51" s="45" t="s">
        <v>769</v>
      </c>
      <c r="K51" s="45" t="s">
        <v>544</v>
      </c>
      <c r="L51" s="45" t="s">
        <v>26</v>
      </c>
      <c r="N51" s="48">
        <v>17859</v>
      </c>
      <c r="P51" s="48">
        <v>93734.89</v>
      </c>
      <c r="Q51" s="48">
        <v>94088.42</v>
      </c>
      <c r="R51" s="48">
        <v>17505.47</v>
      </c>
    </row>
    <row r="52" spans="4:18" x14ac:dyDescent="0.3">
      <c r="D52" s="45" t="s">
        <v>384</v>
      </c>
      <c r="F52" s="47">
        <v>138901</v>
      </c>
      <c r="I52" s="45">
        <v>500626</v>
      </c>
      <c r="J52" s="45" t="s">
        <v>769</v>
      </c>
      <c r="K52" s="45" t="s">
        <v>543</v>
      </c>
      <c r="L52" s="45" t="s">
        <v>26</v>
      </c>
      <c r="N52" s="48">
        <v>175947.45</v>
      </c>
      <c r="P52" s="48">
        <v>157154.1</v>
      </c>
      <c r="Q52" s="48">
        <v>125136.85</v>
      </c>
      <c r="R52" s="48">
        <v>207964.7</v>
      </c>
    </row>
    <row r="53" spans="4:18" x14ac:dyDescent="0.3">
      <c r="D53" s="45" t="s">
        <v>384</v>
      </c>
      <c r="F53" s="47">
        <v>138901</v>
      </c>
      <c r="I53" s="45">
        <v>500629</v>
      </c>
      <c r="J53" s="45" t="s">
        <v>412</v>
      </c>
      <c r="K53" s="45" t="s">
        <v>543</v>
      </c>
      <c r="L53" s="45" t="s">
        <v>26</v>
      </c>
      <c r="N53" s="48">
        <v>3817.83</v>
      </c>
      <c r="P53" s="48">
        <v>23497.35</v>
      </c>
      <c r="Q53" s="48">
        <v>21338.94</v>
      </c>
      <c r="R53" s="48">
        <v>5976.24</v>
      </c>
    </row>
    <row r="54" spans="4:18" x14ac:dyDescent="0.3">
      <c r="D54" s="45" t="s">
        <v>384</v>
      </c>
      <c r="F54" s="47">
        <v>138901</v>
      </c>
      <c r="I54" s="45">
        <v>500630</v>
      </c>
      <c r="J54" s="45" t="s">
        <v>770</v>
      </c>
      <c r="K54" s="45" t="s">
        <v>544</v>
      </c>
      <c r="L54" s="45" t="s">
        <v>26</v>
      </c>
      <c r="N54" s="48">
        <v>2841066.82</v>
      </c>
      <c r="P54" s="48">
        <v>13295727.050000001</v>
      </c>
      <c r="Q54" s="48">
        <v>13401128.1</v>
      </c>
      <c r="R54" s="48">
        <v>2735665.77</v>
      </c>
    </row>
    <row r="55" spans="4:18" x14ac:dyDescent="0.3">
      <c r="D55" s="45" t="s">
        <v>384</v>
      </c>
      <c r="F55" s="47">
        <v>138901</v>
      </c>
      <c r="I55" s="45">
        <v>500630</v>
      </c>
      <c r="J55" s="45" t="s">
        <v>770</v>
      </c>
      <c r="K55" s="45" t="s">
        <v>543</v>
      </c>
      <c r="L55" s="45" t="s">
        <v>26</v>
      </c>
      <c r="N55" s="48">
        <v>21674035.84</v>
      </c>
      <c r="P55" s="48">
        <v>2174958.2200000002</v>
      </c>
      <c r="Q55" s="48">
        <v>3390299.91</v>
      </c>
      <c r="R55" s="48">
        <v>20458694.149999999</v>
      </c>
    </row>
    <row r="56" spans="4:18" x14ac:dyDescent="0.3">
      <c r="D56" s="45" t="s">
        <v>384</v>
      </c>
      <c r="F56" s="47">
        <v>138901</v>
      </c>
      <c r="I56" s="45">
        <v>500640</v>
      </c>
      <c r="J56" s="45" t="s">
        <v>414</v>
      </c>
      <c r="K56" s="45" t="s">
        <v>544</v>
      </c>
      <c r="L56" s="45" t="s">
        <v>26</v>
      </c>
      <c r="N56" s="48">
        <v>42069.89</v>
      </c>
      <c r="P56" s="48">
        <v>4365803.49</v>
      </c>
      <c r="Q56" s="48">
        <v>4381851.2</v>
      </c>
      <c r="R56" s="48">
        <v>26022.18</v>
      </c>
    </row>
    <row r="57" spans="4:18" x14ac:dyDescent="0.3">
      <c r="D57" s="45" t="s">
        <v>384</v>
      </c>
      <c r="F57" s="47">
        <v>138901</v>
      </c>
      <c r="I57" s="45">
        <v>500640</v>
      </c>
      <c r="J57" s="45" t="s">
        <v>414</v>
      </c>
      <c r="K57" s="45" t="s">
        <v>543</v>
      </c>
      <c r="L57" s="45" t="s">
        <v>26</v>
      </c>
      <c r="N57" s="48">
        <v>3419730.7</v>
      </c>
      <c r="P57" s="48">
        <v>702218.17</v>
      </c>
      <c r="Q57" s="48">
        <v>4115179.38</v>
      </c>
      <c r="R57" s="48">
        <v>6769.49</v>
      </c>
    </row>
    <row r="58" spans="4:18" x14ac:dyDescent="0.3">
      <c r="D58" s="45" t="s">
        <v>384</v>
      </c>
      <c r="F58" s="47">
        <v>138901</v>
      </c>
      <c r="I58" s="45">
        <v>500642</v>
      </c>
      <c r="J58" s="45" t="s">
        <v>414</v>
      </c>
      <c r="K58" s="45" t="s">
        <v>544</v>
      </c>
      <c r="L58" s="45" t="s">
        <v>26</v>
      </c>
      <c r="N58" s="48">
        <v>63809.91</v>
      </c>
      <c r="P58" s="48">
        <v>6419148.8300000001</v>
      </c>
      <c r="Q58" s="48">
        <v>6442858.5700000003</v>
      </c>
      <c r="R58" s="48">
        <v>40100.17</v>
      </c>
    </row>
    <row r="59" spans="4:18" x14ac:dyDescent="0.3">
      <c r="D59" s="45" t="s">
        <v>384</v>
      </c>
      <c r="F59" s="47">
        <v>138901</v>
      </c>
      <c r="I59" s="45">
        <v>500642</v>
      </c>
      <c r="J59" s="45" t="s">
        <v>414</v>
      </c>
      <c r="K59" s="45" t="s">
        <v>543</v>
      </c>
      <c r="L59" s="45" t="s">
        <v>26</v>
      </c>
      <c r="N59" s="48">
        <v>5049808.99</v>
      </c>
      <c r="P59" s="48">
        <v>1038375.1</v>
      </c>
      <c r="Q59" s="48">
        <v>6085754.5300000003</v>
      </c>
      <c r="R59" s="48">
        <v>2429.56</v>
      </c>
    </row>
    <row r="60" spans="4:18" x14ac:dyDescent="0.3">
      <c r="D60" s="45" t="s">
        <v>384</v>
      </c>
      <c r="F60" s="47">
        <v>138901</v>
      </c>
      <c r="I60" s="45">
        <v>500656</v>
      </c>
      <c r="J60" s="45" t="s">
        <v>915</v>
      </c>
      <c r="K60" s="45" t="s">
        <v>544</v>
      </c>
      <c r="L60" s="45" t="s">
        <v>26</v>
      </c>
      <c r="N60" s="48">
        <v>114462.84</v>
      </c>
      <c r="P60" s="48">
        <v>2290066.23</v>
      </c>
      <c r="Q60" s="48">
        <v>2293480.33</v>
      </c>
      <c r="R60" s="48">
        <v>111048.74</v>
      </c>
    </row>
    <row r="61" spans="4:18" x14ac:dyDescent="0.3">
      <c r="D61" s="45" t="s">
        <v>384</v>
      </c>
      <c r="F61" s="47">
        <v>138901</v>
      </c>
      <c r="I61" s="45">
        <v>500656</v>
      </c>
      <c r="J61" s="45" t="s">
        <v>915</v>
      </c>
      <c r="K61" s="45" t="s">
        <v>543</v>
      </c>
      <c r="L61" s="45" t="s">
        <v>26</v>
      </c>
      <c r="N61" s="48">
        <v>974529.35</v>
      </c>
      <c r="P61" s="48">
        <v>469224.44</v>
      </c>
      <c r="Q61" s="48">
        <v>1338044.48</v>
      </c>
      <c r="R61" s="48">
        <v>105709.31</v>
      </c>
    </row>
    <row r="62" spans="4:18" x14ac:dyDescent="0.3">
      <c r="D62" s="45" t="s">
        <v>384</v>
      </c>
      <c r="F62" s="47">
        <v>138901</v>
      </c>
      <c r="I62" s="45">
        <v>500657</v>
      </c>
      <c r="J62" s="45" t="s">
        <v>916</v>
      </c>
      <c r="K62" s="45" t="s">
        <v>543</v>
      </c>
      <c r="L62" s="45" t="s">
        <v>26</v>
      </c>
      <c r="N62" s="48">
        <v>3225.86</v>
      </c>
      <c r="P62" s="45">
        <v>387.07</v>
      </c>
      <c r="Q62" s="45">
        <v>0</v>
      </c>
      <c r="R62" s="48">
        <v>3612.93</v>
      </c>
    </row>
    <row r="63" spans="4:18" x14ac:dyDescent="0.3">
      <c r="D63" s="45" t="s">
        <v>384</v>
      </c>
      <c r="F63" s="47">
        <v>138901</v>
      </c>
      <c r="I63" s="45">
        <v>500677</v>
      </c>
      <c r="J63" s="45" t="s">
        <v>750</v>
      </c>
      <c r="K63" s="45" t="s">
        <v>544</v>
      </c>
      <c r="L63" s="45" t="s">
        <v>26</v>
      </c>
      <c r="N63" s="48">
        <v>462878.43</v>
      </c>
      <c r="P63" s="48">
        <v>12470865.609999999</v>
      </c>
      <c r="Q63" s="48">
        <v>12494786.640000001</v>
      </c>
      <c r="R63" s="48">
        <v>438957.4</v>
      </c>
    </row>
    <row r="64" spans="4:18" x14ac:dyDescent="0.3">
      <c r="D64" s="45" t="s">
        <v>384</v>
      </c>
      <c r="F64" s="47">
        <v>138901</v>
      </c>
      <c r="I64" s="45">
        <v>500677</v>
      </c>
      <c r="J64" s="45" t="s">
        <v>750</v>
      </c>
      <c r="K64" s="45" t="s">
        <v>543</v>
      </c>
      <c r="L64" s="45" t="s">
        <v>26</v>
      </c>
      <c r="N64" s="48">
        <v>5784731.3799999999</v>
      </c>
      <c r="P64" s="48">
        <v>3166178.19</v>
      </c>
      <c r="Q64" s="48">
        <v>9284519.3100000005</v>
      </c>
      <c r="R64" s="48">
        <v>-333609.74</v>
      </c>
    </row>
    <row r="65" spans="4:18" x14ac:dyDescent="0.3">
      <c r="D65" s="45" t="s">
        <v>384</v>
      </c>
      <c r="F65" s="47">
        <v>138901</v>
      </c>
      <c r="I65" s="45">
        <v>500679</v>
      </c>
      <c r="J65" s="45" t="s">
        <v>416</v>
      </c>
      <c r="K65" s="45" t="s">
        <v>544</v>
      </c>
      <c r="L65" s="45" t="s">
        <v>26</v>
      </c>
      <c r="N65" s="48">
        <v>104360.66</v>
      </c>
      <c r="P65" s="48">
        <v>5200515.49</v>
      </c>
      <c r="Q65" s="48">
        <v>5202394.46</v>
      </c>
      <c r="R65" s="48">
        <v>102481.69</v>
      </c>
    </row>
    <row r="66" spans="4:18" x14ac:dyDescent="0.3">
      <c r="D66" s="45" t="s">
        <v>384</v>
      </c>
      <c r="F66" s="47">
        <v>138901</v>
      </c>
      <c r="I66" s="45">
        <v>500679</v>
      </c>
      <c r="J66" s="45" t="s">
        <v>416</v>
      </c>
      <c r="K66" s="45" t="s">
        <v>543</v>
      </c>
      <c r="L66" s="45" t="s">
        <v>26</v>
      </c>
      <c r="N66" s="48">
        <v>386378.79</v>
      </c>
      <c r="P66" s="48">
        <v>1010128.63</v>
      </c>
      <c r="Q66" s="45">
        <v>0</v>
      </c>
      <c r="R66" s="48">
        <v>1396507.42</v>
      </c>
    </row>
    <row r="67" spans="4:18" x14ac:dyDescent="0.3">
      <c r="D67" s="45" t="s">
        <v>384</v>
      </c>
      <c r="F67" s="47">
        <v>138901</v>
      </c>
      <c r="I67" s="45">
        <v>500682</v>
      </c>
      <c r="J67" s="45" t="s">
        <v>771</v>
      </c>
      <c r="K67" s="45" t="s">
        <v>544</v>
      </c>
      <c r="L67" s="45" t="s">
        <v>26</v>
      </c>
      <c r="N67" s="48">
        <v>2054.5</v>
      </c>
      <c r="P67" s="48">
        <v>20571.46</v>
      </c>
      <c r="Q67" s="48">
        <v>20626.45</v>
      </c>
      <c r="R67" s="48">
        <v>1999.51</v>
      </c>
    </row>
    <row r="68" spans="4:18" x14ac:dyDescent="0.3">
      <c r="D68" s="45" t="s">
        <v>384</v>
      </c>
      <c r="F68" s="47">
        <v>138901</v>
      </c>
      <c r="I68" s="45">
        <v>500682</v>
      </c>
      <c r="J68" s="45" t="s">
        <v>771</v>
      </c>
      <c r="K68" s="45" t="s">
        <v>543</v>
      </c>
      <c r="L68" s="45" t="s">
        <v>26</v>
      </c>
      <c r="N68" s="48">
        <v>4289.0600000000004</v>
      </c>
      <c r="P68" s="48">
        <v>14264.85</v>
      </c>
      <c r="Q68" s="48">
        <v>6574.71</v>
      </c>
      <c r="R68" s="48">
        <v>11979.2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544</v>
      </c>
      <c r="L69" s="45" t="s">
        <v>26</v>
      </c>
      <c r="N69" s="48">
        <v>2045.79</v>
      </c>
      <c r="P69" s="48">
        <v>192507.68</v>
      </c>
      <c r="Q69" s="48">
        <v>192533.93</v>
      </c>
      <c r="R69" s="48">
        <v>2019.54</v>
      </c>
    </row>
    <row r="70" spans="4:18" x14ac:dyDescent="0.3">
      <c r="D70" s="45" t="s">
        <v>384</v>
      </c>
      <c r="F70" s="47">
        <v>138901</v>
      </c>
      <c r="I70" s="45">
        <v>500686</v>
      </c>
      <c r="J70" s="45" t="s">
        <v>751</v>
      </c>
      <c r="K70" s="45" t="s">
        <v>543</v>
      </c>
      <c r="L70" s="45" t="s">
        <v>26</v>
      </c>
      <c r="N70" s="48">
        <v>4820.34</v>
      </c>
      <c r="P70" s="48">
        <v>16519.95</v>
      </c>
      <c r="Q70" s="45">
        <v>31.01</v>
      </c>
      <c r="R70" s="48">
        <v>21309.279999999999</v>
      </c>
    </row>
    <row r="71" spans="4:18" x14ac:dyDescent="0.3">
      <c r="D71" s="45" t="s">
        <v>384</v>
      </c>
      <c r="F71" s="47">
        <v>138901</v>
      </c>
      <c r="I71" s="45">
        <v>500693</v>
      </c>
      <c r="J71" s="45" t="s">
        <v>417</v>
      </c>
      <c r="K71" s="45" t="s">
        <v>543</v>
      </c>
      <c r="L71" s="45" t="s">
        <v>26</v>
      </c>
      <c r="N71" s="48">
        <v>284328.46000000002</v>
      </c>
      <c r="P71" s="45">
        <v>0</v>
      </c>
      <c r="Q71" s="45">
        <v>0</v>
      </c>
      <c r="R71" s="48">
        <v>284328.46000000002</v>
      </c>
    </row>
    <row r="72" spans="4:18" x14ac:dyDescent="0.3">
      <c r="D72" s="45" t="s">
        <v>384</v>
      </c>
      <c r="F72" s="47">
        <v>138901</v>
      </c>
      <c r="I72" s="45">
        <v>500700</v>
      </c>
      <c r="J72" s="45" t="s">
        <v>921</v>
      </c>
      <c r="K72" s="45" t="s">
        <v>543</v>
      </c>
      <c r="L72" s="45" t="s">
        <v>26</v>
      </c>
      <c r="N72" s="48">
        <v>11025.87</v>
      </c>
      <c r="P72" s="48">
        <v>341802.14</v>
      </c>
      <c r="Q72" s="45">
        <v>0</v>
      </c>
      <c r="R72" s="48">
        <v>352828.01</v>
      </c>
    </row>
    <row r="73" spans="4:18" x14ac:dyDescent="0.3">
      <c r="D73" s="45" t="s">
        <v>384</v>
      </c>
      <c r="F73" s="47">
        <v>138901</v>
      </c>
      <c r="I73" s="45">
        <v>500701</v>
      </c>
      <c r="J73" s="45" t="s">
        <v>922</v>
      </c>
      <c r="K73" s="45" t="s">
        <v>544</v>
      </c>
      <c r="L73" s="45" t="s">
        <v>26</v>
      </c>
      <c r="N73" s="48">
        <v>248426.22</v>
      </c>
      <c r="P73" s="48">
        <v>6541511.6200000001</v>
      </c>
      <c r="Q73" s="48">
        <v>6541595.5599999996</v>
      </c>
      <c r="R73" s="48">
        <v>248342.28</v>
      </c>
    </row>
    <row r="74" spans="4:18" x14ac:dyDescent="0.3">
      <c r="D74" s="45" t="s">
        <v>384</v>
      </c>
      <c r="F74" s="47">
        <v>138901</v>
      </c>
      <c r="I74" s="45">
        <v>500701</v>
      </c>
      <c r="J74" s="45" t="s">
        <v>922</v>
      </c>
      <c r="K74" s="45" t="s">
        <v>543</v>
      </c>
      <c r="L74" s="45" t="s">
        <v>26</v>
      </c>
      <c r="N74" s="48">
        <v>-226497.83</v>
      </c>
      <c r="P74" s="48">
        <v>677175.94</v>
      </c>
      <c r="Q74" s="45">
        <v>0</v>
      </c>
      <c r="R74" s="48">
        <v>450678.11</v>
      </c>
    </row>
    <row r="75" spans="4:18" x14ac:dyDescent="0.3">
      <c r="D75" s="45" t="s">
        <v>384</v>
      </c>
      <c r="F75" s="47">
        <v>138901</v>
      </c>
      <c r="I75" s="45">
        <v>500708</v>
      </c>
      <c r="J75" s="45" t="s">
        <v>418</v>
      </c>
      <c r="K75" s="45" t="s">
        <v>544</v>
      </c>
      <c r="L75" s="45" t="s">
        <v>26</v>
      </c>
      <c r="N75" s="48">
        <v>5404.59</v>
      </c>
      <c r="P75" s="48">
        <v>4041781.21</v>
      </c>
      <c r="Q75" s="48">
        <v>4041220.7</v>
      </c>
      <c r="R75" s="48">
        <v>5965.1</v>
      </c>
    </row>
    <row r="76" spans="4:18" x14ac:dyDescent="0.3">
      <c r="D76" s="45" t="s">
        <v>384</v>
      </c>
      <c r="F76" s="47">
        <v>138901</v>
      </c>
      <c r="I76" s="45">
        <v>500708</v>
      </c>
      <c r="J76" s="45" t="s">
        <v>418</v>
      </c>
      <c r="K76" s="45" t="s">
        <v>543</v>
      </c>
      <c r="L76" s="45" t="s">
        <v>26</v>
      </c>
      <c r="N76" s="48">
        <v>74877.59</v>
      </c>
      <c r="P76" s="48">
        <v>255504.59</v>
      </c>
      <c r="Q76" s="48">
        <v>160817.35</v>
      </c>
      <c r="R76" s="48">
        <v>169564.83</v>
      </c>
    </row>
    <row r="77" spans="4:18" x14ac:dyDescent="0.3">
      <c r="D77" s="45" t="s">
        <v>384</v>
      </c>
      <c r="F77" s="47">
        <v>138901</v>
      </c>
      <c r="I77" s="45">
        <v>500709</v>
      </c>
      <c r="J77" s="45" t="s">
        <v>418</v>
      </c>
      <c r="K77" s="45" t="s">
        <v>544</v>
      </c>
      <c r="L77" s="45" t="s">
        <v>26</v>
      </c>
      <c r="N77" s="48">
        <v>21867.77</v>
      </c>
      <c r="P77" s="48">
        <v>16195560.199999999</v>
      </c>
      <c r="Q77" s="48">
        <v>16193292.189999999</v>
      </c>
      <c r="R77" s="48">
        <v>24135.78</v>
      </c>
    </row>
    <row r="78" spans="4:18" x14ac:dyDescent="0.3">
      <c r="D78" s="45" t="s">
        <v>384</v>
      </c>
      <c r="F78" s="47">
        <v>138901</v>
      </c>
      <c r="I78" s="45">
        <v>500709</v>
      </c>
      <c r="J78" s="45" t="s">
        <v>418</v>
      </c>
      <c r="K78" s="45" t="s">
        <v>543</v>
      </c>
      <c r="L78" s="45" t="s">
        <v>26</v>
      </c>
      <c r="N78" s="48">
        <v>302968.71999999997</v>
      </c>
      <c r="P78" s="48">
        <v>1033819.99</v>
      </c>
      <c r="Q78" s="48">
        <v>650697.36</v>
      </c>
      <c r="R78" s="48">
        <v>686091.35</v>
      </c>
    </row>
    <row r="79" spans="4:18" x14ac:dyDescent="0.3">
      <c r="D79" s="45" t="s">
        <v>384</v>
      </c>
      <c r="F79" s="47">
        <v>138901</v>
      </c>
      <c r="I79" s="45">
        <v>500710</v>
      </c>
      <c r="J79" s="45" t="s">
        <v>772</v>
      </c>
      <c r="K79" s="45" t="s">
        <v>543</v>
      </c>
      <c r="L79" s="45" t="s">
        <v>26</v>
      </c>
      <c r="N79" s="45">
        <v>773.51</v>
      </c>
      <c r="P79" s="48">
        <v>1391.46</v>
      </c>
      <c r="Q79" s="45">
        <v>0</v>
      </c>
      <c r="R79" s="48">
        <v>2164.9699999999998</v>
      </c>
    </row>
    <row r="80" spans="4:18" x14ac:dyDescent="0.3">
      <c r="D80" s="45" t="s">
        <v>384</v>
      </c>
      <c r="F80" s="47">
        <v>138901</v>
      </c>
      <c r="I80" s="45">
        <v>500724</v>
      </c>
      <c r="J80" s="45" t="s">
        <v>414</v>
      </c>
      <c r="K80" s="45" t="s">
        <v>544</v>
      </c>
      <c r="L80" s="45" t="s">
        <v>26</v>
      </c>
      <c r="N80" s="48">
        <v>18011</v>
      </c>
      <c r="P80" s="48">
        <v>255377.14</v>
      </c>
      <c r="Q80" s="48">
        <v>256239.68</v>
      </c>
      <c r="R80" s="48">
        <v>17148.46</v>
      </c>
    </row>
    <row r="81" spans="4:18" x14ac:dyDescent="0.3">
      <c r="D81" s="45" t="s">
        <v>384</v>
      </c>
      <c r="F81" s="47">
        <v>138901</v>
      </c>
      <c r="I81" s="45">
        <v>500724</v>
      </c>
      <c r="J81" s="45" t="s">
        <v>414</v>
      </c>
      <c r="K81" s="45" t="s">
        <v>543</v>
      </c>
      <c r="L81" s="45" t="s">
        <v>26</v>
      </c>
      <c r="N81" s="48">
        <v>207259.84</v>
      </c>
      <c r="P81" s="48">
        <v>176324.18</v>
      </c>
      <c r="Q81" s="45">
        <v>0</v>
      </c>
      <c r="R81" s="48">
        <v>383584.02</v>
      </c>
    </row>
    <row r="82" spans="4:18" x14ac:dyDescent="0.3">
      <c r="D82" s="45" t="s">
        <v>384</v>
      </c>
      <c r="F82" s="47">
        <v>138901</v>
      </c>
      <c r="I82" s="45">
        <v>500732</v>
      </c>
      <c r="J82" s="45" t="s">
        <v>647</v>
      </c>
      <c r="K82" s="45" t="s">
        <v>544</v>
      </c>
      <c r="L82" s="45" t="s">
        <v>26</v>
      </c>
      <c r="N82" s="45">
        <v>831.57</v>
      </c>
      <c r="P82" s="48">
        <v>14289.28</v>
      </c>
      <c r="Q82" s="48">
        <v>14296.59</v>
      </c>
      <c r="R82" s="45">
        <v>824.26</v>
      </c>
    </row>
    <row r="83" spans="4:18" x14ac:dyDescent="0.3">
      <c r="D83" s="45" t="s">
        <v>384</v>
      </c>
      <c r="F83" s="47">
        <v>138901</v>
      </c>
      <c r="I83" s="45">
        <v>500732</v>
      </c>
      <c r="J83" s="45" t="s">
        <v>647</v>
      </c>
      <c r="K83" s="45" t="s">
        <v>543</v>
      </c>
      <c r="L83" s="45" t="s">
        <v>26</v>
      </c>
      <c r="N83" s="48">
        <v>1097.31</v>
      </c>
      <c r="P83" s="48">
        <v>2045.06</v>
      </c>
      <c r="Q83" s="45">
        <v>123.62</v>
      </c>
      <c r="R83" s="48">
        <v>3018.75</v>
      </c>
    </row>
    <row r="84" spans="4:18" x14ac:dyDescent="0.3">
      <c r="D84" s="45" t="s">
        <v>384</v>
      </c>
      <c r="F84" s="47">
        <v>138901</v>
      </c>
      <c r="I84" s="45">
        <v>500734</v>
      </c>
      <c r="J84" s="45" t="s">
        <v>648</v>
      </c>
      <c r="K84" s="45" t="s">
        <v>544</v>
      </c>
      <c r="L84" s="45" t="s">
        <v>26</v>
      </c>
      <c r="N84" s="48">
        <v>3040.74</v>
      </c>
      <c r="P84" s="48">
        <v>117790.34</v>
      </c>
      <c r="Q84" s="48">
        <v>117974.35</v>
      </c>
      <c r="R84" s="48">
        <v>2856.73</v>
      </c>
    </row>
    <row r="85" spans="4:18" x14ac:dyDescent="0.3">
      <c r="D85" s="45" t="s">
        <v>384</v>
      </c>
      <c r="F85" s="47">
        <v>138901</v>
      </c>
      <c r="I85" s="45">
        <v>500734</v>
      </c>
      <c r="J85" s="45" t="s">
        <v>648</v>
      </c>
      <c r="K85" s="45" t="s">
        <v>543</v>
      </c>
      <c r="L85" s="45" t="s">
        <v>26</v>
      </c>
      <c r="N85" s="48">
        <v>48397.45</v>
      </c>
      <c r="P85" s="48">
        <v>47267.85</v>
      </c>
      <c r="Q85" s="48">
        <v>22887.58</v>
      </c>
      <c r="R85" s="48">
        <v>72777.72</v>
      </c>
    </row>
    <row r="86" spans="4:18" x14ac:dyDescent="0.3">
      <c r="D86" s="45" t="s">
        <v>384</v>
      </c>
      <c r="F86" s="47">
        <v>138901</v>
      </c>
      <c r="I86" s="45">
        <v>500735</v>
      </c>
      <c r="J86" s="45" t="s">
        <v>773</v>
      </c>
      <c r="K86" s="45" t="s">
        <v>544</v>
      </c>
      <c r="L86" s="45" t="s">
        <v>26</v>
      </c>
      <c r="N86" s="48">
        <v>536480.55000000005</v>
      </c>
      <c r="P86" s="48">
        <v>4713688.37</v>
      </c>
      <c r="Q86" s="48">
        <v>4734864.3600000003</v>
      </c>
      <c r="R86" s="48">
        <v>515304.56</v>
      </c>
    </row>
    <row r="87" spans="4:18" x14ac:dyDescent="0.3">
      <c r="D87" s="45" t="s">
        <v>384</v>
      </c>
      <c r="F87" s="47">
        <v>138901</v>
      </c>
      <c r="I87" s="45">
        <v>500735</v>
      </c>
      <c r="J87" s="45" t="s">
        <v>773</v>
      </c>
      <c r="K87" s="45" t="s">
        <v>543</v>
      </c>
      <c r="L87" s="45" t="s">
        <v>26</v>
      </c>
      <c r="N87" s="48">
        <v>4994203.51</v>
      </c>
      <c r="P87" s="48">
        <v>1126889.1499999999</v>
      </c>
      <c r="Q87" s="45">
        <v>3.1</v>
      </c>
      <c r="R87" s="48">
        <v>6121089.5599999996</v>
      </c>
    </row>
    <row r="88" spans="4:18" x14ac:dyDescent="0.3">
      <c r="D88" s="45" t="s">
        <v>384</v>
      </c>
      <c r="F88" s="47">
        <v>138901</v>
      </c>
      <c r="I88" s="45">
        <v>500740</v>
      </c>
      <c r="J88" s="45" t="s">
        <v>927</v>
      </c>
      <c r="K88" s="45" t="s">
        <v>544</v>
      </c>
      <c r="L88" s="45" t="s">
        <v>26</v>
      </c>
      <c r="N88" s="48">
        <v>202392.87</v>
      </c>
      <c r="P88" s="48">
        <v>1973308.33</v>
      </c>
      <c r="Q88" s="48">
        <v>1981355.4</v>
      </c>
      <c r="R88" s="48">
        <v>194345.8</v>
      </c>
    </row>
    <row r="89" spans="4:18" x14ac:dyDescent="0.3">
      <c r="D89" s="45" t="s">
        <v>384</v>
      </c>
      <c r="F89" s="47">
        <v>138901</v>
      </c>
      <c r="I89" s="45">
        <v>500740</v>
      </c>
      <c r="J89" s="45" t="s">
        <v>927</v>
      </c>
      <c r="K89" s="45" t="s">
        <v>543</v>
      </c>
      <c r="L89" s="45" t="s">
        <v>26</v>
      </c>
      <c r="N89" s="48">
        <v>1899309.91</v>
      </c>
      <c r="P89" s="48">
        <v>433086.49</v>
      </c>
      <c r="Q89" s="45">
        <v>0</v>
      </c>
      <c r="R89" s="48">
        <v>2332396.4</v>
      </c>
    </row>
    <row r="90" spans="4:18" x14ac:dyDescent="0.3">
      <c r="D90" s="45" t="s">
        <v>384</v>
      </c>
      <c r="F90" s="47">
        <v>138901</v>
      </c>
      <c r="I90" s="45">
        <v>500741</v>
      </c>
      <c r="J90" s="45" t="s">
        <v>928</v>
      </c>
      <c r="K90" s="45" t="s">
        <v>544</v>
      </c>
      <c r="L90" s="45" t="s">
        <v>26</v>
      </c>
      <c r="N90" s="45">
        <v>0</v>
      </c>
      <c r="P90" s="45">
        <v>0</v>
      </c>
      <c r="Q90" s="45">
        <v>0</v>
      </c>
      <c r="R90" s="45">
        <v>0</v>
      </c>
    </row>
    <row r="91" spans="4:18" x14ac:dyDescent="0.3">
      <c r="D91" s="45" t="s">
        <v>384</v>
      </c>
      <c r="F91" s="47">
        <v>138901</v>
      </c>
      <c r="I91" s="45">
        <v>500741</v>
      </c>
      <c r="J91" s="45" t="s">
        <v>928</v>
      </c>
      <c r="K91" s="45" t="s">
        <v>543</v>
      </c>
      <c r="L91" s="45" t="s">
        <v>26</v>
      </c>
      <c r="N91" s="45">
        <v>0</v>
      </c>
      <c r="P91" s="45">
        <v>0</v>
      </c>
      <c r="Q91" s="45">
        <v>0</v>
      </c>
      <c r="R91" s="45">
        <v>0</v>
      </c>
    </row>
    <row r="92" spans="4:18" x14ac:dyDescent="0.3">
      <c r="D92" s="45" t="s">
        <v>384</v>
      </c>
      <c r="F92" s="47">
        <v>138901</v>
      </c>
      <c r="I92" s="45">
        <v>500746</v>
      </c>
      <c r="J92" s="45" t="s">
        <v>420</v>
      </c>
      <c r="K92" s="45" t="s">
        <v>544</v>
      </c>
      <c r="L92" s="45" t="s">
        <v>26</v>
      </c>
      <c r="N92" s="48">
        <v>421387.95</v>
      </c>
      <c r="P92" s="48">
        <v>2931357.8</v>
      </c>
      <c r="Q92" s="48">
        <v>2932542.07</v>
      </c>
      <c r="R92" s="48">
        <v>420203.68</v>
      </c>
    </row>
    <row r="93" spans="4:18" x14ac:dyDescent="0.3">
      <c r="D93" s="45" t="s">
        <v>384</v>
      </c>
      <c r="F93" s="47">
        <v>138901</v>
      </c>
      <c r="I93" s="45">
        <v>500746</v>
      </c>
      <c r="J93" s="45" t="s">
        <v>420</v>
      </c>
      <c r="K93" s="45" t="s">
        <v>543</v>
      </c>
      <c r="L93" s="45" t="s">
        <v>26</v>
      </c>
      <c r="N93" s="48">
        <v>1552191.94</v>
      </c>
      <c r="P93" s="48">
        <v>1002365.03</v>
      </c>
      <c r="Q93" s="45">
        <v>0</v>
      </c>
      <c r="R93" s="48">
        <v>2554556.9700000002</v>
      </c>
    </row>
    <row r="94" spans="4:18" x14ac:dyDescent="0.3">
      <c r="D94" s="45" t="s">
        <v>384</v>
      </c>
      <c r="F94" s="47">
        <v>138901</v>
      </c>
      <c r="I94" s="45">
        <v>500748</v>
      </c>
      <c r="J94" s="45" t="s">
        <v>752</v>
      </c>
      <c r="K94" s="45" t="s">
        <v>543</v>
      </c>
      <c r="L94" s="45" t="s">
        <v>26</v>
      </c>
      <c r="N94" s="48">
        <v>10930.12</v>
      </c>
      <c r="P94" s="48">
        <v>3964.31</v>
      </c>
      <c r="Q94" s="45">
        <v>0.03</v>
      </c>
      <c r="R94" s="48">
        <v>14894.4</v>
      </c>
    </row>
    <row r="95" spans="4:18" x14ac:dyDescent="0.3">
      <c r="D95" s="45" t="s">
        <v>384</v>
      </c>
      <c r="F95" s="47">
        <v>138901</v>
      </c>
      <c r="I95" s="45">
        <v>500749</v>
      </c>
      <c r="J95" s="45" t="s">
        <v>421</v>
      </c>
      <c r="K95" s="45" t="s">
        <v>544</v>
      </c>
      <c r="L95" s="45" t="s">
        <v>26</v>
      </c>
      <c r="N95" s="48">
        <v>177177.3</v>
      </c>
      <c r="P95" s="48">
        <v>1510948.76</v>
      </c>
      <c r="Q95" s="48">
        <v>1504795.75</v>
      </c>
      <c r="R95" s="48">
        <v>183330.31</v>
      </c>
    </row>
    <row r="96" spans="4:18" x14ac:dyDescent="0.3">
      <c r="D96" s="45" t="s">
        <v>384</v>
      </c>
      <c r="F96" s="47">
        <v>138901</v>
      </c>
      <c r="I96" s="45">
        <v>500749</v>
      </c>
      <c r="J96" s="45" t="s">
        <v>421</v>
      </c>
      <c r="K96" s="45" t="s">
        <v>543</v>
      </c>
      <c r="L96" s="45" t="s">
        <v>26</v>
      </c>
      <c r="N96" s="48">
        <v>809864.84</v>
      </c>
      <c r="P96" s="48">
        <v>488715.03</v>
      </c>
      <c r="Q96" s="45">
        <v>0.19</v>
      </c>
      <c r="R96" s="48">
        <v>1298579.68</v>
      </c>
    </row>
    <row r="97" spans="4:18" x14ac:dyDescent="0.3">
      <c r="D97" s="45" t="s">
        <v>384</v>
      </c>
      <c r="F97" s="47">
        <v>138901</v>
      </c>
      <c r="I97" s="45">
        <v>500770</v>
      </c>
      <c r="J97" s="45" t="s">
        <v>1033</v>
      </c>
      <c r="K97" s="45" t="s">
        <v>544</v>
      </c>
      <c r="L97" s="45" t="s">
        <v>26</v>
      </c>
      <c r="N97" s="48">
        <v>23385.439999999999</v>
      </c>
      <c r="P97" s="48">
        <v>925745.37</v>
      </c>
      <c r="Q97" s="48">
        <v>927011.52</v>
      </c>
      <c r="R97" s="48">
        <v>22119.29</v>
      </c>
    </row>
    <row r="98" spans="4:18" x14ac:dyDescent="0.3">
      <c r="D98" s="45" t="s">
        <v>384</v>
      </c>
      <c r="F98" s="47">
        <v>138901</v>
      </c>
      <c r="I98" s="45">
        <v>500770</v>
      </c>
      <c r="J98" s="45" t="s">
        <v>1033</v>
      </c>
      <c r="K98" s="45" t="s">
        <v>543</v>
      </c>
      <c r="L98" s="45" t="s">
        <v>26</v>
      </c>
      <c r="N98" s="48">
        <v>307297.90000000002</v>
      </c>
      <c r="P98" s="48">
        <v>237487.01</v>
      </c>
      <c r="Q98" s="45">
        <v>0</v>
      </c>
      <c r="R98" s="48">
        <v>544784.91</v>
      </c>
    </row>
    <row r="99" spans="4:18" x14ac:dyDescent="0.3">
      <c r="D99" s="45" t="s">
        <v>384</v>
      </c>
      <c r="F99" s="47">
        <v>138901</v>
      </c>
      <c r="I99" s="45">
        <v>500776</v>
      </c>
      <c r="J99" s="45" t="s">
        <v>424</v>
      </c>
      <c r="K99" s="45" t="s">
        <v>544</v>
      </c>
      <c r="L99" s="45" t="s">
        <v>26</v>
      </c>
      <c r="N99" s="48">
        <v>113854.45</v>
      </c>
      <c r="P99" s="48">
        <v>1655633.35</v>
      </c>
      <c r="Q99" s="48">
        <v>1657065.84</v>
      </c>
      <c r="R99" s="48">
        <v>112421.96</v>
      </c>
    </row>
    <row r="100" spans="4:18" x14ac:dyDescent="0.3">
      <c r="D100" s="45" t="s">
        <v>384</v>
      </c>
      <c r="F100" s="47">
        <v>138901</v>
      </c>
      <c r="I100" s="45">
        <v>500776</v>
      </c>
      <c r="J100" s="45" t="s">
        <v>424</v>
      </c>
      <c r="K100" s="45" t="s">
        <v>543</v>
      </c>
      <c r="L100" s="45" t="s">
        <v>26</v>
      </c>
      <c r="N100" s="48">
        <v>1766334.8</v>
      </c>
      <c r="P100" s="48">
        <v>534070.27</v>
      </c>
      <c r="Q100" s="48">
        <v>1091089.02</v>
      </c>
      <c r="R100" s="48">
        <v>1209316.05</v>
      </c>
    </row>
    <row r="101" spans="4:18" x14ac:dyDescent="0.3">
      <c r="D101" s="45" t="s">
        <v>384</v>
      </c>
      <c r="F101" s="47">
        <v>138901</v>
      </c>
      <c r="I101" s="45">
        <v>500781</v>
      </c>
      <c r="J101" s="45" t="s">
        <v>424</v>
      </c>
      <c r="K101" s="45" t="s">
        <v>544</v>
      </c>
      <c r="L101" s="45" t="s">
        <v>26</v>
      </c>
      <c r="N101" s="48">
        <v>42663.56</v>
      </c>
      <c r="P101" s="48">
        <v>306879.15000000002</v>
      </c>
      <c r="Q101" s="48">
        <v>308244.3</v>
      </c>
      <c r="R101" s="48">
        <v>41298.410000000003</v>
      </c>
    </row>
    <row r="102" spans="4:18" x14ac:dyDescent="0.3">
      <c r="D102" s="45" t="s">
        <v>384</v>
      </c>
      <c r="F102" s="47">
        <v>138901</v>
      </c>
      <c r="I102" s="45">
        <v>500781</v>
      </c>
      <c r="J102" s="45" t="s">
        <v>424</v>
      </c>
      <c r="K102" s="45" t="s">
        <v>543</v>
      </c>
      <c r="L102" s="45" t="s">
        <v>26</v>
      </c>
      <c r="N102" s="48">
        <v>313894.23</v>
      </c>
      <c r="P102" s="48">
        <v>118917.57</v>
      </c>
      <c r="Q102" s="45">
        <v>0</v>
      </c>
      <c r="R102" s="48">
        <v>432811.8</v>
      </c>
    </row>
    <row r="103" spans="4:18" x14ac:dyDescent="0.3">
      <c r="D103" s="45" t="s">
        <v>384</v>
      </c>
      <c r="F103" s="47">
        <v>138901</v>
      </c>
      <c r="I103" s="45">
        <v>500782</v>
      </c>
      <c r="J103" s="45" t="s">
        <v>1034</v>
      </c>
      <c r="K103" s="45" t="s">
        <v>544</v>
      </c>
      <c r="L103" s="45" t="s">
        <v>26</v>
      </c>
      <c r="N103" s="48">
        <v>45907.03</v>
      </c>
      <c r="P103" s="48">
        <v>1472157.17</v>
      </c>
      <c r="Q103" s="48">
        <v>1470157.52</v>
      </c>
      <c r="R103" s="48">
        <v>47906.68</v>
      </c>
    </row>
    <row r="104" spans="4:18" x14ac:dyDescent="0.3">
      <c r="D104" s="45" t="s">
        <v>384</v>
      </c>
      <c r="F104" s="47">
        <v>138901</v>
      </c>
      <c r="I104" s="45">
        <v>500782</v>
      </c>
      <c r="J104" s="45" t="s">
        <v>1034</v>
      </c>
      <c r="K104" s="45" t="s">
        <v>543</v>
      </c>
      <c r="L104" s="45" t="s">
        <v>26</v>
      </c>
      <c r="N104" s="48">
        <v>136254.74</v>
      </c>
      <c r="P104" s="48">
        <v>431479.35</v>
      </c>
      <c r="Q104" s="48">
        <v>392762.89</v>
      </c>
      <c r="R104" s="48">
        <v>174971.2</v>
      </c>
    </row>
    <row r="105" spans="4:18" x14ac:dyDescent="0.3">
      <c r="D105" s="45" t="s">
        <v>384</v>
      </c>
      <c r="F105" s="47">
        <v>138901</v>
      </c>
      <c r="I105" s="45">
        <v>500791</v>
      </c>
      <c r="J105" s="45" t="s">
        <v>1069</v>
      </c>
      <c r="K105" s="45" t="s">
        <v>544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7">
        <v>138901</v>
      </c>
      <c r="I106" s="45">
        <v>500791</v>
      </c>
      <c r="J106" s="45" t="s">
        <v>1069</v>
      </c>
      <c r="K106" s="45" t="s">
        <v>543</v>
      </c>
      <c r="L106" s="45" t="s">
        <v>26</v>
      </c>
      <c r="N106" s="45">
        <v>0</v>
      </c>
      <c r="P106" s="45">
        <v>0</v>
      </c>
      <c r="Q106" s="45">
        <v>0</v>
      </c>
      <c r="R106" s="45">
        <v>0</v>
      </c>
    </row>
    <row r="107" spans="4:18" x14ac:dyDescent="0.3">
      <c r="D107" s="45" t="s">
        <v>384</v>
      </c>
      <c r="F107" s="47">
        <v>138901</v>
      </c>
      <c r="I107" s="45">
        <v>500793</v>
      </c>
      <c r="J107" s="45" t="s">
        <v>753</v>
      </c>
      <c r="K107" s="45" t="s">
        <v>544</v>
      </c>
      <c r="L107" s="45" t="s">
        <v>26</v>
      </c>
      <c r="N107" s="45">
        <v>-625.44000000000005</v>
      </c>
      <c r="P107" s="48">
        <v>166901.14000000001</v>
      </c>
      <c r="Q107" s="48">
        <v>167162.32999999999</v>
      </c>
      <c r="R107" s="45">
        <v>-886.63</v>
      </c>
    </row>
    <row r="108" spans="4:18" x14ac:dyDescent="0.3">
      <c r="D108" s="45" t="s">
        <v>384</v>
      </c>
      <c r="F108" s="47">
        <v>138901</v>
      </c>
      <c r="I108" s="45">
        <v>500793</v>
      </c>
      <c r="J108" s="45" t="s">
        <v>753</v>
      </c>
      <c r="K108" s="45" t="s">
        <v>543</v>
      </c>
      <c r="L108" s="45" t="s">
        <v>26</v>
      </c>
      <c r="N108" s="48">
        <v>68843.69</v>
      </c>
      <c r="P108" s="48">
        <v>75238.28</v>
      </c>
      <c r="Q108" s="45">
        <v>0</v>
      </c>
      <c r="R108" s="48">
        <v>144081.97</v>
      </c>
    </row>
    <row r="109" spans="4:18" x14ac:dyDescent="0.3">
      <c r="D109" s="45" t="s">
        <v>384</v>
      </c>
      <c r="F109" s="47">
        <v>138901</v>
      </c>
      <c r="I109" s="45">
        <v>500796</v>
      </c>
      <c r="J109" s="45" t="s">
        <v>776</v>
      </c>
      <c r="K109" s="45" t="s">
        <v>543</v>
      </c>
      <c r="L109" s="45" t="s">
        <v>26</v>
      </c>
      <c r="N109" s="48">
        <v>2983.36</v>
      </c>
      <c r="P109" s="48">
        <v>20550.439999999999</v>
      </c>
      <c r="Q109" s="48">
        <v>12407.82</v>
      </c>
      <c r="R109" s="48">
        <v>11125.98</v>
      </c>
    </row>
    <row r="110" spans="4:18" x14ac:dyDescent="0.3">
      <c r="D110" s="45" t="s">
        <v>384</v>
      </c>
      <c r="F110" s="47">
        <v>138901</v>
      </c>
      <c r="I110" s="45">
        <v>500800</v>
      </c>
      <c r="J110" s="45" t="s">
        <v>1034</v>
      </c>
      <c r="K110" s="45" t="s">
        <v>544</v>
      </c>
      <c r="L110" s="45" t="s">
        <v>26</v>
      </c>
      <c r="N110" s="48">
        <v>7799.62</v>
      </c>
      <c r="P110" s="48">
        <v>619047.18000000005</v>
      </c>
      <c r="Q110" s="48">
        <v>620484.66</v>
      </c>
      <c r="R110" s="48">
        <v>6362.14</v>
      </c>
    </row>
    <row r="111" spans="4:18" x14ac:dyDescent="0.3">
      <c r="D111" s="45" t="s">
        <v>384</v>
      </c>
      <c r="F111" s="47">
        <v>138901</v>
      </c>
      <c r="I111" s="45">
        <v>500800</v>
      </c>
      <c r="J111" s="45" t="s">
        <v>1034</v>
      </c>
      <c r="K111" s="45" t="s">
        <v>543</v>
      </c>
      <c r="L111" s="45" t="s">
        <v>26</v>
      </c>
      <c r="N111" s="48">
        <v>85289.25</v>
      </c>
      <c r="P111" s="48">
        <v>221397.15</v>
      </c>
      <c r="Q111" s="48">
        <v>198251.51999999999</v>
      </c>
      <c r="R111" s="48">
        <v>108434.88</v>
      </c>
    </row>
    <row r="112" spans="4:18" x14ac:dyDescent="0.3">
      <c r="D112" s="45" t="s">
        <v>384</v>
      </c>
      <c r="F112" s="47">
        <v>138901</v>
      </c>
      <c r="I112" s="45">
        <v>500805</v>
      </c>
      <c r="J112" s="45" t="s">
        <v>425</v>
      </c>
      <c r="K112" s="45" t="s">
        <v>544</v>
      </c>
      <c r="L112" s="45" t="s">
        <v>26</v>
      </c>
      <c r="N112" s="48">
        <v>96725.25</v>
      </c>
      <c r="P112" s="48">
        <v>995826.41</v>
      </c>
      <c r="Q112" s="48">
        <v>1002466.78</v>
      </c>
      <c r="R112" s="48">
        <v>90084.88</v>
      </c>
    </row>
    <row r="113" spans="4:18" x14ac:dyDescent="0.3">
      <c r="D113" s="45" t="s">
        <v>384</v>
      </c>
      <c r="F113" s="47">
        <v>138901</v>
      </c>
      <c r="I113" s="45">
        <v>500805</v>
      </c>
      <c r="J113" s="45" t="s">
        <v>425</v>
      </c>
      <c r="K113" s="45" t="s">
        <v>543</v>
      </c>
      <c r="L113" s="45" t="s">
        <v>26</v>
      </c>
      <c r="N113" s="48">
        <v>2033492.48</v>
      </c>
      <c r="P113" s="48">
        <v>915591.21</v>
      </c>
      <c r="Q113" s="48">
        <v>2683353.8199999998</v>
      </c>
      <c r="R113" s="48">
        <v>265729.87</v>
      </c>
    </row>
    <row r="114" spans="4:18" x14ac:dyDescent="0.3">
      <c r="D114" s="45" t="s">
        <v>384</v>
      </c>
      <c r="F114" s="47">
        <v>138901</v>
      </c>
      <c r="I114" s="45">
        <v>500806</v>
      </c>
      <c r="J114" s="45" t="s">
        <v>426</v>
      </c>
      <c r="K114" s="45" t="s">
        <v>543</v>
      </c>
      <c r="L114" s="45" t="s">
        <v>26</v>
      </c>
      <c r="N114" s="48">
        <v>3010.93</v>
      </c>
      <c r="P114" s="48">
        <v>2518.86</v>
      </c>
      <c r="Q114" s="45">
        <v>0</v>
      </c>
      <c r="R114" s="48">
        <v>5529.79</v>
      </c>
    </row>
    <row r="115" spans="4:18" x14ac:dyDescent="0.3">
      <c r="D115" s="45" t="s">
        <v>384</v>
      </c>
      <c r="F115" s="47">
        <v>138901</v>
      </c>
      <c r="I115" s="45">
        <v>500807</v>
      </c>
      <c r="J115" s="45" t="s">
        <v>427</v>
      </c>
      <c r="K115" s="45" t="s">
        <v>544</v>
      </c>
      <c r="L115" s="45" t="s">
        <v>26</v>
      </c>
      <c r="N115" s="48">
        <v>-9309.14</v>
      </c>
      <c r="P115" s="48">
        <v>703915.43</v>
      </c>
      <c r="Q115" s="48">
        <v>707536.42</v>
      </c>
      <c r="R115" s="48">
        <v>-12930.13</v>
      </c>
    </row>
    <row r="116" spans="4:18" x14ac:dyDescent="0.3">
      <c r="D116" s="45" t="s">
        <v>384</v>
      </c>
      <c r="F116" s="47">
        <v>138901</v>
      </c>
      <c r="I116" s="45">
        <v>500807</v>
      </c>
      <c r="J116" s="45" t="s">
        <v>427</v>
      </c>
      <c r="K116" s="45" t="s">
        <v>543</v>
      </c>
      <c r="L116" s="45" t="s">
        <v>26</v>
      </c>
      <c r="N116" s="48">
        <v>955026.96</v>
      </c>
      <c r="P116" s="48">
        <v>478770.51</v>
      </c>
      <c r="Q116" s="45">
        <v>0</v>
      </c>
      <c r="R116" s="48">
        <v>1433797.47</v>
      </c>
    </row>
    <row r="117" spans="4:18" x14ac:dyDescent="0.3">
      <c r="D117" s="45" t="s">
        <v>384</v>
      </c>
      <c r="F117" s="47">
        <v>138901</v>
      </c>
      <c r="I117" s="45">
        <v>500808</v>
      </c>
      <c r="J117" s="45" t="s">
        <v>427</v>
      </c>
      <c r="K117" s="45" t="s">
        <v>544</v>
      </c>
      <c r="L117" s="45" t="s">
        <v>26</v>
      </c>
      <c r="N117" s="45">
        <v>995.55</v>
      </c>
      <c r="P117" s="48">
        <v>389287.77</v>
      </c>
      <c r="Q117" s="48">
        <v>391759.7</v>
      </c>
      <c r="R117" s="48">
        <v>-1476.38</v>
      </c>
    </row>
    <row r="118" spans="4:18" x14ac:dyDescent="0.3">
      <c r="D118" s="45" t="s">
        <v>384</v>
      </c>
      <c r="F118" s="47">
        <v>138901</v>
      </c>
      <c r="I118" s="45">
        <v>500808</v>
      </c>
      <c r="J118" s="45" t="s">
        <v>427</v>
      </c>
      <c r="K118" s="45" t="s">
        <v>543</v>
      </c>
      <c r="L118" s="45" t="s">
        <v>26</v>
      </c>
      <c r="N118" s="48">
        <v>644613.17000000004</v>
      </c>
      <c r="P118" s="48">
        <v>349830.11</v>
      </c>
      <c r="Q118" s="45">
        <v>0</v>
      </c>
      <c r="R118" s="48">
        <v>994443.28</v>
      </c>
    </row>
    <row r="119" spans="4:18" x14ac:dyDescent="0.3">
      <c r="D119" s="45" t="s">
        <v>384</v>
      </c>
      <c r="F119" s="47">
        <v>138901</v>
      </c>
      <c r="I119" s="45">
        <v>500827</v>
      </c>
      <c r="J119" s="45" t="s">
        <v>427</v>
      </c>
      <c r="K119" s="45" t="s">
        <v>544</v>
      </c>
      <c r="L119" s="45" t="s">
        <v>26</v>
      </c>
      <c r="N119" s="48">
        <v>12271.66</v>
      </c>
      <c r="P119" s="48">
        <v>327235.46999999997</v>
      </c>
      <c r="Q119" s="48">
        <v>330138.94</v>
      </c>
      <c r="R119" s="48">
        <v>9368.19</v>
      </c>
    </row>
    <row r="120" spans="4:18" x14ac:dyDescent="0.3">
      <c r="D120" s="45" t="s">
        <v>384</v>
      </c>
      <c r="F120" s="47">
        <v>138901</v>
      </c>
      <c r="I120" s="45">
        <v>500827</v>
      </c>
      <c r="J120" s="45" t="s">
        <v>427</v>
      </c>
      <c r="K120" s="45" t="s">
        <v>543</v>
      </c>
      <c r="L120" s="45" t="s">
        <v>26</v>
      </c>
      <c r="N120" s="48">
        <v>746043.22</v>
      </c>
      <c r="P120" s="48">
        <v>445509.59</v>
      </c>
      <c r="Q120" s="45">
        <v>0</v>
      </c>
      <c r="R120" s="48">
        <v>1191552.81</v>
      </c>
    </row>
    <row r="121" spans="4:18" x14ac:dyDescent="0.3">
      <c r="D121" s="45" t="s">
        <v>384</v>
      </c>
      <c r="F121" s="47">
        <v>138901</v>
      </c>
      <c r="I121" s="45">
        <v>500828</v>
      </c>
      <c r="J121" s="45" t="s">
        <v>1034</v>
      </c>
      <c r="K121" s="45" t="s">
        <v>544</v>
      </c>
      <c r="L121" s="45" t="s">
        <v>26</v>
      </c>
      <c r="N121" s="48">
        <v>10303.91</v>
      </c>
      <c r="P121" s="48">
        <v>231249.8</v>
      </c>
      <c r="Q121" s="48">
        <v>233533.87</v>
      </c>
      <c r="R121" s="48">
        <v>8019.84</v>
      </c>
    </row>
    <row r="122" spans="4:18" x14ac:dyDescent="0.3">
      <c r="D122" s="45" t="s">
        <v>384</v>
      </c>
      <c r="F122" s="47">
        <v>138901</v>
      </c>
      <c r="I122" s="45">
        <v>500828</v>
      </c>
      <c r="J122" s="45" t="s">
        <v>1034</v>
      </c>
      <c r="K122" s="45" t="s">
        <v>543</v>
      </c>
      <c r="L122" s="45" t="s">
        <v>26</v>
      </c>
      <c r="N122" s="48">
        <v>225560.2</v>
      </c>
      <c r="P122" s="48">
        <v>365682.94</v>
      </c>
      <c r="Q122" s="48">
        <v>87341.54</v>
      </c>
      <c r="R122" s="48">
        <v>503901.6</v>
      </c>
    </row>
    <row r="123" spans="4:18" x14ac:dyDescent="0.3">
      <c r="D123" s="45" t="s">
        <v>384</v>
      </c>
      <c r="F123" s="47">
        <v>138901</v>
      </c>
      <c r="I123" s="45">
        <v>500829</v>
      </c>
      <c r="J123" s="45" t="s">
        <v>1116</v>
      </c>
      <c r="K123" s="45" t="s">
        <v>544</v>
      </c>
      <c r="L123" s="45" t="s">
        <v>26</v>
      </c>
      <c r="N123" s="45">
        <v>2.85</v>
      </c>
      <c r="P123" s="45">
        <v>0</v>
      </c>
      <c r="Q123" s="45">
        <v>4.4000000000000004</v>
      </c>
      <c r="R123" s="45">
        <v>-1.55</v>
      </c>
    </row>
    <row r="124" spans="4:18" x14ac:dyDescent="0.3">
      <c r="D124" s="45" t="s">
        <v>384</v>
      </c>
      <c r="F124" s="47">
        <v>138901</v>
      </c>
      <c r="I124" s="45">
        <v>500829</v>
      </c>
      <c r="J124" s="45" t="s">
        <v>1116</v>
      </c>
      <c r="K124" s="45" t="s">
        <v>543</v>
      </c>
      <c r="L124" s="45" t="s">
        <v>26</v>
      </c>
      <c r="N124" s="48">
        <v>1146.8</v>
      </c>
      <c r="P124" s="48">
        <v>13558.35</v>
      </c>
      <c r="Q124" s="45">
        <v>0</v>
      </c>
      <c r="R124" s="48">
        <v>14705.15</v>
      </c>
    </row>
    <row r="125" spans="4:18" x14ac:dyDescent="0.3">
      <c r="D125" s="45" t="s">
        <v>384</v>
      </c>
      <c r="F125" s="47">
        <v>138901</v>
      </c>
      <c r="I125" s="45">
        <v>500837</v>
      </c>
      <c r="J125" s="45" t="s">
        <v>1117</v>
      </c>
      <c r="K125" s="45" t="s">
        <v>544</v>
      </c>
      <c r="L125" s="45" t="s">
        <v>26</v>
      </c>
      <c r="N125" s="45">
        <v>-32.49</v>
      </c>
      <c r="P125" s="48">
        <v>3080.42</v>
      </c>
      <c r="Q125" s="48">
        <v>3078.72</v>
      </c>
      <c r="R125" s="45">
        <v>-30.79</v>
      </c>
    </row>
    <row r="126" spans="4:18" x14ac:dyDescent="0.3">
      <c r="D126" s="45" t="s">
        <v>384</v>
      </c>
      <c r="F126" s="47">
        <v>138901</v>
      </c>
      <c r="I126" s="45">
        <v>500837</v>
      </c>
      <c r="J126" s="45" t="s">
        <v>1117</v>
      </c>
      <c r="K126" s="45" t="s">
        <v>543</v>
      </c>
      <c r="L126" s="45" t="s">
        <v>26</v>
      </c>
      <c r="N126" s="45">
        <v>643.07000000000005</v>
      </c>
      <c r="P126" s="48">
        <v>1173.69</v>
      </c>
      <c r="Q126" s="48">
        <v>1752.67</v>
      </c>
      <c r="R126" s="45">
        <v>64.09</v>
      </c>
    </row>
    <row r="127" spans="4:18" x14ac:dyDescent="0.3">
      <c r="D127" s="45" t="s">
        <v>384</v>
      </c>
      <c r="F127" s="47">
        <v>138901</v>
      </c>
      <c r="I127" s="45">
        <v>500840</v>
      </c>
      <c r="J127" s="45" t="s">
        <v>428</v>
      </c>
      <c r="K127" s="45" t="s">
        <v>544</v>
      </c>
      <c r="L127" s="45" t="s">
        <v>26</v>
      </c>
      <c r="N127" s="48">
        <v>4641.87</v>
      </c>
      <c r="P127" s="48">
        <v>48389.05</v>
      </c>
      <c r="Q127" s="48">
        <v>49285.81</v>
      </c>
      <c r="R127" s="48">
        <v>3745.11</v>
      </c>
    </row>
    <row r="128" spans="4:18" x14ac:dyDescent="0.3">
      <c r="D128" s="45" t="s">
        <v>384</v>
      </c>
      <c r="F128" s="47">
        <v>138901</v>
      </c>
      <c r="I128" s="45">
        <v>500840</v>
      </c>
      <c r="J128" s="45" t="s">
        <v>428</v>
      </c>
      <c r="K128" s="45" t="s">
        <v>543</v>
      </c>
      <c r="L128" s="45" t="s">
        <v>26</v>
      </c>
      <c r="N128" s="48">
        <v>328632.26</v>
      </c>
      <c r="P128" s="48">
        <v>75466.64</v>
      </c>
      <c r="Q128" s="48">
        <v>333523.36</v>
      </c>
      <c r="R128" s="48">
        <v>70575.539999999994</v>
      </c>
    </row>
    <row r="129" spans="4:18" x14ac:dyDescent="0.3">
      <c r="D129" s="45" t="s">
        <v>384</v>
      </c>
      <c r="F129" s="47">
        <v>138901</v>
      </c>
      <c r="I129" s="45">
        <v>500845</v>
      </c>
      <c r="J129" s="45" t="s">
        <v>754</v>
      </c>
      <c r="K129" s="45" t="s">
        <v>544</v>
      </c>
      <c r="L129" s="45" t="s">
        <v>26</v>
      </c>
      <c r="N129" s="48">
        <v>-4173</v>
      </c>
      <c r="P129" s="48">
        <v>419297.58</v>
      </c>
      <c r="Q129" s="48">
        <v>422685</v>
      </c>
      <c r="R129" s="48">
        <v>-7560.42</v>
      </c>
    </row>
    <row r="130" spans="4:18" x14ac:dyDescent="0.3">
      <c r="D130" s="45" t="s">
        <v>384</v>
      </c>
      <c r="F130" s="47">
        <v>138901</v>
      </c>
      <c r="I130" s="45">
        <v>500845</v>
      </c>
      <c r="J130" s="45" t="s">
        <v>754</v>
      </c>
      <c r="K130" s="45" t="s">
        <v>543</v>
      </c>
      <c r="L130" s="45" t="s">
        <v>26</v>
      </c>
      <c r="N130" s="48">
        <v>888888.99</v>
      </c>
      <c r="P130" s="48">
        <v>1152617.92</v>
      </c>
      <c r="Q130" s="45">
        <v>0</v>
      </c>
      <c r="R130" s="48">
        <v>2041506.91</v>
      </c>
    </row>
    <row r="131" spans="4:18" x14ac:dyDescent="0.3">
      <c r="D131" s="45" t="s">
        <v>384</v>
      </c>
      <c r="F131" s="47">
        <v>138901</v>
      </c>
      <c r="I131" s="45">
        <v>500846</v>
      </c>
      <c r="J131" s="45" t="s">
        <v>754</v>
      </c>
      <c r="K131" s="45" t="s">
        <v>544</v>
      </c>
      <c r="L131" s="45" t="s">
        <v>26</v>
      </c>
      <c r="N131" s="45">
        <v>-349.46</v>
      </c>
      <c r="P131" s="48">
        <v>56496.6</v>
      </c>
      <c r="Q131" s="48">
        <v>56708.46</v>
      </c>
      <c r="R131" s="45">
        <v>-561.32000000000005</v>
      </c>
    </row>
    <row r="132" spans="4:18" x14ac:dyDescent="0.3">
      <c r="D132" s="45" t="s">
        <v>384</v>
      </c>
      <c r="F132" s="47">
        <v>138901</v>
      </c>
      <c r="I132" s="45">
        <v>500846</v>
      </c>
      <c r="J132" s="45" t="s">
        <v>754</v>
      </c>
      <c r="K132" s="45" t="s">
        <v>543</v>
      </c>
      <c r="L132" s="45" t="s">
        <v>26</v>
      </c>
      <c r="N132" s="48">
        <v>55681.15</v>
      </c>
      <c r="P132" s="48">
        <v>68266.259999999995</v>
      </c>
      <c r="Q132" s="45">
        <v>0</v>
      </c>
      <c r="R132" s="48">
        <v>123947.41</v>
      </c>
    </row>
    <row r="133" spans="4:18" x14ac:dyDescent="0.3">
      <c r="D133" s="45" t="s">
        <v>384</v>
      </c>
      <c r="F133" s="47">
        <v>138901</v>
      </c>
      <c r="I133" s="45">
        <v>500852</v>
      </c>
      <c r="J133" s="45" t="s">
        <v>429</v>
      </c>
      <c r="K133" s="45" t="s">
        <v>543</v>
      </c>
      <c r="L133" s="45" t="s">
        <v>26</v>
      </c>
      <c r="N133" s="48">
        <v>3294.89</v>
      </c>
      <c r="P133" s="48">
        <v>1415.01</v>
      </c>
      <c r="Q133" s="48">
        <v>1437.1</v>
      </c>
      <c r="R133" s="48">
        <v>3272.8</v>
      </c>
    </row>
    <row r="134" spans="4:18" x14ac:dyDescent="0.3">
      <c r="D134" s="45" t="s">
        <v>384</v>
      </c>
      <c r="F134" s="47">
        <v>138901</v>
      </c>
      <c r="I134" s="45">
        <v>500856</v>
      </c>
      <c r="J134" s="45" t="s">
        <v>755</v>
      </c>
      <c r="K134" s="45" t="s">
        <v>544</v>
      </c>
      <c r="L134" s="45" t="s">
        <v>26</v>
      </c>
      <c r="N134" s="48">
        <v>15379.7</v>
      </c>
      <c r="P134" s="48">
        <v>112415.93</v>
      </c>
      <c r="Q134" s="48">
        <v>116860.66</v>
      </c>
      <c r="R134" s="48">
        <v>10934.97</v>
      </c>
    </row>
    <row r="135" spans="4:18" x14ac:dyDescent="0.3">
      <c r="D135" s="45" t="s">
        <v>384</v>
      </c>
      <c r="F135" s="47">
        <v>138901</v>
      </c>
      <c r="I135" s="45">
        <v>500856</v>
      </c>
      <c r="J135" s="45" t="s">
        <v>755</v>
      </c>
      <c r="K135" s="45" t="s">
        <v>543</v>
      </c>
      <c r="L135" s="45" t="s">
        <v>26</v>
      </c>
      <c r="N135" s="48">
        <v>1185635.6399999999</v>
      </c>
      <c r="P135" s="48">
        <v>293944.75</v>
      </c>
      <c r="Q135" s="48">
        <v>272179.09000000003</v>
      </c>
      <c r="R135" s="48">
        <v>1207401.3</v>
      </c>
    </row>
    <row r="136" spans="4:18" x14ac:dyDescent="0.3">
      <c r="D136" s="45" t="s">
        <v>384</v>
      </c>
      <c r="F136" s="47">
        <v>138901</v>
      </c>
      <c r="I136" s="45">
        <v>500866</v>
      </c>
      <c r="J136" s="45" t="s">
        <v>429</v>
      </c>
      <c r="K136" s="45" t="s">
        <v>543</v>
      </c>
      <c r="L136" s="45" t="s">
        <v>26</v>
      </c>
      <c r="N136" s="45">
        <v>719.72</v>
      </c>
      <c r="P136" s="45">
        <v>300.55</v>
      </c>
      <c r="Q136" s="45">
        <v>628.49</v>
      </c>
      <c r="R136" s="45">
        <v>391.78</v>
      </c>
    </row>
    <row r="137" spans="4:18" x14ac:dyDescent="0.3">
      <c r="D137" s="45" t="s">
        <v>384</v>
      </c>
      <c r="F137" s="47">
        <v>138901</v>
      </c>
      <c r="I137" s="45">
        <v>500875</v>
      </c>
      <c r="J137" s="45" t="s">
        <v>777</v>
      </c>
      <c r="K137" s="45" t="s">
        <v>544</v>
      </c>
      <c r="L137" s="45" t="s">
        <v>26</v>
      </c>
      <c r="N137" s="48">
        <v>-2459.33</v>
      </c>
      <c r="P137" s="48">
        <v>15389.56</v>
      </c>
      <c r="Q137" s="48">
        <v>9915.0499999999993</v>
      </c>
      <c r="R137" s="48">
        <v>3015.18</v>
      </c>
    </row>
    <row r="138" spans="4:18" x14ac:dyDescent="0.3">
      <c r="D138" s="45" t="s">
        <v>384</v>
      </c>
      <c r="F138" s="47">
        <v>138901</v>
      </c>
      <c r="I138" s="45">
        <v>500875</v>
      </c>
      <c r="J138" s="45" t="s">
        <v>777</v>
      </c>
      <c r="K138" s="45" t="s">
        <v>543</v>
      </c>
      <c r="L138" s="45" t="s">
        <v>26</v>
      </c>
      <c r="N138" s="48">
        <v>307305.38</v>
      </c>
      <c r="P138" s="48">
        <v>146186.53</v>
      </c>
      <c r="Q138" s="48">
        <v>428300.07</v>
      </c>
      <c r="R138" s="48">
        <v>25191.84</v>
      </c>
    </row>
    <row r="139" spans="4:18" x14ac:dyDescent="0.3">
      <c r="D139" s="45" t="s">
        <v>384</v>
      </c>
      <c r="F139" s="47">
        <v>138901</v>
      </c>
      <c r="I139" s="45">
        <v>500876</v>
      </c>
      <c r="J139" s="45" t="s">
        <v>1137</v>
      </c>
      <c r="K139" s="45" t="s">
        <v>544</v>
      </c>
      <c r="L139" s="45" t="s">
        <v>26</v>
      </c>
      <c r="N139" s="45">
        <v>0</v>
      </c>
      <c r="P139" s="45">
        <v>0</v>
      </c>
      <c r="Q139" s="45">
        <v>0</v>
      </c>
      <c r="R139" s="45">
        <v>0</v>
      </c>
    </row>
    <row r="140" spans="4:18" x14ac:dyDescent="0.3">
      <c r="D140" s="45" t="s">
        <v>384</v>
      </c>
      <c r="F140" s="47">
        <v>138901</v>
      </c>
      <c r="I140" s="45">
        <v>500876</v>
      </c>
      <c r="J140" s="45" t="s">
        <v>1137</v>
      </c>
      <c r="K140" s="45" t="s">
        <v>543</v>
      </c>
      <c r="L140" s="45" t="s">
        <v>26</v>
      </c>
      <c r="N140" s="45">
        <v>0</v>
      </c>
      <c r="P140" s="48">
        <v>4033.2</v>
      </c>
      <c r="Q140" s="45">
        <v>0</v>
      </c>
      <c r="R140" s="48">
        <v>4033.2</v>
      </c>
    </row>
    <row r="141" spans="4:18" x14ac:dyDescent="0.3">
      <c r="D141" s="45" t="s">
        <v>384</v>
      </c>
      <c r="F141" s="47">
        <v>138901</v>
      </c>
      <c r="I141" s="45">
        <v>500877</v>
      </c>
      <c r="J141" s="45" t="s">
        <v>634</v>
      </c>
      <c r="K141" s="45" t="s">
        <v>544</v>
      </c>
      <c r="L141" s="45" t="s">
        <v>26</v>
      </c>
      <c r="N141" s="48">
        <v>-9961.73</v>
      </c>
      <c r="P141" s="48">
        <v>37463.599999999999</v>
      </c>
      <c r="Q141" s="48">
        <v>41835.1</v>
      </c>
      <c r="R141" s="48">
        <v>-14333.23</v>
      </c>
    </row>
    <row r="142" spans="4:18" x14ac:dyDescent="0.3">
      <c r="D142" s="45" t="s">
        <v>384</v>
      </c>
      <c r="F142" s="47">
        <v>138901</v>
      </c>
      <c r="I142" s="45">
        <v>500877</v>
      </c>
      <c r="J142" s="45" t="s">
        <v>634</v>
      </c>
      <c r="K142" s="45" t="s">
        <v>543</v>
      </c>
      <c r="L142" s="45" t="s">
        <v>26</v>
      </c>
      <c r="N142" s="48">
        <v>1151697.3799999999</v>
      </c>
      <c r="P142" s="48">
        <v>1037008.49</v>
      </c>
      <c r="Q142" s="45">
        <v>0</v>
      </c>
      <c r="R142" s="48">
        <v>2188705.87</v>
      </c>
    </row>
    <row r="143" spans="4:18" x14ac:dyDescent="0.3">
      <c r="D143" s="45" t="s">
        <v>384</v>
      </c>
      <c r="F143" s="47">
        <v>138901</v>
      </c>
      <c r="I143" s="45">
        <v>500878</v>
      </c>
      <c r="J143" s="45" t="s">
        <v>430</v>
      </c>
      <c r="K143" s="45" t="s">
        <v>543</v>
      </c>
      <c r="L143" s="45" t="s">
        <v>26</v>
      </c>
      <c r="N143" s="45">
        <v>884</v>
      </c>
      <c r="P143" s="48">
        <v>9134.76</v>
      </c>
      <c r="Q143" s="48">
        <v>8250.75</v>
      </c>
      <c r="R143" s="48">
        <v>1768.01</v>
      </c>
    </row>
    <row r="144" spans="4:18" x14ac:dyDescent="0.3">
      <c r="D144" s="45" t="s">
        <v>384</v>
      </c>
      <c r="F144" s="47">
        <v>138901</v>
      </c>
      <c r="I144" s="45">
        <v>500883</v>
      </c>
      <c r="J144" s="45" t="s">
        <v>431</v>
      </c>
      <c r="K144" s="45" t="s">
        <v>544</v>
      </c>
      <c r="L144" s="45" t="s">
        <v>26</v>
      </c>
      <c r="N144" s="45">
        <v>-779.67</v>
      </c>
      <c r="P144" s="48">
        <v>1325.94</v>
      </c>
      <c r="Q144" s="48">
        <v>1194.5</v>
      </c>
      <c r="R144" s="45">
        <v>-648.23</v>
      </c>
    </row>
    <row r="145" spans="2:18" x14ac:dyDescent="0.3">
      <c r="D145" s="45" t="s">
        <v>384</v>
      </c>
      <c r="F145" s="47">
        <v>138901</v>
      </c>
      <c r="I145" s="45">
        <v>500883</v>
      </c>
      <c r="J145" s="45" t="s">
        <v>431</v>
      </c>
      <c r="K145" s="45" t="s">
        <v>543</v>
      </c>
      <c r="L145" s="45" t="s">
        <v>26</v>
      </c>
      <c r="N145" s="48">
        <v>67582.8</v>
      </c>
      <c r="P145" s="48">
        <v>74788.600000000006</v>
      </c>
      <c r="Q145" s="48">
        <v>71751.009999999995</v>
      </c>
      <c r="R145" s="48">
        <v>70620.39</v>
      </c>
    </row>
    <row r="146" spans="2:18" x14ac:dyDescent="0.3">
      <c r="D146" s="45" t="s">
        <v>384</v>
      </c>
      <c r="F146" s="47">
        <v>138901</v>
      </c>
      <c r="I146" s="45">
        <v>500884</v>
      </c>
      <c r="J146" s="45" t="s">
        <v>431</v>
      </c>
      <c r="K146" s="45" t="s">
        <v>544</v>
      </c>
      <c r="L146" s="45" t="s">
        <v>26</v>
      </c>
      <c r="N146" s="45">
        <v>-661.32</v>
      </c>
      <c r="P146" s="48">
        <v>1349.91</v>
      </c>
      <c r="Q146" s="48">
        <v>1216.26</v>
      </c>
      <c r="R146" s="45">
        <v>-527.66999999999996</v>
      </c>
    </row>
    <row r="147" spans="2:18" x14ac:dyDescent="0.3">
      <c r="D147" s="45" t="s">
        <v>384</v>
      </c>
      <c r="F147" s="47">
        <v>138901</v>
      </c>
      <c r="I147" s="45">
        <v>500884</v>
      </c>
      <c r="J147" s="45" t="s">
        <v>431</v>
      </c>
      <c r="K147" s="45" t="s">
        <v>543</v>
      </c>
      <c r="L147" s="45" t="s">
        <v>26</v>
      </c>
      <c r="N147" s="48">
        <v>67734.929999999993</v>
      </c>
      <c r="P147" s="48">
        <v>102543.63</v>
      </c>
      <c r="Q147" s="48">
        <v>72512.639999999999</v>
      </c>
      <c r="R147" s="48">
        <v>97765.92</v>
      </c>
    </row>
    <row r="148" spans="2:18" x14ac:dyDescent="0.3">
      <c r="D148" s="45" t="s">
        <v>384</v>
      </c>
      <c r="F148" s="47">
        <v>138901</v>
      </c>
      <c r="I148" s="45">
        <v>500885</v>
      </c>
      <c r="J148" s="45" t="s">
        <v>432</v>
      </c>
      <c r="K148" s="45" t="s">
        <v>544</v>
      </c>
      <c r="L148" s="45" t="s">
        <v>26</v>
      </c>
      <c r="N148" s="45">
        <v>651.69000000000005</v>
      </c>
      <c r="P148" s="48">
        <v>9884.24</v>
      </c>
      <c r="Q148" s="48">
        <v>10099.709999999999</v>
      </c>
      <c r="R148" s="45">
        <v>436.22</v>
      </c>
    </row>
    <row r="149" spans="2:18" x14ac:dyDescent="0.3">
      <c r="D149" s="45" t="s">
        <v>384</v>
      </c>
      <c r="F149" s="47">
        <v>138901</v>
      </c>
      <c r="I149" s="45">
        <v>500885</v>
      </c>
      <c r="J149" s="45" t="s">
        <v>432</v>
      </c>
      <c r="K149" s="45" t="s">
        <v>543</v>
      </c>
      <c r="L149" s="45" t="s">
        <v>26</v>
      </c>
      <c r="N149" s="48">
        <v>55624.6</v>
      </c>
      <c r="P149" s="48">
        <v>289647.63</v>
      </c>
      <c r="Q149" s="45">
        <v>0</v>
      </c>
      <c r="R149" s="48">
        <v>345272.23</v>
      </c>
    </row>
    <row r="150" spans="2:18" x14ac:dyDescent="0.3">
      <c r="D150" s="45" t="s">
        <v>384</v>
      </c>
      <c r="F150" s="47">
        <v>138901</v>
      </c>
      <c r="I150" s="45">
        <v>500896</v>
      </c>
      <c r="J150" s="45" t="s">
        <v>756</v>
      </c>
      <c r="K150" s="45" t="s">
        <v>544</v>
      </c>
      <c r="L150" s="45" t="s">
        <v>26</v>
      </c>
      <c r="N150" s="45">
        <v>30.31</v>
      </c>
      <c r="P150" s="45">
        <v>0</v>
      </c>
      <c r="Q150" s="45">
        <v>176.02</v>
      </c>
      <c r="R150" s="45">
        <v>-145.71</v>
      </c>
    </row>
    <row r="151" spans="2:18" x14ac:dyDescent="0.3">
      <c r="D151" s="45" t="s">
        <v>384</v>
      </c>
      <c r="F151" s="47">
        <v>138901</v>
      </c>
      <c r="I151" s="45">
        <v>500896</v>
      </c>
      <c r="J151" s="45" t="s">
        <v>756</v>
      </c>
      <c r="K151" s="45" t="s">
        <v>543</v>
      </c>
      <c r="L151" s="45" t="s">
        <v>26</v>
      </c>
      <c r="N151" s="48">
        <v>45942.6</v>
      </c>
      <c r="P151" s="48">
        <v>37209.550000000003</v>
      </c>
      <c r="Q151" s="45">
        <v>0</v>
      </c>
      <c r="R151" s="48">
        <v>83152.149999999994</v>
      </c>
    </row>
    <row r="152" spans="2:18" x14ac:dyDescent="0.3">
      <c r="D152" s="45" t="s">
        <v>384</v>
      </c>
      <c r="F152" s="47">
        <v>138901</v>
      </c>
      <c r="I152" s="45">
        <v>500901</v>
      </c>
      <c r="J152" s="45" t="s">
        <v>778</v>
      </c>
      <c r="K152" s="45" t="s">
        <v>543</v>
      </c>
      <c r="L152" s="45" t="s">
        <v>26</v>
      </c>
      <c r="N152" s="45">
        <v>723.19</v>
      </c>
      <c r="P152" s="48">
        <v>8380.7000000000007</v>
      </c>
      <c r="Q152" s="45">
        <v>0</v>
      </c>
      <c r="R152" s="48">
        <v>9103.89</v>
      </c>
    </row>
    <row r="153" spans="2:18" x14ac:dyDescent="0.3">
      <c r="D153" s="45" t="s">
        <v>384</v>
      </c>
      <c r="F153" s="47">
        <v>138901</v>
      </c>
      <c r="I153" s="45">
        <v>500905</v>
      </c>
      <c r="J153" s="45" t="s">
        <v>433</v>
      </c>
      <c r="K153" s="45" t="s">
        <v>544</v>
      </c>
      <c r="L153" s="45" t="s">
        <v>26</v>
      </c>
      <c r="N153" s="45">
        <v>0</v>
      </c>
      <c r="P153" s="45">
        <v>0</v>
      </c>
      <c r="Q153" s="45">
        <v>32.369999999999997</v>
      </c>
      <c r="R153" s="45">
        <v>-32.369999999999997</v>
      </c>
    </row>
    <row r="154" spans="2:18" x14ac:dyDescent="0.3">
      <c r="D154" s="45" t="s">
        <v>384</v>
      </c>
      <c r="F154" s="47">
        <v>138901</v>
      </c>
      <c r="I154" s="45">
        <v>500905</v>
      </c>
      <c r="J154" s="45" t="s">
        <v>433</v>
      </c>
      <c r="K154" s="45" t="s">
        <v>543</v>
      </c>
      <c r="L154" s="45" t="s">
        <v>26</v>
      </c>
      <c r="N154" s="48">
        <v>1881.74</v>
      </c>
      <c r="P154" s="48">
        <v>4486.1899999999996</v>
      </c>
      <c r="Q154" s="48">
        <v>4019.29</v>
      </c>
      <c r="R154" s="48">
        <v>2348.64</v>
      </c>
    </row>
    <row r="155" spans="2:18" x14ac:dyDescent="0.3">
      <c r="D155" s="45" t="s">
        <v>384</v>
      </c>
      <c r="F155" s="47">
        <v>138901</v>
      </c>
      <c r="I155" s="45">
        <v>500913</v>
      </c>
      <c r="J155" s="45" t="s">
        <v>434</v>
      </c>
      <c r="K155" s="45" t="s">
        <v>543</v>
      </c>
      <c r="L155" s="45" t="s">
        <v>26</v>
      </c>
      <c r="N155" s="45">
        <v>0</v>
      </c>
      <c r="P155" s="48">
        <v>21317.67</v>
      </c>
      <c r="Q155" s="45">
        <v>0</v>
      </c>
      <c r="R155" s="48">
        <v>21317.67</v>
      </c>
    </row>
    <row r="156" spans="2:18" x14ac:dyDescent="0.3">
      <c r="D156" s="45" t="s">
        <v>384</v>
      </c>
      <c r="F156" s="47">
        <v>138901</v>
      </c>
      <c r="I156" s="45">
        <v>500914</v>
      </c>
      <c r="J156" s="45" t="s">
        <v>435</v>
      </c>
      <c r="K156" s="45" t="s">
        <v>543</v>
      </c>
      <c r="L156" s="45" t="s">
        <v>26</v>
      </c>
      <c r="N156" s="45">
        <v>0</v>
      </c>
      <c r="P156" s="48">
        <v>2953.59</v>
      </c>
      <c r="Q156" s="45">
        <v>0</v>
      </c>
      <c r="R156" s="48">
        <v>2953.59</v>
      </c>
    </row>
    <row r="158" spans="2:18" x14ac:dyDescent="0.3">
      <c r="B158" s="45" t="s">
        <v>442</v>
      </c>
      <c r="D158" s="45" t="s">
        <v>384</v>
      </c>
      <c r="F158" s="47">
        <v>138901</v>
      </c>
      <c r="L158" s="45" t="s">
        <v>26</v>
      </c>
      <c r="N158" s="48">
        <v>72463077.620000005</v>
      </c>
      <c r="P158" s="48">
        <v>187846739.22</v>
      </c>
      <c r="Q158" s="48">
        <v>199138197.44</v>
      </c>
      <c r="R158" s="48">
        <v>61171619.399999999</v>
      </c>
    </row>
    <row r="160" spans="2:18" x14ac:dyDescent="0.3">
      <c r="B160" s="45" t="s">
        <v>443</v>
      </c>
      <c r="D160" s="45" t="s">
        <v>384</v>
      </c>
      <c r="L160" s="45" t="s">
        <v>26</v>
      </c>
      <c r="N160" s="48">
        <v>72463077.620000005</v>
      </c>
      <c r="P160" s="48">
        <v>187846739.22</v>
      </c>
      <c r="Q160" s="48">
        <v>199138197.44</v>
      </c>
      <c r="R160" s="48">
        <v>61171619.399999999</v>
      </c>
    </row>
    <row r="162" spans="1:18" x14ac:dyDescent="0.3">
      <c r="B162" s="45" t="s">
        <v>444</v>
      </c>
      <c r="L162" s="45" t="s">
        <v>26</v>
      </c>
      <c r="N162" s="48">
        <v>72463077.620000005</v>
      </c>
      <c r="P162" s="48">
        <v>187846739.22</v>
      </c>
      <c r="Q162" s="48">
        <v>199138197.44</v>
      </c>
      <c r="R162" s="48">
        <v>61171619.399999999</v>
      </c>
    </row>
    <row r="164" spans="1:18" x14ac:dyDescent="0.3">
      <c r="A164" s="45" t="s">
        <v>1155</v>
      </c>
    </row>
    <row r="165" spans="1:18" x14ac:dyDescent="0.3">
      <c r="A165" s="45" t="s">
        <v>446</v>
      </c>
    </row>
    <row r="166" spans="1:18" x14ac:dyDescent="0.3">
      <c r="A166" s="45" t="s">
        <v>1152</v>
      </c>
    </row>
    <row r="167" spans="1:18" x14ac:dyDescent="0.3">
      <c r="A167" s="45" t="s">
        <v>447</v>
      </c>
    </row>
    <row r="169" spans="1:18" x14ac:dyDescent="0.3">
      <c r="C169" s="45" t="s">
        <v>379</v>
      </c>
      <c r="E169" s="45" t="s">
        <v>374</v>
      </c>
      <c r="G169" s="45" t="s">
        <v>448</v>
      </c>
      <c r="H169" s="45" t="s">
        <v>380</v>
      </c>
      <c r="J169" s="45" t="s">
        <v>381</v>
      </c>
      <c r="M169" s="45" t="s">
        <v>382</v>
      </c>
      <c r="O169" s="45" t="s">
        <v>383</v>
      </c>
    </row>
    <row r="171" spans="1:18" x14ac:dyDescent="0.3">
      <c r="C171" s="45" t="s">
        <v>26</v>
      </c>
      <c r="E171" s="45" t="s">
        <v>384</v>
      </c>
      <c r="G171" s="45" t="s">
        <v>543</v>
      </c>
      <c r="H171" s="48">
        <v>62983457.270000003</v>
      </c>
      <c r="J171" s="48">
        <v>24723724.510000002</v>
      </c>
      <c r="M171" s="48">
        <v>35730655.369999997</v>
      </c>
      <c r="O171" s="48">
        <v>51976526.409999996</v>
      </c>
    </row>
    <row r="172" spans="1:18" x14ac:dyDescent="0.3">
      <c r="C172" s="45" t="s">
        <v>26</v>
      </c>
      <c r="E172" s="45" t="s">
        <v>384</v>
      </c>
      <c r="G172" s="45" t="s">
        <v>544</v>
      </c>
      <c r="H172" s="48">
        <v>9479620.3499999996</v>
      </c>
      <c r="J172" s="48">
        <v>163123014.71000001</v>
      </c>
      <c r="M172" s="48">
        <v>163407542.06999999</v>
      </c>
      <c r="O172" s="48">
        <v>9195092.9900000002</v>
      </c>
    </row>
    <row r="174" spans="1:18" x14ac:dyDescent="0.3">
      <c r="B174" s="45" t="s">
        <v>442</v>
      </c>
      <c r="C174" s="45" t="s">
        <v>26</v>
      </c>
      <c r="H174" s="48">
        <v>72463077.620000005</v>
      </c>
      <c r="J174" s="48">
        <v>187846739.22</v>
      </c>
      <c r="M174" s="48">
        <v>199138197.44</v>
      </c>
      <c r="O174" s="48">
        <v>61171619.399999999</v>
      </c>
    </row>
  </sheetData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2">
    <tabColor rgb="FFFF7C80"/>
  </sheetPr>
  <dimension ref="A1:R7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1156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1306644.32</v>
      </c>
      <c r="P7" s="48">
        <v>1292709.75</v>
      </c>
      <c r="Q7" s="48">
        <v>1310402.1100000001</v>
      </c>
      <c r="R7" s="48">
        <v>1288951.96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3314148.68</v>
      </c>
      <c r="P8" s="48">
        <v>39755.870000000003</v>
      </c>
      <c r="Q8" s="45">
        <v>0</v>
      </c>
      <c r="R8" s="48">
        <v>3353904.55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1306339.25</v>
      </c>
      <c r="P9" s="48">
        <v>1296166.45</v>
      </c>
      <c r="Q9" s="48">
        <v>1313863.3899999999</v>
      </c>
      <c r="R9" s="48">
        <v>1288642.31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3315658.11</v>
      </c>
      <c r="P10" s="48">
        <v>39950.75</v>
      </c>
      <c r="Q10" s="45">
        <v>0</v>
      </c>
      <c r="R10" s="48">
        <v>3355608.86</v>
      </c>
    </row>
    <row r="11" spans="1:18" x14ac:dyDescent="0.3">
      <c r="D11" s="45" t="s">
        <v>384</v>
      </c>
      <c r="F11" s="47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5">
        <v>0</v>
      </c>
      <c r="P11" s="48">
        <v>23065.61</v>
      </c>
      <c r="Q11" s="48">
        <v>23065.61</v>
      </c>
      <c r="R11" s="45">
        <v>0</v>
      </c>
    </row>
    <row r="12" spans="1:18" x14ac:dyDescent="0.3">
      <c r="D12" s="45" t="s">
        <v>384</v>
      </c>
      <c r="F12" s="47">
        <v>138901</v>
      </c>
      <c r="I12" s="45">
        <v>500042</v>
      </c>
      <c r="J12" s="45" t="s">
        <v>389</v>
      </c>
      <c r="K12" s="45" t="s">
        <v>561</v>
      </c>
      <c r="L12" s="45" t="s">
        <v>26</v>
      </c>
      <c r="N12" s="48">
        <v>3137782.82</v>
      </c>
      <c r="P12" s="48">
        <v>4533279.87</v>
      </c>
      <c r="Q12" s="48">
        <v>4586680.0199999996</v>
      </c>
      <c r="R12" s="48">
        <v>3084382.67</v>
      </c>
    </row>
    <row r="13" spans="1:18" x14ac:dyDescent="0.3">
      <c r="D13" s="45" t="s">
        <v>384</v>
      </c>
      <c r="F13" s="47">
        <v>138901</v>
      </c>
      <c r="I13" s="45">
        <v>500042</v>
      </c>
      <c r="J13" s="45" t="s">
        <v>389</v>
      </c>
      <c r="K13" s="45" t="s">
        <v>562</v>
      </c>
      <c r="L13" s="45" t="s">
        <v>26</v>
      </c>
      <c r="N13" s="48">
        <v>10809075.380000001</v>
      </c>
      <c r="P13" s="48">
        <v>104734.47</v>
      </c>
      <c r="Q13" s="45">
        <v>0</v>
      </c>
      <c r="R13" s="48">
        <v>10913809.85</v>
      </c>
    </row>
    <row r="14" spans="1:18" x14ac:dyDescent="0.3">
      <c r="D14" s="45" t="s">
        <v>384</v>
      </c>
      <c r="F14" s="47">
        <v>138901</v>
      </c>
      <c r="I14" s="45">
        <v>500048</v>
      </c>
      <c r="J14" s="45" t="s">
        <v>874</v>
      </c>
      <c r="K14" s="45" t="s">
        <v>561</v>
      </c>
      <c r="L14" s="45" t="s">
        <v>26</v>
      </c>
      <c r="N14" s="45">
        <v>0</v>
      </c>
      <c r="P14" s="48">
        <v>16919.830000000002</v>
      </c>
      <c r="Q14" s="48">
        <v>16919.830000000002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500051</v>
      </c>
      <c r="J15" s="45" t="s">
        <v>761</v>
      </c>
      <c r="K15" s="45" t="s">
        <v>561</v>
      </c>
      <c r="L15" s="45" t="s">
        <v>26</v>
      </c>
      <c r="N15" s="48">
        <v>435721.01</v>
      </c>
      <c r="P15" s="48">
        <v>492476.73</v>
      </c>
      <c r="Q15" s="48">
        <v>500086.78</v>
      </c>
      <c r="R15" s="48">
        <v>428110.96</v>
      </c>
    </row>
    <row r="16" spans="1:18" x14ac:dyDescent="0.3">
      <c r="D16" s="45" t="s">
        <v>384</v>
      </c>
      <c r="F16" s="47">
        <v>138901</v>
      </c>
      <c r="I16" s="45">
        <v>500051</v>
      </c>
      <c r="J16" s="45" t="s">
        <v>761</v>
      </c>
      <c r="K16" s="45" t="s">
        <v>562</v>
      </c>
      <c r="L16" s="45" t="s">
        <v>26</v>
      </c>
      <c r="N16" s="48">
        <v>1551845.76</v>
      </c>
      <c r="P16" s="48">
        <v>27324.37</v>
      </c>
      <c r="Q16" s="45">
        <v>0</v>
      </c>
      <c r="R16" s="48">
        <v>1579170.13</v>
      </c>
    </row>
    <row r="17" spans="4:18" x14ac:dyDescent="0.3">
      <c r="D17" s="45" t="s">
        <v>384</v>
      </c>
      <c r="F17" s="47">
        <v>138901</v>
      </c>
      <c r="I17" s="45">
        <v>500052</v>
      </c>
      <c r="J17" s="45" t="s">
        <v>875</v>
      </c>
      <c r="K17" s="45" t="s">
        <v>561</v>
      </c>
      <c r="L17" s="45" t="s">
        <v>26</v>
      </c>
      <c r="N17" s="45">
        <v>0</v>
      </c>
      <c r="P17" s="48">
        <v>25292.73</v>
      </c>
      <c r="Q17" s="48">
        <v>25292.73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500197</v>
      </c>
      <c r="J18" s="45" t="s">
        <v>391</v>
      </c>
      <c r="K18" s="45" t="s">
        <v>562</v>
      </c>
      <c r="L18" s="45" t="s">
        <v>26</v>
      </c>
      <c r="N18" s="48">
        <v>3997396.62</v>
      </c>
      <c r="P18" s="48">
        <v>45444.25</v>
      </c>
      <c r="Q18" s="45">
        <v>0</v>
      </c>
      <c r="R18" s="48">
        <v>4042840.87</v>
      </c>
    </row>
    <row r="19" spans="4:18" x14ac:dyDescent="0.3">
      <c r="D19" s="45" t="s">
        <v>384</v>
      </c>
      <c r="F19" s="47">
        <v>138901</v>
      </c>
      <c r="I19" s="45">
        <v>500204</v>
      </c>
      <c r="J19" s="45" t="s">
        <v>582</v>
      </c>
      <c r="K19" s="45" t="s">
        <v>561</v>
      </c>
      <c r="L19" s="45" t="s">
        <v>26</v>
      </c>
      <c r="N19" s="45">
        <v>0</v>
      </c>
      <c r="P19" s="48">
        <v>16764.84</v>
      </c>
      <c r="Q19" s="48">
        <v>16764.84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500206</v>
      </c>
      <c r="J20" s="45" t="s">
        <v>392</v>
      </c>
      <c r="K20" s="45" t="s">
        <v>561</v>
      </c>
      <c r="L20" s="45" t="s">
        <v>26</v>
      </c>
      <c r="N20" s="45">
        <v>0</v>
      </c>
      <c r="P20" s="48">
        <v>15545487.77</v>
      </c>
      <c r="Q20" s="48">
        <v>15545487.77</v>
      </c>
      <c r="R20" s="45">
        <v>0</v>
      </c>
    </row>
    <row r="21" spans="4:18" x14ac:dyDescent="0.3">
      <c r="D21" s="45" t="s">
        <v>384</v>
      </c>
      <c r="F21" s="47">
        <v>138901</v>
      </c>
      <c r="I21" s="45">
        <v>500225</v>
      </c>
      <c r="J21" s="45" t="s">
        <v>583</v>
      </c>
      <c r="K21" s="45" t="s">
        <v>561</v>
      </c>
      <c r="L21" s="45" t="s">
        <v>26</v>
      </c>
      <c r="N21" s="45">
        <v>0</v>
      </c>
      <c r="P21" s="48">
        <v>16143.67</v>
      </c>
      <c r="Q21" s="48">
        <v>16143.67</v>
      </c>
      <c r="R21" s="45">
        <v>0</v>
      </c>
    </row>
    <row r="22" spans="4:18" x14ac:dyDescent="0.3">
      <c r="D22" s="45" t="s">
        <v>384</v>
      </c>
      <c r="F22" s="47">
        <v>138901</v>
      </c>
      <c r="I22" s="45">
        <v>500256</v>
      </c>
      <c r="J22" s="45" t="s">
        <v>877</v>
      </c>
      <c r="K22" s="45" t="s">
        <v>561</v>
      </c>
      <c r="L22" s="45" t="s">
        <v>26</v>
      </c>
      <c r="N22" s="45">
        <v>0</v>
      </c>
      <c r="P22" s="48">
        <v>50576.160000000003</v>
      </c>
      <c r="Q22" s="48">
        <v>50576.160000000003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500264</v>
      </c>
      <c r="J23" s="45" t="s">
        <v>584</v>
      </c>
      <c r="K23" s="45" t="s">
        <v>561</v>
      </c>
      <c r="L23" s="45" t="s">
        <v>26</v>
      </c>
      <c r="N23" s="45">
        <v>0</v>
      </c>
      <c r="P23" s="48">
        <v>16296.04</v>
      </c>
      <c r="Q23" s="48">
        <v>16296.04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500265</v>
      </c>
      <c r="J24" s="45" t="s">
        <v>393</v>
      </c>
      <c r="K24" s="45" t="s">
        <v>561</v>
      </c>
      <c r="L24" s="45" t="s">
        <v>26</v>
      </c>
      <c r="N24" s="48">
        <v>5077471.8600000003</v>
      </c>
      <c r="P24" s="48">
        <v>13233264.18</v>
      </c>
      <c r="Q24" s="48">
        <v>13323867.460000001</v>
      </c>
      <c r="R24" s="48">
        <v>4986868.58</v>
      </c>
    </row>
    <row r="25" spans="4:18" x14ac:dyDescent="0.3">
      <c r="D25" s="45" t="s">
        <v>384</v>
      </c>
      <c r="F25" s="47">
        <v>138901</v>
      </c>
      <c r="I25" s="45">
        <v>500265</v>
      </c>
      <c r="J25" s="45" t="s">
        <v>393</v>
      </c>
      <c r="K25" s="45" t="s">
        <v>562</v>
      </c>
      <c r="L25" s="45" t="s">
        <v>26</v>
      </c>
      <c r="N25" s="48">
        <v>18585999.329999998</v>
      </c>
      <c r="P25" s="48">
        <v>403817.2</v>
      </c>
      <c r="Q25" s="45">
        <v>0</v>
      </c>
      <c r="R25" s="48">
        <v>18989816.530000001</v>
      </c>
    </row>
    <row r="26" spans="4:18" x14ac:dyDescent="0.3">
      <c r="D26" s="45" t="s">
        <v>384</v>
      </c>
      <c r="F26" s="47">
        <v>138901</v>
      </c>
      <c r="I26" s="45">
        <v>500274</v>
      </c>
      <c r="J26" s="45" t="s">
        <v>395</v>
      </c>
      <c r="K26" s="45" t="s">
        <v>561</v>
      </c>
      <c r="L26" s="45" t="s">
        <v>26</v>
      </c>
      <c r="N26" s="48">
        <v>1672238.87</v>
      </c>
      <c r="P26" s="48">
        <v>1643456.23</v>
      </c>
      <c r="Q26" s="48">
        <v>1682777.1</v>
      </c>
      <c r="R26" s="48">
        <v>1632918</v>
      </c>
    </row>
    <row r="27" spans="4:18" x14ac:dyDescent="0.3">
      <c r="D27" s="45" t="s">
        <v>384</v>
      </c>
      <c r="F27" s="47">
        <v>138901</v>
      </c>
      <c r="I27" s="45">
        <v>500274</v>
      </c>
      <c r="J27" s="45" t="s">
        <v>395</v>
      </c>
      <c r="K27" s="45" t="s">
        <v>562</v>
      </c>
      <c r="L27" s="45" t="s">
        <v>26</v>
      </c>
      <c r="N27" s="48">
        <v>8597446.0800000001</v>
      </c>
      <c r="P27" s="48">
        <v>241818.02</v>
      </c>
      <c r="Q27" s="45">
        <v>0</v>
      </c>
      <c r="R27" s="48">
        <v>8839264.0999999996</v>
      </c>
    </row>
    <row r="28" spans="4:18" x14ac:dyDescent="0.3">
      <c r="D28" s="45" t="s">
        <v>384</v>
      </c>
      <c r="F28" s="47">
        <v>138901</v>
      </c>
      <c r="I28" s="45">
        <v>500277</v>
      </c>
      <c r="J28" s="45" t="s">
        <v>821</v>
      </c>
      <c r="K28" s="45" t="s">
        <v>561</v>
      </c>
      <c r="L28" s="45" t="s">
        <v>26</v>
      </c>
      <c r="N28" s="45">
        <v>0</v>
      </c>
      <c r="P28" s="48">
        <v>263755.15000000002</v>
      </c>
      <c r="Q28" s="48">
        <v>263755.15000000002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500297</v>
      </c>
      <c r="J29" s="45" t="s">
        <v>396</v>
      </c>
      <c r="K29" s="45" t="s">
        <v>561</v>
      </c>
      <c r="L29" s="45" t="s">
        <v>26</v>
      </c>
      <c r="N29" s="48">
        <v>20491.98</v>
      </c>
      <c r="P29" s="48">
        <v>216336.46</v>
      </c>
      <c r="Q29" s="48">
        <v>216647</v>
      </c>
      <c r="R29" s="48">
        <v>20181.439999999999</v>
      </c>
    </row>
    <row r="30" spans="4:18" x14ac:dyDescent="0.3">
      <c r="D30" s="45" t="s">
        <v>384</v>
      </c>
      <c r="F30" s="47">
        <v>138901</v>
      </c>
      <c r="I30" s="45">
        <v>500297</v>
      </c>
      <c r="J30" s="45" t="s">
        <v>396</v>
      </c>
      <c r="K30" s="45" t="s">
        <v>562</v>
      </c>
      <c r="L30" s="45" t="s">
        <v>26</v>
      </c>
      <c r="N30" s="48">
        <v>60621.83</v>
      </c>
      <c r="P30" s="48">
        <v>24213.18</v>
      </c>
      <c r="Q30" s="45">
        <v>0</v>
      </c>
      <c r="R30" s="48">
        <v>84835.01</v>
      </c>
    </row>
    <row r="31" spans="4:18" x14ac:dyDescent="0.3">
      <c r="D31" s="45" t="s">
        <v>384</v>
      </c>
      <c r="F31" s="47">
        <v>138901</v>
      </c>
      <c r="I31" s="45">
        <v>500300</v>
      </c>
      <c r="J31" s="45" t="s">
        <v>636</v>
      </c>
      <c r="K31" s="45" t="s">
        <v>561</v>
      </c>
      <c r="L31" s="45" t="s">
        <v>26</v>
      </c>
      <c r="N31" s="45">
        <v>0</v>
      </c>
      <c r="P31" s="48">
        <v>996441.9</v>
      </c>
      <c r="Q31" s="48">
        <v>996441.9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500302</v>
      </c>
      <c r="J32" s="45" t="s">
        <v>585</v>
      </c>
      <c r="K32" s="45" t="s">
        <v>561</v>
      </c>
      <c r="L32" s="45" t="s">
        <v>26</v>
      </c>
      <c r="N32" s="45">
        <v>0</v>
      </c>
      <c r="P32" s="48">
        <v>18285.05</v>
      </c>
      <c r="Q32" s="48">
        <v>18285.05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500317</v>
      </c>
      <c r="J33" s="45" t="s">
        <v>766</v>
      </c>
      <c r="K33" s="45" t="s">
        <v>562</v>
      </c>
      <c r="L33" s="45" t="s">
        <v>26</v>
      </c>
      <c r="N33" s="48">
        <v>59878.879999999997</v>
      </c>
      <c r="P33" s="48">
        <v>1332.99</v>
      </c>
      <c r="Q33" s="45">
        <v>490.78</v>
      </c>
      <c r="R33" s="48">
        <v>60721.09</v>
      </c>
    </row>
    <row r="34" spans="4:18" x14ac:dyDescent="0.3">
      <c r="D34" s="45" t="s">
        <v>384</v>
      </c>
      <c r="F34" s="47">
        <v>138901</v>
      </c>
      <c r="I34" s="45">
        <v>500360</v>
      </c>
      <c r="J34" s="45" t="s">
        <v>768</v>
      </c>
      <c r="K34" s="45" t="s">
        <v>562</v>
      </c>
      <c r="L34" s="45" t="s">
        <v>26</v>
      </c>
      <c r="N34" s="48">
        <v>323310.5</v>
      </c>
      <c r="P34" s="45">
        <v>644.27</v>
      </c>
      <c r="Q34" s="45">
        <v>0</v>
      </c>
      <c r="R34" s="48">
        <v>323954.77</v>
      </c>
    </row>
    <row r="35" spans="4:18" x14ac:dyDescent="0.3">
      <c r="D35" s="45" t="s">
        <v>384</v>
      </c>
      <c r="F35" s="47">
        <v>138901</v>
      </c>
      <c r="I35" s="45">
        <v>500445</v>
      </c>
      <c r="J35" s="45" t="s">
        <v>886</v>
      </c>
      <c r="K35" s="45" t="s">
        <v>562</v>
      </c>
      <c r="L35" s="45" t="s">
        <v>26</v>
      </c>
      <c r="N35" s="48">
        <v>4382.17</v>
      </c>
      <c r="P35" s="48">
        <v>1789.06</v>
      </c>
      <c r="Q35" s="45">
        <v>0</v>
      </c>
      <c r="R35" s="48">
        <v>6171.23</v>
      </c>
    </row>
    <row r="36" spans="4:18" x14ac:dyDescent="0.3">
      <c r="D36" s="45" t="s">
        <v>384</v>
      </c>
      <c r="F36" s="47">
        <v>138901</v>
      </c>
      <c r="I36" s="45">
        <v>500460</v>
      </c>
      <c r="J36" s="45" t="s">
        <v>888</v>
      </c>
      <c r="K36" s="45" t="s">
        <v>561</v>
      </c>
      <c r="L36" s="45" t="s">
        <v>26</v>
      </c>
      <c r="N36" s="45">
        <v>0</v>
      </c>
      <c r="P36" s="48">
        <v>392674.32</v>
      </c>
      <c r="Q36" s="48">
        <v>392674.32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500491</v>
      </c>
      <c r="J37" s="45" t="s">
        <v>640</v>
      </c>
      <c r="K37" s="45" t="s">
        <v>561</v>
      </c>
      <c r="L37" s="45" t="s">
        <v>26</v>
      </c>
      <c r="N37" s="45">
        <v>0</v>
      </c>
      <c r="P37" s="45">
        <v>0.02</v>
      </c>
      <c r="Q37" s="45">
        <v>0.02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500508</v>
      </c>
      <c r="J38" s="45" t="s">
        <v>643</v>
      </c>
      <c r="K38" s="45" t="s">
        <v>562</v>
      </c>
      <c r="L38" s="45" t="s">
        <v>26</v>
      </c>
      <c r="N38" s="48">
        <v>43500.92</v>
      </c>
      <c r="P38" s="48">
        <v>2393.31</v>
      </c>
      <c r="Q38" s="48">
        <v>2871.82</v>
      </c>
      <c r="R38" s="48">
        <v>43022.41</v>
      </c>
    </row>
    <row r="39" spans="4:18" x14ac:dyDescent="0.3">
      <c r="D39" s="45" t="s">
        <v>384</v>
      </c>
      <c r="F39" s="47">
        <v>138901</v>
      </c>
      <c r="I39" s="45">
        <v>500512</v>
      </c>
      <c r="J39" s="45" t="s">
        <v>400</v>
      </c>
      <c r="K39" s="45" t="s">
        <v>561</v>
      </c>
      <c r="L39" s="45" t="s">
        <v>26</v>
      </c>
      <c r="N39" s="48">
        <v>524454.03</v>
      </c>
      <c r="P39" s="48">
        <v>626008.18999999994</v>
      </c>
      <c r="Q39" s="48">
        <v>530233.85</v>
      </c>
      <c r="R39" s="48">
        <v>620228.37</v>
      </c>
    </row>
    <row r="40" spans="4:18" x14ac:dyDescent="0.3">
      <c r="D40" s="45" t="s">
        <v>384</v>
      </c>
      <c r="F40" s="47">
        <v>138901</v>
      </c>
      <c r="I40" s="45">
        <v>500512</v>
      </c>
      <c r="J40" s="45" t="s">
        <v>400</v>
      </c>
      <c r="K40" s="45" t="s">
        <v>562</v>
      </c>
      <c r="L40" s="45" t="s">
        <v>26</v>
      </c>
      <c r="N40" s="48">
        <v>14839318.09</v>
      </c>
      <c r="P40" s="48">
        <v>712766.06</v>
      </c>
      <c r="Q40" s="45">
        <v>0</v>
      </c>
      <c r="R40" s="48">
        <v>15552084.15</v>
      </c>
    </row>
    <row r="41" spans="4:18" x14ac:dyDescent="0.3">
      <c r="D41" s="45" t="s">
        <v>384</v>
      </c>
      <c r="F41" s="47">
        <v>138901</v>
      </c>
      <c r="I41" s="45">
        <v>500546</v>
      </c>
      <c r="J41" s="45" t="s">
        <v>404</v>
      </c>
      <c r="K41" s="45" t="s">
        <v>562</v>
      </c>
      <c r="L41" s="45" t="s">
        <v>26</v>
      </c>
      <c r="N41" s="48">
        <v>9390.4699999999993</v>
      </c>
      <c r="P41" s="48">
        <v>1481.99</v>
      </c>
      <c r="Q41" s="45">
        <v>0</v>
      </c>
      <c r="R41" s="48">
        <v>10872.46</v>
      </c>
    </row>
    <row r="42" spans="4:18" x14ac:dyDescent="0.3">
      <c r="D42" s="45" t="s">
        <v>384</v>
      </c>
      <c r="F42" s="47">
        <v>138901</v>
      </c>
      <c r="I42" s="45">
        <v>500555</v>
      </c>
      <c r="J42" s="45" t="s">
        <v>405</v>
      </c>
      <c r="K42" s="45" t="s">
        <v>562</v>
      </c>
      <c r="L42" s="45" t="s">
        <v>26</v>
      </c>
      <c r="N42" s="48">
        <v>19519.3</v>
      </c>
      <c r="P42" s="48">
        <v>9958.27</v>
      </c>
      <c r="Q42" s="45">
        <v>0</v>
      </c>
      <c r="R42" s="48">
        <v>29477.57</v>
      </c>
    </row>
    <row r="43" spans="4:18" x14ac:dyDescent="0.3">
      <c r="D43" s="45" t="s">
        <v>384</v>
      </c>
      <c r="F43" s="47">
        <v>138901</v>
      </c>
      <c r="I43" s="45">
        <v>500557</v>
      </c>
      <c r="J43" s="45" t="s">
        <v>406</v>
      </c>
      <c r="K43" s="45" t="s">
        <v>561</v>
      </c>
      <c r="L43" s="45" t="s">
        <v>26</v>
      </c>
      <c r="N43" s="48">
        <v>3532954.2</v>
      </c>
      <c r="P43" s="48">
        <v>3457117.43</v>
      </c>
      <c r="Q43" s="48">
        <v>3576946.51</v>
      </c>
      <c r="R43" s="48">
        <v>3413125.1200000001</v>
      </c>
    </row>
    <row r="44" spans="4:18" x14ac:dyDescent="0.3">
      <c r="D44" s="45" t="s">
        <v>384</v>
      </c>
      <c r="F44" s="47">
        <v>138901</v>
      </c>
      <c r="I44" s="45">
        <v>500557</v>
      </c>
      <c r="J44" s="45" t="s">
        <v>406</v>
      </c>
      <c r="K44" s="45" t="s">
        <v>562</v>
      </c>
      <c r="L44" s="45" t="s">
        <v>26</v>
      </c>
      <c r="N44" s="48">
        <v>27763577.370000001</v>
      </c>
      <c r="P44" s="48">
        <v>1008340.1</v>
      </c>
      <c r="Q44" s="45">
        <v>0</v>
      </c>
      <c r="R44" s="48">
        <v>28771917.469999999</v>
      </c>
    </row>
    <row r="45" spans="4:18" x14ac:dyDescent="0.3">
      <c r="D45" s="45" t="s">
        <v>384</v>
      </c>
      <c r="F45" s="47">
        <v>138901</v>
      </c>
      <c r="I45" s="45">
        <v>500558</v>
      </c>
      <c r="J45" s="45" t="s">
        <v>406</v>
      </c>
      <c r="K45" s="45" t="s">
        <v>561</v>
      </c>
      <c r="L45" s="45" t="s">
        <v>26</v>
      </c>
      <c r="N45" s="48">
        <v>4762027.93</v>
      </c>
      <c r="P45" s="48">
        <v>4664426.55</v>
      </c>
      <c r="Q45" s="48">
        <v>4812409.7699999996</v>
      </c>
      <c r="R45" s="48">
        <v>4614044.71</v>
      </c>
    </row>
    <row r="46" spans="4:18" x14ac:dyDescent="0.3">
      <c r="D46" s="45" t="s">
        <v>384</v>
      </c>
      <c r="F46" s="47">
        <v>138901</v>
      </c>
      <c r="I46" s="45">
        <v>500558</v>
      </c>
      <c r="J46" s="45" t="s">
        <v>406</v>
      </c>
      <c r="K46" s="45" t="s">
        <v>562</v>
      </c>
      <c r="L46" s="45" t="s">
        <v>26</v>
      </c>
      <c r="N46" s="48">
        <v>33887712.469999999</v>
      </c>
      <c r="P46" s="48">
        <v>1151500.23</v>
      </c>
      <c r="Q46" s="45">
        <v>0</v>
      </c>
      <c r="R46" s="48">
        <v>35039212.700000003</v>
      </c>
    </row>
    <row r="47" spans="4:18" x14ac:dyDescent="0.3">
      <c r="D47" s="45" t="s">
        <v>384</v>
      </c>
      <c r="F47" s="47">
        <v>138901</v>
      </c>
      <c r="I47" s="45">
        <v>500560</v>
      </c>
      <c r="J47" s="45" t="s">
        <v>407</v>
      </c>
      <c r="K47" s="45" t="s">
        <v>562</v>
      </c>
      <c r="L47" s="45" t="s">
        <v>26</v>
      </c>
      <c r="N47" s="48">
        <v>133063.6</v>
      </c>
      <c r="P47" s="48">
        <v>2738.64</v>
      </c>
      <c r="Q47" s="45">
        <v>0</v>
      </c>
      <c r="R47" s="48">
        <v>135802.23999999999</v>
      </c>
    </row>
    <row r="48" spans="4:18" x14ac:dyDescent="0.3">
      <c r="D48" s="45" t="s">
        <v>384</v>
      </c>
      <c r="F48" s="47">
        <v>138901</v>
      </c>
      <c r="I48" s="45">
        <v>500576</v>
      </c>
      <c r="J48" s="45" t="s">
        <v>408</v>
      </c>
      <c r="K48" s="45" t="s">
        <v>561</v>
      </c>
      <c r="L48" s="45" t="s">
        <v>26</v>
      </c>
      <c r="N48" s="48">
        <v>-27876.66</v>
      </c>
      <c r="P48" s="48">
        <v>86318.29</v>
      </c>
      <c r="Q48" s="48">
        <v>89174.05</v>
      </c>
      <c r="R48" s="48">
        <v>-30732.42</v>
      </c>
    </row>
    <row r="49" spans="2:18" x14ac:dyDescent="0.3">
      <c r="D49" s="45" t="s">
        <v>384</v>
      </c>
      <c r="F49" s="47">
        <v>138901</v>
      </c>
      <c r="I49" s="45">
        <v>500576</v>
      </c>
      <c r="J49" s="45" t="s">
        <v>408</v>
      </c>
      <c r="K49" s="45" t="s">
        <v>562</v>
      </c>
      <c r="L49" s="45" t="s">
        <v>26</v>
      </c>
      <c r="N49" s="48">
        <v>1100246.82</v>
      </c>
      <c r="P49" s="48">
        <v>18149.98</v>
      </c>
      <c r="Q49" s="45">
        <v>0</v>
      </c>
      <c r="R49" s="48">
        <v>1118396.8</v>
      </c>
    </row>
    <row r="50" spans="2:18" x14ac:dyDescent="0.3">
      <c r="D50" s="45" t="s">
        <v>384</v>
      </c>
      <c r="F50" s="47">
        <v>138901</v>
      </c>
      <c r="I50" s="45">
        <v>500577</v>
      </c>
      <c r="J50" s="45" t="s">
        <v>409</v>
      </c>
      <c r="K50" s="45" t="s">
        <v>562</v>
      </c>
      <c r="L50" s="45" t="s">
        <v>26</v>
      </c>
      <c r="N50" s="48">
        <v>36349.800000000003</v>
      </c>
      <c r="P50" s="48">
        <v>2845.46</v>
      </c>
      <c r="Q50" s="45">
        <v>0</v>
      </c>
      <c r="R50" s="48">
        <v>39195.26</v>
      </c>
    </row>
    <row r="51" spans="2:18" x14ac:dyDescent="0.3">
      <c r="D51" s="45" t="s">
        <v>384</v>
      </c>
      <c r="F51" s="47">
        <v>138901</v>
      </c>
      <c r="I51" s="45">
        <v>500617</v>
      </c>
      <c r="J51" s="45" t="s">
        <v>749</v>
      </c>
      <c r="K51" s="45" t="s">
        <v>562</v>
      </c>
      <c r="L51" s="45" t="s">
        <v>26</v>
      </c>
      <c r="N51" s="48">
        <v>3227.32</v>
      </c>
      <c r="P51" s="45">
        <v>581.28</v>
      </c>
      <c r="Q51" s="45">
        <v>695.66</v>
      </c>
      <c r="R51" s="48">
        <v>3112.94</v>
      </c>
    </row>
    <row r="52" spans="2:18" x14ac:dyDescent="0.3">
      <c r="D52" s="45" t="s">
        <v>384</v>
      </c>
      <c r="F52" s="47">
        <v>138901</v>
      </c>
      <c r="I52" s="45">
        <v>500631</v>
      </c>
      <c r="J52" s="45" t="s">
        <v>413</v>
      </c>
      <c r="K52" s="45" t="s">
        <v>561</v>
      </c>
      <c r="L52" s="45" t="s">
        <v>26</v>
      </c>
      <c r="N52" s="48">
        <v>12427.75</v>
      </c>
      <c r="P52" s="48">
        <v>32492.61</v>
      </c>
      <c r="Q52" s="48">
        <v>33144.639999999999</v>
      </c>
      <c r="R52" s="48">
        <v>11775.72</v>
      </c>
    </row>
    <row r="53" spans="2:18" x14ac:dyDescent="0.3">
      <c r="D53" s="45" t="s">
        <v>384</v>
      </c>
      <c r="F53" s="47">
        <v>138901</v>
      </c>
      <c r="I53" s="45">
        <v>500631</v>
      </c>
      <c r="J53" s="45" t="s">
        <v>413</v>
      </c>
      <c r="K53" s="45" t="s">
        <v>562</v>
      </c>
      <c r="L53" s="45" t="s">
        <v>26</v>
      </c>
      <c r="N53" s="48">
        <v>74028.75</v>
      </c>
      <c r="P53" s="48">
        <v>4008.35</v>
      </c>
      <c r="Q53" s="45">
        <v>0</v>
      </c>
      <c r="R53" s="48">
        <v>78037.100000000006</v>
      </c>
    </row>
    <row r="54" spans="2:18" x14ac:dyDescent="0.3">
      <c r="D54" s="45" t="s">
        <v>384</v>
      </c>
      <c r="F54" s="47">
        <v>138901</v>
      </c>
      <c r="I54" s="45">
        <v>500644</v>
      </c>
      <c r="J54" s="45" t="s">
        <v>415</v>
      </c>
      <c r="K54" s="45" t="s">
        <v>562</v>
      </c>
      <c r="L54" s="45" t="s">
        <v>26</v>
      </c>
      <c r="N54" s="48">
        <v>2683.52</v>
      </c>
      <c r="P54" s="48">
        <v>3703.05</v>
      </c>
      <c r="Q54" s="45">
        <v>0</v>
      </c>
      <c r="R54" s="48">
        <v>6386.57</v>
      </c>
    </row>
    <row r="55" spans="2:18" x14ac:dyDescent="0.3">
      <c r="D55" s="45" t="s">
        <v>384</v>
      </c>
      <c r="F55" s="47">
        <v>138901</v>
      </c>
      <c r="I55" s="45">
        <v>500657</v>
      </c>
      <c r="J55" s="45" t="s">
        <v>916</v>
      </c>
      <c r="K55" s="45" t="s">
        <v>562</v>
      </c>
      <c r="L55" s="45" t="s">
        <v>26</v>
      </c>
      <c r="N55" s="45">
        <v>0</v>
      </c>
      <c r="P55" s="48">
        <v>14272.84</v>
      </c>
      <c r="Q55" s="48">
        <v>1128.02</v>
      </c>
      <c r="R55" s="48">
        <v>13144.82</v>
      </c>
    </row>
    <row r="56" spans="2:18" x14ac:dyDescent="0.3">
      <c r="D56" s="45" t="s">
        <v>384</v>
      </c>
      <c r="F56" s="47">
        <v>138901</v>
      </c>
      <c r="I56" s="45">
        <v>500716</v>
      </c>
      <c r="J56" s="45" t="s">
        <v>419</v>
      </c>
      <c r="K56" s="45" t="s">
        <v>561</v>
      </c>
      <c r="L56" s="45" t="s">
        <v>26</v>
      </c>
      <c r="N56" s="48">
        <v>14759.4</v>
      </c>
      <c r="P56" s="48">
        <v>16257.93</v>
      </c>
      <c r="Q56" s="48">
        <v>16529.25</v>
      </c>
      <c r="R56" s="48">
        <v>14488.08</v>
      </c>
    </row>
    <row r="57" spans="2:18" x14ac:dyDescent="0.3">
      <c r="D57" s="45" t="s">
        <v>384</v>
      </c>
      <c r="F57" s="47">
        <v>138901</v>
      </c>
      <c r="I57" s="45">
        <v>500716</v>
      </c>
      <c r="J57" s="45" t="s">
        <v>419</v>
      </c>
      <c r="K57" s="45" t="s">
        <v>562</v>
      </c>
      <c r="L57" s="45" t="s">
        <v>26</v>
      </c>
      <c r="N57" s="48">
        <v>56102.78</v>
      </c>
      <c r="P57" s="48">
        <v>4656.9799999999996</v>
      </c>
      <c r="Q57" s="45">
        <v>0</v>
      </c>
      <c r="R57" s="48">
        <v>60759.76</v>
      </c>
    </row>
    <row r="58" spans="2:18" x14ac:dyDescent="0.3">
      <c r="D58" s="45" t="s">
        <v>384</v>
      </c>
      <c r="F58" s="47">
        <v>138901</v>
      </c>
      <c r="I58" s="45">
        <v>500742</v>
      </c>
      <c r="J58" s="45" t="s">
        <v>774</v>
      </c>
      <c r="K58" s="45" t="s">
        <v>562</v>
      </c>
      <c r="L58" s="45" t="s">
        <v>26</v>
      </c>
      <c r="N58" s="45">
        <v>0</v>
      </c>
      <c r="P58" s="45">
        <v>716.46</v>
      </c>
      <c r="Q58" s="45">
        <v>0</v>
      </c>
      <c r="R58" s="45">
        <v>716.46</v>
      </c>
    </row>
    <row r="59" spans="2:18" x14ac:dyDescent="0.3">
      <c r="D59" s="45" t="s">
        <v>384</v>
      </c>
      <c r="F59" s="47">
        <v>138901</v>
      </c>
      <c r="I59" s="45">
        <v>500758</v>
      </c>
      <c r="J59" s="45" t="s">
        <v>422</v>
      </c>
      <c r="K59" s="45" t="s">
        <v>562</v>
      </c>
      <c r="L59" s="45" t="s">
        <v>26</v>
      </c>
      <c r="N59" s="48">
        <v>19329.259999999998</v>
      </c>
      <c r="P59" s="48">
        <v>3065.63</v>
      </c>
      <c r="Q59" s="48">
        <v>3116.4</v>
      </c>
      <c r="R59" s="48">
        <v>19278.490000000002</v>
      </c>
    </row>
    <row r="61" spans="2:18" x14ac:dyDescent="0.3">
      <c r="B61" s="45" t="s">
        <v>442</v>
      </c>
      <c r="D61" s="45" t="s">
        <v>384</v>
      </c>
      <c r="F61" s="47">
        <v>138901</v>
      </c>
      <c r="L61" s="45" t="s">
        <v>26</v>
      </c>
      <c r="N61" s="48">
        <v>150383250.56999999</v>
      </c>
      <c r="P61" s="48">
        <v>52844016.82</v>
      </c>
      <c r="Q61" s="48">
        <v>49382767.700000003</v>
      </c>
      <c r="R61" s="48">
        <v>153844499.69</v>
      </c>
    </row>
    <row r="63" spans="2:18" x14ac:dyDescent="0.3">
      <c r="B63" s="45" t="s">
        <v>443</v>
      </c>
      <c r="D63" s="45" t="s">
        <v>384</v>
      </c>
      <c r="L63" s="45" t="s">
        <v>26</v>
      </c>
      <c r="N63" s="48">
        <v>150383250.56999999</v>
      </c>
      <c r="P63" s="48">
        <v>52844016.82</v>
      </c>
      <c r="Q63" s="48">
        <v>49382767.700000003</v>
      </c>
      <c r="R63" s="48">
        <v>153844499.69</v>
      </c>
    </row>
    <row r="65" spans="1:18" x14ac:dyDescent="0.3">
      <c r="B65" s="45" t="s">
        <v>444</v>
      </c>
      <c r="L65" s="45" t="s">
        <v>26</v>
      </c>
      <c r="N65" s="48">
        <v>150383250.56999999</v>
      </c>
      <c r="P65" s="48">
        <v>52844016.82</v>
      </c>
      <c r="Q65" s="48">
        <v>49382767.700000003</v>
      </c>
      <c r="R65" s="48">
        <v>153844499.69</v>
      </c>
    </row>
    <row r="67" spans="1:18" x14ac:dyDescent="0.3">
      <c r="A67" s="45" t="s">
        <v>1157</v>
      </c>
    </row>
    <row r="68" spans="1:18" x14ac:dyDescent="0.3">
      <c r="A68" s="45" t="s">
        <v>446</v>
      </c>
    </row>
    <row r="69" spans="1:18" x14ac:dyDescent="0.3">
      <c r="A69" s="45" t="s">
        <v>1152</v>
      </c>
    </row>
    <row r="70" spans="1:18" x14ac:dyDescent="0.3">
      <c r="A70" s="45" t="s">
        <v>447</v>
      </c>
    </row>
    <row r="72" spans="1:18" x14ac:dyDescent="0.3">
      <c r="C72" s="45" t="s">
        <v>379</v>
      </c>
      <c r="E72" s="45" t="s">
        <v>374</v>
      </c>
      <c r="G72" s="45" t="s">
        <v>448</v>
      </c>
      <c r="H72" s="45" t="s">
        <v>380</v>
      </c>
      <c r="J72" s="45" t="s">
        <v>381</v>
      </c>
      <c r="M72" s="45" t="s">
        <v>382</v>
      </c>
      <c r="O72" s="45" t="s">
        <v>383</v>
      </c>
    </row>
    <row r="74" spans="1:18" x14ac:dyDescent="0.3">
      <c r="C74" s="45" t="s">
        <v>26</v>
      </c>
      <c r="E74" s="45" t="s">
        <v>384</v>
      </c>
      <c r="G74" s="45" t="s">
        <v>561</v>
      </c>
      <c r="H74" s="48">
        <v>21775436.760000002</v>
      </c>
      <c r="J74" s="48">
        <v>48972013.759999998</v>
      </c>
      <c r="M74" s="48">
        <v>49374465.020000003</v>
      </c>
      <c r="O74" s="48">
        <v>21372985.5</v>
      </c>
    </row>
    <row r="75" spans="1:18" x14ac:dyDescent="0.3">
      <c r="C75" s="45" t="s">
        <v>26</v>
      </c>
      <c r="E75" s="45" t="s">
        <v>384</v>
      </c>
      <c r="G75" s="45" t="s">
        <v>562</v>
      </c>
      <c r="H75" s="48">
        <v>128607813.81</v>
      </c>
      <c r="J75" s="48">
        <v>3872003.06</v>
      </c>
      <c r="M75" s="48">
        <v>8302.68</v>
      </c>
      <c r="O75" s="48">
        <v>132471514.19</v>
      </c>
    </row>
    <row r="77" spans="1:18" x14ac:dyDescent="0.3">
      <c r="B77" s="45" t="s">
        <v>442</v>
      </c>
      <c r="C77" s="45" t="s">
        <v>26</v>
      </c>
      <c r="H77" s="48">
        <v>150383250.56999999</v>
      </c>
      <c r="J77" s="48">
        <v>52844016.82</v>
      </c>
      <c r="M77" s="48">
        <v>49382767.700000003</v>
      </c>
      <c r="O77" s="48">
        <v>153844499.69</v>
      </c>
    </row>
  </sheetData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3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5" width="9.109375" style="45"/>
    <col min="6" max="6" width="9.33203125" style="47" customWidth="1"/>
    <col min="7" max="7" width="9.109375" style="45"/>
    <col min="8" max="8" width="10.6640625" style="45" customWidth="1"/>
    <col min="9" max="9" width="9.33203125" style="45" customWidth="1"/>
    <col min="10" max="10" width="10.6640625" style="45" customWidth="1"/>
    <col min="11" max="12" width="9.109375" style="45"/>
    <col min="13" max="14" width="10.6640625" style="45" customWidth="1"/>
    <col min="15" max="15" width="11.88671875" style="45" customWidth="1"/>
    <col min="16" max="17" width="10.6640625" style="45" customWidth="1"/>
    <col min="18" max="18" width="11.88671875" style="45" customWidth="1"/>
    <col min="19" max="16384" width="9.109375" style="45"/>
  </cols>
  <sheetData>
    <row r="1" spans="1:18" x14ac:dyDescent="0.3">
      <c r="A1" s="45" t="s">
        <v>1158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500445</v>
      </c>
      <c r="J7" s="45" t="s">
        <v>886</v>
      </c>
      <c r="K7" s="45" t="s">
        <v>559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384</v>
      </c>
      <c r="F8" s="47">
        <v>138901</v>
      </c>
      <c r="I8" s="45">
        <v>500515</v>
      </c>
      <c r="J8" s="45" t="s">
        <v>401</v>
      </c>
      <c r="K8" s="45" t="s">
        <v>559</v>
      </c>
      <c r="L8" s="45" t="s">
        <v>26</v>
      </c>
      <c r="N8" s="45">
        <v>106.54</v>
      </c>
      <c r="P8" s="45">
        <v>385.95</v>
      </c>
      <c r="Q8" s="45">
        <v>0</v>
      </c>
      <c r="R8" s="45">
        <v>492.49</v>
      </c>
    </row>
    <row r="9" spans="1:18" x14ac:dyDescent="0.3">
      <c r="D9" s="45" t="s">
        <v>384</v>
      </c>
      <c r="F9" s="47">
        <v>138901</v>
      </c>
      <c r="I9" s="45">
        <v>500515</v>
      </c>
      <c r="J9" s="45" t="s">
        <v>401</v>
      </c>
      <c r="K9" s="45" t="s">
        <v>560</v>
      </c>
      <c r="L9" s="45" t="s">
        <v>26</v>
      </c>
      <c r="N9" s="45">
        <v>55.92</v>
      </c>
      <c r="P9" s="45">
        <v>142.31</v>
      </c>
      <c r="Q9" s="45">
        <v>142.93</v>
      </c>
      <c r="R9" s="45">
        <v>55.3</v>
      </c>
    </row>
    <row r="10" spans="1:18" x14ac:dyDescent="0.3">
      <c r="D10" s="45" t="s">
        <v>384</v>
      </c>
      <c r="F10" s="47">
        <v>138901</v>
      </c>
      <c r="I10" s="45">
        <v>500520</v>
      </c>
      <c r="J10" s="45" t="s">
        <v>895</v>
      </c>
      <c r="K10" s="45" t="s">
        <v>559</v>
      </c>
      <c r="L10" s="45" t="s">
        <v>26</v>
      </c>
      <c r="N10" s="45">
        <v>0</v>
      </c>
      <c r="P10" s="48">
        <v>3884.99</v>
      </c>
      <c r="Q10" s="45">
        <v>0</v>
      </c>
      <c r="R10" s="48">
        <v>3884.99</v>
      </c>
    </row>
    <row r="11" spans="1:18" x14ac:dyDescent="0.3">
      <c r="D11" s="45" t="s">
        <v>384</v>
      </c>
      <c r="F11" s="47">
        <v>138901</v>
      </c>
      <c r="I11" s="45">
        <v>500540</v>
      </c>
      <c r="J11" s="45" t="s">
        <v>748</v>
      </c>
      <c r="K11" s="45" t="s">
        <v>559</v>
      </c>
      <c r="L11" s="45" t="s">
        <v>26</v>
      </c>
      <c r="N11" s="48">
        <v>8846.8700000000008</v>
      </c>
      <c r="P11" s="48">
        <v>2166.5</v>
      </c>
      <c r="Q11" s="48">
        <v>5979.48</v>
      </c>
      <c r="R11" s="48">
        <v>5033.8900000000003</v>
      </c>
    </row>
    <row r="12" spans="1:18" x14ac:dyDescent="0.3">
      <c r="D12" s="45" t="s">
        <v>384</v>
      </c>
      <c r="F12" s="47">
        <v>138901</v>
      </c>
      <c r="I12" s="45">
        <v>500540</v>
      </c>
      <c r="J12" s="45" t="s">
        <v>748</v>
      </c>
      <c r="K12" s="45" t="s">
        <v>560</v>
      </c>
      <c r="L12" s="45" t="s">
        <v>26</v>
      </c>
      <c r="N12" s="45">
        <v>-441.77</v>
      </c>
      <c r="P12" s="48">
        <v>7849.75</v>
      </c>
      <c r="Q12" s="48">
        <v>7944.58</v>
      </c>
      <c r="R12" s="45">
        <v>-536.6</v>
      </c>
    </row>
    <row r="13" spans="1:18" x14ac:dyDescent="0.3">
      <c r="D13" s="45" t="s">
        <v>384</v>
      </c>
      <c r="F13" s="47">
        <v>138901</v>
      </c>
      <c r="I13" s="45">
        <v>500544</v>
      </c>
      <c r="J13" s="45" t="s">
        <v>899</v>
      </c>
      <c r="K13" s="45" t="s">
        <v>559</v>
      </c>
      <c r="L13" s="45" t="s">
        <v>26</v>
      </c>
      <c r="N13" s="45">
        <v>0</v>
      </c>
      <c r="P13" s="45">
        <v>0</v>
      </c>
      <c r="Q13" s="45">
        <v>0</v>
      </c>
      <c r="R13" s="45">
        <v>0</v>
      </c>
    </row>
    <row r="14" spans="1:18" x14ac:dyDescent="0.3">
      <c r="D14" s="45" t="s">
        <v>384</v>
      </c>
      <c r="F14" s="47">
        <v>138901</v>
      </c>
      <c r="I14" s="45">
        <v>500602</v>
      </c>
      <c r="J14" s="45" t="s">
        <v>568</v>
      </c>
      <c r="K14" s="45" t="s">
        <v>559</v>
      </c>
      <c r="L14" s="45" t="s">
        <v>26</v>
      </c>
      <c r="N14" s="45">
        <v>0</v>
      </c>
      <c r="P14" s="48">
        <v>1750.36</v>
      </c>
      <c r="Q14" s="48">
        <v>1750.36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500602</v>
      </c>
      <c r="J15" s="45" t="s">
        <v>568</v>
      </c>
      <c r="K15" s="45" t="s">
        <v>560</v>
      </c>
      <c r="L15" s="45" t="s">
        <v>26</v>
      </c>
      <c r="N15" s="45">
        <v>0</v>
      </c>
      <c r="P15" s="45">
        <v>93.77</v>
      </c>
      <c r="Q15" s="45">
        <v>93.77</v>
      </c>
      <c r="R15" s="45">
        <v>0</v>
      </c>
    </row>
    <row r="16" spans="1:18" x14ac:dyDescent="0.3">
      <c r="D16" s="45" t="s">
        <v>384</v>
      </c>
      <c r="F16" s="47">
        <v>138901</v>
      </c>
      <c r="I16" s="45">
        <v>500617</v>
      </c>
      <c r="J16" s="45" t="s">
        <v>749</v>
      </c>
      <c r="K16" s="45" t="s">
        <v>559</v>
      </c>
      <c r="L16" s="45" t="s">
        <v>26</v>
      </c>
      <c r="N16" s="45">
        <v>0</v>
      </c>
      <c r="P16" s="45">
        <v>231.17</v>
      </c>
      <c r="Q16" s="45">
        <v>231.17</v>
      </c>
      <c r="R16" s="45">
        <v>0</v>
      </c>
    </row>
    <row r="17" spans="4:18" x14ac:dyDescent="0.3">
      <c r="D17" s="45" t="s">
        <v>384</v>
      </c>
      <c r="F17" s="47">
        <v>138901</v>
      </c>
      <c r="I17" s="45">
        <v>500640</v>
      </c>
      <c r="J17" s="45" t="s">
        <v>414</v>
      </c>
      <c r="K17" s="45" t="s">
        <v>559</v>
      </c>
      <c r="L17" s="45" t="s">
        <v>26</v>
      </c>
      <c r="N17" s="48">
        <v>3607.27</v>
      </c>
      <c r="P17" s="45">
        <v>0</v>
      </c>
      <c r="Q17" s="45">
        <v>0</v>
      </c>
      <c r="R17" s="48">
        <v>3607.27</v>
      </c>
    </row>
    <row r="18" spans="4:18" x14ac:dyDescent="0.3">
      <c r="D18" s="45" t="s">
        <v>384</v>
      </c>
      <c r="F18" s="47">
        <v>138901</v>
      </c>
      <c r="I18" s="45">
        <v>500640</v>
      </c>
      <c r="J18" s="45" t="s">
        <v>414</v>
      </c>
      <c r="K18" s="45" t="s">
        <v>560</v>
      </c>
      <c r="L18" s="45" t="s">
        <v>26</v>
      </c>
      <c r="N18" s="45">
        <v>540.53</v>
      </c>
      <c r="P18" s="45">
        <v>555.57000000000005</v>
      </c>
      <c r="Q18" s="45">
        <v>571.45000000000005</v>
      </c>
      <c r="R18" s="45">
        <v>524.65</v>
      </c>
    </row>
    <row r="19" spans="4:18" x14ac:dyDescent="0.3">
      <c r="D19" s="45" t="s">
        <v>384</v>
      </c>
      <c r="F19" s="47">
        <v>138901</v>
      </c>
      <c r="I19" s="45">
        <v>500642</v>
      </c>
      <c r="J19" s="45" t="s">
        <v>414</v>
      </c>
      <c r="K19" s="45" t="s">
        <v>559</v>
      </c>
      <c r="L19" s="45" t="s">
        <v>26</v>
      </c>
      <c r="N19" s="48">
        <v>5862.72</v>
      </c>
      <c r="P19" s="45">
        <v>0</v>
      </c>
      <c r="Q19" s="45">
        <v>0</v>
      </c>
      <c r="R19" s="48">
        <v>5862.72</v>
      </c>
    </row>
    <row r="20" spans="4:18" x14ac:dyDescent="0.3">
      <c r="D20" s="45" t="s">
        <v>384</v>
      </c>
      <c r="F20" s="47">
        <v>138901</v>
      </c>
      <c r="I20" s="45">
        <v>500642</v>
      </c>
      <c r="J20" s="45" t="s">
        <v>414</v>
      </c>
      <c r="K20" s="45" t="s">
        <v>560</v>
      </c>
      <c r="L20" s="45" t="s">
        <v>26</v>
      </c>
      <c r="N20" s="45">
        <v>833.99</v>
      </c>
      <c r="P20" s="48">
        <v>1626.19</v>
      </c>
      <c r="Q20" s="48">
        <v>1651.81</v>
      </c>
      <c r="R20" s="45">
        <v>808.37</v>
      </c>
    </row>
    <row r="21" spans="4:18" x14ac:dyDescent="0.3">
      <c r="D21" s="45" t="s">
        <v>384</v>
      </c>
      <c r="F21" s="47">
        <v>138901</v>
      </c>
      <c r="I21" s="45">
        <v>500686</v>
      </c>
      <c r="J21" s="45" t="s">
        <v>751</v>
      </c>
      <c r="K21" s="45" t="s">
        <v>559</v>
      </c>
      <c r="L21" s="45" t="s">
        <v>26</v>
      </c>
      <c r="N21" s="45">
        <v>0</v>
      </c>
      <c r="P21" s="45">
        <v>6.55</v>
      </c>
      <c r="Q21" s="45">
        <v>0</v>
      </c>
      <c r="R21" s="45">
        <v>6.55</v>
      </c>
    </row>
    <row r="22" spans="4:18" x14ac:dyDescent="0.3">
      <c r="D22" s="45" t="s">
        <v>384</v>
      </c>
      <c r="F22" s="47">
        <v>138901</v>
      </c>
      <c r="I22" s="45">
        <v>500686</v>
      </c>
      <c r="J22" s="45" t="s">
        <v>751</v>
      </c>
      <c r="K22" s="45" t="s">
        <v>560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500710</v>
      </c>
      <c r="J23" s="45" t="s">
        <v>772</v>
      </c>
      <c r="K23" s="45" t="s">
        <v>559</v>
      </c>
      <c r="L23" s="45" t="s">
        <v>26</v>
      </c>
      <c r="N23" s="45">
        <v>9.07</v>
      </c>
      <c r="P23" s="45">
        <v>21.73</v>
      </c>
      <c r="Q23" s="45">
        <v>0</v>
      </c>
      <c r="R23" s="45">
        <v>30.8</v>
      </c>
    </row>
    <row r="24" spans="4:18" x14ac:dyDescent="0.3">
      <c r="D24" s="45" t="s">
        <v>384</v>
      </c>
      <c r="F24" s="47">
        <v>138901</v>
      </c>
      <c r="I24" s="45">
        <v>500732</v>
      </c>
      <c r="J24" s="45" t="s">
        <v>647</v>
      </c>
      <c r="K24" s="45" t="s">
        <v>559</v>
      </c>
      <c r="L24" s="45" t="s">
        <v>26</v>
      </c>
      <c r="N24" s="45">
        <v>0</v>
      </c>
      <c r="P24" s="45">
        <v>801.06</v>
      </c>
      <c r="Q24" s="45">
        <v>123.62</v>
      </c>
      <c r="R24" s="45">
        <v>677.44</v>
      </c>
    </row>
    <row r="25" spans="4:18" x14ac:dyDescent="0.3">
      <c r="D25" s="45" t="s">
        <v>384</v>
      </c>
      <c r="F25" s="47">
        <v>138901</v>
      </c>
      <c r="I25" s="45">
        <v>500732</v>
      </c>
      <c r="J25" s="45" t="s">
        <v>647</v>
      </c>
      <c r="K25" s="45" t="s">
        <v>560</v>
      </c>
      <c r="L25" s="45" t="s">
        <v>26</v>
      </c>
      <c r="N25" s="45">
        <v>0</v>
      </c>
      <c r="P25" s="45">
        <v>4.4800000000000004</v>
      </c>
      <c r="Q25" s="45">
        <v>5.55</v>
      </c>
      <c r="R25" s="45">
        <v>-1.07</v>
      </c>
    </row>
    <row r="26" spans="4:18" x14ac:dyDescent="0.3">
      <c r="D26" s="45" t="s">
        <v>384</v>
      </c>
      <c r="F26" s="47">
        <v>138901</v>
      </c>
      <c r="I26" s="45">
        <v>500740</v>
      </c>
      <c r="J26" s="45" t="s">
        <v>927</v>
      </c>
      <c r="K26" s="45" t="s">
        <v>559</v>
      </c>
      <c r="L26" s="45" t="s">
        <v>26</v>
      </c>
      <c r="N26" s="48">
        <v>22359.25</v>
      </c>
      <c r="P26" s="48">
        <v>4488.42</v>
      </c>
      <c r="Q26" s="45">
        <v>0</v>
      </c>
      <c r="R26" s="48">
        <v>26847.67</v>
      </c>
    </row>
    <row r="27" spans="4:18" x14ac:dyDescent="0.3">
      <c r="D27" s="45" t="s">
        <v>384</v>
      </c>
      <c r="F27" s="47">
        <v>138901</v>
      </c>
      <c r="I27" s="45">
        <v>500740</v>
      </c>
      <c r="J27" s="45" t="s">
        <v>927</v>
      </c>
      <c r="K27" s="45" t="s">
        <v>560</v>
      </c>
      <c r="L27" s="45" t="s">
        <v>26</v>
      </c>
      <c r="N27" s="45">
        <v>171.48</v>
      </c>
      <c r="P27" s="45">
        <v>284.85000000000002</v>
      </c>
      <c r="Q27" s="45">
        <v>371.12</v>
      </c>
      <c r="R27" s="45">
        <v>85.21</v>
      </c>
    </row>
    <row r="28" spans="4:18" x14ac:dyDescent="0.3">
      <c r="D28" s="45" t="s">
        <v>384</v>
      </c>
      <c r="F28" s="47">
        <v>138901</v>
      </c>
      <c r="I28" s="45">
        <v>500741</v>
      </c>
      <c r="J28" s="45" t="s">
        <v>928</v>
      </c>
      <c r="K28" s="45" t="s">
        <v>559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500741</v>
      </c>
      <c r="J29" s="45" t="s">
        <v>928</v>
      </c>
      <c r="K29" s="45" t="s">
        <v>560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7">
        <v>138901</v>
      </c>
      <c r="I30" s="45">
        <v>500742</v>
      </c>
      <c r="J30" s="45" t="s">
        <v>774</v>
      </c>
      <c r="K30" s="45" t="s">
        <v>559</v>
      </c>
      <c r="L30" s="45" t="s">
        <v>26</v>
      </c>
      <c r="N30" s="45">
        <v>0</v>
      </c>
      <c r="P30" s="48">
        <v>1218.24</v>
      </c>
      <c r="Q30" s="48">
        <v>1218.24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500748</v>
      </c>
      <c r="J31" s="45" t="s">
        <v>752</v>
      </c>
      <c r="K31" s="45" t="s">
        <v>559</v>
      </c>
      <c r="L31" s="45" t="s">
        <v>26</v>
      </c>
      <c r="N31" s="45">
        <v>152.1</v>
      </c>
      <c r="P31" s="45">
        <v>137.11000000000001</v>
      </c>
      <c r="Q31" s="45">
        <v>0</v>
      </c>
      <c r="R31" s="45">
        <v>289.20999999999998</v>
      </c>
    </row>
    <row r="32" spans="4:18" x14ac:dyDescent="0.3">
      <c r="D32" s="45" t="s">
        <v>384</v>
      </c>
      <c r="F32" s="47">
        <v>138901</v>
      </c>
      <c r="I32" s="45">
        <v>500758</v>
      </c>
      <c r="J32" s="45" t="s">
        <v>422</v>
      </c>
      <c r="K32" s="45" t="s">
        <v>559</v>
      </c>
      <c r="L32" s="45" t="s">
        <v>26</v>
      </c>
      <c r="N32" s="45">
        <v>0</v>
      </c>
      <c r="P32" s="45">
        <v>723.34</v>
      </c>
      <c r="Q32" s="45">
        <v>723.34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500776</v>
      </c>
      <c r="J33" s="45" t="s">
        <v>424</v>
      </c>
      <c r="K33" s="45" t="s">
        <v>559</v>
      </c>
      <c r="L33" s="45" t="s">
        <v>26</v>
      </c>
      <c r="N33" s="48">
        <v>35464.53</v>
      </c>
      <c r="P33" s="48">
        <v>11367.38</v>
      </c>
      <c r="Q33" s="48">
        <v>26945.82</v>
      </c>
      <c r="R33" s="48">
        <v>19886.09</v>
      </c>
    </row>
    <row r="34" spans="4:18" x14ac:dyDescent="0.3">
      <c r="D34" s="45" t="s">
        <v>384</v>
      </c>
      <c r="F34" s="47">
        <v>138901</v>
      </c>
      <c r="I34" s="45">
        <v>500776</v>
      </c>
      <c r="J34" s="45" t="s">
        <v>424</v>
      </c>
      <c r="K34" s="45" t="s">
        <v>560</v>
      </c>
      <c r="L34" s="45" t="s">
        <v>26</v>
      </c>
      <c r="N34" s="48">
        <v>2916.58</v>
      </c>
      <c r="P34" s="48">
        <v>16197.59</v>
      </c>
      <c r="Q34" s="48">
        <v>16202.24</v>
      </c>
      <c r="R34" s="48">
        <v>2911.93</v>
      </c>
    </row>
    <row r="35" spans="4:18" x14ac:dyDescent="0.3">
      <c r="D35" s="45" t="s">
        <v>384</v>
      </c>
      <c r="F35" s="47">
        <v>138901</v>
      </c>
      <c r="I35" s="45">
        <v>500781</v>
      </c>
      <c r="J35" s="45" t="s">
        <v>424</v>
      </c>
      <c r="K35" s="45" t="s">
        <v>559</v>
      </c>
      <c r="L35" s="45" t="s">
        <v>26</v>
      </c>
      <c r="N35" s="48">
        <v>5419.57</v>
      </c>
      <c r="P35" s="48">
        <v>2519.0300000000002</v>
      </c>
      <c r="Q35" s="45">
        <v>0</v>
      </c>
      <c r="R35" s="48">
        <v>7938.6</v>
      </c>
    </row>
    <row r="36" spans="4:18" x14ac:dyDescent="0.3">
      <c r="D36" s="45" t="s">
        <v>384</v>
      </c>
      <c r="F36" s="47">
        <v>138901</v>
      </c>
      <c r="I36" s="45">
        <v>500781</v>
      </c>
      <c r="J36" s="45" t="s">
        <v>424</v>
      </c>
      <c r="K36" s="45" t="s">
        <v>560</v>
      </c>
      <c r="L36" s="45" t="s">
        <v>26</v>
      </c>
      <c r="N36" s="45">
        <v>654.03</v>
      </c>
      <c r="P36" s="48">
        <v>2605.2800000000002</v>
      </c>
      <c r="Q36" s="48">
        <v>2628.52</v>
      </c>
      <c r="R36" s="45">
        <v>630.79</v>
      </c>
    </row>
    <row r="37" spans="4:18" x14ac:dyDescent="0.3">
      <c r="D37" s="45" t="s">
        <v>384</v>
      </c>
      <c r="F37" s="47">
        <v>138901</v>
      </c>
      <c r="I37" s="45">
        <v>500787</v>
      </c>
      <c r="J37" s="45" t="s">
        <v>775</v>
      </c>
      <c r="K37" s="45" t="s">
        <v>559</v>
      </c>
      <c r="L37" s="45" t="s">
        <v>26</v>
      </c>
      <c r="N37" s="45">
        <v>0</v>
      </c>
      <c r="P37" s="48">
        <v>1694.07</v>
      </c>
      <c r="Q37" s="48">
        <v>1694.07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500787</v>
      </c>
      <c r="J38" s="45" t="s">
        <v>775</v>
      </c>
      <c r="K38" s="45" t="s">
        <v>560</v>
      </c>
      <c r="L38" s="45" t="s">
        <v>26</v>
      </c>
      <c r="N38" s="45">
        <v>0</v>
      </c>
      <c r="P38" s="45">
        <v>139.28</v>
      </c>
      <c r="Q38" s="45">
        <v>139.28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500793</v>
      </c>
      <c r="J39" s="45" t="s">
        <v>753</v>
      </c>
      <c r="K39" s="45" t="s">
        <v>559</v>
      </c>
      <c r="L39" s="45" t="s">
        <v>26</v>
      </c>
      <c r="N39" s="45">
        <v>12.94</v>
      </c>
      <c r="P39" s="48">
        <v>13813.25</v>
      </c>
      <c r="Q39" s="45">
        <v>0</v>
      </c>
      <c r="R39" s="48">
        <v>13826.19</v>
      </c>
    </row>
    <row r="40" spans="4:18" x14ac:dyDescent="0.3">
      <c r="D40" s="45" t="s">
        <v>384</v>
      </c>
      <c r="F40" s="47">
        <v>138901</v>
      </c>
      <c r="I40" s="45">
        <v>500793</v>
      </c>
      <c r="J40" s="45" t="s">
        <v>753</v>
      </c>
      <c r="K40" s="45" t="s">
        <v>560</v>
      </c>
      <c r="L40" s="45" t="s">
        <v>26</v>
      </c>
      <c r="N40" s="45">
        <v>-0.37</v>
      </c>
      <c r="P40" s="45">
        <v>1.28</v>
      </c>
      <c r="Q40" s="45">
        <v>1.33</v>
      </c>
      <c r="R40" s="45">
        <v>-0.42</v>
      </c>
    </row>
    <row r="41" spans="4:18" x14ac:dyDescent="0.3">
      <c r="D41" s="45" t="s">
        <v>384</v>
      </c>
      <c r="F41" s="47">
        <v>138901</v>
      </c>
      <c r="I41" s="45">
        <v>500806</v>
      </c>
      <c r="J41" s="45" t="s">
        <v>426</v>
      </c>
      <c r="K41" s="45" t="s">
        <v>559</v>
      </c>
      <c r="L41" s="45" t="s">
        <v>26</v>
      </c>
      <c r="N41" s="45">
        <v>19.920000000000002</v>
      </c>
      <c r="P41" s="45">
        <v>37.18</v>
      </c>
      <c r="Q41" s="45">
        <v>0</v>
      </c>
      <c r="R41" s="45">
        <v>57.1</v>
      </c>
    </row>
    <row r="42" spans="4:18" x14ac:dyDescent="0.3">
      <c r="D42" s="45" t="s">
        <v>384</v>
      </c>
      <c r="F42" s="47">
        <v>138901</v>
      </c>
      <c r="I42" s="45">
        <v>500837</v>
      </c>
      <c r="J42" s="45" t="s">
        <v>1117</v>
      </c>
      <c r="K42" s="45" t="s">
        <v>559</v>
      </c>
      <c r="L42" s="45" t="s">
        <v>26</v>
      </c>
      <c r="N42" s="45">
        <v>6.7</v>
      </c>
      <c r="P42" s="45">
        <v>205.49</v>
      </c>
      <c r="Q42" s="45">
        <v>206.15</v>
      </c>
      <c r="R42" s="45">
        <v>6.04</v>
      </c>
    </row>
    <row r="43" spans="4:18" x14ac:dyDescent="0.3">
      <c r="D43" s="45" t="s">
        <v>384</v>
      </c>
      <c r="F43" s="47">
        <v>138901</v>
      </c>
      <c r="I43" s="45">
        <v>500837</v>
      </c>
      <c r="J43" s="45" t="s">
        <v>1117</v>
      </c>
      <c r="K43" s="45" t="s">
        <v>560</v>
      </c>
      <c r="L43" s="45" t="s">
        <v>26</v>
      </c>
      <c r="N43" s="45">
        <v>0</v>
      </c>
      <c r="P43" s="45">
        <v>0</v>
      </c>
      <c r="Q43" s="45">
        <v>0.16</v>
      </c>
      <c r="R43" s="45">
        <v>-0.16</v>
      </c>
    </row>
    <row r="44" spans="4:18" x14ac:dyDescent="0.3">
      <c r="D44" s="45" t="s">
        <v>384</v>
      </c>
      <c r="F44" s="47">
        <v>138901</v>
      </c>
      <c r="I44" s="45">
        <v>500846</v>
      </c>
      <c r="J44" s="45" t="s">
        <v>754</v>
      </c>
      <c r="K44" s="45" t="s">
        <v>559</v>
      </c>
      <c r="L44" s="45" t="s">
        <v>26</v>
      </c>
      <c r="N44" s="45">
        <v>0.04</v>
      </c>
      <c r="P44" s="45">
        <v>0.04</v>
      </c>
      <c r="Q44" s="45">
        <v>0</v>
      </c>
      <c r="R44" s="45">
        <v>0.08</v>
      </c>
    </row>
    <row r="45" spans="4:18" x14ac:dyDescent="0.3">
      <c r="D45" s="45" t="s">
        <v>384</v>
      </c>
      <c r="F45" s="47">
        <v>138901</v>
      </c>
      <c r="I45" s="45">
        <v>500852</v>
      </c>
      <c r="J45" s="45" t="s">
        <v>429</v>
      </c>
      <c r="K45" s="45" t="s">
        <v>559</v>
      </c>
      <c r="L45" s="45" t="s">
        <v>26</v>
      </c>
      <c r="N45" s="45">
        <v>23</v>
      </c>
      <c r="P45" s="45">
        <v>25.44</v>
      </c>
      <c r="Q45" s="45">
        <v>0</v>
      </c>
      <c r="R45" s="45">
        <v>48.44</v>
      </c>
    </row>
    <row r="46" spans="4:18" x14ac:dyDescent="0.3">
      <c r="D46" s="45" t="s">
        <v>384</v>
      </c>
      <c r="F46" s="47">
        <v>138901</v>
      </c>
      <c r="I46" s="45">
        <v>500856</v>
      </c>
      <c r="J46" s="45" t="s">
        <v>755</v>
      </c>
      <c r="K46" s="45" t="s">
        <v>559</v>
      </c>
      <c r="L46" s="45" t="s">
        <v>26</v>
      </c>
      <c r="N46" s="48">
        <v>6008.18</v>
      </c>
      <c r="P46" s="48">
        <v>3343.52</v>
      </c>
      <c r="Q46" s="45">
        <v>226.9</v>
      </c>
      <c r="R46" s="48">
        <v>9124.7999999999993</v>
      </c>
    </row>
    <row r="47" spans="4:18" x14ac:dyDescent="0.3">
      <c r="D47" s="45" t="s">
        <v>384</v>
      </c>
      <c r="F47" s="47">
        <v>138901</v>
      </c>
      <c r="I47" s="45">
        <v>500856</v>
      </c>
      <c r="J47" s="45" t="s">
        <v>755</v>
      </c>
      <c r="K47" s="45" t="s">
        <v>560</v>
      </c>
      <c r="L47" s="45" t="s">
        <v>26</v>
      </c>
      <c r="N47" s="45">
        <v>-1.1299999999999999</v>
      </c>
      <c r="P47" s="45">
        <v>22.43</v>
      </c>
      <c r="Q47" s="45">
        <v>45.29</v>
      </c>
      <c r="R47" s="45">
        <v>-23.99</v>
      </c>
    </row>
    <row r="48" spans="4:18" x14ac:dyDescent="0.3">
      <c r="D48" s="45" t="s">
        <v>384</v>
      </c>
      <c r="F48" s="47">
        <v>138901</v>
      </c>
      <c r="I48" s="45">
        <v>500866</v>
      </c>
      <c r="J48" s="45" t="s">
        <v>429</v>
      </c>
      <c r="K48" s="45" t="s">
        <v>559</v>
      </c>
      <c r="L48" s="45" t="s">
        <v>26</v>
      </c>
      <c r="N48" s="45">
        <v>4.9000000000000004</v>
      </c>
      <c r="P48" s="45">
        <v>2.39</v>
      </c>
      <c r="Q48" s="45">
        <v>3.1</v>
      </c>
      <c r="R48" s="45">
        <v>4.1900000000000004</v>
      </c>
    </row>
    <row r="49" spans="1:18" x14ac:dyDescent="0.3">
      <c r="D49" s="45" t="s">
        <v>384</v>
      </c>
      <c r="F49" s="47">
        <v>138901</v>
      </c>
      <c r="I49" s="45">
        <v>500878</v>
      </c>
      <c r="J49" s="45" t="s">
        <v>430</v>
      </c>
      <c r="K49" s="45" t="s">
        <v>559</v>
      </c>
      <c r="L49" s="45" t="s">
        <v>26</v>
      </c>
      <c r="N49" s="45">
        <v>0.5</v>
      </c>
      <c r="P49" s="45">
        <v>0</v>
      </c>
      <c r="Q49" s="45">
        <v>0.5</v>
      </c>
      <c r="R49" s="45">
        <v>0</v>
      </c>
    </row>
    <row r="50" spans="1:18" x14ac:dyDescent="0.3">
      <c r="D50" s="45" t="s">
        <v>384</v>
      </c>
      <c r="F50" s="47">
        <v>138901</v>
      </c>
      <c r="I50" s="45">
        <v>500883</v>
      </c>
      <c r="J50" s="45" t="s">
        <v>431</v>
      </c>
      <c r="K50" s="45" t="s">
        <v>559</v>
      </c>
      <c r="L50" s="45" t="s">
        <v>26</v>
      </c>
      <c r="N50" s="45">
        <v>0</v>
      </c>
      <c r="P50" s="45">
        <v>7.92</v>
      </c>
      <c r="Q50" s="45">
        <v>0</v>
      </c>
      <c r="R50" s="45">
        <v>7.92</v>
      </c>
    </row>
    <row r="51" spans="1:18" x14ac:dyDescent="0.3">
      <c r="D51" s="45" t="s">
        <v>384</v>
      </c>
      <c r="F51" s="47">
        <v>138901</v>
      </c>
      <c r="I51" s="45">
        <v>500884</v>
      </c>
      <c r="J51" s="45" t="s">
        <v>431</v>
      </c>
      <c r="K51" s="45" t="s">
        <v>559</v>
      </c>
      <c r="L51" s="45" t="s">
        <v>26</v>
      </c>
      <c r="N51" s="45">
        <v>0</v>
      </c>
      <c r="P51" s="45">
        <v>8.01</v>
      </c>
      <c r="Q51" s="45">
        <v>0</v>
      </c>
      <c r="R51" s="45">
        <v>8.01</v>
      </c>
    </row>
    <row r="53" spans="1:18" x14ac:dyDescent="0.3">
      <c r="B53" s="45" t="s">
        <v>442</v>
      </c>
      <c r="D53" s="45" t="s">
        <v>384</v>
      </c>
      <c r="F53" s="47">
        <v>138901</v>
      </c>
      <c r="L53" s="45" t="s">
        <v>26</v>
      </c>
      <c r="N53" s="48">
        <v>92633.36</v>
      </c>
      <c r="P53" s="48">
        <v>78361.919999999998</v>
      </c>
      <c r="Q53" s="48">
        <v>68900.78</v>
      </c>
      <c r="R53" s="48">
        <v>102094.5</v>
      </c>
    </row>
    <row r="55" spans="1:18" x14ac:dyDescent="0.3">
      <c r="B55" s="45" t="s">
        <v>443</v>
      </c>
      <c r="D55" s="45" t="s">
        <v>384</v>
      </c>
      <c r="L55" s="45" t="s">
        <v>26</v>
      </c>
      <c r="N55" s="48">
        <v>92633.36</v>
      </c>
      <c r="P55" s="48">
        <v>78361.919999999998</v>
      </c>
      <c r="Q55" s="48">
        <v>68900.78</v>
      </c>
      <c r="R55" s="48">
        <v>102094.5</v>
      </c>
    </row>
    <row r="57" spans="1:18" x14ac:dyDescent="0.3">
      <c r="B57" s="45" t="s">
        <v>444</v>
      </c>
      <c r="L57" s="45" t="s">
        <v>26</v>
      </c>
      <c r="N57" s="48">
        <v>92633.36</v>
      </c>
      <c r="P57" s="48">
        <v>78361.919999999998</v>
      </c>
      <c r="Q57" s="48">
        <v>68900.78</v>
      </c>
      <c r="R57" s="48">
        <v>102094.5</v>
      </c>
    </row>
    <row r="59" spans="1:18" x14ac:dyDescent="0.3">
      <c r="A59" s="45" t="s">
        <v>1159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384</v>
      </c>
      <c r="G66" s="45" t="s">
        <v>559</v>
      </c>
      <c r="H66" s="48">
        <v>87904.1</v>
      </c>
      <c r="J66" s="48">
        <v>48839.14</v>
      </c>
      <c r="M66" s="48">
        <v>39102.75</v>
      </c>
      <c r="O66" s="48">
        <v>97640.49</v>
      </c>
    </row>
    <row r="67" spans="2:15" x14ac:dyDescent="0.3">
      <c r="C67" s="45" t="s">
        <v>26</v>
      </c>
      <c r="E67" s="45" t="s">
        <v>384</v>
      </c>
      <c r="G67" s="45" t="s">
        <v>560</v>
      </c>
      <c r="H67" s="48">
        <v>4729.26</v>
      </c>
      <c r="J67" s="48">
        <v>29522.78</v>
      </c>
      <c r="M67" s="48">
        <v>29798.03</v>
      </c>
      <c r="O67" s="48">
        <v>4454.01</v>
      </c>
    </row>
    <row r="69" spans="2:15" x14ac:dyDescent="0.3">
      <c r="B69" s="45" t="s">
        <v>442</v>
      </c>
      <c r="C69" s="45" t="s">
        <v>26</v>
      </c>
      <c r="H69" s="48">
        <v>92633.36</v>
      </c>
      <c r="J69" s="48">
        <v>78361.919999999998</v>
      </c>
      <c r="M69" s="48">
        <v>68900.78</v>
      </c>
      <c r="O69" s="48">
        <v>102094.5</v>
      </c>
    </row>
  </sheetData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4">
    <tabColor rgb="FFFF7C80"/>
  </sheetPr>
  <dimension ref="A1:R10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1160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31862.89</v>
      </c>
      <c r="P7" s="48">
        <v>37209.449999999997</v>
      </c>
      <c r="Q7" s="48">
        <v>37613.81</v>
      </c>
      <c r="R7" s="48">
        <v>31458.53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7982.12</v>
      </c>
      <c r="P9" s="48">
        <v>13642.23</v>
      </c>
      <c r="Q9" s="48">
        <v>13733.02</v>
      </c>
      <c r="R9" s="48">
        <v>7891.33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7">
        <v>138901</v>
      </c>
      <c r="I11" s="45">
        <v>500042</v>
      </c>
      <c r="J11" s="45" t="s">
        <v>389</v>
      </c>
      <c r="K11" s="45" t="s">
        <v>580</v>
      </c>
      <c r="L11" s="45" t="s">
        <v>26</v>
      </c>
      <c r="N11" s="48">
        <v>1607083.83</v>
      </c>
      <c r="P11" s="45">
        <v>0</v>
      </c>
      <c r="Q11" s="45">
        <v>0</v>
      </c>
      <c r="R11" s="48">
        <v>1607083.83</v>
      </c>
    </row>
    <row r="12" spans="1:18" x14ac:dyDescent="0.3">
      <c r="D12" s="45" t="s">
        <v>384</v>
      </c>
      <c r="F12" s="47">
        <v>138901</v>
      </c>
      <c r="I12" s="45">
        <v>500051</v>
      </c>
      <c r="J12" s="45" t="s">
        <v>761</v>
      </c>
      <c r="K12" s="45" t="s">
        <v>579</v>
      </c>
      <c r="L12" s="45" t="s">
        <v>26</v>
      </c>
      <c r="N12" s="48">
        <v>14960.08</v>
      </c>
      <c r="P12" s="48">
        <v>14572.62</v>
      </c>
      <c r="Q12" s="48">
        <v>14960.08</v>
      </c>
      <c r="R12" s="48">
        <v>14572.62</v>
      </c>
    </row>
    <row r="13" spans="1:18" x14ac:dyDescent="0.3">
      <c r="D13" s="45" t="s">
        <v>384</v>
      </c>
      <c r="F13" s="47">
        <v>138901</v>
      </c>
      <c r="I13" s="45">
        <v>500051</v>
      </c>
      <c r="J13" s="45" t="s">
        <v>761</v>
      </c>
      <c r="K13" s="45" t="s">
        <v>580</v>
      </c>
      <c r="L13" s="45" t="s">
        <v>26</v>
      </c>
      <c r="N13" s="48">
        <v>164566.73000000001</v>
      </c>
      <c r="P13" s="48">
        <v>7874.76</v>
      </c>
      <c r="Q13" s="45">
        <v>0</v>
      </c>
      <c r="R13" s="48">
        <v>172441.49</v>
      </c>
    </row>
    <row r="14" spans="1:18" x14ac:dyDescent="0.3">
      <c r="D14" s="45" t="s">
        <v>384</v>
      </c>
      <c r="F14" s="47">
        <v>138901</v>
      </c>
      <c r="I14" s="45">
        <v>500133</v>
      </c>
      <c r="J14" s="45" t="s">
        <v>942</v>
      </c>
      <c r="K14" s="45" t="s">
        <v>579</v>
      </c>
      <c r="L14" s="45" t="s">
        <v>26</v>
      </c>
      <c r="N14" s="45">
        <v>0</v>
      </c>
      <c r="P14" s="45">
        <v>376.55</v>
      </c>
      <c r="Q14" s="45">
        <v>376.55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500145</v>
      </c>
      <c r="J15" s="45" t="s">
        <v>762</v>
      </c>
      <c r="K15" s="45" t="s">
        <v>580</v>
      </c>
      <c r="L15" s="45" t="s">
        <v>26</v>
      </c>
      <c r="N15" s="45">
        <v>600</v>
      </c>
      <c r="P15" s="45">
        <v>0</v>
      </c>
      <c r="Q15" s="45">
        <v>0</v>
      </c>
      <c r="R15" s="45">
        <v>600</v>
      </c>
    </row>
    <row r="16" spans="1:18" x14ac:dyDescent="0.3">
      <c r="D16" s="45" t="s">
        <v>384</v>
      </c>
      <c r="F16" s="47">
        <v>138901</v>
      </c>
      <c r="I16" s="45">
        <v>500187</v>
      </c>
      <c r="J16" s="45" t="s">
        <v>390</v>
      </c>
      <c r="K16" s="45" t="s">
        <v>580</v>
      </c>
      <c r="L16" s="45" t="s">
        <v>26</v>
      </c>
      <c r="N16" s="45">
        <v>50</v>
      </c>
      <c r="P16" s="45">
        <v>0</v>
      </c>
      <c r="Q16" s="45">
        <v>0</v>
      </c>
      <c r="R16" s="45">
        <v>50</v>
      </c>
    </row>
    <row r="17" spans="4:18" x14ac:dyDescent="0.3">
      <c r="D17" s="45" t="s">
        <v>384</v>
      </c>
      <c r="F17" s="47">
        <v>138901</v>
      </c>
      <c r="I17" s="45">
        <v>500250</v>
      </c>
      <c r="J17" s="45" t="s">
        <v>943</v>
      </c>
      <c r="K17" s="45" t="s">
        <v>579</v>
      </c>
      <c r="L17" s="45" t="s">
        <v>26</v>
      </c>
      <c r="N17" s="45">
        <v>0</v>
      </c>
      <c r="P17" s="45">
        <v>693.76</v>
      </c>
      <c r="Q17" s="45">
        <v>693.76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500268</v>
      </c>
      <c r="J18" s="45" t="s">
        <v>878</v>
      </c>
      <c r="K18" s="45" t="s">
        <v>579</v>
      </c>
      <c r="L18" s="45" t="s">
        <v>26</v>
      </c>
      <c r="N18" s="45">
        <v>0</v>
      </c>
      <c r="P18" s="45">
        <v>122.06</v>
      </c>
      <c r="Q18" s="45">
        <v>122.06</v>
      </c>
      <c r="R18" s="45">
        <v>0</v>
      </c>
    </row>
    <row r="19" spans="4:18" x14ac:dyDescent="0.3">
      <c r="D19" s="45" t="s">
        <v>384</v>
      </c>
      <c r="F19" s="47">
        <v>138901</v>
      </c>
      <c r="I19" s="45">
        <v>500268</v>
      </c>
      <c r="J19" s="45" t="s">
        <v>878</v>
      </c>
      <c r="K19" s="45" t="s">
        <v>580</v>
      </c>
      <c r="L19" s="45" t="s">
        <v>26</v>
      </c>
      <c r="N19" s="45">
        <v>0</v>
      </c>
      <c r="P19" s="48">
        <v>1454.42</v>
      </c>
      <c r="Q19" s="48">
        <v>1454.42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500274</v>
      </c>
      <c r="J20" s="45" t="s">
        <v>395</v>
      </c>
      <c r="K20" s="45" t="s">
        <v>579</v>
      </c>
      <c r="L20" s="45" t="s">
        <v>26</v>
      </c>
      <c r="N20" s="48">
        <v>443975</v>
      </c>
      <c r="P20" s="48">
        <v>438025</v>
      </c>
      <c r="Q20" s="48">
        <v>443975</v>
      </c>
      <c r="R20" s="48">
        <v>438025</v>
      </c>
    </row>
    <row r="21" spans="4:18" x14ac:dyDescent="0.3">
      <c r="D21" s="45" t="s">
        <v>384</v>
      </c>
      <c r="F21" s="47">
        <v>138901</v>
      </c>
      <c r="I21" s="45">
        <v>500274</v>
      </c>
      <c r="J21" s="45" t="s">
        <v>395</v>
      </c>
      <c r="K21" s="45" t="s">
        <v>580</v>
      </c>
      <c r="L21" s="45" t="s">
        <v>26</v>
      </c>
      <c r="N21" s="48">
        <v>1120846.98</v>
      </c>
      <c r="P21" s="45">
        <v>0</v>
      </c>
      <c r="Q21" s="45">
        <v>0</v>
      </c>
      <c r="R21" s="48">
        <v>1120846.98</v>
      </c>
    </row>
    <row r="22" spans="4:18" x14ac:dyDescent="0.3">
      <c r="D22" s="45" t="s">
        <v>384</v>
      </c>
      <c r="F22" s="47">
        <v>138901</v>
      </c>
      <c r="I22" s="45">
        <v>500297</v>
      </c>
      <c r="J22" s="45" t="s">
        <v>396</v>
      </c>
      <c r="K22" s="45" t="s">
        <v>579</v>
      </c>
      <c r="L22" s="45" t="s">
        <v>26</v>
      </c>
      <c r="N22" s="45">
        <v>0</v>
      </c>
      <c r="P22" s="45">
        <v>522.08000000000004</v>
      </c>
      <c r="Q22" s="45">
        <v>522.08000000000004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500297</v>
      </c>
      <c r="J23" s="45" t="s">
        <v>396</v>
      </c>
      <c r="K23" s="45" t="s">
        <v>580</v>
      </c>
      <c r="L23" s="45" t="s">
        <v>26</v>
      </c>
      <c r="N23" s="45">
        <v>0</v>
      </c>
      <c r="P23" s="45">
        <v>83.81</v>
      </c>
      <c r="Q23" s="45">
        <v>83.81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500300</v>
      </c>
      <c r="J24" s="45" t="s">
        <v>636</v>
      </c>
      <c r="K24" s="45" t="s">
        <v>579</v>
      </c>
      <c r="L24" s="45" t="s">
        <v>26</v>
      </c>
      <c r="N24" s="45">
        <v>0</v>
      </c>
      <c r="P24" s="48">
        <v>1002</v>
      </c>
      <c r="Q24" s="48">
        <v>1002</v>
      </c>
      <c r="R24" s="45">
        <v>0</v>
      </c>
    </row>
    <row r="25" spans="4:18" x14ac:dyDescent="0.3">
      <c r="D25" s="45" t="s">
        <v>384</v>
      </c>
      <c r="F25" s="47">
        <v>138901</v>
      </c>
      <c r="I25" s="45">
        <v>500300</v>
      </c>
      <c r="J25" s="45" t="s">
        <v>636</v>
      </c>
      <c r="K25" s="45" t="s">
        <v>580</v>
      </c>
      <c r="L25" s="45" t="s">
        <v>26</v>
      </c>
      <c r="N25" s="45">
        <v>0</v>
      </c>
      <c r="P25" s="45">
        <v>380</v>
      </c>
      <c r="Q25" s="45">
        <v>380</v>
      </c>
      <c r="R25" s="45">
        <v>0</v>
      </c>
    </row>
    <row r="26" spans="4:18" x14ac:dyDescent="0.3">
      <c r="D26" s="45" t="s">
        <v>384</v>
      </c>
      <c r="F26" s="47">
        <v>138901</v>
      </c>
      <c r="I26" s="45">
        <v>500317</v>
      </c>
      <c r="J26" s="45" t="s">
        <v>766</v>
      </c>
      <c r="K26" s="45" t="s">
        <v>580</v>
      </c>
      <c r="L26" s="45" t="s">
        <v>26</v>
      </c>
      <c r="N26" s="48">
        <v>32000</v>
      </c>
      <c r="P26" s="45">
        <v>0</v>
      </c>
      <c r="Q26" s="45">
        <v>0</v>
      </c>
      <c r="R26" s="48">
        <v>32000</v>
      </c>
    </row>
    <row r="27" spans="4:18" x14ac:dyDescent="0.3">
      <c r="D27" s="45" t="s">
        <v>384</v>
      </c>
      <c r="F27" s="47">
        <v>138901</v>
      </c>
      <c r="I27" s="45">
        <v>500350</v>
      </c>
      <c r="J27" s="45" t="s">
        <v>946</v>
      </c>
      <c r="K27" s="45" t="s">
        <v>579</v>
      </c>
      <c r="L27" s="45" t="s">
        <v>26</v>
      </c>
      <c r="N27" s="45">
        <v>0</v>
      </c>
      <c r="P27" s="45">
        <v>39.590000000000003</v>
      </c>
      <c r="Q27" s="45">
        <v>39.590000000000003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500350</v>
      </c>
      <c r="J28" s="45" t="s">
        <v>946</v>
      </c>
      <c r="K28" s="45" t="s">
        <v>580</v>
      </c>
      <c r="L28" s="45" t="s">
        <v>26</v>
      </c>
      <c r="N28" s="45">
        <v>0</v>
      </c>
      <c r="P28" s="45">
        <v>380</v>
      </c>
      <c r="Q28" s="45">
        <v>380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500360</v>
      </c>
      <c r="J29" s="45" t="s">
        <v>768</v>
      </c>
      <c r="K29" s="45" t="s">
        <v>580</v>
      </c>
      <c r="L29" s="45" t="s">
        <v>26</v>
      </c>
      <c r="N29" s="48">
        <v>30892.799999999999</v>
      </c>
      <c r="P29" s="45">
        <v>0</v>
      </c>
      <c r="Q29" s="45">
        <v>0</v>
      </c>
      <c r="R29" s="48">
        <v>30892.799999999999</v>
      </c>
    </row>
    <row r="30" spans="4:18" x14ac:dyDescent="0.3">
      <c r="D30" s="45" t="s">
        <v>384</v>
      </c>
      <c r="F30" s="47">
        <v>138901</v>
      </c>
      <c r="I30" s="45">
        <v>500365</v>
      </c>
      <c r="J30" s="45" t="s">
        <v>947</v>
      </c>
      <c r="K30" s="45" t="s">
        <v>579</v>
      </c>
      <c r="L30" s="45" t="s">
        <v>26</v>
      </c>
      <c r="N30" s="45">
        <v>0</v>
      </c>
      <c r="P30" s="45">
        <v>325.05</v>
      </c>
      <c r="Q30" s="45">
        <v>325.05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500365</v>
      </c>
      <c r="J31" s="45" t="s">
        <v>947</v>
      </c>
      <c r="K31" s="45" t="s">
        <v>580</v>
      </c>
      <c r="L31" s="45" t="s">
        <v>26</v>
      </c>
      <c r="N31" s="45">
        <v>0</v>
      </c>
      <c r="P31" s="48">
        <v>6845.08</v>
      </c>
      <c r="Q31" s="48">
        <v>6845.08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500381</v>
      </c>
      <c r="J32" s="45" t="s">
        <v>948</v>
      </c>
      <c r="K32" s="45" t="s">
        <v>579</v>
      </c>
      <c r="L32" s="45" t="s">
        <v>26</v>
      </c>
      <c r="N32" s="45">
        <v>0</v>
      </c>
      <c r="P32" s="48">
        <v>1894.06</v>
      </c>
      <c r="Q32" s="48">
        <v>1894.06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500386</v>
      </c>
      <c r="J33" s="45" t="s">
        <v>884</v>
      </c>
      <c r="K33" s="45" t="s">
        <v>579</v>
      </c>
      <c r="L33" s="45" t="s">
        <v>26</v>
      </c>
      <c r="N33" s="45">
        <v>0</v>
      </c>
      <c r="P33" s="48">
        <v>1334.43</v>
      </c>
      <c r="Q33" s="48">
        <v>1334.43</v>
      </c>
      <c r="R33" s="45">
        <v>0</v>
      </c>
    </row>
    <row r="34" spans="4:18" x14ac:dyDescent="0.3">
      <c r="D34" s="45" t="s">
        <v>384</v>
      </c>
      <c r="F34" s="47">
        <v>138901</v>
      </c>
      <c r="I34" s="45">
        <v>500392</v>
      </c>
      <c r="J34" s="45" t="s">
        <v>637</v>
      </c>
      <c r="K34" s="45" t="s">
        <v>579</v>
      </c>
      <c r="L34" s="45" t="s">
        <v>26</v>
      </c>
      <c r="N34" s="45">
        <v>0</v>
      </c>
      <c r="P34" s="48">
        <v>10583.2</v>
      </c>
      <c r="Q34" s="48">
        <v>10583.2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500394</v>
      </c>
      <c r="J35" s="45" t="s">
        <v>638</v>
      </c>
      <c r="K35" s="45" t="s">
        <v>579</v>
      </c>
      <c r="L35" s="45" t="s">
        <v>26</v>
      </c>
      <c r="N35" s="45">
        <v>0</v>
      </c>
      <c r="P35" s="48">
        <v>395470.3</v>
      </c>
      <c r="Q35" s="48">
        <v>395470.3</v>
      </c>
      <c r="R35" s="45">
        <v>0</v>
      </c>
    </row>
    <row r="36" spans="4:18" x14ac:dyDescent="0.3">
      <c r="D36" s="45" t="s">
        <v>384</v>
      </c>
      <c r="F36" s="47">
        <v>138901</v>
      </c>
      <c r="I36" s="45">
        <v>500435</v>
      </c>
      <c r="J36" s="45" t="s">
        <v>639</v>
      </c>
      <c r="K36" s="45" t="s">
        <v>579</v>
      </c>
      <c r="L36" s="45" t="s">
        <v>26</v>
      </c>
      <c r="N36" s="45">
        <v>0</v>
      </c>
      <c r="P36" s="48">
        <v>13850.37</v>
      </c>
      <c r="Q36" s="48">
        <v>13850.37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500450</v>
      </c>
      <c r="J37" s="45" t="s">
        <v>949</v>
      </c>
      <c r="K37" s="45" t="s">
        <v>580</v>
      </c>
      <c r="L37" s="45" t="s">
        <v>26</v>
      </c>
      <c r="N37" s="45">
        <v>0</v>
      </c>
      <c r="P37" s="45">
        <v>230</v>
      </c>
      <c r="Q37" s="45">
        <v>230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500491</v>
      </c>
      <c r="J38" s="45" t="s">
        <v>640</v>
      </c>
      <c r="K38" s="45" t="s">
        <v>579</v>
      </c>
      <c r="L38" s="45" t="s">
        <v>26</v>
      </c>
      <c r="N38" s="45">
        <v>0</v>
      </c>
      <c r="P38" s="45">
        <v>224.02</v>
      </c>
      <c r="Q38" s="45">
        <v>224.02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500495</v>
      </c>
      <c r="J39" s="45" t="s">
        <v>641</v>
      </c>
      <c r="K39" s="45" t="s">
        <v>579</v>
      </c>
      <c r="L39" s="45" t="s">
        <v>26</v>
      </c>
      <c r="N39" s="45">
        <v>0</v>
      </c>
      <c r="P39" s="48">
        <v>1599</v>
      </c>
      <c r="Q39" s="48">
        <v>1599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500495</v>
      </c>
      <c r="J40" s="45" t="s">
        <v>641</v>
      </c>
      <c r="K40" s="45" t="s">
        <v>580</v>
      </c>
      <c r="L40" s="45" t="s">
        <v>26</v>
      </c>
      <c r="N40" s="45">
        <v>0</v>
      </c>
      <c r="P40" s="48">
        <v>2710.11</v>
      </c>
      <c r="Q40" s="48">
        <v>2710.11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500496</v>
      </c>
      <c r="J41" s="45" t="s">
        <v>595</v>
      </c>
      <c r="K41" s="45" t="s">
        <v>579</v>
      </c>
      <c r="L41" s="45" t="s">
        <v>26</v>
      </c>
      <c r="N41" s="45">
        <v>0</v>
      </c>
      <c r="P41" s="48">
        <v>8594.02</v>
      </c>
      <c r="Q41" s="48">
        <v>8594.02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500496</v>
      </c>
      <c r="J42" s="45" t="s">
        <v>595</v>
      </c>
      <c r="K42" s="45" t="s">
        <v>580</v>
      </c>
      <c r="L42" s="45" t="s">
        <v>26</v>
      </c>
      <c r="N42" s="45">
        <v>0</v>
      </c>
      <c r="P42" s="45">
        <v>25.28</v>
      </c>
      <c r="Q42" s="45">
        <v>25.28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500507</v>
      </c>
      <c r="J43" s="45" t="s">
        <v>642</v>
      </c>
      <c r="K43" s="45" t="s">
        <v>580</v>
      </c>
      <c r="L43" s="45" t="s">
        <v>26</v>
      </c>
      <c r="N43" s="45">
        <v>0</v>
      </c>
      <c r="P43" s="48">
        <v>4136.2</v>
      </c>
      <c r="Q43" s="48">
        <v>4136.2</v>
      </c>
      <c r="R43" s="45">
        <v>0</v>
      </c>
    </row>
    <row r="44" spans="4:18" x14ac:dyDescent="0.3">
      <c r="D44" s="45" t="s">
        <v>384</v>
      </c>
      <c r="F44" s="47">
        <v>138901</v>
      </c>
      <c r="I44" s="45">
        <v>500508</v>
      </c>
      <c r="J44" s="45" t="s">
        <v>643</v>
      </c>
      <c r="K44" s="45" t="s">
        <v>580</v>
      </c>
      <c r="L44" s="45" t="s">
        <v>26</v>
      </c>
      <c r="N44" s="48">
        <v>1526</v>
      </c>
      <c r="P44" s="45">
        <v>0</v>
      </c>
      <c r="Q44" s="45">
        <v>0</v>
      </c>
      <c r="R44" s="48">
        <v>1526</v>
      </c>
    </row>
    <row r="45" spans="4:18" x14ac:dyDescent="0.3">
      <c r="D45" s="45" t="s">
        <v>384</v>
      </c>
      <c r="F45" s="47">
        <v>138901</v>
      </c>
      <c r="I45" s="45">
        <v>500522</v>
      </c>
      <c r="J45" s="45" t="s">
        <v>402</v>
      </c>
      <c r="K45" s="45" t="s">
        <v>580</v>
      </c>
      <c r="L45" s="45" t="s">
        <v>26</v>
      </c>
      <c r="N45" s="48">
        <v>4044</v>
      </c>
      <c r="P45" s="45">
        <v>0</v>
      </c>
      <c r="Q45" s="45">
        <v>0</v>
      </c>
      <c r="R45" s="48">
        <v>4044</v>
      </c>
    </row>
    <row r="46" spans="4:18" x14ac:dyDescent="0.3">
      <c r="D46" s="45" t="s">
        <v>384</v>
      </c>
      <c r="F46" s="47">
        <v>138901</v>
      </c>
      <c r="I46" s="45">
        <v>500523</v>
      </c>
      <c r="J46" s="45" t="s">
        <v>644</v>
      </c>
      <c r="K46" s="45" t="s">
        <v>579</v>
      </c>
      <c r="L46" s="45" t="s">
        <v>26</v>
      </c>
      <c r="N46" s="45">
        <v>0</v>
      </c>
      <c r="P46" s="48">
        <v>155557.60999999999</v>
      </c>
      <c r="Q46" s="48">
        <v>155557.60999999999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500523</v>
      </c>
      <c r="J47" s="45" t="s">
        <v>644</v>
      </c>
      <c r="K47" s="45" t="s">
        <v>580</v>
      </c>
      <c r="L47" s="45" t="s">
        <v>26</v>
      </c>
      <c r="N47" s="45">
        <v>0</v>
      </c>
      <c r="P47" s="48">
        <v>83098.850000000006</v>
      </c>
      <c r="Q47" s="48">
        <v>83098.850000000006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500538</v>
      </c>
      <c r="J48" s="45" t="s">
        <v>403</v>
      </c>
      <c r="K48" s="45" t="s">
        <v>579</v>
      </c>
      <c r="L48" s="45" t="s">
        <v>26</v>
      </c>
      <c r="N48" s="45">
        <v>0</v>
      </c>
      <c r="P48" s="48">
        <v>5169.0200000000004</v>
      </c>
      <c r="Q48" s="48">
        <v>5169.0200000000004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500538</v>
      </c>
      <c r="J49" s="45" t="s">
        <v>403</v>
      </c>
      <c r="K49" s="45" t="s">
        <v>580</v>
      </c>
      <c r="L49" s="45" t="s">
        <v>26</v>
      </c>
      <c r="N49" s="45">
        <v>0</v>
      </c>
      <c r="P49" s="45">
        <v>689.67</v>
      </c>
      <c r="Q49" s="45">
        <v>689.67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500539</v>
      </c>
      <c r="J50" s="45" t="s">
        <v>645</v>
      </c>
      <c r="K50" s="45" t="s">
        <v>579</v>
      </c>
      <c r="L50" s="45" t="s">
        <v>26</v>
      </c>
      <c r="N50" s="45">
        <v>0</v>
      </c>
      <c r="P50" s="48">
        <v>2948.24</v>
      </c>
      <c r="Q50" s="48">
        <v>2948.24</v>
      </c>
      <c r="R50" s="45">
        <v>0</v>
      </c>
    </row>
    <row r="51" spans="4:18" x14ac:dyDescent="0.3">
      <c r="D51" s="45" t="s">
        <v>384</v>
      </c>
      <c r="F51" s="47">
        <v>138901</v>
      </c>
      <c r="I51" s="45">
        <v>500546</v>
      </c>
      <c r="J51" s="45" t="s">
        <v>404</v>
      </c>
      <c r="K51" s="45" t="s">
        <v>580</v>
      </c>
      <c r="L51" s="45" t="s">
        <v>26</v>
      </c>
      <c r="N51" s="45">
        <v>696</v>
      </c>
      <c r="P51" s="45">
        <v>0</v>
      </c>
      <c r="Q51" s="45">
        <v>0</v>
      </c>
      <c r="R51" s="45">
        <v>696</v>
      </c>
    </row>
    <row r="52" spans="4:18" x14ac:dyDescent="0.3">
      <c r="D52" s="45" t="s">
        <v>384</v>
      </c>
      <c r="F52" s="47">
        <v>138901</v>
      </c>
      <c r="I52" s="45">
        <v>500557</v>
      </c>
      <c r="J52" s="45" t="s">
        <v>406</v>
      </c>
      <c r="K52" s="45" t="s">
        <v>579</v>
      </c>
      <c r="L52" s="45" t="s">
        <v>26</v>
      </c>
      <c r="N52" s="48">
        <v>124031.42</v>
      </c>
      <c r="P52" s="48">
        <v>2816635.39</v>
      </c>
      <c r="Q52" s="48">
        <v>2828807.39</v>
      </c>
      <c r="R52" s="48">
        <v>111859.42</v>
      </c>
    </row>
    <row r="53" spans="4:18" x14ac:dyDescent="0.3">
      <c r="D53" s="45" t="s">
        <v>384</v>
      </c>
      <c r="F53" s="47">
        <v>138901</v>
      </c>
      <c r="I53" s="45">
        <v>500557</v>
      </c>
      <c r="J53" s="45" t="s">
        <v>406</v>
      </c>
      <c r="K53" s="45" t="s">
        <v>580</v>
      </c>
      <c r="L53" s="45" t="s">
        <v>26</v>
      </c>
      <c r="N53" s="48">
        <v>3207179.58</v>
      </c>
      <c r="P53" s="45">
        <v>0</v>
      </c>
      <c r="Q53" s="45">
        <v>0</v>
      </c>
      <c r="R53" s="48">
        <v>3207179.58</v>
      </c>
    </row>
    <row r="54" spans="4:18" x14ac:dyDescent="0.3">
      <c r="D54" s="45" t="s">
        <v>384</v>
      </c>
      <c r="F54" s="47">
        <v>138901</v>
      </c>
      <c r="I54" s="45">
        <v>500560</v>
      </c>
      <c r="J54" s="45" t="s">
        <v>407</v>
      </c>
      <c r="K54" s="45" t="s">
        <v>580</v>
      </c>
      <c r="L54" s="45" t="s">
        <v>26</v>
      </c>
      <c r="N54" s="48">
        <v>32381.3</v>
      </c>
      <c r="P54" s="45">
        <v>0</v>
      </c>
      <c r="Q54" s="45">
        <v>0</v>
      </c>
      <c r="R54" s="48">
        <v>32381.3</v>
      </c>
    </row>
    <row r="55" spans="4:18" x14ac:dyDescent="0.3">
      <c r="D55" s="45" t="s">
        <v>384</v>
      </c>
      <c r="F55" s="47">
        <v>138901</v>
      </c>
      <c r="I55" s="45">
        <v>500576</v>
      </c>
      <c r="J55" s="45" t="s">
        <v>408</v>
      </c>
      <c r="K55" s="45" t="s">
        <v>579</v>
      </c>
      <c r="L55" s="45" t="s">
        <v>26</v>
      </c>
      <c r="N55" s="45">
        <v>0</v>
      </c>
      <c r="P55" s="48">
        <v>3308.28</v>
      </c>
      <c r="Q55" s="48">
        <v>3308.28</v>
      </c>
      <c r="R55" s="45">
        <v>0</v>
      </c>
    </row>
    <row r="56" spans="4:18" x14ac:dyDescent="0.3">
      <c r="D56" s="45" t="s">
        <v>384</v>
      </c>
      <c r="F56" s="47">
        <v>138901</v>
      </c>
      <c r="I56" s="45">
        <v>500576</v>
      </c>
      <c r="J56" s="45" t="s">
        <v>408</v>
      </c>
      <c r="K56" s="45" t="s">
        <v>580</v>
      </c>
      <c r="L56" s="45" t="s">
        <v>26</v>
      </c>
      <c r="N56" s="45">
        <v>0</v>
      </c>
      <c r="P56" s="48">
        <v>1758.12</v>
      </c>
      <c r="Q56" s="48">
        <v>1758.12</v>
      </c>
      <c r="R56" s="45">
        <v>0</v>
      </c>
    </row>
    <row r="57" spans="4:18" x14ac:dyDescent="0.3">
      <c r="D57" s="45" t="s">
        <v>384</v>
      </c>
      <c r="F57" s="47">
        <v>138901</v>
      </c>
      <c r="I57" s="45">
        <v>500577</v>
      </c>
      <c r="J57" s="45" t="s">
        <v>409</v>
      </c>
      <c r="K57" s="45" t="s">
        <v>580</v>
      </c>
      <c r="L57" s="45" t="s">
        <v>26</v>
      </c>
      <c r="N57" s="48">
        <v>7185.8</v>
      </c>
      <c r="P57" s="45">
        <v>0</v>
      </c>
      <c r="Q57" s="45">
        <v>0</v>
      </c>
      <c r="R57" s="48">
        <v>7185.8</v>
      </c>
    </row>
    <row r="58" spans="4:18" x14ac:dyDescent="0.3">
      <c r="D58" s="45" t="s">
        <v>384</v>
      </c>
      <c r="F58" s="47">
        <v>138901</v>
      </c>
      <c r="I58" s="45">
        <v>500625</v>
      </c>
      <c r="J58" s="45" t="s">
        <v>824</v>
      </c>
      <c r="K58" s="45" t="s">
        <v>579</v>
      </c>
      <c r="L58" s="45" t="s">
        <v>26</v>
      </c>
      <c r="N58" s="45">
        <v>0</v>
      </c>
      <c r="P58" s="48">
        <v>12604.17</v>
      </c>
      <c r="Q58" s="48">
        <v>12604.17</v>
      </c>
      <c r="R58" s="45">
        <v>0</v>
      </c>
    </row>
    <row r="59" spans="4:18" x14ac:dyDescent="0.3">
      <c r="D59" s="45" t="s">
        <v>384</v>
      </c>
      <c r="F59" s="47">
        <v>138901</v>
      </c>
      <c r="I59" s="45">
        <v>500625</v>
      </c>
      <c r="J59" s="45" t="s">
        <v>824</v>
      </c>
      <c r="K59" s="45" t="s">
        <v>580</v>
      </c>
      <c r="L59" s="45" t="s">
        <v>26</v>
      </c>
      <c r="N59" s="45">
        <v>0</v>
      </c>
      <c r="P59" s="48">
        <v>3310.61</v>
      </c>
      <c r="Q59" s="48">
        <v>3310.61</v>
      </c>
      <c r="R59" s="45">
        <v>0</v>
      </c>
    </row>
    <row r="60" spans="4:18" x14ac:dyDescent="0.3">
      <c r="D60" s="45" t="s">
        <v>384</v>
      </c>
      <c r="F60" s="47">
        <v>138901</v>
      </c>
      <c r="I60" s="45">
        <v>500631</v>
      </c>
      <c r="J60" s="45" t="s">
        <v>413</v>
      </c>
      <c r="K60" s="45" t="s">
        <v>579</v>
      </c>
      <c r="L60" s="45" t="s">
        <v>26</v>
      </c>
      <c r="N60" s="48">
        <v>5496.62</v>
      </c>
      <c r="P60" s="48">
        <v>4960.13</v>
      </c>
      <c r="Q60" s="48">
        <v>5496.62</v>
      </c>
      <c r="R60" s="48">
        <v>4960.13</v>
      </c>
    </row>
    <row r="61" spans="4:18" x14ac:dyDescent="0.3">
      <c r="D61" s="45" t="s">
        <v>384</v>
      </c>
      <c r="F61" s="47">
        <v>138901</v>
      </c>
      <c r="I61" s="45">
        <v>500631</v>
      </c>
      <c r="J61" s="45" t="s">
        <v>413</v>
      </c>
      <c r="K61" s="45" t="s">
        <v>580</v>
      </c>
      <c r="L61" s="45" t="s">
        <v>26</v>
      </c>
      <c r="N61" s="48">
        <v>75375.86</v>
      </c>
      <c r="P61" s="45">
        <v>0</v>
      </c>
      <c r="Q61" s="45">
        <v>0</v>
      </c>
      <c r="R61" s="48">
        <v>75375.86</v>
      </c>
    </row>
    <row r="62" spans="4:18" x14ac:dyDescent="0.3">
      <c r="D62" s="45" t="s">
        <v>384</v>
      </c>
      <c r="F62" s="47">
        <v>138901</v>
      </c>
      <c r="I62" s="45">
        <v>500644</v>
      </c>
      <c r="J62" s="45" t="s">
        <v>415</v>
      </c>
      <c r="K62" s="45" t="s">
        <v>580</v>
      </c>
      <c r="L62" s="45" t="s">
        <v>26</v>
      </c>
      <c r="N62" s="48">
        <v>2847.78</v>
      </c>
      <c r="P62" s="45">
        <v>0</v>
      </c>
      <c r="Q62" s="45">
        <v>0</v>
      </c>
      <c r="R62" s="48">
        <v>2847.78</v>
      </c>
    </row>
    <row r="63" spans="4:18" x14ac:dyDescent="0.3">
      <c r="D63" s="45" t="s">
        <v>384</v>
      </c>
      <c r="F63" s="47">
        <v>138901</v>
      </c>
      <c r="I63" s="45">
        <v>500645</v>
      </c>
      <c r="J63" s="45" t="s">
        <v>913</v>
      </c>
      <c r="K63" s="45" t="s">
        <v>580</v>
      </c>
      <c r="L63" s="45" t="s">
        <v>26</v>
      </c>
      <c r="N63" s="48">
        <v>48384.36</v>
      </c>
      <c r="P63" s="45">
        <v>0</v>
      </c>
      <c r="Q63" s="45">
        <v>0</v>
      </c>
      <c r="R63" s="48">
        <v>48384.36</v>
      </c>
    </row>
    <row r="64" spans="4:18" x14ac:dyDescent="0.3">
      <c r="D64" s="45" t="s">
        <v>384</v>
      </c>
      <c r="F64" s="47">
        <v>138901</v>
      </c>
      <c r="I64" s="45">
        <v>500650</v>
      </c>
      <c r="J64" s="45" t="s">
        <v>914</v>
      </c>
      <c r="K64" s="45" t="s">
        <v>580</v>
      </c>
      <c r="L64" s="45" t="s">
        <v>26</v>
      </c>
      <c r="N64" s="45">
        <v>106</v>
      </c>
      <c r="P64" s="45">
        <v>0</v>
      </c>
      <c r="Q64" s="45">
        <v>0</v>
      </c>
      <c r="R64" s="45">
        <v>106</v>
      </c>
    </row>
    <row r="65" spans="4:18" x14ac:dyDescent="0.3">
      <c r="D65" s="45" t="s">
        <v>384</v>
      </c>
      <c r="F65" s="47">
        <v>138901</v>
      </c>
      <c r="I65" s="45">
        <v>500656</v>
      </c>
      <c r="J65" s="45" t="s">
        <v>915</v>
      </c>
      <c r="K65" s="45" t="s">
        <v>580</v>
      </c>
      <c r="L65" s="45" t="s">
        <v>26</v>
      </c>
      <c r="N65" s="48">
        <v>98934.02</v>
      </c>
      <c r="P65" s="48">
        <v>21200.01</v>
      </c>
      <c r="Q65" s="45">
        <v>0</v>
      </c>
      <c r="R65" s="48">
        <v>120134.03</v>
      </c>
    </row>
    <row r="66" spans="4:18" x14ac:dyDescent="0.3">
      <c r="D66" s="45" t="s">
        <v>384</v>
      </c>
      <c r="F66" s="47">
        <v>138901</v>
      </c>
      <c r="I66" s="45">
        <v>500657</v>
      </c>
      <c r="J66" s="45" t="s">
        <v>916</v>
      </c>
      <c r="K66" s="45" t="s">
        <v>580</v>
      </c>
      <c r="L66" s="45" t="s">
        <v>26</v>
      </c>
      <c r="N66" s="48">
        <v>2644</v>
      </c>
      <c r="P66" s="45">
        <v>0</v>
      </c>
      <c r="Q66" s="45">
        <v>0</v>
      </c>
      <c r="R66" s="48">
        <v>2644</v>
      </c>
    </row>
    <row r="67" spans="4:18" x14ac:dyDescent="0.3">
      <c r="D67" s="45" t="s">
        <v>384</v>
      </c>
      <c r="F67" s="47">
        <v>138901</v>
      </c>
      <c r="I67" s="45">
        <v>500660</v>
      </c>
      <c r="J67" s="45" t="s">
        <v>917</v>
      </c>
      <c r="K67" s="45" t="s">
        <v>580</v>
      </c>
      <c r="L67" s="45" t="s">
        <v>26</v>
      </c>
      <c r="N67" s="48">
        <v>1406.62</v>
      </c>
      <c r="P67" s="45">
        <v>0</v>
      </c>
      <c r="Q67" s="45">
        <v>0</v>
      </c>
      <c r="R67" s="48">
        <v>1406.62</v>
      </c>
    </row>
    <row r="68" spans="4:18" x14ac:dyDescent="0.3">
      <c r="D68" s="45" t="s">
        <v>384</v>
      </c>
      <c r="F68" s="47">
        <v>138901</v>
      </c>
      <c r="I68" s="45">
        <v>500683</v>
      </c>
      <c r="J68" s="45" t="s">
        <v>646</v>
      </c>
      <c r="K68" s="45" t="s">
        <v>579</v>
      </c>
      <c r="L68" s="45" t="s">
        <v>26</v>
      </c>
      <c r="N68" s="45">
        <v>0</v>
      </c>
      <c r="P68" s="45">
        <v>17.489999999999998</v>
      </c>
      <c r="Q68" s="45">
        <v>17.489999999999998</v>
      </c>
      <c r="R68" s="45">
        <v>0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580</v>
      </c>
      <c r="L69" s="45" t="s">
        <v>26</v>
      </c>
      <c r="N69" s="48">
        <v>23320</v>
      </c>
      <c r="P69" s="45">
        <v>0</v>
      </c>
      <c r="Q69" s="45">
        <v>0</v>
      </c>
      <c r="R69" s="48">
        <v>23320</v>
      </c>
    </row>
    <row r="70" spans="4:18" x14ac:dyDescent="0.3">
      <c r="D70" s="45" t="s">
        <v>384</v>
      </c>
      <c r="F70" s="47">
        <v>138901</v>
      </c>
      <c r="I70" s="45">
        <v>500716</v>
      </c>
      <c r="J70" s="45" t="s">
        <v>419</v>
      </c>
      <c r="K70" s="45" t="s">
        <v>579</v>
      </c>
      <c r="L70" s="45" t="s">
        <v>26</v>
      </c>
      <c r="N70" s="45">
        <v>0</v>
      </c>
      <c r="P70" s="45">
        <v>429.93</v>
      </c>
      <c r="Q70" s="45">
        <v>429.93</v>
      </c>
      <c r="R70" s="45">
        <v>0</v>
      </c>
    </row>
    <row r="71" spans="4:18" x14ac:dyDescent="0.3">
      <c r="D71" s="45" t="s">
        <v>384</v>
      </c>
      <c r="F71" s="47">
        <v>138901</v>
      </c>
      <c r="I71" s="45">
        <v>500716</v>
      </c>
      <c r="J71" s="45" t="s">
        <v>419</v>
      </c>
      <c r="K71" s="45" t="s">
        <v>580</v>
      </c>
      <c r="L71" s="45" t="s">
        <v>26</v>
      </c>
      <c r="N71" s="45">
        <v>0</v>
      </c>
      <c r="P71" s="45">
        <v>315.79000000000002</v>
      </c>
      <c r="Q71" s="45">
        <v>315.79000000000002</v>
      </c>
      <c r="R71" s="45">
        <v>0</v>
      </c>
    </row>
    <row r="72" spans="4:18" x14ac:dyDescent="0.3">
      <c r="D72" s="45" t="s">
        <v>384</v>
      </c>
      <c r="F72" s="47">
        <v>138901</v>
      </c>
      <c r="I72" s="45">
        <v>500717</v>
      </c>
      <c r="J72" s="45" t="s">
        <v>682</v>
      </c>
      <c r="K72" s="45" t="s">
        <v>580</v>
      </c>
      <c r="L72" s="45" t="s">
        <v>26</v>
      </c>
      <c r="N72" s="48">
        <v>7659.26</v>
      </c>
      <c r="P72" s="45">
        <v>0</v>
      </c>
      <c r="Q72" s="45">
        <v>0</v>
      </c>
      <c r="R72" s="48">
        <v>7659.26</v>
      </c>
    </row>
    <row r="73" spans="4:18" x14ac:dyDescent="0.3">
      <c r="D73" s="45" t="s">
        <v>384</v>
      </c>
      <c r="F73" s="47">
        <v>138901</v>
      </c>
      <c r="I73" s="45">
        <v>500732</v>
      </c>
      <c r="J73" s="45" t="s">
        <v>647</v>
      </c>
      <c r="K73" s="45" t="s">
        <v>579</v>
      </c>
      <c r="L73" s="45" t="s">
        <v>26</v>
      </c>
      <c r="N73" s="45">
        <v>0</v>
      </c>
      <c r="P73" s="48">
        <v>4030.37</v>
      </c>
      <c r="Q73" s="48">
        <v>4030.37</v>
      </c>
      <c r="R73" s="45">
        <v>0</v>
      </c>
    </row>
    <row r="74" spans="4:18" x14ac:dyDescent="0.3">
      <c r="D74" s="45" t="s">
        <v>384</v>
      </c>
      <c r="F74" s="47">
        <v>138901</v>
      </c>
      <c r="I74" s="45">
        <v>500732</v>
      </c>
      <c r="J74" s="45" t="s">
        <v>647</v>
      </c>
      <c r="K74" s="45" t="s">
        <v>580</v>
      </c>
      <c r="L74" s="45" t="s">
        <v>26</v>
      </c>
      <c r="N74" s="45">
        <v>0</v>
      </c>
      <c r="P74" s="48">
        <v>4912.76</v>
      </c>
      <c r="Q74" s="48">
        <v>4912.76</v>
      </c>
      <c r="R74" s="45">
        <v>0</v>
      </c>
    </row>
    <row r="75" spans="4:18" x14ac:dyDescent="0.3">
      <c r="D75" s="45" t="s">
        <v>384</v>
      </c>
      <c r="F75" s="47">
        <v>138901</v>
      </c>
      <c r="I75" s="45">
        <v>500734</v>
      </c>
      <c r="J75" s="45" t="s">
        <v>648</v>
      </c>
      <c r="K75" s="45" t="s">
        <v>579</v>
      </c>
      <c r="L75" s="45" t="s">
        <v>26</v>
      </c>
      <c r="N75" s="45">
        <v>0</v>
      </c>
      <c r="P75" s="45">
        <v>965.87</v>
      </c>
      <c r="Q75" s="45">
        <v>965.87</v>
      </c>
      <c r="R75" s="45">
        <v>0</v>
      </c>
    </row>
    <row r="76" spans="4:18" x14ac:dyDescent="0.3">
      <c r="D76" s="45" t="s">
        <v>384</v>
      </c>
      <c r="F76" s="47">
        <v>138901</v>
      </c>
      <c r="I76" s="45">
        <v>500734</v>
      </c>
      <c r="J76" s="45" t="s">
        <v>648</v>
      </c>
      <c r="K76" s="45" t="s">
        <v>580</v>
      </c>
      <c r="L76" s="45" t="s">
        <v>26</v>
      </c>
      <c r="N76" s="45">
        <v>0</v>
      </c>
      <c r="P76" s="45">
        <v>37.26</v>
      </c>
      <c r="Q76" s="45">
        <v>37.26</v>
      </c>
      <c r="R76" s="45">
        <v>0</v>
      </c>
    </row>
    <row r="77" spans="4:18" x14ac:dyDescent="0.3">
      <c r="D77" s="45" t="s">
        <v>384</v>
      </c>
      <c r="F77" s="47">
        <v>138901</v>
      </c>
      <c r="I77" s="45">
        <v>500742</v>
      </c>
      <c r="J77" s="45" t="s">
        <v>774</v>
      </c>
      <c r="K77" s="45" t="s">
        <v>580</v>
      </c>
      <c r="L77" s="45" t="s">
        <v>26</v>
      </c>
      <c r="N77" s="45">
        <v>0</v>
      </c>
      <c r="P77" s="45">
        <v>0</v>
      </c>
      <c r="Q77" s="45">
        <v>0</v>
      </c>
      <c r="R77" s="45">
        <v>0</v>
      </c>
    </row>
    <row r="78" spans="4:18" x14ac:dyDescent="0.3">
      <c r="D78" s="45" t="s">
        <v>384</v>
      </c>
      <c r="F78" s="47">
        <v>138901</v>
      </c>
      <c r="I78" s="45">
        <v>500743</v>
      </c>
      <c r="J78" s="45" t="s">
        <v>649</v>
      </c>
      <c r="K78" s="45" t="s">
        <v>579</v>
      </c>
      <c r="L78" s="45" t="s">
        <v>26</v>
      </c>
      <c r="N78" s="45">
        <v>0</v>
      </c>
      <c r="P78" s="45">
        <v>105.58</v>
      </c>
      <c r="Q78" s="45">
        <v>105.58</v>
      </c>
      <c r="R78" s="45">
        <v>0</v>
      </c>
    </row>
    <row r="79" spans="4:18" x14ac:dyDescent="0.3">
      <c r="D79" s="45" t="s">
        <v>384</v>
      </c>
      <c r="F79" s="47">
        <v>138901</v>
      </c>
      <c r="I79" s="45">
        <v>500743</v>
      </c>
      <c r="J79" s="45" t="s">
        <v>649</v>
      </c>
      <c r="K79" s="45" t="s">
        <v>580</v>
      </c>
      <c r="L79" s="45" t="s">
        <v>26</v>
      </c>
      <c r="N79" s="45">
        <v>0</v>
      </c>
      <c r="P79" s="45">
        <v>226.35</v>
      </c>
      <c r="Q79" s="45">
        <v>226.35</v>
      </c>
      <c r="R79" s="45">
        <v>0</v>
      </c>
    </row>
    <row r="80" spans="4:18" x14ac:dyDescent="0.3">
      <c r="D80" s="45" t="s">
        <v>384</v>
      </c>
      <c r="F80" s="47">
        <v>138901</v>
      </c>
      <c r="I80" s="45">
        <v>500768</v>
      </c>
      <c r="J80" s="45" t="s">
        <v>423</v>
      </c>
      <c r="K80" s="45" t="s">
        <v>579</v>
      </c>
      <c r="L80" s="45" t="s">
        <v>26</v>
      </c>
      <c r="N80" s="45">
        <v>0</v>
      </c>
      <c r="P80" s="48">
        <v>1358.33</v>
      </c>
      <c r="Q80" s="48">
        <v>1358.33</v>
      </c>
      <c r="R80" s="45">
        <v>0</v>
      </c>
    </row>
    <row r="81" spans="2:18" x14ac:dyDescent="0.3">
      <c r="D81" s="45" t="s">
        <v>384</v>
      </c>
      <c r="F81" s="47">
        <v>138901</v>
      </c>
      <c r="I81" s="45">
        <v>500768</v>
      </c>
      <c r="J81" s="45" t="s">
        <v>423</v>
      </c>
      <c r="K81" s="45" t="s">
        <v>580</v>
      </c>
      <c r="L81" s="45" t="s">
        <v>26</v>
      </c>
      <c r="N81" s="45">
        <v>0</v>
      </c>
      <c r="P81" s="48">
        <v>5927.49</v>
      </c>
      <c r="Q81" s="48">
        <v>5927.49</v>
      </c>
      <c r="R81" s="45">
        <v>0</v>
      </c>
    </row>
    <row r="82" spans="2:18" x14ac:dyDescent="0.3">
      <c r="D82" s="45" t="s">
        <v>384</v>
      </c>
      <c r="F82" s="47">
        <v>138901</v>
      </c>
      <c r="I82" s="45">
        <v>500776</v>
      </c>
      <c r="J82" s="45" t="s">
        <v>424</v>
      </c>
      <c r="K82" s="45" t="s">
        <v>580</v>
      </c>
      <c r="L82" s="45" t="s">
        <v>26</v>
      </c>
      <c r="N82" s="48">
        <v>72793.399999999994</v>
      </c>
      <c r="P82" s="45">
        <v>0</v>
      </c>
      <c r="Q82" s="45">
        <v>0</v>
      </c>
      <c r="R82" s="48">
        <v>72793.399999999994</v>
      </c>
    </row>
    <row r="83" spans="2:18" x14ac:dyDescent="0.3">
      <c r="D83" s="45" t="s">
        <v>384</v>
      </c>
      <c r="F83" s="47">
        <v>138901</v>
      </c>
      <c r="I83" s="45">
        <v>500839</v>
      </c>
      <c r="J83" s="45" t="s">
        <v>586</v>
      </c>
      <c r="K83" s="45" t="s">
        <v>579</v>
      </c>
      <c r="L83" s="45" t="s">
        <v>26</v>
      </c>
      <c r="N83" s="45">
        <v>0</v>
      </c>
      <c r="P83" s="45">
        <v>724.68</v>
      </c>
      <c r="Q83" s="45">
        <v>724.68</v>
      </c>
      <c r="R83" s="45">
        <v>0</v>
      </c>
    </row>
    <row r="84" spans="2:18" x14ac:dyDescent="0.3">
      <c r="D84" s="45" t="s">
        <v>384</v>
      </c>
      <c r="F84" s="47">
        <v>138901</v>
      </c>
      <c r="I84" s="45">
        <v>500839</v>
      </c>
      <c r="J84" s="45" t="s">
        <v>586</v>
      </c>
      <c r="K84" s="45" t="s">
        <v>580</v>
      </c>
      <c r="L84" s="45" t="s">
        <v>26</v>
      </c>
      <c r="N84" s="45">
        <v>0</v>
      </c>
      <c r="P84" s="48">
        <v>3142.62</v>
      </c>
      <c r="Q84" s="48">
        <v>3142.62</v>
      </c>
      <c r="R84" s="45">
        <v>0</v>
      </c>
    </row>
    <row r="85" spans="2:18" x14ac:dyDescent="0.3">
      <c r="D85" s="45" t="s">
        <v>384</v>
      </c>
      <c r="F85" s="47">
        <v>138901</v>
      </c>
      <c r="I85" s="45">
        <v>500845</v>
      </c>
      <c r="J85" s="45" t="s">
        <v>754</v>
      </c>
      <c r="K85" s="45" t="s">
        <v>579</v>
      </c>
      <c r="L85" s="45" t="s">
        <v>26</v>
      </c>
      <c r="N85" s="48">
        <v>1944.44</v>
      </c>
      <c r="P85" s="48">
        <v>1849.59</v>
      </c>
      <c r="Q85" s="48">
        <v>1944.44</v>
      </c>
      <c r="R85" s="48">
        <v>1849.59</v>
      </c>
    </row>
    <row r="86" spans="2:18" x14ac:dyDescent="0.3">
      <c r="D86" s="45" t="s">
        <v>384</v>
      </c>
      <c r="F86" s="47">
        <v>138901</v>
      </c>
      <c r="I86" s="45">
        <v>500845</v>
      </c>
      <c r="J86" s="45" t="s">
        <v>754</v>
      </c>
      <c r="K86" s="45" t="s">
        <v>580</v>
      </c>
      <c r="L86" s="45" t="s">
        <v>26</v>
      </c>
      <c r="N86" s="48">
        <v>207408.96</v>
      </c>
      <c r="P86" s="48">
        <v>45656.639999999999</v>
      </c>
      <c r="Q86" s="45">
        <v>0</v>
      </c>
      <c r="R86" s="48">
        <v>253065.60000000001</v>
      </c>
    </row>
    <row r="87" spans="2:18" x14ac:dyDescent="0.3">
      <c r="D87" s="45" t="s">
        <v>384</v>
      </c>
      <c r="F87" s="47">
        <v>138901</v>
      </c>
      <c r="I87" s="45">
        <v>500856</v>
      </c>
      <c r="J87" s="45" t="s">
        <v>755</v>
      </c>
      <c r="K87" s="45" t="s">
        <v>580</v>
      </c>
      <c r="L87" s="45" t="s">
        <v>26</v>
      </c>
      <c r="N87" s="48">
        <v>358214.82</v>
      </c>
      <c r="P87" s="45">
        <v>0</v>
      </c>
      <c r="Q87" s="45">
        <v>0</v>
      </c>
      <c r="R87" s="48">
        <v>358214.82</v>
      </c>
    </row>
    <row r="88" spans="2:18" x14ac:dyDescent="0.3">
      <c r="D88" s="45" t="s">
        <v>384</v>
      </c>
      <c r="F88" s="47">
        <v>138901</v>
      </c>
      <c r="I88" s="45">
        <v>500875</v>
      </c>
      <c r="J88" s="45" t="s">
        <v>777</v>
      </c>
      <c r="K88" s="45" t="s">
        <v>580</v>
      </c>
      <c r="L88" s="45" t="s">
        <v>26</v>
      </c>
      <c r="N88" s="48">
        <v>29716.73</v>
      </c>
      <c r="P88" s="45">
        <v>0</v>
      </c>
      <c r="Q88" s="45">
        <v>0</v>
      </c>
      <c r="R88" s="48">
        <v>29716.73</v>
      </c>
    </row>
    <row r="89" spans="2:18" x14ac:dyDescent="0.3">
      <c r="D89" s="45" t="s">
        <v>384</v>
      </c>
      <c r="F89" s="47">
        <v>138901</v>
      </c>
      <c r="I89" s="45">
        <v>500885</v>
      </c>
      <c r="J89" s="45" t="s">
        <v>432</v>
      </c>
      <c r="K89" s="45" t="s">
        <v>580</v>
      </c>
      <c r="L89" s="45" t="s">
        <v>26</v>
      </c>
      <c r="N89" s="48">
        <v>143875.70000000001</v>
      </c>
      <c r="P89" s="45">
        <v>0</v>
      </c>
      <c r="Q89" s="45">
        <v>0</v>
      </c>
      <c r="R89" s="48">
        <v>143875.70000000001</v>
      </c>
    </row>
    <row r="91" spans="2:18" x14ac:dyDescent="0.3">
      <c r="B91" s="45" t="s">
        <v>442</v>
      </c>
      <c r="D91" s="45" t="s">
        <v>384</v>
      </c>
      <c r="F91" s="47">
        <v>138901</v>
      </c>
      <c r="L91" s="45" t="s">
        <v>26</v>
      </c>
      <c r="N91" s="48">
        <v>8001573.25</v>
      </c>
      <c r="P91" s="48">
        <v>4145140.3</v>
      </c>
      <c r="Q91" s="48">
        <v>4090044.84</v>
      </c>
      <c r="R91" s="48">
        <v>8056668.71</v>
      </c>
    </row>
    <row r="93" spans="2:18" x14ac:dyDescent="0.3">
      <c r="B93" s="45" t="s">
        <v>443</v>
      </c>
      <c r="D93" s="45" t="s">
        <v>384</v>
      </c>
      <c r="L93" s="45" t="s">
        <v>26</v>
      </c>
      <c r="N93" s="48">
        <v>8001573.25</v>
      </c>
      <c r="P93" s="48">
        <v>4145140.3</v>
      </c>
      <c r="Q93" s="48">
        <v>4090044.84</v>
      </c>
      <c r="R93" s="48">
        <v>8056668.71</v>
      </c>
    </row>
    <row r="95" spans="2:18" x14ac:dyDescent="0.3">
      <c r="B95" s="45" t="s">
        <v>444</v>
      </c>
      <c r="L95" s="45" t="s">
        <v>26</v>
      </c>
      <c r="N95" s="48">
        <v>8001573.25</v>
      </c>
      <c r="P95" s="48">
        <v>4145140.3</v>
      </c>
      <c r="Q95" s="48">
        <v>4090044.84</v>
      </c>
      <c r="R95" s="48">
        <v>8056668.71</v>
      </c>
    </row>
    <row r="97" spans="1:15" x14ac:dyDescent="0.3">
      <c r="A97" s="45" t="s">
        <v>1161</v>
      </c>
    </row>
    <row r="98" spans="1:15" x14ac:dyDescent="0.3">
      <c r="A98" s="45" t="s">
        <v>446</v>
      </c>
    </row>
    <row r="99" spans="1:15" x14ac:dyDescent="0.3">
      <c r="A99" s="45" t="s">
        <v>1152</v>
      </c>
    </row>
    <row r="100" spans="1:15" x14ac:dyDescent="0.3">
      <c r="A100" s="45" t="s">
        <v>447</v>
      </c>
    </row>
    <row r="102" spans="1:15" x14ac:dyDescent="0.3">
      <c r="C102" s="45" t="s">
        <v>379</v>
      </c>
      <c r="E102" s="45" t="s">
        <v>374</v>
      </c>
      <c r="G102" s="45" t="s">
        <v>448</v>
      </c>
      <c r="H102" s="45" t="s">
        <v>380</v>
      </c>
      <c r="J102" s="45" t="s">
        <v>381</v>
      </c>
      <c r="M102" s="45" t="s">
        <v>382</v>
      </c>
      <c r="O102" s="45" t="s">
        <v>383</v>
      </c>
    </row>
    <row r="104" spans="1:15" x14ac:dyDescent="0.3">
      <c r="C104" s="45" t="s">
        <v>26</v>
      </c>
      <c r="E104" s="45" t="s">
        <v>384</v>
      </c>
      <c r="G104" s="45" t="s">
        <v>579</v>
      </c>
      <c r="H104" s="48">
        <v>630252.56999999995</v>
      </c>
      <c r="J104" s="48">
        <v>3950744.47</v>
      </c>
      <c r="M104" s="48">
        <v>3970380.42</v>
      </c>
      <c r="O104" s="48">
        <v>610616.62</v>
      </c>
    </row>
    <row r="105" spans="1:15" x14ac:dyDescent="0.3">
      <c r="C105" s="45" t="s">
        <v>26</v>
      </c>
      <c r="E105" s="45" t="s">
        <v>384</v>
      </c>
      <c r="G105" s="45" t="s">
        <v>580</v>
      </c>
      <c r="H105" s="48">
        <v>7371320.6799999997</v>
      </c>
      <c r="J105" s="48">
        <v>194395.83</v>
      </c>
      <c r="M105" s="48">
        <v>119664.42</v>
      </c>
      <c r="O105" s="48">
        <v>7446052.0899999999</v>
      </c>
    </row>
    <row r="107" spans="1:15" x14ac:dyDescent="0.3">
      <c r="B107" s="45" t="s">
        <v>442</v>
      </c>
      <c r="C107" s="45" t="s">
        <v>26</v>
      </c>
      <c r="H107" s="48">
        <v>8001573.25</v>
      </c>
      <c r="J107" s="48">
        <v>4145140.3</v>
      </c>
      <c r="M107" s="48">
        <v>4090044.84</v>
      </c>
      <c r="O107" s="48">
        <v>8056668.71</v>
      </c>
    </row>
  </sheetData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5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1162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7">
        <v>1130510</v>
      </c>
      <c r="I7" s="45">
        <v>500529</v>
      </c>
      <c r="J7" s="45" t="s">
        <v>594</v>
      </c>
      <c r="K7" s="45" t="s">
        <v>580</v>
      </c>
      <c r="L7" s="45" t="s">
        <v>26</v>
      </c>
      <c r="N7" s="48">
        <v>100046.47</v>
      </c>
      <c r="P7" s="45">
        <v>0</v>
      </c>
      <c r="Q7" s="45">
        <v>0</v>
      </c>
      <c r="R7" s="48">
        <v>100046.47</v>
      </c>
    </row>
    <row r="8" spans="1:18" x14ac:dyDescent="0.3">
      <c r="D8" s="45" t="s">
        <v>593</v>
      </c>
      <c r="F8" s="47">
        <v>1130510</v>
      </c>
      <c r="I8" s="45">
        <v>500535</v>
      </c>
      <c r="J8" s="45" t="s">
        <v>656</v>
      </c>
      <c r="K8" s="45" t="s">
        <v>579</v>
      </c>
      <c r="L8" s="45" t="s">
        <v>26</v>
      </c>
      <c r="N8" s="45">
        <v>0</v>
      </c>
      <c r="P8" s="48">
        <v>1612.93</v>
      </c>
      <c r="Q8" s="48">
        <v>1612.93</v>
      </c>
      <c r="R8" s="45">
        <v>0</v>
      </c>
    </row>
    <row r="9" spans="1:18" x14ac:dyDescent="0.3">
      <c r="D9" s="45" t="s">
        <v>593</v>
      </c>
      <c r="F9" s="47">
        <v>1130510</v>
      </c>
      <c r="I9" s="45">
        <v>500535</v>
      </c>
      <c r="J9" s="45" t="s">
        <v>656</v>
      </c>
      <c r="K9" s="45" t="s">
        <v>580</v>
      </c>
      <c r="L9" s="45" t="s">
        <v>26</v>
      </c>
      <c r="N9" s="45">
        <v>0</v>
      </c>
      <c r="P9" s="48">
        <v>2319.96</v>
      </c>
      <c r="Q9" s="48">
        <v>2319.96</v>
      </c>
      <c r="R9" s="45">
        <v>0</v>
      </c>
    </row>
    <row r="10" spans="1:18" x14ac:dyDescent="0.3">
      <c r="D10" s="45" t="s">
        <v>593</v>
      </c>
      <c r="F10" s="47">
        <v>1130510</v>
      </c>
      <c r="I10" s="45">
        <v>500545</v>
      </c>
      <c r="J10" s="45" t="s">
        <v>657</v>
      </c>
      <c r="K10" s="45" t="s">
        <v>580</v>
      </c>
      <c r="L10" s="45" t="s">
        <v>26</v>
      </c>
      <c r="N10" s="45">
        <v>0</v>
      </c>
      <c r="P10" s="45">
        <v>587.22</v>
      </c>
      <c r="Q10" s="45">
        <v>587.22</v>
      </c>
      <c r="R10" s="45">
        <v>0</v>
      </c>
    </row>
    <row r="11" spans="1:18" x14ac:dyDescent="0.3">
      <c r="D11" s="45" t="s">
        <v>593</v>
      </c>
      <c r="F11" s="47">
        <v>1130510</v>
      </c>
      <c r="I11" s="45">
        <v>500601</v>
      </c>
      <c r="J11" s="45" t="s">
        <v>854</v>
      </c>
      <c r="K11" s="45" t="s">
        <v>579</v>
      </c>
      <c r="L11" s="45" t="s">
        <v>26</v>
      </c>
      <c r="N11" s="45">
        <v>0</v>
      </c>
      <c r="P11" s="45">
        <v>41.53</v>
      </c>
      <c r="Q11" s="45">
        <v>41.53</v>
      </c>
      <c r="R11" s="45">
        <v>0</v>
      </c>
    </row>
    <row r="12" spans="1:18" x14ac:dyDescent="0.3">
      <c r="D12" s="45" t="s">
        <v>593</v>
      </c>
      <c r="F12" s="47">
        <v>1130510</v>
      </c>
      <c r="I12" s="45">
        <v>500601</v>
      </c>
      <c r="J12" s="45" t="s">
        <v>854</v>
      </c>
      <c r="K12" s="45" t="s">
        <v>580</v>
      </c>
      <c r="L12" s="45" t="s">
        <v>26</v>
      </c>
      <c r="N12" s="45">
        <v>0</v>
      </c>
      <c r="P12" s="45">
        <v>249.87</v>
      </c>
      <c r="Q12" s="45">
        <v>249.87</v>
      </c>
      <c r="R12" s="45">
        <v>0</v>
      </c>
    </row>
    <row r="13" spans="1:18" x14ac:dyDescent="0.3">
      <c r="D13" s="45" t="s">
        <v>593</v>
      </c>
      <c r="F13" s="47">
        <v>1130510</v>
      </c>
      <c r="I13" s="45">
        <v>500611</v>
      </c>
      <c r="J13" s="45" t="s">
        <v>846</v>
      </c>
      <c r="K13" s="45" t="s">
        <v>580</v>
      </c>
      <c r="L13" s="45" t="s">
        <v>26</v>
      </c>
      <c r="N13" s="48">
        <v>2120</v>
      </c>
      <c r="P13" s="48">
        <v>67840</v>
      </c>
      <c r="Q13" s="48">
        <v>4240</v>
      </c>
      <c r="R13" s="48">
        <v>65720</v>
      </c>
    </row>
    <row r="14" spans="1:18" x14ac:dyDescent="0.3">
      <c r="D14" s="45" t="s">
        <v>593</v>
      </c>
      <c r="F14" s="47">
        <v>1130510</v>
      </c>
      <c r="I14" s="45">
        <v>500633</v>
      </c>
      <c r="J14" s="45" t="s">
        <v>596</v>
      </c>
      <c r="K14" s="45" t="s">
        <v>580</v>
      </c>
      <c r="L14" s="45" t="s">
        <v>26</v>
      </c>
      <c r="N14" s="48">
        <v>3683.5</v>
      </c>
      <c r="P14" s="45">
        <v>0</v>
      </c>
      <c r="Q14" s="45">
        <v>0</v>
      </c>
      <c r="R14" s="48">
        <v>3683.5</v>
      </c>
    </row>
    <row r="15" spans="1:18" x14ac:dyDescent="0.3">
      <c r="D15" s="45" t="s">
        <v>593</v>
      </c>
      <c r="F15" s="47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7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94652.42</v>
      </c>
      <c r="Q16" s="48">
        <v>94652.42</v>
      </c>
      <c r="R16" s="45">
        <v>0</v>
      </c>
    </row>
    <row r="17" spans="4:18" x14ac:dyDescent="0.3">
      <c r="D17" s="45" t="s">
        <v>593</v>
      </c>
      <c r="F17" s="47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7">
        <v>1130510</v>
      </c>
      <c r="I18" s="45">
        <v>500643</v>
      </c>
      <c r="J18" s="45" t="s">
        <v>847</v>
      </c>
      <c r="K18" s="45" t="s">
        <v>580</v>
      </c>
      <c r="L18" s="45" t="s">
        <v>26</v>
      </c>
      <c r="N18" s="45">
        <v>0</v>
      </c>
      <c r="P18" s="48">
        <v>19136.39</v>
      </c>
      <c r="Q18" s="45">
        <v>0</v>
      </c>
      <c r="R18" s="48">
        <v>19136.39</v>
      </c>
    </row>
    <row r="19" spans="4:18" x14ac:dyDescent="0.3">
      <c r="D19" s="45" t="s">
        <v>593</v>
      </c>
      <c r="F19" s="47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508.99</v>
      </c>
      <c r="Q19" s="45">
        <v>508.99</v>
      </c>
      <c r="R19" s="45">
        <v>0</v>
      </c>
    </row>
    <row r="20" spans="4:18" x14ac:dyDescent="0.3">
      <c r="D20" s="45" t="s">
        <v>593</v>
      </c>
      <c r="F20" s="47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7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1941.86</v>
      </c>
      <c r="Q21" s="48">
        <v>1941.86</v>
      </c>
      <c r="R21" s="45">
        <v>0</v>
      </c>
    </row>
    <row r="22" spans="4:18" x14ac:dyDescent="0.3">
      <c r="D22" s="45" t="s">
        <v>593</v>
      </c>
      <c r="F22" s="47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7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7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7">
        <v>1130510</v>
      </c>
      <c r="I25" s="45">
        <v>500688</v>
      </c>
      <c r="J25" s="45" t="s">
        <v>610</v>
      </c>
      <c r="K25" s="45" t="s">
        <v>580</v>
      </c>
      <c r="L25" s="45" t="s">
        <v>26</v>
      </c>
      <c r="N25" s="48">
        <v>27244.5</v>
      </c>
      <c r="P25" s="45">
        <v>0</v>
      </c>
      <c r="Q25" s="45">
        <v>0</v>
      </c>
      <c r="R25" s="48">
        <v>27244.5</v>
      </c>
    </row>
    <row r="26" spans="4:18" x14ac:dyDescent="0.3">
      <c r="D26" s="45" t="s">
        <v>593</v>
      </c>
      <c r="F26" s="47">
        <v>1130510</v>
      </c>
      <c r="I26" s="45">
        <v>500702</v>
      </c>
      <c r="J26" s="45" t="s">
        <v>661</v>
      </c>
      <c r="K26" s="45" t="s">
        <v>580</v>
      </c>
      <c r="L26" s="45" t="s">
        <v>26</v>
      </c>
      <c r="N26" s="45">
        <v>0</v>
      </c>
      <c r="P26" s="45">
        <v>508.8</v>
      </c>
      <c r="Q26" s="45">
        <v>0</v>
      </c>
      <c r="R26" s="45">
        <v>508.8</v>
      </c>
    </row>
    <row r="27" spans="4:18" x14ac:dyDescent="0.3">
      <c r="D27" s="45" t="s">
        <v>593</v>
      </c>
      <c r="F27" s="47">
        <v>1130510</v>
      </c>
      <c r="I27" s="45">
        <v>500705</v>
      </c>
      <c r="J27" s="45" t="s">
        <v>112</v>
      </c>
      <c r="K27" s="45" t="s">
        <v>579</v>
      </c>
      <c r="L27" s="45" t="s">
        <v>26</v>
      </c>
      <c r="N27" s="48">
        <v>170774.89</v>
      </c>
      <c r="P27" s="48">
        <v>213683.02</v>
      </c>
      <c r="Q27" s="48">
        <v>219489.71</v>
      </c>
      <c r="R27" s="48">
        <v>164968.20000000001</v>
      </c>
    </row>
    <row r="28" spans="4:18" x14ac:dyDescent="0.3">
      <c r="D28" s="45" t="s">
        <v>593</v>
      </c>
      <c r="F28" s="47">
        <v>1130510</v>
      </c>
      <c r="I28" s="45">
        <v>500705</v>
      </c>
      <c r="J28" s="45" t="s">
        <v>112</v>
      </c>
      <c r="K28" s="45" t="s">
        <v>580</v>
      </c>
      <c r="L28" s="45" t="s">
        <v>26</v>
      </c>
      <c r="N28" s="48">
        <v>1308831.56</v>
      </c>
      <c r="P28" s="48">
        <v>21031.08</v>
      </c>
      <c r="Q28" s="45">
        <v>0</v>
      </c>
      <c r="R28" s="48">
        <v>1329862.6399999999</v>
      </c>
    </row>
    <row r="29" spans="4:18" x14ac:dyDescent="0.3">
      <c r="D29" s="45" t="s">
        <v>593</v>
      </c>
      <c r="F29" s="47">
        <v>1130510</v>
      </c>
      <c r="I29" s="45">
        <v>500707</v>
      </c>
      <c r="J29" s="45" t="s">
        <v>626</v>
      </c>
      <c r="K29" s="45" t="s">
        <v>580</v>
      </c>
      <c r="L29" s="45" t="s">
        <v>26</v>
      </c>
      <c r="N29" s="48">
        <v>138444.01</v>
      </c>
      <c r="P29" s="45">
        <v>0</v>
      </c>
      <c r="Q29" s="45">
        <v>0</v>
      </c>
      <c r="R29" s="48">
        <v>138444.01</v>
      </c>
    </row>
    <row r="30" spans="4:18" x14ac:dyDescent="0.3">
      <c r="D30" s="45" t="s">
        <v>593</v>
      </c>
      <c r="F30" s="47">
        <v>1130510</v>
      </c>
      <c r="I30" s="45">
        <v>500720</v>
      </c>
      <c r="J30" s="45" t="s">
        <v>662</v>
      </c>
      <c r="K30" s="45" t="s">
        <v>579</v>
      </c>
      <c r="L30" s="45" t="s">
        <v>26</v>
      </c>
      <c r="N30" s="45">
        <v>0</v>
      </c>
      <c r="P30" s="45">
        <v>79.510000000000005</v>
      </c>
      <c r="Q30" s="45">
        <v>79.510000000000005</v>
      </c>
      <c r="R30" s="45">
        <v>0</v>
      </c>
    </row>
    <row r="31" spans="4:18" x14ac:dyDescent="0.3">
      <c r="D31" s="45" t="s">
        <v>593</v>
      </c>
      <c r="F31" s="47">
        <v>1130510</v>
      </c>
      <c r="I31" s="45">
        <v>500720</v>
      </c>
      <c r="J31" s="45" t="s">
        <v>662</v>
      </c>
      <c r="K31" s="45" t="s">
        <v>580</v>
      </c>
      <c r="L31" s="45" t="s">
        <v>26</v>
      </c>
      <c r="N31" s="45">
        <v>0</v>
      </c>
      <c r="P31" s="45">
        <v>877.83</v>
      </c>
      <c r="Q31" s="45">
        <v>877.83</v>
      </c>
      <c r="R31" s="45">
        <v>0</v>
      </c>
    </row>
    <row r="32" spans="4:18" x14ac:dyDescent="0.3">
      <c r="D32" s="45" t="s">
        <v>593</v>
      </c>
      <c r="F32" s="47">
        <v>1130510</v>
      </c>
      <c r="I32" s="45">
        <v>500737</v>
      </c>
      <c r="J32" s="45" t="s">
        <v>849</v>
      </c>
      <c r="K32" s="45" t="s">
        <v>580</v>
      </c>
      <c r="L32" s="45" t="s">
        <v>26</v>
      </c>
      <c r="N32" s="48">
        <v>16629</v>
      </c>
      <c r="P32" s="48">
        <v>48630.21</v>
      </c>
      <c r="Q32" s="48">
        <v>4257.09</v>
      </c>
      <c r="R32" s="48">
        <v>61002.12</v>
      </c>
    </row>
    <row r="33" spans="4:18" x14ac:dyDescent="0.3">
      <c r="D33" s="45" t="s">
        <v>593</v>
      </c>
      <c r="F33" s="47">
        <v>1130510</v>
      </c>
      <c r="I33" s="45">
        <v>500775</v>
      </c>
      <c r="J33" s="45" t="s">
        <v>663</v>
      </c>
      <c r="K33" s="45" t="s">
        <v>579</v>
      </c>
      <c r="L33" s="45" t="s">
        <v>26</v>
      </c>
      <c r="N33" s="45">
        <v>0</v>
      </c>
      <c r="P33" s="45">
        <v>804.87</v>
      </c>
      <c r="Q33" s="45">
        <v>804.87</v>
      </c>
      <c r="R33" s="45">
        <v>0</v>
      </c>
    </row>
    <row r="34" spans="4:18" x14ac:dyDescent="0.3">
      <c r="D34" s="45" t="s">
        <v>593</v>
      </c>
      <c r="F34" s="47">
        <v>1130510</v>
      </c>
      <c r="I34" s="45">
        <v>500775</v>
      </c>
      <c r="J34" s="45" t="s">
        <v>663</v>
      </c>
      <c r="K34" s="45" t="s">
        <v>580</v>
      </c>
      <c r="L34" s="45" t="s">
        <v>26</v>
      </c>
      <c r="N34" s="45">
        <v>0</v>
      </c>
      <c r="P34" s="48">
        <v>5022.5600000000004</v>
      </c>
      <c r="Q34" s="48">
        <v>5022.5600000000004</v>
      </c>
      <c r="R34" s="45">
        <v>0</v>
      </c>
    </row>
    <row r="35" spans="4:18" x14ac:dyDescent="0.3">
      <c r="D35" s="45" t="s">
        <v>593</v>
      </c>
      <c r="F35" s="47">
        <v>1130510</v>
      </c>
      <c r="I35" s="45">
        <v>500785</v>
      </c>
      <c r="J35" s="45" t="s">
        <v>697</v>
      </c>
      <c r="K35" s="45" t="s">
        <v>580</v>
      </c>
      <c r="L35" s="45" t="s">
        <v>26</v>
      </c>
      <c r="N35" s="45">
        <v>0</v>
      </c>
      <c r="P35" s="45">
        <v>540</v>
      </c>
      <c r="Q35" s="45">
        <v>540</v>
      </c>
      <c r="R35" s="45">
        <v>0</v>
      </c>
    </row>
    <row r="36" spans="4:18" x14ac:dyDescent="0.3">
      <c r="D36" s="45" t="s">
        <v>593</v>
      </c>
      <c r="F36" s="47">
        <v>1130510</v>
      </c>
      <c r="I36" s="45">
        <v>500797</v>
      </c>
      <c r="J36" s="45" t="s">
        <v>630</v>
      </c>
      <c r="K36" s="45" t="s">
        <v>579</v>
      </c>
      <c r="L36" s="45" t="s">
        <v>26</v>
      </c>
      <c r="N36" s="45">
        <v>0</v>
      </c>
      <c r="P36" s="45">
        <v>155.03</v>
      </c>
      <c r="Q36" s="45">
        <v>155.03</v>
      </c>
      <c r="R36" s="45">
        <v>0</v>
      </c>
    </row>
    <row r="37" spans="4:18" x14ac:dyDescent="0.3">
      <c r="D37" s="45" t="s">
        <v>593</v>
      </c>
      <c r="F37" s="47">
        <v>1130510</v>
      </c>
      <c r="I37" s="45">
        <v>500797</v>
      </c>
      <c r="J37" s="45" t="s">
        <v>630</v>
      </c>
      <c r="K37" s="45" t="s">
        <v>580</v>
      </c>
      <c r="L37" s="45" t="s">
        <v>26</v>
      </c>
      <c r="N37" s="45">
        <v>0</v>
      </c>
      <c r="P37" s="48">
        <v>2447.8200000000002</v>
      </c>
      <c r="Q37" s="48">
        <v>2447.8200000000002</v>
      </c>
      <c r="R37" s="45">
        <v>0</v>
      </c>
    </row>
    <row r="38" spans="4:18" x14ac:dyDescent="0.3">
      <c r="D38" s="45" t="s">
        <v>593</v>
      </c>
      <c r="F38" s="47">
        <v>1130510</v>
      </c>
      <c r="I38" s="45">
        <v>500801</v>
      </c>
      <c r="J38" s="45" t="s">
        <v>1163</v>
      </c>
      <c r="K38" s="45" t="s">
        <v>580</v>
      </c>
      <c r="L38" s="45" t="s">
        <v>26</v>
      </c>
      <c r="N38" s="45">
        <v>243.8</v>
      </c>
      <c r="P38" s="45">
        <v>0</v>
      </c>
      <c r="Q38" s="45">
        <v>0</v>
      </c>
      <c r="R38" s="45">
        <v>243.8</v>
      </c>
    </row>
    <row r="39" spans="4:18" x14ac:dyDescent="0.3">
      <c r="D39" s="45" t="s">
        <v>593</v>
      </c>
      <c r="F39" s="47">
        <v>1130510</v>
      </c>
      <c r="I39" s="45">
        <v>500809</v>
      </c>
      <c r="J39" s="45" t="s">
        <v>665</v>
      </c>
      <c r="K39" s="45" t="s">
        <v>580</v>
      </c>
      <c r="L39" s="45" t="s">
        <v>26</v>
      </c>
      <c r="N39" s="45">
        <v>402.8</v>
      </c>
      <c r="P39" s="45">
        <v>0</v>
      </c>
      <c r="Q39" s="45">
        <v>0</v>
      </c>
      <c r="R39" s="45">
        <v>402.8</v>
      </c>
    </row>
    <row r="40" spans="4:18" x14ac:dyDescent="0.3">
      <c r="D40" s="45" t="s">
        <v>593</v>
      </c>
      <c r="F40" s="47">
        <v>1130510</v>
      </c>
      <c r="I40" s="45">
        <v>500810</v>
      </c>
      <c r="J40" s="45" t="s">
        <v>665</v>
      </c>
      <c r="K40" s="45" t="s">
        <v>580</v>
      </c>
      <c r="L40" s="45" t="s">
        <v>26</v>
      </c>
      <c r="N40" s="45">
        <v>402.8</v>
      </c>
      <c r="P40" s="45">
        <v>0</v>
      </c>
      <c r="Q40" s="45">
        <v>0</v>
      </c>
      <c r="R40" s="45">
        <v>402.8</v>
      </c>
    </row>
    <row r="41" spans="4:18" x14ac:dyDescent="0.3">
      <c r="D41" s="45" t="s">
        <v>593</v>
      </c>
      <c r="F41" s="47">
        <v>1130510</v>
      </c>
      <c r="I41" s="45">
        <v>500811</v>
      </c>
      <c r="J41" s="45" t="s">
        <v>604</v>
      </c>
      <c r="K41" s="45" t="s">
        <v>580</v>
      </c>
      <c r="L41" s="45" t="s">
        <v>26</v>
      </c>
      <c r="N41" s="45">
        <v>879.8</v>
      </c>
      <c r="P41" s="45">
        <v>0</v>
      </c>
      <c r="Q41" s="45">
        <v>0</v>
      </c>
      <c r="R41" s="45">
        <v>879.8</v>
      </c>
    </row>
    <row r="42" spans="4:18" x14ac:dyDescent="0.3">
      <c r="D42" s="45" t="s">
        <v>593</v>
      </c>
      <c r="F42" s="47">
        <v>1130510</v>
      </c>
      <c r="I42" s="45">
        <v>500820</v>
      </c>
      <c r="J42" s="45" t="s">
        <v>666</v>
      </c>
      <c r="K42" s="45" t="s">
        <v>580</v>
      </c>
      <c r="L42" s="45" t="s">
        <v>26</v>
      </c>
      <c r="N42" s="48">
        <v>16243.96</v>
      </c>
      <c r="P42" s="48">
        <v>17268.37</v>
      </c>
      <c r="Q42" s="45">
        <v>0</v>
      </c>
      <c r="R42" s="48">
        <v>33512.33</v>
      </c>
    </row>
    <row r="43" spans="4:18" x14ac:dyDescent="0.3">
      <c r="D43" s="45" t="s">
        <v>593</v>
      </c>
      <c r="F43" s="47">
        <v>1130510</v>
      </c>
      <c r="I43" s="45">
        <v>500825</v>
      </c>
      <c r="J43" s="45" t="s">
        <v>855</v>
      </c>
      <c r="K43" s="45" t="s">
        <v>580</v>
      </c>
      <c r="L43" s="45" t="s">
        <v>26</v>
      </c>
      <c r="N43" s="45">
        <v>265</v>
      </c>
      <c r="P43" s="45">
        <v>0</v>
      </c>
      <c r="Q43" s="45">
        <v>0</v>
      </c>
      <c r="R43" s="45">
        <v>265</v>
      </c>
    </row>
    <row r="44" spans="4:18" x14ac:dyDescent="0.3">
      <c r="D44" s="45" t="s">
        <v>593</v>
      </c>
      <c r="F44" s="47">
        <v>1130510</v>
      </c>
      <c r="I44" s="45">
        <v>500835</v>
      </c>
      <c r="J44" s="45" t="s">
        <v>856</v>
      </c>
      <c r="K44" s="45" t="s">
        <v>579</v>
      </c>
      <c r="L44" s="45" t="s">
        <v>26</v>
      </c>
      <c r="N44" s="45">
        <v>0</v>
      </c>
      <c r="P44" s="45">
        <v>788.53</v>
      </c>
      <c r="Q44" s="45">
        <v>788.53</v>
      </c>
      <c r="R44" s="45">
        <v>0</v>
      </c>
    </row>
    <row r="45" spans="4:18" x14ac:dyDescent="0.3">
      <c r="D45" s="45" t="s">
        <v>593</v>
      </c>
      <c r="F45" s="47">
        <v>1130510</v>
      </c>
      <c r="I45" s="45">
        <v>500835</v>
      </c>
      <c r="J45" s="45" t="s">
        <v>856</v>
      </c>
      <c r="K45" s="45" t="s">
        <v>580</v>
      </c>
      <c r="L45" s="45" t="s">
        <v>26</v>
      </c>
      <c r="N45" s="45">
        <v>0</v>
      </c>
      <c r="P45" s="48">
        <v>3724.17</v>
      </c>
      <c r="Q45" s="48">
        <v>3724.17</v>
      </c>
      <c r="R45" s="45">
        <v>0</v>
      </c>
    </row>
    <row r="46" spans="4:18" x14ac:dyDescent="0.3">
      <c r="D46" s="45" t="s">
        <v>593</v>
      </c>
      <c r="F46" s="47">
        <v>1130510</v>
      </c>
      <c r="I46" s="45">
        <v>500838</v>
      </c>
      <c r="J46" s="45" t="s">
        <v>603</v>
      </c>
      <c r="K46" s="45" t="s">
        <v>579</v>
      </c>
      <c r="L46" s="45" t="s">
        <v>26</v>
      </c>
      <c r="N46" s="45">
        <v>0</v>
      </c>
      <c r="P46" s="48">
        <v>1565.33</v>
      </c>
      <c r="Q46" s="48">
        <v>1565.33</v>
      </c>
      <c r="R46" s="45">
        <v>0</v>
      </c>
    </row>
    <row r="47" spans="4:18" x14ac:dyDescent="0.3">
      <c r="D47" s="45" t="s">
        <v>593</v>
      </c>
      <c r="F47" s="47">
        <v>1130510</v>
      </c>
      <c r="I47" s="45">
        <v>500838</v>
      </c>
      <c r="J47" s="45" t="s">
        <v>603</v>
      </c>
      <c r="K47" s="45" t="s">
        <v>580</v>
      </c>
      <c r="L47" s="45" t="s">
        <v>26</v>
      </c>
      <c r="N47" s="45">
        <v>0</v>
      </c>
      <c r="P47" s="48">
        <v>7458.19</v>
      </c>
      <c r="Q47" s="48">
        <v>7458.19</v>
      </c>
      <c r="R47" s="45">
        <v>0</v>
      </c>
    </row>
    <row r="48" spans="4:18" x14ac:dyDescent="0.3">
      <c r="D48" s="45" t="s">
        <v>593</v>
      </c>
      <c r="F48" s="47">
        <v>1130510</v>
      </c>
      <c r="I48" s="45">
        <v>500853</v>
      </c>
      <c r="J48" s="45" t="s">
        <v>866</v>
      </c>
      <c r="K48" s="45" t="s">
        <v>579</v>
      </c>
      <c r="L48" s="45" t="s">
        <v>26</v>
      </c>
      <c r="N48" s="45">
        <v>0</v>
      </c>
      <c r="P48" s="45">
        <v>174.65</v>
      </c>
      <c r="Q48" s="45">
        <v>174.65</v>
      </c>
      <c r="R48" s="45">
        <v>0</v>
      </c>
    </row>
    <row r="49" spans="1:18" x14ac:dyDescent="0.3">
      <c r="D49" s="45" t="s">
        <v>593</v>
      </c>
      <c r="F49" s="47">
        <v>1130510</v>
      </c>
      <c r="I49" s="45">
        <v>500853</v>
      </c>
      <c r="J49" s="45" t="s">
        <v>866</v>
      </c>
      <c r="K49" s="45" t="s">
        <v>580</v>
      </c>
      <c r="L49" s="45" t="s">
        <v>26</v>
      </c>
      <c r="N49" s="45">
        <v>0</v>
      </c>
      <c r="P49" s="45">
        <v>848.79</v>
      </c>
      <c r="Q49" s="45">
        <v>848.79</v>
      </c>
      <c r="R49" s="45">
        <v>0</v>
      </c>
    </row>
    <row r="50" spans="1:18" x14ac:dyDescent="0.3">
      <c r="D50" s="45" t="s">
        <v>593</v>
      </c>
      <c r="F50" s="47">
        <v>1130510</v>
      </c>
      <c r="I50" s="45">
        <v>500858</v>
      </c>
      <c r="J50" s="45" t="s">
        <v>857</v>
      </c>
      <c r="K50" s="45" t="s">
        <v>579</v>
      </c>
      <c r="L50" s="45" t="s">
        <v>26</v>
      </c>
      <c r="N50" s="45">
        <v>0</v>
      </c>
      <c r="P50" s="45">
        <v>113.05</v>
      </c>
      <c r="Q50" s="45">
        <v>113.05</v>
      </c>
      <c r="R50" s="45">
        <v>0</v>
      </c>
    </row>
    <row r="51" spans="1:18" x14ac:dyDescent="0.3">
      <c r="D51" s="45" t="s">
        <v>593</v>
      </c>
      <c r="F51" s="47">
        <v>1130510</v>
      </c>
      <c r="I51" s="45">
        <v>500858</v>
      </c>
      <c r="J51" s="45" t="s">
        <v>857</v>
      </c>
      <c r="K51" s="45" t="s">
        <v>580</v>
      </c>
      <c r="L51" s="45" t="s">
        <v>26</v>
      </c>
      <c r="N51" s="45">
        <v>0</v>
      </c>
      <c r="P51" s="45">
        <v>577.23</v>
      </c>
      <c r="Q51" s="45">
        <v>577.23</v>
      </c>
      <c r="R51" s="45">
        <v>0</v>
      </c>
    </row>
    <row r="53" spans="1:18" x14ac:dyDescent="0.3">
      <c r="B53" s="45" t="s">
        <v>442</v>
      </c>
      <c r="D53" s="45" t="s">
        <v>593</v>
      </c>
      <c r="F53" s="47">
        <v>1130510</v>
      </c>
      <c r="L53" s="45" t="s">
        <v>26</v>
      </c>
      <c r="N53" s="48">
        <v>1786212.09</v>
      </c>
      <c r="P53" s="48">
        <v>733224.57</v>
      </c>
      <c r="Q53" s="48">
        <v>573113.5</v>
      </c>
      <c r="R53" s="48">
        <v>1946323.16</v>
      </c>
    </row>
    <row r="55" spans="1:18" x14ac:dyDescent="0.3">
      <c r="B55" s="45" t="s">
        <v>443</v>
      </c>
      <c r="D55" s="45" t="s">
        <v>593</v>
      </c>
      <c r="L55" s="45" t="s">
        <v>26</v>
      </c>
      <c r="N55" s="48">
        <v>1786212.09</v>
      </c>
      <c r="P55" s="48">
        <v>733224.57</v>
      </c>
      <c r="Q55" s="48">
        <v>573113.5</v>
      </c>
      <c r="R55" s="48">
        <v>1946323.16</v>
      </c>
    </row>
    <row r="57" spans="1:18" x14ac:dyDescent="0.3">
      <c r="B57" s="45" t="s">
        <v>444</v>
      </c>
      <c r="L57" s="45" t="s">
        <v>26</v>
      </c>
      <c r="N57" s="48">
        <v>1786212.09</v>
      </c>
      <c r="P57" s="48">
        <v>733224.57</v>
      </c>
      <c r="Q57" s="48">
        <v>573113.5</v>
      </c>
      <c r="R57" s="48">
        <v>1946323.16</v>
      </c>
    </row>
    <row r="59" spans="1:18" x14ac:dyDescent="0.3">
      <c r="A59" s="45" t="s">
        <v>1164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593</v>
      </c>
      <c r="G66" s="45" t="s">
        <v>580</v>
      </c>
      <c r="H66" s="48">
        <v>1615437.2</v>
      </c>
      <c r="J66" s="48">
        <v>417102.85</v>
      </c>
      <c r="M66" s="48">
        <v>251185.09</v>
      </c>
      <c r="O66" s="48">
        <v>1781354.96</v>
      </c>
    </row>
    <row r="67" spans="2:15" x14ac:dyDescent="0.3">
      <c r="C67" s="45" t="s">
        <v>26</v>
      </c>
      <c r="E67" s="45" t="s">
        <v>593</v>
      </c>
      <c r="G67" s="45" t="s">
        <v>579</v>
      </c>
      <c r="H67" s="48">
        <v>170774.89</v>
      </c>
      <c r="J67" s="48">
        <v>316121.71999999997</v>
      </c>
      <c r="M67" s="48">
        <v>321928.40999999997</v>
      </c>
      <c r="O67" s="48">
        <v>164968.20000000001</v>
      </c>
    </row>
    <row r="69" spans="2:15" x14ac:dyDescent="0.3">
      <c r="B69" s="45" t="s">
        <v>442</v>
      </c>
      <c r="C69" s="45" t="s">
        <v>26</v>
      </c>
      <c r="H69" s="48">
        <v>1786212.09</v>
      </c>
      <c r="J69" s="48">
        <v>733224.57</v>
      </c>
      <c r="M69" s="48">
        <v>573113.5</v>
      </c>
      <c r="O69" s="48">
        <v>1946323.16</v>
      </c>
    </row>
  </sheetData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6"/>
  <dimension ref="A1:L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45.44140625" style="84" customWidth="1"/>
    <col min="2" max="2" width="40.109375" style="83" customWidth="1"/>
    <col min="3" max="3" width="13.44140625" style="84" customWidth="1"/>
    <col min="4" max="4" width="19.109375" style="83" customWidth="1"/>
    <col min="5" max="7" width="15.88671875" style="83" customWidth="1"/>
    <col min="8" max="8" width="17.88671875" style="83" customWidth="1"/>
    <col min="9" max="9" width="12" style="83" customWidth="1"/>
    <col min="10" max="10" width="16.6640625" style="83" customWidth="1"/>
    <col min="11" max="11" width="19.109375" style="83" customWidth="1"/>
    <col min="12" max="12" width="12.88671875" style="83" customWidth="1"/>
    <col min="13" max="16384" width="9.109375" style="83"/>
  </cols>
  <sheetData>
    <row r="1" spans="1:12" ht="13.8" x14ac:dyDescent="0.25">
      <c r="A1" s="82" t="s">
        <v>1165</v>
      </c>
    </row>
    <row r="4" spans="1:12" x14ac:dyDescent="0.25">
      <c r="A4" s="84" t="s">
        <v>277</v>
      </c>
    </row>
    <row r="5" spans="1:12" s="88" customFormat="1" ht="39.6" x14ac:dyDescent="0.3">
      <c r="A5" s="85" t="s">
        <v>276</v>
      </c>
      <c r="B5" s="86" t="s">
        <v>278</v>
      </c>
      <c r="C5" s="85" t="s">
        <v>279</v>
      </c>
      <c r="D5" s="86" t="s">
        <v>703</v>
      </c>
      <c r="E5" s="86" t="s">
        <v>787</v>
      </c>
      <c r="F5" s="87" t="s">
        <v>704</v>
      </c>
      <c r="G5" s="86" t="s">
        <v>705</v>
      </c>
      <c r="H5" s="86" t="s">
        <v>788</v>
      </c>
      <c r="I5" s="87" t="s">
        <v>704</v>
      </c>
      <c r="J5" s="86" t="s">
        <v>450</v>
      </c>
      <c r="K5" s="86" t="s">
        <v>706</v>
      </c>
      <c r="L5" s="86" t="s">
        <v>451</v>
      </c>
    </row>
    <row r="7" spans="1:12" x14ac:dyDescent="0.25">
      <c r="A7" s="84" t="s">
        <v>289</v>
      </c>
    </row>
    <row r="8" spans="1:12" x14ac:dyDescent="0.25">
      <c r="A8" s="84">
        <v>500331</v>
      </c>
      <c r="B8" s="83" t="s">
        <v>957</v>
      </c>
      <c r="C8" s="84" t="s">
        <v>1</v>
      </c>
      <c r="D8" s="89">
        <v>11298860.550000001</v>
      </c>
      <c r="E8" s="83">
        <v>0</v>
      </c>
      <c r="F8" s="83">
        <v>0</v>
      </c>
      <c r="G8" s="83">
        <v>0</v>
      </c>
      <c r="H8" s="89">
        <v>-5639564.5999999996</v>
      </c>
      <c r="I8" s="83">
        <v>0</v>
      </c>
      <c r="J8" s="89">
        <v>-73934.720000000001</v>
      </c>
      <c r="K8" s="89">
        <v>5585361.2300000004</v>
      </c>
      <c r="L8" s="90">
        <v>43191</v>
      </c>
    </row>
    <row r="9" spans="1:12" x14ac:dyDescent="0.25">
      <c r="A9" s="84">
        <v>500470</v>
      </c>
      <c r="B9" s="83" t="s">
        <v>287</v>
      </c>
      <c r="C9" s="84" t="s">
        <v>0</v>
      </c>
      <c r="D9" s="89">
        <v>171518749.91</v>
      </c>
      <c r="E9" s="83">
        <v>0</v>
      </c>
      <c r="F9" s="83">
        <v>0</v>
      </c>
      <c r="G9" s="89">
        <v>365625</v>
      </c>
      <c r="H9" s="83">
        <v>0</v>
      </c>
      <c r="I9" s="83">
        <v>0</v>
      </c>
      <c r="J9" s="83">
        <v>0</v>
      </c>
      <c r="K9" s="89">
        <v>171884374.91</v>
      </c>
      <c r="L9" s="90">
        <v>45287</v>
      </c>
    </row>
    <row r="10" spans="1:12" x14ac:dyDescent="0.25">
      <c r="A10" s="84">
        <v>500913</v>
      </c>
      <c r="B10" s="83" t="s">
        <v>325</v>
      </c>
      <c r="C10" s="84" t="s">
        <v>0</v>
      </c>
      <c r="D10" s="89">
        <v>203922600</v>
      </c>
      <c r="E10" s="83">
        <v>0</v>
      </c>
      <c r="F10" s="83">
        <v>0</v>
      </c>
      <c r="G10" s="89">
        <v>434700</v>
      </c>
      <c r="H10" s="83">
        <v>0</v>
      </c>
      <c r="I10" s="83">
        <v>0</v>
      </c>
      <c r="J10" s="83">
        <v>0</v>
      </c>
      <c r="K10" s="89">
        <v>204357300</v>
      </c>
    </row>
    <row r="11" spans="1:12" x14ac:dyDescent="0.25">
      <c r="A11" s="84">
        <v>500918</v>
      </c>
      <c r="B11" s="83" t="s">
        <v>325</v>
      </c>
      <c r="C11" s="84" t="s">
        <v>0</v>
      </c>
      <c r="D11" s="89">
        <v>9499500</v>
      </c>
      <c r="E11" s="83">
        <v>0</v>
      </c>
      <c r="F11" s="83">
        <v>0</v>
      </c>
      <c r="G11" s="89">
        <v>20250</v>
      </c>
      <c r="H11" s="83">
        <v>0</v>
      </c>
      <c r="I11" s="83">
        <v>0</v>
      </c>
      <c r="J11" s="83">
        <v>0</v>
      </c>
      <c r="K11" s="89">
        <v>9519750</v>
      </c>
    </row>
    <row r="12" spans="1:12" x14ac:dyDescent="0.25">
      <c r="A12" s="83"/>
    </row>
    <row r="13" spans="1:12" x14ac:dyDescent="0.25">
      <c r="A13" s="91"/>
      <c r="B13" s="91" t="s">
        <v>789</v>
      </c>
      <c r="C13" s="91"/>
      <c r="D13" s="92">
        <v>396239710.45999998</v>
      </c>
      <c r="E13" s="93">
        <v>0</v>
      </c>
      <c r="F13" s="93">
        <v>0</v>
      </c>
      <c r="G13" s="92">
        <v>820575</v>
      </c>
      <c r="H13" s="92">
        <v>-5639564.5999999996</v>
      </c>
      <c r="I13" s="93">
        <v>0</v>
      </c>
      <c r="J13" s="92">
        <v>-73934.720000000001</v>
      </c>
      <c r="K13" s="92">
        <v>391346786.13999999</v>
      </c>
      <c r="L13" s="93"/>
    </row>
    <row r="15" spans="1:12" x14ac:dyDescent="0.25">
      <c r="A15" s="84" t="s">
        <v>291</v>
      </c>
    </row>
    <row r="16" spans="1:12" x14ac:dyDescent="0.25">
      <c r="A16" s="84">
        <v>500546</v>
      </c>
      <c r="B16" s="83" t="s">
        <v>329</v>
      </c>
      <c r="C16" s="84" t="s">
        <v>26</v>
      </c>
      <c r="D16" s="89">
        <v>447457.75</v>
      </c>
      <c r="E16" s="83">
        <v>0</v>
      </c>
      <c r="F16" s="83">
        <v>0</v>
      </c>
      <c r="G16" s="83">
        <v>0</v>
      </c>
      <c r="H16" s="89">
        <v>-1693.94</v>
      </c>
      <c r="I16" s="83">
        <v>0</v>
      </c>
      <c r="J16" s="83">
        <v>0</v>
      </c>
      <c r="K16" s="89">
        <v>445763.81</v>
      </c>
      <c r="L16" s="90">
        <v>42994</v>
      </c>
    </row>
    <row r="17" spans="1:12" x14ac:dyDescent="0.25">
      <c r="A17" s="84">
        <v>500710</v>
      </c>
      <c r="B17" s="83" t="s">
        <v>969</v>
      </c>
      <c r="C17" s="84" t="s">
        <v>26</v>
      </c>
      <c r="D17" s="89">
        <v>395641.92</v>
      </c>
      <c r="E17" s="83">
        <v>0</v>
      </c>
      <c r="F17" s="83">
        <v>0</v>
      </c>
      <c r="G17" s="83">
        <v>0</v>
      </c>
      <c r="H17" s="89">
        <v>-19781.12</v>
      </c>
      <c r="I17" s="83">
        <v>0</v>
      </c>
      <c r="J17" s="83">
        <v>0</v>
      </c>
      <c r="K17" s="89">
        <v>375860.8</v>
      </c>
      <c r="L17" s="90">
        <v>43597</v>
      </c>
    </row>
    <row r="18" spans="1:12" x14ac:dyDescent="0.25">
      <c r="A18" s="84">
        <v>500878</v>
      </c>
      <c r="B18" s="83" t="s">
        <v>290</v>
      </c>
      <c r="C18" s="84" t="s">
        <v>26</v>
      </c>
      <c r="D18" s="89">
        <v>3253188.5</v>
      </c>
      <c r="E18" s="83">
        <v>0</v>
      </c>
      <c r="F18" s="83">
        <v>0</v>
      </c>
      <c r="G18" s="83">
        <v>0</v>
      </c>
      <c r="H18" s="89">
        <v>-66391.600000000006</v>
      </c>
      <c r="I18" s="83">
        <v>0</v>
      </c>
      <c r="J18" s="83">
        <v>0</v>
      </c>
      <c r="K18" s="89">
        <v>3186796.9</v>
      </c>
    </row>
    <row r="20" spans="1:12" x14ac:dyDescent="0.25">
      <c r="A20" s="91"/>
      <c r="B20" s="91" t="s">
        <v>790</v>
      </c>
      <c r="C20" s="91"/>
      <c r="D20" s="92">
        <v>4096288.17</v>
      </c>
      <c r="E20" s="93">
        <v>0</v>
      </c>
      <c r="F20" s="93">
        <v>0</v>
      </c>
      <c r="G20" s="93">
        <v>0</v>
      </c>
      <c r="H20" s="92">
        <v>-87866.66</v>
      </c>
      <c r="I20" s="93">
        <v>0</v>
      </c>
      <c r="J20" s="93">
        <v>0</v>
      </c>
      <c r="K20" s="92">
        <v>4008421.51</v>
      </c>
    </row>
    <row r="22" spans="1:12" x14ac:dyDescent="0.25">
      <c r="A22" s="84" t="s">
        <v>708</v>
      </c>
    </row>
    <row r="23" spans="1:12" x14ac:dyDescent="0.25">
      <c r="A23" s="84">
        <v>500515</v>
      </c>
      <c r="B23" s="83" t="s">
        <v>338</v>
      </c>
      <c r="C23" s="84" t="s">
        <v>0</v>
      </c>
      <c r="D23" s="89">
        <v>34591580.359999999</v>
      </c>
      <c r="E23" s="83">
        <v>0</v>
      </c>
      <c r="F23" s="83">
        <v>0</v>
      </c>
      <c r="G23" s="89">
        <v>73738.55</v>
      </c>
      <c r="H23" s="83">
        <v>0</v>
      </c>
      <c r="I23" s="83">
        <v>0</v>
      </c>
      <c r="J23" s="83">
        <v>0</v>
      </c>
      <c r="K23" s="89">
        <v>34665318.909999996</v>
      </c>
      <c r="L23" s="90">
        <v>42324</v>
      </c>
    </row>
    <row r="24" spans="1:12" x14ac:dyDescent="0.25">
      <c r="A24" s="84">
        <v>500793</v>
      </c>
      <c r="B24" s="83" t="s">
        <v>707</v>
      </c>
      <c r="C24" s="84" t="s">
        <v>0</v>
      </c>
      <c r="D24" s="89">
        <v>8914324.2599999998</v>
      </c>
      <c r="E24" s="83">
        <v>0</v>
      </c>
      <c r="F24" s="83">
        <v>0</v>
      </c>
      <c r="G24" s="89">
        <v>19002.580000000002</v>
      </c>
      <c r="H24" s="83">
        <v>0</v>
      </c>
      <c r="I24" s="83">
        <v>0</v>
      </c>
      <c r="J24" s="83">
        <v>0</v>
      </c>
      <c r="K24" s="89">
        <v>8933326.8399999999</v>
      </c>
    </row>
    <row r="26" spans="1:12" x14ac:dyDescent="0.25">
      <c r="A26" s="91"/>
      <c r="B26" s="91" t="s">
        <v>791</v>
      </c>
      <c r="C26" s="91"/>
      <c r="D26" s="92">
        <v>43505904.619999997</v>
      </c>
      <c r="E26" s="93">
        <v>0</v>
      </c>
      <c r="F26" s="93">
        <v>0</v>
      </c>
      <c r="G26" s="92">
        <v>92741.13</v>
      </c>
      <c r="H26" s="93">
        <v>0</v>
      </c>
      <c r="I26" s="93">
        <v>0</v>
      </c>
      <c r="J26" s="93">
        <v>0</v>
      </c>
      <c r="K26" s="92">
        <v>43598645.75</v>
      </c>
      <c r="L26" s="93"/>
    </row>
    <row r="28" spans="1:12" x14ac:dyDescent="0.25">
      <c r="A28" s="84" t="s">
        <v>298</v>
      </c>
    </row>
    <row r="29" spans="1:12" x14ac:dyDescent="0.25">
      <c r="A29" s="84">
        <v>500679</v>
      </c>
      <c r="B29" s="83" t="s">
        <v>294</v>
      </c>
      <c r="C29" s="84" t="s">
        <v>0</v>
      </c>
      <c r="D29" s="89">
        <v>316650000</v>
      </c>
      <c r="E29" s="83">
        <v>0</v>
      </c>
      <c r="F29" s="83">
        <v>0</v>
      </c>
      <c r="G29" s="89">
        <v>675000</v>
      </c>
      <c r="H29" s="83">
        <v>0</v>
      </c>
      <c r="I29" s="83">
        <v>0</v>
      </c>
      <c r="J29" s="83">
        <v>0</v>
      </c>
      <c r="K29" s="89">
        <v>317325000</v>
      </c>
      <c r="L29" s="90">
        <v>43397</v>
      </c>
    </row>
    <row r="30" spans="1:12" x14ac:dyDescent="0.25">
      <c r="A30" s="84">
        <v>500708</v>
      </c>
      <c r="B30" s="83" t="s">
        <v>295</v>
      </c>
      <c r="C30" s="84" t="s">
        <v>0</v>
      </c>
      <c r="D30" s="89">
        <v>70954467.25</v>
      </c>
      <c r="E30" s="83">
        <v>0</v>
      </c>
      <c r="F30" s="83">
        <v>0</v>
      </c>
      <c r="G30" s="89">
        <v>151253</v>
      </c>
      <c r="H30" s="83">
        <v>0</v>
      </c>
      <c r="I30" s="83">
        <v>0</v>
      </c>
      <c r="J30" s="83">
        <v>0</v>
      </c>
      <c r="K30" s="89">
        <v>71105720.25</v>
      </c>
      <c r="L30" s="90">
        <v>44282</v>
      </c>
    </row>
    <row r="31" spans="1:12" x14ac:dyDescent="0.25">
      <c r="A31" s="84">
        <v>500709</v>
      </c>
      <c r="B31" s="83" t="s">
        <v>296</v>
      </c>
      <c r="C31" s="84" t="s">
        <v>0</v>
      </c>
      <c r="D31" s="89">
        <v>287095211.67000002</v>
      </c>
      <c r="E31" s="83">
        <v>0</v>
      </c>
      <c r="F31" s="83">
        <v>0</v>
      </c>
      <c r="G31" s="89">
        <v>611998.31999999995</v>
      </c>
      <c r="H31" s="83">
        <v>0</v>
      </c>
      <c r="I31" s="83">
        <v>0</v>
      </c>
      <c r="J31" s="83">
        <v>0</v>
      </c>
      <c r="K31" s="89">
        <v>287707209.99000001</v>
      </c>
      <c r="L31" s="90">
        <v>44282</v>
      </c>
    </row>
    <row r="32" spans="1:12" x14ac:dyDescent="0.25">
      <c r="A32" s="84">
        <v>500749</v>
      </c>
      <c r="B32" s="83" t="s">
        <v>297</v>
      </c>
      <c r="C32" s="84" t="s">
        <v>1</v>
      </c>
      <c r="D32" s="89">
        <v>236645000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9">
        <v>-2683750</v>
      </c>
      <c r="K32" s="89">
        <v>233961250</v>
      </c>
    </row>
    <row r="33" spans="1:12" x14ac:dyDescent="0.25">
      <c r="A33" s="84">
        <v>500776</v>
      </c>
      <c r="B33" s="83" t="s">
        <v>340</v>
      </c>
      <c r="C33" s="84" t="s">
        <v>0</v>
      </c>
      <c r="D33" s="89">
        <v>109244250</v>
      </c>
      <c r="E33" s="83">
        <v>0</v>
      </c>
      <c r="F33" s="83">
        <v>0</v>
      </c>
      <c r="G33" s="89">
        <v>241325</v>
      </c>
      <c r="H33" s="89">
        <v>-5508750</v>
      </c>
      <c r="I33" s="83">
        <v>0</v>
      </c>
      <c r="J33" s="83">
        <v>0</v>
      </c>
      <c r="K33" s="89">
        <v>103976825</v>
      </c>
      <c r="L33" s="83" t="s">
        <v>453</v>
      </c>
    </row>
    <row r="34" spans="1:12" x14ac:dyDescent="0.25">
      <c r="A34" s="84">
        <v>500856</v>
      </c>
      <c r="B34" s="83" t="s">
        <v>729</v>
      </c>
      <c r="C34" s="84" t="s">
        <v>0</v>
      </c>
      <c r="D34" s="89">
        <v>72829498.609999999</v>
      </c>
      <c r="E34" s="83">
        <v>0</v>
      </c>
      <c r="F34" s="83">
        <v>0</v>
      </c>
      <c r="G34" s="89">
        <v>153374.99</v>
      </c>
      <c r="H34" s="89">
        <v>-632775</v>
      </c>
      <c r="I34" s="83">
        <v>0</v>
      </c>
      <c r="J34" s="83">
        <v>0</v>
      </c>
      <c r="K34" s="89">
        <v>72350098.599999994</v>
      </c>
    </row>
    <row r="35" spans="1:12" x14ac:dyDescent="0.25">
      <c r="A35" s="84">
        <v>500875</v>
      </c>
      <c r="B35" s="83" t="s">
        <v>1133</v>
      </c>
      <c r="C35" s="84" t="s">
        <v>1</v>
      </c>
      <c r="D35" s="89">
        <v>41980762.710000001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9">
        <v>-476096.55</v>
      </c>
      <c r="K35" s="89">
        <v>41504666.159999996</v>
      </c>
    </row>
    <row r="37" spans="1:12" x14ac:dyDescent="0.25">
      <c r="A37" s="91"/>
      <c r="B37" s="91" t="s">
        <v>792</v>
      </c>
      <c r="C37" s="91"/>
      <c r="D37" s="92">
        <v>1135399190.24</v>
      </c>
      <c r="E37" s="93">
        <v>0</v>
      </c>
      <c r="F37" s="93">
        <v>0</v>
      </c>
      <c r="G37" s="92">
        <v>1832951.31</v>
      </c>
      <c r="H37" s="92">
        <v>-6141525</v>
      </c>
      <c r="I37" s="93">
        <v>0</v>
      </c>
      <c r="J37" s="92">
        <v>-3159846.55</v>
      </c>
      <c r="K37" s="92">
        <v>1127930770</v>
      </c>
      <c r="L37" s="93"/>
    </row>
    <row r="39" spans="1:12" x14ac:dyDescent="0.25">
      <c r="A39" s="84" t="s">
        <v>312</v>
      </c>
    </row>
    <row r="40" spans="1:12" x14ac:dyDescent="0.25">
      <c r="A40" s="84">
        <v>500271</v>
      </c>
      <c r="B40" s="83" t="s">
        <v>299</v>
      </c>
      <c r="C40" s="84" t="s">
        <v>1</v>
      </c>
      <c r="D40" s="89">
        <v>31592426.48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9">
        <v>-358284.23</v>
      </c>
      <c r="K40" s="89">
        <v>31234142.25</v>
      </c>
      <c r="L40" s="90">
        <v>44176</v>
      </c>
    </row>
    <row r="41" spans="1:12" x14ac:dyDescent="0.25">
      <c r="A41" s="84">
        <v>500520</v>
      </c>
      <c r="B41" s="83" t="s">
        <v>976</v>
      </c>
      <c r="C41" s="84" t="s">
        <v>0</v>
      </c>
      <c r="D41" s="89">
        <v>21109957.780000001</v>
      </c>
      <c r="E41" s="83">
        <v>0</v>
      </c>
      <c r="F41" s="83">
        <v>0</v>
      </c>
      <c r="G41" s="89">
        <v>63749.84</v>
      </c>
      <c r="H41" s="89">
        <v>-10596207.619999999</v>
      </c>
      <c r="I41" s="83">
        <v>0</v>
      </c>
      <c r="J41" s="83">
        <v>0</v>
      </c>
      <c r="K41" s="89">
        <v>10577500</v>
      </c>
      <c r="L41" s="90">
        <v>43085</v>
      </c>
    </row>
    <row r="42" spans="1:12" x14ac:dyDescent="0.25">
      <c r="A42" s="84">
        <v>500540</v>
      </c>
      <c r="B42" s="83" t="s">
        <v>731</v>
      </c>
      <c r="C42" s="84" t="s">
        <v>3</v>
      </c>
      <c r="D42" s="89">
        <v>74020371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9">
        <v>-774801</v>
      </c>
      <c r="K42" s="89">
        <v>73245570</v>
      </c>
      <c r="L42" s="90">
        <v>46407</v>
      </c>
    </row>
    <row r="43" spans="1:12" x14ac:dyDescent="0.25">
      <c r="A43" s="84">
        <v>500590</v>
      </c>
      <c r="B43" s="83" t="s">
        <v>300</v>
      </c>
      <c r="C43" s="84" t="s">
        <v>1</v>
      </c>
      <c r="D43" s="89">
        <v>5972809.4500000002</v>
      </c>
      <c r="E43" s="83">
        <v>0</v>
      </c>
      <c r="F43" s="83">
        <v>0</v>
      </c>
      <c r="G43" s="83">
        <v>0</v>
      </c>
      <c r="H43" s="83">
        <v>0</v>
      </c>
      <c r="I43" s="83">
        <v>0</v>
      </c>
      <c r="J43" s="89">
        <v>-67736.600000000006</v>
      </c>
      <c r="K43" s="89">
        <v>5905072.8499999996</v>
      </c>
      <c r="L43" s="90">
        <v>44176</v>
      </c>
    </row>
    <row r="44" spans="1:12" x14ac:dyDescent="0.25">
      <c r="A44" s="84">
        <v>500630</v>
      </c>
      <c r="B44" s="83" t="s">
        <v>793</v>
      </c>
      <c r="C44" s="84" t="s">
        <v>0</v>
      </c>
      <c r="D44" s="89">
        <v>399681326.83999997</v>
      </c>
      <c r="E44" s="83">
        <v>0</v>
      </c>
      <c r="F44" s="83">
        <v>0</v>
      </c>
      <c r="G44" s="89">
        <v>852707.1</v>
      </c>
      <c r="H44" s="89">
        <v>-2003376.63</v>
      </c>
      <c r="I44" s="83">
        <v>0</v>
      </c>
      <c r="J44" s="83">
        <v>0</v>
      </c>
      <c r="K44" s="89">
        <v>398530657.31</v>
      </c>
      <c r="L44" s="90">
        <v>46923</v>
      </c>
    </row>
    <row r="45" spans="1:12" x14ac:dyDescent="0.25">
      <c r="A45" s="84">
        <v>500640</v>
      </c>
      <c r="B45" s="83" t="s">
        <v>301</v>
      </c>
      <c r="C45" s="84" t="s">
        <v>0</v>
      </c>
      <c r="D45" s="89">
        <v>148563735.97999999</v>
      </c>
      <c r="E45" s="83">
        <v>0</v>
      </c>
      <c r="F45" s="83">
        <v>0</v>
      </c>
      <c r="G45" s="89">
        <v>316692.01</v>
      </c>
      <c r="H45" s="83">
        <v>0</v>
      </c>
      <c r="I45" s="83">
        <v>0</v>
      </c>
      <c r="J45" s="83">
        <v>0</v>
      </c>
      <c r="K45" s="89">
        <v>148880427.99000001</v>
      </c>
      <c r="L45" s="90">
        <v>44102</v>
      </c>
    </row>
    <row r="46" spans="1:12" x14ac:dyDescent="0.25">
      <c r="A46" s="84">
        <v>500642</v>
      </c>
      <c r="B46" s="83" t="s">
        <v>302</v>
      </c>
      <c r="C46" s="84" t="s">
        <v>0</v>
      </c>
      <c r="D46" s="89">
        <v>200545000</v>
      </c>
      <c r="E46" s="83">
        <v>0</v>
      </c>
      <c r="F46" s="83">
        <v>0</v>
      </c>
      <c r="G46" s="89">
        <v>427500</v>
      </c>
      <c r="H46" s="83">
        <v>0</v>
      </c>
      <c r="I46" s="83">
        <v>0</v>
      </c>
      <c r="J46" s="83">
        <v>0</v>
      </c>
      <c r="K46" s="89">
        <v>200972500</v>
      </c>
      <c r="L46" s="90">
        <v>45013</v>
      </c>
    </row>
    <row r="47" spans="1:12" x14ac:dyDescent="0.25">
      <c r="A47" s="84">
        <v>500656</v>
      </c>
      <c r="B47" s="83" t="s">
        <v>981</v>
      </c>
      <c r="C47" s="84" t="s">
        <v>0</v>
      </c>
      <c r="D47" s="89">
        <v>97977415.510000005</v>
      </c>
      <c r="E47" s="83">
        <v>0</v>
      </c>
      <c r="F47" s="83">
        <v>0</v>
      </c>
      <c r="G47" s="89">
        <v>208857.56</v>
      </c>
      <c r="H47" s="83">
        <v>0</v>
      </c>
      <c r="I47" s="83">
        <v>0</v>
      </c>
      <c r="J47" s="83">
        <v>0</v>
      </c>
      <c r="K47" s="89">
        <v>98186273.069999993</v>
      </c>
      <c r="L47" s="90">
        <v>45918</v>
      </c>
    </row>
    <row r="48" spans="1:12" x14ac:dyDescent="0.25">
      <c r="A48" s="84">
        <v>500677</v>
      </c>
      <c r="B48" s="83" t="s">
        <v>709</v>
      </c>
      <c r="C48" s="84" t="s">
        <v>0</v>
      </c>
      <c r="D48" s="89">
        <v>844400000.02999997</v>
      </c>
      <c r="E48" s="83">
        <v>0</v>
      </c>
      <c r="F48" s="83">
        <v>0</v>
      </c>
      <c r="G48" s="89">
        <v>1799999.99</v>
      </c>
      <c r="H48" s="83">
        <v>0</v>
      </c>
      <c r="I48" s="83">
        <v>0</v>
      </c>
      <c r="J48" s="83">
        <v>0</v>
      </c>
      <c r="K48" s="89">
        <v>846200000.01999998</v>
      </c>
      <c r="L48" s="90">
        <v>11139</v>
      </c>
    </row>
    <row r="49" spans="1:12" x14ac:dyDescent="0.25">
      <c r="A49" s="84">
        <v>500686</v>
      </c>
      <c r="B49" s="83" t="s">
        <v>710</v>
      </c>
      <c r="C49" s="84" t="s">
        <v>0</v>
      </c>
      <c r="D49" s="89">
        <v>3166415.1</v>
      </c>
      <c r="E49" s="83">
        <v>0</v>
      </c>
      <c r="F49" s="83">
        <v>0</v>
      </c>
      <c r="G49" s="89">
        <v>6749.8</v>
      </c>
      <c r="H49" s="83">
        <v>0</v>
      </c>
      <c r="I49" s="83">
        <v>0</v>
      </c>
      <c r="J49" s="83">
        <v>0</v>
      </c>
      <c r="K49" s="89">
        <v>3173164.9</v>
      </c>
      <c r="L49" s="90">
        <v>44212</v>
      </c>
    </row>
    <row r="50" spans="1:12" x14ac:dyDescent="0.25">
      <c r="A50" s="84">
        <v>500700</v>
      </c>
      <c r="B50" s="83" t="s">
        <v>982</v>
      </c>
      <c r="C50" s="84" t="s">
        <v>26</v>
      </c>
      <c r="D50" s="89">
        <v>52029017.780000001</v>
      </c>
      <c r="E50" s="83">
        <v>0</v>
      </c>
      <c r="F50" s="83">
        <v>0</v>
      </c>
      <c r="G50" s="83">
        <v>0</v>
      </c>
      <c r="H50" s="89">
        <v>-52029017.780000001</v>
      </c>
      <c r="I50" s="83">
        <v>0</v>
      </c>
      <c r="J50" s="83">
        <v>0</v>
      </c>
      <c r="K50" s="83">
        <v>0</v>
      </c>
      <c r="L50" s="90">
        <v>43524</v>
      </c>
    </row>
    <row r="51" spans="1:12" x14ac:dyDescent="0.25">
      <c r="A51" s="84">
        <v>500701</v>
      </c>
      <c r="B51" s="83" t="s">
        <v>983</v>
      </c>
      <c r="C51" s="84" t="s">
        <v>0</v>
      </c>
      <c r="D51" s="89">
        <v>141496419.28</v>
      </c>
      <c r="E51" s="83">
        <v>0</v>
      </c>
      <c r="F51" s="89">
        <v>49199389.329999998</v>
      </c>
      <c r="G51" s="83">
        <v>0</v>
      </c>
      <c r="H51" s="89">
        <v>-142015887.43000001</v>
      </c>
      <c r="I51" s="83">
        <v>0</v>
      </c>
      <c r="J51" s="89">
        <v>-48679921.18</v>
      </c>
      <c r="K51" s="83">
        <v>0</v>
      </c>
    </row>
    <row r="52" spans="1:12" x14ac:dyDescent="0.25">
      <c r="A52" s="84">
        <v>500735</v>
      </c>
      <c r="B52" s="83" t="s">
        <v>985</v>
      </c>
      <c r="C52" s="84" t="s">
        <v>0</v>
      </c>
      <c r="D52" s="89">
        <v>316650000</v>
      </c>
      <c r="E52" s="83">
        <v>0</v>
      </c>
      <c r="F52" s="83">
        <v>0</v>
      </c>
      <c r="G52" s="89">
        <v>675000</v>
      </c>
      <c r="H52" s="83">
        <v>0</v>
      </c>
      <c r="I52" s="83">
        <v>0</v>
      </c>
      <c r="J52" s="83">
        <v>0</v>
      </c>
      <c r="K52" s="89">
        <v>317325000</v>
      </c>
      <c r="L52" s="90">
        <v>44650</v>
      </c>
    </row>
    <row r="53" spans="1:12" x14ac:dyDescent="0.25">
      <c r="A53" s="84">
        <v>500746</v>
      </c>
      <c r="B53" s="83" t="s">
        <v>349</v>
      </c>
      <c r="C53" s="84" t="s">
        <v>2</v>
      </c>
      <c r="D53" s="89">
        <v>372996000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9">
        <v>-72000</v>
      </c>
      <c r="K53" s="89">
        <v>372924000</v>
      </c>
    </row>
    <row r="54" spans="1:12" x14ac:dyDescent="0.25">
      <c r="A54" s="84">
        <v>500770</v>
      </c>
      <c r="B54" s="83" t="s">
        <v>987</v>
      </c>
      <c r="C54" s="84" t="s">
        <v>0</v>
      </c>
      <c r="D54" s="89">
        <v>68818600</v>
      </c>
      <c r="E54" s="83">
        <v>0</v>
      </c>
      <c r="F54" s="83">
        <v>0</v>
      </c>
      <c r="G54" s="89">
        <v>136387.5</v>
      </c>
      <c r="H54" s="89">
        <v>-5807312.5</v>
      </c>
      <c r="I54" s="83">
        <v>0</v>
      </c>
      <c r="J54" s="83">
        <v>0</v>
      </c>
      <c r="K54" s="89">
        <v>63147675</v>
      </c>
    </row>
    <row r="55" spans="1:12" x14ac:dyDescent="0.25">
      <c r="A55" s="84">
        <v>500781</v>
      </c>
      <c r="B55" s="83" t="s">
        <v>350</v>
      </c>
      <c r="C55" s="84" t="s">
        <v>0</v>
      </c>
      <c r="D55" s="89">
        <v>24487600</v>
      </c>
      <c r="E55" s="83">
        <v>0</v>
      </c>
      <c r="F55" s="83">
        <v>0</v>
      </c>
      <c r="G55" s="89">
        <v>54150.01</v>
      </c>
      <c r="H55" s="89">
        <v>-1271250.01</v>
      </c>
      <c r="I55" s="83">
        <v>0</v>
      </c>
      <c r="J55" s="83">
        <v>0</v>
      </c>
      <c r="K55" s="89">
        <v>23270500</v>
      </c>
    </row>
    <row r="56" spans="1:12" x14ac:dyDescent="0.25">
      <c r="A56" s="84">
        <v>500782</v>
      </c>
      <c r="B56" s="83" t="s">
        <v>988</v>
      </c>
      <c r="C56" s="84" t="s">
        <v>4</v>
      </c>
      <c r="D56" s="89">
        <v>81368309.989999995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9">
        <v>-1559006</v>
      </c>
      <c r="K56" s="89">
        <v>79809303.989999995</v>
      </c>
    </row>
    <row r="57" spans="1:12" x14ac:dyDescent="0.25">
      <c r="A57" s="84">
        <v>500800</v>
      </c>
      <c r="B57" s="83" t="s">
        <v>1092</v>
      </c>
      <c r="C57" s="84" t="s">
        <v>4</v>
      </c>
      <c r="D57" s="89">
        <v>43564160.700000003</v>
      </c>
      <c r="E57" s="89">
        <v>408255.48</v>
      </c>
      <c r="F57" s="83">
        <v>0</v>
      </c>
      <c r="G57" s="83">
        <v>0</v>
      </c>
      <c r="H57" s="83">
        <v>0</v>
      </c>
      <c r="I57" s="83">
        <v>0</v>
      </c>
      <c r="J57" s="89">
        <f>-843892.5+0.38</f>
        <v>-843892.12</v>
      </c>
      <c r="K57" s="89">
        <v>43128524.060000002</v>
      </c>
    </row>
    <row r="58" spans="1:12" x14ac:dyDescent="0.25">
      <c r="A58" s="84">
        <v>500805</v>
      </c>
      <c r="B58" s="83" t="s">
        <v>303</v>
      </c>
      <c r="C58" s="84" t="s">
        <v>0</v>
      </c>
      <c r="D58" s="89">
        <v>245145750.37</v>
      </c>
      <c r="E58" s="83">
        <v>0</v>
      </c>
      <c r="F58" s="83">
        <v>0</v>
      </c>
      <c r="G58" s="89">
        <v>522575.03</v>
      </c>
      <c r="H58" s="83">
        <v>0</v>
      </c>
      <c r="I58" s="83">
        <v>0</v>
      </c>
      <c r="J58" s="83">
        <v>0</v>
      </c>
      <c r="K58" s="89">
        <v>245668325.40000001</v>
      </c>
    </row>
    <row r="59" spans="1:12" x14ac:dyDescent="0.25">
      <c r="A59" s="84">
        <v>500807</v>
      </c>
      <c r="B59" s="83" t="s">
        <v>304</v>
      </c>
      <c r="C59" s="84" t="s">
        <v>0</v>
      </c>
      <c r="D59" s="89">
        <v>89684777.090000004</v>
      </c>
      <c r="E59" s="83">
        <v>0</v>
      </c>
      <c r="F59" s="83">
        <v>0</v>
      </c>
      <c r="G59" s="89">
        <v>191180.25</v>
      </c>
      <c r="H59" s="83">
        <v>0</v>
      </c>
      <c r="I59" s="83">
        <v>0</v>
      </c>
      <c r="J59" s="83">
        <v>0</v>
      </c>
      <c r="K59" s="89">
        <v>89875957.340000004</v>
      </c>
    </row>
    <row r="60" spans="1:12" x14ac:dyDescent="0.25">
      <c r="A60" s="84">
        <v>500808</v>
      </c>
      <c r="B60" s="83" t="s">
        <v>305</v>
      </c>
      <c r="C60" s="84" t="s">
        <v>0</v>
      </c>
      <c r="D60" s="89">
        <v>80500063.370000005</v>
      </c>
      <c r="E60" s="83">
        <v>0</v>
      </c>
      <c r="F60" s="83">
        <v>0</v>
      </c>
      <c r="G60" s="89">
        <v>171601.29</v>
      </c>
      <c r="H60" s="83">
        <v>0</v>
      </c>
      <c r="I60" s="83">
        <v>0</v>
      </c>
      <c r="J60" s="83">
        <v>0</v>
      </c>
      <c r="K60" s="89">
        <v>80671664.659999996</v>
      </c>
    </row>
    <row r="61" spans="1:12" x14ac:dyDescent="0.25">
      <c r="A61" s="84">
        <v>500827</v>
      </c>
      <c r="B61" s="83" t="s">
        <v>306</v>
      </c>
      <c r="C61" s="84" t="s">
        <v>0</v>
      </c>
      <c r="D61" s="89">
        <v>111565381.31999999</v>
      </c>
      <c r="E61" s="83">
        <v>0</v>
      </c>
      <c r="F61" s="83">
        <v>0</v>
      </c>
      <c r="G61" s="89">
        <v>237822.92</v>
      </c>
      <c r="H61" s="83">
        <v>0</v>
      </c>
      <c r="I61" s="83">
        <v>0</v>
      </c>
      <c r="J61" s="83">
        <v>0</v>
      </c>
      <c r="K61" s="89">
        <v>111803204.23999999</v>
      </c>
    </row>
    <row r="62" spans="1:12" x14ac:dyDescent="0.25">
      <c r="A62" s="84">
        <v>500828</v>
      </c>
      <c r="B62" s="83" t="s">
        <v>1112</v>
      </c>
      <c r="C62" s="84" t="s">
        <v>4</v>
      </c>
      <c r="D62" s="89">
        <v>3183509.54</v>
      </c>
      <c r="E62" s="89">
        <v>2168656.63</v>
      </c>
      <c r="F62" s="89">
        <v>6864789.8200000003</v>
      </c>
      <c r="G62" s="83">
        <v>0</v>
      </c>
      <c r="H62" s="89">
        <v>-5359617.53</v>
      </c>
      <c r="I62" s="83">
        <v>-0.97</v>
      </c>
      <c r="J62" s="89">
        <v>-6857337.4900000002</v>
      </c>
      <c r="K62" s="83">
        <v>0</v>
      </c>
    </row>
    <row r="63" spans="1:12" x14ac:dyDescent="0.25">
      <c r="A63" s="84">
        <v>500845</v>
      </c>
      <c r="B63" s="83" t="s">
        <v>711</v>
      </c>
      <c r="C63" s="84" t="s">
        <v>0</v>
      </c>
      <c r="D63" s="89">
        <v>246830941.49000001</v>
      </c>
      <c r="E63" s="89">
        <v>5193239.5</v>
      </c>
      <c r="F63" s="83">
        <v>0</v>
      </c>
      <c r="G63" s="89">
        <v>513311.29</v>
      </c>
      <c r="H63" s="83">
        <v>0</v>
      </c>
      <c r="I63" s="83">
        <v>0</v>
      </c>
      <c r="J63" s="83">
        <v>0</v>
      </c>
      <c r="K63" s="89">
        <v>252537492.28</v>
      </c>
    </row>
    <row r="64" spans="1:12" x14ac:dyDescent="0.25">
      <c r="A64" s="84">
        <v>500846</v>
      </c>
      <c r="B64" s="83" t="s">
        <v>712</v>
      </c>
      <c r="C64" s="84" t="s">
        <v>0</v>
      </c>
      <c r="D64" s="89">
        <v>12666000</v>
      </c>
      <c r="E64" s="83">
        <v>0</v>
      </c>
      <c r="F64" s="83">
        <v>0</v>
      </c>
      <c r="G64" s="89">
        <v>27000</v>
      </c>
      <c r="H64" s="83">
        <v>0</v>
      </c>
      <c r="I64" s="83">
        <v>0</v>
      </c>
      <c r="J64" s="83">
        <v>0</v>
      </c>
      <c r="K64" s="89">
        <v>12693000</v>
      </c>
    </row>
    <row r="65" spans="1:12" x14ac:dyDescent="0.25">
      <c r="A65" s="84">
        <v>500877</v>
      </c>
      <c r="B65" s="83" t="s">
        <v>713</v>
      </c>
      <c r="C65" s="84" t="s">
        <v>0</v>
      </c>
      <c r="D65" s="89">
        <v>253320000</v>
      </c>
      <c r="E65" s="83">
        <v>0</v>
      </c>
      <c r="F65" s="83">
        <v>0</v>
      </c>
      <c r="G65" s="89">
        <v>549000</v>
      </c>
      <c r="H65" s="89">
        <v>-12702000</v>
      </c>
      <c r="I65" s="83">
        <v>0</v>
      </c>
      <c r="J65" s="83">
        <v>0</v>
      </c>
      <c r="K65" s="89">
        <v>241167000</v>
      </c>
    </row>
    <row r="66" spans="1:12" x14ac:dyDescent="0.25">
      <c r="A66" s="84">
        <v>500883</v>
      </c>
      <c r="B66" s="83" t="s">
        <v>351</v>
      </c>
      <c r="C66" s="84" t="s">
        <v>0</v>
      </c>
      <c r="D66" s="89">
        <v>14124871.189999999</v>
      </c>
      <c r="E66" s="83">
        <v>0</v>
      </c>
      <c r="F66" s="83">
        <v>0</v>
      </c>
      <c r="G66" s="89">
        <v>30109.87</v>
      </c>
      <c r="H66" s="83">
        <v>0</v>
      </c>
      <c r="I66" s="83">
        <v>0</v>
      </c>
      <c r="J66" s="83">
        <v>0</v>
      </c>
      <c r="K66" s="89">
        <v>14154981.060000001</v>
      </c>
    </row>
    <row r="67" spans="1:12" x14ac:dyDescent="0.25">
      <c r="A67" s="84">
        <v>500884</v>
      </c>
      <c r="B67" s="83" t="s">
        <v>352</v>
      </c>
      <c r="C67" s="84" t="s">
        <v>0</v>
      </c>
      <c r="D67" s="89">
        <v>21530209</v>
      </c>
      <c r="E67" s="83">
        <v>0</v>
      </c>
      <c r="F67" s="83">
        <v>0</v>
      </c>
      <c r="G67" s="89">
        <v>46449.88</v>
      </c>
      <c r="H67" s="89">
        <v>-313156.96000000002</v>
      </c>
      <c r="I67" s="83">
        <v>0</v>
      </c>
      <c r="J67" s="83">
        <v>0</v>
      </c>
      <c r="K67" s="89">
        <v>21263501.920000002</v>
      </c>
    </row>
    <row r="68" spans="1:12" x14ac:dyDescent="0.25">
      <c r="A68" s="84">
        <v>500885</v>
      </c>
      <c r="B68" s="83" t="s">
        <v>307</v>
      </c>
      <c r="C68" s="84" t="s">
        <v>0</v>
      </c>
      <c r="D68" s="89">
        <v>69801953.959999993</v>
      </c>
      <c r="E68" s="89">
        <v>3926393.74</v>
      </c>
      <c r="F68" s="83">
        <v>0</v>
      </c>
      <c r="G68" s="89">
        <v>150653.09</v>
      </c>
      <c r="H68" s="83">
        <v>0</v>
      </c>
      <c r="I68" s="83">
        <v>0</v>
      </c>
      <c r="J68" s="83">
        <v>0</v>
      </c>
      <c r="K68" s="89">
        <v>73879000.790000007</v>
      </c>
    </row>
    <row r="69" spans="1:12" x14ac:dyDescent="0.25">
      <c r="A69" s="84">
        <v>500896</v>
      </c>
      <c r="B69" s="83" t="s">
        <v>714</v>
      </c>
      <c r="C69" s="84" t="s">
        <v>0</v>
      </c>
      <c r="D69" s="89">
        <v>11800490</v>
      </c>
      <c r="E69" s="83">
        <v>0</v>
      </c>
      <c r="F69" s="83">
        <v>0</v>
      </c>
      <c r="G69" s="89">
        <v>25155</v>
      </c>
      <c r="H69" s="83">
        <v>0</v>
      </c>
      <c r="I69" s="83">
        <v>0</v>
      </c>
      <c r="J69" s="83">
        <v>0</v>
      </c>
      <c r="K69" s="89">
        <v>11825645</v>
      </c>
      <c r="L69" s="90">
        <v>43731</v>
      </c>
    </row>
    <row r="70" spans="1:12" x14ac:dyDescent="0.25">
      <c r="A70" s="84">
        <v>500905</v>
      </c>
      <c r="B70" s="83" t="s">
        <v>308</v>
      </c>
      <c r="C70" s="84" t="s">
        <v>2</v>
      </c>
      <c r="D70" s="89">
        <v>2016965.41</v>
      </c>
      <c r="E70" s="83">
        <v>0</v>
      </c>
      <c r="F70" s="83">
        <v>0</v>
      </c>
      <c r="G70" s="83">
        <v>0</v>
      </c>
      <c r="H70" s="89">
        <v>-28018.25</v>
      </c>
      <c r="I70" s="83">
        <v>0</v>
      </c>
      <c r="J70" s="83">
        <v>-374.95</v>
      </c>
      <c r="K70" s="89">
        <v>1988572.21</v>
      </c>
    </row>
    <row r="71" spans="1:12" x14ac:dyDescent="0.25">
      <c r="A71" s="84">
        <v>500914</v>
      </c>
      <c r="B71" s="83" t="s">
        <v>309</v>
      </c>
      <c r="C71" s="84" t="s">
        <v>0</v>
      </c>
      <c r="D71" s="89">
        <v>18999000</v>
      </c>
      <c r="E71" s="83">
        <v>0</v>
      </c>
      <c r="F71" s="83">
        <v>0</v>
      </c>
      <c r="G71" s="89">
        <v>40500</v>
      </c>
      <c r="H71" s="83">
        <v>0</v>
      </c>
      <c r="I71" s="83">
        <v>0</v>
      </c>
      <c r="J71" s="83">
        <v>0</v>
      </c>
      <c r="K71" s="89">
        <v>19039500</v>
      </c>
    </row>
    <row r="72" spans="1:12" x14ac:dyDescent="0.25">
      <c r="A72" s="84">
        <v>500927</v>
      </c>
      <c r="B72" s="83" t="s">
        <v>310</v>
      </c>
      <c r="C72" s="84" t="s">
        <v>0</v>
      </c>
      <c r="D72" s="89">
        <v>4573234.18</v>
      </c>
      <c r="E72" s="89">
        <v>6783826.5199999996</v>
      </c>
      <c r="F72" s="83">
        <v>0</v>
      </c>
      <c r="G72" s="89">
        <v>4141.59</v>
      </c>
      <c r="H72" s="83">
        <v>0</v>
      </c>
      <c r="I72" s="83">
        <v>0</v>
      </c>
      <c r="J72" s="83">
        <v>0</v>
      </c>
      <c r="K72" s="89">
        <v>11361202.289999999</v>
      </c>
    </row>
    <row r="74" spans="1:12" x14ac:dyDescent="0.25">
      <c r="A74" s="91"/>
      <c r="B74" s="91" t="s">
        <v>794</v>
      </c>
      <c r="C74" s="91"/>
      <c r="D74" s="92">
        <v>4114182712.8400002</v>
      </c>
      <c r="E74" s="92">
        <v>18480371.870000001</v>
      </c>
      <c r="F74" s="92">
        <v>56064179.149999999</v>
      </c>
      <c r="G74" s="92">
        <v>7051294.0199999996</v>
      </c>
      <c r="H74" s="92">
        <v>-232125844.71000001</v>
      </c>
      <c r="I74" s="93">
        <v>-0.97</v>
      </c>
      <c r="J74" s="92">
        <v>-59213353.950000003</v>
      </c>
      <c r="K74" s="92">
        <f>SUM(K40:K73)</f>
        <v>3904439358.6300001</v>
      </c>
      <c r="L74" s="93"/>
    </row>
    <row r="75" spans="1:12" x14ac:dyDescent="0.25">
      <c r="K75" s="94"/>
    </row>
    <row r="76" spans="1:12" x14ac:dyDescent="0.25">
      <c r="A76" s="84" t="s">
        <v>717</v>
      </c>
    </row>
    <row r="77" spans="1:12" x14ac:dyDescent="0.25">
      <c r="A77" s="84">
        <v>500876</v>
      </c>
      <c r="B77" s="83" t="s">
        <v>1134</v>
      </c>
      <c r="C77" s="84" t="s">
        <v>0</v>
      </c>
      <c r="D77" s="89">
        <v>1285807.57</v>
      </c>
      <c r="E77" s="83">
        <v>0</v>
      </c>
      <c r="F77" s="83">
        <v>0</v>
      </c>
      <c r="G77" s="89">
        <v>3206.35</v>
      </c>
      <c r="H77" s="89">
        <v>-656839.05000000005</v>
      </c>
      <c r="I77" s="83">
        <v>0</v>
      </c>
      <c r="J77" s="83">
        <v>0</v>
      </c>
      <c r="K77" s="89">
        <v>632174.87</v>
      </c>
    </row>
    <row r="78" spans="1:12" x14ac:dyDescent="0.25">
      <c r="A78" s="84">
        <v>500901</v>
      </c>
      <c r="B78" s="83" t="s">
        <v>716</v>
      </c>
      <c r="C78" s="84" t="s">
        <v>26</v>
      </c>
      <c r="D78" s="89">
        <v>1504000</v>
      </c>
      <c r="E78" s="89">
        <v>260000</v>
      </c>
      <c r="F78" s="83">
        <v>0</v>
      </c>
      <c r="G78" s="83">
        <v>0</v>
      </c>
      <c r="H78" s="89">
        <v>-509000</v>
      </c>
      <c r="I78" s="83">
        <v>0</v>
      </c>
      <c r="J78" s="83">
        <v>0</v>
      </c>
      <c r="K78" s="89">
        <v>1255000</v>
      </c>
    </row>
    <row r="79" spans="1:12" x14ac:dyDescent="0.25">
      <c r="A79" s="84">
        <v>500915</v>
      </c>
      <c r="B79" s="83" t="s">
        <v>1166</v>
      </c>
      <c r="C79" s="84" t="s">
        <v>26</v>
      </c>
      <c r="D79" s="89">
        <v>8639819.5099999998</v>
      </c>
      <c r="E79" s="89">
        <v>1048741.48</v>
      </c>
      <c r="F79" s="83">
        <v>0</v>
      </c>
      <c r="G79" s="83">
        <v>0</v>
      </c>
      <c r="H79" s="89">
        <v>-6188493.8700000001</v>
      </c>
      <c r="I79" s="83">
        <v>0</v>
      </c>
      <c r="J79" s="83">
        <v>0</v>
      </c>
      <c r="K79" s="89">
        <v>3500067.12</v>
      </c>
    </row>
    <row r="81" spans="1:12" x14ac:dyDescent="0.25">
      <c r="A81" s="91"/>
      <c r="B81" s="91" t="s">
        <v>832</v>
      </c>
      <c r="C81" s="91"/>
      <c r="D81" s="92">
        <v>11429627.08</v>
      </c>
      <c r="E81" s="92">
        <v>1308741.48</v>
      </c>
      <c r="F81" s="93">
        <v>0</v>
      </c>
      <c r="G81" s="92">
        <v>3206.35</v>
      </c>
      <c r="H81" s="92">
        <v>-7354332.9199999999</v>
      </c>
      <c r="I81" s="93">
        <v>0</v>
      </c>
      <c r="J81" s="93">
        <v>0</v>
      </c>
      <c r="K81" s="92">
        <v>5387241.9900000002</v>
      </c>
      <c r="L81" s="93"/>
    </row>
    <row r="83" spans="1:12" x14ac:dyDescent="0.25">
      <c r="A83" s="84" t="s">
        <v>719</v>
      </c>
    </row>
    <row r="84" spans="1:12" x14ac:dyDescent="0.25">
      <c r="A84" s="84">
        <v>500626</v>
      </c>
      <c r="B84" s="83" t="s">
        <v>718</v>
      </c>
      <c r="C84" s="84" t="s">
        <v>0</v>
      </c>
      <c r="D84" s="89">
        <v>82207856.079999998</v>
      </c>
      <c r="E84" s="83">
        <v>0</v>
      </c>
      <c r="F84" s="83">
        <v>0</v>
      </c>
      <c r="G84" s="89">
        <v>175241.77</v>
      </c>
      <c r="H84" s="83">
        <v>0</v>
      </c>
      <c r="I84" s="83">
        <v>0</v>
      </c>
      <c r="J84" s="83">
        <v>0</v>
      </c>
      <c r="K84" s="89">
        <v>82383097.849999994</v>
      </c>
      <c r="L84" s="90">
        <v>42049</v>
      </c>
    </row>
    <row r="86" spans="1:12" x14ac:dyDescent="0.25">
      <c r="A86" s="91"/>
      <c r="B86" s="91" t="s">
        <v>795</v>
      </c>
      <c r="C86" s="91"/>
      <c r="D86" s="92">
        <v>82207856.079999998</v>
      </c>
      <c r="E86" s="93">
        <v>0</v>
      </c>
      <c r="F86" s="93">
        <v>0</v>
      </c>
      <c r="G86" s="92">
        <v>175241.77</v>
      </c>
      <c r="H86" s="93">
        <v>0</v>
      </c>
      <c r="I86" s="93">
        <v>0</v>
      </c>
      <c r="J86" s="93">
        <v>0</v>
      </c>
      <c r="K86" s="92">
        <v>82383097.849999994</v>
      </c>
      <c r="L86" s="93"/>
    </row>
    <row r="88" spans="1:12" x14ac:dyDescent="0.25">
      <c r="A88" s="84" t="s">
        <v>721</v>
      </c>
    </row>
    <row r="89" spans="1:12" x14ac:dyDescent="0.25">
      <c r="A89" s="84">
        <v>500323</v>
      </c>
      <c r="B89" s="83" t="s">
        <v>720</v>
      </c>
      <c r="C89" s="84" t="s">
        <v>26</v>
      </c>
      <c r="D89" s="89">
        <v>7999000</v>
      </c>
      <c r="E89" s="89">
        <v>2388000</v>
      </c>
      <c r="F89" s="83">
        <v>0</v>
      </c>
      <c r="G89" s="83">
        <v>0</v>
      </c>
      <c r="H89" s="89">
        <v>-2388000</v>
      </c>
      <c r="I89" s="83">
        <v>0</v>
      </c>
      <c r="J89" s="83">
        <v>0</v>
      </c>
      <c r="K89" s="89">
        <v>7999000</v>
      </c>
      <c r="L89" s="90">
        <v>42000</v>
      </c>
    </row>
    <row r="90" spans="1:12" x14ac:dyDescent="0.25">
      <c r="A90" s="84">
        <v>500787</v>
      </c>
      <c r="B90" s="83" t="s">
        <v>1029</v>
      </c>
      <c r="C90" s="84" t="s">
        <v>0</v>
      </c>
      <c r="D90" s="89">
        <v>31714584.219999999</v>
      </c>
      <c r="E90" s="89">
        <v>22464289.68</v>
      </c>
      <c r="F90" s="83">
        <v>0</v>
      </c>
      <c r="G90" s="89">
        <v>107497.3</v>
      </c>
      <c r="H90" s="83">
        <v>0</v>
      </c>
      <c r="I90" s="83">
        <v>0</v>
      </c>
      <c r="J90" s="83">
        <v>0</v>
      </c>
      <c r="K90" s="89">
        <v>54286371.200000003</v>
      </c>
    </row>
    <row r="92" spans="1:12" x14ac:dyDescent="0.25">
      <c r="A92" s="91"/>
      <c r="B92" s="91" t="s">
        <v>796</v>
      </c>
      <c r="C92" s="91"/>
      <c r="D92" s="92">
        <v>39713584.219999999</v>
      </c>
      <c r="E92" s="92">
        <v>24852289.68</v>
      </c>
      <c r="F92" s="93">
        <v>0</v>
      </c>
      <c r="G92" s="92">
        <v>107497.3</v>
      </c>
      <c r="H92" s="92">
        <v>-2388000</v>
      </c>
      <c r="I92" s="93">
        <v>0</v>
      </c>
      <c r="J92" s="93">
        <v>0</v>
      </c>
      <c r="K92" s="92">
        <v>62285371.200000003</v>
      </c>
      <c r="L92" s="93"/>
    </row>
    <row r="94" spans="1:12" x14ac:dyDescent="0.25">
      <c r="A94" s="84" t="s">
        <v>317</v>
      </c>
    </row>
    <row r="95" spans="1:12" x14ac:dyDescent="0.25">
      <c r="A95" s="84">
        <v>500187</v>
      </c>
      <c r="B95" s="83" t="s">
        <v>354</v>
      </c>
      <c r="C95" s="84" t="s">
        <v>26</v>
      </c>
      <c r="D95" s="89">
        <v>26832.06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9">
        <v>26832.06</v>
      </c>
      <c r="L95" s="90">
        <v>39812</v>
      </c>
    </row>
    <row r="96" spans="1:12" x14ac:dyDescent="0.25">
      <c r="A96" s="84">
        <v>500507</v>
      </c>
      <c r="B96" s="83" t="s">
        <v>716</v>
      </c>
      <c r="C96" s="84" t="s">
        <v>26</v>
      </c>
      <c r="D96" s="89">
        <v>3958000</v>
      </c>
      <c r="E96" s="89">
        <v>1674000</v>
      </c>
      <c r="F96" s="83">
        <v>0</v>
      </c>
      <c r="G96" s="83">
        <v>0</v>
      </c>
      <c r="H96" s="89">
        <v>-1594000</v>
      </c>
      <c r="I96" s="83">
        <v>0</v>
      </c>
      <c r="J96" s="83">
        <v>0</v>
      </c>
      <c r="K96" s="89">
        <v>4038000</v>
      </c>
      <c r="L96" s="90">
        <v>42235</v>
      </c>
    </row>
    <row r="97" spans="1:12" x14ac:dyDescent="0.25">
      <c r="A97" s="84">
        <v>500523</v>
      </c>
      <c r="B97" s="83" t="s">
        <v>722</v>
      </c>
      <c r="C97" s="84" t="s">
        <v>0</v>
      </c>
      <c r="D97" s="89">
        <v>11716098</v>
      </c>
      <c r="E97" s="89">
        <v>2800987.5</v>
      </c>
      <c r="F97" s="83">
        <v>0</v>
      </c>
      <c r="G97" s="89">
        <v>16132.56</v>
      </c>
      <c r="H97" s="89">
        <v>-10189472.869999999</v>
      </c>
      <c r="I97" s="83">
        <v>-9.06</v>
      </c>
      <c r="J97" s="83">
        <v>0</v>
      </c>
      <c r="K97" s="89">
        <v>4343736.13</v>
      </c>
      <c r="L97" s="90">
        <v>42277</v>
      </c>
    </row>
    <row r="98" spans="1:12" x14ac:dyDescent="0.25">
      <c r="A98" s="84">
        <v>500538</v>
      </c>
      <c r="B98" s="83" t="s">
        <v>313</v>
      </c>
      <c r="C98" s="84" t="s">
        <v>0</v>
      </c>
      <c r="D98" s="89">
        <v>7256534.5599999996</v>
      </c>
      <c r="E98" s="89">
        <v>1005139.7</v>
      </c>
      <c r="F98" s="83">
        <v>0</v>
      </c>
      <c r="G98" s="89">
        <v>15320.61</v>
      </c>
      <c r="H98" s="89">
        <v>-767569.48</v>
      </c>
      <c r="I98" s="83">
        <v>0</v>
      </c>
      <c r="J98" s="83">
        <v>0</v>
      </c>
      <c r="K98" s="89">
        <v>7509425.3899999997</v>
      </c>
      <c r="L98" s="90">
        <v>42115</v>
      </c>
    </row>
    <row r="99" spans="1:12" x14ac:dyDescent="0.25">
      <c r="A99" s="84">
        <v>500682</v>
      </c>
      <c r="B99" s="83" t="s">
        <v>797</v>
      </c>
      <c r="C99" s="84" t="s">
        <v>2</v>
      </c>
      <c r="D99" s="89">
        <v>1960526.23</v>
      </c>
      <c r="E99" s="89">
        <v>391086.04</v>
      </c>
      <c r="F99" s="83">
        <v>0</v>
      </c>
      <c r="G99" s="83">
        <v>0</v>
      </c>
      <c r="H99" s="83">
        <v>0</v>
      </c>
      <c r="I99" s="83">
        <v>0</v>
      </c>
      <c r="J99" s="83">
        <v>-579.75</v>
      </c>
      <c r="K99" s="89">
        <v>2351032.52</v>
      </c>
    </row>
    <row r="100" spans="1:12" x14ac:dyDescent="0.25">
      <c r="A100" s="84">
        <v>500693</v>
      </c>
      <c r="B100" s="83" t="s">
        <v>314</v>
      </c>
      <c r="C100" s="84" t="s">
        <v>26</v>
      </c>
      <c r="D100" s="89">
        <v>6938790.6100000003</v>
      </c>
      <c r="E100" s="89">
        <v>4202025.24</v>
      </c>
      <c r="F100" s="83">
        <v>0</v>
      </c>
      <c r="G100" s="83">
        <v>0</v>
      </c>
      <c r="H100" s="89">
        <v>-2731008.32</v>
      </c>
      <c r="I100" s="83">
        <v>0</v>
      </c>
      <c r="J100" s="83">
        <v>0</v>
      </c>
      <c r="K100" s="89">
        <v>8409807.5299999993</v>
      </c>
      <c r="L100" s="90">
        <v>42004</v>
      </c>
    </row>
    <row r="101" spans="1:12" x14ac:dyDescent="0.25">
      <c r="A101" s="84">
        <v>500717</v>
      </c>
      <c r="B101" s="83" t="s">
        <v>798</v>
      </c>
      <c r="D101" s="89">
        <v>57036095.539999999</v>
      </c>
      <c r="E101" s="89">
        <v>1215683.54</v>
      </c>
      <c r="F101" s="83">
        <v>0</v>
      </c>
      <c r="G101" s="89">
        <v>122101.61</v>
      </c>
      <c r="H101" s="89">
        <v>-5299830.29</v>
      </c>
      <c r="I101" s="83">
        <v>0</v>
      </c>
      <c r="J101" s="83">
        <v>0</v>
      </c>
      <c r="K101" s="89">
        <v>53074050.399999999</v>
      </c>
      <c r="L101" s="90">
        <v>42110</v>
      </c>
    </row>
    <row r="102" spans="1:12" x14ac:dyDescent="0.25">
      <c r="A102" s="84">
        <v>500724</v>
      </c>
      <c r="B102" s="83" t="s">
        <v>315</v>
      </c>
      <c r="C102" s="84" t="s">
        <v>0</v>
      </c>
      <c r="D102" s="89">
        <v>41922894.899999999</v>
      </c>
      <c r="E102" s="89">
        <v>27915323.449999999</v>
      </c>
      <c r="F102" s="83">
        <v>0</v>
      </c>
      <c r="G102" s="89">
        <v>43527.82</v>
      </c>
      <c r="H102" s="89">
        <v>-10936522.140000001</v>
      </c>
      <c r="I102" s="83">
        <v>0</v>
      </c>
      <c r="J102" s="83">
        <v>0</v>
      </c>
      <c r="K102" s="89">
        <v>58945224.030000001</v>
      </c>
      <c r="L102" s="90">
        <v>42165</v>
      </c>
    </row>
    <row r="103" spans="1:12" x14ac:dyDescent="0.25">
      <c r="A103" s="84">
        <v>500732</v>
      </c>
      <c r="B103" s="83" t="s">
        <v>723</v>
      </c>
      <c r="C103" s="84" t="s">
        <v>0</v>
      </c>
      <c r="D103" s="89">
        <v>1544347.83</v>
      </c>
      <c r="E103" s="89">
        <v>279685.28999999998</v>
      </c>
      <c r="F103" s="83">
        <v>0</v>
      </c>
      <c r="G103" s="89">
        <v>3672.83</v>
      </c>
      <c r="H103" s="89">
        <v>-371135.46</v>
      </c>
      <c r="I103" s="83">
        <v>0</v>
      </c>
      <c r="J103" s="83">
        <v>0</v>
      </c>
      <c r="K103" s="89">
        <v>1456570.49</v>
      </c>
      <c r="L103" s="90">
        <v>42150</v>
      </c>
    </row>
    <row r="104" spans="1:12" x14ac:dyDescent="0.25">
      <c r="A104" s="84">
        <v>500734</v>
      </c>
      <c r="B104" s="83" t="s">
        <v>799</v>
      </c>
      <c r="C104" s="84" t="s">
        <v>0</v>
      </c>
      <c r="D104" s="89">
        <v>7363902.3600000003</v>
      </c>
      <c r="E104" s="89">
        <v>3006241.46</v>
      </c>
      <c r="F104" s="83">
        <v>0</v>
      </c>
      <c r="G104" s="89">
        <v>25601.5</v>
      </c>
      <c r="H104" s="89">
        <v>-3938621.46</v>
      </c>
      <c r="I104" s="83">
        <v>0</v>
      </c>
      <c r="J104" s="83">
        <v>0</v>
      </c>
      <c r="K104" s="89">
        <v>6457123.8600000003</v>
      </c>
      <c r="L104" s="90">
        <v>42221</v>
      </c>
    </row>
    <row r="105" spans="1:12" x14ac:dyDescent="0.25">
      <c r="A105" s="84">
        <v>500768</v>
      </c>
      <c r="B105" s="83" t="s">
        <v>357</v>
      </c>
      <c r="C105" s="84" t="s">
        <v>0</v>
      </c>
      <c r="D105" s="89">
        <v>168880000.05000001</v>
      </c>
      <c r="E105" s="83">
        <v>0</v>
      </c>
      <c r="F105" s="83">
        <v>0</v>
      </c>
      <c r="G105" s="89">
        <v>362519.23</v>
      </c>
      <c r="H105" s="89">
        <v>-27827376.07</v>
      </c>
      <c r="I105" s="83">
        <v>0</v>
      </c>
      <c r="J105" s="83">
        <v>0</v>
      </c>
      <c r="K105" s="89">
        <v>141415143.21000001</v>
      </c>
    </row>
    <row r="106" spans="1:12" x14ac:dyDescent="0.25">
      <c r="A106" s="84">
        <v>500796</v>
      </c>
      <c r="B106" s="83" t="s">
        <v>724</v>
      </c>
      <c r="C106" s="84" t="s">
        <v>26</v>
      </c>
      <c r="D106" s="89">
        <v>525409.92000000004</v>
      </c>
      <c r="E106" s="89">
        <v>760822.27</v>
      </c>
      <c r="F106" s="83">
        <v>0</v>
      </c>
      <c r="G106" s="83">
        <v>0</v>
      </c>
      <c r="H106" s="89">
        <v>-546579.52</v>
      </c>
      <c r="I106" s="83">
        <v>0</v>
      </c>
      <c r="J106" s="83">
        <v>0</v>
      </c>
      <c r="K106" s="89">
        <v>739652.67</v>
      </c>
    </row>
    <row r="107" spans="1:12" x14ac:dyDescent="0.25">
      <c r="A107" s="84">
        <v>500829</v>
      </c>
      <c r="B107" s="83" t="s">
        <v>1113</v>
      </c>
      <c r="C107" s="84" t="s">
        <v>0</v>
      </c>
      <c r="D107" s="89">
        <v>1120420.47</v>
      </c>
      <c r="E107" s="83">
        <v>0</v>
      </c>
      <c r="F107" s="83">
        <v>0</v>
      </c>
      <c r="G107" s="89">
        <v>1197.46</v>
      </c>
      <c r="H107" s="89">
        <v>-496644.6</v>
      </c>
      <c r="I107" s="83">
        <v>0</v>
      </c>
      <c r="J107" s="83">
        <v>0</v>
      </c>
      <c r="K107" s="89">
        <v>624973.32999999996</v>
      </c>
    </row>
    <row r="108" spans="1:12" x14ac:dyDescent="0.25">
      <c r="A108" s="84">
        <v>500839</v>
      </c>
      <c r="B108" s="83" t="s">
        <v>733</v>
      </c>
      <c r="C108" s="84" t="s">
        <v>0</v>
      </c>
      <c r="D108" s="89">
        <v>33341925.539999999</v>
      </c>
      <c r="E108" s="83">
        <v>0</v>
      </c>
      <c r="F108" s="83">
        <v>0</v>
      </c>
      <c r="G108" s="89">
        <v>71074.7</v>
      </c>
      <c r="H108" s="83">
        <v>0</v>
      </c>
      <c r="I108" s="83">
        <v>0</v>
      </c>
      <c r="J108" s="83">
        <v>0</v>
      </c>
      <c r="K108" s="89">
        <v>33413000.239999998</v>
      </c>
    </row>
    <row r="109" spans="1:12" x14ac:dyDescent="0.25">
      <c r="A109" s="84">
        <v>500840</v>
      </c>
      <c r="B109" s="83" t="s">
        <v>316</v>
      </c>
      <c r="C109" s="84" t="s">
        <v>0</v>
      </c>
      <c r="D109" s="89">
        <v>33283714.829999998</v>
      </c>
      <c r="E109" s="83">
        <v>0</v>
      </c>
      <c r="F109" s="83">
        <v>0</v>
      </c>
      <c r="G109" s="89">
        <v>65465.41</v>
      </c>
      <c r="H109" s="89">
        <v>-11598423.470000001</v>
      </c>
      <c r="I109" s="83">
        <v>0</v>
      </c>
      <c r="J109" s="83">
        <v>0</v>
      </c>
      <c r="K109" s="89">
        <v>21750756.77</v>
      </c>
    </row>
    <row r="111" spans="1:12" x14ac:dyDescent="0.25">
      <c r="A111" s="91"/>
      <c r="B111" s="91" t="s">
        <v>800</v>
      </c>
      <c r="C111" s="91"/>
      <c r="D111" s="92">
        <v>376875492.89999998</v>
      </c>
      <c r="E111" s="92">
        <v>43250994.490000002</v>
      </c>
      <c r="F111" s="93">
        <v>0</v>
      </c>
      <c r="G111" s="92">
        <v>726613.73</v>
      </c>
      <c r="H111" s="92">
        <v>-76297183.680000007</v>
      </c>
      <c r="I111" s="93">
        <v>-9.06</v>
      </c>
      <c r="J111" s="93">
        <v>-579.75</v>
      </c>
      <c r="K111" s="92">
        <v>344555328.63</v>
      </c>
      <c r="L111" s="93"/>
    </row>
    <row r="113" spans="1:12" x14ac:dyDescent="0.25">
      <c r="A113" s="84" t="s">
        <v>319</v>
      </c>
    </row>
    <row r="114" spans="1:12" x14ac:dyDescent="0.25">
      <c r="A114" s="84">
        <v>500748</v>
      </c>
      <c r="B114" s="83" t="s">
        <v>734</v>
      </c>
      <c r="C114" s="84" t="s">
        <v>26</v>
      </c>
      <c r="D114" s="89">
        <v>696659.06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9">
        <v>696659.06</v>
      </c>
    </row>
    <row r="116" spans="1:12" x14ac:dyDescent="0.25">
      <c r="A116" s="91"/>
      <c r="B116" s="91" t="s">
        <v>998</v>
      </c>
      <c r="C116" s="91"/>
      <c r="D116" s="92">
        <v>696659.06</v>
      </c>
      <c r="E116" s="93">
        <v>0</v>
      </c>
      <c r="F116" s="93">
        <v>0</v>
      </c>
      <c r="G116" s="93">
        <v>0</v>
      </c>
      <c r="H116" s="93">
        <v>0</v>
      </c>
      <c r="I116" s="93">
        <v>0</v>
      </c>
      <c r="J116" s="93">
        <v>0</v>
      </c>
      <c r="K116" s="92">
        <v>696659.06</v>
      </c>
      <c r="L116" s="93"/>
    </row>
    <row r="118" spans="1:12" x14ac:dyDescent="0.25">
      <c r="A118" s="84" t="s">
        <v>326</v>
      </c>
    </row>
    <row r="119" spans="1:12" x14ac:dyDescent="0.25">
      <c r="A119" s="84">
        <v>500010</v>
      </c>
      <c r="B119" s="83" t="s">
        <v>320</v>
      </c>
      <c r="C119" s="84" t="s">
        <v>0</v>
      </c>
      <c r="D119" s="89">
        <v>11859346.560000001</v>
      </c>
      <c r="E119" s="83">
        <v>0</v>
      </c>
      <c r="F119" s="83">
        <v>0</v>
      </c>
      <c r="G119" s="89">
        <v>25280.48</v>
      </c>
      <c r="H119" s="83">
        <v>0</v>
      </c>
      <c r="I119" s="83">
        <v>0</v>
      </c>
      <c r="J119" s="83">
        <v>0</v>
      </c>
      <c r="K119" s="89">
        <v>11884627.039999999</v>
      </c>
      <c r="L119" s="90">
        <v>40522</v>
      </c>
    </row>
    <row r="120" spans="1:12" x14ac:dyDescent="0.25">
      <c r="A120" s="84">
        <v>500011</v>
      </c>
      <c r="B120" s="83" t="s">
        <v>321</v>
      </c>
      <c r="C120" s="84" t="s">
        <v>0</v>
      </c>
      <c r="D120" s="89">
        <v>12039704.1</v>
      </c>
      <c r="E120" s="83">
        <v>0</v>
      </c>
      <c r="F120" s="83">
        <v>0</v>
      </c>
      <c r="G120" s="89">
        <v>25664.91</v>
      </c>
      <c r="H120" s="83">
        <v>0</v>
      </c>
      <c r="I120" s="83">
        <v>0</v>
      </c>
      <c r="J120" s="83">
        <v>0</v>
      </c>
      <c r="K120" s="89">
        <v>12065369.01</v>
      </c>
      <c r="L120" s="90">
        <v>40522</v>
      </c>
    </row>
    <row r="121" spans="1:12" x14ac:dyDescent="0.25">
      <c r="A121" s="84">
        <v>500042</v>
      </c>
      <c r="B121" s="83" t="s">
        <v>322</v>
      </c>
      <c r="C121" s="84" t="s">
        <v>0</v>
      </c>
      <c r="D121" s="89">
        <v>16636731.460000001</v>
      </c>
      <c r="E121" s="83">
        <v>0</v>
      </c>
      <c r="F121" s="83">
        <v>0</v>
      </c>
      <c r="G121" s="89">
        <v>35464.379999999997</v>
      </c>
      <c r="H121" s="83">
        <v>0</v>
      </c>
      <c r="I121" s="83">
        <v>0</v>
      </c>
      <c r="J121" s="83">
        <v>0</v>
      </c>
      <c r="K121" s="89">
        <v>16672195.84</v>
      </c>
      <c r="L121" s="90">
        <v>39685</v>
      </c>
    </row>
    <row r="122" spans="1:12" x14ac:dyDescent="0.25">
      <c r="A122" s="84">
        <v>500265</v>
      </c>
      <c r="B122" s="83" t="s">
        <v>323</v>
      </c>
      <c r="C122" s="84" t="s">
        <v>0</v>
      </c>
      <c r="D122" s="89">
        <v>75491937.620000005</v>
      </c>
      <c r="E122" s="83">
        <v>0</v>
      </c>
      <c r="F122" s="83">
        <v>0</v>
      </c>
      <c r="G122" s="89">
        <v>160925.57999999999</v>
      </c>
      <c r="H122" s="83">
        <v>0</v>
      </c>
      <c r="I122" s="83">
        <v>0</v>
      </c>
      <c r="J122" s="83">
        <v>0</v>
      </c>
      <c r="K122" s="89">
        <v>75652863.200000003</v>
      </c>
      <c r="L122" s="90">
        <v>41029</v>
      </c>
    </row>
    <row r="123" spans="1:12" x14ac:dyDescent="0.25">
      <c r="A123" s="84">
        <v>500274</v>
      </c>
      <c r="B123" s="83" t="s">
        <v>324</v>
      </c>
      <c r="C123" s="84" t="s">
        <v>0</v>
      </c>
      <c r="D123" s="89">
        <v>37554658.520000003</v>
      </c>
      <c r="E123" s="83">
        <v>0</v>
      </c>
      <c r="F123" s="83">
        <v>0</v>
      </c>
      <c r="G123" s="89">
        <v>80045.84</v>
      </c>
      <c r="H123" s="83">
        <v>0</v>
      </c>
      <c r="I123" s="83">
        <v>0</v>
      </c>
      <c r="J123" s="83">
        <v>0</v>
      </c>
      <c r="K123" s="89">
        <v>37634704.359999999</v>
      </c>
      <c r="L123" s="90">
        <v>42946</v>
      </c>
    </row>
    <row r="125" spans="1:12" x14ac:dyDescent="0.25">
      <c r="A125" s="91"/>
      <c r="B125" s="91" t="s">
        <v>801</v>
      </c>
      <c r="C125" s="91"/>
      <c r="D125" s="92">
        <v>153582378.25999999</v>
      </c>
      <c r="E125" s="93">
        <v>0</v>
      </c>
      <c r="F125" s="93">
        <v>0</v>
      </c>
      <c r="G125" s="92">
        <v>327381.19</v>
      </c>
      <c r="H125" s="93">
        <v>0</v>
      </c>
      <c r="I125" s="93">
        <v>0</v>
      </c>
      <c r="J125" s="93">
        <v>0</v>
      </c>
      <c r="K125" s="92">
        <v>153909759.44999999</v>
      </c>
      <c r="L125" s="93"/>
    </row>
    <row r="127" spans="1:12" x14ac:dyDescent="0.25">
      <c r="A127" s="84" t="s">
        <v>337</v>
      </c>
    </row>
    <row r="128" spans="1:12" x14ac:dyDescent="0.25">
      <c r="A128" s="84">
        <v>500317</v>
      </c>
      <c r="B128" s="83" t="s">
        <v>725</v>
      </c>
      <c r="C128" s="84" t="s">
        <v>26</v>
      </c>
      <c r="D128" s="89">
        <v>516434.35</v>
      </c>
      <c r="E128" s="83">
        <v>0</v>
      </c>
      <c r="F128" s="83">
        <v>0</v>
      </c>
      <c r="G128" s="83">
        <v>0</v>
      </c>
      <c r="H128" s="83">
        <v>0</v>
      </c>
      <c r="I128" s="83">
        <v>0</v>
      </c>
      <c r="J128" s="83">
        <v>0</v>
      </c>
      <c r="K128" s="89">
        <v>516434.35</v>
      </c>
      <c r="L128" s="90">
        <v>40573</v>
      </c>
    </row>
    <row r="129" spans="1:12" x14ac:dyDescent="0.25">
      <c r="A129" s="84">
        <v>500508</v>
      </c>
      <c r="B129" s="83" t="s">
        <v>726</v>
      </c>
      <c r="C129" s="84" t="s">
        <v>26</v>
      </c>
      <c r="D129" s="89">
        <v>695394.8</v>
      </c>
      <c r="E129" s="83">
        <v>0</v>
      </c>
      <c r="F129" s="83">
        <v>0</v>
      </c>
      <c r="G129" s="83">
        <v>0</v>
      </c>
      <c r="H129" s="83">
        <v>0</v>
      </c>
      <c r="I129" s="83">
        <v>0</v>
      </c>
      <c r="J129" s="83">
        <v>0</v>
      </c>
      <c r="K129" s="89">
        <v>695394.8</v>
      </c>
      <c r="L129" s="90">
        <v>42615</v>
      </c>
    </row>
    <row r="130" spans="1:12" x14ac:dyDescent="0.25">
      <c r="A130" s="84">
        <v>500560</v>
      </c>
      <c r="B130" s="83" t="s">
        <v>330</v>
      </c>
      <c r="C130" s="84" t="s">
        <v>26</v>
      </c>
      <c r="D130" s="89">
        <v>769800</v>
      </c>
      <c r="E130" s="83">
        <v>0</v>
      </c>
      <c r="F130" s="83">
        <v>0</v>
      </c>
      <c r="G130" s="83">
        <v>0</v>
      </c>
      <c r="H130" s="89">
        <v>-1000</v>
      </c>
      <c r="I130" s="83">
        <v>0</v>
      </c>
      <c r="J130" s="83">
        <v>0</v>
      </c>
      <c r="K130" s="89">
        <v>768800</v>
      </c>
      <c r="L130" s="90">
        <v>42803</v>
      </c>
    </row>
    <row r="131" spans="1:12" x14ac:dyDescent="0.25">
      <c r="A131" s="84">
        <v>500577</v>
      </c>
      <c r="B131" s="83" t="s">
        <v>331</v>
      </c>
      <c r="C131" s="84" t="s">
        <v>26</v>
      </c>
      <c r="D131" s="89">
        <v>825792.56</v>
      </c>
      <c r="E131" s="83">
        <v>0</v>
      </c>
      <c r="F131" s="83">
        <v>0</v>
      </c>
      <c r="G131" s="83">
        <v>0</v>
      </c>
      <c r="H131" s="83">
        <v>0</v>
      </c>
      <c r="I131" s="83">
        <v>0</v>
      </c>
      <c r="J131" s="83">
        <v>0</v>
      </c>
      <c r="K131" s="89">
        <v>825792.56</v>
      </c>
      <c r="L131" s="90">
        <v>42914</v>
      </c>
    </row>
    <row r="132" spans="1:12" x14ac:dyDescent="0.25">
      <c r="A132" s="84">
        <v>500617</v>
      </c>
      <c r="B132" s="83" t="s">
        <v>727</v>
      </c>
      <c r="C132" s="84" t="s">
        <v>26</v>
      </c>
      <c r="D132" s="89">
        <v>186376</v>
      </c>
      <c r="E132" s="83">
        <v>0</v>
      </c>
      <c r="F132" s="83">
        <v>0</v>
      </c>
      <c r="G132" s="83">
        <v>0</v>
      </c>
      <c r="H132" s="83">
        <v>0</v>
      </c>
      <c r="I132" s="83">
        <v>0</v>
      </c>
      <c r="J132" s="83">
        <v>0</v>
      </c>
      <c r="K132" s="89">
        <v>186376</v>
      </c>
      <c r="L132" s="90">
        <v>43163</v>
      </c>
    </row>
    <row r="133" spans="1:12" x14ac:dyDescent="0.25">
      <c r="A133" s="84">
        <v>500644</v>
      </c>
      <c r="B133" s="83" t="s">
        <v>332</v>
      </c>
      <c r="C133" s="84" t="s">
        <v>26</v>
      </c>
      <c r="D133" s="89">
        <v>1067187.55</v>
      </c>
      <c r="E133" s="83">
        <v>0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9">
        <v>1067187.55</v>
      </c>
      <c r="L133" s="90">
        <v>43305</v>
      </c>
    </row>
    <row r="134" spans="1:12" x14ac:dyDescent="0.25">
      <c r="A134" s="84">
        <v>500657</v>
      </c>
      <c r="B134" s="83" t="s">
        <v>1009</v>
      </c>
      <c r="C134" s="84" t="s">
        <v>26</v>
      </c>
      <c r="D134" s="89">
        <v>7387.09</v>
      </c>
      <c r="E134" s="83">
        <v>0</v>
      </c>
      <c r="F134" s="89">
        <v>19308.37</v>
      </c>
      <c r="G134" s="83">
        <v>0</v>
      </c>
      <c r="H134" s="89">
        <v>-26695.46</v>
      </c>
      <c r="I134" s="83">
        <v>0</v>
      </c>
      <c r="J134" s="83">
        <v>0</v>
      </c>
      <c r="K134" s="83">
        <v>0</v>
      </c>
      <c r="L134" s="90">
        <v>42640</v>
      </c>
    </row>
    <row r="135" spans="1:12" x14ac:dyDescent="0.25">
      <c r="A135" s="84">
        <v>500742</v>
      </c>
      <c r="B135" s="83" t="s">
        <v>728</v>
      </c>
      <c r="C135" s="84" t="s">
        <v>26</v>
      </c>
      <c r="D135" s="89">
        <v>209667.35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9">
        <v>209667.35</v>
      </c>
    </row>
    <row r="136" spans="1:12" x14ac:dyDescent="0.25">
      <c r="A136" s="84">
        <v>500758</v>
      </c>
      <c r="B136" s="83" t="s">
        <v>333</v>
      </c>
      <c r="C136" s="84" t="s">
        <v>26</v>
      </c>
      <c r="D136" s="89">
        <v>1089327.26</v>
      </c>
      <c r="E136" s="83">
        <v>0</v>
      </c>
      <c r="F136" s="83">
        <v>0</v>
      </c>
      <c r="G136" s="83">
        <v>0</v>
      </c>
      <c r="H136" s="89">
        <v>-14535.58</v>
      </c>
      <c r="I136" s="83">
        <v>0</v>
      </c>
      <c r="J136" s="83">
        <v>0</v>
      </c>
      <c r="K136" s="89">
        <v>1074791.68</v>
      </c>
    </row>
    <row r="137" spans="1:12" x14ac:dyDescent="0.25">
      <c r="A137" s="84">
        <v>500806</v>
      </c>
      <c r="B137" s="83" t="s">
        <v>334</v>
      </c>
      <c r="C137" s="84" t="s">
        <v>26</v>
      </c>
      <c r="D137" s="89">
        <v>988584.59</v>
      </c>
      <c r="E137" s="83">
        <v>0</v>
      </c>
      <c r="F137" s="83">
        <v>0</v>
      </c>
      <c r="G137" s="83">
        <v>0</v>
      </c>
      <c r="H137" s="83">
        <v>0</v>
      </c>
      <c r="I137" s="83">
        <v>0</v>
      </c>
      <c r="J137" s="83">
        <v>0</v>
      </c>
      <c r="K137" s="89">
        <v>988584.59</v>
      </c>
    </row>
    <row r="138" spans="1:12" x14ac:dyDescent="0.25">
      <c r="A138" s="84">
        <v>500852</v>
      </c>
      <c r="B138" s="83" t="s">
        <v>335</v>
      </c>
      <c r="C138" s="84" t="s">
        <v>26</v>
      </c>
      <c r="D138" s="89">
        <v>553017.06999999995</v>
      </c>
      <c r="E138" s="83">
        <v>0</v>
      </c>
      <c r="F138" s="83">
        <v>0</v>
      </c>
      <c r="G138" s="83">
        <v>0</v>
      </c>
      <c r="H138" s="89">
        <v>-13265.95</v>
      </c>
      <c r="I138" s="83">
        <v>0</v>
      </c>
      <c r="J138" s="83">
        <v>0</v>
      </c>
      <c r="K138" s="89">
        <v>539751.12</v>
      </c>
    </row>
    <row r="139" spans="1:12" x14ac:dyDescent="0.25">
      <c r="A139" s="84">
        <v>500866</v>
      </c>
      <c r="B139" s="83" t="s">
        <v>336</v>
      </c>
      <c r="C139" s="84" t="s">
        <v>26</v>
      </c>
      <c r="D139" s="89">
        <v>116666.69</v>
      </c>
      <c r="E139" s="83">
        <v>0</v>
      </c>
      <c r="F139" s="83">
        <v>0</v>
      </c>
      <c r="G139" s="83">
        <v>0</v>
      </c>
      <c r="H139" s="83">
        <v>0</v>
      </c>
      <c r="I139" s="83">
        <v>0</v>
      </c>
      <c r="J139" s="83">
        <v>0</v>
      </c>
      <c r="K139" s="89">
        <v>116666.69</v>
      </c>
    </row>
    <row r="141" spans="1:12" x14ac:dyDescent="0.25">
      <c r="A141" s="91"/>
      <c r="B141" s="91" t="s">
        <v>802</v>
      </c>
      <c r="C141" s="91"/>
      <c r="D141" s="92">
        <v>7025635.3099999996</v>
      </c>
      <c r="E141" s="93">
        <v>0</v>
      </c>
      <c r="F141" s="92">
        <v>19308.37</v>
      </c>
      <c r="G141" s="93">
        <v>0</v>
      </c>
      <c r="H141" s="92">
        <v>-55496.99</v>
      </c>
      <c r="I141" s="93">
        <v>0</v>
      </c>
      <c r="J141" s="93">
        <v>0</v>
      </c>
      <c r="K141" s="92">
        <v>6989446.6900000004</v>
      </c>
      <c r="L141" s="93"/>
    </row>
    <row r="143" spans="1:12" x14ac:dyDescent="0.25">
      <c r="A143" s="84" t="s">
        <v>353</v>
      </c>
    </row>
    <row r="144" spans="1:12" x14ac:dyDescent="0.25">
      <c r="A144" s="84">
        <v>500051</v>
      </c>
      <c r="B144" s="83" t="s">
        <v>730</v>
      </c>
      <c r="C144" s="84" t="s">
        <v>0</v>
      </c>
      <c r="D144" s="89">
        <v>5475431.3499999996</v>
      </c>
      <c r="E144" s="83">
        <v>0</v>
      </c>
      <c r="F144" s="83">
        <v>0</v>
      </c>
      <c r="G144" s="89">
        <v>11671.92</v>
      </c>
      <c r="H144" s="83">
        <v>0</v>
      </c>
      <c r="I144" s="83">
        <v>0</v>
      </c>
      <c r="J144" s="83">
        <v>0</v>
      </c>
      <c r="K144" s="89">
        <v>5487103.2699999996</v>
      </c>
      <c r="L144" s="90">
        <v>41674</v>
      </c>
    </row>
    <row r="145" spans="1:12" x14ac:dyDescent="0.25">
      <c r="A145" s="84">
        <v>500297</v>
      </c>
      <c r="B145" s="83" t="s">
        <v>343</v>
      </c>
      <c r="C145" s="84" t="s">
        <v>0</v>
      </c>
      <c r="D145" s="89">
        <v>3985402.13</v>
      </c>
      <c r="E145" s="83">
        <v>0</v>
      </c>
      <c r="F145" s="83">
        <v>0</v>
      </c>
      <c r="G145" s="89">
        <v>8495.69</v>
      </c>
      <c r="H145" s="83">
        <v>0</v>
      </c>
      <c r="I145" s="83">
        <v>0</v>
      </c>
      <c r="J145" s="83">
        <v>0</v>
      </c>
      <c r="K145" s="89">
        <v>3993897.82</v>
      </c>
      <c r="L145" s="90">
        <v>43018</v>
      </c>
    </row>
    <row r="146" spans="1:12" x14ac:dyDescent="0.25">
      <c r="A146" s="84">
        <v>500522</v>
      </c>
      <c r="B146" s="83" t="s">
        <v>344</v>
      </c>
      <c r="C146" s="84" t="s">
        <v>0</v>
      </c>
      <c r="D146" s="89">
        <v>6876460.0599999996</v>
      </c>
      <c r="E146" s="83">
        <v>0</v>
      </c>
      <c r="F146" s="83">
        <v>0</v>
      </c>
      <c r="G146" s="89">
        <v>14658.49</v>
      </c>
      <c r="H146" s="83">
        <v>0</v>
      </c>
      <c r="I146" s="83">
        <v>0</v>
      </c>
      <c r="J146" s="83">
        <v>0</v>
      </c>
      <c r="K146" s="89">
        <v>6891118.5499999998</v>
      </c>
      <c r="L146" s="90">
        <v>44167</v>
      </c>
    </row>
    <row r="147" spans="1:12" x14ac:dyDescent="0.25">
      <c r="A147" s="84">
        <v>500557</v>
      </c>
      <c r="B147" s="83" t="s">
        <v>345</v>
      </c>
      <c r="C147" s="84" t="s">
        <v>0</v>
      </c>
      <c r="D147" s="89">
        <v>147847958.16999999</v>
      </c>
      <c r="E147" s="83">
        <v>0</v>
      </c>
      <c r="F147" s="83">
        <v>0</v>
      </c>
      <c r="G147" s="89">
        <v>315166.18</v>
      </c>
      <c r="H147" s="83">
        <v>0</v>
      </c>
      <c r="I147" s="83">
        <v>0</v>
      </c>
      <c r="J147" s="83">
        <v>0</v>
      </c>
      <c r="K147" s="89">
        <v>148163124.34999999</v>
      </c>
      <c r="L147" s="90">
        <v>42842</v>
      </c>
    </row>
    <row r="148" spans="1:12" x14ac:dyDescent="0.25">
      <c r="A148" s="84">
        <v>500558</v>
      </c>
      <c r="B148" s="83" t="s">
        <v>346</v>
      </c>
      <c r="C148" s="84" t="s">
        <v>0</v>
      </c>
      <c r="D148" s="89">
        <v>168494461.74000001</v>
      </c>
      <c r="E148" s="83">
        <v>0</v>
      </c>
      <c r="F148" s="83">
        <v>0</v>
      </c>
      <c r="G148" s="89">
        <v>359178.15</v>
      </c>
      <c r="H148" s="83">
        <v>0</v>
      </c>
      <c r="I148" s="83">
        <v>0</v>
      </c>
      <c r="J148" s="83">
        <v>0</v>
      </c>
      <c r="K148" s="89">
        <v>168853639.88999999</v>
      </c>
      <c r="L148" s="90">
        <v>42842</v>
      </c>
    </row>
    <row r="149" spans="1:12" x14ac:dyDescent="0.25">
      <c r="A149" s="84">
        <v>500576</v>
      </c>
      <c r="B149" s="83" t="s">
        <v>347</v>
      </c>
      <c r="C149" s="84" t="s">
        <v>3</v>
      </c>
      <c r="D149" s="89">
        <v>3316704.5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9">
        <v>-34717.269999999997</v>
      </c>
      <c r="K149" s="89">
        <v>3281987.23</v>
      </c>
    </row>
    <row r="150" spans="1:12" x14ac:dyDescent="0.25">
      <c r="A150" s="84">
        <v>500631</v>
      </c>
      <c r="B150" s="83" t="s">
        <v>348</v>
      </c>
      <c r="C150" s="84" t="s">
        <v>4</v>
      </c>
      <c r="D150" s="89">
        <v>650213.93000000005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9">
        <v>-12458.01</v>
      </c>
      <c r="K150" s="89">
        <v>637755.92000000004</v>
      </c>
      <c r="L150" s="90">
        <v>43309</v>
      </c>
    </row>
    <row r="152" spans="1:12" x14ac:dyDescent="0.25">
      <c r="A152" s="91"/>
      <c r="B152" s="91" t="s">
        <v>805</v>
      </c>
      <c r="C152" s="91"/>
      <c r="D152" s="92">
        <v>336646631.88</v>
      </c>
      <c r="E152" s="93">
        <v>0</v>
      </c>
      <c r="F152" s="93">
        <v>0</v>
      </c>
      <c r="G152" s="92">
        <v>709170.43</v>
      </c>
      <c r="H152" s="93">
        <v>0</v>
      </c>
      <c r="I152" s="93">
        <v>0</v>
      </c>
      <c r="J152" s="92">
        <v>-47175.28</v>
      </c>
      <c r="K152" s="92">
        <v>337308627.02999997</v>
      </c>
      <c r="L152" s="93"/>
    </row>
    <row r="154" spans="1:12" x14ac:dyDescent="0.25">
      <c r="A154" s="84" t="s">
        <v>358</v>
      </c>
    </row>
    <row r="155" spans="1:12" x14ac:dyDescent="0.25">
      <c r="A155" s="84">
        <v>500186</v>
      </c>
      <c r="B155" s="83" t="s">
        <v>732</v>
      </c>
      <c r="C155" s="84" t="s">
        <v>0</v>
      </c>
      <c r="D155" s="89">
        <v>26376793.5</v>
      </c>
      <c r="E155" s="83">
        <v>0</v>
      </c>
      <c r="F155" s="83">
        <v>0</v>
      </c>
      <c r="G155" s="89">
        <v>56227.13</v>
      </c>
      <c r="H155" s="83">
        <v>0</v>
      </c>
      <c r="I155" s="83">
        <v>0</v>
      </c>
      <c r="J155" s="83">
        <v>0</v>
      </c>
      <c r="K155" s="89">
        <v>26433020.629999999</v>
      </c>
      <c r="L155" s="90">
        <v>40046</v>
      </c>
    </row>
    <row r="156" spans="1:12" x14ac:dyDescent="0.25">
      <c r="A156" s="84">
        <v>500197</v>
      </c>
      <c r="B156" s="83" t="s">
        <v>355</v>
      </c>
      <c r="C156" s="84" t="s">
        <v>26</v>
      </c>
      <c r="D156" s="89">
        <v>8200000</v>
      </c>
      <c r="E156" s="83">
        <v>0</v>
      </c>
      <c r="F156" s="83">
        <v>0</v>
      </c>
      <c r="G156" s="83">
        <v>0</v>
      </c>
      <c r="H156" s="83">
        <v>0</v>
      </c>
      <c r="I156" s="83">
        <v>0</v>
      </c>
      <c r="J156" s="83">
        <v>0</v>
      </c>
      <c r="K156" s="89">
        <v>8200000</v>
      </c>
      <c r="L156" s="90">
        <v>40117</v>
      </c>
    </row>
    <row r="157" spans="1:12" x14ac:dyDescent="0.25">
      <c r="A157" s="84">
        <v>500360</v>
      </c>
      <c r="B157" s="83" t="s">
        <v>806</v>
      </c>
      <c r="C157" s="84" t="s">
        <v>26</v>
      </c>
      <c r="D157" s="89">
        <v>80473.440000000002</v>
      </c>
      <c r="E157" s="83">
        <v>0</v>
      </c>
      <c r="F157" s="83">
        <v>0</v>
      </c>
      <c r="G157" s="83">
        <v>0</v>
      </c>
      <c r="H157" s="83">
        <v>0</v>
      </c>
      <c r="I157" s="83">
        <v>0</v>
      </c>
      <c r="J157" s="83">
        <v>0</v>
      </c>
      <c r="K157" s="89">
        <v>80473.440000000002</v>
      </c>
      <c r="L157" s="90">
        <v>39938</v>
      </c>
    </row>
    <row r="158" spans="1:12" x14ac:dyDescent="0.25">
      <c r="A158" s="84">
        <v>500716</v>
      </c>
      <c r="B158" s="83" t="s">
        <v>356</v>
      </c>
      <c r="C158" s="84" t="s">
        <v>0</v>
      </c>
      <c r="D158" s="89">
        <v>902778.61</v>
      </c>
      <c r="E158" s="83">
        <v>0</v>
      </c>
      <c r="F158" s="83">
        <v>0</v>
      </c>
      <c r="G158" s="89">
        <v>1924.43</v>
      </c>
      <c r="H158" s="83">
        <v>0</v>
      </c>
      <c r="I158" s="83">
        <v>0</v>
      </c>
      <c r="J158" s="83">
        <v>0</v>
      </c>
      <c r="K158" s="89">
        <v>904703.04</v>
      </c>
      <c r="L158" s="90">
        <v>42026</v>
      </c>
    </row>
    <row r="160" spans="1:12" x14ac:dyDescent="0.25">
      <c r="A160" s="91"/>
      <c r="B160" s="91" t="s">
        <v>807</v>
      </c>
      <c r="C160" s="91"/>
      <c r="D160" s="92">
        <v>35560045.549999997</v>
      </c>
      <c r="E160" s="93">
        <v>0</v>
      </c>
      <c r="F160" s="93">
        <v>0</v>
      </c>
      <c r="G160" s="92">
        <v>58151.56</v>
      </c>
      <c r="H160" s="93">
        <v>0</v>
      </c>
      <c r="I160" s="93">
        <v>0</v>
      </c>
      <c r="J160" s="93">
        <v>0</v>
      </c>
      <c r="K160" s="92">
        <v>35618197.109999999</v>
      </c>
      <c r="L160" s="93"/>
    </row>
    <row r="162" spans="1:12" x14ac:dyDescent="0.25">
      <c r="A162" s="84" t="s">
        <v>363</v>
      </c>
    </row>
    <row r="163" spans="1:12" x14ac:dyDescent="0.25">
      <c r="A163" s="84">
        <v>500039</v>
      </c>
      <c r="B163" s="83" t="s">
        <v>361</v>
      </c>
      <c r="C163" s="84" t="s">
        <v>0</v>
      </c>
      <c r="D163" s="89">
        <v>10989866</v>
      </c>
      <c r="E163" s="83">
        <v>0</v>
      </c>
      <c r="F163" s="83">
        <v>0</v>
      </c>
      <c r="G163" s="89">
        <v>23427</v>
      </c>
      <c r="H163" s="83">
        <v>0</v>
      </c>
      <c r="I163" s="83">
        <v>0</v>
      </c>
      <c r="J163" s="83">
        <v>0</v>
      </c>
      <c r="K163" s="89">
        <v>11013293</v>
      </c>
      <c r="L163" s="90">
        <v>41435</v>
      </c>
    </row>
    <row r="164" spans="1:12" x14ac:dyDescent="0.25">
      <c r="A164" s="84">
        <v>500613</v>
      </c>
      <c r="B164" s="83" t="s">
        <v>362</v>
      </c>
      <c r="C164" s="84" t="s">
        <v>26</v>
      </c>
      <c r="D164" s="89">
        <v>7458382.4800000004</v>
      </c>
      <c r="E164" s="83">
        <v>0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9">
        <v>7458382.4800000004</v>
      </c>
      <c r="L164" s="90">
        <v>42396</v>
      </c>
    </row>
    <row r="166" spans="1:12" x14ac:dyDescent="0.25">
      <c r="A166" s="91"/>
      <c r="B166" s="91" t="s">
        <v>809</v>
      </c>
      <c r="C166" s="91"/>
      <c r="D166" s="92">
        <v>18448248.48</v>
      </c>
      <c r="E166" s="93">
        <v>0</v>
      </c>
      <c r="F166" s="93">
        <v>0</v>
      </c>
      <c r="G166" s="92">
        <v>23427</v>
      </c>
      <c r="H166" s="93">
        <v>0</v>
      </c>
      <c r="I166" s="93">
        <v>0</v>
      </c>
      <c r="J166" s="93">
        <v>0</v>
      </c>
      <c r="K166" s="92">
        <v>18471675.48</v>
      </c>
      <c r="L166" s="93"/>
    </row>
    <row r="168" spans="1:12" x14ac:dyDescent="0.25">
      <c r="A168" s="84" t="s">
        <v>365</v>
      </c>
    </row>
    <row r="169" spans="1:12" x14ac:dyDescent="0.25">
      <c r="A169" s="84">
        <v>500286</v>
      </c>
      <c r="B169" s="83" t="s">
        <v>735</v>
      </c>
      <c r="C169" s="84" t="s">
        <v>0</v>
      </c>
      <c r="D169" s="89">
        <v>17542470.879999999</v>
      </c>
      <c r="E169" s="83">
        <v>0</v>
      </c>
      <c r="F169" s="83">
        <v>0</v>
      </c>
      <c r="G169" s="89">
        <v>37395.120000000003</v>
      </c>
      <c r="H169" s="83">
        <v>0</v>
      </c>
      <c r="I169" s="83">
        <v>0</v>
      </c>
      <c r="J169" s="83">
        <v>0</v>
      </c>
      <c r="K169" s="89">
        <v>17579866</v>
      </c>
      <c r="L169" s="90">
        <v>42626</v>
      </c>
    </row>
    <row r="170" spans="1:12" x14ac:dyDescent="0.25">
      <c r="A170" s="84">
        <v>500512</v>
      </c>
      <c r="B170" s="83" t="s">
        <v>364</v>
      </c>
      <c r="C170" s="84" t="s">
        <v>1</v>
      </c>
      <c r="D170" s="89">
        <v>136196071.81999999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9">
        <v>-1544576.09</v>
      </c>
      <c r="K170" s="89">
        <v>134651495.72999999</v>
      </c>
      <c r="L170" s="90">
        <v>44165</v>
      </c>
    </row>
    <row r="172" spans="1:12" x14ac:dyDescent="0.25">
      <c r="A172" s="91"/>
      <c r="B172" s="91" t="s">
        <v>810</v>
      </c>
      <c r="C172" s="91"/>
      <c r="D172" s="92">
        <v>153738542.69999999</v>
      </c>
      <c r="E172" s="93">
        <v>0</v>
      </c>
      <c r="F172" s="93">
        <v>0</v>
      </c>
      <c r="G172" s="92">
        <v>37395.120000000003</v>
      </c>
      <c r="H172" s="93">
        <v>0</v>
      </c>
      <c r="I172" s="93">
        <v>0</v>
      </c>
      <c r="J172" s="92">
        <v>-1544576.09</v>
      </c>
      <c r="K172" s="92">
        <v>152231361.72999999</v>
      </c>
      <c r="L172" s="93"/>
    </row>
    <row r="174" spans="1:12" x14ac:dyDescent="0.25">
      <c r="A174" s="84" t="s">
        <v>736</v>
      </c>
    </row>
    <row r="175" spans="1:12" x14ac:dyDescent="0.25">
      <c r="A175" s="84">
        <v>500629</v>
      </c>
      <c r="B175" s="83" t="s">
        <v>292</v>
      </c>
      <c r="C175" s="84" t="s">
        <v>26</v>
      </c>
      <c r="D175" s="89">
        <v>3906336.35</v>
      </c>
      <c r="E175" s="83">
        <v>0</v>
      </c>
      <c r="F175" s="83">
        <v>0</v>
      </c>
      <c r="G175" s="83">
        <v>0</v>
      </c>
      <c r="H175" s="89">
        <v>-85757.28</v>
      </c>
      <c r="I175" s="83">
        <v>0</v>
      </c>
      <c r="J175" s="83">
        <v>0</v>
      </c>
      <c r="K175" s="89">
        <v>3820579.07</v>
      </c>
      <c r="L175" s="90">
        <v>41916</v>
      </c>
    </row>
    <row r="177" spans="1:12" x14ac:dyDescent="0.25">
      <c r="A177" s="91"/>
      <c r="B177" s="91" t="s">
        <v>811</v>
      </c>
      <c r="C177" s="91"/>
      <c r="D177" s="92">
        <v>3906336.35</v>
      </c>
      <c r="E177" s="93">
        <v>0</v>
      </c>
      <c r="F177" s="93">
        <v>0</v>
      </c>
      <c r="G177" s="93">
        <v>0</v>
      </c>
      <c r="H177" s="92">
        <v>-85757.28</v>
      </c>
      <c r="I177" s="93">
        <v>0</v>
      </c>
      <c r="J177" s="93">
        <v>0</v>
      </c>
      <c r="K177" s="92">
        <v>3820579.07</v>
      </c>
      <c r="L177" s="93"/>
    </row>
    <row r="179" spans="1:12" x14ac:dyDescent="0.25">
      <c r="A179" s="84" t="s">
        <v>367</v>
      </c>
    </row>
    <row r="180" spans="1:12" x14ac:dyDescent="0.25">
      <c r="A180" s="84">
        <v>500555</v>
      </c>
      <c r="B180" s="83" t="s">
        <v>366</v>
      </c>
      <c r="C180" s="84" t="s">
        <v>26</v>
      </c>
      <c r="D180" s="89">
        <v>946265.87</v>
      </c>
      <c r="E180" s="83">
        <v>0</v>
      </c>
      <c r="F180" s="83">
        <v>0</v>
      </c>
      <c r="G180" s="83">
        <v>0</v>
      </c>
      <c r="H180" s="89">
        <v>-9463.75</v>
      </c>
      <c r="I180" s="83">
        <v>0</v>
      </c>
      <c r="J180" s="83">
        <v>0</v>
      </c>
      <c r="K180" s="89">
        <v>936802.12</v>
      </c>
      <c r="L180" s="90">
        <v>41313</v>
      </c>
    </row>
    <row r="182" spans="1:12" x14ac:dyDescent="0.25">
      <c r="A182" s="91"/>
      <c r="B182" s="91" t="s">
        <v>812</v>
      </c>
      <c r="C182" s="91"/>
      <c r="D182" s="92">
        <v>946265.87</v>
      </c>
      <c r="E182" s="93">
        <v>0</v>
      </c>
      <c r="F182" s="93">
        <v>0</v>
      </c>
      <c r="G182" s="93">
        <v>0</v>
      </c>
      <c r="H182" s="92">
        <v>-9463.75</v>
      </c>
      <c r="I182" s="93">
        <v>0</v>
      </c>
      <c r="J182" s="93">
        <v>0</v>
      </c>
      <c r="K182" s="92">
        <v>936802.12</v>
      </c>
    </row>
    <row r="184" spans="1:12" x14ac:dyDescent="0.25">
      <c r="A184" s="84" t="s">
        <v>370</v>
      </c>
    </row>
    <row r="185" spans="1:12" x14ac:dyDescent="0.25">
      <c r="A185" s="84">
        <v>500400</v>
      </c>
      <c r="B185" s="83" t="s">
        <v>368</v>
      </c>
      <c r="C185" s="84" t="s">
        <v>0</v>
      </c>
      <c r="D185" s="89">
        <v>3396756.34</v>
      </c>
      <c r="E185" s="83">
        <v>0</v>
      </c>
      <c r="F185" s="83">
        <v>0</v>
      </c>
      <c r="G185" s="89">
        <v>7240.79</v>
      </c>
      <c r="H185" s="83">
        <v>0</v>
      </c>
      <c r="I185" s="83">
        <v>0</v>
      </c>
      <c r="J185" s="83">
        <v>0</v>
      </c>
      <c r="K185" s="89">
        <v>3403997.13</v>
      </c>
      <c r="L185" s="90">
        <v>46813</v>
      </c>
    </row>
    <row r="186" spans="1:12" x14ac:dyDescent="0.25">
      <c r="A186" s="84">
        <v>500401</v>
      </c>
      <c r="B186" s="83" t="s">
        <v>369</v>
      </c>
      <c r="C186" s="84" t="s">
        <v>0</v>
      </c>
      <c r="D186" s="89">
        <v>24644461.489999998</v>
      </c>
      <c r="E186" s="83">
        <v>0</v>
      </c>
      <c r="F186" s="83">
        <v>0</v>
      </c>
      <c r="G186" s="89">
        <v>52534.39</v>
      </c>
      <c r="H186" s="83">
        <v>0</v>
      </c>
      <c r="I186" s="83">
        <v>0</v>
      </c>
      <c r="J186" s="83">
        <v>0</v>
      </c>
      <c r="K186" s="89">
        <v>24696995.879999999</v>
      </c>
      <c r="L186" s="90">
        <v>46583</v>
      </c>
    </row>
    <row r="188" spans="1:12" x14ac:dyDescent="0.25">
      <c r="A188" s="91"/>
      <c r="B188" s="91" t="s">
        <v>813</v>
      </c>
      <c r="C188" s="91"/>
      <c r="D188" s="92">
        <v>28041217.829999998</v>
      </c>
      <c r="E188" s="93">
        <v>0</v>
      </c>
      <c r="F188" s="93">
        <v>0</v>
      </c>
      <c r="G188" s="92">
        <v>59775.18</v>
      </c>
      <c r="H188" s="93">
        <v>0</v>
      </c>
      <c r="I188" s="93">
        <v>0</v>
      </c>
      <c r="J188" s="93">
        <v>0</v>
      </c>
      <c r="K188" s="92">
        <v>28100993.010000002</v>
      </c>
      <c r="L188" s="93"/>
    </row>
    <row r="190" spans="1:12" x14ac:dyDescent="0.25">
      <c r="A190" s="84" t="s">
        <v>738</v>
      </c>
    </row>
    <row r="191" spans="1:12" x14ac:dyDescent="0.25">
      <c r="A191" s="84">
        <v>500145</v>
      </c>
      <c r="B191" s="83" t="s">
        <v>737</v>
      </c>
      <c r="C191" s="84" t="s">
        <v>26</v>
      </c>
      <c r="D191" s="89">
        <v>1262189.96</v>
      </c>
      <c r="E191" s="83">
        <v>0</v>
      </c>
      <c r="F191" s="83">
        <v>0</v>
      </c>
      <c r="G191" s="83">
        <v>0</v>
      </c>
      <c r="H191" s="83">
        <v>0</v>
      </c>
      <c r="I191" s="83">
        <v>0</v>
      </c>
      <c r="J191" s="83">
        <v>0</v>
      </c>
      <c r="K191" s="89">
        <v>1262189.96</v>
      </c>
      <c r="L191" s="90">
        <v>38539</v>
      </c>
    </row>
    <row r="192" spans="1:12" x14ac:dyDescent="0.25">
      <c r="A192" s="84">
        <v>500206</v>
      </c>
      <c r="B192" s="83" t="s">
        <v>327</v>
      </c>
      <c r="C192" s="84" t="s">
        <v>0</v>
      </c>
      <c r="D192" s="89">
        <v>66307312.140000001</v>
      </c>
      <c r="E192" s="83">
        <v>0</v>
      </c>
      <c r="F192" s="83">
        <v>0</v>
      </c>
      <c r="G192" s="89">
        <v>142302.84</v>
      </c>
      <c r="H192" s="89">
        <v>-1156796.08</v>
      </c>
      <c r="I192" s="83">
        <v>0</v>
      </c>
      <c r="J192" s="83">
        <v>0</v>
      </c>
      <c r="K192" s="89">
        <v>65292818.899999999</v>
      </c>
      <c r="L192" s="90">
        <v>43768</v>
      </c>
    </row>
    <row r="193" spans="1:12" x14ac:dyDescent="0.25">
      <c r="A193" s="83"/>
    </row>
    <row r="194" spans="1:12" x14ac:dyDescent="0.25">
      <c r="A194" s="91"/>
      <c r="B194" s="91" t="s">
        <v>814</v>
      </c>
      <c r="C194" s="91"/>
      <c r="D194" s="92">
        <v>67569502.099999994</v>
      </c>
      <c r="E194" s="93">
        <v>0</v>
      </c>
      <c r="F194" s="93">
        <v>0</v>
      </c>
      <c r="G194" s="92">
        <v>142302.84</v>
      </c>
      <c r="H194" s="92">
        <v>-1156796.08</v>
      </c>
      <c r="I194" s="93">
        <v>0</v>
      </c>
      <c r="J194" s="93">
        <v>0</v>
      </c>
      <c r="K194" s="92">
        <v>66555008.859999999</v>
      </c>
      <c r="L194" s="93"/>
    </row>
    <row r="196" spans="1:12" x14ac:dyDescent="0.25">
      <c r="A196" s="83"/>
    </row>
    <row r="197" spans="1:12" x14ac:dyDescent="0.25">
      <c r="C197" s="95" t="s">
        <v>815</v>
      </c>
      <c r="D197" s="96">
        <v>7009811830</v>
      </c>
      <c r="E197" s="96">
        <v>87892397.519999996</v>
      </c>
      <c r="F197" s="96">
        <v>56083487.520000003</v>
      </c>
      <c r="G197" s="96">
        <v>12167723.93</v>
      </c>
      <c r="H197" s="96">
        <v>-331341831.67000002</v>
      </c>
      <c r="I197" s="97">
        <v>-10.029999999999999</v>
      </c>
      <c r="J197" s="96">
        <v>-64039466.340000004</v>
      </c>
      <c r="K197" s="96">
        <f>K194+K188+K182+K177+K172+K166+K160+K152+K141+K125+K116+K111+K92+K86+K81+K74+K37+K26+K20+K13</f>
        <v>6770574131.3100004</v>
      </c>
    </row>
    <row r="198" spans="1:12" x14ac:dyDescent="0.25">
      <c r="K198" s="94"/>
    </row>
  </sheetData>
  <pageMargins left="0.7" right="0.7" top="0.75" bottom="0.75" header="0.3" footer="0.3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7"/>
  <dimension ref="A1:R45"/>
  <sheetViews>
    <sheetView topLeftCell="E1" workbookViewId="0">
      <pane ySplit="5" topLeftCell="A6" activePane="bottomLeft" state="frozen"/>
      <selection pane="bottomLeft" activeCell="R28" sqref="R28"/>
    </sheetView>
  </sheetViews>
  <sheetFormatPr defaultColWidth="9.3320312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hidden="1" customWidth="1"/>
    <col min="12" max="12" width="4.44140625" style="98" hidden="1" customWidth="1"/>
    <col min="13" max="13" width="17.88671875" style="98" hidden="1" customWidth="1"/>
    <col min="14" max="14" width="19.33203125" style="98" hidden="1" customWidth="1"/>
    <col min="15" max="15" width="20.109375" style="98" hidden="1" customWidth="1"/>
    <col min="16" max="16" width="18.109375" style="98" hidden="1" customWidth="1"/>
    <col min="17" max="17" width="17.88671875" style="98" hidden="1" customWidth="1"/>
    <col min="18" max="18" width="20.109375" style="98" customWidth="1"/>
    <col min="19" max="16384" width="9.33203125" style="98"/>
  </cols>
  <sheetData>
    <row r="1" spans="1:18" x14ac:dyDescent="0.2">
      <c r="A1" s="109" t="s">
        <v>1167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562</v>
      </c>
      <c r="L7" s="109" t="s">
        <v>26</v>
      </c>
      <c r="M7" s="109"/>
      <c r="N7" s="108">
        <v>1327503.8400000001</v>
      </c>
      <c r="O7" s="109"/>
      <c r="P7" s="109">
        <v>0</v>
      </c>
      <c r="Q7" s="109">
        <v>0</v>
      </c>
      <c r="R7" s="102">
        <v>1327503.8400000001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500606</v>
      </c>
      <c r="J8" s="109" t="s">
        <v>1169</v>
      </c>
      <c r="K8" s="109" t="s">
        <v>562</v>
      </c>
      <c r="L8" s="109" t="s">
        <v>26</v>
      </c>
      <c r="M8" s="109"/>
      <c r="N8" s="108">
        <v>77404.42</v>
      </c>
      <c r="O8" s="109"/>
      <c r="P8" s="109">
        <v>0</v>
      </c>
      <c r="Q8" s="108">
        <v>77404.42</v>
      </c>
      <c r="R8" s="109">
        <v>0</v>
      </c>
    </row>
    <row r="9" spans="1:18" x14ac:dyDescent="0.2">
      <c r="A9" s="109"/>
      <c r="B9" s="109"/>
      <c r="C9" s="109"/>
      <c r="D9" s="644" t="s">
        <v>593</v>
      </c>
      <c r="E9" s="644"/>
      <c r="F9" s="644">
        <v>1130510</v>
      </c>
      <c r="G9" s="644"/>
      <c r="H9" s="644"/>
      <c r="I9" s="644">
        <v>500611</v>
      </c>
      <c r="J9" s="644" t="s">
        <v>846</v>
      </c>
      <c r="K9" s="644" t="s">
        <v>562</v>
      </c>
      <c r="L9" s="644" t="s">
        <v>26</v>
      </c>
      <c r="M9" s="644"/>
      <c r="N9" s="645">
        <v>7258027.2699999996</v>
      </c>
      <c r="O9" s="644"/>
      <c r="P9" s="645">
        <v>12033104.33</v>
      </c>
      <c r="Q9" s="645">
        <v>10647460.119999999</v>
      </c>
      <c r="R9" s="645">
        <v>8643671.4800000004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562</v>
      </c>
      <c r="L10" s="109" t="s">
        <v>26</v>
      </c>
      <c r="M10" s="109"/>
      <c r="N10" s="108">
        <v>1517597.56</v>
      </c>
      <c r="O10" s="109"/>
      <c r="P10" s="109">
        <v>0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500663</v>
      </c>
      <c r="J11" s="109" t="s">
        <v>598</v>
      </c>
      <c r="K11" s="109" t="s">
        <v>562</v>
      </c>
      <c r="L11" s="109" t="s">
        <v>26</v>
      </c>
      <c r="M11" s="109"/>
      <c r="N11" s="108">
        <v>16635.47</v>
      </c>
      <c r="O11" s="109"/>
      <c r="P11" s="109">
        <v>0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500665</v>
      </c>
      <c r="J12" s="109" t="s">
        <v>658</v>
      </c>
      <c r="K12" s="109" t="s">
        <v>562</v>
      </c>
      <c r="L12" s="10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500676</v>
      </c>
      <c r="J13" s="109" t="s">
        <v>625</v>
      </c>
      <c r="K13" s="109" t="s">
        <v>562</v>
      </c>
      <c r="L13" s="109" t="s">
        <v>26</v>
      </c>
      <c r="M13" s="109"/>
      <c r="N13" s="108">
        <v>299864.03000000003</v>
      </c>
      <c r="O13" s="109"/>
      <c r="P13" s="109">
        <v>0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500702</v>
      </c>
      <c r="J14" s="109" t="s">
        <v>661</v>
      </c>
      <c r="K14" s="109" t="s">
        <v>562</v>
      </c>
      <c r="L14" s="109" t="s">
        <v>26</v>
      </c>
      <c r="M14" s="109"/>
      <c r="N14" s="108">
        <v>4936.63</v>
      </c>
      <c r="O14" s="109"/>
      <c r="P14" s="109">
        <v>0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500705</v>
      </c>
      <c r="J15" s="109" t="s">
        <v>112</v>
      </c>
      <c r="K15" s="109" t="s">
        <v>562</v>
      </c>
      <c r="L15" s="109" t="s">
        <v>26</v>
      </c>
      <c r="M15" s="109"/>
      <c r="N15" s="108">
        <v>311424.8</v>
      </c>
      <c r="O15" s="109"/>
      <c r="P15" s="109">
        <v>0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500707</v>
      </c>
      <c r="J16" s="109" t="s">
        <v>626</v>
      </c>
      <c r="K16" s="109" t="s">
        <v>562</v>
      </c>
      <c r="L16" s="109" t="s">
        <v>26</v>
      </c>
      <c r="M16" s="109"/>
      <c r="N16" s="108">
        <v>460964.83</v>
      </c>
      <c r="O16" s="109"/>
      <c r="P16" s="109">
        <v>0</v>
      </c>
      <c r="Q16" s="109">
        <v>0</v>
      </c>
      <c r="R16" s="108">
        <v>460964.83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500725</v>
      </c>
      <c r="J17" s="109" t="s">
        <v>848</v>
      </c>
      <c r="K17" s="109" t="s">
        <v>562</v>
      </c>
      <c r="L17" s="10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500728</v>
      </c>
      <c r="J18" s="109" t="s">
        <v>1170</v>
      </c>
      <c r="K18" s="109" t="s">
        <v>562</v>
      </c>
      <c r="L18" s="109" t="s">
        <v>26</v>
      </c>
      <c r="M18" s="109"/>
      <c r="N18" s="108">
        <v>1275293.99</v>
      </c>
      <c r="O18" s="109"/>
      <c r="P18" s="109">
        <v>0</v>
      </c>
      <c r="Q18" s="108">
        <v>1275293.99</v>
      </c>
      <c r="R18" s="109">
        <v>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500737</v>
      </c>
      <c r="J19" s="109" t="s">
        <v>849</v>
      </c>
      <c r="K19" s="109" t="s">
        <v>562</v>
      </c>
      <c r="L19" s="109" t="s">
        <v>26</v>
      </c>
      <c r="M19" s="109"/>
      <c r="N19" s="108">
        <v>8889.26</v>
      </c>
      <c r="O19" s="109"/>
      <c r="P19" s="109">
        <v>0</v>
      </c>
      <c r="Q19" s="109">
        <v>0</v>
      </c>
      <c r="R19" s="108">
        <v>8889.26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500750</v>
      </c>
      <c r="J20" s="109" t="s">
        <v>850</v>
      </c>
      <c r="K20" s="109" t="s">
        <v>562</v>
      </c>
      <c r="L20" s="109" t="s">
        <v>26</v>
      </c>
      <c r="M20" s="109"/>
      <c r="N20" s="108">
        <v>1184191.54</v>
      </c>
      <c r="O20" s="109"/>
      <c r="P20" s="108">
        <v>180352.8</v>
      </c>
      <c r="Q20" s="109">
        <v>0</v>
      </c>
      <c r="R20" s="108">
        <v>1364544.34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500760</v>
      </c>
      <c r="J21" s="109" t="s">
        <v>849</v>
      </c>
      <c r="K21" s="109" t="s">
        <v>562</v>
      </c>
      <c r="L21" s="109" t="s">
        <v>26</v>
      </c>
      <c r="M21" s="109"/>
      <c r="N21" s="108">
        <v>3220.98</v>
      </c>
      <c r="O21" s="109"/>
      <c r="P21" s="109">
        <v>0</v>
      </c>
      <c r="Q21" s="109">
        <v>0</v>
      </c>
      <c r="R21" s="108">
        <v>3220.98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500811</v>
      </c>
      <c r="J22" s="109" t="s">
        <v>604</v>
      </c>
      <c r="K22" s="109" t="s">
        <v>562</v>
      </c>
      <c r="L22" s="109" t="s">
        <v>26</v>
      </c>
      <c r="M22" s="109"/>
      <c r="N22" s="108">
        <v>3361344.1</v>
      </c>
      <c r="O22" s="109"/>
      <c r="P22" s="108">
        <v>4052237.09</v>
      </c>
      <c r="Q22" s="108">
        <v>7413581.1900000004</v>
      </c>
      <c r="R22" s="109">
        <v>0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500826</v>
      </c>
      <c r="J23" s="109" t="s">
        <v>602</v>
      </c>
      <c r="K23" s="109" t="s">
        <v>562</v>
      </c>
      <c r="L23" s="109" t="s">
        <v>26</v>
      </c>
      <c r="M23" s="109"/>
      <c r="N23" s="108">
        <v>4566.76</v>
      </c>
      <c r="O23" s="109"/>
      <c r="P23" s="108">
        <v>29734.92</v>
      </c>
      <c r="Q23" s="109">
        <v>0</v>
      </c>
      <c r="R23" s="108">
        <v>34301.68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562</v>
      </c>
      <c r="L24" s="109" t="s">
        <v>26</v>
      </c>
      <c r="M24" s="109"/>
      <c r="N24" s="108">
        <v>1441454.22</v>
      </c>
      <c r="O24" s="109"/>
      <c r="P24" s="109">
        <v>0</v>
      </c>
      <c r="Q24" s="108">
        <v>1441454.22</v>
      </c>
      <c r="R24" s="109">
        <v>0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500850</v>
      </c>
      <c r="J25" s="109" t="s">
        <v>604</v>
      </c>
      <c r="K25" s="109" t="s">
        <v>562</v>
      </c>
      <c r="L25" s="109" t="s">
        <v>26</v>
      </c>
      <c r="M25" s="109"/>
      <c r="N25" s="108">
        <v>336396.61</v>
      </c>
      <c r="O25" s="109"/>
      <c r="P25" s="108">
        <v>753959.62</v>
      </c>
      <c r="Q25" s="108">
        <v>131483.64000000001</v>
      </c>
      <c r="R25" s="108">
        <v>958872.59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500888</v>
      </c>
      <c r="J26" s="109" t="s">
        <v>631</v>
      </c>
      <c r="K26" s="109" t="s">
        <v>562</v>
      </c>
      <c r="L26" s="109" t="s">
        <v>26</v>
      </c>
      <c r="M26" s="109"/>
      <c r="N26" s="109">
        <v>0</v>
      </c>
      <c r="O26" s="109"/>
      <c r="P26" s="108">
        <v>1086717.57</v>
      </c>
      <c r="Q26" s="109">
        <v>0</v>
      </c>
      <c r="R26" s="108">
        <v>1086717.57</v>
      </c>
    </row>
    <row r="27" spans="2:18" x14ac:dyDescent="0.2">
      <c r="B27" s="109"/>
      <c r="C27" s="109"/>
      <c r="D27" s="109" t="s">
        <v>593</v>
      </c>
      <c r="E27" s="109"/>
      <c r="F27" s="109">
        <v>1130510</v>
      </c>
      <c r="G27" s="109"/>
      <c r="H27" s="109"/>
      <c r="I27" s="109">
        <v>500906</v>
      </c>
      <c r="J27" s="109" t="s">
        <v>1171</v>
      </c>
      <c r="K27" s="109" t="s">
        <v>562</v>
      </c>
      <c r="L27" s="109" t="s">
        <v>26</v>
      </c>
      <c r="M27" s="109"/>
      <c r="N27" s="108">
        <v>3997.53</v>
      </c>
      <c r="O27" s="109"/>
      <c r="P27" s="109">
        <v>0</v>
      </c>
      <c r="Q27" s="108">
        <v>3997.53</v>
      </c>
      <c r="R27" s="109">
        <v>0</v>
      </c>
    </row>
    <row r="28" spans="2:18" x14ac:dyDescent="0.2">
      <c r="B28" s="109"/>
      <c r="C28" s="109"/>
      <c r="D28" s="109" t="s">
        <v>593</v>
      </c>
      <c r="E28" s="109"/>
      <c r="F28" s="109">
        <v>1130510</v>
      </c>
      <c r="G28" s="109"/>
      <c r="H28" s="109"/>
      <c r="I28" s="109">
        <v>500922</v>
      </c>
      <c r="J28" s="109" t="s">
        <v>611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110093.36</v>
      </c>
      <c r="Q28" s="109">
        <v>0</v>
      </c>
      <c r="R28" s="108">
        <v>110093.36</v>
      </c>
    </row>
    <row r="30" spans="2:18" x14ac:dyDescent="0.2">
      <c r="B30" s="109" t="s">
        <v>442</v>
      </c>
      <c r="C30" s="109"/>
      <c r="D30" s="109" t="s">
        <v>593</v>
      </c>
      <c r="E30" s="109"/>
      <c r="F30" s="109">
        <v>1130510</v>
      </c>
      <c r="G30" s="109"/>
      <c r="H30" s="109"/>
      <c r="I30" s="109"/>
      <c r="J30" s="109"/>
      <c r="K30" s="109"/>
      <c r="L30" s="109" t="s">
        <v>26</v>
      </c>
      <c r="M30" s="109"/>
      <c r="N30" s="108">
        <v>21966334.039999999</v>
      </c>
      <c r="O30" s="109"/>
      <c r="P30" s="108">
        <v>18246199.690000001</v>
      </c>
      <c r="Q30" s="108">
        <v>20990675.109999999</v>
      </c>
      <c r="R30" s="108">
        <v>19221858.620000001</v>
      </c>
    </row>
    <row r="32" spans="2:18" x14ac:dyDescent="0.2">
      <c r="B32" s="109" t="s">
        <v>443</v>
      </c>
      <c r="C32" s="109"/>
      <c r="D32" s="109" t="s">
        <v>593</v>
      </c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21966334.039999999</v>
      </c>
      <c r="O32" s="109"/>
      <c r="P32" s="108">
        <v>18246199.690000001</v>
      </c>
      <c r="Q32" s="108">
        <v>20990675.109999999</v>
      </c>
      <c r="R32" s="108">
        <v>19221858.620000001</v>
      </c>
    </row>
    <row r="34" spans="1:18" x14ac:dyDescent="0.2">
      <c r="A34" s="109"/>
      <c r="B34" s="109" t="s">
        <v>444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 t="s">
        <v>26</v>
      </c>
      <c r="M34" s="109"/>
      <c r="N34" s="108">
        <v>21966334.039999999</v>
      </c>
      <c r="O34" s="109"/>
      <c r="P34" s="108">
        <v>18246199.690000001</v>
      </c>
      <c r="Q34" s="108">
        <v>20990675.109999999</v>
      </c>
      <c r="R34" s="108">
        <v>19221858.620000001</v>
      </c>
    </row>
    <row r="36" spans="1:18" x14ac:dyDescent="0.2">
      <c r="A36" s="109" t="s">
        <v>1172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spans="1:18" x14ac:dyDescent="0.2">
      <c r="A37" s="109" t="s">
        <v>446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</row>
    <row r="38" spans="1:18" x14ac:dyDescent="0.2">
      <c r="A38" s="109" t="s">
        <v>1168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x14ac:dyDescent="0.2">
      <c r="A39" s="109" t="s">
        <v>447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1" spans="1:18" x14ac:dyDescent="0.2">
      <c r="A41" s="109"/>
      <c r="B41" s="109"/>
      <c r="C41" s="109" t="s">
        <v>379</v>
      </c>
      <c r="D41" s="109"/>
      <c r="E41" s="109" t="s">
        <v>374</v>
      </c>
      <c r="F41" s="109"/>
      <c r="G41" s="109" t="s">
        <v>448</v>
      </c>
      <c r="H41" s="109" t="s">
        <v>380</v>
      </c>
      <c r="I41" s="109"/>
      <c r="J41" s="109" t="s">
        <v>381</v>
      </c>
      <c r="K41" s="109"/>
      <c r="L41" s="109"/>
      <c r="M41" s="109" t="s">
        <v>382</v>
      </c>
      <c r="N41" s="109"/>
      <c r="O41" s="109" t="s">
        <v>383</v>
      </c>
      <c r="P41" s="109"/>
      <c r="Q41" s="109"/>
      <c r="R41" s="109"/>
    </row>
    <row r="43" spans="1:18" x14ac:dyDescent="0.2">
      <c r="A43" s="109"/>
      <c r="B43" s="109"/>
      <c r="C43" s="109" t="s">
        <v>26</v>
      </c>
      <c r="D43" s="109"/>
      <c r="E43" s="109" t="s">
        <v>593</v>
      </c>
      <c r="F43" s="109"/>
      <c r="G43" s="109" t="s">
        <v>562</v>
      </c>
      <c r="H43" s="108">
        <v>21966334.039999999</v>
      </c>
      <c r="I43" s="109"/>
      <c r="J43" s="108">
        <v>18246199.690000001</v>
      </c>
      <c r="K43" s="109"/>
      <c r="L43" s="109"/>
      <c r="M43" s="108">
        <v>20990675.109999999</v>
      </c>
      <c r="N43" s="109"/>
      <c r="O43" s="108">
        <v>19221858.620000001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09"/>
      <c r="E45" s="109"/>
      <c r="F45" s="109"/>
      <c r="G45" s="109"/>
      <c r="H45" s="108">
        <v>21966334.039999999</v>
      </c>
      <c r="I45" s="109"/>
      <c r="J45" s="108">
        <v>18246199.690000001</v>
      </c>
      <c r="K45" s="109"/>
      <c r="L45" s="109"/>
      <c r="M45" s="108">
        <v>20990675.109999999</v>
      </c>
      <c r="N45" s="109"/>
      <c r="O45" s="108">
        <v>19221858.620000001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8"/>
  <dimension ref="A1:L195"/>
  <sheetViews>
    <sheetView zoomScale="97" zoomScaleNormal="97" workbookViewId="0">
      <pane ySplit="5" topLeftCell="A132" activePane="bottomLeft" state="frozen"/>
      <selection pane="bottomLeft" activeCell="A171" sqref="A171"/>
    </sheetView>
  </sheetViews>
  <sheetFormatPr defaultColWidth="9.109375" defaultRowHeight="11.4" x14ac:dyDescent="0.2"/>
  <cols>
    <col min="1" max="1" width="41" style="99" customWidth="1"/>
    <col min="2" max="2" width="36.109375" style="98" customWidth="1"/>
    <col min="3" max="3" width="8.88671875" style="99" customWidth="1"/>
    <col min="4" max="4" width="19.6640625" style="98" customWidth="1"/>
    <col min="5" max="5" width="16.33203125" style="98" customWidth="1"/>
    <col min="6" max="6" width="15.88671875" style="98" customWidth="1"/>
    <col min="7" max="7" width="11.5546875" style="98" customWidth="1"/>
    <col min="8" max="8" width="16.5546875" style="98" customWidth="1"/>
    <col min="9" max="9" width="17.88671875" style="98" customWidth="1"/>
    <col min="10" max="10" width="15.44140625" style="98" customWidth="1"/>
    <col min="11" max="11" width="18.44140625" style="98" customWidth="1"/>
    <col min="12" max="12" width="13.5546875" style="98" customWidth="1"/>
    <col min="13" max="16384" width="9.109375" style="98"/>
  </cols>
  <sheetData>
    <row r="1" spans="1:12" ht="13.2" x14ac:dyDescent="0.25">
      <c r="A1" s="100" t="s">
        <v>1173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s="77" customFormat="1" ht="15" customHeight="1" x14ac:dyDescent="0.3">
      <c r="A4" s="77" t="s">
        <v>277</v>
      </c>
      <c r="B4" s="1011" t="s">
        <v>278</v>
      </c>
      <c r="C4" s="1010" t="s">
        <v>279</v>
      </c>
      <c r="D4" s="1010" t="s">
        <v>703</v>
      </c>
      <c r="E4" s="1010" t="s">
        <v>787</v>
      </c>
      <c r="F4" s="1010" t="s">
        <v>704</v>
      </c>
      <c r="G4" s="1011" t="s">
        <v>1174</v>
      </c>
      <c r="H4" s="1010" t="s">
        <v>788</v>
      </c>
      <c r="I4" s="1010" t="s">
        <v>704</v>
      </c>
      <c r="J4" s="1011" t="s">
        <v>450</v>
      </c>
      <c r="K4" s="1010" t="s">
        <v>706</v>
      </c>
      <c r="L4" s="1011" t="s">
        <v>451</v>
      </c>
    </row>
    <row r="5" spans="1:12" s="77" customFormat="1" x14ac:dyDescent="0.3">
      <c r="A5" s="77" t="s">
        <v>276</v>
      </c>
      <c r="B5" s="1011"/>
      <c r="C5" s="1010"/>
      <c r="D5" s="1010"/>
      <c r="E5" s="1010"/>
      <c r="F5" s="1010"/>
      <c r="G5" s="1011"/>
      <c r="H5" s="1010"/>
      <c r="I5" s="1010"/>
      <c r="J5" s="1011"/>
      <c r="K5" s="1010"/>
      <c r="L5" s="1011"/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5490788.2999999998</v>
      </c>
      <c r="E9" s="109">
        <v>0</v>
      </c>
      <c r="F9" s="109">
        <v>0</v>
      </c>
      <c r="G9" s="108">
        <v>2154.52</v>
      </c>
      <c r="H9" s="109">
        <v>0</v>
      </c>
      <c r="I9" s="109">
        <v>0</v>
      </c>
      <c r="J9" s="109">
        <v>0</v>
      </c>
      <c r="K9" s="108">
        <v>5492942.8200000003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166054687.47</v>
      </c>
      <c r="E10" s="109">
        <v>0</v>
      </c>
      <c r="F10" s="109">
        <v>0</v>
      </c>
      <c r="G10" s="109">
        <v>0</v>
      </c>
      <c r="H10" s="108">
        <v>-6640562.5</v>
      </c>
      <c r="I10" s="109">
        <v>0</v>
      </c>
      <c r="J10" s="108">
        <v>-1561625</v>
      </c>
      <c r="K10" s="108">
        <v>157852499.97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267653850</v>
      </c>
      <c r="E11" s="108">
        <v>69617000</v>
      </c>
      <c r="F11" s="109">
        <v>0</v>
      </c>
      <c r="G11" s="109">
        <v>0</v>
      </c>
      <c r="H11" s="109">
        <v>0</v>
      </c>
      <c r="I11" s="109">
        <v>0</v>
      </c>
      <c r="J11" s="108">
        <v>-2542600</v>
      </c>
      <c r="K11" s="108">
        <v>334728250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9196875.0099999998</v>
      </c>
      <c r="E12" s="109">
        <v>0</v>
      </c>
      <c r="F12" s="109">
        <v>0</v>
      </c>
      <c r="G12" s="109">
        <v>0</v>
      </c>
      <c r="H12" s="108">
        <v>-101950</v>
      </c>
      <c r="I12" s="109">
        <v>0</v>
      </c>
      <c r="J12" s="108">
        <v>-89237.5</v>
      </c>
      <c r="K12" s="108">
        <v>9005687.5099999998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8">
        <v>71531250</v>
      </c>
      <c r="E13" s="109">
        <v>0</v>
      </c>
      <c r="F13" s="109">
        <v>0</v>
      </c>
      <c r="G13" s="109">
        <v>0</v>
      </c>
      <c r="H13" s="109">
        <v>0</v>
      </c>
      <c r="I13" s="109">
        <v>0</v>
      </c>
      <c r="J13" s="108">
        <v>-700000</v>
      </c>
      <c r="K13" s="108">
        <v>70831250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647"/>
      <c r="B15" s="647" t="s">
        <v>789</v>
      </c>
      <c r="C15" s="647"/>
      <c r="D15" s="648">
        <f t="shared" ref="D15:K15" si="0">SUM(D9:D14)</f>
        <v>519927450.77999997</v>
      </c>
      <c r="E15" s="648">
        <f t="shared" si="0"/>
        <v>69617000</v>
      </c>
      <c r="F15" s="648">
        <f t="shared" si="0"/>
        <v>0</v>
      </c>
      <c r="G15" s="648">
        <f t="shared" si="0"/>
        <v>2154.52</v>
      </c>
      <c r="H15" s="648">
        <f t="shared" si="0"/>
        <v>-6742512.5</v>
      </c>
      <c r="I15" s="648">
        <f t="shared" si="0"/>
        <v>0</v>
      </c>
      <c r="J15" s="648">
        <f t="shared" si="0"/>
        <v>-4893462.5</v>
      </c>
      <c r="K15" s="648">
        <f t="shared" si="0"/>
        <v>577910630.29999995</v>
      </c>
      <c r="L15" s="649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356224.04</v>
      </c>
      <c r="E19" s="109">
        <v>0</v>
      </c>
      <c r="F19" s="109">
        <v>0</v>
      </c>
      <c r="G19" s="109">
        <v>0</v>
      </c>
      <c r="H19" s="108">
        <v>-19925.48</v>
      </c>
      <c r="I19" s="109">
        <v>0</v>
      </c>
      <c r="J19" s="109">
        <v>0</v>
      </c>
      <c r="K19" s="108">
        <v>336298.56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3120405.3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3054013.7</v>
      </c>
      <c r="L20" s="109"/>
    </row>
    <row r="21" spans="1:12" x14ac:dyDescent="0.2">
      <c r="A21" s="109"/>
      <c r="B21" s="109"/>
      <c r="C21" s="149"/>
      <c r="D21" s="109"/>
      <c r="E21" s="109"/>
      <c r="F21" s="109"/>
      <c r="G21" s="109"/>
      <c r="H21" s="109"/>
      <c r="I21" s="109"/>
      <c r="J21" s="109"/>
      <c r="K21" s="109"/>
      <c r="L21" s="109"/>
    </row>
    <row r="22" spans="1:12" x14ac:dyDescent="0.2">
      <c r="A22" s="647"/>
      <c r="B22" s="647" t="s">
        <v>790</v>
      </c>
      <c r="C22" s="647"/>
      <c r="D22" s="648">
        <v>3922393.15</v>
      </c>
      <c r="E22" s="649">
        <v>0</v>
      </c>
      <c r="F22" s="649">
        <v>0</v>
      </c>
      <c r="G22" s="649">
        <v>0</v>
      </c>
      <c r="H22" s="648">
        <v>-86317.08</v>
      </c>
      <c r="I22" s="649">
        <v>0</v>
      </c>
      <c r="J22" s="649">
        <v>0</v>
      </c>
      <c r="K22" s="648">
        <v>3836076.07</v>
      </c>
      <c r="L22" s="649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33489598.5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-327726.98</v>
      </c>
      <c r="K25" s="108">
        <v>33161871.52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8630341.1699999999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-84455.95</v>
      </c>
      <c r="K26" s="108">
        <v>8545885.2200000007</v>
      </c>
      <c r="L26" s="109"/>
    </row>
    <row r="27" spans="1:12" x14ac:dyDescent="0.2">
      <c r="A27" s="109"/>
      <c r="B27" s="109"/>
      <c r="C27" s="149"/>
      <c r="D27" s="109"/>
      <c r="E27" s="109"/>
      <c r="F27" s="109"/>
      <c r="G27" s="109"/>
      <c r="H27" s="109"/>
      <c r="I27" s="109"/>
      <c r="J27" s="109"/>
      <c r="K27" s="109"/>
      <c r="L27" s="109"/>
    </row>
    <row r="28" spans="1:12" x14ac:dyDescent="0.2">
      <c r="A28" s="647"/>
      <c r="B28" s="647" t="s">
        <v>791</v>
      </c>
      <c r="C28" s="647"/>
      <c r="D28" s="648">
        <v>42119939.670000002</v>
      </c>
      <c r="E28" s="649">
        <v>0</v>
      </c>
      <c r="F28" s="649">
        <v>0</v>
      </c>
      <c r="G28" s="649">
        <v>0</v>
      </c>
      <c r="H28" s="649">
        <v>0</v>
      </c>
      <c r="I28" s="649">
        <v>0</v>
      </c>
      <c r="J28" s="648">
        <v>-412182.93</v>
      </c>
      <c r="K28" s="648">
        <v>41707756.740000002</v>
      </c>
      <c r="L28" s="649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306562500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-3000000</v>
      </c>
      <c r="K31" s="108">
        <v>303562500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68694075.040000007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-672235.6</v>
      </c>
      <c r="K32" s="108">
        <v>68021839.439999998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277949236.77999997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-2719992.53</v>
      </c>
      <c r="K33" s="108">
        <v>275229244.25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229999750</v>
      </c>
      <c r="E34" s="109">
        <v>0</v>
      </c>
      <c r="F34" s="109">
        <v>0</v>
      </c>
      <c r="G34" s="108">
        <v>100650</v>
      </c>
      <c r="H34" s="108">
        <v>-4854400</v>
      </c>
      <c r="I34" s="109">
        <v>0</v>
      </c>
      <c r="J34" s="109">
        <v>0</v>
      </c>
      <c r="K34" s="108">
        <v>225246000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100450312.48999999</v>
      </c>
      <c r="E35" s="109">
        <v>0</v>
      </c>
      <c r="F35" s="109">
        <v>0</v>
      </c>
      <c r="G35" s="109">
        <v>0</v>
      </c>
      <c r="H35" s="108">
        <v>-5303713.24</v>
      </c>
      <c r="I35" s="109">
        <v>0</v>
      </c>
      <c r="J35" s="108">
        <v>-941036.75</v>
      </c>
      <c r="K35" s="108">
        <v>94205562.5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69283123.640000001</v>
      </c>
      <c r="E36" s="109">
        <v>0</v>
      </c>
      <c r="F36" s="109">
        <v>0</v>
      </c>
      <c r="G36" s="109">
        <v>0</v>
      </c>
      <c r="H36" s="108">
        <v>-611550</v>
      </c>
      <c r="I36" s="109">
        <v>0</v>
      </c>
      <c r="J36" s="108">
        <v>-673574.99</v>
      </c>
      <c r="K36" s="108">
        <v>67997998.650000006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40801897.060000002</v>
      </c>
      <c r="E37" s="109">
        <v>0</v>
      </c>
      <c r="F37" s="109">
        <v>0</v>
      </c>
      <c r="G37" s="108">
        <v>17555.169999999998</v>
      </c>
      <c r="H37" s="108">
        <v>-1702292.63</v>
      </c>
      <c r="I37" s="109">
        <v>0</v>
      </c>
      <c r="J37" s="109">
        <v>0</v>
      </c>
      <c r="K37" s="108">
        <v>39117159.600000001</v>
      </c>
      <c r="L37" s="109"/>
    </row>
    <row r="38" spans="1:12" x14ac:dyDescent="0.2">
      <c r="A38" s="109"/>
      <c r="B38" s="109"/>
      <c r="C38" s="149"/>
      <c r="D38" s="109"/>
      <c r="E38" s="109"/>
      <c r="F38" s="109"/>
      <c r="G38" s="109"/>
      <c r="H38" s="109"/>
      <c r="I38" s="109"/>
      <c r="J38" s="109"/>
      <c r="K38" s="109"/>
      <c r="L38" s="109"/>
    </row>
    <row r="39" spans="1:12" x14ac:dyDescent="0.2">
      <c r="A39" s="647"/>
      <c r="B39" s="647" t="s">
        <v>792</v>
      </c>
      <c r="C39" s="647"/>
      <c r="D39" s="648">
        <v>1093740895.01</v>
      </c>
      <c r="E39" s="649">
        <v>0</v>
      </c>
      <c r="F39" s="649">
        <v>0</v>
      </c>
      <c r="G39" s="648">
        <v>118205.17</v>
      </c>
      <c r="H39" s="648">
        <v>-12471955.869999999</v>
      </c>
      <c r="I39" s="649">
        <v>0</v>
      </c>
      <c r="J39" s="648">
        <v>-8006839.8700000001</v>
      </c>
      <c r="K39" s="648">
        <v>1073380304.4400001</v>
      </c>
      <c r="L39" s="649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30705276.649999999</v>
      </c>
      <c r="E42" s="109">
        <v>0</v>
      </c>
      <c r="F42" s="109">
        <v>0</v>
      </c>
      <c r="G42" s="109">
        <v>0</v>
      </c>
      <c r="H42" s="108">
        <v>-2017504.12</v>
      </c>
      <c r="I42" s="109">
        <v>0</v>
      </c>
      <c r="J42" s="108">
        <v>-2381.4499999999998</v>
      </c>
      <c r="K42" s="108">
        <v>28685391.079999998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10218749.949999999</v>
      </c>
      <c r="E43" s="109">
        <v>0</v>
      </c>
      <c r="F43" s="108">
        <v>40901696.119999997</v>
      </c>
      <c r="G43" s="109">
        <v>0</v>
      </c>
      <c r="H43" s="108">
        <v>-20450848.059999999</v>
      </c>
      <c r="I43" s="109">
        <v>0</v>
      </c>
      <c r="J43" s="108">
        <v>-30669598.010000002</v>
      </c>
      <c r="K43" s="109">
        <v>0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70220265</v>
      </c>
      <c r="E44" s="109">
        <v>0</v>
      </c>
      <c r="F44" s="109">
        <v>0</v>
      </c>
      <c r="G44" s="109">
        <v>0</v>
      </c>
      <c r="H44" s="109">
        <v>0</v>
      </c>
      <c r="I44" s="109">
        <v>0</v>
      </c>
      <c r="J44" s="108">
        <v>-439116</v>
      </c>
      <c r="K44" s="108">
        <v>69781149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5805086.4299999997</v>
      </c>
      <c r="E45" s="109">
        <v>0</v>
      </c>
      <c r="F45" s="109">
        <v>0</v>
      </c>
      <c r="G45" s="108">
        <v>2277.87</v>
      </c>
      <c r="H45" s="109">
        <v>0</v>
      </c>
      <c r="I45" s="109">
        <v>0</v>
      </c>
      <c r="J45" s="109">
        <v>0</v>
      </c>
      <c r="K45" s="108">
        <v>5807364.2999999998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385013959.31999999</v>
      </c>
      <c r="E46" s="109">
        <v>0</v>
      </c>
      <c r="F46" s="109">
        <v>0</v>
      </c>
      <c r="G46" s="109">
        <v>0</v>
      </c>
      <c r="H46" s="108">
        <v>-1933323.54</v>
      </c>
      <c r="I46" s="109">
        <v>0</v>
      </c>
      <c r="J46" s="108">
        <v>-3750207.43</v>
      </c>
      <c r="K46" s="108">
        <v>379330428.35000002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143830950.00999999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-1407520</v>
      </c>
      <c r="K47" s="108">
        <v>142423430.00999999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194156250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-1900000</v>
      </c>
      <c r="K48" s="108">
        <v>192256250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94856154.859999999</v>
      </c>
      <c r="E49" s="109">
        <v>0</v>
      </c>
      <c r="F49" s="109">
        <v>0</v>
      </c>
      <c r="G49" s="109">
        <v>0</v>
      </c>
      <c r="H49" s="108">
        <v>-83480983.530000001</v>
      </c>
      <c r="I49" s="109">
        <v>0</v>
      </c>
      <c r="J49" s="108">
        <v>-11375171.33</v>
      </c>
      <c r="K49" s="109">
        <v>0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817500000.01999998</v>
      </c>
      <c r="E50" s="109">
        <v>0</v>
      </c>
      <c r="F50" s="109">
        <v>0</v>
      </c>
      <c r="G50" s="109">
        <v>0</v>
      </c>
      <c r="H50" s="108">
        <v>-32380000</v>
      </c>
      <c r="I50" s="109">
        <v>0</v>
      </c>
      <c r="J50" s="108">
        <v>-8000000.0300000003</v>
      </c>
      <c r="K50" s="108">
        <v>777119999.99000001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3005434.15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8">
        <v>-29410.97</v>
      </c>
      <c r="K51" s="108">
        <v>2976023.18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306562500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-3000000</v>
      </c>
      <c r="K52" s="108">
        <v>303562500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363492000</v>
      </c>
      <c r="E53" s="109">
        <v>0</v>
      </c>
      <c r="F53" s="109">
        <v>0</v>
      </c>
      <c r="G53" s="108">
        <v>24000</v>
      </c>
      <c r="H53" s="109">
        <v>0</v>
      </c>
      <c r="I53" s="109">
        <v>0</v>
      </c>
      <c r="J53" s="109">
        <v>0</v>
      </c>
      <c r="K53" s="108">
        <v>363516000</v>
      </c>
      <c r="L53" s="109"/>
    </row>
    <row r="54" spans="1:12" x14ac:dyDescent="0.2">
      <c r="A54" s="149">
        <v>500781</v>
      </c>
      <c r="B54" s="109" t="s">
        <v>350</v>
      </c>
      <c r="C54" s="149" t="s">
        <v>0</v>
      </c>
      <c r="D54" s="108">
        <v>22481250</v>
      </c>
      <c r="E54" s="109">
        <v>0</v>
      </c>
      <c r="F54" s="109">
        <v>0</v>
      </c>
      <c r="G54" s="109">
        <v>0</v>
      </c>
      <c r="H54" s="108">
        <v>-1224000</v>
      </c>
      <c r="I54" s="109">
        <v>0</v>
      </c>
      <c r="J54" s="108">
        <v>-210250</v>
      </c>
      <c r="K54" s="108">
        <v>21047000</v>
      </c>
      <c r="L54" s="109"/>
    </row>
    <row r="55" spans="1:12" x14ac:dyDescent="0.2">
      <c r="A55" s="149">
        <v>500791</v>
      </c>
      <c r="B55" s="109" t="s">
        <v>1065</v>
      </c>
      <c r="C55" s="149" t="s">
        <v>0</v>
      </c>
      <c r="D55" s="109">
        <v>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9">
        <v>0</v>
      </c>
      <c r="K55" s="109">
        <v>0</v>
      </c>
      <c r="L55" s="109"/>
    </row>
    <row r="56" spans="1:12" x14ac:dyDescent="0.2">
      <c r="A56" s="149">
        <v>500805</v>
      </c>
      <c r="B56" s="109" t="s">
        <v>303</v>
      </c>
      <c r="C56" s="149" t="s">
        <v>0</v>
      </c>
      <c r="D56" s="108">
        <v>237336156.96000001</v>
      </c>
      <c r="E56" s="109">
        <v>0</v>
      </c>
      <c r="F56" s="109">
        <v>0</v>
      </c>
      <c r="G56" s="109">
        <v>0</v>
      </c>
      <c r="H56" s="108">
        <v>-8249269.5700000003</v>
      </c>
      <c r="I56" s="109">
        <v>0</v>
      </c>
      <c r="J56" s="108">
        <v>-2322555.67</v>
      </c>
      <c r="K56" s="108">
        <v>226764331.72</v>
      </c>
      <c r="L56" s="109"/>
    </row>
    <row r="57" spans="1:12" x14ac:dyDescent="0.2">
      <c r="A57" s="149">
        <v>500807</v>
      </c>
      <c r="B57" s="109" t="s">
        <v>304</v>
      </c>
      <c r="C57" s="149" t="s">
        <v>0</v>
      </c>
      <c r="D57" s="108">
        <v>86827694.549999997</v>
      </c>
      <c r="E57" s="109">
        <v>0</v>
      </c>
      <c r="F57" s="109">
        <v>0</v>
      </c>
      <c r="G57" s="109">
        <v>0</v>
      </c>
      <c r="H57" s="108">
        <v>-1504615.1</v>
      </c>
      <c r="I57" s="109">
        <v>0</v>
      </c>
      <c r="J57" s="108">
        <v>-849689.98</v>
      </c>
      <c r="K57" s="108">
        <v>84473389.469999999</v>
      </c>
      <c r="L57" s="109"/>
    </row>
    <row r="58" spans="1:12" x14ac:dyDescent="0.2">
      <c r="A58" s="149">
        <v>500808</v>
      </c>
      <c r="B58" s="109" t="s">
        <v>305</v>
      </c>
      <c r="C58" s="149" t="s">
        <v>0</v>
      </c>
      <c r="D58" s="108">
        <v>77935577.709999993</v>
      </c>
      <c r="E58" s="108">
        <v>3811622.72</v>
      </c>
      <c r="F58" s="109">
        <v>0</v>
      </c>
      <c r="G58" s="109">
        <v>0</v>
      </c>
      <c r="H58" s="108">
        <v>-4047500</v>
      </c>
      <c r="I58" s="109">
        <v>0</v>
      </c>
      <c r="J58" s="108">
        <v>-797200.44</v>
      </c>
      <c r="K58" s="108">
        <v>76902499.989999995</v>
      </c>
      <c r="L58" s="109"/>
    </row>
    <row r="59" spans="1:12" x14ac:dyDescent="0.2">
      <c r="A59" s="149">
        <v>500827</v>
      </c>
      <c r="B59" s="109" t="s">
        <v>306</v>
      </c>
      <c r="C59" s="149" t="s">
        <v>0</v>
      </c>
      <c r="D59" s="108">
        <v>108011249.66</v>
      </c>
      <c r="E59" s="108">
        <v>9529056.8499999996</v>
      </c>
      <c r="F59" s="109">
        <v>0</v>
      </c>
      <c r="G59" s="109">
        <v>0</v>
      </c>
      <c r="H59" s="108">
        <v>-2036947.4</v>
      </c>
      <c r="I59" s="109">
        <v>0</v>
      </c>
      <c r="J59" s="108">
        <v>-1143311.0900000001</v>
      </c>
      <c r="K59" s="108">
        <v>114360048.02</v>
      </c>
      <c r="L59" s="109"/>
    </row>
    <row r="60" spans="1:12" x14ac:dyDescent="0.2">
      <c r="A60" s="149">
        <v>500845</v>
      </c>
      <c r="B60" s="109" t="s">
        <v>711</v>
      </c>
      <c r="C60" s="149" t="s">
        <v>0</v>
      </c>
      <c r="D60" s="108">
        <v>263234999.80000001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-2576000.0099999998</v>
      </c>
      <c r="K60" s="108">
        <v>260658999.78999999</v>
      </c>
      <c r="L60" s="109"/>
    </row>
    <row r="61" spans="1:12" x14ac:dyDescent="0.2">
      <c r="A61" s="149">
        <v>500846</v>
      </c>
      <c r="B61" s="109" t="s">
        <v>712</v>
      </c>
      <c r="C61" s="149" t="s">
        <v>0</v>
      </c>
      <c r="D61" s="108">
        <v>12262500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-120000</v>
      </c>
      <c r="K61" s="108">
        <v>12142500</v>
      </c>
      <c r="L61" s="109"/>
    </row>
    <row r="62" spans="1:12" x14ac:dyDescent="0.2">
      <c r="A62" s="149">
        <v>500877</v>
      </c>
      <c r="B62" s="109" t="s">
        <v>713</v>
      </c>
      <c r="C62" s="149" t="s">
        <v>0</v>
      </c>
      <c r="D62" s="108">
        <v>232987500</v>
      </c>
      <c r="E62" s="109">
        <v>0</v>
      </c>
      <c r="F62" s="109">
        <v>0</v>
      </c>
      <c r="G62" s="109">
        <v>0</v>
      </c>
      <c r="H62" s="109">
        <v>0</v>
      </c>
      <c r="I62" s="109">
        <v>0</v>
      </c>
      <c r="J62" s="108">
        <v>-2280000</v>
      </c>
      <c r="K62" s="108">
        <v>230707500</v>
      </c>
      <c r="L62" s="109"/>
    </row>
    <row r="63" spans="1:12" x14ac:dyDescent="0.2">
      <c r="A63" s="149">
        <v>500883</v>
      </c>
      <c r="B63" s="109" t="s">
        <v>351</v>
      </c>
      <c r="C63" s="149" t="s">
        <v>0</v>
      </c>
      <c r="D63" s="108">
        <v>13674896.02</v>
      </c>
      <c r="E63" s="109">
        <v>0</v>
      </c>
      <c r="F63" s="109">
        <v>0</v>
      </c>
      <c r="G63" s="109">
        <v>0</v>
      </c>
      <c r="H63" s="108">
        <v>-130376.68</v>
      </c>
      <c r="I63" s="109">
        <v>0</v>
      </c>
      <c r="J63" s="108">
        <v>-132152.15</v>
      </c>
      <c r="K63" s="108">
        <v>13412367.189999999</v>
      </c>
      <c r="L63" s="109"/>
    </row>
    <row r="64" spans="1:12" x14ac:dyDescent="0.2">
      <c r="A64" s="149">
        <v>500884</v>
      </c>
      <c r="B64" s="109" t="s">
        <v>352</v>
      </c>
      <c r="C64" s="149" t="s">
        <v>0</v>
      </c>
      <c r="D64" s="108">
        <v>20542321.940000001</v>
      </c>
      <c r="E64" s="109">
        <v>0</v>
      </c>
      <c r="F64" s="109">
        <v>0</v>
      </c>
      <c r="G64" s="109">
        <v>0</v>
      </c>
      <c r="H64" s="108">
        <v>-194889.77</v>
      </c>
      <c r="I64" s="109">
        <v>0</v>
      </c>
      <c r="J64" s="108">
        <v>-198530.25</v>
      </c>
      <c r="K64" s="108">
        <v>20148901.920000002</v>
      </c>
      <c r="L64" s="109"/>
    </row>
    <row r="65" spans="1:12" x14ac:dyDescent="0.2">
      <c r="A65" s="149">
        <v>500885</v>
      </c>
      <c r="B65" s="109" t="s">
        <v>307</v>
      </c>
      <c r="C65" s="149" t="s">
        <v>0</v>
      </c>
      <c r="D65" s="108">
        <v>71373296.079999998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-698454.27</v>
      </c>
      <c r="K65" s="108">
        <v>70674841.810000002</v>
      </c>
      <c r="L65" s="109"/>
    </row>
    <row r="66" spans="1:12" x14ac:dyDescent="0.2">
      <c r="A66" s="149">
        <v>500896</v>
      </c>
      <c r="B66" s="109" t="s">
        <v>714</v>
      </c>
      <c r="C66" s="149" t="s">
        <v>0</v>
      </c>
      <c r="D66" s="108">
        <v>11424562.5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-111800</v>
      </c>
      <c r="K66" s="108">
        <v>11312762.5</v>
      </c>
      <c r="L66" s="646">
        <v>43731</v>
      </c>
    </row>
    <row r="67" spans="1:12" x14ac:dyDescent="0.2">
      <c r="A67" s="149">
        <v>500905</v>
      </c>
      <c r="B67" s="109" t="s">
        <v>308</v>
      </c>
      <c r="C67" s="149" t="s">
        <v>2</v>
      </c>
      <c r="D67" s="108">
        <v>1910981.7</v>
      </c>
      <c r="E67" s="108">
        <v>362384.31</v>
      </c>
      <c r="F67" s="109">
        <v>0</v>
      </c>
      <c r="G67" s="109">
        <v>0</v>
      </c>
      <c r="H67" s="108">
        <v>-27342.41</v>
      </c>
      <c r="I67" s="109">
        <v>0</v>
      </c>
      <c r="J67" s="108">
        <v>-1638.08</v>
      </c>
      <c r="K67" s="108">
        <v>2244385.52</v>
      </c>
      <c r="L67" s="109"/>
    </row>
    <row r="68" spans="1:12" x14ac:dyDescent="0.2">
      <c r="A68" s="149">
        <v>500914</v>
      </c>
      <c r="B68" s="109" t="s">
        <v>309</v>
      </c>
      <c r="C68" s="149" t="s">
        <v>0</v>
      </c>
      <c r="D68" s="108">
        <v>18393750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-180000</v>
      </c>
      <c r="K68" s="108">
        <v>18213750</v>
      </c>
      <c r="L68" s="109"/>
    </row>
    <row r="69" spans="1:12" x14ac:dyDescent="0.2">
      <c r="A69" s="149">
        <v>500927</v>
      </c>
      <c r="B69" s="109" t="s">
        <v>310</v>
      </c>
      <c r="C69" s="149" t="s">
        <v>0</v>
      </c>
      <c r="D69" s="108">
        <v>15642633.029999999</v>
      </c>
      <c r="E69" s="108">
        <v>8915650.8499999996</v>
      </c>
      <c r="F69" s="109">
        <v>0</v>
      </c>
      <c r="G69" s="109">
        <v>0</v>
      </c>
      <c r="H69" s="109">
        <v>0</v>
      </c>
      <c r="I69" s="109">
        <v>0</v>
      </c>
      <c r="J69" s="108">
        <v>-217652.74</v>
      </c>
      <c r="K69" s="108">
        <v>24340631.140000001</v>
      </c>
      <c r="L69" s="109"/>
    </row>
    <row r="70" spans="1:12" x14ac:dyDescent="0.2">
      <c r="A70" s="149">
        <v>500936</v>
      </c>
      <c r="B70" s="109" t="s">
        <v>715</v>
      </c>
      <c r="C70" s="149" t="s">
        <v>2</v>
      </c>
      <c r="D70" s="108">
        <v>11218128.66</v>
      </c>
      <c r="E70" s="108">
        <v>2846562.88</v>
      </c>
      <c r="F70" s="109">
        <v>0</v>
      </c>
      <c r="G70" s="109">
        <v>0</v>
      </c>
      <c r="H70" s="109">
        <v>0</v>
      </c>
      <c r="I70" s="109">
        <v>0</v>
      </c>
      <c r="J70" s="108">
        <v>-9185.16</v>
      </c>
      <c r="K70" s="108">
        <v>14055506.380000001</v>
      </c>
      <c r="L70" s="109"/>
    </row>
    <row r="71" spans="1:12" x14ac:dyDescent="0.2">
      <c r="A71" s="109"/>
      <c r="B71" s="109"/>
      <c r="C71" s="14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2" x14ac:dyDescent="0.2">
      <c r="A72" s="647"/>
      <c r="B72" s="647" t="s">
        <v>794</v>
      </c>
      <c r="C72" s="647"/>
      <c r="D72" s="648">
        <v>3630624125</v>
      </c>
      <c r="E72" s="648">
        <v>25465277.609999999</v>
      </c>
      <c r="F72" s="648">
        <v>40901696.119999997</v>
      </c>
      <c r="G72" s="648">
        <v>26277.87</v>
      </c>
      <c r="H72" s="648">
        <v>-157677600.18000001</v>
      </c>
      <c r="I72" s="649">
        <v>0</v>
      </c>
      <c r="J72" s="648">
        <v>-72421825.060000002</v>
      </c>
      <c r="K72" s="648">
        <v>3466917951.3600001</v>
      </c>
      <c r="L72" s="649"/>
    </row>
    <row r="74" spans="1:12" x14ac:dyDescent="0.2">
      <c r="A74" s="149" t="s">
        <v>717</v>
      </c>
      <c r="B74" s="109"/>
      <c r="C74" s="14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2" x14ac:dyDescent="0.2">
      <c r="A75" s="149">
        <v>500901</v>
      </c>
      <c r="B75" s="109" t="s">
        <v>716</v>
      </c>
      <c r="C75" s="149" t="s">
        <v>26</v>
      </c>
      <c r="D75" s="108">
        <v>1575000</v>
      </c>
      <c r="E75" s="109">
        <v>0</v>
      </c>
      <c r="F75" s="109">
        <v>0</v>
      </c>
      <c r="G75" s="109">
        <v>0</v>
      </c>
      <c r="H75" s="109">
        <v>0</v>
      </c>
      <c r="I75" s="109">
        <v>0</v>
      </c>
      <c r="J75" s="109">
        <v>0</v>
      </c>
      <c r="K75" s="108">
        <v>1575000</v>
      </c>
      <c r="L75" s="109"/>
    </row>
    <row r="76" spans="1:12" x14ac:dyDescent="0.2">
      <c r="A76" s="149">
        <v>500915</v>
      </c>
      <c r="B76" s="109" t="s">
        <v>1166</v>
      </c>
      <c r="C76" s="149" t="s">
        <v>26</v>
      </c>
      <c r="D76" s="108">
        <v>2919233.32</v>
      </c>
      <c r="E76" s="108">
        <v>1646263.08</v>
      </c>
      <c r="F76" s="109">
        <v>0</v>
      </c>
      <c r="G76" s="109">
        <v>0</v>
      </c>
      <c r="H76" s="108">
        <v>-1175946.44</v>
      </c>
      <c r="I76" s="109">
        <v>0</v>
      </c>
      <c r="J76" s="109">
        <v>0</v>
      </c>
      <c r="K76" s="108">
        <v>3389549.96</v>
      </c>
      <c r="L76" s="109"/>
    </row>
    <row r="77" spans="1:12" x14ac:dyDescent="0.2">
      <c r="A77" s="109"/>
      <c r="B77" s="109"/>
      <c r="C77" s="149"/>
      <c r="D77" s="109"/>
      <c r="E77" s="109"/>
      <c r="F77" s="109"/>
      <c r="G77" s="109"/>
      <c r="H77" s="109"/>
      <c r="I77" s="109"/>
      <c r="J77" s="109"/>
      <c r="K77" s="109"/>
      <c r="L77" s="109"/>
    </row>
    <row r="78" spans="1:12" x14ac:dyDescent="0.2">
      <c r="A78" s="647"/>
      <c r="B78" s="647" t="s">
        <v>832</v>
      </c>
      <c r="C78" s="647"/>
      <c r="D78" s="648">
        <v>4494233.32</v>
      </c>
      <c r="E78" s="648">
        <v>1646263.08</v>
      </c>
      <c r="F78" s="649">
        <v>0</v>
      </c>
      <c r="G78" s="649">
        <v>0</v>
      </c>
      <c r="H78" s="648">
        <v>-1175946.44</v>
      </c>
      <c r="I78" s="649">
        <v>0</v>
      </c>
      <c r="J78" s="649">
        <v>0</v>
      </c>
      <c r="K78" s="648">
        <v>4964549.96</v>
      </c>
      <c r="L78" s="649"/>
    </row>
    <row r="80" spans="1:12" x14ac:dyDescent="0.2">
      <c r="A80" s="149" t="s">
        <v>719</v>
      </c>
      <c r="B80" s="109"/>
      <c r="C80" s="149"/>
      <c r="D80" s="109"/>
      <c r="E80" s="109"/>
      <c r="F80" s="109"/>
      <c r="G80" s="109"/>
      <c r="H80" s="109"/>
      <c r="I80" s="109"/>
      <c r="J80" s="109"/>
      <c r="K80" s="109"/>
      <c r="L80" s="109"/>
    </row>
    <row r="81" spans="1:12" x14ac:dyDescent="0.2">
      <c r="A81" s="149">
        <v>500626</v>
      </c>
      <c r="B81" s="109" t="s">
        <v>718</v>
      </c>
      <c r="C81" s="149" t="s">
        <v>0</v>
      </c>
      <c r="D81" s="108">
        <v>79588965.359999999</v>
      </c>
      <c r="E81" s="109">
        <v>0</v>
      </c>
      <c r="F81" s="109">
        <v>0</v>
      </c>
      <c r="G81" s="109">
        <v>0</v>
      </c>
      <c r="H81" s="109">
        <v>0</v>
      </c>
      <c r="I81" s="109">
        <v>0</v>
      </c>
      <c r="J81" s="108">
        <v>-778852.26</v>
      </c>
      <c r="K81" s="108">
        <v>78810113.099999994</v>
      </c>
      <c r="L81" s="646">
        <v>42049</v>
      </c>
    </row>
    <row r="82" spans="1:12" x14ac:dyDescent="0.2">
      <c r="A82" s="109"/>
      <c r="B82" s="109"/>
      <c r="C82" s="149"/>
      <c r="D82" s="109"/>
      <c r="E82" s="109"/>
      <c r="F82" s="109"/>
      <c r="G82" s="109"/>
      <c r="H82" s="109"/>
      <c r="I82" s="109"/>
      <c r="J82" s="109"/>
      <c r="K82" s="109"/>
      <c r="L82" s="109"/>
    </row>
    <row r="83" spans="1:12" x14ac:dyDescent="0.2">
      <c r="A83" s="647"/>
      <c r="B83" s="647" t="s">
        <v>795</v>
      </c>
      <c r="C83" s="647"/>
      <c r="D83" s="648">
        <v>79588965.359999999</v>
      </c>
      <c r="E83" s="649">
        <v>0</v>
      </c>
      <c r="F83" s="649">
        <v>0</v>
      </c>
      <c r="G83" s="649">
        <v>0</v>
      </c>
      <c r="H83" s="649">
        <v>0</v>
      </c>
      <c r="I83" s="649">
        <v>0</v>
      </c>
      <c r="J83" s="648">
        <v>-778852.26</v>
      </c>
      <c r="K83" s="648">
        <v>78810113.099999994</v>
      </c>
      <c r="L83" s="649"/>
    </row>
    <row r="85" spans="1:12" x14ac:dyDescent="0.2">
      <c r="A85" s="149" t="s">
        <v>721</v>
      </c>
      <c r="B85" s="109"/>
      <c r="C85" s="149"/>
      <c r="D85" s="109"/>
      <c r="E85" s="109"/>
      <c r="F85" s="109"/>
      <c r="G85" s="109"/>
      <c r="H85" s="109"/>
      <c r="I85" s="109"/>
      <c r="J85" s="109"/>
      <c r="K85" s="109"/>
      <c r="L85" s="109"/>
    </row>
    <row r="86" spans="1:12" x14ac:dyDescent="0.2">
      <c r="A86" s="149">
        <v>500323</v>
      </c>
      <c r="B86" s="109" t="s">
        <v>720</v>
      </c>
      <c r="C86" s="149" t="s">
        <v>26</v>
      </c>
      <c r="D86" s="108">
        <v>7999000</v>
      </c>
      <c r="E86" s="108">
        <v>1200000</v>
      </c>
      <c r="F86" s="109">
        <v>0</v>
      </c>
      <c r="G86" s="109">
        <v>0</v>
      </c>
      <c r="H86" s="108">
        <v>-1200000</v>
      </c>
      <c r="I86" s="109">
        <v>0</v>
      </c>
      <c r="J86" s="109">
        <v>0</v>
      </c>
      <c r="K86" s="108">
        <v>7999000</v>
      </c>
      <c r="L86" s="646">
        <v>42000</v>
      </c>
    </row>
    <row r="87" spans="1:12" x14ac:dyDescent="0.2">
      <c r="A87" s="149">
        <v>500787</v>
      </c>
      <c r="B87" s="109" t="s">
        <v>1029</v>
      </c>
      <c r="C87" s="149" t="s">
        <v>0</v>
      </c>
      <c r="D87" s="108">
        <v>52445176.619999997</v>
      </c>
      <c r="E87" s="109">
        <v>0</v>
      </c>
      <c r="F87" s="109">
        <v>0</v>
      </c>
      <c r="G87" s="109">
        <v>0</v>
      </c>
      <c r="H87" s="109">
        <v>0</v>
      </c>
      <c r="I87" s="109">
        <v>0</v>
      </c>
      <c r="J87" s="108">
        <v>-513224.96000000002</v>
      </c>
      <c r="K87" s="108">
        <v>51931951.659999996</v>
      </c>
      <c r="L87" s="109"/>
    </row>
    <row r="88" spans="1:12" x14ac:dyDescent="0.2">
      <c r="A88" s="109"/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647"/>
      <c r="B89" s="647" t="s">
        <v>796</v>
      </c>
      <c r="C89" s="647"/>
      <c r="D89" s="648">
        <v>60444176.619999997</v>
      </c>
      <c r="E89" s="648">
        <v>1200000</v>
      </c>
      <c r="F89" s="649">
        <v>0</v>
      </c>
      <c r="G89" s="649">
        <v>0</v>
      </c>
      <c r="H89" s="648">
        <v>-1200000</v>
      </c>
      <c r="I89" s="649">
        <v>0</v>
      </c>
      <c r="J89" s="648">
        <v>-513224.96000000002</v>
      </c>
      <c r="K89" s="648">
        <v>59930951.659999996</v>
      </c>
      <c r="L89" s="649"/>
    </row>
    <row r="91" spans="1:12" x14ac:dyDescent="0.2">
      <c r="A91" s="149" t="s">
        <v>317</v>
      </c>
      <c r="B91" s="109"/>
      <c r="C91" s="149"/>
      <c r="D91" s="109"/>
      <c r="E91" s="109"/>
      <c r="F91" s="109"/>
      <c r="G91" s="109"/>
      <c r="H91" s="109"/>
      <c r="I91" s="109"/>
      <c r="J91" s="109"/>
      <c r="K91" s="109"/>
      <c r="L91" s="109"/>
    </row>
    <row r="92" spans="1:12" x14ac:dyDescent="0.2">
      <c r="A92" s="149">
        <v>500187</v>
      </c>
      <c r="B92" s="109" t="s">
        <v>354</v>
      </c>
      <c r="C92" s="149" t="s">
        <v>26</v>
      </c>
      <c r="D92" s="108">
        <v>26832.06</v>
      </c>
      <c r="E92" s="109">
        <v>0</v>
      </c>
      <c r="F92" s="109">
        <v>0</v>
      </c>
      <c r="G92" s="109">
        <v>0</v>
      </c>
      <c r="H92" s="109">
        <v>0</v>
      </c>
      <c r="I92" s="109">
        <v>0</v>
      </c>
      <c r="J92" s="109">
        <v>0</v>
      </c>
      <c r="K92" s="108">
        <v>26832.06</v>
      </c>
      <c r="L92" s="646">
        <v>39812</v>
      </c>
    </row>
    <row r="93" spans="1:12" x14ac:dyDescent="0.2">
      <c r="A93" s="149">
        <v>500507</v>
      </c>
      <c r="B93" s="109" t="s">
        <v>716</v>
      </c>
      <c r="C93" s="149" t="s">
        <v>26</v>
      </c>
      <c r="D93" s="108">
        <v>2564000</v>
      </c>
      <c r="E93" s="108">
        <v>1567000</v>
      </c>
      <c r="F93" s="109">
        <v>0</v>
      </c>
      <c r="G93" s="109">
        <v>0</v>
      </c>
      <c r="H93" s="108">
        <v>-1159000</v>
      </c>
      <c r="I93" s="109">
        <v>0</v>
      </c>
      <c r="J93" s="109">
        <v>0</v>
      </c>
      <c r="K93" s="108">
        <v>2972000</v>
      </c>
      <c r="L93" s="646">
        <v>42235</v>
      </c>
    </row>
    <row r="94" spans="1:12" x14ac:dyDescent="0.2">
      <c r="A94" s="149">
        <v>500523</v>
      </c>
      <c r="B94" s="109" t="s">
        <v>722</v>
      </c>
      <c r="C94" s="149" t="s">
        <v>0</v>
      </c>
      <c r="D94" s="108">
        <v>7588286.5599999996</v>
      </c>
      <c r="E94" s="108">
        <v>10000871</v>
      </c>
      <c r="F94" s="109">
        <v>0</v>
      </c>
      <c r="G94" s="109">
        <v>0</v>
      </c>
      <c r="H94" s="108">
        <v>-10014814.5</v>
      </c>
      <c r="I94" s="109">
        <v>-181.95</v>
      </c>
      <c r="J94" s="108">
        <v>-70951.539999999994</v>
      </c>
      <c r="K94" s="108">
        <v>7503209.5700000003</v>
      </c>
      <c r="L94" s="646">
        <v>42277</v>
      </c>
    </row>
    <row r="95" spans="1:12" x14ac:dyDescent="0.2">
      <c r="A95" s="149">
        <v>500538</v>
      </c>
      <c r="B95" s="109" t="s">
        <v>313</v>
      </c>
      <c r="C95" s="149" t="s">
        <v>0</v>
      </c>
      <c r="D95" s="108">
        <v>5951488.4800000004</v>
      </c>
      <c r="E95" s="108">
        <v>540144.31999999995</v>
      </c>
      <c r="F95" s="109">
        <v>0</v>
      </c>
      <c r="G95" s="109">
        <v>0</v>
      </c>
      <c r="H95" s="108">
        <v>-920036.15</v>
      </c>
      <c r="I95" s="109">
        <v>0</v>
      </c>
      <c r="J95" s="108">
        <v>-54430.58</v>
      </c>
      <c r="K95" s="108">
        <v>5517166.0700000003</v>
      </c>
      <c r="L95" s="646">
        <v>42115</v>
      </c>
    </row>
    <row r="96" spans="1:12" x14ac:dyDescent="0.2">
      <c r="A96" s="149">
        <v>500682</v>
      </c>
      <c r="B96" s="109" t="s">
        <v>797</v>
      </c>
      <c r="C96" s="149" t="s">
        <v>2</v>
      </c>
      <c r="D96" s="108">
        <v>2291570.16</v>
      </c>
      <c r="E96" s="108">
        <v>384613.33</v>
      </c>
      <c r="F96" s="109">
        <v>0</v>
      </c>
      <c r="G96" s="109">
        <v>51.19</v>
      </c>
      <c r="H96" s="108">
        <v>-760938.29</v>
      </c>
      <c r="I96" s="109">
        <v>0</v>
      </c>
      <c r="J96" s="109">
        <v>0</v>
      </c>
      <c r="K96" s="108">
        <v>1915296.39</v>
      </c>
      <c r="L96" s="109"/>
    </row>
    <row r="97" spans="1:12" x14ac:dyDescent="0.2">
      <c r="A97" s="149">
        <v>500693</v>
      </c>
      <c r="B97" s="109" t="s">
        <v>314</v>
      </c>
      <c r="C97" s="149" t="s">
        <v>26</v>
      </c>
      <c r="D97" s="108">
        <v>11229693.939999999</v>
      </c>
      <c r="E97" s="108">
        <v>1695784.36</v>
      </c>
      <c r="F97" s="109">
        <v>0</v>
      </c>
      <c r="G97" s="109">
        <v>0</v>
      </c>
      <c r="H97" s="108">
        <v>-3083712.26</v>
      </c>
      <c r="I97" s="109">
        <v>0</v>
      </c>
      <c r="J97" s="109">
        <v>0</v>
      </c>
      <c r="K97" s="108">
        <v>9841766.0399999991</v>
      </c>
      <c r="L97" s="646">
        <v>42004</v>
      </c>
    </row>
    <row r="98" spans="1:12" x14ac:dyDescent="0.2">
      <c r="A98" s="149">
        <v>500717</v>
      </c>
      <c r="B98" s="109" t="s">
        <v>798</v>
      </c>
      <c r="C98" s="149"/>
      <c r="D98" s="108">
        <v>52393308.590000004</v>
      </c>
      <c r="E98" s="108">
        <v>803382.57</v>
      </c>
      <c r="F98" s="109">
        <v>0</v>
      </c>
      <c r="G98" s="109">
        <v>0</v>
      </c>
      <c r="H98" s="109">
        <v>0</v>
      </c>
      <c r="I98" s="109">
        <v>0</v>
      </c>
      <c r="J98" s="108">
        <v>-520481.88</v>
      </c>
      <c r="K98" s="108">
        <v>52676209.280000001</v>
      </c>
      <c r="L98" s="646">
        <v>42110</v>
      </c>
    </row>
    <row r="99" spans="1:12" x14ac:dyDescent="0.2">
      <c r="A99" s="149">
        <v>500724</v>
      </c>
      <c r="B99" s="109" t="s">
        <v>315</v>
      </c>
      <c r="C99" s="149" t="s">
        <v>0</v>
      </c>
      <c r="D99" s="108">
        <v>47390973.030000001</v>
      </c>
      <c r="E99" s="108">
        <v>2628519.71</v>
      </c>
      <c r="F99" s="109">
        <v>0</v>
      </c>
      <c r="G99" s="109">
        <v>0</v>
      </c>
      <c r="H99" s="108">
        <v>-19644001.609999999</v>
      </c>
      <c r="I99" s="109">
        <v>0</v>
      </c>
      <c r="J99" s="108">
        <v>-316727.09999999998</v>
      </c>
      <c r="K99" s="108">
        <v>30058764.030000001</v>
      </c>
      <c r="L99" s="646">
        <v>42165</v>
      </c>
    </row>
    <row r="100" spans="1:12" x14ac:dyDescent="0.2">
      <c r="A100" s="149">
        <v>500732</v>
      </c>
      <c r="B100" s="109" t="s">
        <v>723</v>
      </c>
      <c r="C100" s="149" t="s">
        <v>0</v>
      </c>
      <c r="D100" s="108">
        <v>1574642.61</v>
      </c>
      <c r="E100" s="108">
        <v>1008910.44</v>
      </c>
      <c r="F100" s="109">
        <v>0</v>
      </c>
      <c r="G100" s="109">
        <v>0</v>
      </c>
      <c r="H100" s="108">
        <v>-1466455.38</v>
      </c>
      <c r="I100" s="109">
        <v>0</v>
      </c>
      <c r="J100" s="108">
        <v>-10058.459999999999</v>
      </c>
      <c r="K100" s="108">
        <v>1107039.21</v>
      </c>
      <c r="L100" s="646">
        <v>42150</v>
      </c>
    </row>
    <row r="101" spans="1:12" x14ac:dyDescent="0.2">
      <c r="A101" s="149">
        <v>500734</v>
      </c>
      <c r="B101" s="109" t="s">
        <v>799</v>
      </c>
      <c r="C101" s="149" t="s">
        <v>0</v>
      </c>
      <c r="D101" s="108">
        <v>9991180.0299999993</v>
      </c>
      <c r="E101" s="108">
        <v>2289824.5699999998</v>
      </c>
      <c r="F101" s="109">
        <v>0</v>
      </c>
      <c r="G101" s="109">
        <v>0</v>
      </c>
      <c r="H101" s="108">
        <v>-4308085.3600000003</v>
      </c>
      <c r="I101" s="109">
        <v>0</v>
      </c>
      <c r="J101" s="108">
        <v>-101176.22</v>
      </c>
      <c r="K101" s="108">
        <v>7871743.0199999996</v>
      </c>
      <c r="L101" s="646">
        <v>42221</v>
      </c>
    </row>
    <row r="102" spans="1:12" x14ac:dyDescent="0.2">
      <c r="A102" s="149">
        <v>500796</v>
      </c>
      <c r="B102" s="109" t="s">
        <v>724</v>
      </c>
      <c r="C102" s="149" t="s">
        <v>26</v>
      </c>
      <c r="D102" s="108">
        <v>393373.17</v>
      </c>
      <c r="E102" s="108">
        <v>788276.16</v>
      </c>
      <c r="F102" s="109">
        <v>0.5</v>
      </c>
      <c r="G102" s="109">
        <v>0</v>
      </c>
      <c r="H102" s="108">
        <v>-248127.44</v>
      </c>
      <c r="I102" s="109">
        <v>0</v>
      </c>
      <c r="J102" s="109">
        <v>0</v>
      </c>
      <c r="K102" s="108">
        <v>933522.39</v>
      </c>
      <c r="L102" s="109"/>
    </row>
    <row r="103" spans="1:12" x14ac:dyDescent="0.2">
      <c r="A103" s="149">
        <v>500829</v>
      </c>
      <c r="B103" s="109" t="s">
        <v>1113</v>
      </c>
      <c r="C103" s="149" t="s">
        <v>0</v>
      </c>
      <c r="D103" s="108">
        <v>370591.96</v>
      </c>
      <c r="E103" s="109">
        <v>0</v>
      </c>
      <c r="F103" s="109">
        <v>0</v>
      </c>
      <c r="G103" s="108">
        <v>66298.42</v>
      </c>
      <c r="H103" s="108">
        <v>-370145.79</v>
      </c>
      <c r="I103" s="108">
        <v>-66744.59</v>
      </c>
      <c r="J103" s="109">
        <v>0</v>
      </c>
      <c r="K103" s="109">
        <v>0</v>
      </c>
      <c r="L103" s="109"/>
    </row>
    <row r="104" spans="1:12" x14ac:dyDescent="0.2">
      <c r="A104" s="149">
        <v>500840</v>
      </c>
      <c r="B104" s="109" t="s">
        <v>316</v>
      </c>
      <c r="C104" s="149" t="s">
        <v>0</v>
      </c>
      <c r="D104" s="108">
        <v>37417815.469999999</v>
      </c>
      <c r="E104" s="109">
        <v>0</v>
      </c>
      <c r="F104" s="109">
        <v>0</v>
      </c>
      <c r="G104" s="109">
        <v>0</v>
      </c>
      <c r="H104" s="108">
        <v>-8632731.25</v>
      </c>
      <c r="I104" s="109">
        <v>0</v>
      </c>
      <c r="J104" s="108">
        <v>-283780.71999999997</v>
      </c>
      <c r="K104" s="108">
        <v>28501303.5</v>
      </c>
      <c r="L104" s="109"/>
    </row>
    <row r="105" spans="1:12" x14ac:dyDescent="0.2">
      <c r="A105" s="109"/>
      <c r="B105" s="109"/>
      <c r="C105" s="149"/>
      <c r="D105" s="109"/>
      <c r="E105" s="109"/>
      <c r="F105" s="109"/>
      <c r="G105" s="109"/>
      <c r="H105" s="109"/>
      <c r="I105" s="109"/>
      <c r="J105" s="109"/>
      <c r="K105" s="109"/>
      <c r="L105" s="109"/>
    </row>
    <row r="106" spans="1:12" x14ac:dyDescent="0.2">
      <c r="A106" s="647"/>
      <c r="B106" s="647" t="s">
        <v>800</v>
      </c>
      <c r="C106" s="647"/>
      <c r="D106" s="648">
        <f t="shared" ref="D106:K106" si="1">SUM(D92:D105)</f>
        <v>179183756.05999997</v>
      </c>
      <c r="E106" s="648">
        <f t="shared" si="1"/>
        <v>21707326.460000001</v>
      </c>
      <c r="F106" s="648">
        <f t="shared" si="1"/>
        <v>0.5</v>
      </c>
      <c r="G106" s="648">
        <f t="shared" si="1"/>
        <v>66349.61</v>
      </c>
      <c r="H106" s="648">
        <f t="shared" si="1"/>
        <v>-50608048.030000001</v>
      </c>
      <c r="I106" s="648">
        <f t="shared" si="1"/>
        <v>-66926.539999999994</v>
      </c>
      <c r="J106" s="648">
        <f t="shared" si="1"/>
        <v>-1357606.5</v>
      </c>
      <c r="K106" s="648">
        <f t="shared" si="1"/>
        <v>148924851.56</v>
      </c>
      <c r="L106" s="649"/>
    </row>
    <row r="108" spans="1:12" x14ac:dyDescent="0.2">
      <c r="A108" s="149" t="s">
        <v>319</v>
      </c>
      <c r="B108" s="109"/>
      <c r="C108" s="149"/>
      <c r="D108" s="109"/>
      <c r="E108" s="109"/>
      <c r="F108" s="109"/>
      <c r="G108" s="109"/>
      <c r="H108" s="109"/>
      <c r="I108" s="109"/>
      <c r="J108" s="109"/>
      <c r="K108" s="109"/>
      <c r="L108" s="109"/>
    </row>
    <row r="109" spans="1:12" x14ac:dyDescent="0.2">
      <c r="A109" s="149">
        <v>500748</v>
      </c>
      <c r="B109" s="109" t="s">
        <v>734</v>
      </c>
      <c r="C109" s="149" t="s">
        <v>26</v>
      </c>
      <c r="D109" s="108">
        <v>696659.06</v>
      </c>
      <c r="E109" s="109">
        <v>0</v>
      </c>
      <c r="F109" s="109">
        <v>0</v>
      </c>
      <c r="G109" s="109">
        <v>0</v>
      </c>
      <c r="H109" s="109">
        <v>0</v>
      </c>
      <c r="I109" s="109">
        <v>0</v>
      </c>
      <c r="J109" s="109">
        <v>0</v>
      </c>
      <c r="K109" s="108">
        <v>696659.06</v>
      </c>
      <c r="L109" s="109"/>
    </row>
    <row r="110" spans="1:12" x14ac:dyDescent="0.2">
      <c r="A110" s="109"/>
      <c r="B110" s="109"/>
      <c r="C110" s="149"/>
      <c r="D110" s="109"/>
      <c r="E110" s="109"/>
      <c r="F110" s="109"/>
      <c r="G110" s="109"/>
      <c r="H110" s="109"/>
      <c r="I110" s="109"/>
      <c r="J110" s="109"/>
      <c r="K110" s="109"/>
      <c r="L110" s="109"/>
    </row>
    <row r="111" spans="1:12" x14ac:dyDescent="0.2">
      <c r="A111" s="647"/>
      <c r="B111" s="647" t="s">
        <v>998</v>
      </c>
      <c r="C111" s="647"/>
      <c r="D111" s="648">
        <v>696659.06</v>
      </c>
      <c r="E111" s="649">
        <v>0</v>
      </c>
      <c r="F111" s="649">
        <v>0</v>
      </c>
      <c r="G111" s="649">
        <v>0</v>
      </c>
      <c r="H111" s="649">
        <v>0</v>
      </c>
      <c r="I111" s="649">
        <v>0</v>
      </c>
      <c r="J111" s="649">
        <v>0</v>
      </c>
      <c r="K111" s="648">
        <v>696659.06</v>
      </c>
      <c r="L111" s="649"/>
    </row>
    <row r="113" spans="1:12" x14ac:dyDescent="0.2">
      <c r="A113" s="149" t="s">
        <v>326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500010</v>
      </c>
      <c r="B114" s="109" t="s">
        <v>320</v>
      </c>
      <c r="C114" s="149" t="s">
        <v>0</v>
      </c>
      <c r="D114" s="108">
        <v>11481544.050000001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8">
        <v>-112357.6</v>
      </c>
      <c r="K114" s="108">
        <v>11369186.449999999</v>
      </c>
      <c r="L114" s="646">
        <v>40522</v>
      </c>
    </row>
    <row r="115" spans="1:12" x14ac:dyDescent="0.2">
      <c r="A115" s="149">
        <v>500011</v>
      </c>
      <c r="B115" s="109" t="s">
        <v>321</v>
      </c>
      <c r="C115" s="149" t="s">
        <v>0</v>
      </c>
      <c r="D115" s="108">
        <v>11656155.949999999</v>
      </c>
      <c r="E115" s="109">
        <v>0</v>
      </c>
      <c r="F115" s="109">
        <v>0</v>
      </c>
      <c r="G115" s="109">
        <v>0</v>
      </c>
      <c r="H115" s="109">
        <v>0</v>
      </c>
      <c r="I115" s="109">
        <v>0</v>
      </c>
      <c r="J115" s="108">
        <v>-114066.37</v>
      </c>
      <c r="K115" s="108">
        <v>11542089.58</v>
      </c>
      <c r="L115" s="646">
        <v>40522</v>
      </c>
    </row>
    <row r="116" spans="1:12" x14ac:dyDescent="0.2">
      <c r="A116" s="149">
        <v>500042</v>
      </c>
      <c r="B116" s="109" t="s">
        <v>322</v>
      </c>
      <c r="C116" s="149" t="s">
        <v>0</v>
      </c>
      <c r="D116" s="108">
        <v>12757332.539999999</v>
      </c>
      <c r="E116" s="109">
        <v>0</v>
      </c>
      <c r="F116" s="109">
        <v>0</v>
      </c>
      <c r="G116" s="109">
        <v>0</v>
      </c>
      <c r="H116" s="108">
        <v>-330756.57</v>
      </c>
      <c r="I116" s="109">
        <v>0</v>
      </c>
      <c r="J116" s="108">
        <v>-122771.61</v>
      </c>
      <c r="K116" s="108">
        <v>12303804.359999999</v>
      </c>
      <c r="L116" s="646">
        <v>39685</v>
      </c>
    </row>
    <row r="117" spans="1:12" x14ac:dyDescent="0.2">
      <c r="A117" s="149">
        <v>500265</v>
      </c>
      <c r="B117" s="109" t="s">
        <v>323</v>
      </c>
      <c r="C117" s="149" t="s">
        <v>0</v>
      </c>
      <c r="D117" s="108">
        <v>73086995.489999995</v>
      </c>
      <c r="E117" s="109">
        <v>0</v>
      </c>
      <c r="F117" s="109">
        <v>0</v>
      </c>
      <c r="G117" s="109">
        <v>0</v>
      </c>
      <c r="H117" s="109">
        <v>0</v>
      </c>
      <c r="I117" s="109">
        <v>0</v>
      </c>
      <c r="J117" s="108">
        <v>-715224.42</v>
      </c>
      <c r="K117" s="108">
        <v>72371771.069999993</v>
      </c>
      <c r="L117" s="646">
        <v>41029</v>
      </c>
    </row>
    <row r="118" spans="1:12" x14ac:dyDescent="0.2">
      <c r="A118" s="149">
        <v>500274</v>
      </c>
      <c r="B118" s="109" t="s">
        <v>324</v>
      </c>
      <c r="C118" s="149" t="s">
        <v>0</v>
      </c>
      <c r="D118" s="108">
        <v>36358418.100000001</v>
      </c>
      <c r="E118" s="109">
        <v>0</v>
      </c>
      <c r="F118" s="109">
        <v>0</v>
      </c>
      <c r="G118" s="109">
        <v>0</v>
      </c>
      <c r="H118" s="109">
        <v>0</v>
      </c>
      <c r="I118" s="109">
        <v>0</v>
      </c>
      <c r="J118" s="108">
        <v>-355759.24</v>
      </c>
      <c r="K118" s="108">
        <v>36002658.859999999</v>
      </c>
      <c r="L118" s="646">
        <v>42946</v>
      </c>
    </row>
    <row r="119" spans="1:12" x14ac:dyDescent="0.2">
      <c r="A119" s="109"/>
      <c r="B119" s="109"/>
      <c r="C119" s="149"/>
      <c r="D119" s="109"/>
      <c r="E119" s="109"/>
      <c r="F119" s="109"/>
      <c r="G119" s="109"/>
      <c r="H119" s="109"/>
      <c r="I119" s="109"/>
      <c r="J119" s="109"/>
      <c r="K119" s="109"/>
      <c r="L119" s="109"/>
    </row>
    <row r="120" spans="1:12" x14ac:dyDescent="0.2">
      <c r="A120" s="647"/>
      <c r="B120" s="647" t="s">
        <v>801</v>
      </c>
      <c r="C120" s="647"/>
      <c r="D120" s="648">
        <v>145340446.13</v>
      </c>
      <c r="E120" s="649">
        <v>0</v>
      </c>
      <c r="F120" s="649">
        <v>0</v>
      </c>
      <c r="G120" s="649">
        <v>0</v>
      </c>
      <c r="H120" s="648">
        <v>-330756.57</v>
      </c>
      <c r="I120" s="649">
        <v>0</v>
      </c>
      <c r="J120" s="648">
        <v>-1420179.24</v>
      </c>
      <c r="K120" s="648">
        <v>143589510.31999999</v>
      </c>
      <c r="L120" s="649"/>
    </row>
    <row r="122" spans="1:12" x14ac:dyDescent="0.2">
      <c r="A122" s="149" t="s">
        <v>337</v>
      </c>
      <c r="B122" s="109"/>
      <c r="C122" s="149"/>
      <c r="D122" s="109"/>
      <c r="E122" s="109"/>
      <c r="F122" s="109"/>
      <c r="G122" s="109"/>
      <c r="H122" s="109"/>
      <c r="I122" s="109"/>
      <c r="J122" s="109"/>
      <c r="K122" s="109"/>
      <c r="L122" s="109"/>
    </row>
    <row r="123" spans="1:12" x14ac:dyDescent="0.2">
      <c r="A123" s="149">
        <v>500317</v>
      </c>
      <c r="B123" s="109" t="s">
        <v>725</v>
      </c>
      <c r="C123" s="149" t="s">
        <v>26</v>
      </c>
      <c r="D123" s="108">
        <v>516271.09</v>
      </c>
      <c r="E123" s="109">
        <v>0</v>
      </c>
      <c r="F123" s="109">
        <v>0</v>
      </c>
      <c r="G123" s="109">
        <v>0</v>
      </c>
      <c r="H123" s="109">
        <v>-974.85</v>
      </c>
      <c r="I123" s="109">
        <v>0</v>
      </c>
      <c r="J123" s="109">
        <v>0</v>
      </c>
      <c r="K123" s="108">
        <v>515296.24</v>
      </c>
      <c r="L123" s="646">
        <v>40573</v>
      </c>
    </row>
    <row r="124" spans="1:12" x14ac:dyDescent="0.2">
      <c r="A124" s="149">
        <v>500508</v>
      </c>
      <c r="B124" s="109" t="s">
        <v>726</v>
      </c>
      <c r="C124" s="149" t="s">
        <v>26</v>
      </c>
      <c r="D124" s="108">
        <v>695394.8</v>
      </c>
      <c r="E124" s="109">
        <v>0</v>
      </c>
      <c r="F124" s="109">
        <v>0</v>
      </c>
      <c r="G124" s="109">
        <v>0</v>
      </c>
      <c r="H124" s="109">
        <v>0</v>
      </c>
      <c r="I124" s="109">
        <v>0</v>
      </c>
      <c r="J124" s="109">
        <v>0</v>
      </c>
      <c r="K124" s="108">
        <v>695394.8</v>
      </c>
      <c r="L124" s="646">
        <v>42615</v>
      </c>
    </row>
    <row r="125" spans="1:12" x14ac:dyDescent="0.2">
      <c r="A125" s="149">
        <v>500560</v>
      </c>
      <c r="B125" s="109" t="s">
        <v>330</v>
      </c>
      <c r="C125" s="149" t="s">
        <v>26</v>
      </c>
      <c r="D125" s="108">
        <v>768800</v>
      </c>
      <c r="E125" s="109">
        <v>0</v>
      </c>
      <c r="F125" s="109">
        <v>0</v>
      </c>
      <c r="G125" s="109">
        <v>0</v>
      </c>
      <c r="H125" s="108">
        <v>-1000</v>
      </c>
      <c r="I125" s="109">
        <v>0</v>
      </c>
      <c r="J125" s="109">
        <v>0</v>
      </c>
      <c r="K125" s="108">
        <v>767800</v>
      </c>
      <c r="L125" s="646">
        <v>42803</v>
      </c>
    </row>
    <row r="126" spans="1:12" x14ac:dyDescent="0.2">
      <c r="A126" s="149">
        <v>500577</v>
      </c>
      <c r="B126" s="109" t="s">
        <v>331</v>
      </c>
      <c r="C126" s="149" t="s">
        <v>26</v>
      </c>
      <c r="D126" s="108">
        <v>825792.56</v>
      </c>
      <c r="E126" s="109">
        <v>0</v>
      </c>
      <c r="F126" s="109">
        <v>0</v>
      </c>
      <c r="G126" s="109">
        <v>0</v>
      </c>
      <c r="H126" s="109">
        <v>0</v>
      </c>
      <c r="I126" s="109">
        <v>0</v>
      </c>
      <c r="J126" s="109">
        <v>0</v>
      </c>
      <c r="K126" s="108">
        <v>825792.56</v>
      </c>
      <c r="L126" s="646">
        <v>42914</v>
      </c>
    </row>
    <row r="127" spans="1:12" x14ac:dyDescent="0.2">
      <c r="A127" s="149">
        <v>500617</v>
      </c>
      <c r="B127" s="109" t="s">
        <v>727</v>
      </c>
      <c r="C127" s="149" t="s">
        <v>26</v>
      </c>
      <c r="D127" s="108">
        <v>186376</v>
      </c>
      <c r="E127" s="109">
        <v>0</v>
      </c>
      <c r="F127" s="109">
        <v>0</v>
      </c>
      <c r="G127" s="109">
        <v>0</v>
      </c>
      <c r="H127" s="109">
        <v>0</v>
      </c>
      <c r="I127" s="109">
        <v>0</v>
      </c>
      <c r="J127" s="109">
        <v>0</v>
      </c>
      <c r="K127" s="108">
        <v>186376</v>
      </c>
      <c r="L127" s="646">
        <v>43163</v>
      </c>
    </row>
    <row r="128" spans="1:12" x14ac:dyDescent="0.2">
      <c r="A128" s="149">
        <v>500644</v>
      </c>
      <c r="B128" s="109" t="s">
        <v>332</v>
      </c>
      <c r="C128" s="149" t="s">
        <v>26</v>
      </c>
      <c r="D128" s="108">
        <v>1067187.55</v>
      </c>
      <c r="E128" s="109">
        <v>0</v>
      </c>
      <c r="F128" s="109">
        <v>0</v>
      </c>
      <c r="G128" s="109">
        <v>0</v>
      </c>
      <c r="H128" s="109">
        <v>0</v>
      </c>
      <c r="I128" s="109">
        <v>0</v>
      </c>
      <c r="J128" s="109">
        <v>0</v>
      </c>
      <c r="K128" s="108">
        <v>1067187.55</v>
      </c>
      <c r="L128" s="646">
        <v>43305</v>
      </c>
    </row>
    <row r="129" spans="1:12" x14ac:dyDescent="0.2">
      <c r="A129" s="149">
        <v>500742</v>
      </c>
      <c r="B129" s="109" t="s">
        <v>728</v>
      </c>
      <c r="C129" s="149" t="s">
        <v>26</v>
      </c>
      <c r="D129" s="108">
        <v>209667.35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209667.35</v>
      </c>
      <c r="L129" s="109"/>
    </row>
    <row r="130" spans="1:12" x14ac:dyDescent="0.2">
      <c r="A130" s="149">
        <v>500758</v>
      </c>
      <c r="B130" s="109" t="s">
        <v>333</v>
      </c>
      <c r="C130" s="149" t="s">
        <v>26</v>
      </c>
      <c r="D130" s="108">
        <v>1064791.68</v>
      </c>
      <c r="E130" s="109">
        <v>0</v>
      </c>
      <c r="F130" s="109">
        <v>0</v>
      </c>
      <c r="G130" s="109">
        <v>0</v>
      </c>
      <c r="H130" s="108">
        <v>-7991.68</v>
      </c>
      <c r="I130" s="109">
        <v>0</v>
      </c>
      <c r="J130" s="109">
        <v>0</v>
      </c>
      <c r="K130" s="108">
        <v>1056800</v>
      </c>
      <c r="L130" s="109"/>
    </row>
    <row r="131" spans="1:12" x14ac:dyDescent="0.2">
      <c r="A131" s="149">
        <v>500806</v>
      </c>
      <c r="B131" s="109" t="s">
        <v>334</v>
      </c>
      <c r="C131" s="149" t="s">
        <v>26</v>
      </c>
      <c r="D131" s="108">
        <v>988584.59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988584.59</v>
      </c>
      <c r="L131" s="109"/>
    </row>
    <row r="132" spans="1:12" x14ac:dyDescent="0.2">
      <c r="A132" s="149">
        <v>500852</v>
      </c>
      <c r="B132" s="109" t="s">
        <v>335</v>
      </c>
      <c r="C132" s="149" t="s">
        <v>26</v>
      </c>
      <c r="D132" s="108">
        <v>539751.12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539751.12</v>
      </c>
      <c r="L132" s="109"/>
    </row>
    <row r="133" spans="1:12" x14ac:dyDescent="0.2">
      <c r="A133" s="149">
        <v>500866</v>
      </c>
      <c r="B133" s="109" t="s">
        <v>336</v>
      </c>
      <c r="C133" s="149" t="s">
        <v>26</v>
      </c>
      <c r="D133" s="108">
        <v>116666.69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116666.69</v>
      </c>
      <c r="L133" s="109"/>
    </row>
    <row r="134" spans="1:12" x14ac:dyDescent="0.2">
      <c r="A134" s="109"/>
      <c r="B134" s="109"/>
      <c r="C134" s="149"/>
      <c r="D134" s="109"/>
      <c r="E134" s="109"/>
      <c r="F134" s="109"/>
      <c r="G134" s="109"/>
      <c r="H134" s="109"/>
      <c r="I134" s="109"/>
      <c r="J134" s="109"/>
      <c r="K134" s="109"/>
      <c r="L134" s="109"/>
    </row>
    <row r="135" spans="1:12" x14ac:dyDescent="0.2">
      <c r="A135" s="647"/>
      <c r="B135" s="647" t="s">
        <v>802</v>
      </c>
      <c r="C135" s="647"/>
      <c r="D135" s="648">
        <v>6979283.4299999997</v>
      </c>
      <c r="E135" s="649">
        <v>0</v>
      </c>
      <c r="F135" s="649">
        <v>0</v>
      </c>
      <c r="G135" s="649">
        <v>0</v>
      </c>
      <c r="H135" s="648">
        <v>-9966.5300000000007</v>
      </c>
      <c r="I135" s="649">
        <v>0</v>
      </c>
      <c r="J135" s="649">
        <v>0</v>
      </c>
      <c r="K135" s="648">
        <v>6969316.9000000004</v>
      </c>
      <c r="L135" s="649"/>
    </row>
    <row r="137" spans="1:12" x14ac:dyDescent="0.2">
      <c r="A137" s="149" t="s">
        <v>353</v>
      </c>
      <c r="B137" s="109"/>
      <c r="C137" s="149"/>
      <c r="D137" s="109"/>
      <c r="E137" s="109"/>
      <c r="F137" s="109"/>
      <c r="G137" s="109"/>
      <c r="H137" s="109"/>
      <c r="I137" s="109"/>
      <c r="J137" s="109"/>
      <c r="K137" s="109"/>
      <c r="L137" s="109"/>
    </row>
    <row r="138" spans="1:12" x14ac:dyDescent="0.2">
      <c r="A138" s="149">
        <v>500051</v>
      </c>
      <c r="B138" s="109" t="s">
        <v>730</v>
      </c>
      <c r="C138" s="149" t="s">
        <v>0</v>
      </c>
      <c r="D138" s="108">
        <v>3711595.67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8">
        <v>-36321.449999999997</v>
      </c>
      <c r="K138" s="108">
        <v>3675274.22</v>
      </c>
      <c r="L138" s="646">
        <v>41674</v>
      </c>
    </row>
    <row r="139" spans="1:12" x14ac:dyDescent="0.2">
      <c r="A139" s="149">
        <v>500297</v>
      </c>
      <c r="B139" s="109" t="s">
        <v>343</v>
      </c>
      <c r="C139" s="149" t="s">
        <v>0</v>
      </c>
      <c r="D139" s="108">
        <v>3858439.38</v>
      </c>
      <c r="E139" s="109">
        <v>0</v>
      </c>
      <c r="F139" s="109">
        <v>0</v>
      </c>
      <c r="G139" s="109">
        <v>0</v>
      </c>
      <c r="H139" s="109">
        <v>0</v>
      </c>
      <c r="I139" s="109">
        <v>0</v>
      </c>
      <c r="J139" s="108">
        <v>-37758.379999999997</v>
      </c>
      <c r="K139" s="108">
        <v>3820681</v>
      </c>
      <c r="L139" s="646">
        <v>43018</v>
      </c>
    </row>
    <row r="140" spans="1:12" x14ac:dyDescent="0.2">
      <c r="A140" s="149">
        <v>500522</v>
      </c>
      <c r="B140" s="109" t="s">
        <v>344</v>
      </c>
      <c r="C140" s="149" t="s">
        <v>0</v>
      </c>
      <c r="D140" s="108">
        <v>6657397.0899999999</v>
      </c>
      <c r="E140" s="109">
        <v>0</v>
      </c>
      <c r="F140" s="109">
        <v>0</v>
      </c>
      <c r="G140" s="109">
        <v>0</v>
      </c>
      <c r="H140" s="109">
        <v>0</v>
      </c>
      <c r="I140" s="109">
        <v>0</v>
      </c>
      <c r="J140" s="108">
        <v>-65148.84</v>
      </c>
      <c r="K140" s="108">
        <v>6592248.25</v>
      </c>
      <c r="L140" s="646">
        <v>44167</v>
      </c>
    </row>
    <row r="141" spans="1:12" x14ac:dyDescent="0.2">
      <c r="A141" s="149">
        <v>500557</v>
      </c>
      <c r="B141" s="109" t="s">
        <v>345</v>
      </c>
      <c r="C141" s="149" t="s">
        <v>0</v>
      </c>
      <c r="D141" s="108">
        <v>143137974.66999999</v>
      </c>
      <c r="E141" s="109">
        <v>0</v>
      </c>
      <c r="F141" s="109">
        <v>0</v>
      </c>
      <c r="G141" s="109">
        <v>0</v>
      </c>
      <c r="H141" s="109">
        <v>0</v>
      </c>
      <c r="I141" s="109">
        <v>0</v>
      </c>
      <c r="J141" s="108">
        <v>-1400738.59</v>
      </c>
      <c r="K141" s="108">
        <v>141737236.08000001</v>
      </c>
      <c r="L141" s="646">
        <v>42842</v>
      </c>
    </row>
    <row r="142" spans="1:12" x14ac:dyDescent="0.2">
      <c r="A142" s="149">
        <v>500558</v>
      </c>
      <c r="B142" s="109" t="s">
        <v>346</v>
      </c>
      <c r="C142" s="149" t="s">
        <v>0</v>
      </c>
      <c r="D142" s="108">
        <v>163126743.81</v>
      </c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8">
        <v>-1596347.34</v>
      </c>
      <c r="K142" s="108">
        <v>161530396.47</v>
      </c>
      <c r="L142" s="646">
        <v>42842</v>
      </c>
    </row>
    <row r="143" spans="1:12" x14ac:dyDescent="0.2">
      <c r="A143" s="149">
        <v>500576</v>
      </c>
      <c r="B143" s="109" t="s">
        <v>347</v>
      </c>
      <c r="C143" s="149" t="s">
        <v>3</v>
      </c>
      <c r="D143" s="108">
        <v>3231468</v>
      </c>
      <c r="E143" s="109">
        <v>0</v>
      </c>
      <c r="F143" s="109">
        <v>0</v>
      </c>
      <c r="G143" s="109">
        <v>0</v>
      </c>
      <c r="H143" s="109">
        <v>0</v>
      </c>
      <c r="I143" s="109">
        <v>0</v>
      </c>
      <c r="J143" s="108">
        <v>-20207.689999999999</v>
      </c>
      <c r="K143" s="108">
        <v>3211260.31</v>
      </c>
      <c r="L143" s="109"/>
    </row>
    <row r="144" spans="1:12" x14ac:dyDescent="0.2">
      <c r="A144" s="149">
        <v>500631</v>
      </c>
      <c r="B144" s="109" t="s">
        <v>348</v>
      </c>
      <c r="C144" s="149" t="s">
        <v>4</v>
      </c>
      <c r="D144" s="108">
        <v>607888.13</v>
      </c>
      <c r="E144" s="109">
        <v>0</v>
      </c>
      <c r="F144" s="109">
        <v>0</v>
      </c>
      <c r="G144" s="108">
        <v>13185.06</v>
      </c>
      <c r="H144" s="109">
        <v>0</v>
      </c>
      <c r="I144" s="109">
        <v>0</v>
      </c>
      <c r="J144" s="109">
        <v>0</v>
      </c>
      <c r="K144" s="108">
        <v>621073.18999999994</v>
      </c>
      <c r="L144" s="646">
        <v>43309</v>
      </c>
    </row>
    <row r="145" spans="1:12" x14ac:dyDescent="0.2">
      <c r="A145" s="109"/>
      <c r="B145" s="109"/>
      <c r="C145" s="149"/>
      <c r="D145" s="109"/>
      <c r="E145" s="109"/>
      <c r="F145" s="109"/>
      <c r="G145" s="109"/>
      <c r="H145" s="109"/>
      <c r="I145" s="109"/>
      <c r="J145" s="109"/>
      <c r="K145" s="109"/>
      <c r="L145" s="109"/>
    </row>
    <row r="146" spans="1:12" x14ac:dyDescent="0.2">
      <c r="A146" s="647"/>
      <c r="B146" s="647" t="s">
        <v>805</v>
      </c>
      <c r="C146" s="647"/>
      <c r="D146" s="648">
        <v>324331506.75</v>
      </c>
      <c r="E146" s="649">
        <v>0</v>
      </c>
      <c r="F146" s="649">
        <v>0</v>
      </c>
      <c r="G146" s="648">
        <v>13185.06</v>
      </c>
      <c r="H146" s="649">
        <v>0</v>
      </c>
      <c r="I146" s="649">
        <v>0</v>
      </c>
      <c r="J146" s="648">
        <v>-3156522.29</v>
      </c>
      <c r="K146" s="648">
        <v>321188169.51999998</v>
      </c>
      <c r="L146" s="649"/>
    </row>
    <row r="148" spans="1:12" x14ac:dyDescent="0.2">
      <c r="A148" s="149" t="s">
        <v>358</v>
      </c>
      <c r="B148" s="109"/>
      <c r="C148" s="149"/>
      <c r="D148" s="109"/>
      <c r="E148" s="109"/>
      <c r="F148" s="109"/>
      <c r="G148" s="109"/>
      <c r="H148" s="109"/>
      <c r="I148" s="109"/>
      <c r="J148" s="109"/>
      <c r="K148" s="109"/>
      <c r="L148" s="109"/>
    </row>
    <row r="149" spans="1:12" x14ac:dyDescent="0.2">
      <c r="A149" s="149">
        <v>500186</v>
      </c>
      <c r="B149" s="109" t="s">
        <v>732</v>
      </c>
      <c r="C149" s="149" t="s">
        <v>0</v>
      </c>
      <c r="D149" s="108">
        <v>25536509.550000001</v>
      </c>
      <c r="E149" s="109">
        <v>0</v>
      </c>
      <c r="F149" s="109">
        <v>0</v>
      </c>
      <c r="G149" s="109">
        <v>0</v>
      </c>
      <c r="H149" s="108">
        <v>-3269336.46</v>
      </c>
      <c r="I149" s="109">
        <v>0</v>
      </c>
      <c r="J149" s="108">
        <v>-226242.61</v>
      </c>
      <c r="K149" s="108">
        <v>22040930.48</v>
      </c>
      <c r="L149" s="646">
        <v>40046</v>
      </c>
    </row>
    <row r="150" spans="1:12" x14ac:dyDescent="0.2">
      <c r="A150" s="149">
        <v>500197</v>
      </c>
      <c r="B150" s="109" t="s">
        <v>355</v>
      </c>
      <c r="C150" s="149" t="s">
        <v>26</v>
      </c>
      <c r="D150" s="108">
        <v>8200000</v>
      </c>
      <c r="E150" s="109">
        <v>0</v>
      </c>
      <c r="F150" s="109">
        <v>0</v>
      </c>
      <c r="G150" s="109">
        <v>0</v>
      </c>
      <c r="H150" s="109">
        <v>0</v>
      </c>
      <c r="I150" s="109">
        <v>0</v>
      </c>
      <c r="J150" s="109">
        <v>0</v>
      </c>
      <c r="K150" s="108">
        <v>8200000</v>
      </c>
      <c r="L150" s="646">
        <v>40117</v>
      </c>
    </row>
    <row r="151" spans="1:12" x14ac:dyDescent="0.2">
      <c r="A151" s="149">
        <v>500360</v>
      </c>
      <c r="B151" s="109" t="s">
        <v>806</v>
      </c>
      <c r="C151" s="149" t="s">
        <v>26</v>
      </c>
      <c r="D151" s="108">
        <v>80473.440000000002</v>
      </c>
      <c r="E151" s="109">
        <v>0</v>
      </c>
      <c r="F151" s="109">
        <v>0</v>
      </c>
      <c r="G151" s="109">
        <v>0</v>
      </c>
      <c r="H151" s="109">
        <v>0</v>
      </c>
      <c r="I151" s="109">
        <v>0</v>
      </c>
      <c r="J151" s="109">
        <v>0</v>
      </c>
      <c r="K151" s="108">
        <v>80473.440000000002</v>
      </c>
      <c r="L151" s="646">
        <v>39938</v>
      </c>
    </row>
    <row r="152" spans="1:12" x14ac:dyDescent="0.2">
      <c r="A152" s="149">
        <v>500716</v>
      </c>
      <c r="B152" s="109" t="s">
        <v>356</v>
      </c>
      <c r="C152" s="149" t="s">
        <v>0</v>
      </c>
      <c r="D152" s="108">
        <v>874018.84</v>
      </c>
      <c r="E152" s="109">
        <v>0</v>
      </c>
      <c r="F152" s="109">
        <v>0</v>
      </c>
      <c r="G152" s="109">
        <v>0</v>
      </c>
      <c r="H152" s="109">
        <v>0</v>
      </c>
      <c r="I152" s="109">
        <v>0</v>
      </c>
      <c r="J152" s="108">
        <v>-8553.08</v>
      </c>
      <c r="K152" s="108">
        <v>865465.76</v>
      </c>
      <c r="L152" s="646">
        <v>42026</v>
      </c>
    </row>
    <row r="153" spans="1:12" x14ac:dyDescent="0.2">
      <c r="A153" s="149">
        <v>500768</v>
      </c>
      <c r="B153" s="109" t="s">
        <v>357</v>
      </c>
      <c r="C153" s="149" t="s">
        <v>0</v>
      </c>
      <c r="D153" s="108">
        <v>156749552.22999999</v>
      </c>
      <c r="E153" s="108">
        <v>5855759.9199999999</v>
      </c>
      <c r="F153" s="109">
        <v>0</v>
      </c>
      <c r="G153" s="109">
        <v>0</v>
      </c>
      <c r="H153" s="108">
        <v>-17323715.5</v>
      </c>
      <c r="I153" s="109">
        <v>0</v>
      </c>
      <c r="J153" s="108">
        <v>-1512315.1</v>
      </c>
      <c r="K153" s="108">
        <v>143769281.55000001</v>
      </c>
      <c r="L153" s="646"/>
    </row>
    <row r="154" spans="1:12" x14ac:dyDescent="0.2">
      <c r="A154" s="149">
        <v>500839</v>
      </c>
      <c r="B154" s="109" t="s">
        <v>733</v>
      </c>
      <c r="C154" s="149" t="s">
        <v>0</v>
      </c>
      <c r="D154" s="108">
        <v>32279753.800000001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-315887.46999999997</v>
      </c>
      <c r="K154" s="108">
        <v>31963866.329999998</v>
      </c>
      <c r="L154" s="109"/>
    </row>
    <row r="155" spans="1:12" x14ac:dyDescent="0.2">
      <c r="A155" s="109"/>
      <c r="B155" s="109"/>
      <c r="C155" s="149"/>
      <c r="D155" s="109"/>
      <c r="E155" s="109"/>
      <c r="F155" s="109"/>
      <c r="G155" s="109"/>
      <c r="H155" s="109"/>
      <c r="I155" s="109"/>
      <c r="J155" s="109"/>
      <c r="K155" s="109"/>
      <c r="L155" s="109"/>
    </row>
    <row r="156" spans="1:12" x14ac:dyDescent="0.2">
      <c r="A156" s="647"/>
      <c r="B156" s="647" t="s">
        <v>807</v>
      </c>
      <c r="C156" s="647"/>
      <c r="D156" s="648">
        <f>SUM(D149:D155)</f>
        <v>223720307.86000001</v>
      </c>
      <c r="E156" s="648">
        <f t="shared" ref="E156:K156" si="2">SUM(E149:E155)</f>
        <v>5855759.9199999999</v>
      </c>
      <c r="F156" s="648">
        <f t="shared" si="2"/>
        <v>0</v>
      </c>
      <c r="G156" s="648">
        <f t="shared" si="2"/>
        <v>0</v>
      </c>
      <c r="H156" s="648">
        <f t="shared" si="2"/>
        <v>-20593051.960000001</v>
      </c>
      <c r="I156" s="648">
        <f t="shared" si="2"/>
        <v>0</v>
      </c>
      <c r="J156" s="648">
        <f t="shared" si="2"/>
        <v>-2062998.26</v>
      </c>
      <c r="K156" s="648">
        <f t="shared" si="2"/>
        <v>206920017.56</v>
      </c>
      <c r="L156" s="649"/>
    </row>
    <row r="158" spans="1:12" x14ac:dyDescent="0.2">
      <c r="A158" s="149" t="s">
        <v>363</v>
      </c>
      <c r="B158" s="109"/>
      <c r="C158" s="149"/>
      <c r="D158" s="109"/>
      <c r="E158" s="109"/>
      <c r="F158" s="109"/>
      <c r="G158" s="109"/>
      <c r="H158" s="109"/>
      <c r="I158" s="109"/>
      <c r="J158" s="109"/>
      <c r="K158" s="109"/>
      <c r="L158" s="109"/>
    </row>
    <row r="159" spans="1:12" x14ac:dyDescent="0.2">
      <c r="A159" s="149">
        <v>500039</v>
      </c>
      <c r="B159" s="109" t="s">
        <v>361</v>
      </c>
      <c r="C159" s="149" t="s">
        <v>0</v>
      </c>
      <c r="D159" s="108">
        <v>10639762.5</v>
      </c>
      <c r="E159" s="109">
        <v>0</v>
      </c>
      <c r="F159" s="109">
        <v>0</v>
      </c>
      <c r="G159" s="109">
        <v>0</v>
      </c>
      <c r="H159" s="109">
        <v>0</v>
      </c>
      <c r="I159" s="109">
        <v>0</v>
      </c>
      <c r="J159" s="108">
        <v>-104120</v>
      </c>
      <c r="K159" s="108">
        <v>10535642.5</v>
      </c>
      <c r="L159" s="646">
        <v>41435</v>
      </c>
    </row>
    <row r="160" spans="1:12" x14ac:dyDescent="0.2">
      <c r="A160" s="149">
        <v>500613</v>
      </c>
      <c r="B160" s="109" t="s">
        <v>362</v>
      </c>
      <c r="C160" s="149" t="s">
        <v>26</v>
      </c>
      <c r="D160" s="108">
        <v>7458382.4800000004</v>
      </c>
      <c r="E160" s="109">
        <v>0</v>
      </c>
      <c r="F160" s="109">
        <v>0</v>
      </c>
      <c r="G160" s="109">
        <v>0</v>
      </c>
      <c r="H160" s="109">
        <v>0</v>
      </c>
      <c r="I160" s="109">
        <v>0</v>
      </c>
      <c r="J160" s="109">
        <v>0</v>
      </c>
      <c r="K160" s="108">
        <v>7458382.4800000004</v>
      </c>
      <c r="L160" s="646">
        <v>42396</v>
      </c>
    </row>
    <row r="161" spans="1:12" x14ac:dyDescent="0.2">
      <c r="A161" s="109"/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647"/>
      <c r="B162" s="647" t="s">
        <v>809</v>
      </c>
      <c r="C162" s="647"/>
      <c r="D162" s="648">
        <v>18098144.98</v>
      </c>
      <c r="E162" s="649">
        <v>0</v>
      </c>
      <c r="F162" s="649">
        <v>0</v>
      </c>
      <c r="G162" s="649">
        <v>0</v>
      </c>
      <c r="H162" s="649">
        <v>0</v>
      </c>
      <c r="I162" s="649">
        <v>0</v>
      </c>
      <c r="J162" s="648">
        <v>-104120</v>
      </c>
      <c r="K162" s="648">
        <v>17994024.98</v>
      </c>
      <c r="L162" s="649"/>
    </row>
    <row r="164" spans="1:12" x14ac:dyDescent="0.2">
      <c r="A164" s="149" t="s">
        <v>365</v>
      </c>
      <c r="B164" s="109"/>
      <c r="C164" s="149"/>
      <c r="D164" s="109"/>
      <c r="E164" s="109"/>
      <c r="F164" s="109"/>
      <c r="G164" s="109"/>
      <c r="H164" s="109"/>
      <c r="I164" s="109"/>
      <c r="J164" s="109"/>
      <c r="K164" s="109"/>
      <c r="L164" s="109"/>
    </row>
    <row r="165" spans="1:12" x14ac:dyDescent="0.2">
      <c r="A165" s="149">
        <v>500286</v>
      </c>
      <c r="B165" s="109" t="s">
        <v>735</v>
      </c>
      <c r="C165" s="149" t="s">
        <v>0</v>
      </c>
      <c r="D165" s="108">
        <v>16983621.440000001</v>
      </c>
      <c r="E165" s="109">
        <v>0</v>
      </c>
      <c r="F165" s="109">
        <v>0</v>
      </c>
      <c r="G165" s="109">
        <v>0</v>
      </c>
      <c r="H165" s="108">
        <v>-1304640</v>
      </c>
      <c r="I165" s="109">
        <v>0</v>
      </c>
      <c r="J165" s="108">
        <v>-156760.57</v>
      </c>
      <c r="K165" s="108">
        <v>15522220.869999999</v>
      </c>
      <c r="L165" s="646">
        <v>42626</v>
      </c>
    </row>
    <row r="166" spans="1:12" x14ac:dyDescent="0.2">
      <c r="A166" s="149">
        <v>500512</v>
      </c>
      <c r="B166" s="109" t="s">
        <v>364</v>
      </c>
      <c r="C166" s="149" t="s">
        <v>1</v>
      </c>
      <c r="D166" s="108">
        <v>132371537.40000001</v>
      </c>
      <c r="E166" s="109">
        <v>0</v>
      </c>
      <c r="F166" s="109">
        <v>0</v>
      </c>
      <c r="G166" s="109">
        <v>0</v>
      </c>
      <c r="H166" s="108">
        <v>-10653270.85</v>
      </c>
      <c r="I166" s="109">
        <v>0</v>
      </c>
      <c r="J166" s="108">
        <v>-33533.599999999999</v>
      </c>
      <c r="K166" s="108">
        <v>121684732.95</v>
      </c>
      <c r="L166" s="646">
        <v>44165</v>
      </c>
    </row>
    <row r="167" spans="1:12" x14ac:dyDescent="0.2">
      <c r="A167" s="109"/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647"/>
      <c r="B168" s="647" t="s">
        <v>810</v>
      </c>
      <c r="C168" s="647"/>
      <c r="D168" s="648">
        <v>149355158.84</v>
      </c>
      <c r="E168" s="649">
        <v>0</v>
      </c>
      <c r="F168" s="649">
        <v>0</v>
      </c>
      <c r="G168" s="649">
        <v>0</v>
      </c>
      <c r="H168" s="648">
        <v>-11957910.85</v>
      </c>
      <c r="I168" s="649">
        <v>0</v>
      </c>
      <c r="J168" s="648">
        <v>-190294.17</v>
      </c>
      <c r="K168" s="648">
        <v>137206953.81999999</v>
      </c>
      <c r="L168" s="649"/>
    </row>
    <row r="170" spans="1:12" x14ac:dyDescent="0.2">
      <c r="A170" s="149" t="s">
        <v>736</v>
      </c>
      <c r="B170" s="109"/>
      <c r="C170" s="149"/>
      <c r="D170" s="109"/>
      <c r="E170" s="109"/>
      <c r="F170" s="109"/>
      <c r="G170" s="109"/>
      <c r="H170" s="109"/>
      <c r="I170" s="109"/>
      <c r="J170" s="109"/>
      <c r="K170" s="109"/>
      <c r="L170" s="109"/>
    </row>
    <row r="171" spans="1:12" x14ac:dyDescent="0.2">
      <c r="A171" s="149">
        <v>500629</v>
      </c>
      <c r="B171" s="109" t="s">
        <v>292</v>
      </c>
      <c r="C171" s="149" t="s">
        <v>26</v>
      </c>
      <c r="D171" s="108">
        <v>3734399.35</v>
      </c>
      <c r="E171" s="109">
        <v>0</v>
      </c>
      <c r="F171" s="109">
        <v>0</v>
      </c>
      <c r="G171" s="109">
        <v>0</v>
      </c>
      <c r="H171" s="108">
        <v>-82163.89</v>
      </c>
      <c r="I171" s="109">
        <v>0</v>
      </c>
      <c r="J171" s="109">
        <v>0</v>
      </c>
      <c r="K171" s="108">
        <v>3652235.46</v>
      </c>
      <c r="L171" s="646">
        <v>41916</v>
      </c>
    </row>
    <row r="172" spans="1:12" x14ac:dyDescent="0.2">
      <c r="A172" s="109"/>
      <c r="B172" s="109"/>
      <c r="C172" s="149"/>
      <c r="D172" s="109"/>
      <c r="E172" s="109"/>
      <c r="F172" s="109"/>
      <c r="G172" s="109"/>
      <c r="H172" s="109"/>
      <c r="I172" s="109"/>
      <c r="J172" s="109"/>
      <c r="K172" s="109"/>
      <c r="L172" s="109"/>
    </row>
    <row r="173" spans="1:12" x14ac:dyDescent="0.2">
      <c r="A173" s="647"/>
      <c r="B173" s="647" t="s">
        <v>811</v>
      </c>
      <c r="C173" s="647"/>
      <c r="D173" s="648">
        <v>3734399.35</v>
      </c>
      <c r="E173" s="649">
        <v>0</v>
      </c>
      <c r="F173" s="649">
        <v>0</v>
      </c>
      <c r="G173" s="649">
        <v>0</v>
      </c>
      <c r="H173" s="648">
        <v>-82163.89</v>
      </c>
      <c r="I173" s="649">
        <v>0</v>
      </c>
      <c r="J173" s="649">
        <v>0</v>
      </c>
      <c r="K173" s="648">
        <v>3652235.46</v>
      </c>
      <c r="L173" s="649"/>
    </row>
    <row r="175" spans="1:12" x14ac:dyDescent="0.2">
      <c r="A175" s="149" t="s">
        <v>367</v>
      </c>
      <c r="B175" s="109"/>
      <c r="C175" s="149"/>
      <c r="D175" s="109"/>
      <c r="E175" s="109"/>
      <c r="F175" s="109"/>
      <c r="G175" s="109"/>
      <c r="H175" s="109"/>
      <c r="I175" s="109"/>
      <c r="J175" s="109"/>
      <c r="K175" s="109"/>
      <c r="L175" s="109"/>
    </row>
    <row r="176" spans="1:12" x14ac:dyDescent="0.2">
      <c r="A176" s="149">
        <v>500555</v>
      </c>
      <c r="B176" s="109" t="s">
        <v>366</v>
      </c>
      <c r="C176" s="149" t="s">
        <v>26</v>
      </c>
      <c r="D176" s="108">
        <v>936802.12</v>
      </c>
      <c r="E176" s="109">
        <v>0</v>
      </c>
      <c r="F176" s="109">
        <v>0</v>
      </c>
      <c r="G176" s="109">
        <v>0</v>
      </c>
      <c r="H176" s="109">
        <v>0</v>
      </c>
      <c r="I176" s="109">
        <v>0</v>
      </c>
      <c r="J176" s="109">
        <v>0</v>
      </c>
      <c r="K176" s="108">
        <v>936802.12</v>
      </c>
      <c r="L176" s="646">
        <v>41313</v>
      </c>
    </row>
    <row r="177" spans="1:12" x14ac:dyDescent="0.2">
      <c r="A177" s="109"/>
      <c r="B177" s="109"/>
      <c r="C177" s="149"/>
      <c r="D177" s="109"/>
      <c r="E177" s="109"/>
      <c r="F177" s="109"/>
      <c r="G177" s="109"/>
      <c r="H177" s="109"/>
      <c r="I177" s="109"/>
      <c r="J177" s="109"/>
      <c r="K177" s="109"/>
      <c r="L177" s="109"/>
    </row>
    <row r="178" spans="1:12" x14ac:dyDescent="0.2">
      <c r="A178" s="647"/>
      <c r="B178" s="647" t="s">
        <v>812</v>
      </c>
      <c r="C178" s="647"/>
      <c r="D178" s="648">
        <v>936802.12</v>
      </c>
      <c r="E178" s="649">
        <v>0</v>
      </c>
      <c r="F178" s="649">
        <v>0</v>
      </c>
      <c r="G178" s="649">
        <v>0</v>
      </c>
      <c r="H178" s="649">
        <v>0</v>
      </c>
      <c r="I178" s="649">
        <v>0</v>
      </c>
      <c r="J178" s="649">
        <v>0</v>
      </c>
      <c r="K178" s="648">
        <v>936802.12</v>
      </c>
      <c r="L178" s="109"/>
    </row>
    <row r="180" spans="1:12" x14ac:dyDescent="0.2">
      <c r="A180" s="149" t="s">
        <v>370</v>
      </c>
      <c r="B180" s="109"/>
      <c r="C180" s="149"/>
      <c r="D180" s="109"/>
      <c r="E180" s="109"/>
      <c r="F180" s="109"/>
      <c r="G180" s="109"/>
      <c r="H180" s="109"/>
      <c r="I180" s="109"/>
      <c r="J180" s="109"/>
      <c r="K180" s="109"/>
      <c r="L180" s="109"/>
    </row>
    <row r="181" spans="1:12" x14ac:dyDescent="0.2">
      <c r="A181" s="149">
        <v>500400</v>
      </c>
      <c r="B181" s="109" t="s">
        <v>368</v>
      </c>
      <c r="C181" s="149" t="s">
        <v>0</v>
      </c>
      <c r="D181" s="108">
        <v>3288546.04</v>
      </c>
      <c r="E181" s="109">
        <v>0</v>
      </c>
      <c r="F181" s="109">
        <v>0</v>
      </c>
      <c r="G181" s="109">
        <v>0</v>
      </c>
      <c r="H181" s="109">
        <v>0</v>
      </c>
      <c r="I181" s="109">
        <v>0</v>
      </c>
      <c r="J181" s="108">
        <v>-32181.46</v>
      </c>
      <c r="K181" s="108">
        <v>3256364.58</v>
      </c>
      <c r="L181" s="646">
        <v>46813</v>
      </c>
    </row>
    <row r="182" spans="1:12" x14ac:dyDescent="0.2">
      <c r="A182" s="149">
        <v>500401</v>
      </c>
      <c r="B182" s="109" t="s">
        <v>369</v>
      </c>
      <c r="C182" s="149" t="s">
        <v>0</v>
      </c>
      <c r="D182" s="108">
        <v>23859364.370000001</v>
      </c>
      <c r="E182" s="109">
        <v>0</v>
      </c>
      <c r="F182" s="109">
        <v>0</v>
      </c>
      <c r="G182" s="109">
        <v>0</v>
      </c>
      <c r="H182" s="109">
        <v>0</v>
      </c>
      <c r="I182" s="109">
        <v>0</v>
      </c>
      <c r="J182" s="108">
        <v>-233486.13</v>
      </c>
      <c r="K182" s="108">
        <v>23625878.239999998</v>
      </c>
      <c r="L182" s="646">
        <v>46583</v>
      </c>
    </row>
    <row r="183" spans="1:12" x14ac:dyDescent="0.2">
      <c r="A183" s="109"/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647"/>
      <c r="B184" s="647" t="s">
        <v>813</v>
      </c>
      <c r="C184" s="647"/>
      <c r="D184" s="648">
        <v>27147910.41</v>
      </c>
      <c r="E184" s="649">
        <v>0</v>
      </c>
      <c r="F184" s="649">
        <v>0</v>
      </c>
      <c r="G184" s="649">
        <v>0</v>
      </c>
      <c r="H184" s="649">
        <v>0</v>
      </c>
      <c r="I184" s="649">
        <v>0</v>
      </c>
      <c r="J184" s="648">
        <v>-265667.59000000003</v>
      </c>
      <c r="K184" s="648">
        <v>26882242.82</v>
      </c>
      <c r="L184" s="649"/>
    </row>
    <row r="186" spans="1:12" x14ac:dyDescent="0.2">
      <c r="A186" s="149" t="s">
        <v>738</v>
      </c>
      <c r="B186" s="109"/>
      <c r="C186" s="149"/>
      <c r="D186" s="109"/>
      <c r="E186" s="109"/>
      <c r="F186" s="109"/>
      <c r="G186" s="109"/>
      <c r="H186" s="109"/>
      <c r="I186" s="109"/>
      <c r="J186" s="109"/>
      <c r="K186" s="109"/>
      <c r="L186" s="109"/>
    </row>
    <row r="187" spans="1:12" x14ac:dyDescent="0.2">
      <c r="A187" s="149">
        <v>500145</v>
      </c>
      <c r="B187" s="109" t="s">
        <v>737</v>
      </c>
      <c r="C187" s="149" t="s">
        <v>26</v>
      </c>
      <c r="D187" s="108">
        <v>1202189.96</v>
      </c>
      <c r="E187" s="109">
        <v>0</v>
      </c>
      <c r="F187" s="109">
        <v>0</v>
      </c>
      <c r="G187" s="109">
        <v>0</v>
      </c>
      <c r="H187" s="108">
        <v>-30000</v>
      </c>
      <c r="I187" s="109">
        <v>0</v>
      </c>
      <c r="J187" s="109">
        <v>0</v>
      </c>
      <c r="K187" s="108">
        <v>1172189.96</v>
      </c>
      <c r="L187" s="646">
        <v>38539</v>
      </c>
    </row>
    <row r="188" spans="1:12" x14ac:dyDescent="0.2">
      <c r="A188" s="149">
        <v>500206</v>
      </c>
      <c r="B188" s="109" t="s">
        <v>327</v>
      </c>
      <c r="C188" s="149" t="s">
        <v>0</v>
      </c>
      <c r="D188" s="108">
        <v>62737686.049999997</v>
      </c>
      <c r="E188" s="109">
        <v>0</v>
      </c>
      <c r="F188" s="109">
        <v>0</v>
      </c>
      <c r="G188" s="109">
        <v>0</v>
      </c>
      <c r="H188" s="108">
        <v>-356184.69</v>
      </c>
      <c r="I188" s="109">
        <v>0</v>
      </c>
      <c r="J188" s="108">
        <v>-611109.52</v>
      </c>
      <c r="K188" s="108">
        <v>61770391.840000004</v>
      </c>
      <c r="L188" s="646">
        <v>43768</v>
      </c>
    </row>
    <row r="189" spans="1:12" x14ac:dyDescent="0.2">
      <c r="A189" s="109"/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647"/>
      <c r="B190" s="647" t="s">
        <v>814</v>
      </c>
      <c r="C190" s="647"/>
      <c r="D190" s="648">
        <v>63939876.009999998</v>
      </c>
      <c r="E190" s="649">
        <v>0</v>
      </c>
      <c r="F190" s="649">
        <v>0</v>
      </c>
      <c r="G190" s="649">
        <v>0</v>
      </c>
      <c r="H190" s="648">
        <v>-386184.69</v>
      </c>
      <c r="I190" s="649">
        <v>0</v>
      </c>
      <c r="J190" s="648">
        <v>-611109.52</v>
      </c>
      <c r="K190" s="648">
        <v>62942581.799999997</v>
      </c>
      <c r="L190" s="649"/>
    </row>
    <row r="192" spans="1:12" x14ac:dyDescent="0.2">
      <c r="A192" s="109"/>
      <c r="B192" s="109"/>
      <c r="C192" s="149"/>
      <c r="D192" s="109"/>
      <c r="E192" s="109"/>
      <c r="F192" s="109"/>
      <c r="G192" s="109"/>
      <c r="H192" s="109"/>
      <c r="I192" s="109"/>
      <c r="J192" s="109"/>
      <c r="K192" s="109"/>
      <c r="L192" s="109"/>
    </row>
    <row r="193" spans="3:12" x14ac:dyDescent="0.2">
      <c r="C193" s="80" t="s">
        <v>815</v>
      </c>
      <c r="D193" s="81">
        <f t="shared" ref="D193:K193" si="3">D190+D184+D178+D173+D168+D162+D156+D146+D135+D120+D111+D106+D89+D83+D78+D72+D39+D28+D22+D15</f>
        <v>6578326429.9099989</v>
      </c>
      <c r="E193" s="81">
        <f t="shared" si="3"/>
        <v>125491627.06999999</v>
      </c>
      <c r="F193" s="81">
        <f t="shared" si="3"/>
        <v>40901696.619999997</v>
      </c>
      <c r="G193" s="81">
        <f t="shared" si="3"/>
        <v>226172.22999999998</v>
      </c>
      <c r="H193" s="81">
        <f t="shared" si="3"/>
        <v>-263322414.59000003</v>
      </c>
      <c r="I193" s="81">
        <f t="shared" si="3"/>
        <v>-66926.539999999994</v>
      </c>
      <c r="J193" s="81">
        <f t="shared" si="3"/>
        <v>-96194885.150000021</v>
      </c>
      <c r="K193" s="81">
        <f t="shared" si="3"/>
        <v>6385361699.5500002</v>
      </c>
      <c r="L193" s="101"/>
    </row>
    <row r="195" spans="3:12" x14ac:dyDescent="0.2">
      <c r="C195" s="149"/>
      <c r="D195" s="109"/>
      <c r="E195" s="109"/>
      <c r="F195" s="109"/>
      <c r="G195" s="109"/>
      <c r="H195" s="109"/>
      <c r="I195" s="109"/>
      <c r="J195" s="109"/>
      <c r="K195" s="108"/>
      <c r="L195" s="109"/>
    </row>
  </sheetData>
  <mergeCells count="11">
    <mergeCell ref="D4:D5"/>
    <mergeCell ref="L4:L5"/>
    <mergeCell ref="B4:B5"/>
    <mergeCell ref="C4:C5"/>
    <mergeCell ref="K4:K5"/>
    <mergeCell ref="J4:J5"/>
    <mergeCell ref="I4:I5"/>
    <mergeCell ref="H4:H5"/>
    <mergeCell ref="G4:G5"/>
    <mergeCell ref="F4:F5"/>
    <mergeCell ref="E4:E5"/>
  </mergeCells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99"/>
  <dimension ref="A1:L198"/>
  <sheetViews>
    <sheetView zoomScaleNormal="100" workbookViewId="0">
      <pane ySplit="5" topLeftCell="A161" activePane="bottomLeft" state="frozen"/>
      <selection pane="bottomLeft"/>
    </sheetView>
  </sheetViews>
  <sheetFormatPr defaultColWidth="9.109375" defaultRowHeight="11.4" x14ac:dyDescent="0.2"/>
  <cols>
    <col min="1" max="1" width="40.88671875" style="76" customWidth="1"/>
    <col min="2" max="2" width="36.109375" style="75" customWidth="1"/>
    <col min="3" max="3" width="8.6640625" style="76" customWidth="1"/>
    <col min="4" max="4" width="17.33203125" style="75" customWidth="1"/>
    <col min="5" max="5" width="15.44140625" style="75" customWidth="1"/>
    <col min="6" max="6" width="14.33203125" style="75" customWidth="1"/>
    <col min="7" max="7" width="11.33203125" style="75" customWidth="1"/>
    <col min="8" max="8" width="16.109375" style="75" customWidth="1"/>
    <col min="9" max="9" width="12.88671875" style="75" customWidth="1"/>
    <col min="10" max="10" width="16.109375" style="75" customWidth="1"/>
    <col min="11" max="11" width="17.33203125" style="75" customWidth="1"/>
    <col min="12" max="12" width="13.44140625" style="75" customWidth="1"/>
    <col min="13" max="16384" width="9.109375" style="75"/>
  </cols>
  <sheetData>
    <row r="1" spans="1:12" x14ac:dyDescent="0.2">
      <c r="A1" s="80" t="s">
        <v>1175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x14ac:dyDescent="0.2">
      <c r="A4" s="149" t="s">
        <v>277</v>
      </c>
      <c r="B4" s="109"/>
      <c r="C4" s="149"/>
      <c r="D4" s="109"/>
      <c r="E4" s="109"/>
      <c r="F4" s="109"/>
      <c r="G4" s="109"/>
      <c r="H4" s="109"/>
      <c r="I4" s="109"/>
      <c r="J4" s="109"/>
      <c r="K4" s="109"/>
      <c r="L4" s="109"/>
    </row>
    <row r="5" spans="1:12" s="78" customFormat="1" ht="34.200000000000003" x14ac:dyDescent="0.3">
      <c r="A5" s="77" t="s">
        <v>276</v>
      </c>
      <c r="B5" s="78" t="s">
        <v>278</v>
      </c>
      <c r="C5" s="79" t="s">
        <v>279</v>
      </c>
      <c r="D5" s="79" t="s">
        <v>703</v>
      </c>
      <c r="E5" s="79" t="s">
        <v>787</v>
      </c>
      <c r="F5" s="79" t="s">
        <v>704</v>
      </c>
      <c r="G5" s="78" t="s">
        <v>1174</v>
      </c>
      <c r="H5" s="79" t="s">
        <v>1176</v>
      </c>
      <c r="I5" s="79" t="s">
        <v>704</v>
      </c>
      <c r="J5" s="78" t="s">
        <v>285</v>
      </c>
      <c r="K5" s="79" t="s">
        <v>706</v>
      </c>
      <c r="L5" s="78" t="s">
        <v>451</v>
      </c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5585361.2300000004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8">
        <v>-94572.93</v>
      </c>
      <c r="K9" s="108">
        <v>5490788.2999999998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171884374.91</v>
      </c>
      <c r="E10" s="109">
        <v>0</v>
      </c>
      <c r="F10" s="109">
        <v>0</v>
      </c>
      <c r="G10" s="109">
        <v>0</v>
      </c>
      <c r="H10" s="109">
        <v>0</v>
      </c>
      <c r="I10" s="109">
        <v>0</v>
      </c>
      <c r="J10" s="108">
        <v>-5829687.4400000004</v>
      </c>
      <c r="K10" s="108">
        <v>166054687.47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204357300</v>
      </c>
      <c r="E11" s="108">
        <v>70219000</v>
      </c>
      <c r="F11" s="109">
        <v>0</v>
      </c>
      <c r="G11" s="109">
        <v>0</v>
      </c>
      <c r="H11" s="109">
        <v>0</v>
      </c>
      <c r="I11" s="109">
        <v>0</v>
      </c>
      <c r="J11" s="108">
        <v>-6922450</v>
      </c>
      <c r="K11" s="108">
        <v>267653850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9519750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8">
        <v>-322874.99</v>
      </c>
      <c r="K12" s="108">
        <v>9196875.0099999998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9">
        <v>0</v>
      </c>
      <c r="E13" s="108">
        <v>73342500</v>
      </c>
      <c r="F13" s="109">
        <v>0</v>
      </c>
      <c r="G13" s="109">
        <v>0</v>
      </c>
      <c r="H13" s="109">
        <v>0</v>
      </c>
      <c r="I13" s="109">
        <v>0</v>
      </c>
      <c r="J13" s="108">
        <v>-1811250</v>
      </c>
      <c r="K13" s="108">
        <v>71531250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135"/>
      <c r="B15" s="135" t="s">
        <v>789</v>
      </c>
      <c r="C15" s="135"/>
      <c r="D15" s="136">
        <f>SUM(D9:D14)</f>
        <v>391346786.13999999</v>
      </c>
      <c r="E15" s="136">
        <f t="shared" ref="E15:K15" si="0">SUM(E9:E14)</f>
        <v>143561500</v>
      </c>
      <c r="F15" s="136">
        <f t="shared" si="0"/>
        <v>0</v>
      </c>
      <c r="G15" s="136">
        <f t="shared" si="0"/>
        <v>0</v>
      </c>
      <c r="H15" s="136">
        <f t="shared" si="0"/>
        <v>0</v>
      </c>
      <c r="I15" s="136">
        <f t="shared" si="0"/>
        <v>0</v>
      </c>
      <c r="J15" s="136">
        <f t="shared" si="0"/>
        <v>-14980835.360000001</v>
      </c>
      <c r="K15" s="136">
        <f t="shared" si="0"/>
        <v>519927450.77999997</v>
      </c>
      <c r="L15" s="137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375860.8</v>
      </c>
      <c r="E19" s="109">
        <v>0</v>
      </c>
      <c r="F19" s="109">
        <v>0</v>
      </c>
      <c r="G19" s="109">
        <v>0</v>
      </c>
      <c r="H19" s="108">
        <v>-19636.759999999998</v>
      </c>
      <c r="I19" s="109">
        <v>0</v>
      </c>
      <c r="J19" s="109">
        <v>0</v>
      </c>
      <c r="K19" s="108">
        <v>356224.04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3186796.9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3120405.3</v>
      </c>
      <c r="L20" s="109"/>
    </row>
    <row r="22" spans="1:12" x14ac:dyDescent="0.2">
      <c r="A22" s="135"/>
      <c r="B22" s="135" t="s">
        <v>790</v>
      </c>
      <c r="C22" s="135"/>
      <c r="D22" s="136">
        <f>SUM(D18:D21)</f>
        <v>4008421.51</v>
      </c>
      <c r="E22" s="137">
        <v>0</v>
      </c>
      <c r="F22" s="137">
        <v>0</v>
      </c>
      <c r="G22" s="137">
        <v>0</v>
      </c>
      <c r="H22" s="136">
        <v>-86028.36</v>
      </c>
      <c r="I22" s="137">
        <v>0</v>
      </c>
      <c r="J22" s="137">
        <v>0</v>
      </c>
      <c r="K22" s="136">
        <v>3922393.15</v>
      </c>
      <c r="L22" s="137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34665318.909999996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-1175720.4099999999</v>
      </c>
      <c r="K25" s="108">
        <v>33489598.5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8933326.8399999999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-302985.67</v>
      </c>
      <c r="K26" s="108">
        <v>8630341.1699999999</v>
      </c>
      <c r="L26" s="109"/>
    </row>
    <row r="28" spans="1:12" x14ac:dyDescent="0.2">
      <c r="A28" s="135"/>
      <c r="B28" s="135" t="s">
        <v>791</v>
      </c>
      <c r="C28" s="135"/>
      <c r="D28" s="136">
        <v>43598645.75</v>
      </c>
      <c r="E28" s="137">
        <v>0</v>
      </c>
      <c r="F28" s="137">
        <v>0</v>
      </c>
      <c r="G28" s="137">
        <v>0</v>
      </c>
      <c r="H28" s="137">
        <v>0</v>
      </c>
      <c r="I28" s="137">
        <v>0</v>
      </c>
      <c r="J28" s="136">
        <v>-1478706.08</v>
      </c>
      <c r="K28" s="136">
        <v>42119939.670000002</v>
      </c>
      <c r="L28" s="137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317325000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-10762500</v>
      </c>
      <c r="K31" s="108">
        <v>306562500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71105720.25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-2411645.21</v>
      </c>
      <c r="K32" s="108">
        <v>68694075.040000007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287707209.99000001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-9757973.2100000009</v>
      </c>
      <c r="K33" s="108">
        <v>277949236.77999997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233961250</v>
      </c>
      <c r="E34" s="109">
        <v>0</v>
      </c>
      <c r="F34" s="109">
        <v>0</v>
      </c>
      <c r="G34" s="109">
        <v>0</v>
      </c>
      <c r="H34" s="109">
        <v>0</v>
      </c>
      <c r="I34" s="109">
        <v>0</v>
      </c>
      <c r="J34" s="108">
        <v>-3961500</v>
      </c>
      <c r="K34" s="108">
        <v>229999750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103976825</v>
      </c>
      <c r="E35" s="109">
        <v>0</v>
      </c>
      <c r="F35" s="109">
        <v>0</v>
      </c>
      <c r="G35" s="109">
        <v>0</v>
      </c>
      <c r="H35" s="109">
        <v>0</v>
      </c>
      <c r="I35" s="109">
        <v>0</v>
      </c>
      <c r="J35" s="108">
        <v>-3526512.51</v>
      </c>
      <c r="K35" s="108">
        <v>100450312.48999999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72350098.599999994</v>
      </c>
      <c r="E36" s="109">
        <v>0</v>
      </c>
      <c r="F36" s="109">
        <v>0</v>
      </c>
      <c r="G36" s="109">
        <v>0</v>
      </c>
      <c r="H36" s="108">
        <v>-617250</v>
      </c>
      <c r="I36" s="109">
        <v>0</v>
      </c>
      <c r="J36" s="108">
        <v>-2449724.96</v>
      </c>
      <c r="K36" s="108">
        <v>69283123.640000001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41504666.159999996</v>
      </c>
      <c r="E37" s="109">
        <v>0</v>
      </c>
      <c r="F37" s="109">
        <v>0</v>
      </c>
      <c r="G37" s="109">
        <v>0</v>
      </c>
      <c r="H37" s="109">
        <v>0</v>
      </c>
      <c r="I37" s="109">
        <v>0</v>
      </c>
      <c r="J37" s="108">
        <v>-702769.1</v>
      </c>
      <c r="K37" s="108">
        <v>40801897.060000002</v>
      </c>
      <c r="L37" s="109"/>
    </row>
    <row r="39" spans="1:12" x14ac:dyDescent="0.2">
      <c r="A39" s="135"/>
      <c r="B39" s="135" t="s">
        <v>792</v>
      </c>
      <c r="C39" s="135"/>
      <c r="D39" s="136">
        <v>1127930770</v>
      </c>
      <c r="E39" s="137">
        <v>0</v>
      </c>
      <c r="F39" s="137">
        <v>0</v>
      </c>
      <c r="G39" s="137">
        <v>0</v>
      </c>
      <c r="H39" s="136">
        <v>-617250</v>
      </c>
      <c r="I39" s="137">
        <v>0</v>
      </c>
      <c r="J39" s="136">
        <v>-33572624.990000002</v>
      </c>
      <c r="K39" s="136">
        <v>1093740895.01</v>
      </c>
      <c r="L39" s="137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31234142.25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  <c r="J42" s="108">
        <v>-528865.6</v>
      </c>
      <c r="K42" s="108">
        <v>30705276.649999999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10577500</v>
      </c>
      <c r="E43" s="109">
        <v>0</v>
      </c>
      <c r="F43" s="109">
        <v>0</v>
      </c>
      <c r="G43" s="109">
        <v>0</v>
      </c>
      <c r="H43" s="109">
        <v>0</v>
      </c>
      <c r="I43" s="109">
        <v>0</v>
      </c>
      <c r="J43" s="108">
        <v>-358750.05</v>
      </c>
      <c r="K43" s="108">
        <v>10218749.949999999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73245570</v>
      </c>
      <c r="E44" s="109">
        <v>0</v>
      </c>
      <c r="F44" s="109">
        <v>0</v>
      </c>
      <c r="G44" s="109">
        <v>0</v>
      </c>
      <c r="H44" s="108">
        <v>-1900499.34</v>
      </c>
      <c r="I44" s="109">
        <v>0</v>
      </c>
      <c r="J44" s="108">
        <v>-1124805.6599999999</v>
      </c>
      <c r="K44" s="108">
        <v>70220265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5905072.8499999996</v>
      </c>
      <c r="E45" s="109">
        <v>0</v>
      </c>
      <c r="F45" s="109">
        <v>0</v>
      </c>
      <c r="G45" s="109">
        <v>0</v>
      </c>
      <c r="H45" s="109">
        <v>0</v>
      </c>
      <c r="I45" s="109">
        <v>0</v>
      </c>
      <c r="J45" s="108">
        <v>-99986.42</v>
      </c>
      <c r="K45" s="108">
        <v>5805086.4299999997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398530657.31</v>
      </c>
      <c r="E46" s="109">
        <v>0</v>
      </c>
      <c r="F46" s="109">
        <v>0</v>
      </c>
      <c r="G46" s="109">
        <v>0</v>
      </c>
      <c r="H46" s="109">
        <v>0</v>
      </c>
      <c r="I46" s="109">
        <v>0</v>
      </c>
      <c r="J46" s="108">
        <v>-13516697.99</v>
      </c>
      <c r="K46" s="108">
        <v>385013959.31999999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148880427.99000001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-5049477.9800000004</v>
      </c>
      <c r="K47" s="108">
        <v>143830950.00999999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200972500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-6816250</v>
      </c>
      <c r="K48" s="108">
        <v>194156250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98186273.069999993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8">
        <v>-3330118.21</v>
      </c>
      <c r="K49" s="108">
        <v>94856154.859999999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846200000.01999998</v>
      </c>
      <c r="E50" s="109">
        <v>0</v>
      </c>
      <c r="F50" s="109">
        <v>0</v>
      </c>
      <c r="G50" s="109">
        <v>0</v>
      </c>
      <c r="H50" s="109">
        <v>0</v>
      </c>
      <c r="I50" s="109">
        <v>0</v>
      </c>
      <c r="J50" s="108">
        <v>-28700000</v>
      </c>
      <c r="K50" s="108">
        <v>817500000.01999998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3173164.9</v>
      </c>
      <c r="E51" s="109">
        <v>0</v>
      </c>
      <c r="F51" s="109">
        <v>0</v>
      </c>
      <c r="G51" s="109">
        <v>0</v>
      </c>
      <c r="H51" s="108">
        <v>-61233.66</v>
      </c>
      <c r="I51" s="109">
        <v>0</v>
      </c>
      <c r="J51" s="108">
        <v>-106497.09</v>
      </c>
      <c r="K51" s="108">
        <v>3005434.15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317325000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-10762500</v>
      </c>
      <c r="K52" s="108">
        <v>306562500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372924000</v>
      </c>
      <c r="E53" s="109">
        <v>0</v>
      </c>
      <c r="F53" s="109">
        <v>0</v>
      </c>
      <c r="G53" s="109">
        <v>0</v>
      </c>
      <c r="H53" s="109">
        <v>0</v>
      </c>
      <c r="I53" s="109">
        <v>0</v>
      </c>
      <c r="J53" s="108">
        <v>-9432000</v>
      </c>
      <c r="K53" s="108">
        <v>363492000</v>
      </c>
      <c r="L53" s="109"/>
    </row>
    <row r="54" spans="1:12" x14ac:dyDescent="0.2">
      <c r="A54" s="149">
        <v>500770</v>
      </c>
      <c r="B54" s="109" t="s">
        <v>987</v>
      </c>
      <c r="C54" s="149" t="s">
        <v>0</v>
      </c>
      <c r="D54" s="108">
        <v>63147675</v>
      </c>
      <c r="E54" s="109">
        <v>0</v>
      </c>
      <c r="F54" s="109">
        <v>0</v>
      </c>
      <c r="G54" s="109">
        <v>0</v>
      </c>
      <c r="H54" s="108">
        <v>-49855600</v>
      </c>
      <c r="I54" s="109">
        <v>0</v>
      </c>
      <c r="J54" s="108">
        <v>-13292075</v>
      </c>
      <c r="K54" s="109">
        <v>0</v>
      </c>
      <c r="L54" s="109"/>
    </row>
    <row r="55" spans="1:12" x14ac:dyDescent="0.2">
      <c r="A55" s="149">
        <v>500781</v>
      </c>
      <c r="B55" s="109" t="s">
        <v>350</v>
      </c>
      <c r="C55" s="149" t="s">
        <v>0</v>
      </c>
      <c r="D55" s="108">
        <v>23270500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8">
        <v>-789250</v>
      </c>
      <c r="K55" s="108">
        <v>22481250</v>
      </c>
      <c r="L55" s="109"/>
    </row>
    <row r="56" spans="1:12" x14ac:dyDescent="0.2">
      <c r="A56" s="149">
        <v>500782</v>
      </c>
      <c r="B56" s="109" t="s">
        <v>988</v>
      </c>
      <c r="C56" s="149" t="s">
        <v>4</v>
      </c>
      <c r="D56" s="108">
        <v>79809303.989999995</v>
      </c>
      <c r="E56" s="109">
        <v>0</v>
      </c>
      <c r="F56" s="108">
        <v>8197724.04</v>
      </c>
      <c r="G56" s="109">
        <v>0</v>
      </c>
      <c r="H56" s="108">
        <v>-79610125</v>
      </c>
      <c r="I56" s="109">
        <v>0</v>
      </c>
      <c r="J56" s="108">
        <v>-8396903.0299999993</v>
      </c>
      <c r="K56" s="109">
        <v>0</v>
      </c>
      <c r="L56" s="109"/>
    </row>
    <row r="57" spans="1:12" x14ac:dyDescent="0.2">
      <c r="A57" s="149">
        <v>500800</v>
      </c>
      <c r="B57" s="109" t="s">
        <v>1092</v>
      </c>
      <c r="C57" s="149" t="s">
        <v>4</v>
      </c>
      <c r="D57" s="108">
        <v>43128523.68</v>
      </c>
      <c r="E57" s="109">
        <v>0</v>
      </c>
      <c r="F57" s="108">
        <v>1891039.89</v>
      </c>
      <c r="G57" s="109">
        <v>0</v>
      </c>
      <c r="H57" s="108">
        <v>-43047170.590000004</v>
      </c>
      <c r="I57" s="109">
        <v>0</v>
      </c>
      <c r="J57" s="108">
        <v>-1972392.98</v>
      </c>
      <c r="K57" s="109">
        <v>0</v>
      </c>
      <c r="L57" s="109"/>
    </row>
    <row r="58" spans="1:12" x14ac:dyDescent="0.2">
      <c r="A58" s="149">
        <v>500805</v>
      </c>
      <c r="B58" s="109" t="s">
        <v>303</v>
      </c>
      <c r="C58" s="149" t="s">
        <v>0</v>
      </c>
      <c r="D58" s="108">
        <v>245668325.40000001</v>
      </c>
      <c r="E58" s="109">
        <v>0</v>
      </c>
      <c r="F58" s="109">
        <v>0</v>
      </c>
      <c r="G58" s="109">
        <v>0</v>
      </c>
      <c r="H58" s="109">
        <v>0</v>
      </c>
      <c r="I58" s="109">
        <v>0</v>
      </c>
      <c r="J58" s="108">
        <v>-8332168.4400000004</v>
      </c>
      <c r="K58" s="108">
        <v>237336156.96000001</v>
      </c>
      <c r="L58" s="109"/>
    </row>
    <row r="59" spans="1:12" x14ac:dyDescent="0.2">
      <c r="A59" s="149">
        <v>500807</v>
      </c>
      <c r="B59" s="109" t="s">
        <v>304</v>
      </c>
      <c r="C59" s="149" t="s">
        <v>0</v>
      </c>
      <c r="D59" s="108">
        <v>89875957.340000004</v>
      </c>
      <c r="E59" s="109">
        <v>0</v>
      </c>
      <c r="F59" s="109">
        <v>0</v>
      </c>
      <c r="G59" s="109">
        <v>0</v>
      </c>
      <c r="H59" s="109">
        <v>0</v>
      </c>
      <c r="I59" s="109">
        <v>0</v>
      </c>
      <c r="J59" s="108">
        <v>-3048262.79</v>
      </c>
      <c r="K59" s="108">
        <v>86827694.549999997</v>
      </c>
      <c r="L59" s="109"/>
    </row>
    <row r="60" spans="1:12" x14ac:dyDescent="0.2">
      <c r="A60" s="149">
        <v>500808</v>
      </c>
      <c r="B60" s="109" t="s">
        <v>305</v>
      </c>
      <c r="C60" s="149" t="s">
        <v>0</v>
      </c>
      <c r="D60" s="108">
        <v>80671664.659999996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-2736086.95</v>
      </c>
      <c r="K60" s="108">
        <v>77935577.709999993</v>
      </c>
      <c r="L60" s="109"/>
    </row>
    <row r="61" spans="1:12" x14ac:dyDescent="0.2">
      <c r="A61" s="149">
        <v>500827</v>
      </c>
      <c r="B61" s="109" t="s">
        <v>306</v>
      </c>
      <c r="C61" s="149" t="s">
        <v>0</v>
      </c>
      <c r="D61" s="108">
        <v>111803204.23999999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-3791954.58</v>
      </c>
      <c r="K61" s="108">
        <v>108011249.66</v>
      </c>
      <c r="L61" s="109"/>
    </row>
    <row r="62" spans="1:12" x14ac:dyDescent="0.2">
      <c r="A62" s="149">
        <v>500845</v>
      </c>
      <c r="B62" s="109" t="s">
        <v>711</v>
      </c>
      <c r="C62" s="149" t="s">
        <v>0</v>
      </c>
      <c r="D62" s="108">
        <v>252537492.28</v>
      </c>
      <c r="E62" s="108">
        <v>19239090.050000001</v>
      </c>
      <c r="F62" s="109">
        <v>0</v>
      </c>
      <c r="G62" s="109">
        <v>0</v>
      </c>
      <c r="H62" s="109">
        <v>0</v>
      </c>
      <c r="I62" s="109">
        <v>0</v>
      </c>
      <c r="J62" s="108">
        <v>-8541582.5299999993</v>
      </c>
      <c r="K62" s="108">
        <v>263234999.80000001</v>
      </c>
      <c r="L62" s="109"/>
    </row>
    <row r="63" spans="1:12" x14ac:dyDescent="0.2">
      <c r="A63" s="149">
        <v>500846</v>
      </c>
      <c r="B63" s="109" t="s">
        <v>712</v>
      </c>
      <c r="C63" s="149" t="s">
        <v>0</v>
      </c>
      <c r="D63" s="108">
        <v>12693000</v>
      </c>
      <c r="E63" s="109">
        <v>0</v>
      </c>
      <c r="F63" s="109">
        <v>0</v>
      </c>
      <c r="G63" s="109">
        <v>0</v>
      </c>
      <c r="H63" s="109">
        <v>0</v>
      </c>
      <c r="I63" s="109">
        <v>0</v>
      </c>
      <c r="J63" s="108">
        <v>-430500</v>
      </c>
      <c r="K63" s="108">
        <v>12262500</v>
      </c>
      <c r="L63" s="109"/>
    </row>
    <row r="64" spans="1:12" x14ac:dyDescent="0.2">
      <c r="A64" s="149">
        <v>500877</v>
      </c>
      <c r="B64" s="109" t="s">
        <v>713</v>
      </c>
      <c r="C64" s="149" t="s">
        <v>0</v>
      </c>
      <c r="D64" s="108">
        <v>241167000</v>
      </c>
      <c r="E64" s="109">
        <v>0</v>
      </c>
      <c r="F64" s="109">
        <v>0</v>
      </c>
      <c r="G64" s="109">
        <v>0</v>
      </c>
      <c r="H64" s="109">
        <v>0</v>
      </c>
      <c r="I64" s="109">
        <v>0</v>
      </c>
      <c r="J64" s="108">
        <v>-8179500</v>
      </c>
      <c r="K64" s="108">
        <v>232987500</v>
      </c>
      <c r="L64" s="109"/>
    </row>
    <row r="65" spans="1:12" x14ac:dyDescent="0.2">
      <c r="A65" s="149">
        <v>500883</v>
      </c>
      <c r="B65" s="109" t="s">
        <v>351</v>
      </c>
      <c r="C65" s="149" t="s">
        <v>0</v>
      </c>
      <c r="D65" s="108">
        <v>14154981.060000001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-480085.04</v>
      </c>
      <c r="K65" s="108">
        <v>13674896.02</v>
      </c>
      <c r="L65" s="109"/>
    </row>
    <row r="66" spans="1:12" x14ac:dyDescent="0.2">
      <c r="A66" s="149">
        <v>500884</v>
      </c>
      <c r="B66" s="109" t="s">
        <v>352</v>
      </c>
      <c r="C66" s="149" t="s">
        <v>0</v>
      </c>
      <c r="D66" s="108">
        <v>21263501.920000002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-721179.98</v>
      </c>
      <c r="K66" s="108">
        <v>20542321.940000001</v>
      </c>
      <c r="L66" s="109"/>
    </row>
    <row r="67" spans="1:12" x14ac:dyDescent="0.2">
      <c r="A67" s="149">
        <v>500885</v>
      </c>
      <c r="B67" s="109" t="s">
        <v>307</v>
      </c>
      <c r="C67" s="149" t="s">
        <v>0</v>
      </c>
      <c r="D67" s="108">
        <v>73879000.790000007</v>
      </c>
      <c r="E67" s="109">
        <v>0</v>
      </c>
      <c r="F67" s="109">
        <v>0</v>
      </c>
      <c r="G67" s="109">
        <v>0</v>
      </c>
      <c r="H67" s="109">
        <v>0</v>
      </c>
      <c r="I67" s="109">
        <v>0</v>
      </c>
      <c r="J67" s="108">
        <v>-2505704.71</v>
      </c>
      <c r="K67" s="108">
        <v>71373296.079999998</v>
      </c>
      <c r="L67" s="109"/>
    </row>
    <row r="68" spans="1:12" x14ac:dyDescent="0.2">
      <c r="A68" s="149">
        <v>500896</v>
      </c>
      <c r="B68" s="109" t="s">
        <v>714</v>
      </c>
      <c r="C68" s="149" t="s">
        <v>0</v>
      </c>
      <c r="D68" s="108">
        <v>11825645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-401082.5</v>
      </c>
      <c r="K68" s="108">
        <v>11424562.5</v>
      </c>
      <c r="L68" s="646">
        <v>43731</v>
      </c>
    </row>
    <row r="69" spans="1:12" x14ac:dyDescent="0.2">
      <c r="A69" s="149">
        <v>500905</v>
      </c>
      <c r="B69" s="109" t="s">
        <v>308</v>
      </c>
      <c r="C69" s="149" t="s">
        <v>2</v>
      </c>
      <c r="D69" s="108">
        <v>1988572.21</v>
      </c>
      <c r="E69" s="109">
        <v>0</v>
      </c>
      <c r="F69" s="109">
        <v>0</v>
      </c>
      <c r="G69" s="109">
        <v>0</v>
      </c>
      <c r="H69" s="108">
        <v>-27750.61</v>
      </c>
      <c r="I69" s="109">
        <v>0</v>
      </c>
      <c r="J69" s="108">
        <v>-49839.9</v>
      </c>
      <c r="K69" s="108">
        <v>1910981.7</v>
      </c>
      <c r="L69" s="109"/>
    </row>
    <row r="70" spans="1:12" x14ac:dyDescent="0.2">
      <c r="A70" s="149">
        <v>500914</v>
      </c>
      <c r="B70" s="109" t="s">
        <v>309</v>
      </c>
      <c r="C70" s="149" t="s">
        <v>0</v>
      </c>
      <c r="D70" s="108">
        <v>19039500</v>
      </c>
      <c r="E70" s="109">
        <v>0</v>
      </c>
      <c r="F70" s="109">
        <v>0</v>
      </c>
      <c r="G70" s="109">
        <v>0</v>
      </c>
      <c r="H70" s="109">
        <v>0</v>
      </c>
      <c r="I70" s="109">
        <v>0</v>
      </c>
      <c r="J70" s="108">
        <v>-645750</v>
      </c>
      <c r="K70" s="108">
        <v>18393750</v>
      </c>
      <c r="L70" s="109"/>
    </row>
    <row r="71" spans="1:12" x14ac:dyDescent="0.2">
      <c r="A71" s="149">
        <v>500927</v>
      </c>
      <c r="B71" s="109" t="s">
        <v>310</v>
      </c>
      <c r="C71" s="149" t="s">
        <v>0</v>
      </c>
      <c r="D71" s="108">
        <v>11361202.289999999</v>
      </c>
      <c r="E71" s="108">
        <v>4813471.45</v>
      </c>
      <c r="F71" s="109">
        <v>0</v>
      </c>
      <c r="G71" s="109">
        <v>0</v>
      </c>
      <c r="H71" s="109">
        <v>0</v>
      </c>
      <c r="I71" s="109">
        <v>0</v>
      </c>
      <c r="J71" s="108">
        <v>-532040.71</v>
      </c>
      <c r="K71" s="108">
        <v>15642633.029999999</v>
      </c>
      <c r="L71" s="109"/>
    </row>
    <row r="72" spans="1:12" x14ac:dyDescent="0.2">
      <c r="A72" s="149">
        <v>500936</v>
      </c>
      <c r="B72" s="109" t="s">
        <v>715</v>
      </c>
      <c r="C72" s="149" t="s">
        <v>2</v>
      </c>
      <c r="D72" s="109">
        <v>0</v>
      </c>
      <c r="E72" s="108">
        <v>11272939.76</v>
      </c>
      <c r="F72" s="109">
        <v>0</v>
      </c>
      <c r="G72" s="109">
        <v>0</v>
      </c>
      <c r="H72" s="109">
        <v>0</v>
      </c>
      <c r="I72" s="109">
        <v>0</v>
      </c>
      <c r="J72" s="108">
        <v>-54811.1</v>
      </c>
      <c r="K72" s="108">
        <v>11218128.66</v>
      </c>
      <c r="L72" s="109"/>
    </row>
    <row r="74" spans="1:12" x14ac:dyDescent="0.2">
      <c r="A74" s="135"/>
      <c r="B74" s="135" t="s">
        <v>794</v>
      </c>
      <c r="C74" s="135"/>
      <c r="D74" s="136">
        <v>3904439358.25</v>
      </c>
      <c r="E74" s="136">
        <v>35325501.259999998</v>
      </c>
      <c r="F74" s="136">
        <v>10088763.93</v>
      </c>
      <c r="G74" s="137">
        <v>0</v>
      </c>
      <c r="H74" s="136">
        <v>-174502379.19999999</v>
      </c>
      <c r="I74" s="137">
        <v>0</v>
      </c>
      <c r="J74" s="136">
        <v>-144727119.24000001</v>
      </c>
      <c r="K74" s="136">
        <v>3630624125</v>
      </c>
      <c r="L74" s="137"/>
    </row>
    <row r="76" spans="1:12" x14ac:dyDescent="0.2">
      <c r="A76" s="149" t="s">
        <v>717</v>
      </c>
      <c r="B76" s="109"/>
      <c r="C76" s="14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2" x14ac:dyDescent="0.2">
      <c r="A77" s="149">
        <v>500876</v>
      </c>
      <c r="B77" s="109" t="s">
        <v>1134</v>
      </c>
      <c r="C77" s="149" t="s">
        <v>0</v>
      </c>
      <c r="D77" s="108">
        <v>632174.87</v>
      </c>
      <c r="E77" s="109">
        <v>0</v>
      </c>
      <c r="F77" s="109">
        <v>0</v>
      </c>
      <c r="G77" s="108">
        <v>195055.42</v>
      </c>
      <c r="H77" s="108">
        <v>-623882.32999999996</v>
      </c>
      <c r="I77" s="108">
        <v>-203347.96</v>
      </c>
      <c r="J77" s="109">
        <v>0</v>
      </c>
      <c r="K77" s="109">
        <v>0</v>
      </c>
      <c r="L77" s="109"/>
    </row>
    <row r="78" spans="1:12" x14ac:dyDescent="0.2">
      <c r="A78" s="149">
        <v>500901</v>
      </c>
      <c r="B78" s="109" t="s">
        <v>716</v>
      </c>
      <c r="C78" s="149" t="s">
        <v>26</v>
      </c>
      <c r="D78" s="108">
        <v>1255000</v>
      </c>
      <c r="E78" s="108">
        <v>320000</v>
      </c>
      <c r="F78" s="109">
        <v>0</v>
      </c>
      <c r="G78" s="109">
        <v>0</v>
      </c>
      <c r="H78" s="109">
        <v>0</v>
      </c>
      <c r="I78" s="109">
        <v>0</v>
      </c>
      <c r="J78" s="109">
        <v>0</v>
      </c>
      <c r="K78" s="108">
        <v>1575000</v>
      </c>
      <c r="L78" s="109"/>
    </row>
    <row r="79" spans="1:12" x14ac:dyDescent="0.2">
      <c r="A79" s="149">
        <v>500915</v>
      </c>
      <c r="B79" s="109" t="s">
        <v>1166</v>
      </c>
      <c r="C79" s="149" t="s">
        <v>26</v>
      </c>
      <c r="D79" s="108">
        <v>3500067.12</v>
      </c>
      <c r="E79" s="108">
        <v>428891.7</v>
      </c>
      <c r="F79" s="109">
        <v>0</v>
      </c>
      <c r="G79" s="109">
        <v>0</v>
      </c>
      <c r="H79" s="108">
        <v>-1009725.5</v>
      </c>
      <c r="I79" s="109">
        <v>0</v>
      </c>
      <c r="J79" s="109">
        <v>0</v>
      </c>
      <c r="K79" s="108">
        <v>2919233.32</v>
      </c>
      <c r="L79" s="109"/>
    </row>
    <row r="81" spans="1:12" x14ac:dyDescent="0.2">
      <c r="A81" s="135"/>
      <c r="B81" s="135" t="s">
        <v>832</v>
      </c>
      <c r="C81" s="135"/>
      <c r="D81" s="136">
        <v>5387241.9900000002</v>
      </c>
      <c r="E81" s="136">
        <v>748891.7</v>
      </c>
      <c r="F81" s="137">
        <v>0</v>
      </c>
      <c r="G81" s="136">
        <v>195055.42</v>
      </c>
      <c r="H81" s="136">
        <v>-1633607.83</v>
      </c>
      <c r="I81" s="136">
        <v>-203347.96</v>
      </c>
      <c r="J81" s="137">
        <v>0</v>
      </c>
      <c r="K81" s="136">
        <v>4494233.32</v>
      </c>
      <c r="L81" s="137"/>
    </row>
    <row r="83" spans="1:12" x14ac:dyDescent="0.2">
      <c r="A83" s="149" t="s">
        <v>719</v>
      </c>
      <c r="B83" s="109"/>
      <c r="C83" s="149"/>
      <c r="D83" s="109"/>
      <c r="E83" s="109"/>
      <c r="F83" s="109"/>
      <c r="G83" s="109"/>
      <c r="H83" s="109"/>
      <c r="I83" s="109"/>
      <c r="J83" s="109"/>
      <c r="K83" s="109"/>
      <c r="L83" s="109"/>
    </row>
    <row r="84" spans="1:12" x14ac:dyDescent="0.2">
      <c r="A84" s="149">
        <v>500626</v>
      </c>
      <c r="B84" s="109" t="s">
        <v>718</v>
      </c>
      <c r="C84" s="149" t="s">
        <v>0</v>
      </c>
      <c r="D84" s="108">
        <v>82383097.849999994</v>
      </c>
      <c r="E84" s="109">
        <v>0</v>
      </c>
      <c r="F84" s="109">
        <v>0</v>
      </c>
      <c r="G84" s="109">
        <v>0</v>
      </c>
      <c r="H84" s="109">
        <v>0</v>
      </c>
      <c r="I84" s="109">
        <v>0</v>
      </c>
      <c r="J84" s="108">
        <v>-2794132.49</v>
      </c>
      <c r="K84" s="108">
        <v>79588965.359999999</v>
      </c>
      <c r="L84" s="646">
        <v>42049</v>
      </c>
    </row>
    <row r="86" spans="1:12" x14ac:dyDescent="0.2">
      <c r="A86" s="135"/>
      <c r="B86" s="135" t="s">
        <v>795</v>
      </c>
      <c r="C86" s="135"/>
      <c r="D86" s="136">
        <v>82383097.849999994</v>
      </c>
      <c r="E86" s="137">
        <v>0</v>
      </c>
      <c r="F86" s="137">
        <v>0</v>
      </c>
      <c r="G86" s="137">
        <v>0</v>
      </c>
      <c r="H86" s="137">
        <v>0</v>
      </c>
      <c r="I86" s="137">
        <v>0</v>
      </c>
      <c r="J86" s="136">
        <v>-2794132.49</v>
      </c>
      <c r="K86" s="136">
        <v>79588965.359999999</v>
      </c>
      <c r="L86" s="137"/>
    </row>
    <row r="88" spans="1:12" x14ac:dyDescent="0.2">
      <c r="A88" s="149" t="s">
        <v>721</v>
      </c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149">
        <v>500323</v>
      </c>
      <c r="B89" s="109" t="s">
        <v>720</v>
      </c>
      <c r="C89" s="149" t="s">
        <v>26</v>
      </c>
      <c r="D89" s="108">
        <v>7999000</v>
      </c>
      <c r="E89" s="108">
        <v>1500000</v>
      </c>
      <c r="F89" s="109">
        <v>0</v>
      </c>
      <c r="G89" s="109">
        <v>0</v>
      </c>
      <c r="H89" s="108">
        <v>-1500000</v>
      </c>
      <c r="I89" s="109">
        <v>0</v>
      </c>
      <c r="J89" s="109">
        <v>0</v>
      </c>
      <c r="K89" s="108">
        <v>7999000</v>
      </c>
      <c r="L89" s="646">
        <v>42000</v>
      </c>
    </row>
    <row r="90" spans="1:12" x14ac:dyDescent="0.2">
      <c r="A90" s="149">
        <v>500787</v>
      </c>
      <c r="B90" s="109" t="s">
        <v>1029</v>
      </c>
      <c r="C90" s="149" t="s">
        <v>0</v>
      </c>
      <c r="D90" s="108">
        <v>54286371.200000003</v>
      </c>
      <c r="E90" s="109">
        <v>0</v>
      </c>
      <c r="F90" s="109">
        <v>0</v>
      </c>
      <c r="G90" s="109">
        <v>0</v>
      </c>
      <c r="H90" s="109">
        <v>0</v>
      </c>
      <c r="I90" s="109">
        <v>0</v>
      </c>
      <c r="J90" s="108">
        <v>-1841194.58</v>
      </c>
      <c r="K90" s="108">
        <v>52445176.619999997</v>
      </c>
      <c r="L90" s="109"/>
    </row>
    <row r="92" spans="1:12" x14ac:dyDescent="0.2">
      <c r="A92" s="135"/>
      <c r="B92" s="135" t="s">
        <v>796</v>
      </c>
      <c r="C92" s="135"/>
      <c r="D92" s="136">
        <v>62285371.200000003</v>
      </c>
      <c r="E92" s="136">
        <v>1500000</v>
      </c>
      <c r="F92" s="137">
        <v>0</v>
      </c>
      <c r="G92" s="137">
        <v>0</v>
      </c>
      <c r="H92" s="136">
        <v>-1500000</v>
      </c>
      <c r="I92" s="137">
        <v>0</v>
      </c>
      <c r="J92" s="136">
        <v>-1841194.58</v>
      </c>
      <c r="K92" s="136">
        <v>60444176.619999997</v>
      </c>
      <c r="L92" s="137"/>
    </row>
    <row r="94" spans="1:12" x14ac:dyDescent="0.2">
      <c r="A94" s="149" t="s">
        <v>317</v>
      </c>
      <c r="B94" s="109"/>
      <c r="C94" s="149"/>
      <c r="D94" s="109"/>
      <c r="E94" s="109"/>
      <c r="F94" s="109"/>
      <c r="G94" s="109"/>
      <c r="H94" s="109"/>
      <c r="I94" s="109"/>
      <c r="J94" s="109"/>
      <c r="K94" s="109"/>
      <c r="L94" s="109"/>
    </row>
    <row r="95" spans="1:12" x14ac:dyDescent="0.2">
      <c r="A95" s="149">
        <v>500187</v>
      </c>
      <c r="B95" s="109" t="s">
        <v>354</v>
      </c>
      <c r="C95" s="149" t="s">
        <v>26</v>
      </c>
      <c r="D95" s="108">
        <v>26832.06</v>
      </c>
      <c r="E95" s="109">
        <v>0</v>
      </c>
      <c r="F95" s="109">
        <v>0</v>
      </c>
      <c r="G95" s="109">
        <v>0</v>
      </c>
      <c r="H95" s="109">
        <v>0</v>
      </c>
      <c r="I95" s="109">
        <v>0</v>
      </c>
      <c r="J95" s="109">
        <v>0</v>
      </c>
      <c r="K95" s="108">
        <v>26832.06</v>
      </c>
      <c r="L95" s="646">
        <v>39812</v>
      </c>
    </row>
    <row r="96" spans="1:12" x14ac:dyDescent="0.2">
      <c r="A96" s="149">
        <v>500507</v>
      </c>
      <c r="B96" s="109" t="s">
        <v>716</v>
      </c>
      <c r="C96" s="149" t="s">
        <v>26</v>
      </c>
      <c r="D96" s="108">
        <v>4038000</v>
      </c>
      <c r="E96" s="108">
        <v>850000</v>
      </c>
      <c r="F96" s="109">
        <v>0</v>
      </c>
      <c r="G96" s="109">
        <v>0</v>
      </c>
      <c r="H96" s="108">
        <v>-2324000</v>
      </c>
      <c r="I96" s="109">
        <v>0</v>
      </c>
      <c r="J96" s="109">
        <v>0</v>
      </c>
      <c r="K96" s="108">
        <v>2564000</v>
      </c>
      <c r="L96" s="646">
        <v>42235</v>
      </c>
    </row>
    <row r="97" spans="1:12" x14ac:dyDescent="0.2">
      <c r="A97" s="149">
        <v>500523</v>
      </c>
      <c r="B97" s="109" t="s">
        <v>722</v>
      </c>
      <c r="C97" s="149" t="s">
        <v>0</v>
      </c>
      <c r="D97" s="108">
        <v>4343727.45</v>
      </c>
      <c r="E97" s="108">
        <v>9024559.1999999993</v>
      </c>
      <c r="F97" s="109">
        <v>0</v>
      </c>
      <c r="G97" s="109">
        <v>0</v>
      </c>
      <c r="H97" s="108">
        <v>-5589618.5</v>
      </c>
      <c r="I97" s="109">
        <v>0</v>
      </c>
      <c r="J97" s="108">
        <v>-190381.59</v>
      </c>
      <c r="K97" s="108">
        <v>7588286.5599999996</v>
      </c>
      <c r="L97" s="646">
        <v>42277</v>
      </c>
    </row>
    <row r="98" spans="1:12" x14ac:dyDescent="0.2">
      <c r="A98" s="149">
        <v>500538</v>
      </c>
      <c r="B98" s="109" t="s">
        <v>313</v>
      </c>
      <c r="C98" s="149" t="s">
        <v>0</v>
      </c>
      <c r="D98" s="108">
        <v>7509425.3899999997</v>
      </c>
      <c r="E98" s="108">
        <v>445424.09</v>
      </c>
      <c r="F98" s="109">
        <v>0</v>
      </c>
      <c r="G98" s="109">
        <v>0</v>
      </c>
      <c r="H98" s="108">
        <v>-1778903.35</v>
      </c>
      <c r="I98" s="109">
        <v>0</v>
      </c>
      <c r="J98" s="108">
        <v>-224457.65</v>
      </c>
      <c r="K98" s="108">
        <v>5951488.4800000004</v>
      </c>
      <c r="L98" s="646">
        <v>42115</v>
      </c>
    </row>
    <row r="99" spans="1:12" x14ac:dyDescent="0.2">
      <c r="A99" s="149">
        <v>500682</v>
      </c>
      <c r="B99" s="109" t="s">
        <v>797</v>
      </c>
      <c r="C99" s="149" t="s">
        <v>2</v>
      </c>
      <c r="D99" s="108">
        <v>2351032.52</v>
      </c>
      <c r="E99" s="109">
        <v>0</v>
      </c>
      <c r="F99" s="109">
        <v>0</v>
      </c>
      <c r="G99" s="109">
        <v>0</v>
      </c>
      <c r="H99" s="109">
        <v>0</v>
      </c>
      <c r="I99" s="109">
        <v>0</v>
      </c>
      <c r="J99" s="108">
        <v>-59462.36</v>
      </c>
      <c r="K99" s="108">
        <v>2291570.16</v>
      </c>
      <c r="L99" s="109"/>
    </row>
    <row r="100" spans="1:12" x14ac:dyDescent="0.2">
      <c r="A100" s="149">
        <v>500693</v>
      </c>
      <c r="B100" s="109" t="s">
        <v>314</v>
      </c>
      <c r="C100" s="149" t="s">
        <v>26</v>
      </c>
      <c r="D100" s="108">
        <v>8409807.5299999993</v>
      </c>
      <c r="E100" s="108">
        <v>3929763.06</v>
      </c>
      <c r="F100" s="109">
        <v>0</v>
      </c>
      <c r="G100" s="109">
        <v>0</v>
      </c>
      <c r="H100" s="108">
        <v>-1109876.6499999999</v>
      </c>
      <c r="I100" s="109">
        <v>0</v>
      </c>
      <c r="J100" s="109">
        <v>0</v>
      </c>
      <c r="K100" s="108">
        <v>11229693.939999999</v>
      </c>
      <c r="L100" s="646">
        <v>42004</v>
      </c>
    </row>
    <row r="101" spans="1:12" x14ac:dyDescent="0.2">
      <c r="A101" s="149">
        <v>500717</v>
      </c>
      <c r="B101" s="109" t="s">
        <v>798</v>
      </c>
      <c r="C101" s="149"/>
      <c r="D101" s="108">
        <v>53074050.399999999</v>
      </c>
      <c r="E101" s="108">
        <v>1147678.3999999999</v>
      </c>
      <c r="F101" s="109">
        <v>0</v>
      </c>
      <c r="G101" s="109">
        <v>0</v>
      </c>
      <c r="H101" s="109">
        <v>0</v>
      </c>
      <c r="I101" s="109">
        <v>0</v>
      </c>
      <c r="J101" s="108">
        <v>-1828420.21</v>
      </c>
      <c r="K101" s="108">
        <v>52393308.590000004</v>
      </c>
      <c r="L101" s="646">
        <v>42110</v>
      </c>
    </row>
    <row r="102" spans="1:12" x14ac:dyDescent="0.2">
      <c r="A102" s="149">
        <v>500724</v>
      </c>
      <c r="B102" s="109" t="s">
        <v>315</v>
      </c>
      <c r="C102" s="149" t="s">
        <v>0</v>
      </c>
      <c r="D102" s="108">
        <v>58945224.030000001</v>
      </c>
      <c r="E102" s="108">
        <v>11187039.52</v>
      </c>
      <c r="F102" s="109">
        <v>0</v>
      </c>
      <c r="G102" s="109">
        <v>0</v>
      </c>
      <c r="H102" s="108">
        <v>-20899464.059999999</v>
      </c>
      <c r="I102" s="109">
        <v>0</v>
      </c>
      <c r="J102" s="108">
        <v>-1841826.46</v>
      </c>
      <c r="K102" s="108">
        <v>47390973.030000001</v>
      </c>
      <c r="L102" s="646">
        <v>42165</v>
      </c>
    </row>
    <row r="103" spans="1:12" x14ac:dyDescent="0.2">
      <c r="A103" s="149">
        <v>500732</v>
      </c>
      <c r="B103" s="109" t="s">
        <v>723</v>
      </c>
      <c r="C103" s="149" t="s">
        <v>0</v>
      </c>
      <c r="D103" s="108">
        <v>1456570.49</v>
      </c>
      <c r="E103" s="108">
        <v>790842.15</v>
      </c>
      <c r="F103" s="109">
        <v>0</v>
      </c>
      <c r="G103" s="109">
        <v>0</v>
      </c>
      <c r="H103" s="108">
        <v>-623506.53</v>
      </c>
      <c r="I103" s="109">
        <v>0</v>
      </c>
      <c r="J103" s="108">
        <v>-49263.5</v>
      </c>
      <c r="K103" s="108">
        <v>1574642.61</v>
      </c>
      <c r="L103" s="646">
        <v>42150</v>
      </c>
    </row>
    <row r="104" spans="1:12" x14ac:dyDescent="0.2">
      <c r="A104" s="149">
        <v>500734</v>
      </c>
      <c r="B104" s="109" t="s">
        <v>799</v>
      </c>
      <c r="C104" s="149" t="s">
        <v>0</v>
      </c>
      <c r="D104" s="108">
        <v>6457123.8600000003</v>
      </c>
      <c r="E104" s="108">
        <v>3831443.4</v>
      </c>
      <c r="F104" s="109">
        <v>0</v>
      </c>
      <c r="G104" s="109">
        <v>0</v>
      </c>
      <c r="H104" s="109">
        <v>0</v>
      </c>
      <c r="I104" s="109">
        <v>0</v>
      </c>
      <c r="J104" s="108">
        <v>-297387.23</v>
      </c>
      <c r="K104" s="108">
        <v>9991180.0299999993</v>
      </c>
      <c r="L104" s="646">
        <v>42221</v>
      </c>
    </row>
    <row r="105" spans="1:12" x14ac:dyDescent="0.2">
      <c r="A105" s="149">
        <v>500768</v>
      </c>
      <c r="B105" s="109" t="s">
        <v>357</v>
      </c>
      <c r="C105" s="149" t="s">
        <v>0</v>
      </c>
      <c r="D105" s="108">
        <v>141415143.21000001</v>
      </c>
      <c r="E105" s="108">
        <v>20169827.41</v>
      </c>
      <c r="F105" s="109">
        <v>0</v>
      </c>
      <c r="G105" s="109">
        <v>0</v>
      </c>
      <c r="H105" s="108">
        <v>-40509.199999999997</v>
      </c>
      <c r="I105" s="109">
        <v>0</v>
      </c>
      <c r="J105" s="108">
        <v>-4794909.1900000004</v>
      </c>
      <c r="K105" s="108">
        <v>156749552.22999999</v>
      </c>
      <c r="L105" s="109"/>
    </row>
    <row r="106" spans="1:12" x14ac:dyDescent="0.2">
      <c r="A106" s="149">
        <v>500796</v>
      </c>
      <c r="B106" s="109" t="s">
        <v>724</v>
      </c>
      <c r="C106" s="149" t="s">
        <v>26</v>
      </c>
      <c r="D106" s="108">
        <v>739652.67</v>
      </c>
      <c r="E106" s="109">
        <v>0</v>
      </c>
      <c r="F106" s="109">
        <v>0</v>
      </c>
      <c r="G106" s="109">
        <v>0</v>
      </c>
      <c r="H106" s="108">
        <v>-346279.5</v>
      </c>
      <c r="I106" s="109">
        <v>0</v>
      </c>
      <c r="J106" s="109">
        <v>0</v>
      </c>
      <c r="K106" s="108">
        <v>393373.17</v>
      </c>
      <c r="L106" s="109"/>
    </row>
    <row r="107" spans="1:12" x14ac:dyDescent="0.2">
      <c r="A107" s="149">
        <v>500829</v>
      </c>
      <c r="B107" s="109" t="s">
        <v>1113</v>
      </c>
      <c r="C107" s="149" t="s">
        <v>0</v>
      </c>
      <c r="D107" s="108">
        <v>624973.32999999996</v>
      </c>
      <c r="E107" s="109">
        <v>0</v>
      </c>
      <c r="F107" s="108">
        <v>1659.76</v>
      </c>
      <c r="G107" s="109">
        <v>0</v>
      </c>
      <c r="H107" s="108">
        <v>-240785.55</v>
      </c>
      <c r="I107" s="109">
        <v>0</v>
      </c>
      <c r="J107" s="108">
        <v>-15255.58</v>
      </c>
      <c r="K107" s="108">
        <v>370591.96</v>
      </c>
      <c r="L107" s="109"/>
    </row>
    <row r="108" spans="1:12" x14ac:dyDescent="0.2">
      <c r="A108" s="149">
        <v>500839</v>
      </c>
      <c r="B108" s="109" t="s">
        <v>733</v>
      </c>
      <c r="C108" s="149" t="s">
        <v>0</v>
      </c>
      <c r="D108" s="108">
        <v>33413000.239999998</v>
      </c>
      <c r="E108" s="109">
        <v>0</v>
      </c>
      <c r="F108" s="109">
        <v>0</v>
      </c>
      <c r="G108" s="109">
        <v>0</v>
      </c>
      <c r="H108" s="109">
        <v>0</v>
      </c>
      <c r="I108" s="109">
        <v>0</v>
      </c>
      <c r="J108" s="108">
        <v>-1133246.44</v>
      </c>
      <c r="K108" s="108">
        <v>32279753.800000001</v>
      </c>
      <c r="L108" s="109"/>
    </row>
    <row r="109" spans="1:12" x14ac:dyDescent="0.2">
      <c r="A109" s="149">
        <v>500840</v>
      </c>
      <c r="B109" s="109" t="s">
        <v>316</v>
      </c>
      <c r="C109" s="149" t="s">
        <v>0</v>
      </c>
      <c r="D109" s="108">
        <v>21750756.77</v>
      </c>
      <c r="E109" s="108">
        <v>19028189.41</v>
      </c>
      <c r="F109" s="109">
        <v>0</v>
      </c>
      <c r="G109" s="109">
        <v>0</v>
      </c>
      <c r="H109" s="108">
        <v>-2333366.79</v>
      </c>
      <c r="I109" s="109">
        <v>0</v>
      </c>
      <c r="J109" s="108">
        <v>-1027763.92</v>
      </c>
      <c r="K109" s="108">
        <v>37417815.469999999</v>
      </c>
      <c r="L109" s="109"/>
    </row>
    <row r="111" spans="1:12" x14ac:dyDescent="0.2">
      <c r="A111" s="135"/>
      <c r="B111" s="135" t="s">
        <v>800</v>
      </c>
      <c r="C111" s="135"/>
      <c r="D111" s="136">
        <f>SUM(D95:D110)</f>
        <v>344555319.95000005</v>
      </c>
      <c r="E111" s="136">
        <v>70404766.640000001</v>
      </c>
      <c r="F111" s="136">
        <v>1659.76</v>
      </c>
      <c r="G111" s="137">
        <v>0</v>
      </c>
      <c r="H111" s="136">
        <v>-35286310.130000003</v>
      </c>
      <c r="I111" s="137">
        <v>0</v>
      </c>
      <c r="J111" s="136">
        <v>-11462374.130000001</v>
      </c>
      <c r="K111" s="136">
        <f>SUM(K95:K110)</f>
        <v>368213062.08999991</v>
      </c>
      <c r="L111" s="137"/>
    </row>
    <row r="113" spans="1:12" x14ac:dyDescent="0.2">
      <c r="A113" s="149" t="s">
        <v>319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500748</v>
      </c>
      <c r="B114" s="109" t="s">
        <v>734</v>
      </c>
      <c r="C114" s="149" t="s">
        <v>26</v>
      </c>
      <c r="D114" s="108">
        <v>696659.06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9">
        <v>0</v>
      </c>
      <c r="K114" s="108">
        <v>696659.06</v>
      </c>
      <c r="L114" s="109"/>
    </row>
    <row r="116" spans="1:12" x14ac:dyDescent="0.2">
      <c r="A116" s="135"/>
      <c r="B116" s="135" t="s">
        <v>998</v>
      </c>
      <c r="C116" s="135"/>
      <c r="D116" s="136">
        <v>696659.06</v>
      </c>
      <c r="E116" s="137">
        <v>0</v>
      </c>
      <c r="F116" s="137">
        <v>0</v>
      </c>
      <c r="G116" s="137">
        <v>0</v>
      </c>
      <c r="H116" s="137">
        <v>0</v>
      </c>
      <c r="I116" s="137">
        <v>0</v>
      </c>
      <c r="J116" s="137">
        <v>0</v>
      </c>
      <c r="K116" s="136">
        <v>696659.06</v>
      </c>
      <c r="L116" s="137"/>
    </row>
    <row r="118" spans="1:12" x14ac:dyDescent="0.2">
      <c r="A118" s="149" t="s">
        <v>326</v>
      </c>
      <c r="B118" s="109"/>
      <c r="C118" s="149"/>
      <c r="D118" s="109"/>
      <c r="E118" s="109"/>
      <c r="F118" s="109"/>
      <c r="G118" s="109"/>
      <c r="H118" s="109"/>
      <c r="I118" s="109"/>
      <c r="J118" s="109"/>
      <c r="K118" s="109"/>
      <c r="L118" s="109"/>
    </row>
    <row r="119" spans="1:12" x14ac:dyDescent="0.2">
      <c r="A119" s="149">
        <v>500010</v>
      </c>
      <c r="B119" s="109" t="s">
        <v>320</v>
      </c>
      <c r="C119" s="149" t="s">
        <v>0</v>
      </c>
      <c r="D119" s="108">
        <v>11884627.039999999</v>
      </c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8">
        <v>-403082.99</v>
      </c>
      <c r="K119" s="108">
        <v>11481544.050000001</v>
      </c>
      <c r="L119" s="646">
        <v>40522</v>
      </c>
    </row>
    <row r="120" spans="1:12" x14ac:dyDescent="0.2">
      <c r="A120" s="149">
        <v>500011</v>
      </c>
      <c r="B120" s="109" t="s">
        <v>321</v>
      </c>
      <c r="C120" s="149" t="s">
        <v>0</v>
      </c>
      <c r="D120" s="108">
        <v>12065369.01</v>
      </c>
      <c r="E120" s="109">
        <v>0</v>
      </c>
      <c r="F120" s="109">
        <v>0</v>
      </c>
      <c r="G120" s="109">
        <v>0</v>
      </c>
      <c r="H120" s="109">
        <v>0</v>
      </c>
      <c r="I120" s="109">
        <v>0</v>
      </c>
      <c r="J120" s="108">
        <v>-409213.06</v>
      </c>
      <c r="K120" s="108">
        <v>11656155.949999999</v>
      </c>
      <c r="L120" s="646">
        <v>40522</v>
      </c>
    </row>
    <row r="121" spans="1:12" x14ac:dyDescent="0.2">
      <c r="A121" s="149">
        <v>500042</v>
      </c>
      <c r="B121" s="109" t="s">
        <v>322</v>
      </c>
      <c r="C121" s="149" t="s">
        <v>0</v>
      </c>
      <c r="D121" s="108">
        <v>16672195.84</v>
      </c>
      <c r="E121" s="109">
        <v>0</v>
      </c>
      <c r="F121" s="109">
        <v>0</v>
      </c>
      <c r="G121" s="109">
        <v>0</v>
      </c>
      <c r="H121" s="108">
        <v>-3361700.1</v>
      </c>
      <c r="I121" s="109">
        <v>0</v>
      </c>
      <c r="J121" s="108">
        <v>-553163.19999999995</v>
      </c>
      <c r="K121" s="108">
        <v>12757332.539999999</v>
      </c>
      <c r="L121" s="646">
        <v>39685</v>
      </c>
    </row>
    <row r="122" spans="1:12" x14ac:dyDescent="0.2">
      <c r="A122" s="149">
        <v>500265</v>
      </c>
      <c r="B122" s="109" t="s">
        <v>323</v>
      </c>
      <c r="C122" s="149" t="s">
        <v>0</v>
      </c>
      <c r="D122" s="108">
        <v>75652863.200000003</v>
      </c>
      <c r="E122" s="109">
        <v>0</v>
      </c>
      <c r="F122" s="109">
        <v>0</v>
      </c>
      <c r="G122" s="109">
        <v>0</v>
      </c>
      <c r="H122" s="109">
        <v>0</v>
      </c>
      <c r="I122" s="109">
        <v>0</v>
      </c>
      <c r="J122" s="108">
        <v>-2565867.71</v>
      </c>
      <c r="K122" s="108">
        <v>73086995.489999995</v>
      </c>
      <c r="L122" s="646">
        <v>41029</v>
      </c>
    </row>
    <row r="123" spans="1:12" x14ac:dyDescent="0.2">
      <c r="A123" s="149">
        <v>500274</v>
      </c>
      <c r="B123" s="109" t="s">
        <v>324</v>
      </c>
      <c r="C123" s="149" t="s">
        <v>0</v>
      </c>
      <c r="D123" s="108">
        <v>37634704.359999999</v>
      </c>
      <c r="E123" s="109">
        <v>0</v>
      </c>
      <c r="F123" s="109">
        <v>0</v>
      </c>
      <c r="G123" s="109">
        <v>0</v>
      </c>
      <c r="H123" s="109">
        <v>0</v>
      </c>
      <c r="I123" s="109">
        <v>0</v>
      </c>
      <c r="J123" s="108">
        <v>-1276286.26</v>
      </c>
      <c r="K123" s="108">
        <v>36358418.100000001</v>
      </c>
      <c r="L123" s="646">
        <v>42946</v>
      </c>
    </row>
    <row r="125" spans="1:12" x14ac:dyDescent="0.2">
      <c r="A125" s="135"/>
      <c r="B125" s="135" t="s">
        <v>801</v>
      </c>
      <c r="C125" s="135"/>
      <c r="D125" s="136">
        <v>153909759.44999999</v>
      </c>
      <c r="E125" s="137">
        <v>0</v>
      </c>
      <c r="F125" s="137">
        <v>0</v>
      </c>
      <c r="G125" s="137">
        <v>0</v>
      </c>
      <c r="H125" s="136">
        <v>-3361700.1</v>
      </c>
      <c r="I125" s="137">
        <v>0</v>
      </c>
      <c r="J125" s="136">
        <v>-5207613.22</v>
      </c>
      <c r="K125" s="136">
        <v>145340446.13</v>
      </c>
      <c r="L125" s="137"/>
    </row>
    <row r="127" spans="1:12" x14ac:dyDescent="0.2">
      <c r="A127" s="149" t="s">
        <v>337</v>
      </c>
      <c r="B127" s="109"/>
      <c r="C127" s="149"/>
      <c r="D127" s="109"/>
      <c r="E127" s="109"/>
      <c r="F127" s="109"/>
      <c r="G127" s="109"/>
      <c r="H127" s="109"/>
      <c r="I127" s="109"/>
      <c r="J127" s="109"/>
      <c r="K127" s="109"/>
      <c r="L127" s="109"/>
    </row>
    <row r="128" spans="1:12" x14ac:dyDescent="0.2">
      <c r="A128" s="149">
        <v>500317</v>
      </c>
      <c r="B128" s="109" t="s">
        <v>725</v>
      </c>
      <c r="C128" s="149" t="s">
        <v>26</v>
      </c>
      <c r="D128" s="108">
        <v>516434.35</v>
      </c>
      <c r="E128" s="109">
        <v>0</v>
      </c>
      <c r="F128" s="109">
        <v>0</v>
      </c>
      <c r="G128" s="109">
        <v>0</v>
      </c>
      <c r="H128" s="109">
        <v>-163.26</v>
      </c>
      <c r="I128" s="109">
        <v>0</v>
      </c>
      <c r="J128" s="109">
        <v>0</v>
      </c>
      <c r="K128" s="108">
        <v>516271.09</v>
      </c>
      <c r="L128" s="646">
        <v>40573</v>
      </c>
    </row>
    <row r="129" spans="1:12" x14ac:dyDescent="0.2">
      <c r="A129" s="149">
        <v>500508</v>
      </c>
      <c r="B129" s="109" t="s">
        <v>726</v>
      </c>
      <c r="C129" s="149" t="s">
        <v>26</v>
      </c>
      <c r="D129" s="108">
        <v>695394.8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695394.8</v>
      </c>
      <c r="L129" s="646">
        <v>42615</v>
      </c>
    </row>
    <row r="130" spans="1:12" x14ac:dyDescent="0.2">
      <c r="A130" s="149">
        <v>500560</v>
      </c>
      <c r="B130" s="109" t="s">
        <v>330</v>
      </c>
      <c r="C130" s="149" t="s">
        <v>26</v>
      </c>
      <c r="D130" s="108">
        <v>768800</v>
      </c>
      <c r="E130" s="109">
        <v>0</v>
      </c>
      <c r="F130" s="109">
        <v>0</v>
      </c>
      <c r="G130" s="109">
        <v>0</v>
      </c>
      <c r="H130" s="109">
        <v>0</v>
      </c>
      <c r="I130" s="109">
        <v>0</v>
      </c>
      <c r="J130" s="109">
        <v>0</v>
      </c>
      <c r="K130" s="108">
        <v>768800</v>
      </c>
      <c r="L130" s="646">
        <v>42803</v>
      </c>
    </row>
    <row r="131" spans="1:12" x14ac:dyDescent="0.2">
      <c r="A131" s="149">
        <v>500577</v>
      </c>
      <c r="B131" s="109" t="s">
        <v>331</v>
      </c>
      <c r="C131" s="149" t="s">
        <v>26</v>
      </c>
      <c r="D131" s="108">
        <v>825792.56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825792.56</v>
      </c>
      <c r="L131" s="646">
        <v>42914</v>
      </c>
    </row>
    <row r="132" spans="1:12" x14ac:dyDescent="0.2">
      <c r="A132" s="149">
        <v>500617</v>
      </c>
      <c r="B132" s="109" t="s">
        <v>727</v>
      </c>
      <c r="C132" s="149" t="s">
        <v>26</v>
      </c>
      <c r="D132" s="108">
        <v>186376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186376</v>
      </c>
      <c r="L132" s="646">
        <v>43163</v>
      </c>
    </row>
    <row r="133" spans="1:12" x14ac:dyDescent="0.2">
      <c r="A133" s="149">
        <v>500644</v>
      </c>
      <c r="B133" s="109" t="s">
        <v>332</v>
      </c>
      <c r="C133" s="149" t="s">
        <v>26</v>
      </c>
      <c r="D133" s="108">
        <v>1067187.55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1067187.55</v>
      </c>
      <c r="L133" s="646">
        <v>43305</v>
      </c>
    </row>
    <row r="134" spans="1:12" x14ac:dyDescent="0.2">
      <c r="A134" s="149">
        <v>500742</v>
      </c>
      <c r="B134" s="109" t="s">
        <v>728</v>
      </c>
      <c r="C134" s="149" t="s">
        <v>26</v>
      </c>
      <c r="D134" s="108">
        <v>209667.35</v>
      </c>
      <c r="E134" s="109">
        <v>0</v>
      </c>
      <c r="F134" s="109">
        <v>0</v>
      </c>
      <c r="G134" s="109">
        <v>0</v>
      </c>
      <c r="H134" s="109">
        <v>0</v>
      </c>
      <c r="I134" s="109">
        <v>0</v>
      </c>
      <c r="J134" s="109">
        <v>0</v>
      </c>
      <c r="K134" s="108">
        <v>209667.35</v>
      </c>
      <c r="L134" s="109"/>
    </row>
    <row r="135" spans="1:12" x14ac:dyDescent="0.2">
      <c r="A135" s="149">
        <v>500758</v>
      </c>
      <c r="B135" s="109" t="s">
        <v>333</v>
      </c>
      <c r="C135" s="149" t="s">
        <v>26</v>
      </c>
      <c r="D135" s="108">
        <v>1074791.68</v>
      </c>
      <c r="E135" s="109">
        <v>0</v>
      </c>
      <c r="F135" s="109">
        <v>0</v>
      </c>
      <c r="G135" s="109">
        <v>0</v>
      </c>
      <c r="H135" s="108">
        <v>-10000</v>
      </c>
      <c r="I135" s="109">
        <v>0</v>
      </c>
      <c r="J135" s="109">
        <v>0</v>
      </c>
      <c r="K135" s="108">
        <v>1064791.68</v>
      </c>
      <c r="L135" s="109"/>
    </row>
    <row r="136" spans="1:12" x14ac:dyDescent="0.2">
      <c r="A136" s="149">
        <v>500806</v>
      </c>
      <c r="B136" s="109" t="s">
        <v>334</v>
      </c>
      <c r="C136" s="149" t="s">
        <v>26</v>
      </c>
      <c r="D136" s="108">
        <v>988584.59</v>
      </c>
      <c r="E136" s="109">
        <v>0</v>
      </c>
      <c r="F136" s="109">
        <v>0</v>
      </c>
      <c r="G136" s="109">
        <v>0</v>
      </c>
      <c r="H136" s="109">
        <v>0</v>
      </c>
      <c r="I136" s="109">
        <v>0</v>
      </c>
      <c r="J136" s="109">
        <v>0</v>
      </c>
      <c r="K136" s="108">
        <v>988584.59</v>
      </c>
      <c r="L136" s="109"/>
    </row>
    <row r="137" spans="1:12" x14ac:dyDescent="0.2">
      <c r="A137" s="149">
        <v>500852</v>
      </c>
      <c r="B137" s="109" t="s">
        <v>335</v>
      </c>
      <c r="C137" s="149" t="s">
        <v>26</v>
      </c>
      <c r="D137" s="108">
        <v>539751.12</v>
      </c>
      <c r="E137" s="109">
        <v>0</v>
      </c>
      <c r="F137" s="109">
        <v>0</v>
      </c>
      <c r="G137" s="109">
        <v>0</v>
      </c>
      <c r="H137" s="109">
        <v>0</v>
      </c>
      <c r="I137" s="109">
        <v>0</v>
      </c>
      <c r="J137" s="109">
        <v>0</v>
      </c>
      <c r="K137" s="108">
        <v>539751.12</v>
      </c>
      <c r="L137" s="109"/>
    </row>
    <row r="138" spans="1:12" x14ac:dyDescent="0.2">
      <c r="A138" s="149">
        <v>500866</v>
      </c>
      <c r="B138" s="109" t="s">
        <v>336</v>
      </c>
      <c r="C138" s="149" t="s">
        <v>26</v>
      </c>
      <c r="D138" s="108">
        <v>116666.69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9">
        <v>0</v>
      </c>
      <c r="K138" s="108">
        <v>116666.69</v>
      </c>
      <c r="L138" s="109"/>
    </row>
    <row r="140" spans="1:12" x14ac:dyDescent="0.2">
      <c r="A140" s="135"/>
      <c r="B140" s="135" t="s">
        <v>802</v>
      </c>
      <c r="C140" s="135"/>
      <c r="D140" s="136">
        <v>6989446.6900000004</v>
      </c>
      <c r="E140" s="137">
        <v>0</v>
      </c>
      <c r="F140" s="137">
        <v>0</v>
      </c>
      <c r="G140" s="137">
        <v>0</v>
      </c>
      <c r="H140" s="136">
        <v>-10163.26</v>
      </c>
      <c r="I140" s="137">
        <v>0</v>
      </c>
      <c r="J140" s="137">
        <v>0</v>
      </c>
      <c r="K140" s="136">
        <v>6979283.4299999997</v>
      </c>
      <c r="L140" s="137"/>
    </row>
    <row r="142" spans="1:12" x14ac:dyDescent="0.2">
      <c r="A142" s="149" t="s">
        <v>353</v>
      </c>
      <c r="B142" s="109"/>
      <c r="C142" s="149"/>
      <c r="D142" s="109"/>
      <c r="E142" s="109"/>
      <c r="F142" s="109"/>
      <c r="G142" s="109"/>
      <c r="H142" s="109"/>
      <c r="I142" s="109"/>
      <c r="J142" s="109"/>
      <c r="K142" s="109"/>
      <c r="L142" s="109"/>
    </row>
    <row r="143" spans="1:12" x14ac:dyDescent="0.2">
      <c r="A143" s="149">
        <v>500051</v>
      </c>
      <c r="B143" s="109" t="s">
        <v>730</v>
      </c>
      <c r="C143" s="149" t="s">
        <v>0</v>
      </c>
      <c r="D143" s="108">
        <v>5487103.2699999996</v>
      </c>
      <c r="E143" s="109">
        <v>0</v>
      </c>
      <c r="F143" s="109">
        <v>0</v>
      </c>
      <c r="G143" s="109">
        <v>0</v>
      </c>
      <c r="H143" s="108">
        <v>-1610441.75</v>
      </c>
      <c r="I143" s="109">
        <v>0</v>
      </c>
      <c r="J143" s="108">
        <v>-165065.85</v>
      </c>
      <c r="K143" s="108">
        <v>3711595.67</v>
      </c>
      <c r="L143" s="646">
        <v>41674</v>
      </c>
    </row>
    <row r="144" spans="1:12" x14ac:dyDescent="0.2">
      <c r="A144" s="149">
        <v>500297</v>
      </c>
      <c r="B144" s="109" t="s">
        <v>343</v>
      </c>
      <c r="C144" s="149" t="s">
        <v>0</v>
      </c>
      <c r="D144" s="108">
        <v>3993897.82</v>
      </c>
      <c r="E144" s="109">
        <v>0</v>
      </c>
      <c r="F144" s="109">
        <v>0</v>
      </c>
      <c r="G144" s="109">
        <v>0</v>
      </c>
      <c r="H144" s="109">
        <v>0</v>
      </c>
      <c r="I144" s="109">
        <v>0</v>
      </c>
      <c r="J144" s="108">
        <v>-135458.44</v>
      </c>
      <c r="K144" s="108">
        <v>3858439.38</v>
      </c>
      <c r="L144" s="646">
        <v>43018</v>
      </c>
    </row>
    <row r="145" spans="1:12" x14ac:dyDescent="0.2">
      <c r="A145" s="149">
        <v>500522</v>
      </c>
      <c r="B145" s="109" t="s">
        <v>344</v>
      </c>
      <c r="C145" s="149" t="s">
        <v>0</v>
      </c>
      <c r="D145" s="108">
        <v>6891118.5499999998</v>
      </c>
      <c r="E145" s="109">
        <v>0</v>
      </c>
      <c r="F145" s="109">
        <v>0</v>
      </c>
      <c r="G145" s="109">
        <v>0</v>
      </c>
      <c r="H145" s="109">
        <v>0</v>
      </c>
      <c r="I145" s="109">
        <v>0</v>
      </c>
      <c r="J145" s="108">
        <v>-233721.46</v>
      </c>
      <c r="K145" s="108">
        <v>6657397.0899999999</v>
      </c>
      <c r="L145" s="646">
        <v>44167</v>
      </c>
    </row>
    <row r="146" spans="1:12" x14ac:dyDescent="0.2">
      <c r="A146" s="149">
        <v>500557</v>
      </c>
      <c r="B146" s="109" t="s">
        <v>345</v>
      </c>
      <c r="C146" s="149" t="s">
        <v>0</v>
      </c>
      <c r="D146" s="108">
        <v>148163124.34999999</v>
      </c>
      <c r="E146" s="109">
        <v>0</v>
      </c>
      <c r="F146" s="109">
        <v>0</v>
      </c>
      <c r="G146" s="109">
        <v>0</v>
      </c>
      <c r="H146" s="109">
        <v>0</v>
      </c>
      <c r="I146" s="109">
        <v>0</v>
      </c>
      <c r="J146" s="108">
        <v>-5025149.68</v>
      </c>
      <c r="K146" s="108">
        <v>143137974.66999999</v>
      </c>
      <c r="L146" s="646">
        <v>42842</v>
      </c>
    </row>
    <row r="147" spans="1:12" x14ac:dyDescent="0.2">
      <c r="A147" s="149">
        <v>500558</v>
      </c>
      <c r="B147" s="109" t="s">
        <v>346</v>
      </c>
      <c r="C147" s="149" t="s">
        <v>0</v>
      </c>
      <c r="D147" s="108">
        <v>168853639.88999999</v>
      </c>
      <c r="E147" s="109">
        <v>0</v>
      </c>
      <c r="F147" s="109">
        <v>0</v>
      </c>
      <c r="G147" s="109">
        <v>0</v>
      </c>
      <c r="H147" s="109">
        <v>0</v>
      </c>
      <c r="I147" s="109">
        <v>0</v>
      </c>
      <c r="J147" s="108">
        <v>-5726896.0800000001</v>
      </c>
      <c r="K147" s="108">
        <v>163126743.81</v>
      </c>
      <c r="L147" s="646">
        <v>42842</v>
      </c>
    </row>
    <row r="148" spans="1:12" x14ac:dyDescent="0.2">
      <c r="A148" s="149">
        <v>500576</v>
      </c>
      <c r="B148" s="109" t="s">
        <v>347</v>
      </c>
      <c r="C148" s="149" t="s">
        <v>3</v>
      </c>
      <c r="D148" s="108">
        <v>3281987.23</v>
      </c>
      <c r="E148" s="109">
        <v>0</v>
      </c>
      <c r="F148" s="109">
        <v>0</v>
      </c>
      <c r="G148" s="109">
        <v>0</v>
      </c>
      <c r="H148" s="109">
        <v>0</v>
      </c>
      <c r="I148" s="109">
        <v>0</v>
      </c>
      <c r="J148" s="108">
        <v>-50519.23</v>
      </c>
      <c r="K148" s="108">
        <v>3231468</v>
      </c>
      <c r="L148" s="109"/>
    </row>
    <row r="149" spans="1:12" x14ac:dyDescent="0.2">
      <c r="A149" s="149">
        <v>500631</v>
      </c>
      <c r="B149" s="109" t="s">
        <v>348</v>
      </c>
      <c r="C149" s="149" t="s">
        <v>4</v>
      </c>
      <c r="D149" s="108">
        <v>637755.92000000004</v>
      </c>
      <c r="E149" s="109">
        <v>0</v>
      </c>
      <c r="F149" s="109">
        <v>0</v>
      </c>
      <c r="G149" s="109">
        <v>0</v>
      </c>
      <c r="H149" s="109">
        <v>0</v>
      </c>
      <c r="I149" s="109">
        <v>0</v>
      </c>
      <c r="J149" s="108">
        <v>-29867.79</v>
      </c>
      <c r="K149" s="108">
        <v>607888.13</v>
      </c>
      <c r="L149" s="646">
        <v>43309</v>
      </c>
    </row>
    <row r="151" spans="1:12" x14ac:dyDescent="0.2">
      <c r="A151" s="135"/>
      <c r="B151" s="135" t="s">
        <v>805</v>
      </c>
      <c r="C151" s="135"/>
      <c r="D151" s="136">
        <v>337308627.02999997</v>
      </c>
      <c r="E151" s="137">
        <v>0</v>
      </c>
      <c r="F151" s="137">
        <v>0</v>
      </c>
      <c r="G151" s="137">
        <v>0</v>
      </c>
      <c r="H151" s="136">
        <v>-1610441.75</v>
      </c>
      <c r="I151" s="137">
        <v>0</v>
      </c>
      <c r="J151" s="136">
        <v>-11366678.529999999</v>
      </c>
      <c r="K151" s="136">
        <v>324331506.75</v>
      </c>
      <c r="L151" s="137"/>
    </row>
    <row r="153" spans="1:12" x14ac:dyDescent="0.2">
      <c r="A153" s="149" t="s">
        <v>358</v>
      </c>
      <c r="B153" s="109"/>
      <c r="C153" s="149"/>
      <c r="D153" s="109"/>
      <c r="E153" s="109"/>
      <c r="F153" s="109"/>
      <c r="G153" s="109"/>
      <c r="H153" s="109"/>
      <c r="I153" s="109"/>
      <c r="J153" s="109"/>
      <c r="K153" s="109"/>
      <c r="L153" s="109"/>
    </row>
    <row r="154" spans="1:12" x14ac:dyDescent="0.2">
      <c r="A154" s="149">
        <v>500186</v>
      </c>
      <c r="B154" s="109" t="s">
        <v>732</v>
      </c>
      <c r="C154" s="149" t="s">
        <v>0</v>
      </c>
      <c r="D154" s="108">
        <v>26433020.629999999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-896511.08</v>
      </c>
      <c r="K154" s="108">
        <v>25536509.550000001</v>
      </c>
      <c r="L154" s="646">
        <v>40046</v>
      </c>
    </row>
    <row r="155" spans="1:12" x14ac:dyDescent="0.2">
      <c r="A155" s="149">
        <v>500197</v>
      </c>
      <c r="B155" s="109" t="s">
        <v>355</v>
      </c>
      <c r="C155" s="149" t="s">
        <v>26</v>
      </c>
      <c r="D155" s="108">
        <v>8200000</v>
      </c>
      <c r="E155" s="109">
        <v>0</v>
      </c>
      <c r="F155" s="109">
        <v>0</v>
      </c>
      <c r="G155" s="109">
        <v>0</v>
      </c>
      <c r="H155" s="109">
        <v>0</v>
      </c>
      <c r="I155" s="109">
        <v>0</v>
      </c>
      <c r="J155" s="109">
        <v>0</v>
      </c>
      <c r="K155" s="108">
        <v>8200000</v>
      </c>
      <c r="L155" s="646">
        <v>40117</v>
      </c>
    </row>
    <row r="156" spans="1:12" x14ac:dyDescent="0.2">
      <c r="A156" s="149">
        <v>500360</v>
      </c>
      <c r="B156" s="109" t="s">
        <v>806</v>
      </c>
      <c r="C156" s="149" t="s">
        <v>26</v>
      </c>
      <c r="D156" s="108">
        <v>80473.440000000002</v>
      </c>
      <c r="E156" s="109">
        <v>0</v>
      </c>
      <c r="F156" s="109">
        <v>0</v>
      </c>
      <c r="G156" s="109">
        <v>0</v>
      </c>
      <c r="H156" s="109">
        <v>0</v>
      </c>
      <c r="I156" s="109">
        <v>0</v>
      </c>
      <c r="J156" s="109">
        <v>0</v>
      </c>
      <c r="K156" s="108">
        <v>80473.440000000002</v>
      </c>
      <c r="L156" s="646">
        <v>39938</v>
      </c>
    </row>
    <row r="157" spans="1:12" x14ac:dyDescent="0.2">
      <c r="A157" s="149">
        <v>500716</v>
      </c>
      <c r="B157" s="109" t="s">
        <v>356</v>
      </c>
      <c r="C157" s="149" t="s">
        <v>0</v>
      </c>
      <c r="D157" s="108">
        <v>904703.04</v>
      </c>
      <c r="E157" s="109">
        <v>0</v>
      </c>
      <c r="F157" s="109">
        <v>0</v>
      </c>
      <c r="G157" s="109">
        <v>0</v>
      </c>
      <c r="H157" s="109">
        <v>0</v>
      </c>
      <c r="I157" s="109">
        <v>0</v>
      </c>
      <c r="J157" s="108">
        <v>-30684.2</v>
      </c>
      <c r="K157" s="108">
        <v>874018.84</v>
      </c>
      <c r="L157" s="646">
        <v>42026</v>
      </c>
    </row>
    <row r="159" spans="1:12" x14ac:dyDescent="0.2">
      <c r="A159" s="135"/>
      <c r="B159" s="135" t="s">
        <v>807</v>
      </c>
      <c r="C159" s="135"/>
      <c r="D159" s="136">
        <v>35618197.109999999</v>
      </c>
      <c r="E159" s="137">
        <v>0</v>
      </c>
      <c r="F159" s="137">
        <v>0</v>
      </c>
      <c r="G159" s="137">
        <v>0</v>
      </c>
      <c r="H159" s="137">
        <v>0</v>
      </c>
      <c r="I159" s="137">
        <v>0</v>
      </c>
      <c r="J159" s="136">
        <v>-927195.28</v>
      </c>
      <c r="K159" s="136">
        <v>34691001.829999998</v>
      </c>
      <c r="L159" s="137"/>
    </row>
    <row r="161" spans="1:12" x14ac:dyDescent="0.2">
      <c r="A161" s="149" t="s">
        <v>363</v>
      </c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149">
        <v>500039</v>
      </c>
      <c r="B162" s="109" t="s">
        <v>361</v>
      </c>
      <c r="C162" s="149" t="s">
        <v>0</v>
      </c>
      <c r="D162" s="108">
        <v>11013293</v>
      </c>
      <c r="E162" s="109">
        <v>0</v>
      </c>
      <c r="F162" s="109">
        <v>0</v>
      </c>
      <c r="G162" s="109">
        <v>0</v>
      </c>
      <c r="H162" s="109">
        <v>0</v>
      </c>
      <c r="I162" s="109">
        <v>0</v>
      </c>
      <c r="J162" s="108">
        <v>-373530.5</v>
      </c>
      <c r="K162" s="108">
        <v>10639762.5</v>
      </c>
      <c r="L162" s="646">
        <v>41435</v>
      </c>
    </row>
    <row r="163" spans="1:12" x14ac:dyDescent="0.2">
      <c r="A163" s="149">
        <v>500613</v>
      </c>
      <c r="B163" s="109" t="s">
        <v>362</v>
      </c>
      <c r="C163" s="149" t="s">
        <v>26</v>
      </c>
      <c r="D163" s="108">
        <v>7458382.4800000004</v>
      </c>
      <c r="E163" s="109">
        <v>0</v>
      </c>
      <c r="F163" s="109">
        <v>0</v>
      </c>
      <c r="G163" s="109">
        <v>0</v>
      </c>
      <c r="H163" s="109">
        <v>0</v>
      </c>
      <c r="I163" s="109">
        <v>0</v>
      </c>
      <c r="J163" s="109">
        <v>0</v>
      </c>
      <c r="K163" s="108">
        <v>7458382.4800000004</v>
      </c>
      <c r="L163" s="646">
        <v>42396</v>
      </c>
    </row>
    <row r="165" spans="1:12" x14ac:dyDescent="0.2">
      <c r="A165" s="135"/>
      <c r="B165" s="135" t="s">
        <v>809</v>
      </c>
      <c r="C165" s="135"/>
      <c r="D165" s="136">
        <v>18471675.48</v>
      </c>
      <c r="E165" s="137">
        <v>0</v>
      </c>
      <c r="F165" s="137">
        <v>0</v>
      </c>
      <c r="G165" s="137">
        <v>0</v>
      </c>
      <c r="H165" s="137">
        <v>0</v>
      </c>
      <c r="I165" s="137">
        <v>0</v>
      </c>
      <c r="J165" s="136">
        <v>-373530.5</v>
      </c>
      <c r="K165" s="136">
        <v>18098144.98</v>
      </c>
      <c r="L165" s="137"/>
    </row>
    <row r="167" spans="1:12" x14ac:dyDescent="0.2">
      <c r="A167" s="149" t="s">
        <v>365</v>
      </c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149">
        <v>500286</v>
      </c>
      <c r="B168" s="109" t="s">
        <v>735</v>
      </c>
      <c r="C168" s="149" t="s">
        <v>0</v>
      </c>
      <c r="D168" s="108">
        <v>17579866</v>
      </c>
      <c r="E168" s="109">
        <v>0</v>
      </c>
      <c r="F168" s="109">
        <v>0</v>
      </c>
      <c r="G168" s="109">
        <v>0</v>
      </c>
      <c r="H168" s="109">
        <v>0</v>
      </c>
      <c r="I168" s="109">
        <v>0</v>
      </c>
      <c r="J168" s="108">
        <v>-596244.56000000006</v>
      </c>
      <c r="K168" s="108">
        <v>16983621.440000001</v>
      </c>
      <c r="L168" s="646">
        <v>42626</v>
      </c>
    </row>
    <row r="169" spans="1:12" x14ac:dyDescent="0.2">
      <c r="A169" s="149">
        <v>500512</v>
      </c>
      <c r="B169" s="109" t="s">
        <v>364</v>
      </c>
      <c r="C169" s="149" t="s">
        <v>1</v>
      </c>
      <c r="D169" s="108">
        <v>134651495.72999999</v>
      </c>
      <c r="E169" s="109">
        <v>0</v>
      </c>
      <c r="F169" s="109">
        <v>0</v>
      </c>
      <c r="G169" s="109">
        <v>0</v>
      </c>
      <c r="H169" s="109">
        <v>0</v>
      </c>
      <c r="I169" s="109">
        <v>0</v>
      </c>
      <c r="J169" s="108">
        <v>-2279958.33</v>
      </c>
      <c r="K169" s="108">
        <v>132371537.40000001</v>
      </c>
      <c r="L169" s="646">
        <v>44165</v>
      </c>
    </row>
    <row r="171" spans="1:12" x14ac:dyDescent="0.2">
      <c r="A171" s="135"/>
      <c r="B171" s="135" t="s">
        <v>810</v>
      </c>
      <c r="C171" s="135"/>
      <c r="D171" s="136">
        <v>152231361.72999999</v>
      </c>
      <c r="E171" s="137">
        <v>0</v>
      </c>
      <c r="F171" s="137">
        <v>0</v>
      </c>
      <c r="G171" s="137">
        <v>0</v>
      </c>
      <c r="H171" s="137">
        <v>0</v>
      </c>
      <c r="I171" s="137">
        <v>0</v>
      </c>
      <c r="J171" s="136">
        <v>-2876202.89</v>
      </c>
      <c r="K171" s="136">
        <v>149355158.84</v>
      </c>
      <c r="L171" s="137"/>
    </row>
    <row r="173" spans="1:12" x14ac:dyDescent="0.2">
      <c r="A173" s="149" t="s">
        <v>736</v>
      </c>
      <c r="B173" s="109"/>
      <c r="C173" s="149"/>
      <c r="D173" s="109"/>
      <c r="E173" s="109"/>
      <c r="F173" s="109"/>
      <c r="G173" s="109"/>
      <c r="H173" s="109"/>
      <c r="I173" s="109"/>
      <c r="J173" s="109"/>
      <c r="K173" s="109"/>
      <c r="L173" s="109"/>
    </row>
    <row r="174" spans="1:12" x14ac:dyDescent="0.2">
      <c r="A174" s="149">
        <v>500629</v>
      </c>
      <c r="B174" s="109" t="s">
        <v>292</v>
      </c>
      <c r="C174" s="149" t="s">
        <v>26</v>
      </c>
      <c r="D174" s="108">
        <v>3820579.07</v>
      </c>
      <c r="E174" s="109">
        <v>0</v>
      </c>
      <c r="F174" s="109">
        <v>0</v>
      </c>
      <c r="G174" s="109">
        <v>0</v>
      </c>
      <c r="H174" s="108">
        <v>-86179.72</v>
      </c>
      <c r="I174" s="109">
        <v>0</v>
      </c>
      <c r="J174" s="109">
        <v>0</v>
      </c>
      <c r="K174" s="108">
        <v>3734399.35</v>
      </c>
      <c r="L174" s="646">
        <v>41916</v>
      </c>
    </row>
    <row r="176" spans="1:12" x14ac:dyDescent="0.2">
      <c r="A176" s="137"/>
      <c r="B176" s="135" t="s">
        <v>811</v>
      </c>
      <c r="C176" s="135"/>
      <c r="D176" s="136">
        <v>3820579.07</v>
      </c>
      <c r="E176" s="137">
        <v>0</v>
      </c>
      <c r="F176" s="137">
        <v>0</v>
      </c>
      <c r="G176" s="137">
        <v>0</v>
      </c>
      <c r="H176" s="136">
        <v>-86179.72</v>
      </c>
      <c r="I176" s="137">
        <v>0</v>
      </c>
      <c r="J176" s="137">
        <v>0</v>
      </c>
      <c r="K176" s="136">
        <v>3734399.35</v>
      </c>
      <c r="L176" s="137"/>
    </row>
    <row r="178" spans="1:12" x14ac:dyDescent="0.2">
      <c r="A178" s="149" t="s">
        <v>367</v>
      </c>
      <c r="B178" s="109"/>
      <c r="C178" s="149"/>
      <c r="D178" s="109"/>
      <c r="E178" s="109"/>
      <c r="F178" s="109"/>
      <c r="G178" s="109"/>
      <c r="H178" s="109"/>
      <c r="I178" s="109"/>
      <c r="J178" s="109"/>
      <c r="K178" s="109"/>
      <c r="L178" s="109"/>
    </row>
    <row r="179" spans="1:12" x14ac:dyDescent="0.2">
      <c r="A179" s="149">
        <v>500555</v>
      </c>
      <c r="B179" s="109" t="s">
        <v>366</v>
      </c>
      <c r="C179" s="149" t="s">
        <v>26</v>
      </c>
      <c r="D179" s="108">
        <v>936802.12</v>
      </c>
      <c r="E179" s="109">
        <v>0</v>
      </c>
      <c r="F179" s="109">
        <v>0</v>
      </c>
      <c r="G179" s="109">
        <v>0</v>
      </c>
      <c r="H179" s="109">
        <v>0</v>
      </c>
      <c r="I179" s="109">
        <v>0</v>
      </c>
      <c r="J179" s="109">
        <v>0</v>
      </c>
      <c r="K179" s="108">
        <v>936802.12</v>
      </c>
      <c r="L179" s="646">
        <v>41313</v>
      </c>
    </row>
    <row r="181" spans="1:12" x14ac:dyDescent="0.2">
      <c r="A181" s="135"/>
      <c r="B181" s="135" t="s">
        <v>812</v>
      </c>
      <c r="C181" s="135"/>
      <c r="D181" s="136">
        <v>936802.12</v>
      </c>
      <c r="E181" s="137">
        <v>0</v>
      </c>
      <c r="F181" s="137">
        <v>0</v>
      </c>
      <c r="G181" s="137">
        <v>0</v>
      </c>
      <c r="H181" s="137">
        <v>0</v>
      </c>
      <c r="I181" s="137">
        <v>0</v>
      </c>
      <c r="J181" s="137">
        <v>0</v>
      </c>
      <c r="K181" s="136">
        <v>936802.12</v>
      </c>
      <c r="L181" s="137"/>
    </row>
    <row r="183" spans="1:12" x14ac:dyDescent="0.2">
      <c r="A183" s="149" t="s">
        <v>370</v>
      </c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149">
        <v>500400</v>
      </c>
      <c r="B184" s="109" t="s">
        <v>368</v>
      </c>
      <c r="C184" s="149" t="s">
        <v>0</v>
      </c>
      <c r="D184" s="108">
        <v>3403997.13</v>
      </c>
      <c r="E184" s="109">
        <v>0</v>
      </c>
      <c r="F184" s="109">
        <v>0</v>
      </c>
      <c r="G184" s="109">
        <v>0</v>
      </c>
      <c r="H184" s="109">
        <v>0</v>
      </c>
      <c r="I184" s="109">
        <v>0</v>
      </c>
      <c r="J184" s="108">
        <v>-115451.09</v>
      </c>
      <c r="K184" s="108">
        <v>3288546.04</v>
      </c>
      <c r="L184" s="646">
        <v>46813</v>
      </c>
    </row>
    <row r="185" spans="1:12" x14ac:dyDescent="0.2">
      <c r="A185" s="149">
        <v>500401</v>
      </c>
      <c r="B185" s="109" t="s">
        <v>369</v>
      </c>
      <c r="C185" s="149" t="s">
        <v>0</v>
      </c>
      <c r="D185" s="108">
        <v>24696995.879999999</v>
      </c>
      <c r="E185" s="109">
        <v>0</v>
      </c>
      <c r="F185" s="109">
        <v>0</v>
      </c>
      <c r="G185" s="109">
        <v>0</v>
      </c>
      <c r="H185" s="109">
        <v>0</v>
      </c>
      <c r="I185" s="109">
        <v>0</v>
      </c>
      <c r="J185" s="108">
        <v>-837631.51</v>
      </c>
      <c r="K185" s="108">
        <v>23859364.370000001</v>
      </c>
      <c r="L185" s="646">
        <v>46583</v>
      </c>
    </row>
    <row r="187" spans="1:12" x14ac:dyDescent="0.2">
      <c r="A187" s="135"/>
      <c r="B187" s="135" t="s">
        <v>813</v>
      </c>
      <c r="C187" s="135"/>
      <c r="D187" s="136">
        <v>28100993.010000002</v>
      </c>
      <c r="E187" s="137">
        <v>0</v>
      </c>
      <c r="F187" s="137">
        <v>0</v>
      </c>
      <c r="G187" s="137">
        <v>0</v>
      </c>
      <c r="H187" s="137">
        <v>0</v>
      </c>
      <c r="I187" s="137">
        <v>0</v>
      </c>
      <c r="J187" s="136">
        <v>-953082.6</v>
      </c>
      <c r="K187" s="136">
        <v>27147910.41</v>
      </c>
      <c r="L187" s="137"/>
    </row>
    <row r="189" spans="1:12" x14ac:dyDescent="0.2">
      <c r="A189" s="149" t="s">
        <v>738</v>
      </c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149">
        <v>500145</v>
      </c>
      <c r="B190" s="109" t="s">
        <v>737</v>
      </c>
      <c r="C190" s="149" t="s">
        <v>26</v>
      </c>
      <c r="D190" s="108">
        <v>1262189.96</v>
      </c>
      <c r="E190" s="109">
        <v>0</v>
      </c>
      <c r="F190" s="109">
        <v>0</v>
      </c>
      <c r="G190" s="109">
        <v>0</v>
      </c>
      <c r="H190" s="108">
        <v>-60000</v>
      </c>
      <c r="I190" s="109">
        <v>0</v>
      </c>
      <c r="J190" s="109">
        <v>0</v>
      </c>
      <c r="K190" s="108">
        <v>1202189.96</v>
      </c>
      <c r="L190" s="646">
        <v>38539</v>
      </c>
    </row>
    <row r="191" spans="1:12" x14ac:dyDescent="0.2">
      <c r="A191" s="149">
        <v>500206</v>
      </c>
      <c r="B191" s="109" t="s">
        <v>327</v>
      </c>
      <c r="C191" s="149" t="s">
        <v>0</v>
      </c>
      <c r="D191" s="108">
        <v>65292818.899999999</v>
      </c>
      <c r="E191" s="109">
        <v>0</v>
      </c>
      <c r="F191" s="109">
        <v>0</v>
      </c>
      <c r="G191" s="109">
        <v>0</v>
      </c>
      <c r="H191" s="108">
        <v>-343081.72</v>
      </c>
      <c r="I191" s="109">
        <v>0</v>
      </c>
      <c r="J191" s="108">
        <v>-2212051.13</v>
      </c>
      <c r="K191" s="108">
        <v>62737686.049999997</v>
      </c>
      <c r="L191" s="646">
        <v>43768</v>
      </c>
    </row>
    <row r="193" spans="1:12" x14ac:dyDescent="0.2">
      <c r="A193" s="135"/>
      <c r="B193" s="135" t="s">
        <v>814</v>
      </c>
      <c r="C193" s="135"/>
      <c r="D193" s="136">
        <v>66555008.859999999</v>
      </c>
      <c r="E193" s="137">
        <v>0</v>
      </c>
      <c r="F193" s="137">
        <v>0</v>
      </c>
      <c r="G193" s="137">
        <v>0</v>
      </c>
      <c r="H193" s="136">
        <v>-403081.72</v>
      </c>
      <c r="I193" s="137">
        <v>0</v>
      </c>
      <c r="J193" s="136">
        <v>-2212051.13</v>
      </c>
      <c r="K193" s="136">
        <v>63939876.009999998</v>
      </c>
      <c r="L193" s="137"/>
    </row>
    <row r="195" spans="1:12" x14ac:dyDescent="0.2">
      <c r="A195" s="109"/>
      <c r="B195" s="109"/>
      <c r="C195" s="149"/>
      <c r="D195" s="109"/>
      <c r="E195" s="109"/>
      <c r="F195" s="109"/>
      <c r="G195" s="109"/>
      <c r="H195" s="109"/>
      <c r="I195" s="109"/>
      <c r="J195" s="109"/>
      <c r="K195" s="109"/>
      <c r="L195" s="109"/>
    </row>
    <row r="196" spans="1:12" x14ac:dyDescent="0.2">
      <c r="A196" s="149"/>
      <c r="B196" s="109"/>
      <c r="C196" s="80" t="s">
        <v>815</v>
      </c>
      <c r="D196" s="81">
        <f t="shared" ref="D196:K196" si="1">D193+D187+D181+D176+D171+D165+D159+D151+D140+D125+D116+D111+D92+D86+D81+D74+D39+D28+D22+D15</f>
        <v>6770574122.250001</v>
      </c>
      <c r="E196" s="81">
        <f t="shared" si="1"/>
        <v>251540659.59999999</v>
      </c>
      <c r="F196" s="81">
        <f t="shared" si="1"/>
        <v>10090423.689999999</v>
      </c>
      <c r="G196" s="81">
        <f t="shared" si="1"/>
        <v>195055.42</v>
      </c>
      <c r="H196" s="81">
        <f t="shared" si="1"/>
        <v>-219097142.06999999</v>
      </c>
      <c r="I196" s="81">
        <f t="shared" si="1"/>
        <v>-203347.96</v>
      </c>
      <c r="J196" s="81">
        <f t="shared" si="1"/>
        <v>-234773341.02000004</v>
      </c>
      <c r="K196" s="81">
        <f t="shared" si="1"/>
        <v>6578326429.9099989</v>
      </c>
      <c r="L196" s="109"/>
    </row>
    <row r="198" spans="1:12" x14ac:dyDescent="0.2">
      <c r="A198" s="149"/>
      <c r="B198" s="109"/>
      <c r="C198" s="149"/>
      <c r="D198" s="650"/>
      <c r="E198" s="81"/>
      <c r="F198" s="81"/>
      <c r="G198" s="81"/>
      <c r="H198" s="81"/>
      <c r="I198" s="81"/>
      <c r="J198" s="81"/>
      <c r="K198" s="650"/>
      <c r="L198" s="109"/>
    </row>
  </sheetData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0"/>
  <dimension ref="A1:R210"/>
  <sheetViews>
    <sheetView workbookViewId="0">
      <pane ySplit="5" topLeftCell="A171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1177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/>
      <c r="L7" s="14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386</v>
      </c>
      <c r="L8" s="149" t="s">
        <v>26</v>
      </c>
      <c r="M8" s="109"/>
      <c r="N8" s="108">
        <v>2382220.34</v>
      </c>
      <c r="O8" s="109"/>
      <c r="P8" s="108">
        <v>11404822.460000001</v>
      </c>
      <c r="Q8" s="108">
        <v>11807905.449999999</v>
      </c>
      <c r="R8" s="108">
        <v>1979137.35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/>
      <c r="L9" s="14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386</v>
      </c>
      <c r="L10" s="149" t="s">
        <v>26</v>
      </c>
      <c r="M10" s="109"/>
      <c r="N10" s="108">
        <v>2343316.39</v>
      </c>
      <c r="O10" s="109"/>
      <c r="P10" s="108">
        <v>11498342.060000001</v>
      </c>
      <c r="Q10" s="108">
        <v>11907555.119999999</v>
      </c>
      <c r="R10" s="108">
        <v>1934103.33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500039</v>
      </c>
      <c r="J11" s="109" t="s">
        <v>388</v>
      </c>
      <c r="K11" s="149"/>
      <c r="L11" s="14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500039</v>
      </c>
      <c r="J12" s="109" t="s">
        <v>388</v>
      </c>
      <c r="K12" s="149" t="s">
        <v>386</v>
      </c>
      <c r="L12" s="149" t="s">
        <v>26</v>
      </c>
      <c r="M12" s="109"/>
      <c r="N12" s="108">
        <v>23330623.489999998</v>
      </c>
      <c r="O12" s="109"/>
      <c r="P12" s="108">
        <v>32654315.719999999</v>
      </c>
      <c r="Q12" s="108">
        <v>33027846.219999999</v>
      </c>
      <c r="R12" s="108">
        <v>22957092.989999998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500042</v>
      </c>
      <c r="J13" s="109" t="s">
        <v>389</v>
      </c>
      <c r="K13" s="149"/>
      <c r="L13" s="149" t="s">
        <v>26</v>
      </c>
      <c r="M13" s="109"/>
      <c r="N13" s="108">
        <v>13842224.300000001</v>
      </c>
      <c r="O13" s="109"/>
      <c r="P13" s="108">
        <v>3361700.1</v>
      </c>
      <c r="Q13" s="108">
        <v>6723400.2000000002</v>
      </c>
      <c r="R13" s="108">
        <v>10480524.199999999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500042</v>
      </c>
      <c r="J14" s="109" t="s">
        <v>389</v>
      </c>
      <c r="K14" s="149" t="s">
        <v>386</v>
      </c>
      <c r="L14" s="149" t="s">
        <v>26</v>
      </c>
      <c r="M14" s="109"/>
      <c r="N14" s="108">
        <v>2829971.54</v>
      </c>
      <c r="O14" s="109"/>
      <c r="P14" s="108">
        <v>2269533.88</v>
      </c>
      <c r="Q14" s="108">
        <v>2822697.08</v>
      </c>
      <c r="R14" s="108">
        <v>2276808.34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500051</v>
      </c>
      <c r="J15" s="109" t="s">
        <v>761</v>
      </c>
      <c r="K15" s="149"/>
      <c r="L15" s="149" t="s">
        <v>26</v>
      </c>
      <c r="M15" s="109"/>
      <c r="N15" s="108">
        <v>4653550.4000000004</v>
      </c>
      <c r="O15" s="109"/>
      <c r="P15" s="109">
        <v>0</v>
      </c>
      <c r="Q15" s="108">
        <v>1610441.75</v>
      </c>
      <c r="R15" s="108">
        <v>3043108.65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500051</v>
      </c>
      <c r="J16" s="109" t="s">
        <v>761</v>
      </c>
      <c r="K16" s="149" t="s">
        <v>386</v>
      </c>
      <c r="L16" s="149" t="s">
        <v>26</v>
      </c>
      <c r="M16" s="109"/>
      <c r="N16" s="108">
        <v>833552.87</v>
      </c>
      <c r="O16" s="109"/>
      <c r="P16" s="108">
        <v>1568884.41</v>
      </c>
      <c r="Q16" s="108">
        <v>1733950.26</v>
      </c>
      <c r="R16" s="108">
        <v>668487.02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500145</v>
      </c>
      <c r="J17" s="109" t="s">
        <v>762</v>
      </c>
      <c r="K17" s="149"/>
      <c r="L17" s="149" t="s">
        <v>26</v>
      </c>
      <c r="M17" s="109"/>
      <c r="N17" s="108">
        <v>1262189.96</v>
      </c>
      <c r="O17" s="109"/>
      <c r="P17" s="109">
        <v>0</v>
      </c>
      <c r="Q17" s="108">
        <v>60000</v>
      </c>
      <c r="R17" s="108">
        <v>1202189.96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500186</v>
      </c>
      <c r="J18" s="109" t="s">
        <v>764</v>
      </c>
      <c r="K18" s="149"/>
      <c r="L18" s="149" t="s">
        <v>26</v>
      </c>
      <c r="M18" s="109"/>
      <c r="N18" s="108">
        <v>28239730.059999999</v>
      </c>
      <c r="O18" s="109"/>
      <c r="P18" s="109">
        <v>0</v>
      </c>
      <c r="Q18" s="109">
        <v>0</v>
      </c>
      <c r="R18" s="108">
        <v>28239730.059999999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500186</v>
      </c>
      <c r="J19" s="109" t="s">
        <v>764</v>
      </c>
      <c r="K19" s="149" t="s">
        <v>386</v>
      </c>
      <c r="L19" s="149" t="s">
        <v>26</v>
      </c>
      <c r="M19" s="109"/>
      <c r="N19" s="108">
        <v>-1806709.43</v>
      </c>
      <c r="O19" s="109"/>
      <c r="P19" s="108">
        <v>172302681.87</v>
      </c>
      <c r="Q19" s="108">
        <v>173199192.94999999</v>
      </c>
      <c r="R19" s="108">
        <v>-2703220.51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500187</v>
      </c>
      <c r="J20" s="109" t="s">
        <v>390</v>
      </c>
      <c r="K20" s="149"/>
      <c r="L20" s="14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500197</v>
      </c>
      <c r="J21" s="109" t="s">
        <v>391</v>
      </c>
      <c r="K21" s="149"/>
      <c r="L21" s="14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500206</v>
      </c>
      <c r="J22" s="109" t="s">
        <v>392</v>
      </c>
      <c r="K22" s="149"/>
      <c r="L22" s="149" t="s">
        <v>26</v>
      </c>
      <c r="M22" s="109"/>
      <c r="N22" s="108">
        <v>55763228.859999999</v>
      </c>
      <c r="O22" s="109"/>
      <c r="P22" s="109">
        <v>0</v>
      </c>
      <c r="Q22" s="108">
        <v>343081.72</v>
      </c>
      <c r="R22" s="108">
        <v>55420147.140000001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500206</v>
      </c>
      <c r="J23" s="109" t="s">
        <v>392</v>
      </c>
      <c r="K23" s="149" t="s">
        <v>386</v>
      </c>
      <c r="L23" s="149" t="s">
        <v>26</v>
      </c>
      <c r="M23" s="109"/>
      <c r="N23" s="108">
        <v>9529590.0399999991</v>
      </c>
      <c r="O23" s="109"/>
      <c r="P23" s="108">
        <v>10883968.07</v>
      </c>
      <c r="Q23" s="108">
        <v>13096019.199999999</v>
      </c>
      <c r="R23" s="108">
        <v>7317538.9100000001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500265</v>
      </c>
      <c r="J24" s="109" t="s">
        <v>393</v>
      </c>
      <c r="K24" s="149"/>
      <c r="L24" s="14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500265</v>
      </c>
      <c r="J25" s="109" t="s">
        <v>393</v>
      </c>
      <c r="K25" s="149" t="s">
        <v>386</v>
      </c>
      <c r="L25" s="149" t="s">
        <v>26</v>
      </c>
      <c r="M25" s="109"/>
      <c r="N25" s="108">
        <v>14339930.050000001</v>
      </c>
      <c r="O25" s="109"/>
      <c r="P25" s="108">
        <v>23033007.879999999</v>
      </c>
      <c r="Q25" s="108">
        <v>25598875.59</v>
      </c>
      <c r="R25" s="108">
        <v>11774062.34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500271</v>
      </c>
      <c r="J26" s="109" t="s">
        <v>394</v>
      </c>
      <c r="K26" s="149"/>
      <c r="L26" s="149" t="s">
        <v>26</v>
      </c>
      <c r="M26" s="109"/>
      <c r="N26" s="108">
        <v>30227856.059999999</v>
      </c>
      <c r="O26" s="109"/>
      <c r="P26" s="109">
        <v>0</v>
      </c>
      <c r="Q26" s="109">
        <v>0</v>
      </c>
      <c r="R26" s="108">
        <v>30227856.059999999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500271</v>
      </c>
      <c r="J27" s="109" t="s">
        <v>394</v>
      </c>
      <c r="K27" s="149" t="s">
        <v>386</v>
      </c>
      <c r="L27" s="149" t="s">
        <v>26</v>
      </c>
      <c r="M27" s="109"/>
      <c r="N27" s="108">
        <v>1006286.19</v>
      </c>
      <c r="O27" s="109"/>
      <c r="P27" s="108">
        <v>4085807.23</v>
      </c>
      <c r="Q27" s="108">
        <v>4614672.83</v>
      </c>
      <c r="R27" s="108">
        <v>477420.59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500274</v>
      </c>
      <c r="J28" s="109" t="s">
        <v>395</v>
      </c>
      <c r="K28" s="149"/>
      <c r="L28" s="14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500274</v>
      </c>
      <c r="J29" s="109" t="s">
        <v>395</v>
      </c>
      <c r="K29" s="149" t="s">
        <v>386</v>
      </c>
      <c r="L29" s="149" t="s">
        <v>26</v>
      </c>
      <c r="M29" s="109"/>
      <c r="N29" s="108">
        <v>10052946.35</v>
      </c>
      <c r="O29" s="109"/>
      <c r="P29" s="108">
        <v>9050627.8000000007</v>
      </c>
      <c r="Q29" s="108">
        <v>10326914.060000001</v>
      </c>
      <c r="R29" s="108">
        <v>8776660.0899999999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500286</v>
      </c>
      <c r="J30" s="109" t="s">
        <v>565</v>
      </c>
      <c r="K30" s="149"/>
      <c r="L30" s="149" t="s">
        <v>26</v>
      </c>
      <c r="M30" s="109"/>
      <c r="N30" s="108">
        <v>10947638.050000001</v>
      </c>
      <c r="O30" s="109"/>
      <c r="P30" s="109">
        <v>0</v>
      </c>
      <c r="Q30" s="109">
        <v>0</v>
      </c>
      <c r="R30" s="108">
        <v>10947638.050000001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500286</v>
      </c>
      <c r="J31" s="109" t="s">
        <v>565</v>
      </c>
      <c r="K31" s="149" t="s">
        <v>386</v>
      </c>
      <c r="L31" s="149" t="s">
        <v>26</v>
      </c>
      <c r="M31" s="109"/>
      <c r="N31" s="108">
        <v>6632227.9500000002</v>
      </c>
      <c r="O31" s="109"/>
      <c r="P31" s="108">
        <v>7882238.21</v>
      </c>
      <c r="Q31" s="108">
        <v>8478482.7699999996</v>
      </c>
      <c r="R31" s="108">
        <v>6035983.3899999997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500297</v>
      </c>
      <c r="J32" s="109" t="s">
        <v>396</v>
      </c>
      <c r="K32" s="149"/>
      <c r="L32" s="14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500297</v>
      </c>
      <c r="J33" s="109" t="s">
        <v>396</v>
      </c>
      <c r="K33" s="149" t="s">
        <v>386</v>
      </c>
      <c r="L33" s="149" t="s">
        <v>26</v>
      </c>
      <c r="M33" s="109"/>
      <c r="N33" s="108">
        <v>923596.69</v>
      </c>
      <c r="O33" s="109"/>
      <c r="P33" s="108">
        <v>8731082.9499999993</v>
      </c>
      <c r="Q33" s="108">
        <v>8866541.3900000006</v>
      </c>
      <c r="R33" s="108">
        <v>788138.25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500317</v>
      </c>
      <c r="J34" s="109" t="s">
        <v>766</v>
      </c>
      <c r="K34" s="149"/>
      <c r="L34" s="149" t="s">
        <v>26</v>
      </c>
      <c r="M34" s="109"/>
      <c r="N34" s="108">
        <v>516434.35</v>
      </c>
      <c r="O34" s="109"/>
      <c r="P34" s="109">
        <v>0</v>
      </c>
      <c r="Q34" s="109">
        <v>163.26</v>
      </c>
      <c r="R34" s="108">
        <v>516271.09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500323</v>
      </c>
      <c r="J35" s="109" t="s">
        <v>747</v>
      </c>
      <c r="K35" s="149"/>
      <c r="L35" s="149" t="s">
        <v>26</v>
      </c>
      <c r="M35" s="109"/>
      <c r="N35" s="108">
        <v>7999000</v>
      </c>
      <c r="O35" s="109"/>
      <c r="P35" s="108">
        <v>1500000</v>
      </c>
      <c r="Q35" s="108">
        <v>1500000</v>
      </c>
      <c r="R35" s="108">
        <v>7999000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500331</v>
      </c>
      <c r="J36" s="109" t="s">
        <v>767</v>
      </c>
      <c r="K36" s="149"/>
      <c r="L36" s="14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500331</v>
      </c>
      <c r="J37" s="109" t="s">
        <v>767</v>
      </c>
      <c r="K37" s="149" t="s">
        <v>386</v>
      </c>
      <c r="L37" s="149" t="s">
        <v>26</v>
      </c>
      <c r="M37" s="109"/>
      <c r="N37" s="108">
        <v>-9934812.0600000005</v>
      </c>
      <c r="O37" s="109"/>
      <c r="P37" s="108">
        <v>13254260.6</v>
      </c>
      <c r="Q37" s="108">
        <v>13348833.529999999</v>
      </c>
      <c r="R37" s="108">
        <v>-10029384.99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500360</v>
      </c>
      <c r="J38" s="109" t="s">
        <v>768</v>
      </c>
      <c r="K38" s="149"/>
      <c r="L38" s="14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500400</v>
      </c>
      <c r="J39" s="109" t="s">
        <v>397</v>
      </c>
      <c r="K39" s="149"/>
      <c r="L39" s="14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500400</v>
      </c>
      <c r="J40" s="109" t="s">
        <v>397</v>
      </c>
      <c r="K40" s="149" t="s">
        <v>386</v>
      </c>
      <c r="L40" s="149" t="s">
        <v>26</v>
      </c>
      <c r="M40" s="109"/>
      <c r="N40" s="108">
        <v>767371.06</v>
      </c>
      <c r="O40" s="109"/>
      <c r="P40" s="108">
        <v>1254172.3899999999</v>
      </c>
      <c r="Q40" s="108">
        <v>1369623.48</v>
      </c>
      <c r="R40" s="108">
        <v>651919.97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500401</v>
      </c>
      <c r="J41" s="109" t="s">
        <v>398</v>
      </c>
      <c r="K41" s="149"/>
      <c r="L41" s="14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500401</v>
      </c>
      <c r="J42" s="109" t="s">
        <v>398</v>
      </c>
      <c r="K42" s="149" t="s">
        <v>386</v>
      </c>
      <c r="L42" s="149" t="s">
        <v>26</v>
      </c>
      <c r="M42" s="109"/>
      <c r="N42" s="108">
        <v>5314050.96</v>
      </c>
      <c r="O42" s="109"/>
      <c r="P42" s="108">
        <v>4987253.2699999996</v>
      </c>
      <c r="Q42" s="108">
        <v>5824884.7800000003</v>
      </c>
      <c r="R42" s="108">
        <v>4476419.45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500470</v>
      </c>
      <c r="J43" s="109" t="s">
        <v>399</v>
      </c>
      <c r="K43" s="149"/>
      <c r="L43" s="149" t="s">
        <v>26</v>
      </c>
      <c r="M43" s="109"/>
      <c r="N43" s="108">
        <v>105631767.28</v>
      </c>
      <c r="O43" s="109"/>
      <c r="P43" s="109">
        <v>0</v>
      </c>
      <c r="Q43" s="109">
        <v>0</v>
      </c>
      <c r="R43" s="108">
        <v>105631767.28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500470</v>
      </c>
      <c r="J44" s="109" t="s">
        <v>399</v>
      </c>
      <c r="K44" s="149" t="s">
        <v>386</v>
      </c>
      <c r="L44" s="149" t="s">
        <v>26</v>
      </c>
      <c r="M44" s="109"/>
      <c r="N44" s="108">
        <v>66252607.630000003</v>
      </c>
      <c r="O44" s="109"/>
      <c r="P44" s="108">
        <v>75424894.120000005</v>
      </c>
      <c r="Q44" s="108">
        <v>81254581.560000002</v>
      </c>
      <c r="R44" s="108">
        <v>60422920.189999998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500507</v>
      </c>
      <c r="J45" s="109" t="s">
        <v>642</v>
      </c>
      <c r="K45" s="149"/>
      <c r="L45" s="149" t="s">
        <v>26</v>
      </c>
      <c r="M45" s="109"/>
      <c r="N45" s="108">
        <v>4038000</v>
      </c>
      <c r="O45" s="109"/>
      <c r="P45" s="108">
        <v>1173436.47</v>
      </c>
      <c r="Q45" s="108">
        <v>2647436.4700000002</v>
      </c>
      <c r="R45" s="108">
        <v>2564000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500508</v>
      </c>
      <c r="J46" s="109" t="s">
        <v>643</v>
      </c>
      <c r="K46" s="149"/>
      <c r="L46" s="14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500512</v>
      </c>
      <c r="J47" s="109" t="s">
        <v>400</v>
      </c>
      <c r="K47" s="149"/>
      <c r="L47" s="149" t="s">
        <v>26</v>
      </c>
      <c r="M47" s="109"/>
      <c r="N47" s="108">
        <v>118878766.92</v>
      </c>
      <c r="O47" s="109"/>
      <c r="P47" s="109">
        <v>0</v>
      </c>
      <c r="Q47" s="109">
        <v>0</v>
      </c>
      <c r="R47" s="108">
        <v>118878766.92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500512</v>
      </c>
      <c r="J48" s="109" t="s">
        <v>400</v>
      </c>
      <c r="K48" s="149" t="s">
        <v>386</v>
      </c>
      <c r="L48" s="149" t="s">
        <v>26</v>
      </c>
      <c r="M48" s="109"/>
      <c r="N48" s="108">
        <v>15772728.810000001</v>
      </c>
      <c r="O48" s="109"/>
      <c r="P48" s="108">
        <v>13492770.48</v>
      </c>
      <c r="Q48" s="108">
        <v>15772728.810000001</v>
      </c>
      <c r="R48" s="108">
        <v>13492770.48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500515</v>
      </c>
      <c r="J49" s="109" t="s">
        <v>401</v>
      </c>
      <c r="K49" s="149"/>
      <c r="L49" s="14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500515</v>
      </c>
      <c r="J50" s="109" t="s">
        <v>401</v>
      </c>
      <c r="K50" s="149" t="s">
        <v>386</v>
      </c>
      <c r="L50" s="149" t="s">
        <v>26</v>
      </c>
      <c r="M50" s="109"/>
      <c r="N50" s="108">
        <v>7036787.0999999996</v>
      </c>
      <c r="O50" s="109"/>
      <c r="P50" s="108">
        <v>9303041.3200000003</v>
      </c>
      <c r="Q50" s="108">
        <v>10478761.73</v>
      </c>
      <c r="R50" s="108">
        <v>5861066.6900000004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500520</v>
      </c>
      <c r="J51" s="109" t="s">
        <v>895</v>
      </c>
      <c r="K51" s="149"/>
      <c r="L51" s="149" t="s">
        <v>26</v>
      </c>
      <c r="M51" s="109"/>
      <c r="N51" s="108">
        <v>-20450848.059999999</v>
      </c>
      <c r="O51" s="109"/>
      <c r="P51" s="109">
        <v>0</v>
      </c>
      <c r="Q51" s="109">
        <v>0</v>
      </c>
      <c r="R51" s="108">
        <v>-20450848.059999999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500520</v>
      </c>
      <c r="J52" s="109" t="s">
        <v>895</v>
      </c>
      <c r="K52" s="149" t="s">
        <v>386</v>
      </c>
      <c r="L52" s="149" t="s">
        <v>26</v>
      </c>
      <c r="M52" s="109"/>
      <c r="N52" s="108">
        <v>31028348.059999999</v>
      </c>
      <c r="O52" s="109"/>
      <c r="P52" s="108">
        <v>54353348.530000001</v>
      </c>
      <c r="Q52" s="108">
        <v>54712098.579999998</v>
      </c>
      <c r="R52" s="108">
        <v>30669598.010000002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500522</v>
      </c>
      <c r="J53" s="109" t="s">
        <v>402</v>
      </c>
      <c r="K53" s="149"/>
      <c r="L53" s="14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500522</v>
      </c>
      <c r="J54" s="109" t="s">
        <v>402</v>
      </c>
      <c r="K54" s="149" t="s">
        <v>386</v>
      </c>
      <c r="L54" s="149" t="s">
        <v>26</v>
      </c>
      <c r="M54" s="109"/>
      <c r="N54" s="108">
        <v>7946355.1399999997</v>
      </c>
      <c r="O54" s="109"/>
      <c r="P54" s="108">
        <v>7712633.6799999997</v>
      </c>
      <c r="Q54" s="108">
        <v>7946355.1399999997</v>
      </c>
      <c r="R54" s="108">
        <v>7712633.6799999997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500523</v>
      </c>
      <c r="J55" s="109" t="s">
        <v>644</v>
      </c>
      <c r="K55" s="149"/>
      <c r="L55" s="149" t="s">
        <v>26</v>
      </c>
      <c r="M55" s="109"/>
      <c r="N55" s="108">
        <v>246605.85</v>
      </c>
      <c r="O55" s="109"/>
      <c r="P55" s="108">
        <v>9118684.7300000004</v>
      </c>
      <c r="Q55" s="108">
        <v>5683744.0300000003</v>
      </c>
      <c r="R55" s="108">
        <v>3681546.55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500523</v>
      </c>
      <c r="J56" s="109" t="s">
        <v>644</v>
      </c>
      <c r="K56" s="149" t="s">
        <v>386</v>
      </c>
      <c r="L56" s="149" t="s">
        <v>26</v>
      </c>
      <c r="M56" s="109"/>
      <c r="N56" s="108">
        <v>4097121.6</v>
      </c>
      <c r="O56" s="109"/>
      <c r="P56" s="108">
        <v>274259187</v>
      </c>
      <c r="Q56" s="108">
        <v>274449568.58999997</v>
      </c>
      <c r="R56" s="108">
        <v>3906740.01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500538</v>
      </c>
      <c r="J57" s="109" t="s">
        <v>403</v>
      </c>
      <c r="K57" s="149"/>
      <c r="L57" s="149" t="s">
        <v>26</v>
      </c>
      <c r="M57" s="109"/>
      <c r="N57" s="108">
        <v>5772193.79</v>
      </c>
      <c r="O57" s="109"/>
      <c r="P57" s="108">
        <v>445424.09</v>
      </c>
      <c r="Q57" s="108">
        <v>1778903.35</v>
      </c>
      <c r="R57" s="108">
        <v>4438714.53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500538</v>
      </c>
      <c r="J58" s="109" t="s">
        <v>403</v>
      </c>
      <c r="K58" s="149" t="s">
        <v>386</v>
      </c>
      <c r="L58" s="149" t="s">
        <v>26</v>
      </c>
      <c r="M58" s="109"/>
      <c r="N58" s="108">
        <v>1737231.6</v>
      </c>
      <c r="O58" s="109"/>
      <c r="P58" s="108">
        <v>21193841.010000002</v>
      </c>
      <c r="Q58" s="108">
        <v>21418298.66</v>
      </c>
      <c r="R58" s="108">
        <v>1512773.95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500540</v>
      </c>
      <c r="J59" s="109" t="s">
        <v>748</v>
      </c>
      <c r="K59" s="149"/>
      <c r="L59" s="149" t="s">
        <v>26</v>
      </c>
      <c r="M59" s="109"/>
      <c r="N59" s="108">
        <v>58567720.060000002</v>
      </c>
      <c r="O59" s="109"/>
      <c r="P59" s="109">
        <v>0</v>
      </c>
      <c r="Q59" s="108">
        <v>1900499.34</v>
      </c>
      <c r="R59" s="108">
        <v>56667220.719999999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500540</v>
      </c>
      <c r="J60" s="109" t="s">
        <v>748</v>
      </c>
      <c r="K60" s="149" t="s">
        <v>386</v>
      </c>
      <c r="L60" s="149" t="s">
        <v>26</v>
      </c>
      <c r="M60" s="109"/>
      <c r="N60" s="108">
        <v>14677849.939999999</v>
      </c>
      <c r="O60" s="109"/>
      <c r="P60" s="108">
        <v>17253128.109999999</v>
      </c>
      <c r="Q60" s="108">
        <v>18377933.77</v>
      </c>
      <c r="R60" s="108">
        <v>13553044.279999999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500546</v>
      </c>
      <c r="J61" s="109" t="s">
        <v>404</v>
      </c>
      <c r="K61" s="149"/>
      <c r="L61" s="14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500555</v>
      </c>
      <c r="J62" s="109" t="s">
        <v>405</v>
      </c>
      <c r="K62" s="149"/>
      <c r="L62" s="14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500557</v>
      </c>
      <c r="J63" s="109" t="s">
        <v>406</v>
      </c>
      <c r="K63" s="149"/>
      <c r="L63" s="149" t="s">
        <v>26</v>
      </c>
      <c r="M63" s="109"/>
      <c r="N63" s="108">
        <v>110751629.14</v>
      </c>
      <c r="O63" s="109"/>
      <c r="P63" s="109">
        <v>0</v>
      </c>
      <c r="Q63" s="109">
        <v>0</v>
      </c>
      <c r="R63" s="108">
        <v>110751629.14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500557</v>
      </c>
      <c r="J64" s="109" t="s">
        <v>406</v>
      </c>
      <c r="K64" s="149" t="s">
        <v>386</v>
      </c>
      <c r="L64" s="149" t="s">
        <v>26</v>
      </c>
      <c r="M64" s="109"/>
      <c r="N64" s="108">
        <v>37411495.210000001</v>
      </c>
      <c r="O64" s="109"/>
      <c r="P64" s="108">
        <v>35742943.82</v>
      </c>
      <c r="Q64" s="108">
        <v>40768093.5</v>
      </c>
      <c r="R64" s="108">
        <v>32386345.530000001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500558</v>
      </c>
      <c r="J65" s="109" t="s">
        <v>406</v>
      </c>
      <c r="K65" s="149"/>
      <c r="L65" s="149" t="s">
        <v>26</v>
      </c>
      <c r="M65" s="109"/>
      <c r="N65" s="108">
        <v>121567989.73999999</v>
      </c>
      <c r="O65" s="109"/>
      <c r="P65" s="109">
        <v>0</v>
      </c>
      <c r="Q65" s="109">
        <v>0</v>
      </c>
      <c r="R65" s="108">
        <v>121567989.73999999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500558</v>
      </c>
      <c r="J66" s="109" t="s">
        <v>406</v>
      </c>
      <c r="K66" s="149" t="s">
        <v>386</v>
      </c>
      <c r="L66" s="149" t="s">
        <v>26</v>
      </c>
      <c r="M66" s="109"/>
      <c r="N66" s="108">
        <v>47285650.149999999</v>
      </c>
      <c r="O66" s="109"/>
      <c r="P66" s="108">
        <v>46687019.899999999</v>
      </c>
      <c r="Q66" s="108">
        <v>52413915.979999997</v>
      </c>
      <c r="R66" s="108">
        <v>41558754.07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500560</v>
      </c>
      <c r="J67" s="109" t="s">
        <v>407</v>
      </c>
      <c r="K67" s="149"/>
      <c r="L67" s="149" t="s">
        <v>26</v>
      </c>
      <c r="M67" s="109"/>
      <c r="N67" s="108">
        <v>768800</v>
      </c>
      <c r="O67" s="109"/>
      <c r="P67" s="109">
        <v>0</v>
      </c>
      <c r="Q67" s="109">
        <v>0</v>
      </c>
      <c r="R67" s="108">
        <v>768800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500576</v>
      </c>
      <c r="J68" s="109" t="s">
        <v>408</v>
      </c>
      <c r="K68" s="149"/>
      <c r="L68" s="149" t="s">
        <v>26</v>
      </c>
      <c r="M68" s="109"/>
      <c r="N68" s="108">
        <v>2799524</v>
      </c>
      <c r="O68" s="109"/>
      <c r="P68" s="109">
        <v>0</v>
      </c>
      <c r="Q68" s="109">
        <v>0</v>
      </c>
      <c r="R68" s="108">
        <v>2799524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500576</v>
      </c>
      <c r="J69" s="109" t="s">
        <v>408</v>
      </c>
      <c r="K69" s="149" t="s">
        <v>386</v>
      </c>
      <c r="L69" s="149" t="s">
        <v>26</v>
      </c>
      <c r="M69" s="109"/>
      <c r="N69" s="108">
        <v>482463.23</v>
      </c>
      <c r="O69" s="109"/>
      <c r="P69" s="108">
        <v>491774.76</v>
      </c>
      <c r="Q69" s="108">
        <v>542293.99</v>
      </c>
      <c r="R69" s="108">
        <v>431944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500577</v>
      </c>
      <c r="J70" s="109" t="s">
        <v>409</v>
      </c>
      <c r="K70" s="149"/>
      <c r="L70" s="149" t="s">
        <v>26</v>
      </c>
      <c r="M70" s="109"/>
      <c r="N70" s="108">
        <v>825792.56</v>
      </c>
      <c r="O70" s="109"/>
      <c r="P70" s="109">
        <v>0</v>
      </c>
      <c r="Q70" s="109">
        <v>0</v>
      </c>
      <c r="R70" s="108">
        <v>825792.56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500590</v>
      </c>
      <c r="J71" s="109" t="s">
        <v>410</v>
      </c>
      <c r="K71" s="149"/>
      <c r="L71" s="149" t="s">
        <v>26</v>
      </c>
      <c r="M71" s="109"/>
      <c r="N71" s="108">
        <v>4765370.51</v>
      </c>
      <c r="O71" s="109"/>
      <c r="P71" s="109">
        <v>0</v>
      </c>
      <c r="Q71" s="109">
        <v>0</v>
      </c>
      <c r="R71" s="108">
        <v>4765370.51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500590</v>
      </c>
      <c r="J72" s="109" t="s">
        <v>410</v>
      </c>
      <c r="K72" s="149" t="s">
        <v>386</v>
      </c>
      <c r="L72" s="149" t="s">
        <v>26</v>
      </c>
      <c r="M72" s="109"/>
      <c r="N72" s="108">
        <v>1139702.3400000001</v>
      </c>
      <c r="O72" s="109"/>
      <c r="P72" s="108">
        <v>1039715.92</v>
      </c>
      <c r="Q72" s="108">
        <v>1139702.3400000001</v>
      </c>
      <c r="R72" s="108">
        <v>1039715.92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500613</v>
      </c>
      <c r="J73" s="109" t="s">
        <v>411</v>
      </c>
      <c r="K73" s="149"/>
      <c r="L73" s="149" t="s">
        <v>26</v>
      </c>
      <c r="M73" s="109"/>
      <c r="N73" s="108">
        <v>7458382.4800000004</v>
      </c>
      <c r="O73" s="109"/>
      <c r="P73" s="109">
        <v>0</v>
      </c>
      <c r="Q73" s="109">
        <v>0</v>
      </c>
      <c r="R73" s="108">
        <v>7458382.4800000004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500617</v>
      </c>
      <c r="J74" s="109" t="s">
        <v>749</v>
      </c>
      <c r="K74" s="149"/>
      <c r="L74" s="149" t="s">
        <v>26</v>
      </c>
      <c r="M74" s="109"/>
      <c r="N74" s="108">
        <v>186376</v>
      </c>
      <c r="O74" s="109"/>
      <c r="P74" s="109">
        <v>0</v>
      </c>
      <c r="Q74" s="109">
        <v>0</v>
      </c>
      <c r="R74" s="108">
        <v>186376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500626</v>
      </c>
      <c r="J75" s="109" t="s">
        <v>769</v>
      </c>
      <c r="K75" s="149"/>
      <c r="L75" s="149" t="s">
        <v>26</v>
      </c>
      <c r="M75" s="109"/>
      <c r="N75" s="108">
        <v>81215554.040000007</v>
      </c>
      <c r="O75" s="109"/>
      <c r="P75" s="109">
        <v>0</v>
      </c>
      <c r="Q75" s="109">
        <v>0</v>
      </c>
      <c r="R75" s="108">
        <v>81215554.040000007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500626</v>
      </c>
      <c r="J76" s="109" t="s">
        <v>769</v>
      </c>
      <c r="K76" s="149" t="s">
        <v>386</v>
      </c>
      <c r="L76" s="149" t="s">
        <v>26</v>
      </c>
      <c r="M76" s="109"/>
      <c r="N76" s="108">
        <v>1167543.81</v>
      </c>
      <c r="O76" s="109"/>
      <c r="P76" s="108">
        <v>7614570.0499999998</v>
      </c>
      <c r="Q76" s="108">
        <v>10408702.539999999</v>
      </c>
      <c r="R76" s="108">
        <v>-1626588.68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500629</v>
      </c>
      <c r="J77" s="109" t="s">
        <v>412</v>
      </c>
      <c r="K77" s="149"/>
      <c r="L77" s="149" t="s">
        <v>26</v>
      </c>
      <c r="M77" s="109"/>
      <c r="N77" s="108">
        <v>3820579.07</v>
      </c>
      <c r="O77" s="109"/>
      <c r="P77" s="109">
        <v>0</v>
      </c>
      <c r="Q77" s="108">
        <v>86179.72</v>
      </c>
      <c r="R77" s="108">
        <v>3734399.35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500630</v>
      </c>
      <c r="J78" s="109" t="s">
        <v>770</v>
      </c>
      <c r="K78" s="149"/>
      <c r="L78" s="149" t="s">
        <v>26</v>
      </c>
      <c r="M78" s="109"/>
      <c r="N78" s="108">
        <v>320914069.16000003</v>
      </c>
      <c r="O78" s="109"/>
      <c r="P78" s="109">
        <v>0</v>
      </c>
      <c r="Q78" s="109">
        <v>0</v>
      </c>
      <c r="R78" s="108">
        <v>320914069.16000003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500630</v>
      </c>
      <c r="J79" s="109" t="s">
        <v>770</v>
      </c>
      <c r="K79" s="149" t="s">
        <v>386</v>
      </c>
      <c r="L79" s="149" t="s">
        <v>26</v>
      </c>
      <c r="M79" s="109"/>
      <c r="N79" s="108">
        <v>77616588.150000006</v>
      </c>
      <c r="O79" s="109"/>
      <c r="P79" s="108">
        <v>64105631.799999997</v>
      </c>
      <c r="Q79" s="108">
        <v>77622329.790000007</v>
      </c>
      <c r="R79" s="108">
        <v>64099890.159999996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500631</v>
      </c>
      <c r="J80" s="109" t="s">
        <v>413</v>
      </c>
      <c r="K80" s="149"/>
      <c r="L80" s="149" t="s">
        <v>26</v>
      </c>
      <c r="M80" s="109"/>
      <c r="N80" s="108">
        <v>574171.62</v>
      </c>
      <c r="O80" s="109"/>
      <c r="P80" s="109">
        <v>0</v>
      </c>
      <c r="Q80" s="109">
        <v>0</v>
      </c>
      <c r="R80" s="108">
        <v>574171.62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500631</v>
      </c>
      <c r="J81" s="109" t="s">
        <v>413</v>
      </c>
      <c r="K81" s="149" t="s">
        <v>386</v>
      </c>
      <c r="L81" s="149" t="s">
        <v>26</v>
      </c>
      <c r="M81" s="109"/>
      <c r="N81" s="108">
        <v>63584.3</v>
      </c>
      <c r="O81" s="109"/>
      <c r="P81" s="108">
        <v>34935.699999999997</v>
      </c>
      <c r="Q81" s="108">
        <v>64803.49</v>
      </c>
      <c r="R81" s="108">
        <v>33716.51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500640</v>
      </c>
      <c r="J82" s="109" t="s">
        <v>414</v>
      </c>
      <c r="K82" s="149"/>
      <c r="L82" s="149" t="s">
        <v>26</v>
      </c>
      <c r="M82" s="109"/>
      <c r="N82" s="108">
        <v>113840057.72</v>
      </c>
      <c r="O82" s="109"/>
      <c r="P82" s="109">
        <v>0</v>
      </c>
      <c r="Q82" s="109">
        <v>0</v>
      </c>
      <c r="R82" s="108">
        <v>113840057.72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500640</v>
      </c>
      <c r="J83" s="109" t="s">
        <v>414</v>
      </c>
      <c r="K83" s="149" t="s">
        <v>386</v>
      </c>
      <c r="L83" s="149" t="s">
        <v>26</v>
      </c>
      <c r="M83" s="109"/>
      <c r="N83" s="108">
        <v>35040370.270000003</v>
      </c>
      <c r="O83" s="109"/>
      <c r="P83" s="108">
        <v>31038381.289999999</v>
      </c>
      <c r="Q83" s="108">
        <v>36087859.270000003</v>
      </c>
      <c r="R83" s="108">
        <v>29990892.289999999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500642</v>
      </c>
      <c r="J84" s="109" t="s">
        <v>414</v>
      </c>
      <c r="K84" s="149"/>
      <c r="L84" s="149" t="s">
        <v>26</v>
      </c>
      <c r="M84" s="109"/>
      <c r="N84" s="108">
        <v>154528840.5</v>
      </c>
      <c r="O84" s="109"/>
      <c r="P84" s="109">
        <v>0</v>
      </c>
      <c r="Q84" s="109">
        <v>0</v>
      </c>
      <c r="R84" s="108">
        <v>154528840.5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500642</v>
      </c>
      <c r="J85" s="109" t="s">
        <v>414</v>
      </c>
      <c r="K85" s="149" t="s">
        <v>386</v>
      </c>
      <c r="L85" s="149" t="s">
        <v>26</v>
      </c>
      <c r="M85" s="109"/>
      <c r="N85" s="108">
        <v>46443659.5</v>
      </c>
      <c r="O85" s="109"/>
      <c r="P85" s="108">
        <v>40438159.5</v>
      </c>
      <c r="Q85" s="108">
        <v>47254409.5</v>
      </c>
      <c r="R85" s="108">
        <v>39627409.5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500644</v>
      </c>
      <c r="J86" s="109" t="s">
        <v>415</v>
      </c>
      <c r="K86" s="149"/>
      <c r="L86" s="149" t="s">
        <v>26</v>
      </c>
      <c r="M86" s="109"/>
      <c r="N86" s="108">
        <v>1067187.55</v>
      </c>
      <c r="O86" s="109"/>
      <c r="P86" s="109">
        <v>0</v>
      </c>
      <c r="Q86" s="109">
        <v>0</v>
      </c>
      <c r="R86" s="108">
        <v>1067187.55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500656</v>
      </c>
      <c r="J87" s="109" t="s">
        <v>915</v>
      </c>
      <c r="K87" s="149"/>
      <c r="L87" s="149" t="s">
        <v>26</v>
      </c>
      <c r="M87" s="109"/>
      <c r="N87" s="108">
        <v>83480983.530000001</v>
      </c>
      <c r="O87" s="109"/>
      <c r="P87" s="109">
        <v>0</v>
      </c>
      <c r="Q87" s="109">
        <v>0</v>
      </c>
      <c r="R87" s="108">
        <v>83480983.530000001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500656</v>
      </c>
      <c r="J88" s="109" t="s">
        <v>915</v>
      </c>
      <c r="K88" s="149" t="s">
        <v>386</v>
      </c>
      <c r="L88" s="149" t="s">
        <v>26</v>
      </c>
      <c r="M88" s="109"/>
      <c r="N88" s="108">
        <v>14705289.539999999</v>
      </c>
      <c r="O88" s="109"/>
      <c r="P88" s="108">
        <v>12511020.390000001</v>
      </c>
      <c r="Q88" s="108">
        <v>15841138.6</v>
      </c>
      <c r="R88" s="108">
        <v>11375171.33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500677</v>
      </c>
      <c r="J89" s="109" t="s">
        <v>750</v>
      </c>
      <c r="K89" s="149"/>
      <c r="L89" s="149" t="s">
        <v>26</v>
      </c>
      <c r="M89" s="109"/>
      <c r="N89" s="108">
        <v>751539880.23000002</v>
      </c>
      <c r="O89" s="109"/>
      <c r="P89" s="109">
        <v>0</v>
      </c>
      <c r="Q89" s="109">
        <v>0</v>
      </c>
      <c r="R89" s="108">
        <v>751539880.23000002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500677</v>
      </c>
      <c r="J90" s="109" t="s">
        <v>750</v>
      </c>
      <c r="K90" s="149" t="s">
        <v>386</v>
      </c>
      <c r="L90" s="149" t="s">
        <v>26</v>
      </c>
      <c r="M90" s="109"/>
      <c r="N90" s="108">
        <v>94660119.790000007</v>
      </c>
      <c r="O90" s="109"/>
      <c r="P90" s="108">
        <v>85059546.629999995</v>
      </c>
      <c r="Q90" s="108">
        <v>113759546.63</v>
      </c>
      <c r="R90" s="108">
        <v>65960119.789999999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500679</v>
      </c>
      <c r="J91" s="109" t="s">
        <v>416</v>
      </c>
      <c r="K91" s="149"/>
      <c r="L91" s="149" t="s">
        <v>26</v>
      </c>
      <c r="M91" s="109"/>
      <c r="N91" s="108">
        <v>247364006.03</v>
      </c>
      <c r="O91" s="109"/>
      <c r="P91" s="109">
        <v>0</v>
      </c>
      <c r="Q91" s="109">
        <v>0</v>
      </c>
      <c r="R91" s="108">
        <v>247364006.03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500679</v>
      </c>
      <c r="J92" s="109" t="s">
        <v>416</v>
      </c>
      <c r="K92" s="149" t="s">
        <v>386</v>
      </c>
      <c r="L92" s="149" t="s">
        <v>26</v>
      </c>
      <c r="M92" s="109"/>
      <c r="N92" s="108">
        <v>69960993.969999999</v>
      </c>
      <c r="O92" s="109"/>
      <c r="P92" s="108">
        <v>59198493.969999999</v>
      </c>
      <c r="Q92" s="108">
        <v>69960993.969999999</v>
      </c>
      <c r="R92" s="108">
        <v>59198493.969999999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500682</v>
      </c>
      <c r="J93" s="109" t="s">
        <v>771</v>
      </c>
      <c r="K93" s="149"/>
      <c r="L93" s="149" t="s">
        <v>26</v>
      </c>
      <c r="M93" s="109"/>
      <c r="N93" s="108">
        <v>2161207.92</v>
      </c>
      <c r="O93" s="109"/>
      <c r="P93" s="109">
        <v>0</v>
      </c>
      <c r="Q93" s="109">
        <v>0</v>
      </c>
      <c r="R93" s="108">
        <v>2161207.92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500682</v>
      </c>
      <c r="J94" s="109" t="s">
        <v>771</v>
      </c>
      <c r="K94" s="149" t="s">
        <v>386</v>
      </c>
      <c r="L94" s="149" t="s">
        <v>26</v>
      </c>
      <c r="M94" s="109"/>
      <c r="N94" s="108">
        <v>189824.6</v>
      </c>
      <c r="O94" s="109"/>
      <c r="P94" s="108">
        <v>937879.54</v>
      </c>
      <c r="Q94" s="108">
        <v>997341.9</v>
      </c>
      <c r="R94" s="108">
        <v>130362.24000000001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500686</v>
      </c>
      <c r="J95" s="109" t="s">
        <v>751</v>
      </c>
      <c r="K95" s="149"/>
      <c r="L95" s="149" t="s">
        <v>26</v>
      </c>
      <c r="M95" s="109"/>
      <c r="N95" s="108">
        <v>2322392.7400000002</v>
      </c>
      <c r="O95" s="109"/>
      <c r="P95" s="109">
        <v>0</v>
      </c>
      <c r="Q95" s="108">
        <v>61233.66</v>
      </c>
      <c r="R95" s="108">
        <v>2261159.08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500686</v>
      </c>
      <c r="J96" s="109" t="s">
        <v>751</v>
      </c>
      <c r="K96" s="149" t="s">
        <v>386</v>
      </c>
      <c r="L96" s="149" t="s">
        <v>26</v>
      </c>
      <c r="M96" s="109"/>
      <c r="N96" s="108">
        <v>850772.16</v>
      </c>
      <c r="O96" s="109"/>
      <c r="P96" s="108">
        <v>1031383.21</v>
      </c>
      <c r="Q96" s="108">
        <v>1137880.3</v>
      </c>
      <c r="R96" s="108">
        <v>744275.07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500693</v>
      </c>
      <c r="J97" s="109" t="s">
        <v>417</v>
      </c>
      <c r="K97" s="149"/>
      <c r="L97" s="149" t="s">
        <v>26</v>
      </c>
      <c r="M97" s="109"/>
      <c r="N97" s="108">
        <v>8409807.5299999993</v>
      </c>
      <c r="O97" s="109"/>
      <c r="P97" s="108">
        <v>5623853.6699999999</v>
      </c>
      <c r="Q97" s="108">
        <v>2803967.26</v>
      </c>
      <c r="R97" s="108">
        <v>11229693.939999999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500708</v>
      </c>
      <c r="J98" s="109" t="s">
        <v>418</v>
      </c>
      <c r="K98" s="149"/>
      <c r="L98" s="149" t="s">
        <v>26</v>
      </c>
      <c r="M98" s="109"/>
      <c r="N98" s="108">
        <v>30793113.690000001</v>
      </c>
      <c r="O98" s="109"/>
      <c r="P98" s="109">
        <v>0</v>
      </c>
      <c r="Q98" s="109">
        <v>0</v>
      </c>
      <c r="R98" s="108">
        <v>30793113.690000001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500708</v>
      </c>
      <c r="J99" s="109" t="s">
        <v>418</v>
      </c>
      <c r="K99" s="149" t="s">
        <v>386</v>
      </c>
      <c r="L99" s="149" t="s">
        <v>26</v>
      </c>
      <c r="M99" s="109"/>
      <c r="N99" s="108">
        <v>40312606.560000002</v>
      </c>
      <c r="O99" s="109"/>
      <c r="P99" s="108">
        <v>39984205.409999996</v>
      </c>
      <c r="Q99" s="108">
        <v>42395850.619999997</v>
      </c>
      <c r="R99" s="108">
        <v>37900961.350000001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500709</v>
      </c>
      <c r="J100" s="109" t="s">
        <v>418</v>
      </c>
      <c r="K100" s="149"/>
      <c r="L100" s="149" t="s">
        <v>26</v>
      </c>
      <c r="M100" s="109"/>
      <c r="N100" s="108">
        <v>127634769.66</v>
      </c>
      <c r="O100" s="109"/>
      <c r="P100" s="109">
        <v>0</v>
      </c>
      <c r="Q100" s="109">
        <v>0</v>
      </c>
      <c r="R100" s="108">
        <v>127634769.66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500709</v>
      </c>
      <c r="J101" s="109" t="s">
        <v>418</v>
      </c>
      <c r="K101" s="149" t="s">
        <v>386</v>
      </c>
      <c r="L101" s="149" t="s">
        <v>26</v>
      </c>
      <c r="M101" s="109"/>
      <c r="N101" s="108">
        <v>160072440.33000001</v>
      </c>
      <c r="O101" s="109"/>
      <c r="P101" s="108">
        <v>158743667.12</v>
      </c>
      <c r="Q101" s="108">
        <v>168501640.33000001</v>
      </c>
      <c r="R101" s="108">
        <v>150314467.12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500710</v>
      </c>
      <c r="J102" s="109" t="s">
        <v>772</v>
      </c>
      <c r="K102" s="149"/>
      <c r="L102" s="149" t="s">
        <v>26</v>
      </c>
      <c r="M102" s="109"/>
      <c r="N102" s="108">
        <v>375860.8</v>
      </c>
      <c r="O102" s="109"/>
      <c r="P102" s="109">
        <v>0</v>
      </c>
      <c r="Q102" s="108">
        <v>19636.759999999998</v>
      </c>
      <c r="R102" s="108">
        <v>356224.04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500716</v>
      </c>
      <c r="J103" s="109" t="s">
        <v>419</v>
      </c>
      <c r="K103" s="149"/>
      <c r="L103" s="149" t="s">
        <v>26</v>
      </c>
      <c r="M103" s="109"/>
      <c r="N103" s="108">
        <v>639412.21</v>
      </c>
      <c r="O103" s="109"/>
      <c r="P103" s="109">
        <v>0</v>
      </c>
      <c r="Q103" s="109">
        <v>0</v>
      </c>
      <c r="R103" s="108">
        <v>639412.21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500716</v>
      </c>
      <c r="J104" s="109" t="s">
        <v>419</v>
      </c>
      <c r="K104" s="149" t="s">
        <v>386</v>
      </c>
      <c r="L104" s="149" t="s">
        <v>26</v>
      </c>
      <c r="M104" s="109"/>
      <c r="N104" s="108">
        <v>265290.83</v>
      </c>
      <c r="O104" s="109"/>
      <c r="P104" s="108">
        <v>351747.18</v>
      </c>
      <c r="Q104" s="108">
        <v>382431.38</v>
      </c>
      <c r="R104" s="108">
        <v>234606.63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500717</v>
      </c>
      <c r="J105" s="109" t="s">
        <v>682</v>
      </c>
      <c r="K105" s="149"/>
      <c r="L105" s="149" t="s">
        <v>26</v>
      </c>
      <c r="M105" s="109"/>
      <c r="N105" s="108">
        <v>38119689.090000004</v>
      </c>
      <c r="O105" s="109"/>
      <c r="P105" s="108">
        <v>1147678.3999999999</v>
      </c>
      <c r="Q105" s="109">
        <v>0</v>
      </c>
      <c r="R105" s="108">
        <v>39267367.490000002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500717</v>
      </c>
      <c r="J106" s="109" t="s">
        <v>682</v>
      </c>
      <c r="K106" s="149" t="s">
        <v>386</v>
      </c>
      <c r="L106" s="149" t="s">
        <v>26</v>
      </c>
      <c r="M106" s="109"/>
      <c r="N106" s="108">
        <v>14954361.310000001</v>
      </c>
      <c r="O106" s="109"/>
      <c r="P106" s="108">
        <v>66816112.049999997</v>
      </c>
      <c r="Q106" s="108">
        <v>68644532.260000005</v>
      </c>
      <c r="R106" s="108">
        <v>13125941.1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500724</v>
      </c>
      <c r="J107" s="109" t="s">
        <v>414</v>
      </c>
      <c r="K107" s="149"/>
      <c r="L107" s="149" t="s">
        <v>26</v>
      </c>
      <c r="M107" s="109"/>
      <c r="N107" s="108">
        <v>56988405.469999999</v>
      </c>
      <c r="O107" s="109"/>
      <c r="P107" s="108">
        <v>11187039.52</v>
      </c>
      <c r="Q107" s="108">
        <v>20899464.059999999</v>
      </c>
      <c r="R107" s="108">
        <v>47275980.93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500724</v>
      </c>
      <c r="J108" s="109" t="s">
        <v>414</v>
      </c>
      <c r="K108" s="149" t="s">
        <v>386</v>
      </c>
      <c r="L108" s="149" t="s">
        <v>26</v>
      </c>
      <c r="M108" s="109"/>
      <c r="N108" s="108">
        <v>1956818.56</v>
      </c>
      <c r="O108" s="109"/>
      <c r="P108" s="108">
        <v>29905187.84</v>
      </c>
      <c r="Q108" s="108">
        <v>31747014.300000001</v>
      </c>
      <c r="R108" s="108">
        <v>114992.1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500732</v>
      </c>
      <c r="J109" s="109" t="s">
        <v>647</v>
      </c>
      <c r="K109" s="149"/>
      <c r="L109" s="149" t="s">
        <v>26</v>
      </c>
      <c r="M109" s="109"/>
      <c r="N109" s="108">
        <v>1138001.03</v>
      </c>
      <c r="O109" s="109"/>
      <c r="P109" s="108">
        <v>791211.39</v>
      </c>
      <c r="Q109" s="108">
        <v>623875.77</v>
      </c>
      <c r="R109" s="108">
        <v>1305336.6499999999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500732</v>
      </c>
      <c r="J110" s="109" t="s">
        <v>647</v>
      </c>
      <c r="K110" s="149" t="s">
        <v>386</v>
      </c>
      <c r="L110" s="149" t="s">
        <v>26</v>
      </c>
      <c r="M110" s="109"/>
      <c r="N110" s="108">
        <v>318569.46000000002</v>
      </c>
      <c r="O110" s="109"/>
      <c r="P110" s="108">
        <v>3564464.3</v>
      </c>
      <c r="Q110" s="108">
        <v>3613727.8</v>
      </c>
      <c r="R110" s="108">
        <v>269305.96000000002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500734</v>
      </c>
      <c r="J111" s="109" t="s">
        <v>648</v>
      </c>
      <c r="K111" s="149"/>
      <c r="L111" s="149" t="s">
        <v>26</v>
      </c>
      <c r="M111" s="109"/>
      <c r="N111" s="108">
        <v>5128857.3</v>
      </c>
      <c r="O111" s="109"/>
      <c r="P111" s="108">
        <v>3831443.4</v>
      </c>
      <c r="Q111" s="109">
        <v>0</v>
      </c>
      <c r="R111" s="108">
        <v>8960300.6999999993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500734</v>
      </c>
      <c r="J112" s="109" t="s">
        <v>648</v>
      </c>
      <c r="K112" s="149" t="s">
        <v>386</v>
      </c>
      <c r="L112" s="149" t="s">
        <v>26</v>
      </c>
      <c r="M112" s="109"/>
      <c r="N112" s="108">
        <v>1328266.56</v>
      </c>
      <c r="O112" s="109"/>
      <c r="P112" s="108">
        <v>13219408.689999999</v>
      </c>
      <c r="Q112" s="108">
        <v>13516795.92</v>
      </c>
      <c r="R112" s="108">
        <v>1030879.33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500735</v>
      </c>
      <c r="J113" s="109" t="s">
        <v>773</v>
      </c>
      <c r="K113" s="149"/>
      <c r="L113" s="149" t="s">
        <v>26</v>
      </c>
      <c r="M113" s="109"/>
      <c r="N113" s="108">
        <v>246037500</v>
      </c>
      <c r="O113" s="109"/>
      <c r="P113" s="109">
        <v>0</v>
      </c>
      <c r="Q113" s="109">
        <v>0</v>
      </c>
      <c r="R113" s="108">
        <v>246037500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500735</v>
      </c>
      <c r="J114" s="109" t="s">
        <v>773</v>
      </c>
      <c r="K114" s="149" t="s">
        <v>386</v>
      </c>
      <c r="L114" s="149" t="s">
        <v>26</v>
      </c>
      <c r="M114" s="109"/>
      <c r="N114" s="108">
        <v>71287500</v>
      </c>
      <c r="O114" s="109"/>
      <c r="P114" s="108">
        <v>60937773</v>
      </c>
      <c r="Q114" s="108">
        <v>71700273</v>
      </c>
      <c r="R114" s="108">
        <v>60525000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500742</v>
      </c>
      <c r="J115" s="109" t="s">
        <v>774</v>
      </c>
      <c r="K115" s="149"/>
      <c r="L115" s="149" t="s">
        <v>26</v>
      </c>
      <c r="M115" s="109"/>
      <c r="N115" s="108">
        <v>209667.35</v>
      </c>
      <c r="O115" s="109"/>
      <c r="P115" s="109">
        <v>0</v>
      </c>
      <c r="Q115" s="109">
        <v>0</v>
      </c>
      <c r="R115" s="108">
        <v>209667.35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500746</v>
      </c>
      <c r="J116" s="109" t="s">
        <v>420</v>
      </c>
      <c r="K116" s="149"/>
      <c r="L116" s="149" t="s">
        <v>26</v>
      </c>
      <c r="M116" s="109"/>
      <c r="N116" s="108">
        <v>317184000</v>
      </c>
      <c r="O116" s="109"/>
      <c r="P116" s="109">
        <v>0</v>
      </c>
      <c r="Q116" s="109">
        <v>0</v>
      </c>
      <c r="R116" s="108">
        <v>317184000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500746</v>
      </c>
      <c r="J117" s="109" t="s">
        <v>420</v>
      </c>
      <c r="K117" s="149" t="s">
        <v>386</v>
      </c>
      <c r="L117" s="149" t="s">
        <v>26</v>
      </c>
      <c r="M117" s="109"/>
      <c r="N117" s="108">
        <v>55740000</v>
      </c>
      <c r="O117" s="109"/>
      <c r="P117" s="108">
        <v>46308000</v>
      </c>
      <c r="Q117" s="108">
        <v>55740000</v>
      </c>
      <c r="R117" s="108">
        <v>46308000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500748</v>
      </c>
      <c r="J118" s="109" t="s">
        <v>752</v>
      </c>
      <c r="K118" s="149"/>
      <c r="L118" s="149" t="s">
        <v>26</v>
      </c>
      <c r="M118" s="109"/>
      <c r="N118" s="108">
        <v>696659.06</v>
      </c>
      <c r="O118" s="109"/>
      <c r="P118" s="109">
        <v>0</v>
      </c>
      <c r="Q118" s="109">
        <v>0</v>
      </c>
      <c r="R118" s="108">
        <v>696659.06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500749</v>
      </c>
      <c r="J119" s="109" t="s">
        <v>421</v>
      </c>
      <c r="K119" s="149"/>
      <c r="L119" s="149" t="s">
        <v>26</v>
      </c>
      <c r="M119" s="109"/>
      <c r="N119" s="108">
        <v>193511850</v>
      </c>
      <c r="O119" s="109"/>
      <c r="P119" s="109">
        <v>0</v>
      </c>
      <c r="Q119" s="109">
        <v>0</v>
      </c>
      <c r="R119" s="108">
        <v>193511850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500749</v>
      </c>
      <c r="J120" s="109" t="s">
        <v>421</v>
      </c>
      <c r="K120" s="149" t="s">
        <v>386</v>
      </c>
      <c r="L120" s="149" t="s">
        <v>26</v>
      </c>
      <c r="M120" s="109"/>
      <c r="N120" s="108">
        <v>40449400</v>
      </c>
      <c r="O120" s="109"/>
      <c r="P120" s="108">
        <v>155723500</v>
      </c>
      <c r="Q120" s="108">
        <v>159685000</v>
      </c>
      <c r="R120" s="108">
        <v>36487900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500758</v>
      </c>
      <c r="J121" s="109" t="s">
        <v>422</v>
      </c>
      <c r="K121" s="149"/>
      <c r="L121" s="149" t="s">
        <v>26</v>
      </c>
      <c r="M121" s="109"/>
      <c r="N121" s="108">
        <v>1074791.68</v>
      </c>
      <c r="O121" s="109"/>
      <c r="P121" s="109">
        <v>0</v>
      </c>
      <c r="Q121" s="108">
        <v>10000</v>
      </c>
      <c r="R121" s="108">
        <v>1064791.68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500768</v>
      </c>
      <c r="J122" s="109" t="s">
        <v>423</v>
      </c>
      <c r="K122" s="149"/>
      <c r="L122" s="149" t="s">
        <v>26</v>
      </c>
      <c r="M122" s="109"/>
      <c r="N122" s="108">
        <v>124013680.20999999</v>
      </c>
      <c r="O122" s="109"/>
      <c r="P122" s="108">
        <v>20169827.41</v>
      </c>
      <c r="Q122" s="108">
        <v>40509.199999999997</v>
      </c>
      <c r="R122" s="108">
        <v>144142998.41999999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500768</v>
      </c>
      <c r="J123" s="109" t="s">
        <v>423</v>
      </c>
      <c r="K123" s="149" t="s">
        <v>386</v>
      </c>
      <c r="L123" s="149" t="s">
        <v>26</v>
      </c>
      <c r="M123" s="109"/>
      <c r="N123" s="108">
        <v>17401463</v>
      </c>
      <c r="O123" s="109"/>
      <c r="P123" s="108">
        <v>119031654.2</v>
      </c>
      <c r="Q123" s="108">
        <v>123826563.39</v>
      </c>
      <c r="R123" s="108">
        <v>12606553.810000001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500770</v>
      </c>
      <c r="J124" s="109" t="s">
        <v>1033</v>
      </c>
      <c r="K124" s="149"/>
      <c r="L124" s="149" t="s">
        <v>26</v>
      </c>
      <c r="M124" s="109"/>
      <c r="N124" s="108">
        <v>49855600</v>
      </c>
      <c r="O124" s="109"/>
      <c r="P124" s="109">
        <v>0</v>
      </c>
      <c r="Q124" s="108">
        <v>49855600</v>
      </c>
      <c r="R124" s="109">
        <v>0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500770</v>
      </c>
      <c r="J125" s="109" t="s">
        <v>1033</v>
      </c>
      <c r="K125" s="149" t="s">
        <v>386</v>
      </c>
      <c r="L125" s="149" t="s">
        <v>26</v>
      </c>
      <c r="M125" s="109"/>
      <c r="N125" s="108">
        <v>13292075</v>
      </c>
      <c r="O125" s="109"/>
      <c r="P125" s="108">
        <v>12293100</v>
      </c>
      <c r="Q125" s="108">
        <v>25585175</v>
      </c>
      <c r="R125" s="109">
        <v>0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500776</v>
      </c>
      <c r="J126" s="109" t="s">
        <v>424</v>
      </c>
      <c r="K126" s="149"/>
      <c r="L126" s="149" t="s">
        <v>26</v>
      </c>
      <c r="M126" s="109"/>
      <c r="N126" s="108">
        <v>77782275.599999994</v>
      </c>
      <c r="O126" s="109"/>
      <c r="P126" s="109">
        <v>0</v>
      </c>
      <c r="Q126" s="109">
        <v>0</v>
      </c>
      <c r="R126" s="108">
        <v>77782275.599999994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500776</v>
      </c>
      <c r="J127" s="109" t="s">
        <v>424</v>
      </c>
      <c r="K127" s="149" t="s">
        <v>386</v>
      </c>
      <c r="L127" s="149" t="s">
        <v>26</v>
      </c>
      <c r="M127" s="109"/>
      <c r="N127" s="108">
        <v>26194549.399999999</v>
      </c>
      <c r="O127" s="109"/>
      <c r="P127" s="108">
        <v>25166251.870000001</v>
      </c>
      <c r="Q127" s="108">
        <v>28692764.379999999</v>
      </c>
      <c r="R127" s="108">
        <v>22668036.890000001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500781</v>
      </c>
      <c r="J128" s="109" t="s">
        <v>424</v>
      </c>
      <c r="K128" s="149"/>
      <c r="L128" s="149" t="s">
        <v>26</v>
      </c>
      <c r="M128" s="109"/>
      <c r="N128" s="108">
        <v>18230691.77</v>
      </c>
      <c r="O128" s="109"/>
      <c r="P128" s="109">
        <v>0</v>
      </c>
      <c r="Q128" s="109">
        <v>0</v>
      </c>
      <c r="R128" s="108">
        <v>18230691.77</v>
      </c>
    </row>
    <row r="129" spans="4:18" x14ac:dyDescent="0.2">
      <c r="D129" s="149" t="s">
        <v>384</v>
      </c>
      <c r="E129" s="109"/>
      <c r="F129" s="149">
        <v>138901</v>
      </c>
      <c r="G129" s="109"/>
      <c r="H129" s="109"/>
      <c r="I129" s="149">
        <v>500781</v>
      </c>
      <c r="J129" s="109" t="s">
        <v>424</v>
      </c>
      <c r="K129" s="149" t="s">
        <v>386</v>
      </c>
      <c r="L129" s="149" t="s">
        <v>26</v>
      </c>
      <c r="M129" s="109"/>
      <c r="N129" s="108">
        <v>5039808.2300000004</v>
      </c>
      <c r="O129" s="109"/>
      <c r="P129" s="108">
        <v>8645245.1999999993</v>
      </c>
      <c r="Q129" s="108">
        <v>9434495.1999999993</v>
      </c>
      <c r="R129" s="108">
        <v>4250558.2300000004</v>
      </c>
    </row>
    <row r="130" spans="4:18" x14ac:dyDescent="0.2">
      <c r="D130" s="149" t="s">
        <v>384</v>
      </c>
      <c r="E130" s="109"/>
      <c r="F130" s="149">
        <v>138901</v>
      </c>
      <c r="G130" s="109"/>
      <c r="H130" s="109"/>
      <c r="I130" s="149">
        <v>500782</v>
      </c>
      <c r="J130" s="109" t="s">
        <v>1034</v>
      </c>
      <c r="K130" s="149"/>
      <c r="L130" s="149" t="s">
        <v>26</v>
      </c>
      <c r="M130" s="109"/>
      <c r="N130" s="108">
        <v>71412400.959999993</v>
      </c>
      <c r="O130" s="109"/>
      <c r="P130" s="108">
        <v>8197724.04</v>
      </c>
      <c r="Q130" s="108">
        <v>79610125</v>
      </c>
      <c r="R130" s="109">
        <v>0</v>
      </c>
    </row>
    <row r="131" spans="4:18" x14ac:dyDescent="0.2">
      <c r="D131" s="149" t="s">
        <v>384</v>
      </c>
      <c r="E131" s="109"/>
      <c r="F131" s="149">
        <v>138901</v>
      </c>
      <c r="G131" s="109"/>
      <c r="H131" s="109"/>
      <c r="I131" s="149">
        <v>500782</v>
      </c>
      <c r="J131" s="109" t="s">
        <v>1034</v>
      </c>
      <c r="K131" s="149" t="s">
        <v>386</v>
      </c>
      <c r="L131" s="149" t="s">
        <v>26</v>
      </c>
      <c r="M131" s="109"/>
      <c r="N131" s="108">
        <v>8396903.0299999993</v>
      </c>
      <c r="O131" s="109"/>
      <c r="P131" s="108">
        <v>106026</v>
      </c>
      <c r="Q131" s="108">
        <v>8502929.0299999993</v>
      </c>
      <c r="R131" s="109">
        <v>0</v>
      </c>
    </row>
    <row r="132" spans="4:18" x14ac:dyDescent="0.2">
      <c r="D132" s="149" t="s">
        <v>384</v>
      </c>
      <c r="E132" s="109"/>
      <c r="F132" s="149">
        <v>138901</v>
      </c>
      <c r="G132" s="109"/>
      <c r="H132" s="109"/>
      <c r="I132" s="149">
        <v>500787</v>
      </c>
      <c r="J132" s="109" t="s">
        <v>775</v>
      </c>
      <c r="K132" s="149"/>
      <c r="L132" s="149" t="s">
        <v>26</v>
      </c>
      <c r="M132" s="109"/>
      <c r="N132" s="108">
        <v>54291464.590000004</v>
      </c>
      <c r="O132" s="109"/>
      <c r="P132" s="109">
        <v>0</v>
      </c>
      <c r="Q132" s="109">
        <v>0</v>
      </c>
      <c r="R132" s="108">
        <v>54291464.590000004</v>
      </c>
    </row>
    <row r="133" spans="4:18" x14ac:dyDescent="0.2">
      <c r="D133" s="149" t="s">
        <v>384</v>
      </c>
      <c r="E133" s="109"/>
      <c r="F133" s="149">
        <v>138901</v>
      </c>
      <c r="G133" s="109"/>
      <c r="H133" s="109"/>
      <c r="I133" s="149">
        <v>500787</v>
      </c>
      <c r="J133" s="109" t="s">
        <v>775</v>
      </c>
      <c r="K133" s="149" t="s">
        <v>386</v>
      </c>
      <c r="L133" s="149" t="s">
        <v>26</v>
      </c>
      <c r="M133" s="109"/>
      <c r="N133" s="108">
        <v>-5093.3900000000003</v>
      </c>
      <c r="O133" s="109"/>
      <c r="P133" s="108">
        <v>209434.62</v>
      </c>
      <c r="Q133" s="108">
        <v>2050629.2</v>
      </c>
      <c r="R133" s="108">
        <v>-1846287.97</v>
      </c>
    </row>
    <row r="134" spans="4:18" x14ac:dyDescent="0.2">
      <c r="D134" s="149" t="s">
        <v>384</v>
      </c>
      <c r="E134" s="109"/>
      <c r="F134" s="149">
        <v>138901</v>
      </c>
      <c r="G134" s="109"/>
      <c r="H134" s="109"/>
      <c r="I134" s="149">
        <v>500793</v>
      </c>
      <c r="J134" s="109" t="s">
        <v>753</v>
      </c>
      <c r="K134" s="149"/>
      <c r="L134" s="149" t="s">
        <v>26</v>
      </c>
      <c r="M134" s="109"/>
      <c r="N134" s="108">
        <v>9064736.3599999994</v>
      </c>
      <c r="O134" s="109"/>
      <c r="P134" s="109">
        <v>0</v>
      </c>
      <c r="Q134" s="109">
        <v>0</v>
      </c>
      <c r="R134" s="108">
        <v>9064736.3599999994</v>
      </c>
    </row>
    <row r="135" spans="4:18" x14ac:dyDescent="0.2">
      <c r="D135" s="149" t="s">
        <v>384</v>
      </c>
      <c r="E135" s="109"/>
      <c r="F135" s="149">
        <v>138901</v>
      </c>
      <c r="G135" s="109"/>
      <c r="H135" s="109"/>
      <c r="I135" s="149">
        <v>500793</v>
      </c>
      <c r="J135" s="109" t="s">
        <v>753</v>
      </c>
      <c r="K135" s="149" t="s">
        <v>386</v>
      </c>
      <c r="L135" s="149" t="s">
        <v>26</v>
      </c>
      <c r="M135" s="109"/>
      <c r="N135" s="108">
        <v>-131409.51999999999</v>
      </c>
      <c r="O135" s="109"/>
      <c r="P135" s="108">
        <v>1036524.55</v>
      </c>
      <c r="Q135" s="108">
        <v>1339510.22</v>
      </c>
      <c r="R135" s="108">
        <v>-434395.19</v>
      </c>
    </row>
    <row r="136" spans="4:18" x14ac:dyDescent="0.2">
      <c r="D136" s="149" t="s">
        <v>384</v>
      </c>
      <c r="E136" s="109"/>
      <c r="F136" s="149">
        <v>138901</v>
      </c>
      <c r="G136" s="109"/>
      <c r="H136" s="109"/>
      <c r="I136" s="149">
        <v>500796</v>
      </c>
      <c r="J136" s="109" t="s">
        <v>776</v>
      </c>
      <c r="K136" s="149"/>
      <c r="L136" s="149" t="s">
        <v>26</v>
      </c>
      <c r="M136" s="109"/>
      <c r="N136" s="108">
        <v>739652.67</v>
      </c>
      <c r="O136" s="109"/>
      <c r="P136" s="109">
        <v>0</v>
      </c>
      <c r="Q136" s="108">
        <v>346279.5</v>
      </c>
      <c r="R136" s="108">
        <v>393373.17</v>
      </c>
    </row>
    <row r="137" spans="4:18" x14ac:dyDescent="0.2">
      <c r="D137" s="149" t="s">
        <v>384</v>
      </c>
      <c r="E137" s="109"/>
      <c r="F137" s="149">
        <v>138901</v>
      </c>
      <c r="G137" s="109"/>
      <c r="H137" s="109"/>
      <c r="I137" s="149">
        <v>500800</v>
      </c>
      <c r="J137" s="109" t="s">
        <v>1034</v>
      </c>
      <c r="K137" s="149"/>
      <c r="L137" s="149" t="s">
        <v>26</v>
      </c>
      <c r="M137" s="109"/>
      <c r="N137" s="108">
        <v>41156130.700000003</v>
      </c>
      <c r="O137" s="109"/>
      <c r="P137" s="108">
        <v>1891039.89</v>
      </c>
      <c r="Q137" s="108">
        <v>43047170.590000004</v>
      </c>
      <c r="R137" s="109">
        <v>0</v>
      </c>
    </row>
    <row r="138" spans="4:18" x14ac:dyDescent="0.2">
      <c r="D138" s="149" t="s">
        <v>384</v>
      </c>
      <c r="E138" s="109"/>
      <c r="F138" s="149">
        <v>138901</v>
      </c>
      <c r="G138" s="109"/>
      <c r="H138" s="109"/>
      <c r="I138" s="149">
        <v>500800</v>
      </c>
      <c r="J138" s="109" t="s">
        <v>1034</v>
      </c>
      <c r="K138" s="149" t="s">
        <v>386</v>
      </c>
      <c r="L138" s="149" t="s">
        <v>26</v>
      </c>
      <c r="M138" s="109"/>
      <c r="N138" s="108">
        <v>1972392.98</v>
      </c>
      <c r="O138" s="109"/>
      <c r="P138" s="108">
        <v>160253.48000000001</v>
      </c>
      <c r="Q138" s="108">
        <v>2132646.46</v>
      </c>
      <c r="R138" s="109">
        <v>0</v>
      </c>
    </row>
    <row r="139" spans="4:18" x14ac:dyDescent="0.2">
      <c r="D139" s="149" t="s">
        <v>384</v>
      </c>
      <c r="E139" s="109"/>
      <c r="F139" s="149">
        <v>138901</v>
      </c>
      <c r="G139" s="109"/>
      <c r="H139" s="109"/>
      <c r="I139" s="149">
        <v>500805</v>
      </c>
      <c r="J139" s="109" t="s">
        <v>425</v>
      </c>
      <c r="K139" s="149"/>
      <c r="L139" s="149" t="s">
        <v>26</v>
      </c>
      <c r="M139" s="109"/>
      <c r="N139" s="108">
        <v>245658766.27000001</v>
      </c>
      <c r="O139" s="109"/>
      <c r="P139" s="109">
        <v>0</v>
      </c>
      <c r="Q139" s="109">
        <v>0</v>
      </c>
      <c r="R139" s="108">
        <v>245658766.27000001</v>
      </c>
    </row>
    <row r="140" spans="4:18" x14ac:dyDescent="0.2">
      <c r="D140" s="149" t="s">
        <v>384</v>
      </c>
      <c r="E140" s="109"/>
      <c r="F140" s="149">
        <v>138901</v>
      </c>
      <c r="G140" s="109"/>
      <c r="H140" s="109"/>
      <c r="I140" s="149">
        <v>500805</v>
      </c>
      <c r="J140" s="109" t="s">
        <v>425</v>
      </c>
      <c r="K140" s="149" t="s">
        <v>386</v>
      </c>
      <c r="L140" s="149" t="s">
        <v>26</v>
      </c>
      <c r="M140" s="109"/>
      <c r="N140" s="108">
        <v>9559.1299999999992</v>
      </c>
      <c r="O140" s="109"/>
      <c r="P140" s="108">
        <v>4031410.69</v>
      </c>
      <c r="Q140" s="108">
        <v>12363579.130000001</v>
      </c>
      <c r="R140" s="108">
        <v>-8322609.3099999996</v>
      </c>
    </row>
    <row r="141" spans="4:18" x14ac:dyDescent="0.2">
      <c r="D141" s="149" t="s">
        <v>384</v>
      </c>
      <c r="E141" s="109"/>
      <c r="F141" s="149">
        <v>138901</v>
      </c>
      <c r="G141" s="109"/>
      <c r="H141" s="109"/>
      <c r="I141" s="149">
        <v>500806</v>
      </c>
      <c r="J141" s="109" t="s">
        <v>426</v>
      </c>
      <c r="K141" s="149"/>
      <c r="L141" s="149" t="s">
        <v>26</v>
      </c>
      <c r="M141" s="109"/>
      <c r="N141" s="108">
        <v>988584.59</v>
      </c>
      <c r="O141" s="109"/>
      <c r="P141" s="109">
        <v>0</v>
      </c>
      <c r="Q141" s="109">
        <v>0</v>
      </c>
      <c r="R141" s="108">
        <v>988584.59</v>
      </c>
    </row>
    <row r="142" spans="4:18" x14ac:dyDescent="0.2">
      <c r="D142" s="149" t="s">
        <v>384</v>
      </c>
      <c r="E142" s="109"/>
      <c r="F142" s="149">
        <v>138901</v>
      </c>
      <c r="G142" s="109"/>
      <c r="H142" s="109"/>
      <c r="I142" s="149">
        <v>500807</v>
      </c>
      <c r="J142" s="109" t="s">
        <v>427</v>
      </c>
      <c r="K142" s="149"/>
      <c r="L142" s="149" t="s">
        <v>26</v>
      </c>
      <c r="M142" s="109"/>
      <c r="N142" s="108">
        <v>91203597.930000007</v>
      </c>
      <c r="O142" s="109"/>
      <c r="P142" s="109">
        <v>0</v>
      </c>
      <c r="Q142" s="109">
        <v>0</v>
      </c>
      <c r="R142" s="108">
        <v>91203597.930000007</v>
      </c>
    </row>
    <row r="143" spans="4:18" x14ac:dyDescent="0.2">
      <c r="D143" s="149" t="s">
        <v>384</v>
      </c>
      <c r="E143" s="109"/>
      <c r="F143" s="149">
        <v>138901</v>
      </c>
      <c r="G143" s="109"/>
      <c r="H143" s="109"/>
      <c r="I143" s="149">
        <v>500807</v>
      </c>
      <c r="J143" s="109" t="s">
        <v>427</v>
      </c>
      <c r="K143" s="149" t="s">
        <v>386</v>
      </c>
      <c r="L143" s="149" t="s">
        <v>26</v>
      </c>
      <c r="M143" s="109"/>
      <c r="N143" s="108">
        <v>-1327640.5900000001</v>
      </c>
      <c r="O143" s="109"/>
      <c r="P143" s="108">
        <v>1327640.5900000001</v>
      </c>
      <c r="Q143" s="108">
        <v>4375903.38</v>
      </c>
      <c r="R143" s="108">
        <v>-4375903.38</v>
      </c>
    </row>
    <row r="144" spans="4:18" x14ac:dyDescent="0.2">
      <c r="D144" s="149" t="s">
        <v>384</v>
      </c>
      <c r="E144" s="109"/>
      <c r="F144" s="149">
        <v>138901</v>
      </c>
      <c r="G144" s="109"/>
      <c r="H144" s="109"/>
      <c r="I144" s="149">
        <v>500808</v>
      </c>
      <c r="J144" s="109" t="s">
        <v>427</v>
      </c>
      <c r="K144" s="149"/>
      <c r="L144" s="149" t="s">
        <v>26</v>
      </c>
      <c r="M144" s="109"/>
      <c r="N144" s="108">
        <v>81219071.510000005</v>
      </c>
      <c r="O144" s="109"/>
      <c r="P144" s="109">
        <v>0</v>
      </c>
      <c r="Q144" s="109">
        <v>0</v>
      </c>
      <c r="R144" s="108">
        <v>81219071.510000005</v>
      </c>
    </row>
    <row r="145" spans="4:18" x14ac:dyDescent="0.2">
      <c r="D145" s="149" t="s">
        <v>384</v>
      </c>
      <c r="E145" s="109"/>
      <c r="F145" s="149">
        <v>138901</v>
      </c>
      <c r="G145" s="109"/>
      <c r="H145" s="109"/>
      <c r="I145" s="149">
        <v>500808</v>
      </c>
      <c r="J145" s="109" t="s">
        <v>427</v>
      </c>
      <c r="K145" s="149" t="s">
        <v>386</v>
      </c>
      <c r="L145" s="149" t="s">
        <v>26</v>
      </c>
      <c r="M145" s="109"/>
      <c r="N145" s="108">
        <v>-547406.85</v>
      </c>
      <c r="O145" s="109"/>
      <c r="P145" s="108">
        <v>1299428.6299999999</v>
      </c>
      <c r="Q145" s="108">
        <v>4035515.58</v>
      </c>
      <c r="R145" s="108">
        <v>-3283493.8</v>
      </c>
    </row>
    <row r="146" spans="4:18" x14ac:dyDescent="0.2">
      <c r="D146" s="149" t="s">
        <v>384</v>
      </c>
      <c r="E146" s="109"/>
      <c r="F146" s="149">
        <v>138901</v>
      </c>
      <c r="G146" s="109"/>
      <c r="H146" s="109"/>
      <c r="I146" s="149">
        <v>500827</v>
      </c>
      <c r="J146" s="109" t="s">
        <v>427</v>
      </c>
      <c r="K146" s="149"/>
      <c r="L146" s="149" t="s">
        <v>26</v>
      </c>
      <c r="M146" s="109"/>
      <c r="N146" s="108">
        <v>111844080.81</v>
      </c>
      <c r="O146" s="109"/>
      <c r="P146" s="109">
        <v>0</v>
      </c>
      <c r="Q146" s="109">
        <v>0</v>
      </c>
      <c r="R146" s="108">
        <v>111844080.81</v>
      </c>
    </row>
    <row r="147" spans="4:18" x14ac:dyDescent="0.2">
      <c r="D147" s="149" t="s">
        <v>384</v>
      </c>
      <c r="E147" s="109"/>
      <c r="F147" s="149">
        <v>138901</v>
      </c>
      <c r="G147" s="109"/>
      <c r="H147" s="109"/>
      <c r="I147" s="149">
        <v>500827</v>
      </c>
      <c r="J147" s="109" t="s">
        <v>427</v>
      </c>
      <c r="K147" s="149" t="s">
        <v>386</v>
      </c>
      <c r="L147" s="149" t="s">
        <v>26</v>
      </c>
      <c r="M147" s="109"/>
      <c r="N147" s="108">
        <v>-40876.57</v>
      </c>
      <c r="O147" s="109"/>
      <c r="P147" s="108">
        <v>1920931.05</v>
      </c>
      <c r="Q147" s="108">
        <v>5712885.6299999999</v>
      </c>
      <c r="R147" s="108">
        <v>-3832831.15</v>
      </c>
    </row>
    <row r="148" spans="4:18" x14ac:dyDescent="0.2">
      <c r="D148" s="149" t="s">
        <v>384</v>
      </c>
      <c r="E148" s="109"/>
      <c r="F148" s="149">
        <v>138901</v>
      </c>
      <c r="G148" s="109"/>
      <c r="H148" s="109"/>
      <c r="I148" s="149">
        <v>500829</v>
      </c>
      <c r="J148" s="109" t="s">
        <v>1116</v>
      </c>
      <c r="K148" s="149"/>
      <c r="L148" s="149" t="s">
        <v>26</v>
      </c>
      <c r="M148" s="109"/>
      <c r="N148" s="108">
        <v>676016.17</v>
      </c>
      <c r="O148" s="109"/>
      <c r="P148" s="108">
        <v>1659.76</v>
      </c>
      <c r="Q148" s="108">
        <v>240785.55</v>
      </c>
      <c r="R148" s="108">
        <v>436890.38</v>
      </c>
    </row>
    <row r="149" spans="4:18" x14ac:dyDescent="0.2">
      <c r="D149" s="149" t="s">
        <v>384</v>
      </c>
      <c r="E149" s="109"/>
      <c r="F149" s="149">
        <v>138901</v>
      </c>
      <c r="G149" s="109"/>
      <c r="H149" s="109"/>
      <c r="I149" s="149">
        <v>500829</v>
      </c>
      <c r="J149" s="109" t="s">
        <v>1116</v>
      </c>
      <c r="K149" s="149" t="s">
        <v>386</v>
      </c>
      <c r="L149" s="149" t="s">
        <v>26</v>
      </c>
      <c r="M149" s="109"/>
      <c r="N149" s="108">
        <v>-51042.84</v>
      </c>
      <c r="O149" s="109"/>
      <c r="P149" s="108">
        <v>200913.95</v>
      </c>
      <c r="Q149" s="108">
        <v>216169.53</v>
      </c>
      <c r="R149" s="108">
        <v>-66298.42</v>
      </c>
    </row>
    <row r="150" spans="4:18" x14ac:dyDescent="0.2">
      <c r="D150" s="149" t="s">
        <v>384</v>
      </c>
      <c r="E150" s="109"/>
      <c r="F150" s="149">
        <v>138901</v>
      </c>
      <c r="G150" s="109"/>
      <c r="H150" s="109"/>
      <c r="I150" s="149">
        <v>500839</v>
      </c>
      <c r="J150" s="109" t="s">
        <v>586</v>
      </c>
      <c r="K150" s="149"/>
      <c r="L150" s="149" t="s">
        <v>26</v>
      </c>
      <c r="M150" s="109"/>
      <c r="N150" s="108">
        <v>26905045.129999999</v>
      </c>
      <c r="O150" s="109"/>
      <c r="P150" s="109">
        <v>0</v>
      </c>
      <c r="Q150" s="109">
        <v>0</v>
      </c>
      <c r="R150" s="108">
        <v>26905045.129999999</v>
      </c>
    </row>
    <row r="151" spans="4:18" x14ac:dyDescent="0.2">
      <c r="D151" s="149" t="s">
        <v>384</v>
      </c>
      <c r="E151" s="109"/>
      <c r="F151" s="149">
        <v>138901</v>
      </c>
      <c r="G151" s="109"/>
      <c r="H151" s="109"/>
      <c r="I151" s="149">
        <v>500839</v>
      </c>
      <c r="J151" s="109" t="s">
        <v>586</v>
      </c>
      <c r="K151" s="149" t="s">
        <v>386</v>
      </c>
      <c r="L151" s="149" t="s">
        <v>26</v>
      </c>
      <c r="M151" s="109"/>
      <c r="N151" s="108">
        <v>6507955.1100000003</v>
      </c>
      <c r="O151" s="109"/>
      <c r="P151" s="108">
        <v>23006198.539999999</v>
      </c>
      <c r="Q151" s="108">
        <v>24139444.98</v>
      </c>
      <c r="R151" s="108">
        <v>5374708.6699999999</v>
      </c>
    </row>
    <row r="152" spans="4:18" x14ac:dyDescent="0.2">
      <c r="D152" s="149" t="s">
        <v>384</v>
      </c>
      <c r="E152" s="109"/>
      <c r="F152" s="149">
        <v>138901</v>
      </c>
      <c r="G152" s="109"/>
      <c r="H152" s="109"/>
      <c r="I152" s="149">
        <v>500840</v>
      </c>
      <c r="J152" s="109" t="s">
        <v>428</v>
      </c>
      <c r="K152" s="149"/>
      <c r="L152" s="149" t="s">
        <v>26</v>
      </c>
      <c r="M152" s="109"/>
      <c r="N152" s="108">
        <v>21016501.239999998</v>
      </c>
      <c r="O152" s="109"/>
      <c r="P152" s="108">
        <v>19028189.41</v>
      </c>
      <c r="Q152" s="108">
        <v>2333366.79</v>
      </c>
      <c r="R152" s="108">
        <v>37711323.859999999</v>
      </c>
    </row>
    <row r="153" spans="4:18" x14ac:dyDescent="0.2">
      <c r="D153" s="149" t="s">
        <v>384</v>
      </c>
      <c r="E153" s="109"/>
      <c r="F153" s="149">
        <v>138901</v>
      </c>
      <c r="G153" s="109"/>
      <c r="H153" s="109"/>
      <c r="I153" s="149">
        <v>500840</v>
      </c>
      <c r="J153" s="109" t="s">
        <v>428</v>
      </c>
      <c r="K153" s="149" t="s">
        <v>386</v>
      </c>
      <c r="L153" s="149" t="s">
        <v>26</v>
      </c>
      <c r="M153" s="109"/>
      <c r="N153" s="108">
        <v>734255.53</v>
      </c>
      <c r="O153" s="109"/>
      <c r="P153" s="108">
        <v>6617445.6299999999</v>
      </c>
      <c r="Q153" s="108">
        <v>7645209.5499999998</v>
      </c>
      <c r="R153" s="108">
        <v>-293508.39</v>
      </c>
    </row>
    <row r="154" spans="4:18" x14ac:dyDescent="0.2">
      <c r="D154" s="149" t="s">
        <v>384</v>
      </c>
      <c r="E154" s="109"/>
      <c r="F154" s="149">
        <v>138901</v>
      </c>
      <c r="G154" s="109"/>
      <c r="H154" s="109"/>
      <c r="I154" s="149">
        <v>500845</v>
      </c>
      <c r="J154" s="109" t="s">
        <v>754</v>
      </c>
      <c r="K154" s="149"/>
      <c r="L154" s="149" t="s">
        <v>26</v>
      </c>
      <c r="M154" s="109"/>
      <c r="N154" s="108">
        <v>250651183.83000001</v>
      </c>
      <c r="O154" s="109"/>
      <c r="P154" s="108">
        <v>19239090.050000001</v>
      </c>
      <c r="Q154" s="109">
        <v>0</v>
      </c>
      <c r="R154" s="108">
        <v>269890273.88</v>
      </c>
    </row>
    <row r="155" spans="4:18" x14ac:dyDescent="0.2">
      <c r="D155" s="149" t="s">
        <v>384</v>
      </c>
      <c r="E155" s="109"/>
      <c r="F155" s="149">
        <v>138901</v>
      </c>
      <c r="G155" s="109"/>
      <c r="H155" s="109"/>
      <c r="I155" s="149">
        <v>500845</v>
      </c>
      <c r="J155" s="109" t="s">
        <v>754</v>
      </c>
      <c r="K155" s="149" t="s">
        <v>386</v>
      </c>
      <c r="L155" s="149" t="s">
        <v>26</v>
      </c>
      <c r="M155" s="109"/>
      <c r="N155" s="108">
        <v>1886308.45</v>
      </c>
      <c r="O155" s="109"/>
      <c r="P155" s="108">
        <v>5154145.79</v>
      </c>
      <c r="Q155" s="108">
        <v>13695728.32</v>
      </c>
      <c r="R155" s="108">
        <v>-6655274.0800000001</v>
      </c>
    </row>
    <row r="156" spans="4:18" x14ac:dyDescent="0.2">
      <c r="D156" s="149" t="s">
        <v>384</v>
      </c>
      <c r="E156" s="109"/>
      <c r="F156" s="149">
        <v>138901</v>
      </c>
      <c r="G156" s="109"/>
      <c r="H156" s="109"/>
      <c r="I156" s="149">
        <v>500846</v>
      </c>
      <c r="J156" s="109" t="s">
        <v>754</v>
      </c>
      <c r="K156" s="149"/>
      <c r="L156" s="149" t="s">
        <v>26</v>
      </c>
      <c r="M156" s="109"/>
      <c r="N156" s="108">
        <v>11971500</v>
      </c>
      <c r="O156" s="109"/>
      <c r="P156" s="109">
        <v>0</v>
      </c>
      <c r="Q156" s="109">
        <v>0</v>
      </c>
      <c r="R156" s="108">
        <v>11971500</v>
      </c>
    </row>
    <row r="157" spans="4:18" x14ac:dyDescent="0.2">
      <c r="D157" s="149" t="s">
        <v>384</v>
      </c>
      <c r="E157" s="109"/>
      <c r="F157" s="149">
        <v>138901</v>
      </c>
      <c r="G157" s="109"/>
      <c r="H157" s="109"/>
      <c r="I157" s="149">
        <v>500846</v>
      </c>
      <c r="J157" s="109" t="s">
        <v>754</v>
      </c>
      <c r="K157" s="149" t="s">
        <v>386</v>
      </c>
      <c r="L157" s="149" t="s">
        <v>26</v>
      </c>
      <c r="M157" s="109"/>
      <c r="N157" s="108">
        <v>721500</v>
      </c>
      <c r="O157" s="109"/>
      <c r="P157" s="108">
        <v>291000</v>
      </c>
      <c r="Q157" s="108">
        <v>721500</v>
      </c>
      <c r="R157" s="108">
        <v>291000</v>
      </c>
    </row>
    <row r="158" spans="4:18" x14ac:dyDescent="0.2">
      <c r="D158" s="149" t="s">
        <v>384</v>
      </c>
      <c r="E158" s="109"/>
      <c r="F158" s="149">
        <v>138901</v>
      </c>
      <c r="G158" s="109"/>
      <c r="H158" s="109"/>
      <c r="I158" s="149">
        <v>500852</v>
      </c>
      <c r="J158" s="109" t="s">
        <v>429</v>
      </c>
      <c r="K158" s="149"/>
      <c r="L158" s="149" t="s">
        <v>26</v>
      </c>
      <c r="M158" s="109"/>
      <c r="N158" s="108">
        <v>539751.12</v>
      </c>
      <c r="O158" s="109"/>
      <c r="P158" s="109">
        <v>0</v>
      </c>
      <c r="Q158" s="109">
        <v>0</v>
      </c>
      <c r="R158" s="108">
        <v>539751.12</v>
      </c>
    </row>
    <row r="159" spans="4:18" x14ac:dyDescent="0.2">
      <c r="D159" s="149" t="s">
        <v>384</v>
      </c>
      <c r="E159" s="109"/>
      <c r="F159" s="149">
        <v>138901</v>
      </c>
      <c r="G159" s="109"/>
      <c r="H159" s="109"/>
      <c r="I159" s="149">
        <v>500856</v>
      </c>
      <c r="J159" s="109" t="s">
        <v>755</v>
      </c>
      <c r="K159" s="149"/>
      <c r="L159" s="149" t="s">
        <v>26</v>
      </c>
      <c r="M159" s="109"/>
      <c r="N159" s="108">
        <v>68665950.25</v>
      </c>
      <c r="O159" s="109"/>
      <c r="P159" s="109">
        <v>0</v>
      </c>
      <c r="Q159" s="108">
        <v>617250</v>
      </c>
      <c r="R159" s="108">
        <v>68048700.25</v>
      </c>
    </row>
    <row r="160" spans="4:18" x14ac:dyDescent="0.2">
      <c r="D160" s="149" t="s">
        <v>384</v>
      </c>
      <c r="E160" s="109"/>
      <c r="F160" s="149">
        <v>138901</v>
      </c>
      <c r="G160" s="109"/>
      <c r="H160" s="109"/>
      <c r="I160" s="149">
        <v>500856</v>
      </c>
      <c r="J160" s="109" t="s">
        <v>755</v>
      </c>
      <c r="K160" s="149" t="s">
        <v>386</v>
      </c>
      <c r="L160" s="149" t="s">
        <v>26</v>
      </c>
      <c r="M160" s="109"/>
      <c r="N160" s="108">
        <v>3684148.35</v>
      </c>
      <c r="O160" s="109"/>
      <c r="P160" s="108">
        <v>1236298.3899999999</v>
      </c>
      <c r="Q160" s="108">
        <v>3686023.35</v>
      </c>
      <c r="R160" s="108">
        <v>1234423.3899999999</v>
      </c>
    </row>
    <row r="161" spans="4:18" x14ac:dyDescent="0.2">
      <c r="D161" s="149" t="s">
        <v>384</v>
      </c>
      <c r="E161" s="109"/>
      <c r="F161" s="149">
        <v>138901</v>
      </c>
      <c r="G161" s="109"/>
      <c r="H161" s="109"/>
      <c r="I161" s="149">
        <v>500866</v>
      </c>
      <c r="J161" s="109" t="s">
        <v>429</v>
      </c>
      <c r="K161" s="149"/>
      <c r="L161" s="149" t="s">
        <v>26</v>
      </c>
      <c r="M161" s="109"/>
      <c r="N161" s="108">
        <v>116666.69</v>
      </c>
      <c r="O161" s="109"/>
      <c r="P161" s="109">
        <v>0</v>
      </c>
      <c r="Q161" s="109">
        <v>0</v>
      </c>
      <c r="R161" s="108">
        <v>116666.69</v>
      </c>
    </row>
    <row r="162" spans="4:18" x14ac:dyDescent="0.2">
      <c r="D162" s="149" t="s">
        <v>384</v>
      </c>
      <c r="E162" s="109"/>
      <c r="F162" s="149">
        <v>138901</v>
      </c>
      <c r="G162" s="109"/>
      <c r="H162" s="109"/>
      <c r="I162" s="149">
        <v>500875</v>
      </c>
      <c r="J162" s="109" t="s">
        <v>777</v>
      </c>
      <c r="K162" s="149"/>
      <c r="L162" s="149" t="s">
        <v>26</v>
      </c>
      <c r="M162" s="109"/>
      <c r="N162" s="108">
        <v>38459789.649999999</v>
      </c>
      <c r="O162" s="109"/>
      <c r="P162" s="109">
        <v>0</v>
      </c>
      <c r="Q162" s="109">
        <v>0</v>
      </c>
      <c r="R162" s="108">
        <v>38459789.649999999</v>
      </c>
    </row>
    <row r="163" spans="4:18" x14ac:dyDescent="0.2">
      <c r="D163" s="149" t="s">
        <v>384</v>
      </c>
      <c r="E163" s="109"/>
      <c r="F163" s="149">
        <v>138901</v>
      </c>
      <c r="G163" s="109"/>
      <c r="H163" s="109"/>
      <c r="I163" s="149">
        <v>500875</v>
      </c>
      <c r="J163" s="109" t="s">
        <v>777</v>
      </c>
      <c r="K163" s="149" t="s">
        <v>386</v>
      </c>
      <c r="L163" s="149" t="s">
        <v>26</v>
      </c>
      <c r="M163" s="109"/>
      <c r="N163" s="108">
        <v>3044876.51</v>
      </c>
      <c r="O163" s="109"/>
      <c r="P163" s="108">
        <v>2407763.86</v>
      </c>
      <c r="Q163" s="108">
        <v>3110532.96</v>
      </c>
      <c r="R163" s="108">
        <v>2342107.41</v>
      </c>
    </row>
    <row r="164" spans="4:18" x14ac:dyDescent="0.2">
      <c r="D164" s="149" t="s">
        <v>384</v>
      </c>
      <c r="E164" s="109"/>
      <c r="F164" s="149">
        <v>138901</v>
      </c>
      <c r="G164" s="109"/>
      <c r="H164" s="109"/>
      <c r="I164" s="149">
        <v>500876</v>
      </c>
      <c r="J164" s="109" t="s">
        <v>1137</v>
      </c>
      <c r="K164" s="149"/>
      <c r="L164" s="149" t="s">
        <v>26</v>
      </c>
      <c r="M164" s="109"/>
      <c r="N164" s="108">
        <v>827230.29</v>
      </c>
      <c r="O164" s="109"/>
      <c r="P164" s="109">
        <v>0</v>
      </c>
      <c r="Q164" s="108">
        <v>827230.29</v>
      </c>
      <c r="R164" s="109">
        <v>0</v>
      </c>
    </row>
    <row r="165" spans="4:18" x14ac:dyDescent="0.2">
      <c r="D165" s="149" t="s">
        <v>384</v>
      </c>
      <c r="E165" s="109"/>
      <c r="F165" s="149">
        <v>138901</v>
      </c>
      <c r="G165" s="109"/>
      <c r="H165" s="109"/>
      <c r="I165" s="149">
        <v>500876</v>
      </c>
      <c r="J165" s="109" t="s">
        <v>1137</v>
      </c>
      <c r="K165" s="149" t="s">
        <v>386</v>
      </c>
      <c r="L165" s="149" t="s">
        <v>26</v>
      </c>
      <c r="M165" s="109"/>
      <c r="N165" s="108">
        <v>-195055.42</v>
      </c>
      <c r="O165" s="109"/>
      <c r="P165" s="108">
        <v>859259.21</v>
      </c>
      <c r="Q165" s="108">
        <v>664203.79</v>
      </c>
      <c r="R165" s="109">
        <v>0</v>
      </c>
    </row>
    <row r="166" spans="4:18" x14ac:dyDescent="0.2">
      <c r="D166" s="149" t="s">
        <v>384</v>
      </c>
      <c r="E166" s="109"/>
      <c r="F166" s="149">
        <v>138901</v>
      </c>
      <c r="G166" s="109"/>
      <c r="H166" s="109"/>
      <c r="I166" s="149">
        <v>500877</v>
      </c>
      <c r="J166" s="109" t="s">
        <v>634</v>
      </c>
      <c r="K166" s="149"/>
      <c r="L166" s="149" t="s">
        <v>26</v>
      </c>
      <c r="M166" s="109"/>
      <c r="N166" s="108">
        <v>237048000</v>
      </c>
      <c r="O166" s="109"/>
      <c r="P166" s="109">
        <v>0</v>
      </c>
      <c r="Q166" s="109">
        <v>0</v>
      </c>
      <c r="R166" s="108">
        <v>237048000</v>
      </c>
    </row>
    <row r="167" spans="4:18" x14ac:dyDescent="0.2">
      <c r="D167" s="149" t="s">
        <v>384</v>
      </c>
      <c r="E167" s="109"/>
      <c r="F167" s="149">
        <v>138901</v>
      </c>
      <c r="G167" s="109"/>
      <c r="H167" s="109"/>
      <c r="I167" s="149">
        <v>500877</v>
      </c>
      <c r="J167" s="109" t="s">
        <v>634</v>
      </c>
      <c r="K167" s="149" t="s">
        <v>386</v>
      </c>
      <c r="L167" s="149" t="s">
        <v>26</v>
      </c>
      <c r="M167" s="109"/>
      <c r="N167" s="108">
        <v>4119000</v>
      </c>
      <c r="O167" s="109"/>
      <c r="P167" s="108">
        <v>439500</v>
      </c>
      <c r="Q167" s="108">
        <v>8619000</v>
      </c>
      <c r="R167" s="108">
        <v>-4060500</v>
      </c>
    </row>
    <row r="168" spans="4:18" x14ac:dyDescent="0.2">
      <c r="D168" s="149" t="s">
        <v>384</v>
      </c>
      <c r="E168" s="109"/>
      <c r="F168" s="149">
        <v>138901</v>
      </c>
      <c r="G168" s="109"/>
      <c r="H168" s="109"/>
      <c r="I168" s="149">
        <v>500878</v>
      </c>
      <c r="J168" s="109" t="s">
        <v>430</v>
      </c>
      <c r="K168" s="149"/>
      <c r="L168" s="149" t="s">
        <v>26</v>
      </c>
      <c r="M168" s="109"/>
      <c r="N168" s="108">
        <v>3186796.9</v>
      </c>
      <c r="O168" s="109"/>
      <c r="P168" s="109">
        <v>0</v>
      </c>
      <c r="Q168" s="108">
        <v>66391.600000000006</v>
      </c>
      <c r="R168" s="108">
        <v>3120405.3</v>
      </c>
    </row>
    <row r="169" spans="4:18" x14ac:dyDescent="0.2">
      <c r="D169" s="149" t="s">
        <v>384</v>
      </c>
      <c r="E169" s="109"/>
      <c r="F169" s="149">
        <v>138901</v>
      </c>
      <c r="G169" s="109"/>
      <c r="H169" s="109"/>
      <c r="I169" s="149">
        <v>500883</v>
      </c>
      <c r="J169" s="109" t="s">
        <v>431</v>
      </c>
      <c r="K169" s="149"/>
      <c r="L169" s="149" t="s">
        <v>26</v>
      </c>
      <c r="M169" s="109"/>
      <c r="N169" s="108">
        <v>14457588.91</v>
      </c>
      <c r="O169" s="109"/>
      <c r="P169" s="109">
        <v>0</v>
      </c>
      <c r="Q169" s="109">
        <v>0</v>
      </c>
      <c r="R169" s="108">
        <v>14457588.91</v>
      </c>
    </row>
    <row r="170" spans="4:18" x14ac:dyDescent="0.2">
      <c r="D170" s="149" t="s">
        <v>384</v>
      </c>
      <c r="E170" s="109"/>
      <c r="F170" s="149">
        <v>138901</v>
      </c>
      <c r="G170" s="109"/>
      <c r="H170" s="109"/>
      <c r="I170" s="149">
        <v>500883</v>
      </c>
      <c r="J170" s="109" t="s">
        <v>431</v>
      </c>
      <c r="K170" s="149" t="s">
        <v>386</v>
      </c>
      <c r="L170" s="149" t="s">
        <v>26</v>
      </c>
      <c r="M170" s="109"/>
      <c r="N170" s="108">
        <v>-302607.84999999998</v>
      </c>
      <c r="O170" s="109"/>
      <c r="P170" s="108">
        <v>381584.98</v>
      </c>
      <c r="Q170" s="108">
        <v>861670.02</v>
      </c>
      <c r="R170" s="108">
        <v>-782692.89</v>
      </c>
    </row>
    <row r="171" spans="4:18" x14ac:dyDescent="0.2">
      <c r="D171" s="149" t="s">
        <v>384</v>
      </c>
      <c r="E171" s="109"/>
      <c r="F171" s="149">
        <v>138901</v>
      </c>
      <c r="G171" s="109"/>
      <c r="H171" s="109"/>
      <c r="I171" s="149">
        <v>500884</v>
      </c>
      <c r="J171" s="109" t="s">
        <v>431</v>
      </c>
      <c r="K171" s="149"/>
      <c r="L171" s="149" t="s">
        <v>26</v>
      </c>
      <c r="M171" s="109"/>
      <c r="N171" s="108">
        <v>22189961.050000001</v>
      </c>
      <c r="O171" s="109"/>
      <c r="P171" s="109">
        <v>0</v>
      </c>
      <c r="Q171" s="109">
        <v>0</v>
      </c>
      <c r="R171" s="108">
        <v>22189961.050000001</v>
      </c>
    </row>
    <row r="172" spans="4:18" x14ac:dyDescent="0.2">
      <c r="D172" s="149" t="s">
        <v>384</v>
      </c>
      <c r="E172" s="109"/>
      <c r="F172" s="149">
        <v>138901</v>
      </c>
      <c r="G172" s="109"/>
      <c r="H172" s="109"/>
      <c r="I172" s="149">
        <v>500884</v>
      </c>
      <c r="J172" s="109" t="s">
        <v>431</v>
      </c>
      <c r="K172" s="149" t="s">
        <v>386</v>
      </c>
      <c r="L172" s="149" t="s">
        <v>26</v>
      </c>
      <c r="M172" s="109"/>
      <c r="N172" s="108">
        <v>-926459.13</v>
      </c>
      <c r="O172" s="109"/>
      <c r="P172" s="108">
        <v>984338.6</v>
      </c>
      <c r="Q172" s="108">
        <v>1705518.58</v>
      </c>
      <c r="R172" s="108">
        <v>-1647639.11</v>
      </c>
    </row>
    <row r="173" spans="4:18" x14ac:dyDescent="0.2">
      <c r="D173" s="149" t="s">
        <v>384</v>
      </c>
      <c r="E173" s="109"/>
      <c r="F173" s="149">
        <v>138901</v>
      </c>
      <c r="G173" s="109"/>
      <c r="H173" s="109"/>
      <c r="I173" s="149">
        <v>500885</v>
      </c>
      <c r="J173" s="109" t="s">
        <v>432</v>
      </c>
      <c r="K173" s="149"/>
      <c r="L173" s="149" t="s">
        <v>26</v>
      </c>
      <c r="M173" s="109"/>
      <c r="N173" s="108">
        <v>77318905.420000002</v>
      </c>
      <c r="O173" s="109"/>
      <c r="P173" s="109">
        <v>0</v>
      </c>
      <c r="Q173" s="109">
        <v>0</v>
      </c>
      <c r="R173" s="108">
        <v>77318905.420000002</v>
      </c>
    </row>
    <row r="174" spans="4:18" x14ac:dyDescent="0.2">
      <c r="D174" s="149" t="s">
        <v>384</v>
      </c>
      <c r="E174" s="109"/>
      <c r="F174" s="149">
        <v>138901</v>
      </c>
      <c r="G174" s="109"/>
      <c r="H174" s="109"/>
      <c r="I174" s="149">
        <v>500885</v>
      </c>
      <c r="J174" s="109" t="s">
        <v>432</v>
      </c>
      <c r="K174" s="149" t="s">
        <v>386</v>
      </c>
      <c r="L174" s="149" t="s">
        <v>26</v>
      </c>
      <c r="M174" s="109"/>
      <c r="N174" s="108">
        <v>-3439904.63</v>
      </c>
      <c r="O174" s="109"/>
      <c r="P174" s="108">
        <v>3441761.52</v>
      </c>
      <c r="Q174" s="108">
        <v>5947466.2300000004</v>
      </c>
      <c r="R174" s="108">
        <v>-5945609.3399999999</v>
      </c>
    </row>
    <row r="175" spans="4:18" x14ac:dyDescent="0.2">
      <c r="D175" s="149" t="s">
        <v>384</v>
      </c>
      <c r="E175" s="109"/>
      <c r="F175" s="149">
        <v>138901</v>
      </c>
      <c r="G175" s="109"/>
      <c r="H175" s="109"/>
      <c r="I175" s="149">
        <v>500896</v>
      </c>
      <c r="J175" s="109" t="s">
        <v>756</v>
      </c>
      <c r="K175" s="149"/>
      <c r="L175" s="149" t="s">
        <v>26</v>
      </c>
      <c r="M175" s="109"/>
      <c r="N175" s="108">
        <v>12208348.75</v>
      </c>
      <c r="O175" s="109"/>
      <c r="P175" s="109">
        <v>0</v>
      </c>
      <c r="Q175" s="109">
        <v>0</v>
      </c>
      <c r="R175" s="108">
        <v>12208348.75</v>
      </c>
    </row>
    <row r="176" spans="4:18" x14ac:dyDescent="0.2">
      <c r="D176" s="149" t="s">
        <v>384</v>
      </c>
      <c r="E176" s="109"/>
      <c r="F176" s="149">
        <v>138901</v>
      </c>
      <c r="G176" s="109"/>
      <c r="H176" s="109"/>
      <c r="I176" s="149">
        <v>500896</v>
      </c>
      <c r="J176" s="109" t="s">
        <v>756</v>
      </c>
      <c r="K176" s="149" t="s">
        <v>386</v>
      </c>
      <c r="L176" s="149" t="s">
        <v>26</v>
      </c>
      <c r="M176" s="109"/>
      <c r="N176" s="108">
        <v>-382703.75</v>
      </c>
      <c r="O176" s="109"/>
      <c r="P176" s="108">
        <v>405322.5</v>
      </c>
      <c r="Q176" s="108">
        <v>806405</v>
      </c>
      <c r="R176" s="108">
        <v>-783786.25</v>
      </c>
    </row>
    <row r="177" spans="4:18" x14ac:dyDescent="0.2">
      <c r="D177" s="149" t="s">
        <v>384</v>
      </c>
      <c r="E177" s="109"/>
      <c r="F177" s="149">
        <v>138901</v>
      </c>
      <c r="G177" s="109"/>
      <c r="H177" s="109"/>
      <c r="I177" s="149">
        <v>500901</v>
      </c>
      <c r="J177" s="109" t="s">
        <v>778</v>
      </c>
      <c r="K177" s="149"/>
      <c r="L177" s="149" t="s">
        <v>26</v>
      </c>
      <c r="M177" s="109"/>
      <c r="N177" s="108">
        <v>1255000</v>
      </c>
      <c r="O177" s="109"/>
      <c r="P177" s="108">
        <v>320000</v>
      </c>
      <c r="Q177" s="109">
        <v>0</v>
      </c>
      <c r="R177" s="108">
        <v>1575000</v>
      </c>
    </row>
    <row r="178" spans="4:18" x14ac:dyDescent="0.2">
      <c r="D178" s="149" t="s">
        <v>384</v>
      </c>
      <c r="E178" s="109"/>
      <c r="F178" s="149">
        <v>138901</v>
      </c>
      <c r="G178" s="109"/>
      <c r="H178" s="109"/>
      <c r="I178" s="149">
        <v>500905</v>
      </c>
      <c r="J178" s="109" t="s">
        <v>433</v>
      </c>
      <c r="K178" s="149"/>
      <c r="L178" s="149" t="s">
        <v>26</v>
      </c>
      <c r="M178" s="109"/>
      <c r="N178" s="108">
        <v>2002791.59</v>
      </c>
      <c r="O178" s="109"/>
      <c r="P178" s="109">
        <v>0</v>
      </c>
      <c r="Q178" s="108">
        <v>27750.61</v>
      </c>
      <c r="R178" s="108">
        <v>1975040.98</v>
      </c>
    </row>
    <row r="179" spans="4:18" x14ac:dyDescent="0.2">
      <c r="D179" s="149" t="s">
        <v>384</v>
      </c>
      <c r="E179" s="109"/>
      <c r="F179" s="149">
        <v>138901</v>
      </c>
      <c r="G179" s="109"/>
      <c r="H179" s="109"/>
      <c r="I179" s="149">
        <v>500905</v>
      </c>
      <c r="J179" s="109" t="s">
        <v>433</v>
      </c>
      <c r="K179" s="149" t="s">
        <v>386</v>
      </c>
      <c r="L179" s="149" t="s">
        <v>26</v>
      </c>
      <c r="M179" s="109"/>
      <c r="N179" s="108">
        <v>-14219.38</v>
      </c>
      <c r="O179" s="109"/>
      <c r="P179" s="108">
        <v>19650.29</v>
      </c>
      <c r="Q179" s="108">
        <v>69490.19</v>
      </c>
      <c r="R179" s="108">
        <v>-64059.28</v>
      </c>
    </row>
    <row r="180" spans="4:18" x14ac:dyDescent="0.2">
      <c r="D180" s="149" t="s">
        <v>384</v>
      </c>
      <c r="E180" s="109"/>
      <c r="F180" s="149">
        <v>138901</v>
      </c>
      <c r="G180" s="109"/>
      <c r="H180" s="109"/>
      <c r="I180" s="149">
        <v>500913</v>
      </c>
      <c r="J180" s="109" t="s">
        <v>434</v>
      </c>
      <c r="K180" s="149"/>
      <c r="L180" s="149" t="s">
        <v>26</v>
      </c>
      <c r="M180" s="109"/>
      <c r="N180" s="108">
        <v>208434350</v>
      </c>
      <c r="O180" s="109"/>
      <c r="P180" s="108">
        <v>70219000</v>
      </c>
      <c r="Q180" s="109">
        <v>0</v>
      </c>
      <c r="R180" s="108">
        <v>278653350</v>
      </c>
    </row>
    <row r="181" spans="4:18" x14ac:dyDescent="0.2">
      <c r="D181" s="149" t="s">
        <v>384</v>
      </c>
      <c r="E181" s="109"/>
      <c r="F181" s="149">
        <v>138901</v>
      </c>
      <c r="G181" s="109"/>
      <c r="H181" s="109"/>
      <c r="I181" s="149">
        <v>500913</v>
      </c>
      <c r="J181" s="109" t="s">
        <v>434</v>
      </c>
      <c r="K181" s="149" t="s">
        <v>386</v>
      </c>
      <c r="L181" s="149" t="s">
        <v>26</v>
      </c>
      <c r="M181" s="109"/>
      <c r="N181" s="108">
        <v>-4077050</v>
      </c>
      <c r="O181" s="109"/>
      <c r="P181" s="108">
        <v>4795400</v>
      </c>
      <c r="Q181" s="108">
        <v>11717850</v>
      </c>
      <c r="R181" s="108">
        <v>-10999500</v>
      </c>
    </row>
    <row r="182" spans="4:18" x14ac:dyDescent="0.2">
      <c r="D182" s="149" t="s">
        <v>384</v>
      </c>
      <c r="E182" s="109"/>
      <c r="F182" s="149">
        <v>138901</v>
      </c>
      <c r="G182" s="109"/>
      <c r="H182" s="109"/>
      <c r="I182" s="149">
        <v>500914</v>
      </c>
      <c r="J182" s="109" t="s">
        <v>435</v>
      </c>
      <c r="K182" s="149"/>
      <c r="L182" s="149" t="s">
        <v>26</v>
      </c>
      <c r="M182" s="109"/>
      <c r="N182" s="108">
        <v>19903500</v>
      </c>
      <c r="O182" s="109"/>
      <c r="P182" s="109">
        <v>0</v>
      </c>
      <c r="Q182" s="109">
        <v>0</v>
      </c>
      <c r="R182" s="108">
        <v>19903500</v>
      </c>
    </row>
    <row r="183" spans="4:18" x14ac:dyDescent="0.2">
      <c r="D183" s="149" t="s">
        <v>384</v>
      </c>
      <c r="E183" s="109"/>
      <c r="F183" s="149">
        <v>138901</v>
      </c>
      <c r="G183" s="109"/>
      <c r="H183" s="109"/>
      <c r="I183" s="149">
        <v>500914</v>
      </c>
      <c r="J183" s="109" t="s">
        <v>435</v>
      </c>
      <c r="K183" s="149" t="s">
        <v>386</v>
      </c>
      <c r="L183" s="149" t="s">
        <v>26</v>
      </c>
      <c r="M183" s="109"/>
      <c r="N183" s="108">
        <v>-864000</v>
      </c>
      <c r="O183" s="109"/>
      <c r="P183" s="108">
        <v>864000</v>
      </c>
      <c r="Q183" s="108">
        <v>1509750</v>
      </c>
      <c r="R183" s="108">
        <v>-1509750</v>
      </c>
    </row>
    <row r="184" spans="4:18" x14ac:dyDescent="0.2">
      <c r="D184" s="149" t="s">
        <v>384</v>
      </c>
      <c r="E184" s="109"/>
      <c r="F184" s="149">
        <v>138901</v>
      </c>
      <c r="G184" s="109"/>
      <c r="H184" s="109"/>
      <c r="I184" s="149">
        <v>500915</v>
      </c>
      <c r="J184" s="109" t="s">
        <v>779</v>
      </c>
      <c r="K184" s="149"/>
      <c r="L184" s="149" t="s">
        <v>26</v>
      </c>
      <c r="M184" s="109"/>
      <c r="N184" s="108">
        <v>3500067.12</v>
      </c>
      <c r="O184" s="109"/>
      <c r="P184" s="108">
        <v>428891.7</v>
      </c>
      <c r="Q184" s="108">
        <v>1009725.5</v>
      </c>
      <c r="R184" s="108">
        <v>2919233.32</v>
      </c>
    </row>
    <row r="185" spans="4:18" x14ac:dyDescent="0.2">
      <c r="D185" s="149" t="s">
        <v>384</v>
      </c>
      <c r="E185" s="109"/>
      <c r="F185" s="149">
        <v>138901</v>
      </c>
      <c r="G185" s="109"/>
      <c r="H185" s="109"/>
      <c r="I185" s="149">
        <v>500918</v>
      </c>
      <c r="J185" s="109" t="s">
        <v>434</v>
      </c>
      <c r="K185" s="149"/>
      <c r="L185" s="149" t="s">
        <v>26</v>
      </c>
      <c r="M185" s="109"/>
      <c r="N185" s="108">
        <v>9759011.9000000004</v>
      </c>
      <c r="O185" s="109"/>
      <c r="P185" s="109">
        <v>0</v>
      </c>
      <c r="Q185" s="109">
        <v>0</v>
      </c>
      <c r="R185" s="108">
        <v>9759011.9000000004</v>
      </c>
    </row>
    <row r="186" spans="4:18" x14ac:dyDescent="0.2">
      <c r="D186" s="149" t="s">
        <v>384</v>
      </c>
      <c r="E186" s="109"/>
      <c r="F186" s="149">
        <v>138901</v>
      </c>
      <c r="G186" s="109"/>
      <c r="H186" s="109"/>
      <c r="I186" s="149">
        <v>500918</v>
      </c>
      <c r="J186" s="109" t="s">
        <v>434</v>
      </c>
      <c r="K186" s="149" t="s">
        <v>386</v>
      </c>
      <c r="L186" s="149" t="s">
        <v>26</v>
      </c>
      <c r="M186" s="109"/>
      <c r="N186" s="108">
        <v>-239261.9</v>
      </c>
      <c r="O186" s="109"/>
      <c r="P186" s="108">
        <v>239261.9</v>
      </c>
      <c r="Q186" s="108">
        <v>562136.89</v>
      </c>
      <c r="R186" s="108">
        <v>-562136.89</v>
      </c>
    </row>
    <row r="187" spans="4:18" x14ac:dyDescent="0.2">
      <c r="D187" s="149" t="s">
        <v>384</v>
      </c>
      <c r="E187" s="109"/>
      <c r="F187" s="149">
        <v>138901</v>
      </c>
      <c r="G187" s="109"/>
      <c r="H187" s="109"/>
      <c r="I187" s="149">
        <v>500927</v>
      </c>
      <c r="J187" s="109" t="s">
        <v>436</v>
      </c>
      <c r="K187" s="149"/>
      <c r="L187" s="149" t="s">
        <v>26</v>
      </c>
      <c r="M187" s="109"/>
      <c r="N187" s="108">
        <v>11328897.720000001</v>
      </c>
      <c r="O187" s="109"/>
      <c r="P187" s="108">
        <v>4813471.45</v>
      </c>
      <c r="Q187" s="109">
        <v>0</v>
      </c>
      <c r="R187" s="108">
        <v>16142369.17</v>
      </c>
    </row>
    <row r="188" spans="4:18" x14ac:dyDescent="0.2">
      <c r="D188" s="149" t="s">
        <v>384</v>
      </c>
      <c r="E188" s="109"/>
      <c r="F188" s="149">
        <v>138901</v>
      </c>
      <c r="G188" s="109"/>
      <c r="H188" s="109"/>
      <c r="I188" s="149">
        <v>500927</v>
      </c>
      <c r="J188" s="109" t="s">
        <v>436</v>
      </c>
      <c r="K188" s="149" t="s">
        <v>386</v>
      </c>
      <c r="L188" s="149" t="s">
        <v>26</v>
      </c>
      <c r="M188" s="109"/>
      <c r="N188" s="108">
        <v>32304.57</v>
      </c>
      <c r="O188" s="109"/>
      <c r="P188" s="108">
        <v>5607.13</v>
      </c>
      <c r="Q188" s="108">
        <v>537647.84</v>
      </c>
      <c r="R188" s="108">
        <v>-499736.14</v>
      </c>
    </row>
    <row r="189" spans="4:18" x14ac:dyDescent="0.2">
      <c r="D189" s="149" t="s">
        <v>384</v>
      </c>
      <c r="E189" s="109"/>
      <c r="F189" s="149">
        <v>138901</v>
      </c>
      <c r="G189" s="109"/>
      <c r="H189" s="109"/>
      <c r="I189" s="149">
        <v>500936</v>
      </c>
      <c r="J189" s="109" t="s">
        <v>757</v>
      </c>
      <c r="K189" s="149"/>
      <c r="L189" s="149" t="s">
        <v>26</v>
      </c>
      <c r="M189" s="109"/>
      <c r="N189" s="109">
        <v>0</v>
      </c>
      <c r="O189" s="109"/>
      <c r="P189" s="108">
        <v>11272939.76</v>
      </c>
      <c r="Q189" s="109">
        <v>0</v>
      </c>
      <c r="R189" s="108">
        <v>11272939.76</v>
      </c>
    </row>
    <row r="190" spans="4:18" x14ac:dyDescent="0.2">
      <c r="D190" s="149" t="s">
        <v>384</v>
      </c>
      <c r="E190" s="109"/>
      <c r="F190" s="149">
        <v>138901</v>
      </c>
      <c r="G190" s="109"/>
      <c r="H190" s="109"/>
      <c r="I190" s="149">
        <v>500936</v>
      </c>
      <c r="J190" s="109" t="s">
        <v>757</v>
      </c>
      <c r="K190" s="149" t="s">
        <v>386</v>
      </c>
      <c r="L190" s="149" t="s">
        <v>26</v>
      </c>
      <c r="M190" s="109"/>
      <c r="N190" s="109">
        <v>0</v>
      </c>
      <c r="O190" s="109"/>
      <c r="P190" s="109">
        <v>0</v>
      </c>
      <c r="Q190" s="108">
        <v>54811.1</v>
      </c>
      <c r="R190" s="108">
        <v>-54811.1</v>
      </c>
    </row>
    <row r="191" spans="4:18" x14ac:dyDescent="0.2">
      <c r="D191" s="149" t="s">
        <v>384</v>
      </c>
      <c r="E191" s="109"/>
      <c r="F191" s="149">
        <v>138901</v>
      </c>
      <c r="G191" s="109"/>
      <c r="H191" s="109"/>
      <c r="I191" s="149">
        <v>500937</v>
      </c>
      <c r="J191" s="109" t="s">
        <v>437</v>
      </c>
      <c r="K191" s="149"/>
      <c r="L191" s="149" t="s">
        <v>26</v>
      </c>
      <c r="M191" s="109"/>
      <c r="N191" s="109">
        <v>0</v>
      </c>
      <c r="O191" s="109"/>
      <c r="P191" s="108">
        <v>73342500</v>
      </c>
      <c r="Q191" s="109">
        <v>0</v>
      </c>
      <c r="R191" s="108">
        <v>73342500</v>
      </c>
    </row>
    <row r="192" spans="4:18" x14ac:dyDescent="0.2">
      <c r="D192" s="149" t="s">
        <v>384</v>
      </c>
      <c r="E192" s="109"/>
      <c r="F192" s="149">
        <v>138901</v>
      </c>
      <c r="G192" s="109"/>
      <c r="H192" s="109"/>
      <c r="I192" s="149">
        <v>500937</v>
      </c>
      <c r="J192" s="109" t="s">
        <v>437</v>
      </c>
      <c r="K192" s="149" t="s">
        <v>386</v>
      </c>
      <c r="L192" s="149" t="s">
        <v>26</v>
      </c>
      <c r="M192" s="109"/>
      <c r="N192" s="109">
        <v>0</v>
      </c>
      <c r="O192" s="109"/>
      <c r="P192" s="109">
        <v>0</v>
      </c>
      <c r="Q192" s="108">
        <v>1811250</v>
      </c>
      <c r="R192" s="108">
        <v>-1811250</v>
      </c>
    </row>
    <row r="194" spans="1:18" x14ac:dyDescent="0.2">
      <c r="A194" s="109"/>
      <c r="B194" s="109" t="s">
        <v>442</v>
      </c>
      <c r="C194" s="109"/>
      <c r="D194" s="149" t="s">
        <v>384</v>
      </c>
      <c r="E194" s="109"/>
      <c r="F194" s="149">
        <v>138901</v>
      </c>
      <c r="G194" s="109"/>
      <c r="H194" s="109"/>
      <c r="I194" s="149"/>
      <c r="J194" s="109"/>
      <c r="K194" s="149"/>
      <c r="L194" s="149" t="s">
        <v>26</v>
      </c>
      <c r="M194" s="109"/>
      <c r="N194" s="108">
        <v>6770574122.25</v>
      </c>
      <c r="O194" s="109"/>
      <c r="P194" s="108">
        <v>2268681629.1999998</v>
      </c>
      <c r="Q194" s="108">
        <v>2460929321.54</v>
      </c>
      <c r="R194" s="108">
        <v>6578326429.9099998</v>
      </c>
    </row>
    <row r="196" spans="1:18" x14ac:dyDescent="0.2">
      <c r="A196" s="109"/>
      <c r="B196" s="109" t="s">
        <v>443</v>
      </c>
      <c r="C196" s="109"/>
      <c r="D196" s="149" t="s">
        <v>384</v>
      </c>
      <c r="E196" s="109"/>
      <c r="F196" s="149"/>
      <c r="G196" s="109"/>
      <c r="H196" s="109"/>
      <c r="I196" s="149"/>
      <c r="J196" s="109"/>
      <c r="K196" s="149"/>
      <c r="L196" s="149" t="s">
        <v>26</v>
      </c>
      <c r="M196" s="109"/>
      <c r="N196" s="108">
        <v>6770574122.25</v>
      </c>
      <c r="O196" s="109"/>
      <c r="P196" s="108">
        <v>2268681629.1999998</v>
      </c>
      <c r="Q196" s="108">
        <v>2460929321.54</v>
      </c>
      <c r="R196" s="108">
        <v>6578326429.9099998</v>
      </c>
    </row>
    <row r="198" spans="1:18" x14ac:dyDescent="0.2">
      <c r="A198" s="109"/>
      <c r="B198" s="109" t="s">
        <v>444</v>
      </c>
      <c r="C198" s="109"/>
      <c r="D198" s="149"/>
      <c r="E198" s="109"/>
      <c r="F198" s="149"/>
      <c r="G198" s="109"/>
      <c r="H198" s="109"/>
      <c r="I198" s="149"/>
      <c r="J198" s="109"/>
      <c r="K198" s="149"/>
      <c r="L198" s="149" t="s">
        <v>26</v>
      </c>
      <c r="M198" s="109"/>
      <c r="N198" s="108">
        <v>6770574122.25</v>
      </c>
      <c r="O198" s="109"/>
      <c r="P198" s="108">
        <v>2268681629.1999998</v>
      </c>
      <c r="Q198" s="108">
        <v>2460929321.54</v>
      </c>
      <c r="R198" s="108">
        <v>6578326429.9099998</v>
      </c>
    </row>
    <row r="200" spans="1:18" x14ac:dyDescent="0.2">
      <c r="A200" s="109" t="s">
        <v>1179</v>
      </c>
      <c r="B200" s="109"/>
      <c r="C200" s="109"/>
      <c r="D200" s="149"/>
      <c r="E200" s="109"/>
      <c r="F200" s="149"/>
      <c r="G200" s="109"/>
      <c r="H200" s="109"/>
      <c r="I200" s="149"/>
      <c r="J200" s="109"/>
      <c r="K200" s="149"/>
      <c r="L200" s="149"/>
      <c r="M200" s="109"/>
      <c r="N200" s="109"/>
      <c r="O200" s="109"/>
      <c r="P200" s="109"/>
      <c r="Q200" s="109"/>
      <c r="R200" s="109"/>
    </row>
    <row r="201" spans="1:18" x14ac:dyDescent="0.2">
      <c r="A201" s="109" t="s">
        <v>446</v>
      </c>
      <c r="B201" s="109"/>
      <c r="C201" s="109"/>
      <c r="D201" s="149"/>
      <c r="E201" s="109"/>
      <c r="F201" s="149"/>
      <c r="G201" s="109"/>
      <c r="H201" s="109"/>
      <c r="I201" s="149"/>
      <c r="J201" s="109"/>
      <c r="K201" s="149"/>
      <c r="L201" s="149"/>
      <c r="M201" s="109"/>
      <c r="N201" s="109"/>
      <c r="O201" s="109"/>
      <c r="P201" s="109"/>
      <c r="Q201" s="109"/>
      <c r="R201" s="109"/>
    </row>
    <row r="202" spans="1:18" x14ac:dyDescent="0.2">
      <c r="A202" s="109" t="s">
        <v>1178</v>
      </c>
      <c r="B202" s="109"/>
      <c r="C202" s="109"/>
      <c r="D202" s="149"/>
      <c r="E202" s="109"/>
      <c r="F202" s="149"/>
      <c r="G202" s="109"/>
      <c r="H202" s="109"/>
      <c r="I202" s="149"/>
      <c r="J202" s="109"/>
      <c r="K202" s="149"/>
      <c r="L202" s="149"/>
      <c r="M202" s="109"/>
      <c r="N202" s="109"/>
      <c r="O202" s="109"/>
      <c r="P202" s="109"/>
      <c r="Q202" s="109"/>
      <c r="R202" s="109"/>
    </row>
    <row r="203" spans="1:18" x14ac:dyDescent="0.2">
      <c r="A203" s="109" t="s">
        <v>447</v>
      </c>
      <c r="B203" s="109"/>
      <c r="C203" s="109"/>
      <c r="D203" s="149"/>
      <c r="E203" s="109"/>
      <c r="F203" s="149"/>
      <c r="G203" s="109"/>
      <c r="H203" s="109"/>
      <c r="I203" s="149"/>
      <c r="J203" s="109"/>
      <c r="K203" s="149"/>
      <c r="L203" s="149"/>
      <c r="M203" s="109"/>
      <c r="N203" s="109"/>
      <c r="O203" s="109"/>
      <c r="P203" s="109"/>
      <c r="Q203" s="109"/>
      <c r="R203" s="109"/>
    </row>
    <row r="205" spans="1:18" x14ac:dyDescent="0.2">
      <c r="A205" s="109"/>
      <c r="B205" s="109"/>
      <c r="C205" s="109" t="s">
        <v>379</v>
      </c>
      <c r="D205" s="149"/>
      <c r="E205" s="109" t="s">
        <v>374</v>
      </c>
      <c r="F205" s="149"/>
      <c r="G205" s="109" t="s">
        <v>448</v>
      </c>
      <c r="H205" s="109" t="s">
        <v>380</v>
      </c>
      <c r="I205" s="149"/>
      <c r="J205" s="109" t="s">
        <v>381</v>
      </c>
      <c r="K205" s="149"/>
      <c r="L205" s="149"/>
      <c r="M205" s="109" t="s">
        <v>382</v>
      </c>
      <c r="N205" s="109"/>
      <c r="O205" s="109" t="s">
        <v>383</v>
      </c>
      <c r="P205" s="109"/>
      <c r="Q205" s="109"/>
      <c r="R205" s="109"/>
    </row>
    <row r="207" spans="1:18" x14ac:dyDescent="0.2">
      <c r="A207" s="109"/>
      <c r="B207" s="109"/>
      <c r="C207" s="109" t="s">
        <v>26</v>
      </c>
      <c r="D207" s="149"/>
      <c r="E207" s="109" t="s">
        <v>384</v>
      </c>
      <c r="F207" s="149"/>
      <c r="G207" s="109"/>
      <c r="H207" s="108">
        <v>5659285251.8400002</v>
      </c>
      <c r="I207" s="149"/>
      <c r="J207" s="108">
        <v>267104805.24000001</v>
      </c>
      <c r="K207" s="149"/>
      <c r="L207" s="149"/>
      <c r="M207" s="108">
        <v>224774211.97999999</v>
      </c>
      <c r="N207" s="109"/>
      <c r="O207" s="108">
        <v>5701615845.1000004</v>
      </c>
      <c r="P207" s="109"/>
      <c r="Q207" s="109"/>
      <c r="R207" s="109"/>
    </row>
    <row r="208" spans="1:18" x14ac:dyDescent="0.2">
      <c r="A208" s="109"/>
      <c r="B208" s="109"/>
      <c r="C208" s="109" t="s">
        <v>26</v>
      </c>
      <c r="D208" s="149"/>
      <c r="E208" s="109" t="s">
        <v>384</v>
      </c>
      <c r="F208" s="149"/>
      <c r="G208" s="109" t="s">
        <v>386</v>
      </c>
      <c r="H208" s="108">
        <v>1111288870.4100001</v>
      </c>
      <c r="I208" s="149"/>
      <c r="J208" s="108">
        <v>2001576823.96</v>
      </c>
      <c r="K208" s="149"/>
      <c r="L208" s="149"/>
      <c r="M208" s="108">
        <v>2236155109.5599999</v>
      </c>
      <c r="N208" s="109"/>
      <c r="O208" s="108">
        <v>876710584.80999994</v>
      </c>
      <c r="P208" s="109"/>
      <c r="Q208" s="109"/>
      <c r="R208" s="109"/>
    </row>
    <row r="210" spans="2:15" x14ac:dyDescent="0.2">
      <c r="B210" s="109" t="s">
        <v>442</v>
      </c>
      <c r="C210" s="109" t="s">
        <v>26</v>
      </c>
      <c r="D210" s="149"/>
      <c r="E210" s="109"/>
      <c r="F210" s="149"/>
      <c r="G210" s="109"/>
      <c r="H210" s="108">
        <v>6770574122.25</v>
      </c>
      <c r="I210" s="149"/>
      <c r="J210" s="108">
        <v>2268681629.1999998</v>
      </c>
      <c r="K210" s="149"/>
      <c r="L210" s="149"/>
      <c r="M210" s="108">
        <v>2460929321.54</v>
      </c>
      <c r="N210" s="109"/>
      <c r="O210" s="108">
        <v>6578326429.9099998</v>
      </c>
    </row>
  </sheetData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1"/>
  <dimension ref="A1:R153"/>
  <sheetViews>
    <sheetView workbookViewId="0">
      <pane ySplit="5" topLeftCell="A6" activePane="bottomLeft" state="frozen"/>
      <selection pane="bottomLeft" activeCell="I7" sqref="I7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500145</v>
      </c>
      <c r="J7" s="109" t="s">
        <v>762</v>
      </c>
      <c r="K7" s="149" t="s">
        <v>543</v>
      </c>
      <c r="L7" s="149" t="s">
        <v>26</v>
      </c>
      <c r="M7" s="109"/>
      <c r="N7" s="108">
        <v>656484.1</v>
      </c>
      <c r="O7" s="109"/>
      <c r="P7" s="108">
        <v>1761.33</v>
      </c>
      <c r="Q7" s="109">
        <v>208.11</v>
      </c>
      <c r="R7" s="108">
        <v>658037.31999999995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500187</v>
      </c>
      <c r="J8" s="109" t="s">
        <v>390</v>
      </c>
      <c r="K8" s="149" t="s">
        <v>543</v>
      </c>
      <c r="L8" s="14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500206</v>
      </c>
      <c r="J9" s="109" t="s">
        <v>392</v>
      </c>
      <c r="K9" s="149" t="s">
        <v>544</v>
      </c>
      <c r="L9" s="149" t="s">
        <v>26</v>
      </c>
      <c r="M9" s="109"/>
      <c r="N9" s="108">
        <v>3168073.41</v>
      </c>
      <c r="O9" s="109"/>
      <c r="P9" s="108">
        <v>8589837.5700000003</v>
      </c>
      <c r="Q9" s="108">
        <v>8590788.3499999996</v>
      </c>
      <c r="R9" s="108">
        <v>3167122.63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500206</v>
      </c>
      <c r="J10" s="109" t="s">
        <v>392</v>
      </c>
      <c r="K10" s="149" t="s">
        <v>543</v>
      </c>
      <c r="L10" s="149" t="s">
        <v>26</v>
      </c>
      <c r="M10" s="109"/>
      <c r="N10" s="108">
        <v>-3082451.47</v>
      </c>
      <c r="O10" s="109"/>
      <c r="P10" s="108">
        <v>272267.93</v>
      </c>
      <c r="Q10" s="108">
        <v>274438.28000000003</v>
      </c>
      <c r="R10" s="108">
        <v>-3084621.82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500271</v>
      </c>
      <c r="J11" s="109" t="s">
        <v>394</v>
      </c>
      <c r="K11" s="149" t="s">
        <v>544</v>
      </c>
      <c r="L11" s="149" t="s">
        <v>26</v>
      </c>
      <c r="M11" s="109"/>
      <c r="N11" s="108">
        <v>39178.71</v>
      </c>
      <c r="O11" s="109"/>
      <c r="P11" s="108">
        <v>4267288.26</v>
      </c>
      <c r="Q11" s="108">
        <v>4271187.37</v>
      </c>
      <c r="R11" s="108">
        <v>35279.599999999999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500271</v>
      </c>
      <c r="J12" s="109" t="s">
        <v>394</v>
      </c>
      <c r="K12" s="149" t="s">
        <v>543</v>
      </c>
      <c r="L12" s="149" t="s">
        <v>26</v>
      </c>
      <c r="M12" s="109"/>
      <c r="N12" s="108">
        <v>191096.45</v>
      </c>
      <c r="O12" s="109"/>
      <c r="P12" s="108">
        <v>133162.4</v>
      </c>
      <c r="Q12" s="109">
        <v>0</v>
      </c>
      <c r="R12" s="108">
        <v>324258.84999999998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500286</v>
      </c>
      <c r="J13" s="109" t="s">
        <v>565</v>
      </c>
      <c r="K13" s="149" t="s">
        <v>544</v>
      </c>
      <c r="L13" s="149" t="s">
        <v>26</v>
      </c>
      <c r="M13" s="109"/>
      <c r="N13" s="108">
        <v>-35121.82</v>
      </c>
      <c r="O13" s="109"/>
      <c r="P13" s="108">
        <v>3740464.37</v>
      </c>
      <c r="Q13" s="108">
        <v>3745475.33</v>
      </c>
      <c r="R13" s="108">
        <v>-40132.78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500286</v>
      </c>
      <c r="J14" s="109" t="s">
        <v>565</v>
      </c>
      <c r="K14" s="149" t="s">
        <v>543</v>
      </c>
      <c r="L14" s="149" t="s">
        <v>26</v>
      </c>
      <c r="M14" s="109"/>
      <c r="N14" s="108">
        <v>184887.4</v>
      </c>
      <c r="O14" s="109"/>
      <c r="P14" s="108">
        <v>82027.990000000005</v>
      </c>
      <c r="Q14" s="109">
        <v>0</v>
      </c>
      <c r="R14" s="108">
        <v>266915.39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500323</v>
      </c>
      <c r="J15" s="109" t="s">
        <v>747</v>
      </c>
      <c r="K15" s="149" t="s">
        <v>543</v>
      </c>
      <c r="L15" s="149" t="s">
        <v>26</v>
      </c>
      <c r="M15" s="109"/>
      <c r="N15" s="108">
        <v>99109.59</v>
      </c>
      <c r="O15" s="109"/>
      <c r="P15" s="108">
        <v>35702.31</v>
      </c>
      <c r="Q15" s="108">
        <v>41128.769999999997</v>
      </c>
      <c r="R15" s="108">
        <v>93683.13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500331</v>
      </c>
      <c r="J16" s="109" t="s">
        <v>767</v>
      </c>
      <c r="K16" s="149" t="s">
        <v>544</v>
      </c>
      <c r="L16" s="149" t="s">
        <v>26</v>
      </c>
      <c r="M16" s="109"/>
      <c r="N16" s="108">
        <v>55939.05</v>
      </c>
      <c r="O16" s="109"/>
      <c r="P16" s="108">
        <v>4688344.33</v>
      </c>
      <c r="Q16" s="108">
        <v>4692948.93</v>
      </c>
      <c r="R16" s="108">
        <v>51334.45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500331</v>
      </c>
      <c r="J17" s="109" t="s">
        <v>767</v>
      </c>
      <c r="K17" s="149" t="s">
        <v>543</v>
      </c>
      <c r="L17" s="149" t="s">
        <v>26</v>
      </c>
      <c r="M17" s="109"/>
      <c r="N17" s="108">
        <v>-7865.47</v>
      </c>
      <c r="O17" s="109"/>
      <c r="P17" s="108">
        <v>10023.870000000001</v>
      </c>
      <c r="Q17" s="109">
        <v>0</v>
      </c>
      <c r="R17" s="108">
        <v>2158.4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500400</v>
      </c>
      <c r="J18" s="109" t="s">
        <v>397</v>
      </c>
      <c r="K18" s="149" t="s">
        <v>544</v>
      </c>
      <c r="L18" s="149" t="s">
        <v>26</v>
      </c>
      <c r="M18" s="109"/>
      <c r="N18" s="108">
        <v>2623.99</v>
      </c>
      <c r="O18" s="109"/>
      <c r="P18" s="108">
        <v>83882.14</v>
      </c>
      <c r="Q18" s="108">
        <v>85340.22</v>
      </c>
      <c r="R18" s="108">
        <v>1165.9100000000001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500400</v>
      </c>
      <c r="J19" s="109" t="s">
        <v>397</v>
      </c>
      <c r="K19" s="149" t="s">
        <v>543</v>
      </c>
      <c r="L19" s="149" t="s">
        <v>26</v>
      </c>
      <c r="M19" s="109"/>
      <c r="N19" s="108">
        <v>25742.38</v>
      </c>
      <c r="O19" s="109"/>
      <c r="P19" s="108">
        <v>14198.24</v>
      </c>
      <c r="Q19" s="109">
        <v>0</v>
      </c>
      <c r="R19" s="108">
        <v>39940.620000000003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500401</v>
      </c>
      <c r="J20" s="109" t="s">
        <v>398</v>
      </c>
      <c r="K20" s="149" t="s">
        <v>544</v>
      </c>
      <c r="L20" s="149" t="s">
        <v>26</v>
      </c>
      <c r="M20" s="109"/>
      <c r="N20" s="108">
        <v>164391.19</v>
      </c>
      <c r="O20" s="109"/>
      <c r="P20" s="108">
        <v>1806082.37</v>
      </c>
      <c r="Q20" s="108">
        <v>1834734.54</v>
      </c>
      <c r="R20" s="108">
        <v>135739.01999999999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500401</v>
      </c>
      <c r="J21" s="109" t="s">
        <v>398</v>
      </c>
      <c r="K21" s="149" t="s">
        <v>543</v>
      </c>
      <c r="L21" s="149" t="s">
        <v>26</v>
      </c>
      <c r="M21" s="109"/>
      <c r="N21" s="108">
        <v>616719.81999999995</v>
      </c>
      <c r="O21" s="109"/>
      <c r="P21" s="108">
        <v>61808.14</v>
      </c>
      <c r="Q21" s="109">
        <v>0</v>
      </c>
      <c r="R21" s="108">
        <v>678527.96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500470</v>
      </c>
      <c r="J22" s="109" t="s">
        <v>399</v>
      </c>
      <c r="K22" s="149" t="s">
        <v>544</v>
      </c>
      <c r="L22" s="149" t="s">
        <v>26</v>
      </c>
      <c r="M22" s="109"/>
      <c r="N22" s="108">
        <v>85667.88</v>
      </c>
      <c r="O22" s="109"/>
      <c r="P22" s="108">
        <v>15064134.300000001</v>
      </c>
      <c r="Q22" s="108">
        <v>15112927.16</v>
      </c>
      <c r="R22" s="108">
        <v>36875.019999999997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500470</v>
      </c>
      <c r="J23" s="109" t="s">
        <v>399</v>
      </c>
      <c r="K23" s="149" t="s">
        <v>543</v>
      </c>
      <c r="L23" s="149" t="s">
        <v>26</v>
      </c>
      <c r="M23" s="109"/>
      <c r="N23" s="108">
        <v>677923.63</v>
      </c>
      <c r="O23" s="109"/>
      <c r="P23" s="108">
        <v>655203.18000000005</v>
      </c>
      <c r="Q23" s="109">
        <v>0</v>
      </c>
      <c r="R23" s="108">
        <v>1333126.81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500507</v>
      </c>
      <c r="J24" s="109" t="s">
        <v>642</v>
      </c>
      <c r="K24" s="149" t="s">
        <v>543</v>
      </c>
      <c r="L24" s="149" t="s">
        <v>26</v>
      </c>
      <c r="M24" s="109"/>
      <c r="N24" s="108">
        <v>14736.35</v>
      </c>
      <c r="O24" s="109"/>
      <c r="P24" s="108">
        <v>7730.97</v>
      </c>
      <c r="Q24" s="108">
        <v>5188.6000000000004</v>
      </c>
      <c r="R24" s="108">
        <v>17278.72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500515</v>
      </c>
      <c r="J25" s="109" t="s">
        <v>401</v>
      </c>
      <c r="K25" s="149" t="s">
        <v>544</v>
      </c>
      <c r="L25" s="149" t="s">
        <v>26</v>
      </c>
      <c r="M25" s="109"/>
      <c r="N25" s="108">
        <v>10175.66</v>
      </c>
      <c r="O25" s="109"/>
      <c r="P25" s="108">
        <v>1367535.96</v>
      </c>
      <c r="Q25" s="108">
        <v>1391581.8</v>
      </c>
      <c r="R25" s="108">
        <v>-13870.18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500515</v>
      </c>
      <c r="J26" s="109" t="s">
        <v>401</v>
      </c>
      <c r="K26" s="149" t="s">
        <v>543</v>
      </c>
      <c r="L26" s="149" t="s">
        <v>26</v>
      </c>
      <c r="M26" s="109"/>
      <c r="N26" s="108">
        <v>833193.6</v>
      </c>
      <c r="O26" s="109"/>
      <c r="P26" s="108">
        <v>153425.60999999999</v>
      </c>
      <c r="Q26" s="108">
        <v>448266.15</v>
      </c>
      <c r="R26" s="108">
        <v>538353.06000000006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500520</v>
      </c>
      <c r="J27" s="109" t="s">
        <v>895</v>
      </c>
      <c r="K27" s="149" t="s">
        <v>544</v>
      </c>
      <c r="L27" s="149" t="s">
        <v>26</v>
      </c>
      <c r="M27" s="109"/>
      <c r="N27" s="108">
        <v>85163.14</v>
      </c>
      <c r="O27" s="109"/>
      <c r="P27" s="108">
        <v>3612715.13</v>
      </c>
      <c r="Q27" s="108">
        <v>3618107.35</v>
      </c>
      <c r="R27" s="108">
        <v>79770.92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500520</v>
      </c>
      <c r="J28" s="109" t="s">
        <v>895</v>
      </c>
      <c r="K28" s="149" t="s">
        <v>543</v>
      </c>
      <c r="L28" s="149" t="s">
        <v>26</v>
      </c>
      <c r="M28" s="109"/>
      <c r="N28" s="108">
        <v>21458.05</v>
      </c>
      <c r="O28" s="109"/>
      <c r="P28" s="108">
        <v>50826</v>
      </c>
      <c r="Q28" s="109">
        <v>0</v>
      </c>
      <c r="R28" s="108">
        <v>72284.05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500538</v>
      </c>
      <c r="J29" s="109" t="s">
        <v>403</v>
      </c>
      <c r="K29" s="149" t="s">
        <v>544</v>
      </c>
      <c r="L29" s="149" t="s">
        <v>26</v>
      </c>
      <c r="M29" s="109"/>
      <c r="N29" s="108">
        <v>9048.2000000000007</v>
      </c>
      <c r="O29" s="109"/>
      <c r="P29" s="108">
        <v>112589.38</v>
      </c>
      <c r="Q29" s="108">
        <v>114279.97</v>
      </c>
      <c r="R29" s="108">
        <v>7357.61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500538</v>
      </c>
      <c r="J30" s="109" t="s">
        <v>403</v>
      </c>
      <c r="K30" s="149" t="s">
        <v>543</v>
      </c>
      <c r="L30" s="149" t="s">
        <v>26</v>
      </c>
      <c r="M30" s="109"/>
      <c r="N30" s="108">
        <v>65697.2</v>
      </c>
      <c r="O30" s="109"/>
      <c r="P30" s="108">
        <v>34240.74</v>
      </c>
      <c r="Q30" s="108">
        <v>36875.379999999997</v>
      </c>
      <c r="R30" s="108">
        <v>63062.559999999998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500540</v>
      </c>
      <c r="J31" s="109" t="s">
        <v>748</v>
      </c>
      <c r="K31" s="149" t="s">
        <v>544</v>
      </c>
      <c r="L31" s="149" t="s">
        <v>26</v>
      </c>
      <c r="M31" s="109"/>
      <c r="N31" s="108">
        <v>7681.94</v>
      </c>
      <c r="O31" s="109"/>
      <c r="P31" s="108">
        <v>3318468.06</v>
      </c>
      <c r="Q31" s="108">
        <v>3327132.28</v>
      </c>
      <c r="R31" s="109">
        <v>-982.28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500540</v>
      </c>
      <c r="J32" s="109" t="s">
        <v>748</v>
      </c>
      <c r="K32" s="149" t="s">
        <v>543</v>
      </c>
      <c r="L32" s="149" t="s">
        <v>26</v>
      </c>
      <c r="M32" s="109"/>
      <c r="N32" s="108">
        <v>812690.45</v>
      </c>
      <c r="O32" s="109"/>
      <c r="P32" s="108">
        <v>509379.12</v>
      </c>
      <c r="Q32" s="108">
        <v>1042979.56</v>
      </c>
      <c r="R32" s="108">
        <v>279090.01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500613</v>
      </c>
      <c r="J33" s="109" t="s">
        <v>411</v>
      </c>
      <c r="K33" s="149" t="s">
        <v>543</v>
      </c>
      <c r="L33" s="149" t="s">
        <v>26</v>
      </c>
      <c r="M33" s="109"/>
      <c r="N33" s="108">
        <v>880549.41</v>
      </c>
      <c r="O33" s="109"/>
      <c r="P33" s="109">
        <v>0</v>
      </c>
      <c r="Q33" s="108">
        <v>5000</v>
      </c>
      <c r="R33" s="108">
        <v>875549.41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500626</v>
      </c>
      <c r="J34" s="109" t="s">
        <v>769</v>
      </c>
      <c r="K34" s="149" t="s">
        <v>544</v>
      </c>
      <c r="L34" s="149" t="s">
        <v>26</v>
      </c>
      <c r="M34" s="109"/>
      <c r="N34" s="108">
        <v>11382.63</v>
      </c>
      <c r="O34" s="109"/>
      <c r="P34" s="108">
        <v>146578.85999999999</v>
      </c>
      <c r="Q34" s="108">
        <v>154107.81</v>
      </c>
      <c r="R34" s="108">
        <v>3853.68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500626</v>
      </c>
      <c r="J35" s="109" t="s">
        <v>769</v>
      </c>
      <c r="K35" s="149" t="s">
        <v>543</v>
      </c>
      <c r="L35" s="149" t="s">
        <v>26</v>
      </c>
      <c r="M35" s="109"/>
      <c r="N35" s="108">
        <v>239244.98</v>
      </c>
      <c r="O35" s="109"/>
      <c r="P35" s="108">
        <v>161482.60999999999</v>
      </c>
      <c r="Q35" s="108">
        <v>74373.98</v>
      </c>
      <c r="R35" s="108">
        <v>326353.61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500629</v>
      </c>
      <c r="J36" s="109" t="s">
        <v>412</v>
      </c>
      <c r="K36" s="149" t="s">
        <v>543</v>
      </c>
      <c r="L36" s="149" t="s">
        <v>26</v>
      </c>
      <c r="M36" s="109"/>
      <c r="N36" s="108">
        <v>4542.82</v>
      </c>
      <c r="O36" s="109"/>
      <c r="P36" s="108">
        <v>19352.14</v>
      </c>
      <c r="Q36" s="108">
        <v>18820.28</v>
      </c>
      <c r="R36" s="108">
        <v>5074.68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500630</v>
      </c>
      <c r="J37" s="109" t="s">
        <v>770</v>
      </c>
      <c r="K37" s="149" t="s">
        <v>544</v>
      </c>
      <c r="L37" s="149" t="s">
        <v>26</v>
      </c>
      <c r="M37" s="109"/>
      <c r="N37" s="108">
        <v>1610236.06</v>
      </c>
      <c r="O37" s="109"/>
      <c r="P37" s="108">
        <v>10259769.58</v>
      </c>
      <c r="Q37" s="108">
        <v>11357586.300000001</v>
      </c>
      <c r="R37" s="108">
        <v>512419.34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500630</v>
      </c>
      <c r="J38" s="109" t="s">
        <v>770</v>
      </c>
      <c r="K38" s="149" t="s">
        <v>543</v>
      </c>
      <c r="L38" s="149" t="s">
        <v>26</v>
      </c>
      <c r="M38" s="109"/>
      <c r="N38" s="108">
        <v>28590553.66</v>
      </c>
      <c r="O38" s="109"/>
      <c r="P38" s="108">
        <v>2103919.9500000002</v>
      </c>
      <c r="Q38" s="109">
        <v>0</v>
      </c>
      <c r="R38" s="108">
        <v>30694473.609999999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500640</v>
      </c>
      <c r="J39" s="109" t="s">
        <v>414</v>
      </c>
      <c r="K39" s="149" t="s">
        <v>544</v>
      </c>
      <c r="L39" s="149" t="s">
        <v>26</v>
      </c>
      <c r="M39" s="109"/>
      <c r="N39" s="108">
        <v>-24204.35</v>
      </c>
      <c r="O39" s="109"/>
      <c r="P39" s="108">
        <v>3631632.12</v>
      </c>
      <c r="Q39" s="108">
        <v>3681297.7</v>
      </c>
      <c r="R39" s="108">
        <v>-73869.929999999993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500640</v>
      </c>
      <c r="J40" s="109" t="s">
        <v>414</v>
      </c>
      <c r="K40" s="149" t="s">
        <v>543</v>
      </c>
      <c r="L40" s="149" t="s">
        <v>26</v>
      </c>
      <c r="M40" s="109"/>
      <c r="N40" s="108">
        <v>784294.85</v>
      </c>
      <c r="O40" s="109"/>
      <c r="P40" s="108">
        <v>683577.55</v>
      </c>
      <c r="Q40" s="109">
        <v>0</v>
      </c>
      <c r="R40" s="108">
        <v>1467872.4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500642</v>
      </c>
      <c r="J41" s="109" t="s">
        <v>414</v>
      </c>
      <c r="K41" s="149" t="s">
        <v>544</v>
      </c>
      <c r="L41" s="149" t="s">
        <v>26</v>
      </c>
      <c r="M41" s="109"/>
      <c r="N41" s="108">
        <v>-33702.519999999997</v>
      </c>
      <c r="O41" s="109"/>
      <c r="P41" s="108">
        <v>5041399.68</v>
      </c>
      <c r="Q41" s="108">
        <v>5114345.1100000003</v>
      </c>
      <c r="R41" s="108">
        <v>-106647.95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500642</v>
      </c>
      <c r="J42" s="109" t="s">
        <v>414</v>
      </c>
      <c r="K42" s="149" t="s">
        <v>543</v>
      </c>
      <c r="L42" s="149" t="s">
        <v>26</v>
      </c>
      <c r="M42" s="109"/>
      <c r="N42" s="108">
        <v>1147403.3700000001</v>
      </c>
      <c r="O42" s="109"/>
      <c r="P42" s="108">
        <v>1006583.43</v>
      </c>
      <c r="Q42" s="109">
        <v>0</v>
      </c>
      <c r="R42" s="108">
        <v>2153986.7999999998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500656</v>
      </c>
      <c r="J43" s="109" t="s">
        <v>915</v>
      </c>
      <c r="K43" s="149" t="s">
        <v>544</v>
      </c>
      <c r="L43" s="149" t="s">
        <v>26</v>
      </c>
      <c r="M43" s="109"/>
      <c r="N43" s="108">
        <v>70439.97</v>
      </c>
      <c r="O43" s="109"/>
      <c r="P43" s="108">
        <v>1845185.23</v>
      </c>
      <c r="Q43" s="108">
        <v>1885122.67</v>
      </c>
      <c r="R43" s="108">
        <v>30502.53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500656</v>
      </c>
      <c r="J44" s="109" t="s">
        <v>915</v>
      </c>
      <c r="K44" s="149" t="s">
        <v>543</v>
      </c>
      <c r="L44" s="149" t="s">
        <v>26</v>
      </c>
      <c r="M44" s="109"/>
      <c r="N44" s="108">
        <v>620923.43999999994</v>
      </c>
      <c r="O44" s="109"/>
      <c r="P44" s="108">
        <v>471885.48</v>
      </c>
      <c r="Q44" s="109">
        <v>0</v>
      </c>
      <c r="R44" s="108">
        <v>1092808.92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500677</v>
      </c>
      <c r="J45" s="109" t="s">
        <v>750</v>
      </c>
      <c r="K45" s="149" t="s">
        <v>544</v>
      </c>
      <c r="L45" s="149" t="s">
        <v>26</v>
      </c>
      <c r="M45" s="109"/>
      <c r="N45" s="108">
        <v>328484.83</v>
      </c>
      <c r="O45" s="109"/>
      <c r="P45" s="108">
        <v>10811874.279999999</v>
      </c>
      <c r="Q45" s="108">
        <v>11071887.57</v>
      </c>
      <c r="R45" s="108">
        <v>68471.539999999994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500677</v>
      </c>
      <c r="J46" s="109" t="s">
        <v>750</v>
      </c>
      <c r="K46" s="149" t="s">
        <v>543</v>
      </c>
      <c r="L46" s="149" t="s">
        <v>26</v>
      </c>
      <c r="M46" s="109"/>
      <c r="N46" s="108">
        <v>3628120.63</v>
      </c>
      <c r="O46" s="109"/>
      <c r="P46" s="108">
        <v>3600739.72</v>
      </c>
      <c r="Q46" s="109">
        <v>0</v>
      </c>
      <c r="R46" s="108">
        <v>7228860.3499999996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500679</v>
      </c>
      <c r="J47" s="109" t="s">
        <v>416</v>
      </c>
      <c r="K47" s="149" t="s">
        <v>544</v>
      </c>
      <c r="L47" s="149" t="s">
        <v>26</v>
      </c>
      <c r="M47" s="109"/>
      <c r="N47" s="108">
        <v>80728.55</v>
      </c>
      <c r="O47" s="109"/>
      <c r="P47" s="108">
        <v>4318310.93</v>
      </c>
      <c r="Q47" s="108">
        <v>4377813.9800000004</v>
      </c>
      <c r="R47" s="108">
        <v>21225.5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500679</v>
      </c>
      <c r="J48" s="109" t="s">
        <v>416</v>
      </c>
      <c r="K48" s="149" t="s">
        <v>543</v>
      </c>
      <c r="L48" s="149" t="s">
        <v>26</v>
      </c>
      <c r="M48" s="109"/>
      <c r="N48" s="108">
        <v>2542311.65</v>
      </c>
      <c r="O48" s="109"/>
      <c r="P48" s="108">
        <v>1112381.3500000001</v>
      </c>
      <c r="Q48" s="108">
        <v>3087800.82</v>
      </c>
      <c r="R48" s="108">
        <v>566892.18000000005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500682</v>
      </c>
      <c r="J49" s="109" t="s">
        <v>771</v>
      </c>
      <c r="K49" s="149" t="s">
        <v>544</v>
      </c>
      <c r="L49" s="149" t="s">
        <v>26</v>
      </c>
      <c r="M49" s="109"/>
      <c r="N49" s="108">
        <v>1720.13</v>
      </c>
      <c r="O49" s="109"/>
      <c r="P49" s="108">
        <v>15250.12</v>
      </c>
      <c r="Q49" s="108">
        <v>15715.46</v>
      </c>
      <c r="R49" s="108">
        <v>1254.79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500682</v>
      </c>
      <c r="J50" s="109" t="s">
        <v>771</v>
      </c>
      <c r="K50" s="149" t="s">
        <v>543</v>
      </c>
      <c r="L50" s="149" t="s">
        <v>26</v>
      </c>
      <c r="M50" s="109"/>
      <c r="N50" s="108">
        <v>16678.310000000001</v>
      </c>
      <c r="O50" s="109"/>
      <c r="P50" s="108">
        <v>8878.56</v>
      </c>
      <c r="Q50" s="109">
        <v>0</v>
      </c>
      <c r="R50" s="108">
        <v>25556.87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500686</v>
      </c>
      <c r="J51" s="109" t="s">
        <v>751</v>
      </c>
      <c r="K51" s="149" t="s">
        <v>544</v>
      </c>
      <c r="L51" s="149" t="s">
        <v>26</v>
      </c>
      <c r="M51" s="109"/>
      <c r="N51" s="108">
        <v>1492.6</v>
      </c>
      <c r="O51" s="109"/>
      <c r="P51" s="108">
        <v>147744.53</v>
      </c>
      <c r="Q51" s="108">
        <v>148827</v>
      </c>
      <c r="R51" s="109">
        <v>410.13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500686</v>
      </c>
      <c r="J52" s="109" t="s">
        <v>751</v>
      </c>
      <c r="K52" s="149" t="s">
        <v>543</v>
      </c>
      <c r="L52" s="149" t="s">
        <v>26</v>
      </c>
      <c r="M52" s="109"/>
      <c r="N52" s="108">
        <v>40398.629999999997</v>
      </c>
      <c r="O52" s="109"/>
      <c r="P52" s="108">
        <v>16221.41</v>
      </c>
      <c r="Q52" s="108">
        <v>49267.95</v>
      </c>
      <c r="R52" s="108">
        <v>7352.09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500693</v>
      </c>
      <c r="J53" s="109" t="s">
        <v>417</v>
      </c>
      <c r="K53" s="149" t="s">
        <v>543</v>
      </c>
      <c r="L53" s="14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500708</v>
      </c>
      <c r="J54" s="109" t="s">
        <v>418</v>
      </c>
      <c r="K54" s="149" t="s">
        <v>544</v>
      </c>
      <c r="L54" s="149" t="s">
        <v>26</v>
      </c>
      <c r="M54" s="109"/>
      <c r="N54" s="108">
        <v>4150.59</v>
      </c>
      <c r="O54" s="109"/>
      <c r="P54" s="108">
        <v>3004875.46</v>
      </c>
      <c r="Q54" s="108">
        <v>3011178.29</v>
      </c>
      <c r="R54" s="108">
        <v>-2152.2399999999998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500708</v>
      </c>
      <c r="J55" s="109" t="s">
        <v>418</v>
      </c>
      <c r="K55" s="149" t="s">
        <v>543</v>
      </c>
      <c r="L55" s="149" t="s">
        <v>26</v>
      </c>
      <c r="M55" s="109"/>
      <c r="N55" s="108">
        <v>158148.24</v>
      </c>
      <c r="O55" s="109"/>
      <c r="P55" s="108">
        <v>221942.02</v>
      </c>
      <c r="Q55" s="108">
        <v>206513.3</v>
      </c>
      <c r="R55" s="108">
        <v>173576.95999999999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500709</v>
      </c>
      <c r="J56" s="109" t="s">
        <v>418</v>
      </c>
      <c r="K56" s="149" t="s">
        <v>544</v>
      </c>
      <c r="L56" s="149" t="s">
        <v>26</v>
      </c>
      <c r="M56" s="109"/>
      <c r="N56" s="108">
        <v>16793.740000000002</v>
      </c>
      <c r="O56" s="109"/>
      <c r="P56" s="108">
        <v>12036993.52</v>
      </c>
      <c r="Q56" s="108">
        <v>12062495.869999999</v>
      </c>
      <c r="R56" s="108">
        <v>-8708.61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500709</v>
      </c>
      <c r="J57" s="109" t="s">
        <v>418</v>
      </c>
      <c r="K57" s="149" t="s">
        <v>543</v>
      </c>
      <c r="L57" s="149" t="s">
        <v>26</v>
      </c>
      <c r="M57" s="109"/>
      <c r="N57" s="108">
        <v>639897.9</v>
      </c>
      <c r="O57" s="109"/>
      <c r="P57" s="108">
        <v>898019.44</v>
      </c>
      <c r="Q57" s="108">
        <v>835591.92</v>
      </c>
      <c r="R57" s="108">
        <v>702325.42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500710</v>
      </c>
      <c r="J58" s="109" t="s">
        <v>772</v>
      </c>
      <c r="K58" s="149" t="s">
        <v>543</v>
      </c>
      <c r="L58" s="149" t="s">
        <v>26</v>
      </c>
      <c r="M58" s="109"/>
      <c r="N58" s="109">
        <v>617.85</v>
      </c>
      <c r="O58" s="109"/>
      <c r="P58" s="109">
        <v>905.49</v>
      </c>
      <c r="Q58" s="109">
        <v>957.67</v>
      </c>
      <c r="R58" s="109">
        <v>565.66999999999996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500724</v>
      </c>
      <c r="J59" s="109" t="s">
        <v>414</v>
      </c>
      <c r="K59" s="149" t="s">
        <v>544</v>
      </c>
      <c r="L59" s="149" t="s">
        <v>26</v>
      </c>
      <c r="M59" s="109"/>
      <c r="N59" s="108">
        <v>9305.94</v>
      </c>
      <c r="O59" s="109"/>
      <c r="P59" s="108">
        <v>257491.68</v>
      </c>
      <c r="Q59" s="108">
        <v>265103.32</v>
      </c>
      <c r="R59" s="108">
        <v>1694.3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500724</v>
      </c>
      <c r="J60" s="109" t="s">
        <v>414</v>
      </c>
      <c r="K60" s="149" t="s">
        <v>543</v>
      </c>
      <c r="L60" s="149" t="s">
        <v>26</v>
      </c>
      <c r="M60" s="109"/>
      <c r="N60" s="108">
        <v>304194.73</v>
      </c>
      <c r="O60" s="109"/>
      <c r="P60" s="108">
        <v>194443.72</v>
      </c>
      <c r="Q60" s="108">
        <v>252754.31</v>
      </c>
      <c r="R60" s="108">
        <v>245884.14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500732</v>
      </c>
      <c r="J61" s="109" t="s">
        <v>647</v>
      </c>
      <c r="K61" s="149" t="s">
        <v>544</v>
      </c>
      <c r="L61" s="149" t="s">
        <v>26</v>
      </c>
      <c r="M61" s="109"/>
      <c r="N61" s="109">
        <v>740.7</v>
      </c>
      <c r="O61" s="109"/>
      <c r="P61" s="108">
        <v>12864.42</v>
      </c>
      <c r="Q61" s="108">
        <v>12983.96</v>
      </c>
      <c r="R61" s="109">
        <v>621.16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500732</v>
      </c>
      <c r="J62" s="109" t="s">
        <v>647</v>
      </c>
      <c r="K62" s="149" t="s">
        <v>543</v>
      </c>
      <c r="L62" s="149" t="s">
        <v>26</v>
      </c>
      <c r="M62" s="109"/>
      <c r="N62" s="108">
        <v>5608.95</v>
      </c>
      <c r="O62" s="109"/>
      <c r="P62" s="108">
        <v>5193.33</v>
      </c>
      <c r="Q62" s="108">
        <v>3096.32</v>
      </c>
      <c r="R62" s="108">
        <v>7705.96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500734</v>
      </c>
      <c r="J63" s="109" t="s">
        <v>648</v>
      </c>
      <c r="K63" s="149" t="s">
        <v>544</v>
      </c>
      <c r="L63" s="149" t="s">
        <v>26</v>
      </c>
      <c r="M63" s="109"/>
      <c r="N63" s="108">
        <v>2372.3000000000002</v>
      </c>
      <c r="O63" s="109"/>
      <c r="P63" s="108">
        <v>102620.05</v>
      </c>
      <c r="Q63" s="108">
        <v>103531.83</v>
      </c>
      <c r="R63" s="108">
        <v>1460.52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500734</v>
      </c>
      <c r="J64" s="109" t="s">
        <v>648</v>
      </c>
      <c r="K64" s="149" t="s">
        <v>543</v>
      </c>
      <c r="L64" s="149" t="s">
        <v>26</v>
      </c>
      <c r="M64" s="109"/>
      <c r="N64" s="108">
        <v>24507.51</v>
      </c>
      <c r="O64" s="109"/>
      <c r="P64" s="108">
        <v>42001.68</v>
      </c>
      <c r="Q64" s="109">
        <v>0</v>
      </c>
      <c r="R64" s="108">
        <v>66509.19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500735</v>
      </c>
      <c r="J65" s="109" t="s">
        <v>773</v>
      </c>
      <c r="K65" s="149" t="s">
        <v>544</v>
      </c>
      <c r="L65" s="149" t="s">
        <v>26</v>
      </c>
      <c r="M65" s="109"/>
      <c r="N65" s="108">
        <v>466445.79</v>
      </c>
      <c r="O65" s="109"/>
      <c r="P65" s="108">
        <v>3943223.37</v>
      </c>
      <c r="Q65" s="108">
        <v>4023583.33</v>
      </c>
      <c r="R65" s="108">
        <v>386085.83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500735</v>
      </c>
      <c r="J66" s="109" t="s">
        <v>773</v>
      </c>
      <c r="K66" s="149" t="s">
        <v>543</v>
      </c>
      <c r="L66" s="149" t="s">
        <v>26</v>
      </c>
      <c r="M66" s="109"/>
      <c r="N66" s="108">
        <v>756387</v>
      </c>
      <c r="O66" s="109"/>
      <c r="P66" s="108">
        <v>1112848.52</v>
      </c>
      <c r="Q66" s="109">
        <v>0</v>
      </c>
      <c r="R66" s="108">
        <v>1869235.52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500746</v>
      </c>
      <c r="J67" s="109" t="s">
        <v>420</v>
      </c>
      <c r="K67" s="149" t="s">
        <v>544</v>
      </c>
      <c r="L67" s="149" t="s">
        <v>26</v>
      </c>
      <c r="M67" s="109"/>
      <c r="N67" s="108">
        <v>364485.3</v>
      </c>
      <c r="O67" s="109"/>
      <c r="P67" s="108">
        <v>1999858.64</v>
      </c>
      <c r="Q67" s="108">
        <v>2109057.86</v>
      </c>
      <c r="R67" s="108">
        <v>255286.08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500746</v>
      </c>
      <c r="J68" s="109" t="s">
        <v>420</v>
      </c>
      <c r="K68" s="149" t="s">
        <v>543</v>
      </c>
      <c r="L68" s="149" t="s">
        <v>26</v>
      </c>
      <c r="M68" s="109"/>
      <c r="N68" s="108">
        <v>3071100.97</v>
      </c>
      <c r="O68" s="109"/>
      <c r="P68" s="108">
        <v>832474.01</v>
      </c>
      <c r="Q68" s="109">
        <v>0</v>
      </c>
      <c r="R68" s="108">
        <v>3903574.98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500749</v>
      </c>
      <c r="J69" s="109" t="s">
        <v>421</v>
      </c>
      <c r="K69" s="149" t="s">
        <v>544</v>
      </c>
      <c r="L69" s="149" t="s">
        <v>26</v>
      </c>
      <c r="M69" s="109"/>
      <c r="N69" s="108">
        <v>223361.06</v>
      </c>
      <c r="O69" s="109"/>
      <c r="P69" s="108">
        <v>2494622.35</v>
      </c>
      <c r="Q69" s="108">
        <v>2529285.4900000002</v>
      </c>
      <c r="R69" s="108">
        <v>188697.92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500749</v>
      </c>
      <c r="J70" s="109" t="s">
        <v>421</v>
      </c>
      <c r="K70" s="149" t="s">
        <v>543</v>
      </c>
      <c r="L70" s="149" t="s">
        <v>26</v>
      </c>
      <c r="M70" s="109"/>
      <c r="N70" s="108">
        <v>1823799.97</v>
      </c>
      <c r="O70" s="109"/>
      <c r="P70" s="108">
        <v>479166.18</v>
      </c>
      <c r="Q70" s="109">
        <v>0</v>
      </c>
      <c r="R70" s="108">
        <v>2302966.15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500770</v>
      </c>
      <c r="J71" s="109" t="s">
        <v>1033</v>
      </c>
      <c r="K71" s="149" t="s">
        <v>544</v>
      </c>
      <c r="L71" s="149" t="s">
        <v>26</v>
      </c>
      <c r="M71" s="109"/>
      <c r="N71" s="108">
        <v>16557.73</v>
      </c>
      <c r="O71" s="109"/>
      <c r="P71" s="108">
        <v>692335.86</v>
      </c>
      <c r="Q71" s="108">
        <v>708893.59</v>
      </c>
      <c r="R71" s="109">
        <v>0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500770</v>
      </c>
      <c r="J72" s="109" t="s">
        <v>1033</v>
      </c>
      <c r="K72" s="149" t="s">
        <v>543</v>
      </c>
      <c r="L72" s="149" t="s">
        <v>26</v>
      </c>
      <c r="M72" s="109"/>
      <c r="N72" s="108">
        <v>78251.38</v>
      </c>
      <c r="O72" s="109"/>
      <c r="P72" s="108">
        <v>12654.62</v>
      </c>
      <c r="Q72" s="108">
        <v>90906</v>
      </c>
      <c r="R72" s="109">
        <v>0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500776</v>
      </c>
      <c r="J73" s="109" t="s">
        <v>424</v>
      </c>
      <c r="K73" s="149" t="s">
        <v>544</v>
      </c>
      <c r="L73" s="149" t="s">
        <v>26</v>
      </c>
      <c r="M73" s="109"/>
      <c r="N73" s="108">
        <v>55562.74</v>
      </c>
      <c r="O73" s="109"/>
      <c r="P73" s="108">
        <v>1276088.23</v>
      </c>
      <c r="Q73" s="108">
        <v>1325607.9099999999</v>
      </c>
      <c r="R73" s="108">
        <v>6043.06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500776</v>
      </c>
      <c r="J74" s="109" t="s">
        <v>424</v>
      </c>
      <c r="K74" s="149" t="s">
        <v>543</v>
      </c>
      <c r="L74" s="149" t="s">
        <v>26</v>
      </c>
      <c r="M74" s="109"/>
      <c r="N74" s="108">
        <v>934156.95</v>
      </c>
      <c r="O74" s="109"/>
      <c r="P74" s="108">
        <v>456520.19</v>
      </c>
      <c r="Q74" s="108">
        <v>217648.95</v>
      </c>
      <c r="R74" s="108">
        <v>1173028.19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500781</v>
      </c>
      <c r="J75" s="109" t="s">
        <v>424</v>
      </c>
      <c r="K75" s="149" t="s">
        <v>544</v>
      </c>
      <c r="L75" s="149" t="s">
        <v>26</v>
      </c>
      <c r="M75" s="109"/>
      <c r="N75" s="108">
        <v>20996.639999999999</v>
      </c>
      <c r="O75" s="109"/>
      <c r="P75" s="108">
        <v>237560.92</v>
      </c>
      <c r="Q75" s="108">
        <v>248655.1</v>
      </c>
      <c r="R75" s="108">
        <v>9902.4599999999991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500781</v>
      </c>
      <c r="J76" s="109" t="s">
        <v>424</v>
      </c>
      <c r="K76" s="149" t="s">
        <v>543</v>
      </c>
      <c r="L76" s="149" t="s">
        <v>26</v>
      </c>
      <c r="M76" s="109"/>
      <c r="N76" s="108">
        <v>200842.93</v>
      </c>
      <c r="O76" s="109"/>
      <c r="P76" s="108">
        <v>102171.36</v>
      </c>
      <c r="Q76" s="109">
        <v>0</v>
      </c>
      <c r="R76" s="108">
        <v>303014.28999999998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500782</v>
      </c>
      <c r="J77" s="109" t="s">
        <v>1034</v>
      </c>
      <c r="K77" s="149" t="s">
        <v>544</v>
      </c>
      <c r="L77" s="149" t="s">
        <v>26</v>
      </c>
      <c r="M77" s="109"/>
      <c r="N77" s="108">
        <v>51417.279999999999</v>
      </c>
      <c r="O77" s="109"/>
      <c r="P77" s="108">
        <v>501736.4</v>
      </c>
      <c r="Q77" s="108">
        <v>553153.68000000005</v>
      </c>
      <c r="R77" s="109">
        <v>0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500782</v>
      </c>
      <c r="J78" s="109" t="s">
        <v>1034</v>
      </c>
      <c r="K78" s="149" t="s">
        <v>543</v>
      </c>
      <c r="L78" s="149" t="s">
        <v>26</v>
      </c>
      <c r="M78" s="109"/>
      <c r="N78" s="108">
        <v>161230.20000000001</v>
      </c>
      <c r="O78" s="109"/>
      <c r="P78" s="108">
        <v>156944.92000000001</v>
      </c>
      <c r="Q78" s="108">
        <v>318175.12</v>
      </c>
      <c r="R78" s="109">
        <v>0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500787</v>
      </c>
      <c r="J79" s="109" t="s">
        <v>775</v>
      </c>
      <c r="K79" s="149" t="s">
        <v>544</v>
      </c>
      <c r="L79" s="149" t="s">
        <v>26</v>
      </c>
      <c r="M79" s="109"/>
      <c r="N79" s="109">
        <v>-47.6</v>
      </c>
      <c r="O79" s="109"/>
      <c r="P79" s="109">
        <v>165.9</v>
      </c>
      <c r="Q79" s="108">
        <v>7075.95</v>
      </c>
      <c r="R79" s="108">
        <v>-6957.65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500787</v>
      </c>
      <c r="J80" s="109" t="s">
        <v>775</v>
      </c>
      <c r="K80" s="149" t="s">
        <v>543</v>
      </c>
      <c r="L80" s="149" t="s">
        <v>26</v>
      </c>
      <c r="M80" s="109"/>
      <c r="N80" s="108">
        <v>203785.74</v>
      </c>
      <c r="O80" s="109"/>
      <c r="P80" s="108">
        <v>140886.32</v>
      </c>
      <c r="Q80" s="109">
        <v>0</v>
      </c>
      <c r="R80" s="108">
        <v>344672.06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500793</v>
      </c>
      <c r="J81" s="109" t="s">
        <v>753</v>
      </c>
      <c r="K81" s="149" t="s">
        <v>544</v>
      </c>
      <c r="L81" s="149" t="s">
        <v>26</v>
      </c>
      <c r="M81" s="109"/>
      <c r="N81" s="108">
        <v>-5575.6</v>
      </c>
      <c r="O81" s="109"/>
      <c r="P81" s="108">
        <v>127255.61</v>
      </c>
      <c r="Q81" s="108">
        <v>128799.74</v>
      </c>
      <c r="R81" s="108">
        <v>-7119.73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500793</v>
      </c>
      <c r="J82" s="109" t="s">
        <v>753</v>
      </c>
      <c r="K82" s="149" t="s">
        <v>543</v>
      </c>
      <c r="L82" s="149" t="s">
        <v>26</v>
      </c>
      <c r="M82" s="109"/>
      <c r="N82" s="108">
        <v>51154.1</v>
      </c>
      <c r="O82" s="109"/>
      <c r="P82" s="108">
        <v>44209.599999999999</v>
      </c>
      <c r="Q82" s="108">
        <v>45598.21</v>
      </c>
      <c r="R82" s="108">
        <v>49765.49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500796</v>
      </c>
      <c r="J83" s="109" t="s">
        <v>776</v>
      </c>
      <c r="K83" s="149" t="s">
        <v>543</v>
      </c>
      <c r="L83" s="149" t="s">
        <v>26</v>
      </c>
      <c r="M83" s="109"/>
      <c r="N83" s="108">
        <v>2312.12</v>
      </c>
      <c r="O83" s="109"/>
      <c r="P83" s="108">
        <v>5155.58</v>
      </c>
      <c r="Q83" s="108">
        <v>5969.65</v>
      </c>
      <c r="R83" s="108">
        <v>1498.05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500800</v>
      </c>
      <c r="J84" s="109" t="s">
        <v>1034</v>
      </c>
      <c r="K84" s="149" t="s">
        <v>544</v>
      </c>
      <c r="L84" s="149" t="s">
        <v>26</v>
      </c>
      <c r="M84" s="109"/>
      <c r="N84" s="108">
        <v>3833.48</v>
      </c>
      <c r="O84" s="109"/>
      <c r="P84" s="108">
        <v>217837.47</v>
      </c>
      <c r="Q84" s="108">
        <v>221670.95</v>
      </c>
      <c r="R84" s="109">
        <v>0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500800</v>
      </c>
      <c r="J85" s="109" t="s">
        <v>1034</v>
      </c>
      <c r="K85" s="149" t="s">
        <v>543</v>
      </c>
      <c r="L85" s="149" t="s">
        <v>26</v>
      </c>
      <c r="M85" s="109"/>
      <c r="N85" s="108">
        <v>329761.84999999998</v>
      </c>
      <c r="O85" s="109"/>
      <c r="P85" s="108">
        <v>58523.56</v>
      </c>
      <c r="Q85" s="108">
        <v>388285.41</v>
      </c>
      <c r="R85" s="109">
        <v>0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500805</v>
      </c>
      <c r="J86" s="109" t="s">
        <v>425</v>
      </c>
      <c r="K86" s="149" t="s">
        <v>544</v>
      </c>
      <c r="L86" s="149" t="s">
        <v>26</v>
      </c>
      <c r="M86" s="109"/>
      <c r="N86" s="108">
        <v>84459.63</v>
      </c>
      <c r="O86" s="109"/>
      <c r="P86" s="108">
        <v>1237501.51</v>
      </c>
      <c r="Q86" s="108">
        <v>1301622.3799999999</v>
      </c>
      <c r="R86" s="108">
        <v>20338.759999999998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500805</v>
      </c>
      <c r="J87" s="109" t="s">
        <v>425</v>
      </c>
      <c r="K87" s="149" t="s">
        <v>543</v>
      </c>
      <c r="L87" s="149" t="s">
        <v>26</v>
      </c>
      <c r="M87" s="109"/>
      <c r="N87" s="108">
        <v>891263.92</v>
      </c>
      <c r="O87" s="109"/>
      <c r="P87" s="108">
        <v>887964.82</v>
      </c>
      <c r="Q87" s="109">
        <v>0</v>
      </c>
      <c r="R87" s="108">
        <v>1779228.74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500807</v>
      </c>
      <c r="J88" s="109" t="s">
        <v>427</v>
      </c>
      <c r="K88" s="149" t="s">
        <v>544</v>
      </c>
      <c r="L88" s="149" t="s">
        <v>26</v>
      </c>
      <c r="M88" s="109"/>
      <c r="N88" s="108">
        <v>-66613.210000000006</v>
      </c>
      <c r="O88" s="109"/>
      <c r="P88" s="108">
        <v>560438.43999999994</v>
      </c>
      <c r="Q88" s="108">
        <v>639766</v>
      </c>
      <c r="R88" s="108">
        <v>-145940.76999999999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500807</v>
      </c>
      <c r="J89" s="109" t="s">
        <v>427</v>
      </c>
      <c r="K89" s="149" t="s">
        <v>543</v>
      </c>
      <c r="L89" s="149" t="s">
        <v>26</v>
      </c>
      <c r="M89" s="109"/>
      <c r="N89" s="108">
        <v>1938463.44</v>
      </c>
      <c r="O89" s="109"/>
      <c r="P89" s="108">
        <v>453348.65</v>
      </c>
      <c r="Q89" s="109">
        <v>0</v>
      </c>
      <c r="R89" s="108">
        <v>2391812.09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500808</v>
      </c>
      <c r="J90" s="109" t="s">
        <v>427</v>
      </c>
      <c r="K90" s="149" t="s">
        <v>544</v>
      </c>
      <c r="L90" s="149" t="s">
        <v>26</v>
      </c>
      <c r="M90" s="109"/>
      <c r="N90" s="108">
        <v>-40394.6</v>
      </c>
      <c r="O90" s="109"/>
      <c r="P90" s="108">
        <v>360339.57</v>
      </c>
      <c r="Q90" s="108">
        <v>427840.54</v>
      </c>
      <c r="R90" s="108">
        <v>-107895.57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500808</v>
      </c>
      <c r="J91" s="109" t="s">
        <v>427</v>
      </c>
      <c r="K91" s="149" t="s">
        <v>543</v>
      </c>
      <c r="L91" s="149" t="s">
        <v>26</v>
      </c>
      <c r="M91" s="109"/>
      <c r="N91" s="108">
        <v>1628886.02</v>
      </c>
      <c r="O91" s="109"/>
      <c r="P91" s="108">
        <v>389928.05</v>
      </c>
      <c r="Q91" s="109">
        <v>0</v>
      </c>
      <c r="R91" s="108">
        <v>2018814.07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500827</v>
      </c>
      <c r="J92" s="109" t="s">
        <v>427</v>
      </c>
      <c r="K92" s="149" t="s">
        <v>544</v>
      </c>
      <c r="L92" s="149" t="s">
        <v>26</v>
      </c>
      <c r="M92" s="109"/>
      <c r="N92" s="108">
        <v>-39732.82</v>
      </c>
      <c r="O92" s="109"/>
      <c r="P92" s="108">
        <v>393475.73</v>
      </c>
      <c r="Q92" s="108">
        <v>492581.23</v>
      </c>
      <c r="R92" s="108">
        <v>-138838.32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500827</v>
      </c>
      <c r="J93" s="109" t="s">
        <v>427</v>
      </c>
      <c r="K93" s="149" t="s">
        <v>543</v>
      </c>
      <c r="L93" s="149" t="s">
        <v>26</v>
      </c>
      <c r="M93" s="109"/>
      <c r="N93" s="108">
        <v>2366792.02</v>
      </c>
      <c r="O93" s="109"/>
      <c r="P93" s="108">
        <v>577522.84</v>
      </c>
      <c r="Q93" s="109">
        <v>0</v>
      </c>
      <c r="R93" s="108">
        <v>2944314.86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500829</v>
      </c>
      <c r="J94" s="109" t="s">
        <v>1116</v>
      </c>
      <c r="K94" s="149" t="s">
        <v>544</v>
      </c>
      <c r="L94" s="149" t="s">
        <v>26</v>
      </c>
      <c r="M94" s="109"/>
      <c r="N94" s="109">
        <v>-0.13</v>
      </c>
      <c r="O94" s="109"/>
      <c r="P94" s="109">
        <v>241.52</v>
      </c>
      <c r="Q94" s="109">
        <v>311.49</v>
      </c>
      <c r="R94" s="109">
        <v>-70.099999999999994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500829</v>
      </c>
      <c r="J95" s="109" t="s">
        <v>1116</v>
      </c>
      <c r="K95" s="149" t="s">
        <v>543</v>
      </c>
      <c r="L95" s="149" t="s">
        <v>26</v>
      </c>
      <c r="M95" s="109"/>
      <c r="N95" s="108">
        <v>4505.2299999999996</v>
      </c>
      <c r="O95" s="109"/>
      <c r="P95" s="108">
        <v>1767.35</v>
      </c>
      <c r="Q95" s="108">
        <v>5300.05</v>
      </c>
      <c r="R95" s="109">
        <v>972.53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500840</v>
      </c>
      <c r="J96" s="109" t="s">
        <v>428</v>
      </c>
      <c r="K96" s="149" t="s">
        <v>544</v>
      </c>
      <c r="L96" s="149" t="s">
        <v>26</v>
      </c>
      <c r="M96" s="109"/>
      <c r="N96" s="108">
        <v>-1227.6600000000001</v>
      </c>
      <c r="O96" s="109"/>
      <c r="P96" s="108">
        <v>96702.86</v>
      </c>
      <c r="Q96" s="108">
        <v>101760.1</v>
      </c>
      <c r="R96" s="108">
        <v>-6284.9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500840</v>
      </c>
      <c r="J97" s="109" t="s">
        <v>428</v>
      </c>
      <c r="K97" s="149" t="s">
        <v>543</v>
      </c>
      <c r="L97" s="149" t="s">
        <v>26</v>
      </c>
      <c r="M97" s="109"/>
      <c r="N97" s="108">
        <v>177228.55</v>
      </c>
      <c r="O97" s="109"/>
      <c r="P97" s="108">
        <v>87354.38</v>
      </c>
      <c r="Q97" s="108">
        <v>35755.01</v>
      </c>
      <c r="R97" s="108">
        <v>228827.92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500845</v>
      </c>
      <c r="J98" s="109" t="s">
        <v>754</v>
      </c>
      <c r="K98" s="149" t="s">
        <v>544</v>
      </c>
      <c r="L98" s="149" t="s">
        <v>26</v>
      </c>
      <c r="M98" s="109"/>
      <c r="N98" s="108">
        <v>-62819.17</v>
      </c>
      <c r="O98" s="109"/>
      <c r="P98" s="108">
        <v>1076290.6000000001</v>
      </c>
      <c r="Q98" s="108">
        <v>1155615.98</v>
      </c>
      <c r="R98" s="108">
        <v>-142144.54999999999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500845</v>
      </c>
      <c r="J99" s="109" t="s">
        <v>754</v>
      </c>
      <c r="K99" s="149" t="s">
        <v>543</v>
      </c>
      <c r="L99" s="149" t="s">
        <v>26</v>
      </c>
      <c r="M99" s="109"/>
      <c r="N99" s="108">
        <v>3829863.22</v>
      </c>
      <c r="O99" s="109"/>
      <c r="P99" s="108">
        <v>1337976.96</v>
      </c>
      <c r="Q99" s="108">
        <v>3854566.3</v>
      </c>
      <c r="R99" s="108">
        <v>1313273.8799999999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500846</v>
      </c>
      <c r="J100" s="109" t="s">
        <v>754</v>
      </c>
      <c r="K100" s="149" t="s">
        <v>544</v>
      </c>
      <c r="L100" s="149" t="s">
        <v>26</v>
      </c>
      <c r="M100" s="109"/>
      <c r="N100" s="108">
        <v>-3841.88</v>
      </c>
      <c r="O100" s="109"/>
      <c r="P100" s="108">
        <v>76132.95</v>
      </c>
      <c r="Q100" s="108">
        <v>80162.990000000005</v>
      </c>
      <c r="R100" s="108">
        <v>-7871.92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500846</v>
      </c>
      <c r="J101" s="109" t="s">
        <v>754</v>
      </c>
      <c r="K101" s="149" t="s">
        <v>543</v>
      </c>
      <c r="L101" s="149" t="s">
        <v>26</v>
      </c>
      <c r="M101" s="109"/>
      <c r="N101" s="108">
        <v>199985.14</v>
      </c>
      <c r="O101" s="109"/>
      <c r="P101" s="108">
        <v>66893.16</v>
      </c>
      <c r="Q101" s="108">
        <v>200838.04</v>
      </c>
      <c r="R101" s="108">
        <v>66040.259999999995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500856</v>
      </c>
      <c r="J102" s="109" t="s">
        <v>755</v>
      </c>
      <c r="K102" s="149" t="s">
        <v>544</v>
      </c>
      <c r="L102" s="149" t="s">
        <v>26</v>
      </c>
      <c r="M102" s="109"/>
      <c r="N102" s="108">
        <v>-50685.3</v>
      </c>
      <c r="O102" s="109"/>
      <c r="P102" s="108">
        <v>213422.52</v>
      </c>
      <c r="Q102" s="108">
        <v>283834.18</v>
      </c>
      <c r="R102" s="108">
        <v>-121096.96000000001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500856</v>
      </c>
      <c r="J103" s="109" t="s">
        <v>755</v>
      </c>
      <c r="K103" s="149" t="s">
        <v>543</v>
      </c>
      <c r="L103" s="149" t="s">
        <v>26</v>
      </c>
      <c r="M103" s="109"/>
      <c r="N103" s="108">
        <v>1888684.64</v>
      </c>
      <c r="O103" s="109"/>
      <c r="P103" s="108">
        <v>282367.53000000003</v>
      </c>
      <c r="Q103" s="108">
        <v>268327.09000000003</v>
      </c>
      <c r="R103" s="108">
        <v>1902725.08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500866</v>
      </c>
      <c r="J104" s="109" t="s">
        <v>429</v>
      </c>
      <c r="K104" s="149" t="s">
        <v>543</v>
      </c>
      <c r="L104" s="149" t="s">
        <v>26</v>
      </c>
      <c r="M104" s="109"/>
      <c r="N104" s="109">
        <v>0</v>
      </c>
      <c r="O104" s="109"/>
      <c r="P104" s="109">
        <v>0</v>
      </c>
      <c r="Q104" s="109">
        <v>0</v>
      </c>
      <c r="R104" s="109">
        <v>0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500875</v>
      </c>
      <c r="J105" s="109" t="s">
        <v>777</v>
      </c>
      <c r="K105" s="149" t="s">
        <v>544</v>
      </c>
      <c r="L105" s="149" t="s">
        <v>26</v>
      </c>
      <c r="M105" s="109"/>
      <c r="N105" s="108">
        <v>-2744.31</v>
      </c>
      <c r="O105" s="109"/>
      <c r="P105" s="108">
        <v>101075.48</v>
      </c>
      <c r="Q105" s="108">
        <v>103830.31</v>
      </c>
      <c r="R105" s="108">
        <v>-5499.14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500875</v>
      </c>
      <c r="J106" s="109" t="s">
        <v>777</v>
      </c>
      <c r="K106" s="149" t="s">
        <v>543</v>
      </c>
      <c r="L106" s="149" t="s">
        <v>26</v>
      </c>
      <c r="M106" s="109"/>
      <c r="N106" s="108">
        <v>165442.54</v>
      </c>
      <c r="O106" s="109"/>
      <c r="P106" s="108">
        <v>133286.21</v>
      </c>
      <c r="Q106" s="109">
        <v>0</v>
      </c>
      <c r="R106" s="108">
        <v>298728.75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500876</v>
      </c>
      <c r="J107" s="109" t="s">
        <v>1137</v>
      </c>
      <c r="K107" s="149" t="s">
        <v>544</v>
      </c>
      <c r="L107" s="149" t="s">
        <v>26</v>
      </c>
      <c r="M107" s="109"/>
      <c r="N107" s="109">
        <v>-562.48</v>
      </c>
      <c r="O107" s="109"/>
      <c r="P107" s="108">
        <v>6753.68</v>
      </c>
      <c r="Q107" s="108">
        <v>6191.2</v>
      </c>
      <c r="R107" s="109">
        <v>0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500876</v>
      </c>
      <c r="J108" s="109" t="s">
        <v>1137</v>
      </c>
      <c r="K108" s="149" t="s">
        <v>543</v>
      </c>
      <c r="L108" s="149" t="s">
        <v>26</v>
      </c>
      <c r="M108" s="109"/>
      <c r="N108" s="108">
        <v>3672.63</v>
      </c>
      <c r="O108" s="109"/>
      <c r="P108" s="109">
        <v>448.88</v>
      </c>
      <c r="Q108" s="108">
        <v>4121.51</v>
      </c>
      <c r="R108" s="109">
        <v>0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500877</v>
      </c>
      <c r="J109" s="109" t="s">
        <v>634</v>
      </c>
      <c r="K109" s="149" t="s">
        <v>544</v>
      </c>
      <c r="L109" s="149" t="s">
        <v>26</v>
      </c>
      <c r="M109" s="109"/>
      <c r="N109" s="108">
        <v>-55787.35</v>
      </c>
      <c r="O109" s="109"/>
      <c r="P109" s="108">
        <v>927253.34</v>
      </c>
      <c r="Q109" s="108">
        <v>968106.82</v>
      </c>
      <c r="R109" s="108">
        <v>-96640.83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500877</v>
      </c>
      <c r="J110" s="109" t="s">
        <v>634</v>
      </c>
      <c r="K110" s="149" t="s">
        <v>543</v>
      </c>
      <c r="L110" s="149" t="s">
        <v>26</v>
      </c>
      <c r="M110" s="109"/>
      <c r="N110" s="108">
        <v>251430.87</v>
      </c>
      <c r="O110" s="109"/>
      <c r="P110" s="108">
        <v>979257.98</v>
      </c>
      <c r="Q110" s="109">
        <v>0</v>
      </c>
      <c r="R110" s="108">
        <v>1230688.8500000001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500878</v>
      </c>
      <c r="J111" s="109" t="s">
        <v>430</v>
      </c>
      <c r="K111" s="149" t="s">
        <v>543</v>
      </c>
      <c r="L111" s="149" t="s">
        <v>26</v>
      </c>
      <c r="M111" s="109"/>
      <c r="N111" s="108">
        <v>1571.56</v>
      </c>
      <c r="O111" s="109"/>
      <c r="P111" s="108">
        <v>7830.57</v>
      </c>
      <c r="Q111" s="108">
        <v>8119.78</v>
      </c>
      <c r="R111" s="108">
        <v>1282.3499999999999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500883</v>
      </c>
      <c r="J112" s="109" t="s">
        <v>431</v>
      </c>
      <c r="K112" s="149" t="s">
        <v>544</v>
      </c>
      <c r="L112" s="149" t="s">
        <v>26</v>
      </c>
      <c r="M112" s="109"/>
      <c r="N112" s="108">
        <v>-7386.3</v>
      </c>
      <c r="O112" s="109"/>
      <c r="P112" s="108">
        <v>39793.24</v>
      </c>
      <c r="Q112" s="108">
        <v>54943.67</v>
      </c>
      <c r="R112" s="108">
        <v>-22536.73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500883</v>
      </c>
      <c r="J113" s="109" t="s">
        <v>431</v>
      </c>
      <c r="K113" s="149" t="s">
        <v>543</v>
      </c>
      <c r="L113" s="149" t="s">
        <v>26</v>
      </c>
      <c r="M113" s="109"/>
      <c r="N113" s="108">
        <v>378869.19</v>
      </c>
      <c r="O113" s="109"/>
      <c r="P113" s="108">
        <v>73008.12</v>
      </c>
      <c r="Q113" s="109">
        <v>0</v>
      </c>
      <c r="R113" s="108">
        <v>451877.31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500884</v>
      </c>
      <c r="J114" s="109" t="s">
        <v>431</v>
      </c>
      <c r="K114" s="149" t="s">
        <v>544</v>
      </c>
      <c r="L114" s="149" t="s">
        <v>26</v>
      </c>
      <c r="M114" s="109"/>
      <c r="N114" s="108">
        <v>-9891.2000000000007</v>
      </c>
      <c r="O114" s="109"/>
      <c r="P114" s="108">
        <v>52576.3</v>
      </c>
      <c r="Q114" s="108">
        <v>75198.320000000007</v>
      </c>
      <c r="R114" s="108">
        <v>-32513.22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500884</v>
      </c>
      <c r="J115" s="109" t="s">
        <v>431</v>
      </c>
      <c r="K115" s="149" t="s">
        <v>543</v>
      </c>
      <c r="L115" s="149" t="s">
        <v>26</v>
      </c>
      <c r="M115" s="109"/>
      <c r="N115" s="108">
        <v>563895.12</v>
      </c>
      <c r="O115" s="109"/>
      <c r="P115" s="108">
        <v>109672.22</v>
      </c>
      <c r="Q115" s="109">
        <v>0</v>
      </c>
      <c r="R115" s="108">
        <v>673567.34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500885</v>
      </c>
      <c r="J116" s="109" t="s">
        <v>432</v>
      </c>
      <c r="K116" s="149" t="s">
        <v>544</v>
      </c>
      <c r="L116" s="149" t="s">
        <v>26</v>
      </c>
      <c r="M116" s="109"/>
      <c r="N116" s="108">
        <v>-5945.11</v>
      </c>
      <c r="O116" s="109"/>
      <c r="P116" s="108">
        <v>251881.45</v>
      </c>
      <c r="Q116" s="108">
        <v>273292.77</v>
      </c>
      <c r="R116" s="108">
        <v>-27356.43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500885</v>
      </c>
      <c r="J117" s="109" t="s">
        <v>432</v>
      </c>
      <c r="K117" s="149" t="s">
        <v>543</v>
      </c>
      <c r="L117" s="149" t="s">
        <v>26</v>
      </c>
      <c r="M117" s="109"/>
      <c r="N117" s="108">
        <v>736207.81</v>
      </c>
      <c r="O117" s="109"/>
      <c r="P117" s="108">
        <v>326060.61</v>
      </c>
      <c r="Q117" s="108">
        <v>949487.71</v>
      </c>
      <c r="R117" s="108">
        <v>112780.71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500896</v>
      </c>
      <c r="J118" s="109" t="s">
        <v>756</v>
      </c>
      <c r="K118" s="149" t="s">
        <v>544</v>
      </c>
      <c r="L118" s="149" t="s">
        <v>26</v>
      </c>
      <c r="M118" s="109"/>
      <c r="N118" s="109">
        <v>-661.68</v>
      </c>
      <c r="O118" s="109"/>
      <c r="P118" s="108">
        <v>24141.119999999999</v>
      </c>
      <c r="Q118" s="108">
        <v>27041.77</v>
      </c>
      <c r="R118" s="108">
        <v>-3562.33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500896</v>
      </c>
      <c r="J119" s="109" t="s">
        <v>756</v>
      </c>
      <c r="K119" s="149" t="s">
        <v>543</v>
      </c>
      <c r="L119" s="149" t="s">
        <v>26</v>
      </c>
      <c r="M119" s="109"/>
      <c r="N119" s="108">
        <v>27304.2</v>
      </c>
      <c r="O119" s="109"/>
      <c r="P119" s="108">
        <v>57151.97</v>
      </c>
      <c r="Q119" s="109">
        <v>0</v>
      </c>
      <c r="R119" s="108">
        <v>84456.17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500901</v>
      </c>
      <c r="J120" s="109" t="s">
        <v>778</v>
      </c>
      <c r="K120" s="149" t="s">
        <v>543</v>
      </c>
      <c r="L120" s="149" t="s">
        <v>26</v>
      </c>
      <c r="M120" s="109"/>
      <c r="N120" s="108">
        <v>14108.58</v>
      </c>
      <c r="O120" s="109"/>
      <c r="P120" s="108">
        <v>6834.69</v>
      </c>
      <c r="Q120" s="109">
        <v>0</v>
      </c>
      <c r="R120" s="108">
        <v>20943.27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500905</v>
      </c>
      <c r="J121" s="109" t="s">
        <v>433</v>
      </c>
      <c r="K121" s="149" t="s">
        <v>544</v>
      </c>
      <c r="L121" s="149" t="s">
        <v>26</v>
      </c>
      <c r="M121" s="109"/>
      <c r="N121" s="109">
        <v>-118.47</v>
      </c>
      <c r="O121" s="109"/>
      <c r="P121" s="108">
        <v>1599.05</v>
      </c>
      <c r="Q121" s="108">
        <v>1772.58</v>
      </c>
      <c r="R121" s="109">
        <v>-292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500905</v>
      </c>
      <c r="J122" s="109" t="s">
        <v>433</v>
      </c>
      <c r="K122" s="149" t="s">
        <v>543</v>
      </c>
      <c r="L122" s="149" t="s">
        <v>26</v>
      </c>
      <c r="M122" s="109"/>
      <c r="N122" s="108">
        <v>4078.81</v>
      </c>
      <c r="O122" s="109"/>
      <c r="P122" s="108">
        <v>7390.91</v>
      </c>
      <c r="Q122" s="108">
        <v>7603.81</v>
      </c>
      <c r="R122" s="108">
        <v>3865.91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500913</v>
      </c>
      <c r="J123" s="109" t="s">
        <v>434</v>
      </c>
      <c r="K123" s="149" t="s">
        <v>544</v>
      </c>
      <c r="L123" s="149" t="s">
        <v>26</v>
      </c>
      <c r="M123" s="109"/>
      <c r="N123" s="108">
        <v>-2980.06</v>
      </c>
      <c r="O123" s="109"/>
      <c r="P123" s="108">
        <v>164096.29999999999</v>
      </c>
      <c r="Q123" s="108">
        <v>200504.01</v>
      </c>
      <c r="R123" s="108">
        <v>-39387.769999999997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500913</v>
      </c>
      <c r="J124" s="109" t="s">
        <v>434</v>
      </c>
      <c r="K124" s="149" t="s">
        <v>543</v>
      </c>
      <c r="L124" s="149" t="s">
        <v>26</v>
      </c>
      <c r="M124" s="109"/>
      <c r="N124" s="108">
        <v>1020694.02</v>
      </c>
      <c r="O124" s="109"/>
      <c r="P124" s="108">
        <v>992911.32</v>
      </c>
      <c r="Q124" s="108">
        <v>1310443.26</v>
      </c>
      <c r="R124" s="108">
        <v>703162.08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500914</v>
      </c>
      <c r="J125" s="109" t="s">
        <v>435</v>
      </c>
      <c r="K125" s="149" t="s">
        <v>544</v>
      </c>
      <c r="L125" s="149" t="s">
        <v>26</v>
      </c>
      <c r="M125" s="109"/>
      <c r="N125" s="108">
        <v>-4345.71</v>
      </c>
      <c r="O125" s="109"/>
      <c r="P125" s="108">
        <v>27684.880000000001</v>
      </c>
      <c r="Q125" s="108">
        <v>33920.14</v>
      </c>
      <c r="R125" s="108">
        <v>-10580.97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500914</v>
      </c>
      <c r="J126" s="109" t="s">
        <v>435</v>
      </c>
      <c r="K126" s="149" t="s">
        <v>543</v>
      </c>
      <c r="L126" s="149" t="s">
        <v>26</v>
      </c>
      <c r="M126" s="109"/>
      <c r="N126" s="108">
        <v>97813.59</v>
      </c>
      <c r="O126" s="109"/>
      <c r="P126" s="108">
        <v>87719.32</v>
      </c>
      <c r="Q126" s="109">
        <v>0</v>
      </c>
      <c r="R126" s="108">
        <v>185532.91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500915</v>
      </c>
      <c r="J127" s="109" t="s">
        <v>779</v>
      </c>
      <c r="K127" s="149" t="s">
        <v>543</v>
      </c>
      <c r="L127" s="149" t="s">
        <v>26</v>
      </c>
      <c r="M127" s="109"/>
      <c r="N127" s="108">
        <v>38719.4</v>
      </c>
      <c r="O127" s="109"/>
      <c r="P127" s="108">
        <v>14301.07</v>
      </c>
      <c r="Q127" s="108">
        <v>19609.07</v>
      </c>
      <c r="R127" s="108">
        <v>33411.4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500918</v>
      </c>
      <c r="J128" s="109" t="s">
        <v>434</v>
      </c>
      <c r="K128" s="149" t="s">
        <v>544</v>
      </c>
      <c r="L128" s="149" t="s">
        <v>26</v>
      </c>
      <c r="M128" s="109"/>
      <c r="N128" s="109">
        <v>-541.66</v>
      </c>
      <c r="O128" s="109"/>
      <c r="P128" s="108">
        <v>12207.3</v>
      </c>
      <c r="Q128" s="108">
        <v>13785.45</v>
      </c>
      <c r="R128" s="108">
        <v>-2119.81</v>
      </c>
    </row>
    <row r="129" spans="1:18" x14ac:dyDescent="0.2">
      <c r="A129" s="109"/>
      <c r="B129" s="109"/>
      <c r="C129" s="109"/>
      <c r="D129" s="149" t="s">
        <v>384</v>
      </c>
      <c r="E129" s="109"/>
      <c r="F129" s="149">
        <v>138901</v>
      </c>
      <c r="G129" s="109"/>
      <c r="H129" s="109"/>
      <c r="I129" s="149">
        <v>500918</v>
      </c>
      <c r="J129" s="109" t="s">
        <v>434</v>
      </c>
      <c r="K129" s="149" t="s">
        <v>543</v>
      </c>
      <c r="L129" s="149" t="s">
        <v>26</v>
      </c>
      <c r="M129" s="109"/>
      <c r="N129" s="108">
        <v>30609.3</v>
      </c>
      <c r="O129" s="109"/>
      <c r="P129" s="108">
        <v>45124.55</v>
      </c>
      <c r="Q129" s="108">
        <v>46020.05</v>
      </c>
      <c r="R129" s="108">
        <v>29713.8</v>
      </c>
    </row>
    <row r="130" spans="1:18" x14ac:dyDescent="0.2">
      <c r="A130" s="109"/>
      <c r="B130" s="109"/>
      <c r="C130" s="109"/>
      <c r="D130" s="149" t="s">
        <v>384</v>
      </c>
      <c r="E130" s="109"/>
      <c r="F130" s="149">
        <v>138901</v>
      </c>
      <c r="G130" s="109"/>
      <c r="H130" s="109"/>
      <c r="I130" s="149">
        <v>500927</v>
      </c>
      <c r="J130" s="109" t="s">
        <v>436</v>
      </c>
      <c r="K130" s="149" t="s">
        <v>544</v>
      </c>
      <c r="L130" s="149" t="s">
        <v>26</v>
      </c>
      <c r="M130" s="109"/>
      <c r="N130" s="109">
        <v>31.19</v>
      </c>
      <c r="O130" s="109"/>
      <c r="P130" s="109">
        <v>0</v>
      </c>
      <c r="Q130" s="108">
        <v>3650.37</v>
      </c>
      <c r="R130" s="108">
        <v>-3619.18</v>
      </c>
    </row>
    <row r="131" spans="1:18" x14ac:dyDescent="0.2">
      <c r="A131" s="109"/>
      <c r="B131" s="109"/>
      <c r="C131" s="109"/>
      <c r="D131" s="149" t="s">
        <v>384</v>
      </c>
      <c r="E131" s="109"/>
      <c r="F131" s="149">
        <v>138901</v>
      </c>
      <c r="G131" s="109"/>
      <c r="H131" s="109"/>
      <c r="I131" s="149">
        <v>500927</v>
      </c>
      <c r="J131" s="109" t="s">
        <v>436</v>
      </c>
      <c r="K131" s="149" t="s">
        <v>543</v>
      </c>
      <c r="L131" s="149" t="s">
        <v>26</v>
      </c>
      <c r="M131" s="109"/>
      <c r="N131" s="108">
        <v>42952.43</v>
      </c>
      <c r="O131" s="109"/>
      <c r="P131" s="108">
        <v>62746.05</v>
      </c>
      <c r="Q131" s="109">
        <v>0</v>
      </c>
      <c r="R131" s="108">
        <v>105698.48</v>
      </c>
    </row>
    <row r="132" spans="1:18" x14ac:dyDescent="0.2">
      <c r="A132" s="109"/>
      <c r="B132" s="109"/>
      <c r="C132" s="109"/>
      <c r="D132" s="149" t="s">
        <v>384</v>
      </c>
      <c r="E132" s="109"/>
      <c r="F132" s="149">
        <v>138901</v>
      </c>
      <c r="G132" s="109"/>
      <c r="H132" s="109"/>
      <c r="I132" s="149">
        <v>500936</v>
      </c>
      <c r="J132" s="109" t="s">
        <v>757</v>
      </c>
      <c r="K132" s="149" t="s">
        <v>544</v>
      </c>
      <c r="L132" s="149" t="s">
        <v>26</v>
      </c>
      <c r="M132" s="109"/>
      <c r="N132" s="109">
        <v>0</v>
      </c>
      <c r="O132" s="109"/>
      <c r="P132" s="109">
        <v>0</v>
      </c>
      <c r="Q132" s="109">
        <v>375.01</v>
      </c>
      <c r="R132" s="109">
        <v>-375.01</v>
      </c>
    </row>
    <row r="133" spans="1:18" x14ac:dyDescent="0.2">
      <c r="A133" s="109"/>
      <c r="B133" s="109"/>
      <c r="C133" s="109"/>
      <c r="D133" s="149" t="s">
        <v>384</v>
      </c>
      <c r="E133" s="109"/>
      <c r="F133" s="149">
        <v>138901</v>
      </c>
      <c r="G133" s="109"/>
      <c r="H133" s="109"/>
      <c r="I133" s="149">
        <v>500936</v>
      </c>
      <c r="J133" s="109" t="s">
        <v>757</v>
      </c>
      <c r="K133" s="149" t="s">
        <v>543</v>
      </c>
      <c r="L133" s="149" t="s">
        <v>26</v>
      </c>
      <c r="M133" s="109"/>
      <c r="N133" s="109">
        <v>0</v>
      </c>
      <c r="O133" s="109"/>
      <c r="P133" s="108">
        <v>13995.51</v>
      </c>
      <c r="Q133" s="109">
        <v>0</v>
      </c>
      <c r="R133" s="108">
        <v>13995.51</v>
      </c>
    </row>
    <row r="134" spans="1:18" x14ac:dyDescent="0.2">
      <c r="A134" s="109"/>
      <c r="B134" s="109"/>
      <c r="C134" s="109"/>
      <c r="D134" s="149" t="s">
        <v>384</v>
      </c>
      <c r="E134" s="109"/>
      <c r="F134" s="149">
        <v>138901</v>
      </c>
      <c r="G134" s="109"/>
      <c r="H134" s="109"/>
      <c r="I134" s="149">
        <v>500937</v>
      </c>
      <c r="J134" s="109" t="s">
        <v>437</v>
      </c>
      <c r="K134" s="149" t="s">
        <v>544</v>
      </c>
      <c r="L134" s="149" t="s">
        <v>26</v>
      </c>
      <c r="M134" s="109"/>
      <c r="N134" s="109">
        <v>0</v>
      </c>
      <c r="O134" s="109"/>
      <c r="P134" s="109">
        <v>0</v>
      </c>
      <c r="Q134" s="108">
        <v>7014.19</v>
      </c>
      <c r="R134" s="108">
        <v>-7014.19</v>
      </c>
    </row>
    <row r="135" spans="1:18" x14ac:dyDescent="0.2">
      <c r="A135" s="109"/>
      <c r="B135" s="109"/>
      <c r="C135" s="109"/>
      <c r="D135" s="149" t="s">
        <v>384</v>
      </c>
      <c r="E135" s="109"/>
      <c r="F135" s="149">
        <v>138901</v>
      </c>
      <c r="G135" s="109"/>
      <c r="H135" s="109"/>
      <c r="I135" s="149">
        <v>500937</v>
      </c>
      <c r="J135" s="109" t="s">
        <v>437</v>
      </c>
      <c r="K135" s="149" t="s">
        <v>543</v>
      </c>
      <c r="L135" s="149" t="s">
        <v>26</v>
      </c>
      <c r="M135" s="109"/>
      <c r="N135" s="109">
        <v>0</v>
      </c>
      <c r="O135" s="109"/>
      <c r="P135" s="108">
        <v>200733.94</v>
      </c>
      <c r="Q135" s="109">
        <v>0</v>
      </c>
      <c r="R135" s="108">
        <v>200733.94</v>
      </c>
    </row>
    <row r="137" spans="1:18" x14ac:dyDescent="0.2">
      <c r="A137" s="109"/>
      <c r="B137" s="109" t="s">
        <v>442</v>
      </c>
      <c r="C137" s="109"/>
      <c r="D137" s="149" t="s">
        <v>384</v>
      </c>
      <c r="E137" s="109"/>
      <c r="F137" s="149">
        <v>138901</v>
      </c>
      <c r="G137" s="109"/>
      <c r="H137" s="109"/>
      <c r="I137" s="149"/>
      <c r="J137" s="109"/>
      <c r="K137" s="149"/>
      <c r="L137" s="149" t="s">
        <v>26</v>
      </c>
      <c r="M137" s="109"/>
      <c r="N137" s="108">
        <v>71539744.290000007</v>
      </c>
      <c r="O137" s="109"/>
      <c r="P137" s="108">
        <v>139149464.56999999</v>
      </c>
      <c r="Q137" s="108">
        <v>132892243.11</v>
      </c>
      <c r="R137" s="108">
        <v>77796965.75</v>
      </c>
    </row>
    <row r="139" spans="1:18" x14ac:dyDescent="0.2">
      <c r="A139" s="109"/>
      <c r="B139" s="109" t="s">
        <v>443</v>
      </c>
      <c r="C139" s="109"/>
      <c r="D139" s="149" t="s">
        <v>384</v>
      </c>
      <c r="E139" s="109"/>
      <c r="F139" s="149"/>
      <c r="G139" s="109"/>
      <c r="H139" s="109"/>
      <c r="I139" s="149"/>
      <c r="J139" s="109"/>
      <c r="K139" s="149"/>
      <c r="L139" s="149" t="s">
        <v>26</v>
      </c>
      <c r="M139" s="109"/>
      <c r="N139" s="108">
        <v>71539744.290000007</v>
      </c>
      <c r="O139" s="109"/>
      <c r="P139" s="108">
        <v>139149464.56999999</v>
      </c>
      <c r="Q139" s="108">
        <v>132892243.11</v>
      </c>
      <c r="R139" s="108">
        <v>77796965.75</v>
      </c>
    </row>
    <row r="141" spans="1:18" x14ac:dyDescent="0.2">
      <c r="A141" s="109"/>
      <c r="B141" s="109" t="s">
        <v>444</v>
      </c>
      <c r="C141" s="109"/>
      <c r="D141" s="149"/>
      <c r="E141" s="109"/>
      <c r="F141" s="149"/>
      <c r="G141" s="109"/>
      <c r="H141" s="109"/>
      <c r="I141" s="149"/>
      <c r="J141" s="109"/>
      <c r="K141" s="149"/>
      <c r="L141" s="149" t="s">
        <v>26</v>
      </c>
      <c r="M141" s="109"/>
      <c r="N141" s="108">
        <v>71539744.290000007</v>
      </c>
      <c r="O141" s="109"/>
      <c r="P141" s="108">
        <v>139149464.56999999</v>
      </c>
      <c r="Q141" s="108">
        <v>132892243.11</v>
      </c>
      <c r="R141" s="108">
        <v>77796965.75</v>
      </c>
    </row>
    <row r="143" spans="1:18" x14ac:dyDescent="0.2">
      <c r="A143" s="109" t="s">
        <v>1181</v>
      </c>
      <c r="B143" s="109"/>
      <c r="C143" s="109"/>
      <c r="D143" s="149"/>
      <c r="E143" s="109"/>
      <c r="F143" s="149"/>
      <c r="G143" s="109"/>
      <c r="H143" s="109"/>
      <c r="I143" s="149"/>
      <c r="J143" s="109"/>
      <c r="K143" s="149"/>
      <c r="L143" s="149"/>
      <c r="M143" s="109"/>
      <c r="N143" s="109"/>
      <c r="O143" s="109"/>
      <c r="P143" s="109"/>
      <c r="Q143" s="109"/>
      <c r="R143" s="109"/>
    </row>
    <row r="144" spans="1:18" x14ac:dyDescent="0.2">
      <c r="A144" s="109" t="s">
        <v>446</v>
      </c>
      <c r="B144" s="109"/>
      <c r="C144" s="109"/>
      <c r="D144" s="149"/>
      <c r="E144" s="109"/>
      <c r="F144" s="149"/>
      <c r="G144" s="109"/>
      <c r="H144" s="109"/>
      <c r="I144" s="149"/>
      <c r="J144" s="109"/>
      <c r="K144" s="149"/>
      <c r="L144" s="149"/>
      <c r="M144" s="109"/>
      <c r="N144" s="109"/>
      <c r="O144" s="109"/>
      <c r="P144" s="109"/>
      <c r="Q144" s="109"/>
      <c r="R144" s="109"/>
    </row>
    <row r="145" spans="1:15" x14ac:dyDescent="0.2">
      <c r="A145" s="109" t="s">
        <v>1178</v>
      </c>
      <c r="B145" s="109"/>
      <c r="C145" s="109"/>
      <c r="D145" s="149"/>
      <c r="E145" s="109"/>
      <c r="F145" s="149"/>
      <c r="G145" s="109"/>
      <c r="H145" s="109"/>
      <c r="I145" s="149"/>
      <c r="J145" s="109"/>
      <c r="K145" s="149"/>
      <c r="L145" s="149"/>
      <c r="M145" s="109"/>
      <c r="N145" s="109"/>
      <c r="O145" s="109"/>
    </row>
    <row r="146" spans="1:15" x14ac:dyDescent="0.2">
      <c r="A146" s="109" t="s">
        <v>447</v>
      </c>
      <c r="B146" s="109"/>
      <c r="C146" s="109"/>
      <c r="D146" s="149"/>
      <c r="E146" s="109"/>
      <c r="F146" s="149"/>
      <c r="G146" s="109"/>
      <c r="H146" s="109"/>
      <c r="I146" s="149"/>
      <c r="J146" s="109"/>
      <c r="K146" s="149"/>
      <c r="L146" s="149"/>
      <c r="M146" s="109"/>
      <c r="N146" s="109"/>
      <c r="O146" s="109"/>
    </row>
    <row r="148" spans="1:15" x14ac:dyDescent="0.2">
      <c r="A148" s="109"/>
      <c r="B148" s="109"/>
      <c r="C148" s="109" t="s">
        <v>379</v>
      </c>
      <c r="D148" s="149"/>
      <c r="E148" s="109" t="s">
        <v>374</v>
      </c>
      <c r="F148" s="149"/>
      <c r="G148" s="109" t="s">
        <v>448</v>
      </c>
      <c r="H148" s="109" t="s">
        <v>380</v>
      </c>
      <c r="I148" s="149"/>
      <c r="J148" s="109" t="s">
        <v>381</v>
      </c>
      <c r="K148" s="149"/>
      <c r="L148" s="149"/>
      <c r="M148" s="109" t="s">
        <v>382</v>
      </c>
      <c r="N148" s="109"/>
      <c r="O148" s="109" t="s">
        <v>383</v>
      </c>
    </row>
    <row r="150" spans="1:15" x14ac:dyDescent="0.2">
      <c r="A150" s="109"/>
      <c r="B150" s="109"/>
      <c r="C150" s="109" t="s">
        <v>26</v>
      </c>
      <c r="D150" s="149"/>
      <c r="E150" s="109" t="s">
        <v>384</v>
      </c>
      <c r="F150" s="149"/>
      <c r="G150" s="109" t="s">
        <v>543</v>
      </c>
      <c r="H150" s="108">
        <v>64941733.229999997</v>
      </c>
      <c r="I150" s="149"/>
      <c r="J150" s="108">
        <v>23195320.539999999</v>
      </c>
      <c r="K150" s="149"/>
      <c r="L150" s="149"/>
      <c r="M150" s="108">
        <v>14180918.73</v>
      </c>
      <c r="N150" s="109"/>
      <c r="O150" s="108">
        <v>73956135.040000007</v>
      </c>
    </row>
    <row r="151" spans="1:15" x14ac:dyDescent="0.2">
      <c r="A151" s="109"/>
      <c r="B151" s="109"/>
      <c r="C151" s="109" t="s">
        <v>26</v>
      </c>
      <c r="D151" s="149"/>
      <c r="E151" s="109" t="s">
        <v>384</v>
      </c>
      <c r="F151" s="149"/>
      <c r="G151" s="109" t="s">
        <v>544</v>
      </c>
      <c r="H151" s="108">
        <v>6598011.0599999996</v>
      </c>
      <c r="I151" s="149"/>
      <c r="J151" s="108">
        <v>115954144.03</v>
      </c>
      <c r="K151" s="149"/>
      <c r="L151" s="149"/>
      <c r="M151" s="108">
        <v>118711324.38</v>
      </c>
      <c r="N151" s="109"/>
      <c r="O151" s="108">
        <v>3840830.71</v>
      </c>
    </row>
    <row r="153" spans="1:15" x14ac:dyDescent="0.2">
      <c r="A153" s="109"/>
      <c r="B153" s="109" t="s">
        <v>442</v>
      </c>
      <c r="C153" s="109" t="s">
        <v>26</v>
      </c>
      <c r="D153" s="149"/>
      <c r="E153" s="109"/>
      <c r="F153" s="149"/>
      <c r="G153" s="109"/>
      <c r="H153" s="108">
        <v>71539744.290000007</v>
      </c>
      <c r="I153" s="149"/>
      <c r="J153" s="108">
        <v>139149464.56999999</v>
      </c>
      <c r="K153" s="149"/>
      <c r="L153" s="149"/>
      <c r="M153" s="108">
        <v>132892243.11</v>
      </c>
      <c r="N153" s="109"/>
      <c r="O153" s="108">
        <v>77796965.75</v>
      </c>
    </row>
  </sheetData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2"/>
  <dimension ref="A1:R66"/>
  <sheetViews>
    <sheetView workbookViewId="0">
      <pane ySplit="5" topLeftCell="A6" activePane="bottomLeft" state="frozen"/>
      <selection pane="bottomLeft" activeCell="A45" sqref="A45"/>
    </sheetView>
  </sheetViews>
  <sheetFormatPr defaultColWidth="9.109375" defaultRowHeight="11.4" x14ac:dyDescent="0.2"/>
  <cols>
    <col min="1" max="1" width="4.441406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500507</v>
      </c>
      <c r="J7" s="109" t="s">
        <v>642</v>
      </c>
      <c r="K7" s="109" t="s">
        <v>559</v>
      </c>
      <c r="L7" s="109" t="s">
        <v>26</v>
      </c>
      <c r="M7" s="109"/>
      <c r="N7" s="109">
        <v>604.66</v>
      </c>
      <c r="O7" s="109"/>
      <c r="P7" s="109">
        <v>0</v>
      </c>
      <c r="Q7" s="109">
        <v>604.66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559</v>
      </c>
      <c r="L8" s="109" t="s">
        <v>26</v>
      </c>
      <c r="M8" s="109"/>
      <c r="N8" s="108">
        <v>1202.3599999999999</v>
      </c>
      <c r="O8" s="109"/>
      <c r="P8" s="109">
        <v>383.44</v>
      </c>
      <c r="Q8" s="109">
        <v>257.66000000000003</v>
      </c>
      <c r="R8" s="108">
        <v>1328.14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500515</v>
      </c>
      <c r="J9" s="109" t="s">
        <v>401</v>
      </c>
      <c r="K9" s="109" t="s">
        <v>560</v>
      </c>
      <c r="L9" s="109" t="s">
        <v>26</v>
      </c>
      <c r="M9" s="109"/>
      <c r="N9" s="109">
        <v>28.99</v>
      </c>
      <c r="O9" s="109"/>
      <c r="P9" s="109">
        <v>183.59</v>
      </c>
      <c r="Q9" s="109">
        <v>233.06</v>
      </c>
      <c r="R9" s="109">
        <v>-20.48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559</v>
      </c>
      <c r="L10" s="109" t="s">
        <v>26</v>
      </c>
      <c r="M10" s="109"/>
      <c r="N10" s="108">
        <v>4985.53</v>
      </c>
      <c r="O10" s="109"/>
      <c r="P10" s="109">
        <v>0</v>
      </c>
      <c r="Q10" s="109">
        <v>0</v>
      </c>
      <c r="R10" s="108">
        <v>4985.53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500520</v>
      </c>
      <c r="J11" s="109" t="s">
        <v>895</v>
      </c>
      <c r="K11" s="109" t="s">
        <v>560</v>
      </c>
      <c r="L11" s="109" t="s">
        <v>26</v>
      </c>
      <c r="M11" s="109"/>
      <c r="N11" s="109">
        <v>9.3699999999999992</v>
      </c>
      <c r="O11" s="109"/>
      <c r="P11" s="109">
        <v>0</v>
      </c>
      <c r="Q11" s="109">
        <v>169.4</v>
      </c>
      <c r="R11" s="109">
        <v>-160.03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559</v>
      </c>
      <c r="L12" s="109" t="s">
        <v>26</v>
      </c>
      <c r="M12" s="109"/>
      <c r="N12" s="109">
        <v>720.21</v>
      </c>
      <c r="O12" s="109"/>
      <c r="P12" s="109">
        <v>406.58</v>
      </c>
      <c r="Q12" s="109">
        <v>0</v>
      </c>
      <c r="R12" s="108">
        <v>1126.79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500540</v>
      </c>
      <c r="J13" s="109" t="s">
        <v>748</v>
      </c>
      <c r="K13" s="109" t="s">
        <v>560</v>
      </c>
      <c r="L13" s="109" t="s">
        <v>26</v>
      </c>
      <c r="M13" s="109"/>
      <c r="N13" s="109">
        <v>-568.51</v>
      </c>
      <c r="O13" s="109"/>
      <c r="P13" s="108">
        <v>7984.73</v>
      </c>
      <c r="Q13" s="108">
        <v>7987.09</v>
      </c>
      <c r="R13" s="109">
        <v>-570.87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559</v>
      </c>
      <c r="L14" s="109" t="s">
        <v>26</v>
      </c>
      <c r="M14" s="109"/>
      <c r="N14" s="108">
        <v>3607.27</v>
      </c>
      <c r="O14" s="109"/>
      <c r="P14" s="109">
        <v>0</v>
      </c>
      <c r="Q14" s="109">
        <v>0</v>
      </c>
      <c r="R14" s="108">
        <v>3607.27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500640</v>
      </c>
      <c r="J15" s="109" t="s">
        <v>414</v>
      </c>
      <c r="K15" s="109" t="s">
        <v>560</v>
      </c>
      <c r="L15" s="109" t="s">
        <v>26</v>
      </c>
      <c r="M15" s="109"/>
      <c r="N15" s="109">
        <v>345.28</v>
      </c>
      <c r="O15" s="109"/>
      <c r="P15" s="108">
        <v>2435.6</v>
      </c>
      <c r="Q15" s="108">
        <v>2569.65</v>
      </c>
      <c r="R15" s="109">
        <v>211.23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559</v>
      </c>
      <c r="L16" s="109" t="s">
        <v>26</v>
      </c>
      <c r="M16" s="109"/>
      <c r="N16" s="108">
        <v>5862.72</v>
      </c>
      <c r="O16" s="109"/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500642</v>
      </c>
      <c r="J17" s="109" t="s">
        <v>414</v>
      </c>
      <c r="K17" s="109" t="s">
        <v>560</v>
      </c>
      <c r="L17" s="109" t="s">
        <v>26</v>
      </c>
      <c r="M17" s="109"/>
      <c r="N17" s="109">
        <v>518.77</v>
      </c>
      <c r="O17" s="109"/>
      <c r="P17" s="108">
        <v>1885.44</v>
      </c>
      <c r="Q17" s="108">
        <v>2101.87</v>
      </c>
      <c r="R17" s="109">
        <v>302.33999999999997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500686</v>
      </c>
      <c r="J18" s="109" t="s">
        <v>751</v>
      </c>
      <c r="K18" s="109" t="s">
        <v>559</v>
      </c>
      <c r="L18" s="109" t="s">
        <v>26</v>
      </c>
      <c r="M18" s="109"/>
      <c r="N18" s="109">
        <v>34.56</v>
      </c>
      <c r="O18" s="109"/>
      <c r="P18" s="109">
        <v>16.940000000000001</v>
      </c>
      <c r="Q18" s="109">
        <v>47.43</v>
      </c>
      <c r="R18" s="109">
        <v>4.07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560</v>
      </c>
      <c r="L19" s="109" t="s">
        <v>26</v>
      </c>
      <c r="M19" s="109"/>
      <c r="N19" s="109">
        <v>-0.14000000000000001</v>
      </c>
      <c r="O19" s="109"/>
      <c r="P19" s="109">
        <v>3.73</v>
      </c>
      <c r="Q19" s="109">
        <v>4.6100000000000003</v>
      </c>
      <c r="R19" s="109">
        <v>-1.02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500710</v>
      </c>
      <c r="J20" s="109" t="s">
        <v>772</v>
      </c>
      <c r="K20" s="109" t="s">
        <v>559</v>
      </c>
      <c r="L20" s="109" t="s">
        <v>26</v>
      </c>
      <c r="M20" s="109"/>
      <c r="N20" s="109">
        <v>0</v>
      </c>
      <c r="O20" s="109"/>
      <c r="P20" s="109">
        <v>3.2</v>
      </c>
      <c r="Q20" s="109">
        <v>0</v>
      </c>
      <c r="R20" s="109">
        <v>3.2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500732</v>
      </c>
      <c r="J21" s="109" t="s">
        <v>647</v>
      </c>
      <c r="K21" s="109" t="s">
        <v>559</v>
      </c>
      <c r="L21" s="109" t="s">
        <v>26</v>
      </c>
      <c r="M21" s="109"/>
      <c r="N21" s="108">
        <v>1046.3800000000001</v>
      </c>
      <c r="O21" s="109"/>
      <c r="P21" s="109">
        <v>0</v>
      </c>
      <c r="Q21" s="108">
        <v>1046.3800000000001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500732</v>
      </c>
      <c r="J22" s="109" t="s">
        <v>647</v>
      </c>
      <c r="K22" s="109" t="s">
        <v>560</v>
      </c>
      <c r="L22" s="109" t="s">
        <v>26</v>
      </c>
      <c r="M22" s="109"/>
      <c r="N22" s="109">
        <v>-64.16</v>
      </c>
      <c r="O22" s="109"/>
      <c r="P22" s="109">
        <v>529.67999999999995</v>
      </c>
      <c r="Q22" s="109">
        <v>465.52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559</v>
      </c>
      <c r="L23" s="109" t="s">
        <v>26</v>
      </c>
      <c r="M23" s="109"/>
      <c r="N23" s="108">
        <v>366237.13</v>
      </c>
      <c r="O23" s="109"/>
      <c r="P23" s="108">
        <v>469558.15</v>
      </c>
      <c r="Q23" s="108">
        <v>1800.8</v>
      </c>
      <c r="R23" s="108">
        <v>833994.48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500768</v>
      </c>
      <c r="J24" s="109" t="s">
        <v>423</v>
      </c>
      <c r="K24" s="109" t="s">
        <v>560</v>
      </c>
      <c r="L24" s="109" t="s">
        <v>26</v>
      </c>
      <c r="M24" s="109"/>
      <c r="N24" s="109">
        <v>-894.89</v>
      </c>
      <c r="O24" s="109"/>
      <c r="P24" s="108">
        <v>11752.87</v>
      </c>
      <c r="Q24" s="108">
        <v>24082.86</v>
      </c>
      <c r="R24" s="108">
        <v>-13224.88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559</v>
      </c>
      <c r="L25" s="109" t="s">
        <v>26</v>
      </c>
      <c r="M25" s="109"/>
      <c r="N25" s="108">
        <v>9769.74</v>
      </c>
      <c r="O25" s="109"/>
      <c r="P25" s="109">
        <v>186.45</v>
      </c>
      <c r="Q25" s="108">
        <v>8704.9500000000007</v>
      </c>
      <c r="R25" s="108">
        <v>1251.24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500776</v>
      </c>
      <c r="J26" s="109" t="s">
        <v>424</v>
      </c>
      <c r="K26" s="109" t="s">
        <v>560</v>
      </c>
      <c r="L26" s="109" t="s">
        <v>26</v>
      </c>
      <c r="M26" s="109"/>
      <c r="N26" s="108">
        <v>1931.41</v>
      </c>
      <c r="O26" s="109"/>
      <c r="P26" s="108">
        <v>16032.13</v>
      </c>
      <c r="Q26" s="108">
        <v>16435.57</v>
      </c>
      <c r="R26" s="108">
        <v>1527.97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559</v>
      </c>
      <c r="L27" s="109" t="s">
        <v>26</v>
      </c>
      <c r="M27" s="109"/>
      <c r="N27" s="108">
        <v>2425.1799999999998</v>
      </c>
      <c r="O27" s="109"/>
      <c r="P27" s="109">
        <v>44.22</v>
      </c>
      <c r="Q27" s="109">
        <v>0</v>
      </c>
      <c r="R27" s="108">
        <v>2469.4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500781</v>
      </c>
      <c r="J28" s="109" t="s">
        <v>424</v>
      </c>
      <c r="K28" s="109" t="s">
        <v>560</v>
      </c>
      <c r="L28" s="109" t="s">
        <v>26</v>
      </c>
      <c r="M28" s="109"/>
      <c r="N28" s="109">
        <v>265.64999999999998</v>
      </c>
      <c r="O28" s="109"/>
      <c r="P28" s="108">
        <v>2648.68</v>
      </c>
      <c r="Q28" s="108">
        <v>2741.48</v>
      </c>
      <c r="R28" s="109">
        <v>172.85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559</v>
      </c>
      <c r="L29" s="109" t="s">
        <v>26</v>
      </c>
      <c r="M29" s="109"/>
      <c r="N29" s="109">
        <v>19.63</v>
      </c>
      <c r="O29" s="109"/>
      <c r="P29" s="109">
        <v>0</v>
      </c>
      <c r="Q29" s="109">
        <v>0</v>
      </c>
      <c r="R29" s="109">
        <v>19.63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500793</v>
      </c>
      <c r="J30" s="109" t="s">
        <v>753</v>
      </c>
      <c r="K30" s="109" t="s">
        <v>560</v>
      </c>
      <c r="L30" s="109" t="s">
        <v>26</v>
      </c>
      <c r="M30" s="109"/>
      <c r="N30" s="109">
        <v>0</v>
      </c>
      <c r="O30" s="109"/>
      <c r="P30" s="109">
        <v>0</v>
      </c>
      <c r="Q30" s="109">
        <v>0.66</v>
      </c>
      <c r="R30" s="109">
        <v>-0.66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559</v>
      </c>
      <c r="L31" s="109" t="s">
        <v>26</v>
      </c>
      <c r="M31" s="109"/>
      <c r="N31" s="108">
        <v>132645.95000000001</v>
      </c>
      <c r="O31" s="109"/>
      <c r="P31" s="108">
        <v>88774.98</v>
      </c>
      <c r="Q31" s="109">
        <v>0</v>
      </c>
      <c r="R31" s="108">
        <v>221420.93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500839</v>
      </c>
      <c r="J32" s="109" t="s">
        <v>586</v>
      </c>
      <c r="K32" s="109" t="s">
        <v>560</v>
      </c>
      <c r="L32" s="109" t="s">
        <v>26</v>
      </c>
      <c r="M32" s="109"/>
      <c r="N32" s="109">
        <v>104.4</v>
      </c>
      <c r="O32" s="109"/>
      <c r="P32" s="108">
        <v>3381.14</v>
      </c>
      <c r="Q32" s="108">
        <v>7883.56</v>
      </c>
      <c r="R32" s="108">
        <v>-4398.0200000000004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559</v>
      </c>
      <c r="L33" s="109" t="s">
        <v>26</v>
      </c>
      <c r="M33" s="109"/>
      <c r="N33" s="109">
        <v>0</v>
      </c>
      <c r="O33" s="109"/>
      <c r="P33" s="109">
        <v>649.26</v>
      </c>
      <c r="Q33" s="109">
        <v>0</v>
      </c>
      <c r="R33" s="109">
        <v>649.26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500845</v>
      </c>
      <c r="J34" s="109" t="s">
        <v>754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0</v>
      </c>
      <c r="Q34" s="109">
        <v>22.69</v>
      </c>
      <c r="R34" s="109">
        <v>-22.69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559</v>
      </c>
      <c r="L35" s="109" t="s">
        <v>26</v>
      </c>
      <c r="M35" s="109"/>
      <c r="N35" s="109">
        <v>0</v>
      </c>
      <c r="O35" s="109"/>
      <c r="P35" s="109">
        <v>33.840000000000003</v>
      </c>
      <c r="Q35" s="109">
        <v>0</v>
      </c>
      <c r="R35" s="109">
        <v>33.840000000000003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500846</v>
      </c>
      <c r="J36" s="109" t="s">
        <v>754</v>
      </c>
      <c r="K36" s="109" t="s">
        <v>560</v>
      </c>
      <c r="L36" s="109" t="s">
        <v>26</v>
      </c>
      <c r="M36" s="109"/>
      <c r="N36" s="109">
        <v>0</v>
      </c>
      <c r="O36" s="109"/>
      <c r="P36" s="109">
        <v>0</v>
      </c>
      <c r="Q36" s="109">
        <v>1.18</v>
      </c>
      <c r="R36" s="109">
        <v>-1.18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559</v>
      </c>
      <c r="L37" s="109" t="s">
        <v>26</v>
      </c>
      <c r="M37" s="109"/>
      <c r="N37" s="108">
        <v>15306.63</v>
      </c>
      <c r="O37" s="109"/>
      <c r="P37" s="108">
        <v>4917.63</v>
      </c>
      <c r="Q37" s="108">
        <v>6764.69</v>
      </c>
      <c r="R37" s="108">
        <v>13459.57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500856</v>
      </c>
      <c r="J38" s="109" t="s">
        <v>755</v>
      </c>
      <c r="K38" s="109" t="s">
        <v>560</v>
      </c>
      <c r="L38" s="109" t="s">
        <v>26</v>
      </c>
      <c r="M38" s="109"/>
      <c r="N38" s="109">
        <v>-443.26</v>
      </c>
      <c r="O38" s="109"/>
      <c r="P38" s="108">
        <v>1768.94</v>
      </c>
      <c r="Q38" s="108">
        <v>2399.67</v>
      </c>
      <c r="R38" s="108">
        <v>-1073.99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559</v>
      </c>
      <c r="L39" s="109" t="s">
        <v>26</v>
      </c>
      <c r="M39" s="109"/>
      <c r="N39" s="108">
        <v>6616.04</v>
      </c>
      <c r="O39" s="109"/>
      <c r="P39" s="108">
        <v>2411.69</v>
      </c>
      <c r="Q39" s="109">
        <v>0</v>
      </c>
      <c r="R39" s="108">
        <v>9027.73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500883</v>
      </c>
      <c r="J40" s="109" t="s">
        <v>431</v>
      </c>
      <c r="K40" s="109" t="s">
        <v>560</v>
      </c>
      <c r="L40" s="109" t="s">
        <v>26</v>
      </c>
      <c r="M40" s="109"/>
      <c r="N40" s="109">
        <v>-27.02</v>
      </c>
      <c r="O40" s="109"/>
      <c r="P40" s="109">
        <v>33.979999999999997</v>
      </c>
      <c r="Q40" s="109">
        <v>341.73</v>
      </c>
      <c r="R40" s="109">
        <v>-334.77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559</v>
      </c>
      <c r="L41" s="109" t="s">
        <v>26</v>
      </c>
      <c r="M41" s="109"/>
      <c r="N41" s="108">
        <v>7500.56</v>
      </c>
      <c r="O41" s="109"/>
      <c r="P41" s="108">
        <v>2743.93</v>
      </c>
      <c r="Q41" s="109">
        <v>0</v>
      </c>
      <c r="R41" s="108">
        <v>10244.49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500884</v>
      </c>
      <c r="J42" s="109" t="s">
        <v>431</v>
      </c>
      <c r="K42" s="109" t="s">
        <v>560</v>
      </c>
      <c r="L42" s="109" t="s">
        <v>26</v>
      </c>
      <c r="M42" s="109"/>
      <c r="N42" s="109">
        <v>-30.34</v>
      </c>
      <c r="O42" s="109"/>
      <c r="P42" s="109">
        <v>41.5</v>
      </c>
      <c r="Q42" s="109">
        <v>390.76</v>
      </c>
      <c r="R42" s="109">
        <v>-379.6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559</v>
      </c>
      <c r="L43" s="109" t="s">
        <v>26</v>
      </c>
      <c r="M43" s="109"/>
      <c r="N43" s="109">
        <v>8</v>
      </c>
      <c r="O43" s="109"/>
      <c r="P43" s="109">
        <v>0</v>
      </c>
      <c r="Q43" s="109">
        <v>0</v>
      </c>
      <c r="R43" s="109">
        <v>8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500896</v>
      </c>
      <c r="J44" s="109" t="s">
        <v>756</v>
      </c>
      <c r="K44" s="109" t="s">
        <v>560</v>
      </c>
      <c r="L44" s="109" t="s">
        <v>26</v>
      </c>
      <c r="M44" s="109"/>
      <c r="N44" s="109">
        <v>0</v>
      </c>
      <c r="O44" s="109"/>
      <c r="P44" s="109">
        <v>0</v>
      </c>
      <c r="Q44" s="109">
        <v>0.27</v>
      </c>
      <c r="R44" s="109">
        <v>-0.27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559</v>
      </c>
      <c r="L45" s="109" t="s">
        <v>26</v>
      </c>
      <c r="M45" s="109"/>
      <c r="N45" s="109">
        <v>129.26</v>
      </c>
      <c r="O45" s="109"/>
      <c r="P45" s="109">
        <v>147.56</v>
      </c>
      <c r="Q45" s="109">
        <v>153.63999999999999</v>
      </c>
      <c r="R45" s="109">
        <v>123.18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500913</v>
      </c>
      <c r="J46" s="109" t="s">
        <v>434</v>
      </c>
      <c r="K46" s="109" t="s">
        <v>560</v>
      </c>
      <c r="L46" s="109" t="s">
        <v>26</v>
      </c>
      <c r="M46" s="109"/>
      <c r="N46" s="109">
        <v>0</v>
      </c>
      <c r="O46" s="109"/>
      <c r="P46" s="109">
        <v>1.1000000000000001</v>
      </c>
      <c r="Q46" s="109">
        <v>9.5399999999999991</v>
      </c>
      <c r="R46" s="109">
        <v>-8.44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559</v>
      </c>
      <c r="L47" s="109" t="s">
        <v>26</v>
      </c>
      <c r="M47" s="109"/>
      <c r="N47" s="109">
        <v>0.04</v>
      </c>
      <c r="O47" s="109"/>
      <c r="P47" s="109">
        <v>3.9</v>
      </c>
      <c r="Q47" s="109">
        <v>0.04</v>
      </c>
      <c r="R47" s="109">
        <v>3.9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500918</v>
      </c>
      <c r="J48" s="109" t="s">
        <v>434</v>
      </c>
      <c r="K48" s="109" t="s">
        <v>560</v>
      </c>
      <c r="L48" s="109" t="s">
        <v>26</v>
      </c>
      <c r="M48" s="109"/>
      <c r="N48" s="109">
        <v>0</v>
      </c>
      <c r="O48" s="109"/>
      <c r="P48" s="109">
        <v>0.3</v>
      </c>
      <c r="Q48" s="109">
        <v>0.44</v>
      </c>
      <c r="R48" s="109">
        <v>-0.14000000000000001</v>
      </c>
    </row>
    <row r="50" spans="1:18" x14ac:dyDescent="0.2">
      <c r="A50" s="109"/>
      <c r="B50" s="109" t="s">
        <v>442</v>
      </c>
      <c r="C50" s="109"/>
      <c r="D50" s="109" t="s">
        <v>384</v>
      </c>
      <c r="E50" s="109"/>
      <c r="F50" s="109">
        <v>138901</v>
      </c>
      <c r="G50" s="109"/>
      <c r="H50" s="109"/>
      <c r="I50" s="109"/>
      <c r="J50" s="109"/>
      <c r="K50" s="109"/>
      <c r="L50" s="109" t="s">
        <v>26</v>
      </c>
      <c r="M50" s="109"/>
      <c r="N50" s="108">
        <v>559897.4</v>
      </c>
      <c r="O50" s="109"/>
      <c r="P50" s="108">
        <v>623045.97</v>
      </c>
      <c r="Q50" s="108">
        <v>91302.65</v>
      </c>
      <c r="R50" s="108">
        <v>1091640.72</v>
      </c>
    </row>
    <row r="52" spans="1:18" x14ac:dyDescent="0.2">
      <c r="A52" s="109"/>
      <c r="B52" s="109" t="s">
        <v>443</v>
      </c>
      <c r="C52" s="109"/>
      <c r="D52" s="109" t="s">
        <v>384</v>
      </c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559897.4</v>
      </c>
      <c r="O52" s="109"/>
      <c r="P52" s="108">
        <v>623045.97</v>
      </c>
      <c r="Q52" s="108">
        <v>91302.65</v>
      </c>
      <c r="R52" s="108">
        <v>1091640.72</v>
      </c>
    </row>
    <row r="54" spans="1:18" x14ac:dyDescent="0.2">
      <c r="A54" s="109"/>
      <c r="B54" s="109" t="s">
        <v>444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559897.4</v>
      </c>
      <c r="O54" s="109"/>
      <c r="P54" s="108">
        <v>623045.97</v>
      </c>
      <c r="Q54" s="108">
        <v>91302.65</v>
      </c>
      <c r="R54" s="108">
        <v>1091640.72</v>
      </c>
    </row>
    <row r="56" spans="1:18" x14ac:dyDescent="0.2">
      <c r="A56" s="109" t="s">
        <v>1183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09"/>
      <c r="E61" s="109" t="s">
        <v>374</v>
      </c>
      <c r="F61" s="109"/>
      <c r="G61" s="109" t="s">
        <v>448</v>
      </c>
      <c r="H61" s="109" t="s">
        <v>380</v>
      </c>
      <c r="I61" s="109"/>
      <c r="J61" s="109" t="s">
        <v>381</v>
      </c>
      <c r="K61" s="109"/>
      <c r="L61" s="10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559</v>
      </c>
      <c r="H63" s="108">
        <v>558721.85</v>
      </c>
      <c r="I63" s="109"/>
      <c r="J63" s="108">
        <v>573842.6</v>
      </c>
      <c r="K63" s="109"/>
      <c r="L63" s="109"/>
      <c r="M63" s="108">
        <v>22941.08</v>
      </c>
      <c r="N63" s="109"/>
      <c r="O63" s="108">
        <v>1109623.3700000001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09"/>
      <c r="E64" s="109" t="s">
        <v>384</v>
      </c>
      <c r="F64" s="109"/>
      <c r="G64" s="109" t="s">
        <v>560</v>
      </c>
      <c r="H64" s="108">
        <v>1175.55</v>
      </c>
      <c r="I64" s="109"/>
      <c r="J64" s="108">
        <v>49203.37</v>
      </c>
      <c r="K64" s="109"/>
      <c r="L64" s="109"/>
      <c r="M64" s="108">
        <v>68361.570000000007</v>
      </c>
      <c r="N64" s="109"/>
      <c r="O64" s="108">
        <v>-17982.650000000001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09"/>
      <c r="E66" s="109"/>
      <c r="F66" s="109"/>
      <c r="G66" s="109"/>
      <c r="H66" s="108">
        <v>559897.4</v>
      </c>
      <c r="I66" s="109"/>
      <c r="J66" s="108">
        <v>623045.97</v>
      </c>
      <c r="K66" s="109"/>
      <c r="L66" s="109"/>
      <c r="M66" s="108">
        <v>91302.65</v>
      </c>
      <c r="N66" s="109"/>
      <c r="O66" s="108">
        <v>1091640.72</v>
      </c>
    </row>
  </sheetData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1184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 t="s">
        <v>561</v>
      </c>
      <c r="L7" s="149" t="s">
        <v>26</v>
      </c>
      <c r="M7" s="109"/>
      <c r="N7" s="108">
        <v>1084759.3799999999</v>
      </c>
      <c r="O7" s="109"/>
      <c r="P7" s="108">
        <v>997693.83</v>
      </c>
      <c r="Q7" s="108">
        <v>1157252.3799999999</v>
      </c>
      <c r="R7" s="108">
        <v>925200.83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562</v>
      </c>
      <c r="L8" s="149" t="s">
        <v>26</v>
      </c>
      <c r="M8" s="109"/>
      <c r="N8" s="108">
        <v>3619723.73</v>
      </c>
      <c r="O8" s="109"/>
      <c r="P8" s="108">
        <v>35728.18</v>
      </c>
      <c r="Q8" s="109">
        <v>0</v>
      </c>
      <c r="R8" s="108">
        <v>3655451.91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 t="s">
        <v>561</v>
      </c>
      <c r="L9" s="149" t="s">
        <v>26</v>
      </c>
      <c r="M9" s="109"/>
      <c r="N9" s="108">
        <v>1084376.24</v>
      </c>
      <c r="O9" s="109"/>
      <c r="P9" s="108">
        <v>1000485.32</v>
      </c>
      <c r="Q9" s="108">
        <v>1160133.01</v>
      </c>
      <c r="R9" s="108">
        <v>924728.55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562</v>
      </c>
      <c r="L10" s="149" t="s">
        <v>26</v>
      </c>
      <c r="M10" s="109"/>
      <c r="N10" s="108">
        <v>3622727.73</v>
      </c>
      <c r="O10" s="109"/>
      <c r="P10" s="108">
        <v>35902.43</v>
      </c>
      <c r="Q10" s="109">
        <v>0</v>
      </c>
      <c r="R10" s="108">
        <v>3658630.16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500042</v>
      </c>
      <c r="J11" s="109" t="s">
        <v>389</v>
      </c>
      <c r="K11" s="149" t="s">
        <v>561</v>
      </c>
      <c r="L11" s="149" t="s">
        <v>26</v>
      </c>
      <c r="M11" s="109"/>
      <c r="N11" s="108">
        <v>2469688.9</v>
      </c>
      <c r="O11" s="109"/>
      <c r="P11" s="108">
        <v>3271181.9</v>
      </c>
      <c r="Q11" s="108">
        <v>3749303.33</v>
      </c>
      <c r="R11" s="108">
        <v>1991567.47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500042</v>
      </c>
      <c r="J12" s="109" t="s">
        <v>389</v>
      </c>
      <c r="K12" s="149" t="s">
        <v>562</v>
      </c>
      <c r="L12" s="149" t="s">
        <v>26</v>
      </c>
      <c r="M12" s="109"/>
      <c r="N12" s="108">
        <v>11627395.18</v>
      </c>
      <c r="O12" s="109"/>
      <c r="P12" s="108">
        <v>98782.04</v>
      </c>
      <c r="Q12" s="109">
        <v>0</v>
      </c>
      <c r="R12" s="108">
        <v>11726177.220000001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500051</v>
      </c>
      <c r="J13" s="109" t="s">
        <v>761</v>
      </c>
      <c r="K13" s="149" t="s">
        <v>561</v>
      </c>
      <c r="L13" s="149" t="s">
        <v>26</v>
      </c>
      <c r="M13" s="109"/>
      <c r="N13" s="108">
        <v>339126.34</v>
      </c>
      <c r="O13" s="109"/>
      <c r="P13" s="108">
        <v>355076.54</v>
      </c>
      <c r="Q13" s="108">
        <v>426425.97</v>
      </c>
      <c r="R13" s="108">
        <v>267776.90999999997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500051</v>
      </c>
      <c r="J14" s="109" t="s">
        <v>761</v>
      </c>
      <c r="K14" s="149" t="s">
        <v>562</v>
      </c>
      <c r="L14" s="149" t="s">
        <v>26</v>
      </c>
      <c r="M14" s="109"/>
      <c r="N14" s="108">
        <v>1764563.22</v>
      </c>
      <c r="O14" s="109"/>
      <c r="P14" s="108">
        <v>22726.05</v>
      </c>
      <c r="Q14" s="109">
        <v>0</v>
      </c>
      <c r="R14" s="108">
        <v>1787289.27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500197</v>
      </c>
      <c r="J15" s="109" t="s">
        <v>391</v>
      </c>
      <c r="K15" s="149" t="s">
        <v>562</v>
      </c>
      <c r="L15" s="149" t="s">
        <v>26</v>
      </c>
      <c r="M15" s="109"/>
      <c r="N15" s="108">
        <v>4320557.62</v>
      </c>
      <c r="O15" s="109"/>
      <c r="P15" s="108">
        <v>41634.14</v>
      </c>
      <c r="Q15" s="108">
        <v>10000</v>
      </c>
      <c r="R15" s="108">
        <v>4352191.76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500265</v>
      </c>
      <c r="J16" s="109" t="s">
        <v>393</v>
      </c>
      <c r="K16" s="149" t="s">
        <v>561</v>
      </c>
      <c r="L16" s="149" t="s">
        <v>26</v>
      </c>
      <c r="M16" s="109"/>
      <c r="N16" s="108">
        <v>3941953.17</v>
      </c>
      <c r="O16" s="109"/>
      <c r="P16" s="108">
        <v>9944481.9100000001</v>
      </c>
      <c r="Q16" s="108">
        <v>10757044.27</v>
      </c>
      <c r="R16" s="108">
        <v>3129390.81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500265</v>
      </c>
      <c r="J17" s="109" t="s">
        <v>393</v>
      </c>
      <c r="K17" s="149" t="s">
        <v>562</v>
      </c>
      <c r="L17" s="149" t="s">
        <v>26</v>
      </c>
      <c r="M17" s="109"/>
      <c r="N17" s="108">
        <v>20015892.879999999</v>
      </c>
      <c r="O17" s="109"/>
      <c r="P17" s="108">
        <v>376786.85</v>
      </c>
      <c r="Q17" s="109">
        <v>0</v>
      </c>
      <c r="R17" s="108">
        <v>20392679.73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500274</v>
      </c>
      <c r="J18" s="109" t="s">
        <v>395</v>
      </c>
      <c r="K18" s="149" t="s">
        <v>561</v>
      </c>
      <c r="L18" s="149" t="s">
        <v>26</v>
      </c>
      <c r="M18" s="109"/>
      <c r="N18" s="108">
        <v>1161980.69</v>
      </c>
      <c r="O18" s="109"/>
      <c r="P18" s="108">
        <v>1096778.3400000001</v>
      </c>
      <c r="Q18" s="108">
        <v>1492135.95</v>
      </c>
      <c r="R18" s="108">
        <v>766623.08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500274</v>
      </c>
      <c r="J19" s="109" t="s">
        <v>395</v>
      </c>
      <c r="K19" s="149" t="s">
        <v>562</v>
      </c>
      <c r="L19" s="149" t="s">
        <v>26</v>
      </c>
      <c r="M19" s="109"/>
      <c r="N19" s="108">
        <v>10494867.92</v>
      </c>
      <c r="O19" s="109"/>
      <c r="P19" s="108">
        <v>227723.62</v>
      </c>
      <c r="Q19" s="109">
        <v>0</v>
      </c>
      <c r="R19" s="108">
        <v>10722591.539999999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500297</v>
      </c>
      <c r="J20" s="109" t="s">
        <v>396</v>
      </c>
      <c r="K20" s="149" t="s">
        <v>561</v>
      </c>
      <c r="L20" s="149" t="s">
        <v>26</v>
      </c>
      <c r="M20" s="109"/>
      <c r="N20" s="108">
        <v>13941.04</v>
      </c>
      <c r="O20" s="109"/>
      <c r="P20" s="108">
        <v>158343.65</v>
      </c>
      <c r="Q20" s="108">
        <v>167478.04999999999</v>
      </c>
      <c r="R20" s="108">
        <v>4806.6400000000003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500297</v>
      </c>
      <c r="J21" s="109" t="s">
        <v>396</v>
      </c>
      <c r="K21" s="149" t="s">
        <v>562</v>
      </c>
      <c r="L21" s="149" t="s">
        <v>26</v>
      </c>
      <c r="M21" s="109"/>
      <c r="N21" s="108">
        <v>255379.9</v>
      </c>
      <c r="O21" s="109"/>
      <c r="P21" s="108">
        <v>23276.43</v>
      </c>
      <c r="Q21" s="109">
        <v>0</v>
      </c>
      <c r="R21" s="108">
        <v>278656.33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500317</v>
      </c>
      <c r="J22" s="109" t="s">
        <v>766</v>
      </c>
      <c r="K22" s="149" t="s">
        <v>562</v>
      </c>
      <c r="L22" s="149" t="s">
        <v>26</v>
      </c>
      <c r="M22" s="109"/>
      <c r="N22" s="108">
        <v>66811.91</v>
      </c>
      <c r="O22" s="109"/>
      <c r="P22" s="108">
        <v>1302</v>
      </c>
      <c r="Q22" s="108">
        <v>1336.74</v>
      </c>
      <c r="R22" s="108">
        <v>66777.17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500360</v>
      </c>
      <c r="J23" s="109" t="s">
        <v>768</v>
      </c>
      <c r="K23" s="149" t="s">
        <v>562</v>
      </c>
      <c r="L23" s="149" t="s">
        <v>26</v>
      </c>
      <c r="M23" s="109"/>
      <c r="N23" s="108">
        <v>328415.56</v>
      </c>
      <c r="O23" s="109"/>
      <c r="P23" s="109">
        <v>627.19000000000005</v>
      </c>
      <c r="Q23" s="109">
        <v>0</v>
      </c>
      <c r="R23" s="108">
        <v>329042.75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500508</v>
      </c>
      <c r="J24" s="109" t="s">
        <v>643</v>
      </c>
      <c r="K24" s="149" t="s">
        <v>562</v>
      </c>
      <c r="L24" s="149" t="s">
        <v>26</v>
      </c>
      <c r="M24" s="109"/>
      <c r="N24" s="108">
        <v>29191.48</v>
      </c>
      <c r="O24" s="109"/>
      <c r="P24" s="108">
        <v>2318.2399999999998</v>
      </c>
      <c r="Q24" s="108">
        <v>2680.07</v>
      </c>
      <c r="R24" s="108">
        <v>28829.65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500512</v>
      </c>
      <c r="J25" s="109" t="s">
        <v>400</v>
      </c>
      <c r="K25" s="149" t="s">
        <v>561</v>
      </c>
      <c r="L25" s="149" t="s">
        <v>26</v>
      </c>
      <c r="M25" s="109"/>
      <c r="N25" s="108">
        <v>1309361.23</v>
      </c>
      <c r="O25" s="109"/>
      <c r="P25" s="108">
        <v>1105577.72</v>
      </c>
      <c r="Q25" s="108">
        <v>1465552.89</v>
      </c>
      <c r="R25" s="108">
        <v>949386.06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500512</v>
      </c>
      <c r="J26" s="109" t="s">
        <v>400</v>
      </c>
      <c r="K26" s="149" t="s">
        <v>562</v>
      </c>
      <c r="L26" s="149" t="s">
        <v>26</v>
      </c>
      <c r="M26" s="109"/>
      <c r="N26" s="108">
        <v>19950323.550000001</v>
      </c>
      <c r="O26" s="109"/>
      <c r="P26" s="108">
        <v>661857.68999999994</v>
      </c>
      <c r="Q26" s="109">
        <v>0</v>
      </c>
      <c r="R26" s="108">
        <v>20612181.239999998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500546</v>
      </c>
      <c r="J27" s="109" t="s">
        <v>404</v>
      </c>
      <c r="K27" s="149" t="s">
        <v>562</v>
      </c>
      <c r="L27" s="149" t="s">
        <v>26</v>
      </c>
      <c r="M27" s="109"/>
      <c r="N27" s="108">
        <v>9712.25</v>
      </c>
      <c r="O27" s="109"/>
      <c r="P27" s="108">
        <v>1421.68</v>
      </c>
      <c r="Q27" s="109">
        <v>0</v>
      </c>
      <c r="R27" s="108">
        <v>11133.93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500555</v>
      </c>
      <c r="J28" s="109" t="s">
        <v>405</v>
      </c>
      <c r="K28" s="149" t="s">
        <v>562</v>
      </c>
      <c r="L28" s="149" t="s">
        <v>26</v>
      </c>
      <c r="M28" s="109"/>
      <c r="N28" s="108">
        <v>28575.65</v>
      </c>
      <c r="O28" s="109"/>
      <c r="P28" s="108">
        <v>9865.27</v>
      </c>
      <c r="Q28" s="109">
        <v>0</v>
      </c>
      <c r="R28" s="108">
        <v>38440.92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500557</v>
      </c>
      <c r="J29" s="109" t="s">
        <v>406</v>
      </c>
      <c r="K29" s="149" t="s">
        <v>561</v>
      </c>
      <c r="L29" s="149" t="s">
        <v>26</v>
      </c>
      <c r="M29" s="109"/>
      <c r="N29" s="108">
        <v>1947079.9</v>
      </c>
      <c r="O29" s="109"/>
      <c r="P29" s="108">
        <v>2101686.37</v>
      </c>
      <c r="Q29" s="108">
        <v>3379623.5</v>
      </c>
      <c r="R29" s="108">
        <v>669142.77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500557</v>
      </c>
      <c r="J30" s="109" t="s">
        <v>406</v>
      </c>
      <c r="K30" s="149" t="s">
        <v>562</v>
      </c>
      <c r="L30" s="149" t="s">
        <v>26</v>
      </c>
      <c r="M30" s="109"/>
      <c r="N30" s="108">
        <v>35732027.43</v>
      </c>
      <c r="O30" s="109"/>
      <c r="P30" s="108">
        <v>946905.26</v>
      </c>
      <c r="Q30" s="109">
        <v>0</v>
      </c>
      <c r="R30" s="108">
        <v>36678932.689999998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500558</v>
      </c>
      <c r="J31" s="109" t="s">
        <v>406</v>
      </c>
      <c r="K31" s="149" t="s">
        <v>561</v>
      </c>
      <c r="L31" s="149" t="s">
        <v>26</v>
      </c>
      <c r="M31" s="109"/>
      <c r="N31" s="108">
        <v>2814028.98</v>
      </c>
      <c r="O31" s="109"/>
      <c r="P31" s="108">
        <v>2907470.61</v>
      </c>
      <c r="Q31" s="108">
        <v>4460871.6900000004</v>
      </c>
      <c r="R31" s="108">
        <v>1260627.8999999999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500558</v>
      </c>
      <c r="J32" s="109" t="s">
        <v>406</v>
      </c>
      <c r="K32" s="149" t="s">
        <v>562</v>
      </c>
      <c r="L32" s="149" t="s">
        <v>26</v>
      </c>
      <c r="M32" s="109"/>
      <c r="N32" s="108">
        <v>42986945.719999999</v>
      </c>
      <c r="O32" s="109"/>
      <c r="P32" s="108">
        <v>1081238.05</v>
      </c>
      <c r="Q32" s="109">
        <v>0</v>
      </c>
      <c r="R32" s="108">
        <v>44068183.770000003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500560</v>
      </c>
      <c r="J33" s="109" t="s">
        <v>407</v>
      </c>
      <c r="K33" s="149" t="s">
        <v>562</v>
      </c>
      <c r="L33" s="149" t="s">
        <v>26</v>
      </c>
      <c r="M33" s="109"/>
      <c r="N33" s="108">
        <v>154546.49</v>
      </c>
      <c r="O33" s="109"/>
      <c r="P33" s="108">
        <v>2622.03</v>
      </c>
      <c r="Q33" s="109">
        <v>0</v>
      </c>
      <c r="R33" s="108">
        <v>157168.51999999999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500576</v>
      </c>
      <c r="J34" s="109" t="s">
        <v>408</v>
      </c>
      <c r="K34" s="149" t="s">
        <v>561</v>
      </c>
      <c r="L34" s="149" t="s">
        <v>26</v>
      </c>
      <c r="M34" s="109"/>
      <c r="N34" s="108">
        <v>-14279.72</v>
      </c>
      <c r="O34" s="109"/>
      <c r="P34" s="108">
        <v>81982.28</v>
      </c>
      <c r="Q34" s="108">
        <v>100901.77</v>
      </c>
      <c r="R34" s="108">
        <v>-33199.21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500576</v>
      </c>
      <c r="J35" s="109" t="s">
        <v>408</v>
      </c>
      <c r="K35" s="149" t="s">
        <v>562</v>
      </c>
      <c r="L35" s="149" t="s">
        <v>26</v>
      </c>
      <c r="M35" s="109"/>
      <c r="N35" s="108">
        <v>1243387.1200000001</v>
      </c>
      <c r="O35" s="109"/>
      <c r="P35" s="108">
        <v>17222.75</v>
      </c>
      <c r="Q35" s="109">
        <v>0</v>
      </c>
      <c r="R35" s="108">
        <v>1260609.8700000001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500577</v>
      </c>
      <c r="J36" s="109" t="s">
        <v>409</v>
      </c>
      <c r="K36" s="149" t="s">
        <v>562</v>
      </c>
      <c r="L36" s="149" t="s">
        <v>26</v>
      </c>
      <c r="M36" s="109"/>
      <c r="N36" s="108">
        <v>58757.01</v>
      </c>
      <c r="O36" s="109"/>
      <c r="P36" s="108">
        <v>2747.64</v>
      </c>
      <c r="Q36" s="109">
        <v>0</v>
      </c>
      <c r="R36" s="108">
        <v>61504.65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500617</v>
      </c>
      <c r="J37" s="109" t="s">
        <v>749</v>
      </c>
      <c r="K37" s="149" t="s">
        <v>562</v>
      </c>
      <c r="L37" s="149" t="s">
        <v>26</v>
      </c>
      <c r="M37" s="109"/>
      <c r="N37" s="108">
        <v>8823.49</v>
      </c>
      <c r="O37" s="109"/>
      <c r="P37" s="109">
        <v>602.91</v>
      </c>
      <c r="Q37" s="109">
        <v>0</v>
      </c>
      <c r="R37" s="108">
        <v>9426.4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500631</v>
      </c>
      <c r="J38" s="109" t="s">
        <v>413</v>
      </c>
      <c r="K38" s="149" t="s">
        <v>561</v>
      </c>
      <c r="L38" s="149" t="s">
        <v>26</v>
      </c>
      <c r="M38" s="109"/>
      <c r="N38" s="108">
        <v>7708.9</v>
      </c>
      <c r="O38" s="109"/>
      <c r="P38" s="108">
        <v>14355.56</v>
      </c>
      <c r="Q38" s="108">
        <v>19635.48</v>
      </c>
      <c r="R38" s="108">
        <v>2428.98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500631</v>
      </c>
      <c r="J39" s="109" t="s">
        <v>413</v>
      </c>
      <c r="K39" s="149" t="s">
        <v>562</v>
      </c>
      <c r="L39" s="149" t="s">
        <v>26</v>
      </c>
      <c r="M39" s="109"/>
      <c r="N39" s="108">
        <v>105030.76</v>
      </c>
      <c r="O39" s="109"/>
      <c r="P39" s="108">
        <v>3525.31</v>
      </c>
      <c r="Q39" s="109">
        <v>0</v>
      </c>
      <c r="R39" s="108">
        <v>108556.07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500644</v>
      </c>
      <c r="J40" s="109" t="s">
        <v>415</v>
      </c>
      <c r="K40" s="149" t="s">
        <v>562</v>
      </c>
      <c r="L40" s="149" t="s">
        <v>26</v>
      </c>
      <c r="M40" s="109"/>
      <c r="N40" s="108">
        <v>32011.49</v>
      </c>
      <c r="O40" s="109"/>
      <c r="P40" s="108">
        <v>3601.04</v>
      </c>
      <c r="Q40" s="109">
        <v>0</v>
      </c>
      <c r="R40" s="108">
        <v>35612.53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500716</v>
      </c>
      <c r="J41" s="109" t="s">
        <v>419</v>
      </c>
      <c r="K41" s="149" t="s">
        <v>561</v>
      </c>
      <c r="L41" s="149" t="s">
        <v>26</v>
      </c>
      <c r="M41" s="109"/>
      <c r="N41" s="108">
        <v>10911.75</v>
      </c>
      <c r="O41" s="109"/>
      <c r="P41" s="108">
        <v>14647.41</v>
      </c>
      <c r="Q41" s="108">
        <v>18131.759999999998</v>
      </c>
      <c r="R41" s="108">
        <v>7427.4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500716</v>
      </c>
      <c r="J42" s="109" t="s">
        <v>419</v>
      </c>
      <c r="K42" s="149" t="s">
        <v>562</v>
      </c>
      <c r="L42" s="149" t="s">
        <v>26</v>
      </c>
      <c r="M42" s="109"/>
      <c r="N42" s="108">
        <v>91822.13</v>
      </c>
      <c r="O42" s="109"/>
      <c r="P42" s="108">
        <v>100618.27</v>
      </c>
      <c r="Q42" s="109">
        <v>0</v>
      </c>
      <c r="R42" s="108">
        <v>192440.4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500742</v>
      </c>
      <c r="J43" s="109" t="s">
        <v>774</v>
      </c>
      <c r="K43" s="149" t="s">
        <v>562</v>
      </c>
      <c r="L43" s="149" t="s">
        <v>26</v>
      </c>
      <c r="M43" s="109"/>
      <c r="N43" s="108">
        <v>5674.69</v>
      </c>
      <c r="O43" s="109"/>
      <c r="P43" s="109">
        <v>696.84</v>
      </c>
      <c r="Q43" s="109">
        <v>0</v>
      </c>
      <c r="R43" s="108">
        <v>6371.53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500748</v>
      </c>
      <c r="J44" s="109" t="s">
        <v>752</v>
      </c>
      <c r="K44" s="149" t="s">
        <v>562</v>
      </c>
      <c r="L44" s="149" t="s">
        <v>26</v>
      </c>
      <c r="M44" s="109"/>
      <c r="N44" s="108">
        <v>45385.81</v>
      </c>
      <c r="O44" s="109"/>
      <c r="P44" s="108">
        <v>4440.1000000000004</v>
      </c>
      <c r="Q44" s="109">
        <v>0</v>
      </c>
      <c r="R44" s="108">
        <v>49825.91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500758</v>
      </c>
      <c r="J45" s="109" t="s">
        <v>422</v>
      </c>
      <c r="K45" s="149" t="s">
        <v>562</v>
      </c>
      <c r="L45" s="149" t="s">
        <v>26</v>
      </c>
      <c r="M45" s="109"/>
      <c r="N45" s="108">
        <v>29506.28</v>
      </c>
      <c r="O45" s="109"/>
      <c r="P45" s="108">
        <v>3125.26</v>
      </c>
      <c r="Q45" s="109">
        <v>0</v>
      </c>
      <c r="R45" s="108">
        <v>32631.54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500806</v>
      </c>
      <c r="J46" s="109" t="s">
        <v>426</v>
      </c>
      <c r="K46" s="149" t="s">
        <v>562</v>
      </c>
      <c r="L46" s="149" t="s">
        <v>26</v>
      </c>
      <c r="M46" s="109"/>
      <c r="N46" s="108">
        <v>30681.8</v>
      </c>
      <c r="O46" s="109"/>
      <c r="P46" s="108">
        <v>3250.14</v>
      </c>
      <c r="Q46" s="109">
        <v>0</v>
      </c>
      <c r="R46" s="108">
        <v>33931.94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500852</v>
      </c>
      <c r="J47" s="109" t="s">
        <v>429</v>
      </c>
      <c r="K47" s="149" t="s">
        <v>562</v>
      </c>
      <c r="L47" s="149" t="s">
        <v>26</v>
      </c>
      <c r="M47" s="109"/>
      <c r="N47" s="108">
        <v>12170.71</v>
      </c>
      <c r="O47" s="109"/>
      <c r="P47" s="108">
        <v>1511.76</v>
      </c>
      <c r="Q47" s="109">
        <v>0</v>
      </c>
      <c r="R47" s="108">
        <v>13682.47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500866</v>
      </c>
      <c r="J48" s="109" t="s">
        <v>429</v>
      </c>
      <c r="K48" s="149" t="s">
        <v>562</v>
      </c>
      <c r="L48" s="149" t="s">
        <v>26</v>
      </c>
      <c r="M48" s="109"/>
      <c r="N48" s="108">
        <v>2268.13</v>
      </c>
      <c r="O48" s="109"/>
      <c r="P48" s="109">
        <v>318.72000000000003</v>
      </c>
      <c r="Q48" s="109">
        <v>0</v>
      </c>
      <c r="R48" s="108">
        <v>2586.85</v>
      </c>
    </row>
    <row r="50" spans="1:18" x14ac:dyDescent="0.2">
      <c r="A50" s="109"/>
      <c r="B50" s="109" t="s">
        <v>442</v>
      </c>
      <c r="C50" s="109"/>
      <c r="D50" s="149" t="s">
        <v>384</v>
      </c>
      <c r="E50" s="109"/>
      <c r="F50" s="149">
        <v>138901</v>
      </c>
      <c r="G50" s="109"/>
      <c r="H50" s="109"/>
      <c r="I50" s="149"/>
      <c r="J50" s="109"/>
      <c r="K50" s="149"/>
      <c r="L50" s="149" t="s">
        <v>26</v>
      </c>
      <c r="M50" s="109"/>
      <c r="N50" s="108">
        <v>172843814.44</v>
      </c>
      <c r="O50" s="109"/>
      <c r="P50" s="108">
        <v>40451627.659999996</v>
      </c>
      <c r="Q50" s="108">
        <v>42057995.189999998</v>
      </c>
      <c r="R50" s="108">
        <v>171237446.91</v>
      </c>
    </row>
    <row r="52" spans="1:18" x14ac:dyDescent="0.2">
      <c r="A52" s="109"/>
      <c r="B52" s="109" t="s">
        <v>443</v>
      </c>
      <c r="C52" s="109"/>
      <c r="D52" s="149" t="s">
        <v>384</v>
      </c>
      <c r="E52" s="109"/>
      <c r="F52" s="149"/>
      <c r="G52" s="109"/>
      <c r="H52" s="109"/>
      <c r="I52" s="149"/>
      <c r="J52" s="109"/>
      <c r="K52" s="149"/>
      <c r="L52" s="149" t="s">
        <v>26</v>
      </c>
      <c r="M52" s="109"/>
      <c r="N52" s="108">
        <v>172843814.44</v>
      </c>
      <c r="O52" s="109"/>
      <c r="P52" s="108">
        <v>40451627.659999996</v>
      </c>
      <c r="Q52" s="108">
        <v>42057995.189999998</v>
      </c>
      <c r="R52" s="108">
        <v>171237446.91</v>
      </c>
    </row>
    <row r="54" spans="1:18" x14ac:dyDescent="0.2">
      <c r="A54" s="109"/>
      <c r="B54" s="109" t="s">
        <v>444</v>
      </c>
      <c r="C54" s="109"/>
      <c r="D54" s="149"/>
      <c r="E54" s="109"/>
      <c r="F54" s="149"/>
      <c r="G54" s="109"/>
      <c r="H54" s="109"/>
      <c r="I54" s="149"/>
      <c r="J54" s="109"/>
      <c r="K54" s="149"/>
      <c r="L54" s="149" t="s">
        <v>26</v>
      </c>
      <c r="M54" s="109"/>
      <c r="N54" s="108">
        <v>172843814.44</v>
      </c>
      <c r="O54" s="109"/>
      <c r="P54" s="108">
        <v>40451627.659999996</v>
      </c>
      <c r="Q54" s="108">
        <v>42057995.189999998</v>
      </c>
      <c r="R54" s="108">
        <v>171237446.91</v>
      </c>
    </row>
    <row r="56" spans="1:18" x14ac:dyDescent="0.2">
      <c r="A56" s="109" t="s">
        <v>1185</v>
      </c>
      <c r="B56" s="109"/>
      <c r="C56" s="109"/>
      <c r="D56" s="149"/>
      <c r="E56" s="109"/>
      <c r="F56" s="149"/>
      <c r="G56" s="109"/>
      <c r="H56" s="109"/>
      <c r="I56" s="149"/>
      <c r="J56" s="109"/>
      <c r="K56" s="149"/>
      <c r="L56" s="14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49"/>
      <c r="E57" s="109"/>
      <c r="F57" s="149"/>
      <c r="G57" s="109"/>
      <c r="H57" s="109"/>
      <c r="I57" s="149"/>
      <c r="J57" s="109"/>
      <c r="K57" s="149"/>
      <c r="L57" s="14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49"/>
      <c r="E58" s="109"/>
      <c r="F58" s="149"/>
      <c r="G58" s="109"/>
      <c r="H58" s="109"/>
      <c r="I58" s="149"/>
      <c r="J58" s="109"/>
      <c r="K58" s="149"/>
      <c r="L58" s="14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49"/>
      <c r="E59" s="109"/>
      <c r="F59" s="149"/>
      <c r="G59" s="109"/>
      <c r="H59" s="109"/>
      <c r="I59" s="149"/>
      <c r="J59" s="109"/>
      <c r="K59" s="149"/>
      <c r="L59" s="14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49"/>
      <c r="E61" s="109" t="s">
        <v>374</v>
      </c>
      <c r="F61" s="149"/>
      <c r="G61" s="109" t="s">
        <v>448</v>
      </c>
      <c r="H61" s="109" t="s">
        <v>380</v>
      </c>
      <c r="I61" s="149"/>
      <c r="J61" s="109" t="s">
        <v>381</v>
      </c>
      <c r="K61" s="149"/>
      <c r="L61" s="14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49"/>
      <c r="E63" s="109" t="s">
        <v>384</v>
      </c>
      <c r="F63" s="149"/>
      <c r="G63" s="109" t="s">
        <v>561</v>
      </c>
      <c r="H63" s="108">
        <v>16170636.800000001</v>
      </c>
      <c r="I63" s="149"/>
      <c r="J63" s="108">
        <v>36739249.770000003</v>
      </c>
      <c r="K63" s="149"/>
      <c r="L63" s="149"/>
      <c r="M63" s="108">
        <v>42043978.380000003</v>
      </c>
      <c r="N63" s="109"/>
      <c r="O63" s="108">
        <v>10865908.189999999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49"/>
      <c r="E64" s="109" t="s">
        <v>384</v>
      </c>
      <c r="F64" s="149"/>
      <c r="G64" s="109" t="s">
        <v>562</v>
      </c>
      <c r="H64" s="108">
        <v>156673177.63999999</v>
      </c>
      <c r="I64" s="149"/>
      <c r="J64" s="108">
        <v>3712377.89</v>
      </c>
      <c r="K64" s="149"/>
      <c r="L64" s="149"/>
      <c r="M64" s="108">
        <v>14016.81</v>
      </c>
      <c r="N64" s="109"/>
      <c r="O64" s="108">
        <v>160371538.72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49"/>
      <c r="E66" s="109"/>
      <c r="F66" s="149"/>
      <c r="G66" s="109"/>
      <c r="H66" s="108">
        <v>172843814.44</v>
      </c>
      <c r="I66" s="149"/>
      <c r="J66" s="108">
        <v>40451627.659999996</v>
      </c>
      <c r="K66" s="149"/>
      <c r="L66" s="149"/>
      <c r="M66" s="108">
        <v>42057995.189999998</v>
      </c>
      <c r="N66" s="109"/>
      <c r="O66" s="108">
        <v>171237446.91</v>
      </c>
    </row>
  </sheetData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4"/>
  <dimension ref="A1:R6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26891.51</v>
      </c>
      <c r="O7" s="109"/>
      <c r="P7" s="108">
        <v>27944.13</v>
      </c>
      <c r="Q7" s="108">
        <v>31357.5</v>
      </c>
      <c r="R7" s="108">
        <v>23478.14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0</v>
      </c>
      <c r="Q8" s="109">
        <v>0</v>
      </c>
      <c r="R8" s="108">
        <v>73924.070000000007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6865.89</v>
      </c>
      <c r="O9" s="109"/>
      <c r="P9" s="108">
        <v>10565.44</v>
      </c>
      <c r="Q9" s="108">
        <v>11331.86</v>
      </c>
      <c r="R9" s="108">
        <v>6099.47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0</v>
      </c>
      <c r="Q10" s="109">
        <v>0</v>
      </c>
      <c r="R10" s="108">
        <v>15906.02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-9078.8700000000008</v>
      </c>
      <c r="O11" s="109"/>
      <c r="P11" s="108">
        <v>9078.8700000000008</v>
      </c>
      <c r="Q11" s="108">
        <v>20608.22</v>
      </c>
      <c r="R11" s="108">
        <v>-20608.22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9">
        <v>0</v>
      </c>
      <c r="Q13" s="109">
        <v>0</v>
      </c>
      <c r="R13" s="108">
        <v>1728206.33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10196.700000000001</v>
      </c>
      <c r="O14" s="109"/>
      <c r="P14" s="108">
        <v>7930.04</v>
      </c>
      <c r="Q14" s="108">
        <v>11200.58</v>
      </c>
      <c r="R14" s="108">
        <v>6926.16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370825</v>
      </c>
      <c r="O18" s="109"/>
      <c r="P18" s="108">
        <v>320600</v>
      </c>
      <c r="Q18" s="108">
        <v>370825</v>
      </c>
      <c r="R18" s="108">
        <v>320600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500508</v>
      </c>
      <c r="J21" s="109" t="s">
        <v>643</v>
      </c>
      <c r="K21" s="109" t="s">
        <v>580</v>
      </c>
      <c r="L21" s="109" t="s">
        <v>26</v>
      </c>
      <c r="M21" s="109"/>
      <c r="N21" s="108">
        <v>1526</v>
      </c>
      <c r="O21" s="109"/>
      <c r="P21" s="109">
        <v>0</v>
      </c>
      <c r="Q21" s="109">
        <v>0</v>
      </c>
      <c r="R21" s="108">
        <v>1526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500522</v>
      </c>
      <c r="J22" s="109" t="s">
        <v>402</v>
      </c>
      <c r="K22" s="109" t="s">
        <v>579</v>
      </c>
      <c r="L22" s="109" t="s">
        <v>26</v>
      </c>
      <c r="M22" s="109"/>
      <c r="N22" s="109">
        <v>193.74</v>
      </c>
      <c r="O22" s="109"/>
      <c r="P22" s="109">
        <v>0</v>
      </c>
      <c r="Q22" s="108">
        <v>1134.76</v>
      </c>
      <c r="R22" s="109">
        <v>-941.02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580</v>
      </c>
      <c r="L23" s="109" t="s">
        <v>26</v>
      </c>
      <c r="M23" s="109"/>
      <c r="N23" s="108">
        <v>72287.740000000005</v>
      </c>
      <c r="O23" s="109"/>
      <c r="P23" s="109">
        <v>0</v>
      </c>
      <c r="Q23" s="109">
        <v>0</v>
      </c>
      <c r="R23" s="108">
        <v>72287.740000000005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500540</v>
      </c>
      <c r="J24" s="109" t="s">
        <v>748</v>
      </c>
      <c r="K24" s="109" t="s">
        <v>580</v>
      </c>
      <c r="L24" s="109" t="s">
        <v>26</v>
      </c>
      <c r="M24" s="109"/>
      <c r="N24" s="109">
        <v>360.93</v>
      </c>
      <c r="O24" s="109"/>
      <c r="P24" s="109">
        <v>0</v>
      </c>
      <c r="Q24" s="109">
        <v>0</v>
      </c>
      <c r="R24" s="109">
        <v>360.93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500546</v>
      </c>
      <c r="J25" s="109" t="s">
        <v>404</v>
      </c>
      <c r="K25" s="109" t="s">
        <v>580</v>
      </c>
      <c r="L25" s="109" t="s">
        <v>26</v>
      </c>
      <c r="M25" s="109"/>
      <c r="N25" s="109">
        <v>696</v>
      </c>
      <c r="O25" s="109"/>
      <c r="P25" s="109">
        <v>0</v>
      </c>
      <c r="Q25" s="109">
        <v>0</v>
      </c>
      <c r="R25" s="109">
        <v>696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500557</v>
      </c>
      <c r="J26" s="109" t="s">
        <v>406</v>
      </c>
      <c r="K26" s="109" t="s">
        <v>579</v>
      </c>
      <c r="L26" s="109" t="s">
        <v>26</v>
      </c>
      <c r="M26" s="109"/>
      <c r="N26" s="108">
        <v>-25612.58</v>
      </c>
      <c r="O26" s="109"/>
      <c r="P26" s="108">
        <v>2110202.19</v>
      </c>
      <c r="Q26" s="108">
        <v>2212948.19</v>
      </c>
      <c r="R26" s="108">
        <v>-128358.58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580</v>
      </c>
      <c r="L27" s="109" t="s">
        <v>26</v>
      </c>
      <c r="M27" s="109"/>
      <c r="N27" s="108">
        <v>3207179.58</v>
      </c>
      <c r="O27" s="109"/>
      <c r="P27" s="109">
        <v>0</v>
      </c>
      <c r="Q27" s="109">
        <v>0</v>
      </c>
      <c r="R27" s="108">
        <v>3207179.58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500560</v>
      </c>
      <c r="J28" s="109" t="s">
        <v>407</v>
      </c>
      <c r="K28" s="109" t="s">
        <v>580</v>
      </c>
      <c r="L28" s="109" t="s">
        <v>26</v>
      </c>
      <c r="M28" s="109"/>
      <c r="N28" s="108">
        <v>32381.3</v>
      </c>
      <c r="O28" s="109"/>
      <c r="P28" s="109">
        <v>0</v>
      </c>
      <c r="Q28" s="109">
        <v>0</v>
      </c>
      <c r="R28" s="108">
        <v>32381.3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500577</v>
      </c>
      <c r="J29" s="109" t="s">
        <v>409</v>
      </c>
      <c r="K29" s="109" t="s">
        <v>580</v>
      </c>
      <c r="L29" s="109" t="s">
        <v>26</v>
      </c>
      <c r="M29" s="109"/>
      <c r="N29" s="108">
        <v>7185.8</v>
      </c>
      <c r="O29" s="109"/>
      <c r="P29" s="109">
        <v>0</v>
      </c>
      <c r="Q29" s="109">
        <v>0</v>
      </c>
      <c r="R29" s="108">
        <v>7185.8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500631</v>
      </c>
      <c r="J30" s="109" t="s">
        <v>413</v>
      </c>
      <c r="K30" s="109" t="s">
        <v>579</v>
      </c>
      <c r="L30" s="109" t="s">
        <v>26</v>
      </c>
      <c r="M30" s="109"/>
      <c r="N30" s="108">
        <v>2132.5300000000002</v>
      </c>
      <c r="O30" s="109"/>
      <c r="P30" s="109">
        <v>832.52</v>
      </c>
      <c r="Q30" s="108">
        <v>6703.57</v>
      </c>
      <c r="R30" s="108">
        <v>-3738.52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580</v>
      </c>
      <c r="L31" s="109" t="s">
        <v>26</v>
      </c>
      <c r="M31" s="109"/>
      <c r="N31" s="108">
        <v>136691.97</v>
      </c>
      <c r="O31" s="109"/>
      <c r="P31" s="109">
        <v>0</v>
      </c>
      <c r="Q31" s="109">
        <v>0</v>
      </c>
      <c r="R31" s="108">
        <v>136691.97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500644</v>
      </c>
      <c r="J32" s="109" t="s">
        <v>415</v>
      </c>
      <c r="K32" s="109" t="s">
        <v>580</v>
      </c>
      <c r="L32" s="109" t="s">
        <v>26</v>
      </c>
      <c r="M32" s="109"/>
      <c r="N32" s="108">
        <v>2847.78</v>
      </c>
      <c r="O32" s="109"/>
      <c r="P32" s="108">
        <v>33000</v>
      </c>
      <c r="Q32" s="109">
        <v>0</v>
      </c>
      <c r="R32" s="108">
        <v>35847.78</v>
      </c>
    </row>
    <row r="33" spans="2:18" x14ac:dyDescent="0.2"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500650</v>
      </c>
      <c r="J33" s="109" t="s">
        <v>914</v>
      </c>
      <c r="K33" s="109" t="s">
        <v>580</v>
      </c>
      <c r="L33" s="109" t="s">
        <v>26</v>
      </c>
      <c r="M33" s="109"/>
      <c r="N33" s="109">
        <v>106</v>
      </c>
      <c r="O33" s="109"/>
      <c r="P33" s="109">
        <v>0</v>
      </c>
      <c r="Q33" s="109">
        <v>106</v>
      </c>
      <c r="R33" s="109">
        <v>0</v>
      </c>
    </row>
    <row r="34" spans="2:18" x14ac:dyDescent="0.2"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500656</v>
      </c>
      <c r="J34" s="109" t="s">
        <v>915</v>
      </c>
      <c r="K34" s="109" t="s">
        <v>580</v>
      </c>
      <c r="L34" s="109" t="s">
        <v>26</v>
      </c>
      <c r="M34" s="109"/>
      <c r="N34" s="108">
        <v>120134.03</v>
      </c>
      <c r="O34" s="109"/>
      <c r="P34" s="109">
        <v>0</v>
      </c>
      <c r="Q34" s="109">
        <v>0</v>
      </c>
      <c r="R34" s="108">
        <v>120134.03</v>
      </c>
    </row>
    <row r="35" spans="2:18" x14ac:dyDescent="0.2">
      <c r="B35" s="109"/>
      <c r="C35" s="109"/>
      <c r="D35" s="109" t="s">
        <v>384</v>
      </c>
      <c r="E35" s="109"/>
      <c r="F35" s="109">
        <v>138901</v>
      </c>
      <c r="G35" s="109"/>
      <c r="H35" s="109"/>
      <c r="I35" s="109">
        <v>500660</v>
      </c>
      <c r="J35" s="109" t="s">
        <v>917</v>
      </c>
      <c r="K35" s="109" t="s">
        <v>580</v>
      </c>
      <c r="L35" s="109" t="s">
        <v>26</v>
      </c>
      <c r="M35" s="109"/>
      <c r="N35" s="108">
        <v>1406.62</v>
      </c>
      <c r="O35" s="109"/>
      <c r="P35" s="109">
        <v>0</v>
      </c>
      <c r="Q35" s="109">
        <v>0</v>
      </c>
      <c r="R35" s="108">
        <v>1406.62</v>
      </c>
    </row>
    <row r="36" spans="2:18" x14ac:dyDescent="0.2">
      <c r="B36" s="109"/>
      <c r="C36" s="109"/>
      <c r="D36" s="109" t="s">
        <v>384</v>
      </c>
      <c r="E36" s="109"/>
      <c r="F36" s="109">
        <v>138901</v>
      </c>
      <c r="G36" s="109"/>
      <c r="H36" s="109"/>
      <c r="I36" s="109">
        <v>500686</v>
      </c>
      <c r="J36" s="109" t="s">
        <v>751</v>
      </c>
      <c r="K36" s="109" t="s">
        <v>580</v>
      </c>
      <c r="L36" s="109" t="s">
        <v>26</v>
      </c>
      <c r="M36" s="109"/>
      <c r="N36" s="108">
        <v>23320</v>
      </c>
      <c r="O36" s="109"/>
      <c r="P36" s="109">
        <v>0</v>
      </c>
      <c r="Q36" s="109">
        <v>0</v>
      </c>
      <c r="R36" s="108">
        <v>23320</v>
      </c>
    </row>
    <row r="37" spans="2:18" x14ac:dyDescent="0.2">
      <c r="B37" s="109"/>
      <c r="C37" s="109"/>
      <c r="D37" s="109" t="s">
        <v>384</v>
      </c>
      <c r="E37" s="109"/>
      <c r="F37" s="109">
        <v>138901</v>
      </c>
      <c r="G37" s="109"/>
      <c r="H37" s="109"/>
      <c r="I37" s="109">
        <v>500742</v>
      </c>
      <c r="J37" s="109" t="s">
        <v>774</v>
      </c>
      <c r="K37" s="109" t="s">
        <v>580</v>
      </c>
      <c r="L37" s="109" t="s">
        <v>26</v>
      </c>
      <c r="M37" s="109"/>
      <c r="N37" s="108">
        <v>13134.36</v>
      </c>
      <c r="O37" s="109"/>
      <c r="P37" s="109">
        <v>0</v>
      </c>
      <c r="Q37" s="109">
        <v>0</v>
      </c>
      <c r="R37" s="108">
        <v>13134.36</v>
      </c>
    </row>
    <row r="38" spans="2:18" x14ac:dyDescent="0.2">
      <c r="B38" s="109"/>
      <c r="C38" s="109"/>
      <c r="D38" s="109" t="s">
        <v>384</v>
      </c>
      <c r="E38" s="109"/>
      <c r="F38" s="109">
        <v>138901</v>
      </c>
      <c r="G38" s="109"/>
      <c r="H38" s="109"/>
      <c r="I38" s="109">
        <v>500748</v>
      </c>
      <c r="J38" s="109" t="s">
        <v>752</v>
      </c>
      <c r="K38" s="109" t="s">
        <v>580</v>
      </c>
      <c r="L38" s="109" t="s">
        <v>26</v>
      </c>
      <c r="M38" s="109"/>
      <c r="N38" s="108">
        <v>52313.86</v>
      </c>
      <c r="O38" s="109"/>
      <c r="P38" s="109">
        <v>0</v>
      </c>
      <c r="Q38" s="109">
        <v>0</v>
      </c>
      <c r="R38" s="108">
        <v>52313.86</v>
      </c>
    </row>
    <row r="39" spans="2:18" x14ac:dyDescent="0.2">
      <c r="B39" s="109"/>
      <c r="C39" s="109"/>
      <c r="D39" s="109" t="s">
        <v>384</v>
      </c>
      <c r="E39" s="109"/>
      <c r="F39" s="109">
        <v>138901</v>
      </c>
      <c r="G39" s="109"/>
      <c r="H39" s="109"/>
      <c r="I39" s="109">
        <v>500776</v>
      </c>
      <c r="J39" s="109" t="s">
        <v>424</v>
      </c>
      <c r="K39" s="109" t="s">
        <v>580</v>
      </c>
      <c r="L39" s="109" t="s">
        <v>26</v>
      </c>
      <c r="M39" s="109"/>
      <c r="N39" s="108">
        <v>72793.399999999994</v>
      </c>
      <c r="O39" s="109"/>
      <c r="P39" s="109">
        <v>0</v>
      </c>
      <c r="Q39" s="109">
        <v>0</v>
      </c>
      <c r="R39" s="108">
        <v>72793.399999999994</v>
      </c>
    </row>
    <row r="40" spans="2:18" x14ac:dyDescent="0.2">
      <c r="B40" s="109"/>
      <c r="C40" s="109"/>
      <c r="D40" s="109" t="s">
        <v>384</v>
      </c>
      <c r="E40" s="109"/>
      <c r="F40" s="109">
        <v>138901</v>
      </c>
      <c r="G40" s="109"/>
      <c r="H40" s="109"/>
      <c r="I40" s="109">
        <v>500806</v>
      </c>
      <c r="J40" s="109" t="s">
        <v>426</v>
      </c>
      <c r="K40" s="109" t="s">
        <v>580</v>
      </c>
      <c r="L40" s="109" t="s">
        <v>26</v>
      </c>
      <c r="M40" s="109"/>
      <c r="N40" s="109">
        <v>106</v>
      </c>
      <c r="O40" s="109"/>
      <c r="P40" s="109">
        <v>0</v>
      </c>
      <c r="Q40" s="109">
        <v>0</v>
      </c>
      <c r="R40" s="109">
        <v>106</v>
      </c>
    </row>
    <row r="41" spans="2:18" x14ac:dyDescent="0.2">
      <c r="B41" s="109"/>
      <c r="C41" s="109"/>
      <c r="D41" s="109" t="s">
        <v>384</v>
      </c>
      <c r="E41" s="109"/>
      <c r="F41" s="109">
        <v>138901</v>
      </c>
      <c r="G41" s="109"/>
      <c r="H41" s="109"/>
      <c r="I41" s="109">
        <v>500845</v>
      </c>
      <c r="J41" s="109" t="s">
        <v>754</v>
      </c>
      <c r="K41" s="109" t="s">
        <v>580</v>
      </c>
      <c r="L41" s="109" t="s">
        <v>26</v>
      </c>
      <c r="M41" s="109"/>
      <c r="N41" s="109">
        <v>0</v>
      </c>
      <c r="O41" s="109"/>
      <c r="P41" s="108">
        <v>22828.32</v>
      </c>
      <c r="Q41" s="109">
        <v>0</v>
      </c>
      <c r="R41" s="108">
        <v>22828.32</v>
      </c>
    </row>
    <row r="42" spans="2:18" x14ac:dyDescent="0.2">
      <c r="B42" s="109"/>
      <c r="C42" s="109"/>
      <c r="D42" s="109" t="s">
        <v>384</v>
      </c>
      <c r="E42" s="109"/>
      <c r="F42" s="109">
        <v>138901</v>
      </c>
      <c r="G42" s="109"/>
      <c r="H42" s="109"/>
      <c r="I42" s="109">
        <v>500856</v>
      </c>
      <c r="J42" s="109" t="s">
        <v>755</v>
      </c>
      <c r="K42" s="109" t="s">
        <v>580</v>
      </c>
      <c r="L42" s="109" t="s">
        <v>26</v>
      </c>
      <c r="M42" s="109"/>
      <c r="N42" s="108">
        <v>634388.63</v>
      </c>
      <c r="O42" s="109"/>
      <c r="P42" s="109">
        <v>0</v>
      </c>
      <c r="Q42" s="109">
        <v>0</v>
      </c>
      <c r="R42" s="108">
        <v>634388.63</v>
      </c>
    </row>
    <row r="43" spans="2:18" x14ac:dyDescent="0.2">
      <c r="B43" s="109"/>
      <c r="C43" s="109"/>
      <c r="D43" s="109" t="s">
        <v>384</v>
      </c>
      <c r="E43" s="109"/>
      <c r="F43" s="109">
        <v>138901</v>
      </c>
      <c r="G43" s="109"/>
      <c r="H43" s="109"/>
      <c r="I43" s="109">
        <v>500875</v>
      </c>
      <c r="J43" s="109" t="s">
        <v>777</v>
      </c>
      <c r="K43" s="109" t="s">
        <v>580</v>
      </c>
      <c r="L43" s="109" t="s">
        <v>26</v>
      </c>
      <c r="M43" s="109"/>
      <c r="N43" s="108">
        <v>29716.73</v>
      </c>
      <c r="O43" s="109"/>
      <c r="P43" s="109">
        <v>0</v>
      </c>
      <c r="Q43" s="109">
        <v>0</v>
      </c>
      <c r="R43" s="108">
        <v>29716.73</v>
      </c>
    </row>
    <row r="44" spans="2:18" x14ac:dyDescent="0.2">
      <c r="B44" s="109"/>
      <c r="C44" s="109"/>
      <c r="D44" s="109" t="s">
        <v>384</v>
      </c>
      <c r="E44" s="109"/>
      <c r="F44" s="109">
        <v>138901</v>
      </c>
      <c r="G44" s="109"/>
      <c r="H44" s="109"/>
      <c r="I44" s="109">
        <v>500883</v>
      </c>
      <c r="J44" s="109" t="s">
        <v>431</v>
      </c>
      <c r="K44" s="109" t="s">
        <v>580</v>
      </c>
      <c r="L44" s="109" t="s">
        <v>26</v>
      </c>
      <c r="M44" s="109"/>
      <c r="N44" s="108">
        <v>129013.3</v>
      </c>
      <c r="O44" s="109"/>
      <c r="P44" s="108">
        <v>31414.9</v>
      </c>
      <c r="Q44" s="109">
        <v>0</v>
      </c>
      <c r="R44" s="108">
        <v>160428.20000000001</v>
      </c>
    </row>
    <row r="45" spans="2:18" x14ac:dyDescent="0.2">
      <c r="B45" s="109"/>
      <c r="C45" s="109"/>
      <c r="D45" s="109" t="s">
        <v>384</v>
      </c>
      <c r="E45" s="109"/>
      <c r="F45" s="109">
        <v>138901</v>
      </c>
      <c r="G45" s="109"/>
      <c r="H45" s="109"/>
      <c r="I45" s="109">
        <v>500885</v>
      </c>
      <c r="J45" s="109" t="s">
        <v>432</v>
      </c>
      <c r="K45" s="109" t="s">
        <v>580</v>
      </c>
      <c r="L45" s="109" t="s">
        <v>26</v>
      </c>
      <c r="M45" s="109"/>
      <c r="N45" s="108">
        <v>101475.7</v>
      </c>
      <c r="O45" s="109"/>
      <c r="P45" s="109">
        <v>0</v>
      </c>
      <c r="Q45" s="109">
        <v>0</v>
      </c>
      <c r="R45" s="108">
        <v>101475.7</v>
      </c>
    </row>
    <row r="46" spans="2:18" x14ac:dyDescent="0.2">
      <c r="B46" s="109"/>
      <c r="C46" s="109"/>
      <c r="D46" s="109" t="s">
        <v>384</v>
      </c>
      <c r="E46" s="109"/>
      <c r="F46" s="109">
        <v>138901</v>
      </c>
      <c r="G46" s="109"/>
      <c r="H46" s="109"/>
      <c r="I46" s="109">
        <v>500914</v>
      </c>
      <c r="J46" s="109" t="s">
        <v>435</v>
      </c>
      <c r="K46" s="109" t="s">
        <v>580</v>
      </c>
      <c r="L46" s="109" t="s">
        <v>26</v>
      </c>
      <c r="M46" s="109"/>
      <c r="N46" s="108">
        <v>8480</v>
      </c>
      <c r="O46" s="109"/>
      <c r="P46" s="109">
        <v>0</v>
      </c>
      <c r="Q46" s="109">
        <v>0</v>
      </c>
      <c r="R46" s="108">
        <v>8480</v>
      </c>
    </row>
    <row r="48" spans="2:18" x14ac:dyDescent="0.2">
      <c r="B48" s="109" t="s">
        <v>442</v>
      </c>
      <c r="C48" s="109"/>
      <c r="D48" s="109" t="s">
        <v>384</v>
      </c>
      <c r="E48" s="109"/>
      <c r="F48" s="109">
        <v>138901</v>
      </c>
      <c r="G48" s="109"/>
      <c r="H48" s="109"/>
      <c r="I48" s="109"/>
      <c r="J48" s="109"/>
      <c r="K48" s="109"/>
      <c r="L48" s="109" t="s">
        <v>26</v>
      </c>
      <c r="M48" s="109"/>
      <c r="N48" s="108">
        <v>8542278.6999999993</v>
      </c>
      <c r="O48" s="109"/>
      <c r="P48" s="108">
        <v>3253902</v>
      </c>
      <c r="Q48" s="108">
        <v>3345721.27</v>
      </c>
      <c r="R48" s="108">
        <v>8450459.4299999997</v>
      </c>
    </row>
    <row r="50" spans="1:18" x14ac:dyDescent="0.2">
      <c r="A50" s="109"/>
      <c r="B50" s="109" t="s">
        <v>443</v>
      </c>
      <c r="C50" s="109"/>
      <c r="D50" s="109" t="s">
        <v>384</v>
      </c>
      <c r="E50" s="109"/>
      <c r="F50" s="109"/>
      <c r="G50" s="109"/>
      <c r="H50" s="109"/>
      <c r="I50" s="109"/>
      <c r="J50" s="109"/>
      <c r="K50" s="109"/>
      <c r="L50" s="109" t="s">
        <v>26</v>
      </c>
      <c r="M50" s="109"/>
      <c r="N50" s="108">
        <v>8542278.6999999993</v>
      </c>
      <c r="O50" s="109"/>
      <c r="P50" s="108">
        <v>3253902</v>
      </c>
      <c r="Q50" s="108">
        <v>3345721.27</v>
      </c>
      <c r="R50" s="108">
        <v>8450459.4299999997</v>
      </c>
    </row>
    <row r="52" spans="1:18" x14ac:dyDescent="0.2">
      <c r="A52" s="109"/>
      <c r="B52" s="109" t="s">
        <v>444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8542278.6999999993</v>
      </c>
      <c r="O52" s="109"/>
      <c r="P52" s="108">
        <v>3253902</v>
      </c>
      <c r="Q52" s="108">
        <v>3345721.27</v>
      </c>
      <c r="R52" s="108">
        <v>8450459.4299999997</v>
      </c>
    </row>
    <row r="54" spans="1:18" x14ac:dyDescent="0.2">
      <c r="A54" s="109" t="s">
        <v>1187</v>
      </c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</row>
    <row r="55" spans="1:18" x14ac:dyDescent="0.2">
      <c r="A55" s="109" t="s">
        <v>446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1178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447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9" spans="1:18" x14ac:dyDescent="0.2">
      <c r="A59" s="109"/>
      <c r="B59" s="109"/>
      <c r="C59" s="109" t="s">
        <v>379</v>
      </c>
      <c r="D59" s="109"/>
      <c r="E59" s="109" t="s">
        <v>374</v>
      </c>
      <c r="F59" s="109"/>
      <c r="G59" s="109" t="s">
        <v>448</v>
      </c>
      <c r="H59" s="109" t="s">
        <v>380</v>
      </c>
      <c r="I59" s="109"/>
      <c r="J59" s="109" t="s">
        <v>381</v>
      </c>
      <c r="K59" s="109"/>
      <c r="L59" s="109"/>
      <c r="M59" s="109" t="s">
        <v>382</v>
      </c>
      <c r="N59" s="109"/>
      <c r="O59" s="109" t="s">
        <v>383</v>
      </c>
      <c r="P59" s="109"/>
      <c r="Q59" s="109"/>
      <c r="R59" s="109"/>
    </row>
    <row r="61" spans="1:18" x14ac:dyDescent="0.2">
      <c r="A61" s="109"/>
      <c r="B61" s="109"/>
      <c r="C61" s="109" t="s">
        <v>26</v>
      </c>
      <c r="D61" s="109"/>
      <c r="E61" s="109" t="s">
        <v>384</v>
      </c>
      <c r="F61" s="109"/>
      <c r="G61" s="109" t="s">
        <v>579</v>
      </c>
      <c r="H61" s="108">
        <v>382413.92</v>
      </c>
      <c r="I61" s="109"/>
      <c r="J61" s="108">
        <v>2977817.06</v>
      </c>
      <c r="K61" s="109"/>
      <c r="L61" s="109"/>
      <c r="M61" s="108">
        <v>3156773.55</v>
      </c>
      <c r="N61" s="109"/>
      <c r="O61" s="108">
        <v>203457.43</v>
      </c>
      <c r="P61" s="109"/>
      <c r="Q61" s="109"/>
      <c r="R61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580</v>
      </c>
      <c r="H62" s="108">
        <v>8159864.7800000003</v>
      </c>
      <c r="I62" s="109"/>
      <c r="J62" s="108">
        <v>276084.94</v>
      </c>
      <c r="K62" s="109"/>
      <c r="L62" s="109"/>
      <c r="M62" s="108">
        <v>188947.72</v>
      </c>
      <c r="N62" s="109"/>
      <c r="O62" s="108">
        <v>8247002</v>
      </c>
      <c r="P62" s="109"/>
      <c r="Q62" s="109"/>
      <c r="R62" s="109"/>
    </row>
    <row r="64" spans="1:18" x14ac:dyDescent="0.2">
      <c r="A64" s="109"/>
      <c r="B64" s="109" t="s">
        <v>442</v>
      </c>
      <c r="C64" s="109" t="s">
        <v>26</v>
      </c>
      <c r="D64" s="109"/>
      <c r="E64" s="109"/>
      <c r="F64" s="109"/>
      <c r="G64" s="109"/>
      <c r="H64" s="108">
        <v>8542278.6999999993</v>
      </c>
      <c r="I64" s="109"/>
      <c r="J64" s="108">
        <v>3253902</v>
      </c>
      <c r="K64" s="109"/>
      <c r="L64" s="109"/>
      <c r="M64" s="108">
        <v>3345721.27</v>
      </c>
      <c r="N64" s="109"/>
      <c r="O64" s="108">
        <v>8450459.4299999997</v>
      </c>
      <c r="P64" s="109"/>
      <c r="Q64" s="109"/>
      <c r="R64" s="109"/>
    </row>
  </sheetData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5"/>
  <dimension ref="A1:R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1188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562</v>
      </c>
      <c r="L7" s="149" t="s">
        <v>26</v>
      </c>
      <c r="M7" s="109"/>
      <c r="N7" s="108">
        <v>1222156.77</v>
      </c>
      <c r="O7" s="109"/>
      <c r="P7" s="108">
        <v>105347.07</v>
      </c>
      <c r="Q7" s="109">
        <v>0</v>
      </c>
      <c r="R7" s="108">
        <v>1327503.8400000001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500606</v>
      </c>
      <c r="J8" s="109" t="s">
        <v>1169</v>
      </c>
      <c r="K8" s="149" t="s">
        <v>562</v>
      </c>
      <c r="L8" s="149" t="s">
        <v>26</v>
      </c>
      <c r="M8" s="109"/>
      <c r="N8" s="109">
        <v>0</v>
      </c>
      <c r="O8" s="109"/>
      <c r="P8" s="108">
        <v>77404.42</v>
      </c>
      <c r="Q8" s="109">
        <v>0</v>
      </c>
      <c r="R8" s="108">
        <v>77404.42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500611</v>
      </c>
      <c r="J9" s="109" t="s">
        <v>846</v>
      </c>
      <c r="K9" s="149" t="s">
        <v>562</v>
      </c>
      <c r="L9" s="149" t="s">
        <v>26</v>
      </c>
      <c r="M9" s="109"/>
      <c r="N9" s="108">
        <v>4401716.07</v>
      </c>
      <c r="O9" s="109"/>
      <c r="P9" s="108">
        <v>2856311.2</v>
      </c>
      <c r="Q9" s="109">
        <v>0</v>
      </c>
      <c r="R9" s="108">
        <v>7258027.2699999996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562</v>
      </c>
      <c r="L10" s="149" t="s">
        <v>26</v>
      </c>
      <c r="M10" s="109"/>
      <c r="N10" s="108">
        <v>1370032.84</v>
      </c>
      <c r="O10" s="109"/>
      <c r="P10" s="108">
        <v>147564.72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500663</v>
      </c>
      <c r="J11" s="109" t="s">
        <v>598</v>
      </c>
      <c r="K11" s="149" t="s">
        <v>562</v>
      </c>
      <c r="L11" s="149" t="s">
        <v>26</v>
      </c>
      <c r="M11" s="109"/>
      <c r="N11" s="109">
        <v>0</v>
      </c>
      <c r="O11" s="109"/>
      <c r="P11" s="108">
        <v>16635.47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500665</v>
      </c>
      <c r="J12" s="109" t="s">
        <v>658</v>
      </c>
      <c r="K12" s="149" t="s">
        <v>562</v>
      </c>
      <c r="L12" s="14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500676</v>
      </c>
      <c r="J13" s="109" t="s">
        <v>625</v>
      </c>
      <c r="K13" s="149" t="s">
        <v>562</v>
      </c>
      <c r="L13" s="149" t="s">
        <v>26</v>
      </c>
      <c r="M13" s="109"/>
      <c r="N13" s="108">
        <v>274584.48</v>
      </c>
      <c r="O13" s="109"/>
      <c r="P13" s="108">
        <v>25279.55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500702</v>
      </c>
      <c r="J14" s="109" t="s">
        <v>661</v>
      </c>
      <c r="K14" s="149" t="s">
        <v>562</v>
      </c>
      <c r="L14" s="149" t="s">
        <v>26</v>
      </c>
      <c r="M14" s="109"/>
      <c r="N14" s="108">
        <v>1964.85</v>
      </c>
      <c r="O14" s="109"/>
      <c r="P14" s="108">
        <v>2971.78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500705</v>
      </c>
      <c r="J15" s="109" t="s">
        <v>112</v>
      </c>
      <c r="K15" s="149" t="s">
        <v>562</v>
      </c>
      <c r="L15" s="149" t="s">
        <v>26</v>
      </c>
      <c r="M15" s="109"/>
      <c r="N15" s="108">
        <v>303101.51</v>
      </c>
      <c r="O15" s="109"/>
      <c r="P15" s="108">
        <v>8323.2900000000009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500707</v>
      </c>
      <c r="J16" s="109" t="s">
        <v>626</v>
      </c>
      <c r="K16" s="149" t="s">
        <v>562</v>
      </c>
      <c r="L16" s="149" t="s">
        <v>26</v>
      </c>
      <c r="M16" s="109"/>
      <c r="N16" s="108">
        <v>449212.94</v>
      </c>
      <c r="O16" s="109"/>
      <c r="P16" s="108">
        <v>11751.89</v>
      </c>
      <c r="Q16" s="109">
        <v>0</v>
      </c>
      <c r="R16" s="108">
        <v>460964.83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500725</v>
      </c>
      <c r="J17" s="109" t="s">
        <v>848</v>
      </c>
      <c r="K17" s="149" t="s">
        <v>562</v>
      </c>
      <c r="L17" s="14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500728</v>
      </c>
      <c r="J18" s="109" t="s">
        <v>1170</v>
      </c>
      <c r="K18" s="149" t="s">
        <v>562</v>
      </c>
      <c r="L18" s="149" t="s">
        <v>26</v>
      </c>
      <c r="M18" s="109"/>
      <c r="N18" s="108">
        <v>1275293.99</v>
      </c>
      <c r="O18" s="109"/>
      <c r="P18" s="109">
        <v>0</v>
      </c>
      <c r="Q18" s="109">
        <v>0</v>
      </c>
      <c r="R18" s="108">
        <v>1275293.99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500737</v>
      </c>
      <c r="J19" s="109" t="s">
        <v>849</v>
      </c>
      <c r="K19" s="149" t="s">
        <v>562</v>
      </c>
      <c r="L19" s="149" t="s">
        <v>26</v>
      </c>
      <c r="M19" s="109"/>
      <c r="N19" s="108">
        <v>8501.48</v>
      </c>
      <c r="O19" s="109"/>
      <c r="P19" s="109">
        <v>387.78</v>
      </c>
      <c r="Q19" s="109">
        <v>0</v>
      </c>
      <c r="R19" s="108">
        <v>8889.26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500750</v>
      </c>
      <c r="J20" s="109" t="s">
        <v>850</v>
      </c>
      <c r="K20" s="149" t="s">
        <v>562</v>
      </c>
      <c r="L20" s="149" t="s">
        <v>26</v>
      </c>
      <c r="M20" s="109"/>
      <c r="N20" s="108">
        <v>1181317.4099999999</v>
      </c>
      <c r="O20" s="109"/>
      <c r="P20" s="108">
        <v>2874.13</v>
      </c>
      <c r="Q20" s="109">
        <v>0</v>
      </c>
      <c r="R20" s="108">
        <v>1184191.54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500760</v>
      </c>
      <c r="J21" s="109" t="s">
        <v>849</v>
      </c>
      <c r="K21" s="149" t="s">
        <v>562</v>
      </c>
      <c r="L21" s="149" t="s">
        <v>26</v>
      </c>
      <c r="M21" s="109"/>
      <c r="N21" s="108">
        <v>3045.34</v>
      </c>
      <c r="O21" s="109"/>
      <c r="P21" s="109">
        <v>175.64</v>
      </c>
      <c r="Q21" s="109">
        <v>0</v>
      </c>
      <c r="R21" s="108">
        <v>3220.98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562</v>
      </c>
      <c r="L22" s="149" t="s">
        <v>26</v>
      </c>
      <c r="M22" s="109"/>
      <c r="N22" s="108">
        <v>4582301.7300000004</v>
      </c>
      <c r="O22" s="109"/>
      <c r="P22" s="108">
        <v>2914.63</v>
      </c>
      <c r="Q22" s="108">
        <v>1223872.26</v>
      </c>
      <c r="R22" s="108">
        <v>3361344.1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500826</v>
      </c>
      <c r="J23" s="109" t="s">
        <v>602</v>
      </c>
      <c r="K23" s="149" t="s">
        <v>562</v>
      </c>
      <c r="L23" s="149" t="s">
        <v>26</v>
      </c>
      <c r="M23" s="109"/>
      <c r="N23" s="108">
        <v>132820.26999999999</v>
      </c>
      <c r="O23" s="109"/>
      <c r="P23" s="108">
        <v>197751.58</v>
      </c>
      <c r="Q23" s="108">
        <v>326005.09000000003</v>
      </c>
      <c r="R23" s="108">
        <v>4566.76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500838</v>
      </c>
      <c r="J24" s="109" t="s">
        <v>603</v>
      </c>
      <c r="K24" s="149" t="s">
        <v>562</v>
      </c>
      <c r="L24" s="149" t="s">
        <v>26</v>
      </c>
      <c r="M24" s="109"/>
      <c r="N24" s="108">
        <v>693375.18</v>
      </c>
      <c r="O24" s="109"/>
      <c r="P24" s="108">
        <v>748079.04</v>
      </c>
      <c r="Q24" s="109">
        <v>0</v>
      </c>
      <c r="R24" s="108">
        <v>1441454.22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500850</v>
      </c>
      <c r="J25" s="109" t="s">
        <v>604</v>
      </c>
      <c r="K25" s="149" t="s">
        <v>562</v>
      </c>
      <c r="L25" s="149" t="s">
        <v>26</v>
      </c>
      <c r="M25" s="109"/>
      <c r="N25" s="108">
        <v>733616.33</v>
      </c>
      <c r="O25" s="109"/>
      <c r="P25" s="108">
        <v>192189.92</v>
      </c>
      <c r="Q25" s="108">
        <v>589409.64</v>
      </c>
      <c r="R25" s="108">
        <v>336396.61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500906</v>
      </c>
      <c r="J26" s="109" t="s">
        <v>1171</v>
      </c>
      <c r="K26" s="149" t="s">
        <v>562</v>
      </c>
      <c r="L26" s="149" t="s">
        <v>26</v>
      </c>
      <c r="M26" s="109"/>
      <c r="N26" s="108">
        <v>3073.06</v>
      </c>
      <c r="O26" s="109"/>
      <c r="P26" s="109">
        <v>924.47</v>
      </c>
      <c r="Q26" s="109">
        <v>0</v>
      </c>
      <c r="R26" s="108">
        <v>3997.53</v>
      </c>
    </row>
    <row r="28" spans="2:18" x14ac:dyDescent="0.2">
      <c r="B28" s="109" t="s">
        <v>442</v>
      </c>
      <c r="C28" s="109"/>
      <c r="D28" s="149" t="s">
        <v>593</v>
      </c>
      <c r="E28" s="109"/>
      <c r="F28" s="149">
        <v>1130510</v>
      </c>
      <c r="G28" s="109"/>
      <c r="H28" s="109"/>
      <c r="I28" s="149"/>
      <c r="J28" s="109"/>
      <c r="K28" s="149"/>
      <c r="L28" s="149" t="s">
        <v>26</v>
      </c>
      <c r="M28" s="109"/>
      <c r="N28" s="108">
        <v>19708734.449999999</v>
      </c>
      <c r="O28" s="109"/>
      <c r="P28" s="108">
        <v>4396886.58</v>
      </c>
      <c r="Q28" s="108">
        <v>2139286.9900000002</v>
      </c>
      <c r="R28" s="108">
        <v>21966334.039999999</v>
      </c>
    </row>
    <row r="30" spans="2:18" x14ac:dyDescent="0.2">
      <c r="B30" s="109" t="s">
        <v>443</v>
      </c>
      <c r="C30" s="109"/>
      <c r="D30" s="149" t="s">
        <v>593</v>
      </c>
      <c r="E30" s="109"/>
      <c r="F30" s="149"/>
      <c r="G30" s="109"/>
      <c r="H30" s="109"/>
      <c r="I30" s="149"/>
      <c r="J30" s="109"/>
      <c r="K30" s="149"/>
      <c r="L30" s="149" t="s">
        <v>26</v>
      </c>
      <c r="M30" s="109"/>
      <c r="N30" s="108">
        <v>19708734.449999999</v>
      </c>
      <c r="O30" s="109"/>
      <c r="P30" s="108">
        <v>4396886.58</v>
      </c>
      <c r="Q30" s="108">
        <v>2139286.9900000002</v>
      </c>
      <c r="R30" s="108">
        <v>21966334.039999999</v>
      </c>
    </row>
    <row r="32" spans="2:18" x14ac:dyDescent="0.2">
      <c r="B32" s="109" t="s">
        <v>444</v>
      </c>
      <c r="C32" s="109"/>
      <c r="D32" s="149"/>
      <c r="E32" s="109"/>
      <c r="F32" s="149"/>
      <c r="G32" s="109"/>
      <c r="H32" s="109"/>
      <c r="I32" s="149"/>
      <c r="J32" s="109"/>
      <c r="K32" s="149"/>
      <c r="L32" s="149" t="s">
        <v>26</v>
      </c>
      <c r="M32" s="109"/>
      <c r="N32" s="108">
        <v>19708734.449999999</v>
      </c>
      <c r="O32" s="109"/>
      <c r="P32" s="108">
        <v>4396886.58</v>
      </c>
      <c r="Q32" s="108">
        <v>2139286.9900000002</v>
      </c>
      <c r="R32" s="108">
        <v>21966334.039999999</v>
      </c>
    </row>
    <row r="34" spans="1:15" x14ac:dyDescent="0.2">
      <c r="A34" s="109" t="s">
        <v>1189</v>
      </c>
      <c r="B34" s="109"/>
      <c r="C34" s="109"/>
      <c r="D34" s="149"/>
      <c r="E34" s="109"/>
      <c r="F34" s="149"/>
      <c r="G34" s="109"/>
      <c r="H34" s="109"/>
      <c r="I34" s="149"/>
      <c r="J34" s="109"/>
      <c r="K34" s="149"/>
      <c r="L34" s="14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</row>
    <row r="36" spans="1:15" x14ac:dyDescent="0.2">
      <c r="A36" s="109" t="s">
        <v>1178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49"/>
      <c r="E39" s="109" t="s">
        <v>374</v>
      </c>
      <c r="F39" s="149"/>
      <c r="G39" s="109" t="s">
        <v>448</v>
      </c>
      <c r="H39" s="109" t="s">
        <v>380</v>
      </c>
      <c r="I39" s="149"/>
      <c r="J39" s="109" t="s">
        <v>381</v>
      </c>
      <c r="K39" s="149"/>
      <c r="L39" s="14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49"/>
      <c r="E41" s="109" t="s">
        <v>593</v>
      </c>
      <c r="F41" s="149"/>
      <c r="G41" s="109" t="s">
        <v>562</v>
      </c>
      <c r="H41" s="108">
        <v>19708734.449999999</v>
      </c>
      <c r="I41" s="149"/>
      <c r="J41" s="108">
        <v>4396886.58</v>
      </c>
      <c r="K41" s="149"/>
      <c r="L41" s="149"/>
      <c r="M41" s="108">
        <v>2139286.9900000002</v>
      </c>
      <c r="N41" s="109"/>
      <c r="O41" s="108">
        <v>21966334.039999999</v>
      </c>
    </row>
    <row r="43" spans="1:15" x14ac:dyDescent="0.2">
      <c r="A43" s="109"/>
      <c r="B43" s="109" t="s">
        <v>442</v>
      </c>
      <c r="C43" s="109" t="s">
        <v>26</v>
      </c>
      <c r="D43" s="149"/>
      <c r="E43" s="109"/>
      <c r="F43" s="149"/>
      <c r="G43" s="109"/>
      <c r="H43" s="108">
        <v>19708734.449999999</v>
      </c>
      <c r="I43" s="149"/>
      <c r="J43" s="108">
        <v>4396886.58</v>
      </c>
      <c r="K43" s="149"/>
      <c r="L43" s="149"/>
      <c r="M43" s="108">
        <v>2139286.9900000002</v>
      </c>
      <c r="N43" s="109"/>
      <c r="O43" s="108">
        <v>21966334.039999999</v>
      </c>
    </row>
  </sheetData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6"/>
  <dimension ref="A1:R4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1190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580</v>
      </c>
      <c r="L7" s="14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500611</v>
      </c>
      <c r="J8" s="109" t="s">
        <v>846</v>
      </c>
      <c r="K8" s="149" t="s">
        <v>580</v>
      </c>
      <c r="L8" s="149" t="s">
        <v>26</v>
      </c>
      <c r="M8" s="109"/>
      <c r="N8" s="108">
        <v>71428.649999999994</v>
      </c>
      <c r="O8" s="109"/>
      <c r="P8" s="109">
        <v>0</v>
      </c>
      <c r="Q8" s="109">
        <v>0</v>
      </c>
      <c r="R8" s="108">
        <v>71428.649999999994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500643</v>
      </c>
      <c r="J9" s="109" t="s">
        <v>847</v>
      </c>
      <c r="K9" s="149" t="s">
        <v>579</v>
      </c>
      <c r="L9" s="149" t="s">
        <v>26</v>
      </c>
      <c r="M9" s="109"/>
      <c r="N9" s="109">
        <v>-919.48</v>
      </c>
      <c r="O9" s="109"/>
      <c r="P9" s="109">
        <v>919.48</v>
      </c>
      <c r="Q9" s="108">
        <v>1801.53</v>
      </c>
      <c r="R9" s="108">
        <v>-1801.53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580</v>
      </c>
      <c r="L10" s="14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500688</v>
      </c>
      <c r="J11" s="109" t="s">
        <v>610</v>
      </c>
      <c r="K11" s="149" t="s">
        <v>580</v>
      </c>
      <c r="L11" s="14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500702</v>
      </c>
      <c r="J12" s="109" t="s">
        <v>661</v>
      </c>
      <c r="K12" s="149" t="s">
        <v>580</v>
      </c>
      <c r="L12" s="14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500705</v>
      </c>
      <c r="J13" s="109" t="s">
        <v>112</v>
      </c>
      <c r="K13" s="149" t="s">
        <v>579</v>
      </c>
      <c r="L13" s="149" t="s">
        <v>26</v>
      </c>
      <c r="M13" s="109"/>
      <c r="N13" s="108">
        <v>100478.29</v>
      </c>
      <c r="O13" s="109"/>
      <c r="P13" s="108">
        <v>115504.7</v>
      </c>
      <c r="Q13" s="108">
        <v>163704.20000000001</v>
      </c>
      <c r="R13" s="108">
        <v>52278.79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500705</v>
      </c>
      <c r="J14" s="109" t="s">
        <v>112</v>
      </c>
      <c r="K14" s="149" t="s">
        <v>580</v>
      </c>
      <c r="L14" s="14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500707</v>
      </c>
      <c r="J15" s="109" t="s">
        <v>626</v>
      </c>
      <c r="K15" s="149" t="s">
        <v>580</v>
      </c>
      <c r="L15" s="14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500728</v>
      </c>
      <c r="J16" s="109" t="s">
        <v>1170</v>
      </c>
      <c r="K16" s="149" t="s">
        <v>580</v>
      </c>
      <c r="L16" s="149" t="s">
        <v>26</v>
      </c>
      <c r="M16" s="109"/>
      <c r="N16" s="108">
        <v>28090</v>
      </c>
      <c r="O16" s="109"/>
      <c r="P16" s="109">
        <v>0</v>
      </c>
      <c r="Q16" s="109">
        <v>0</v>
      </c>
      <c r="R16" s="108">
        <v>28090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500737</v>
      </c>
      <c r="J17" s="109" t="s">
        <v>849</v>
      </c>
      <c r="K17" s="149" t="s">
        <v>580</v>
      </c>
      <c r="L17" s="14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500756</v>
      </c>
      <c r="J18" s="109" t="s">
        <v>628</v>
      </c>
      <c r="K18" s="149" t="s">
        <v>580</v>
      </c>
      <c r="L18" s="14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500798</v>
      </c>
      <c r="J19" s="109" t="s">
        <v>851</v>
      </c>
      <c r="K19" s="149" t="s">
        <v>580</v>
      </c>
      <c r="L19" s="14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500809</v>
      </c>
      <c r="J20" s="109" t="s">
        <v>665</v>
      </c>
      <c r="K20" s="149" t="s">
        <v>580</v>
      </c>
      <c r="L20" s="14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500810</v>
      </c>
      <c r="J21" s="109" t="s">
        <v>665</v>
      </c>
      <c r="K21" s="149" t="s">
        <v>580</v>
      </c>
      <c r="L21" s="14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580</v>
      </c>
      <c r="L22" s="149" t="s">
        <v>26</v>
      </c>
      <c r="M22" s="109"/>
      <c r="N22" s="109">
        <v>879.8</v>
      </c>
      <c r="O22" s="109"/>
      <c r="P22" s="109">
        <v>0</v>
      </c>
      <c r="Q22" s="109">
        <v>879.8</v>
      </c>
      <c r="R22" s="109">
        <v>0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500820</v>
      </c>
      <c r="J23" s="109" t="s">
        <v>666</v>
      </c>
      <c r="K23" s="149" t="s">
        <v>580</v>
      </c>
      <c r="L23" s="149" t="s">
        <v>26</v>
      </c>
      <c r="M23" s="109"/>
      <c r="N23" s="108">
        <v>17991.54</v>
      </c>
      <c r="O23" s="109"/>
      <c r="P23" s="109">
        <v>0</v>
      </c>
      <c r="Q23" s="109">
        <v>0</v>
      </c>
      <c r="R23" s="108">
        <v>17991.54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500826</v>
      </c>
      <c r="J24" s="109" t="s">
        <v>602</v>
      </c>
      <c r="K24" s="149" t="s">
        <v>580</v>
      </c>
      <c r="L24" s="149" t="s">
        <v>26</v>
      </c>
      <c r="M24" s="109"/>
      <c r="N24" s="108">
        <v>1526.4</v>
      </c>
      <c r="O24" s="109"/>
      <c r="P24" s="109">
        <v>0</v>
      </c>
      <c r="Q24" s="108">
        <v>1526.4</v>
      </c>
      <c r="R24" s="109">
        <v>0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500838</v>
      </c>
      <c r="J25" s="109" t="s">
        <v>603</v>
      </c>
      <c r="K25" s="149" t="s">
        <v>579</v>
      </c>
      <c r="L25" s="149" t="s">
        <v>26</v>
      </c>
      <c r="M25" s="109"/>
      <c r="N25" s="109">
        <v>-415.83</v>
      </c>
      <c r="O25" s="109"/>
      <c r="P25" s="109">
        <v>422.2</v>
      </c>
      <c r="Q25" s="109">
        <v>391.15</v>
      </c>
      <c r="R25" s="109">
        <v>-384.78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500838</v>
      </c>
      <c r="J26" s="109" t="s">
        <v>603</v>
      </c>
      <c r="K26" s="149" t="s">
        <v>580</v>
      </c>
      <c r="L26" s="149" t="s">
        <v>26</v>
      </c>
      <c r="M26" s="109"/>
      <c r="N26" s="108">
        <v>1870.91</v>
      </c>
      <c r="O26" s="109"/>
      <c r="P26" s="109">
        <v>0</v>
      </c>
      <c r="Q26" s="109">
        <v>0</v>
      </c>
      <c r="R26" s="108">
        <v>1870.91</v>
      </c>
    </row>
    <row r="27" spans="2:18" x14ac:dyDescent="0.2">
      <c r="B27" s="109"/>
      <c r="C27" s="109"/>
      <c r="D27" s="149" t="s">
        <v>593</v>
      </c>
      <c r="E27" s="109"/>
      <c r="F27" s="149">
        <v>1130510</v>
      </c>
      <c r="G27" s="109"/>
      <c r="H27" s="109"/>
      <c r="I27" s="149">
        <v>500906</v>
      </c>
      <c r="J27" s="109" t="s">
        <v>1171</v>
      </c>
      <c r="K27" s="149" t="s">
        <v>580</v>
      </c>
      <c r="L27" s="149" t="s">
        <v>26</v>
      </c>
      <c r="M27" s="109"/>
      <c r="N27" s="109">
        <v>106</v>
      </c>
      <c r="O27" s="109"/>
      <c r="P27" s="109">
        <v>0</v>
      </c>
      <c r="Q27" s="109">
        <v>0</v>
      </c>
      <c r="R27" s="109">
        <v>106</v>
      </c>
    </row>
    <row r="29" spans="2:18" x14ac:dyDescent="0.2">
      <c r="B29" s="109" t="s">
        <v>442</v>
      </c>
      <c r="C29" s="109"/>
      <c r="D29" s="149" t="s">
        <v>593</v>
      </c>
      <c r="E29" s="109"/>
      <c r="F29" s="149">
        <v>1130510</v>
      </c>
      <c r="G29" s="109"/>
      <c r="H29" s="109"/>
      <c r="I29" s="149"/>
      <c r="J29" s="109"/>
      <c r="K29" s="149"/>
      <c r="L29" s="149" t="s">
        <v>26</v>
      </c>
      <c r="M29" s="109"/>
      <c r="N29" s="108">
        <v>2078554.02</v>
      </c>
      <c r="O29" s="109"/>
      <c r="P29" s="108">
        <v>451232.85</v>
      </c>
      <c r="Q29" s="108">
        <v>502689.55</v>
      </c>
      <c r="R29" s="108">
        <v>2027097.32</v>
      </c>
    </row>
    <row r="31" spans="2:18" x14ac:dyDescent="0.2">
      <c r="B31" s="109" t="s">
        <v>443</v>
      </c>
      <c r="C31" s="109"/>
      <c r="D31" s="149" t="s">
        <v>593</v>
      </c>
      <c r="E31" s="109"/>
      <c r="F31" s="149"/>
      <c r="G31" s="109"/>
      <c r="H31" s="109"/>
      <c r="I31" s="149"/>
      <c r="J31" s="109"/>
      <c r="K31" s="149"/>
      <c r="L31" s="149" t="s">
        <v>26</v>
      </c>
      <c r="M31" s="109"/>
      <c r="N31" s="108">
        <v>2078554.02</v>
      </c>
      <c r="O31" s="109"/>
      <c r="P31" s="108">
        <v>451232.85</v>
      </c>
      <c r="Q31" s="108">
        <v>502689.55</v>
      </c>
      <c r="R31" s="108">
        <v>2027097.32</v>
      </c>
    </row>
    <row r="33" spans="1:18" x14ac:dyDescent="0.2">
      <c r="A33" s="109"/>
      <c r="B33" s="109" t="s">
        <v>444</v>
      </c>
      <c r="C33" s="109"/>
      <c r="D33" s="149"/>
      <c r="E33" s="109"/>
      <c r="F33" s="149"/>
      <c r="G33" s="109"/>
      <c r="H33" s="109"/>
      <c r="I33" s="149"/>
      <c r="J33" s="109"/>
      <c r="K33" s="149"/>
      <c r="L33" s="149" t="s">
        <v>26</v>
      </c>
      <c r="M33" s="109"/>
      <c r="N33" s="108">
        <v>2078554.02</v>
      </c>
      <c r="O33" s="109"/>
      <c r="P33" s="108">
        <v>451232.85</v>
      </c>
      <c r="Q33" s="108">
        <v>502689.55</v>
      </c>
      <c r="R33" s="108">
        <v>2027097.32</v>
      </c>
    </row>
    <row r="35" spans="1:18" x14ac:dyDescent="0.2">
      <c r="A35" s="109" t="s">
        <v>1191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  <c r="P35" s="109"/>
      <c r="Q35" s="109"/>
      <c r="R35" s="109"/>
    </row>
    <row r="36" spans="1:18" x14ac:dyDescent="0.2">
      <c r="A36" s="109" t="s">
        <v>446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  <c r="P36" s="109"/>
      <c r="Q36" s="109"/>
      <c r="R36" s="109"/>
    </row>
    <row r="37" spans="1:18" x14ac:dyDescent="0.2">
      <c r="A37" s="109" t="s">
        <v>1178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  <c r="P37" s="109"/>
      <c r="Q37" s="109"/>
      <c r="R37" s="109"/>
    </row>
    <row r="38" spans="1:18" x14ac:dyDescent="0.2">
      <c r="A38" s="109" t="s">
        <v>447</v>
      </c>
      <c r="B38" s="109"/>
      <c r="C38" s="109"/>
      <c r="D38" s="149"/>
      <c r="E38" s="109"/>
      <c r="F38" s="149"/>
      <c r="G38" s="109"/>
      <c r="H38" s="109"/>
      <c r="I38" s="149"/>
      <c r="J38" s="109"/>
      <c r="K38" s="149"/>
      <c r="L38" s="149"/>
      <c r="M38" s="109"/>
      <c r="N38" s="109"/>
      <c r="O38" s="109"/>
      <c r="P38" s="109"/>
      <c r="Q38" s="109"/>
      <c r="R38" s="109"/>
    </row>
    <row r="40" spans="1:18" x14ac:dyDescent="0.2">
      <c r="A40" s="109"/>
      <c r="B40" s="109"/>
      <c r="C40" s="109" t="s">
        <v>379</v>
      </c>
      <c r="D40" s="149"/>
      <c r="E40" s="109" t="s">
        <v>374</v>
      </c>
      <c r="F40" s="149"/>
      <c r="G40" s="109" t="s">
        <v>448</v>
      </c>
      <c r="H40" s="109" t="s">
        <v>380</v>
      </c>
      <c r="I40" s="149"/>
      <c r="J40" s="109" t="s">
        <v>381</v>
      </c>
      <c r="K40" s="149"/>
      <c r="L40" s="149"/>
      <c r="M40" s="109" t="s">
        <v>382</v>
      </c>
      <c r="N40" s="109"/>
      <c r="O40" s="109" t="s">
        <v>383</v>
      </c>
      <c r="P40" s="109"/>
      <c r="Q40" s="109"/>
      <c r="R40" s="109"/>
    </row>
    <row r="42" spans="1:18" x14ac:dyDescent="0.2">
      <c r="A42" s="109"/>
      <c r="B42" s="109"/>
      <c r="C42" s="109" t="s">
        <v>26</v>
      </c>
      <c r="D42" s="149"/>
      <c r="E42" s="109" t="s">
        <v>593</v>
      </c>
      <c r="F42" s="149"/>
      <c r="G42" s="109" t="s">
        <v>580</v>
      </c>
      <c r="H42" s="108">
        <v>1979411.04</v>
      </c>
      <c r="I42" s="149"/>
      <c r="J42" s="108">
        <v>231736.09</v>
      </c>
      <c r="K42" s="149"/>
      <c r="L42" s="149"/>
      <c r="M42" s="108">
        <v>234142.29</v>
      </c>
      <c r="N42" s="109"/>
      <c r="O42" s="108">
        <v>1977004.84</v>
      </c>
      <c r="P42" s="109"/>
      <c r="Q42" s="109"/>
      <c r="R42" s="109"/>
    </row>
    <row r="43" spans="1:18" x14ac:dyDescent="0.2">
      <c r="A43" s="109"/>
      <c r="B43" s="109"/>
      <c r="C43" s="109" t="s">
        <v>26</v>
      </c>
      <c r="D43" s="149"/>
      <c r="E43" s="109" t="s">
        <v>593</v>
      </c>
      <c r="F43" s="149"/>
      <c r="G43" s="109" t="s">
        <v>579</v>
      </c>
      <c r="H43" s="108">
        <v>99142.98</v>
      </c>
      <c r="I43" s="149"/>
      <c r="J43" s="108">
        <v>219496.76</v>
      </c>
      <c r="K43" s="149"/>
      <c r="L43" s="149"/>
      <c r="M43" s="108">
        <v>268547.26</v>
      </c>
      <c r="N43" s="109"/>
      <c r="O43" s="108">
        <v>50092.480000000003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49"/>
      <c r="E45" s="109"/>
      <c r="F45" s="149"/>
      <c r="G45" s="109"/>
      <c r="H45" s="108">
        <v>2078554.02</v>
      </c>
      <c r="I45" s="149"/>
      <c r="J45" s="108">
        <v>451232.85</v>
      </c>
      <c r="K45" s="149"/>
      <c r="L45" s="149"/>
      <c r="M45" s="108">
        <v>502689.55</v>
      </c>
      <c r="N45" s="109"/>
      <c r="O45" s="108">
        <v>2027097.32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7"/>
  <dimension ref="A1:R20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1979137.35</v>
      </c>
      <c r="O8" s="109"/>
      <c r="P8" s="108">
        <v>10064785.65</v>
      </c>
      <c r="Q8" s="108">
        <v>10177143.25</v>
      </c>
      <c r="R8" s="108">
        <v>1866779.75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1934103.33</v>
      </c>
      <c r="O10" s="109"/>
      <c r="P10" s="108">
        <v>10156596.48</v>
      </c>
      <c r="Q10" s="108">
        <v>10270662.85</v>
      </c>
      <c r="R10" s="108">
        <v>1820036.96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22957092.989999998</v>
      </c>
      <c r="O12" s="109"/>
      <c r="P12" s="108">
        <v>31717508.920000002</v>
      </c>
      <c r="Q12" s="108">
        <v>31821628.920000002</v>
      </c>
      <c r="R12" s="108">
        <v>22852972.989999998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10480524.199999999</v>
      </c>
      <c r="O13" s="109"/>
      <c r="P13" s="109">
        <v>0</v>
      </c>
      <c r="Q13" s="108">
        <v>330756.57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2276808.34</v>
      </c>
      <c r="O14" s="109"/>
      <c r="P14" s="108">
        <v>2146762.27</v>
      </c>
      <c r="Q14" s="108">
        <v>2269533.88</v>
      </c>
      <c r="R14" s="108">
        <v>2154036.73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668487.02</v>
      </c>
      <c r="O16" s="109"/>
      <c r="P16" s="108">
        <v>1436788.63</v>
      </c>
      <c r="Q16" s="108">
        <v>1473110.08</v>
      </c>
      <c r="R16" s="108">
        <v>632165.56999999995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1202189.96</v>
      </c>
      <c r="O17" s="109"/>
      <c r="P17" s="109">
        <v>0</v>
      </c>
      <c r="Q17" s="108">
        <v>30000</v>
      </c>
      <c r="R17" s="108">
        <v>1172189.96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28239730.059999999</v>
      </c>
      <c r="O18" s="109"/>
      <c r="P18" s="109">
        <v>0</v>
      </c>
      <c r="Q18" s="108">
        <v>3269336.46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-2703220.51</v>
      </c>
      <c r="O19" s="109"/>
      <c r="P19" s="108">
        <v>150527377</v>
      </c>
      <c r="Q19" s="108">
        <v>150753619.61000001</v>
      </c>
      <c r="R19" s="108">
        <v>-2929463.12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55420147.140000001</v>
      </c>
      <c r="O22" s="109"/>
      <c r="P22" s="109">
        <v>0</v>
      </c>
      <c r="Q22" s="108">
        <v>356184.69</v>
      </c>
      <c r="R22" s="108">
        <v>55063962.450000003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7317538.9100000001</v>
      </c>
      <c r="O23" s="109"/>
      <c r="P23" s="108">
        <v>9572444.1300000008</v>
      </c>
      <c r="Q23" s="108">
        <v>10183553.65</v>
      </c>
      <c r="R23" s="108">
        <v>6706429.3899999997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11774062.34</v>
      </c>
      <c r="O25" s="109"/>
      <c r="P25" s="108">
        <v>21062638.370000001</v>
      </c>
      <c r="Q25" s="108">
        <v>21777862.789999999</v>
      </c>
      <c r="R25" s="108">
        <v>11058837.92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30227856.059999999</v>
      </c>
      <c r="O26" s="109"/>
      <c r="P26" s="109">
        <v>0</v>
      </c>
      <c r="Q26" s="108">
        <v>2017504.12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477420.59</v>
      </c>
      <c r="O27" s="109"/>
      <c r="P27" s="108">
        <v>4149557.46</v>
      </c>
      <c r="Q27" s="108">
        <v>4151938.91</v>
      </c>
      <c r="R27" s="108">
        <v>475039.14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8776660.0899999999</v>
      </c>
      <c r="O29" s="109"/>
      <c r="P29" s="108">
        <v>8505424.8900000006</v>
      </c>
      <c r="Q29" s="108">
        <v>8861184.1300000008</v>
      </c>
      <c r="R29" s="108">
        <v>8420900.8499999996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10947638.050000001</v>
      </c>
      <c r="O30" s="109"/>
      <c r="P30" s="109">
        <v>0</v>
      </c>
      <c r="Q30" s="108">
        <v>1304640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6035983.3899999997</v>
      </c>
      <c r="O31" s="109"/>
      <c r="P31" s="108">
        <v>7374719.1699999999</v>
      </c>
      <c r="Q31" s="108">
        <v>7531479.7400000002</v>
      </c>
      <c r="R31" s="108">
        <v>5879222.8200000003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788138.25</v>
      </c>
      <c r="O33" s="109"/>
      <c r="P33" s="108">
        <v>7871439.25</v>
      </c>
      <c r="Q33" s="108">
        <v>7909197.6299999999</v>
      </c>
      <c r="R33" s="108">
        <v>750379.87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516271.09</v>
      </c>
      <c r="O34" s="109"/>
      <c r="P34" s="109">
        <v>0</v>
      </c>
      <c r="Q34" s="109">
        <v>974.85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1200000</v>
      </c>
      <c r="Q35" s="108">
        <v>1200000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-10029384.99</v>
      </c>
      <c r="O37" s="109"/>
      <c r="P37" s="108">
        <v>13064671.42</v>
      </c>
      <c r="Q37" s="108">
        <v>13062516.9</v>
      </c>
      <c r="R37" s="108">
        <v>-10027230.470000001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651919.97</v>
      </c>
      <c r="O40" s="109"/>
      <c r="P40" s="108">
        <v>1155052.1000000001</v>
      </c>
      <c r="Q40" s="108">
        <v>1187233.56</v>
      </c>
      <c r="R40" s="108">
        <v>619738.51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4476419.45</v>
      </c>
      <c r="O42" s="109"/>
      <c r="P42" s="108">
        <v>4669114.2699999996</v>
      </c>
      <c r="Q42" s="108">
        <v>4902600.4000000004</v>
      </c>
      <c r="R42" s="108">
        <v>4242933.32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105631767.28</v>
      </c>
      <c r="O43" s="109"/>
      <c r="P43" s="109">
        <v>0</v>
      </c>
      <c r="Q43" s="108">
        <v>6640562.5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60422920.189999998</v>
      </c>
      <c r="O44" s="109"/>
      <c r="P44" s="108">
        <v>71282772.310000002</v>
      </c>
      <c r="Q44" s="108">
        <v>72844397.310000002</v>
      </c>
      <c r="R44" s="108">
        <v>58861295.189999998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2564000</v>
      </c>
      <c r="O45" s="109"/>
      <c r="P45" s="108">
        <v>1567380.44</v>
      </c>
      <c r="Q45" s="108">
        <v>1159380.44</v>
      </c>
      <c r="R45" s="108">
        <v>2972000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118878766.92</v>
      </c>
      <c r="O47" s="109"/>
      <c r="P47" s="109">
        <v>0</v>
      </c>
      <c r="Q47" s="108">
        <v>10653270.85</v>
      </c>
      <c r="R47" s="108">
        <v>108225496.06999999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13492770.48</v>
      </c>
      <c r="O48" s="109"/>
      <c r="P48" s="108">
        <v>13544711.98</v>
      </c>
      <c r="Q48" s="108">
        <v>13578245.58</v>
      </c>
      <c r="R48" s="108">
        <v>13459236.880000001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5861066.6900000004</v>
      </c>
      <c r="O50" s="109"/>
      <c r="P50" s="108">
        <v>8683652.5999999996</v>
      </c>
      <c r="Q50" s="108">
        <v>9011379.5800000001</v>
      </c>
      <c r="R50" s="108">
        <v>5533339.71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500520</v>
      </c>
      <c r="J51" s="109" t="s">
        <v>895</v>
      </c>
      <c r="K51" s="109"/>
      <c r="L51" s="109" t="s">
        <v>26</v>
      </c>
      <c r="M51" s="109"/>
      <c r="N51" s="108">
        <v>-20450848.059999999</v>
      </c>
      <c r="O51" s="109"/>
      <c r="P51" s="108">
        <v>40901696.119999997</v>
      </c>
      <c r="Q51" s="108">
        <v>20450848.059999999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500520</v>
      </c>
      <c r="J52" s="109" t="s">
        <v>895</v>
      </c>
      <c r="K52" s="109" t="s">
        <v>386</v>
      </c>
      <c r="L52" s="109" t="s">
        <v>26</v>
      </c>
      <c r="M52" s="109"/>
      <c r="N52" s="108">
        <v>30669598.010000002</v>
      </c>
      <c r="O52" s="109"/>
      <c r="P52" s="108">
        <v>10298749.42</v>
      </c>
      <c r="Q52" s="108">
        <v>40968347.43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500522</v>
      </c>
      <c r="J53" s="109" t="s">
        <v>402</v>
      </c>
      <c r="K53" s="109"/>
      <c r="L53" s="10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500522</v>
      </c>
      <c r="J54" s="109" t="s">
        <v>402</v>
      </c>
      <c r="K54" s="109" t="s">
        <v>386</v>
      </c>
      <c r="L54" s="109" t="s">
        <v>26</v>
      </c>
      <c r="M54" s="109"/>
      <c r="N54" s="108">
        <v>7712633.6799999997</v>
      </c>
      <c r="O54" s="109"/>
      <c r="P54" s="108">
        <v>7647484.8399999999</v>
      </c>
      <c r="Q54" s="108">
        <v>7712633.6799999997</v>
      </c>
      <c r="R54" s="108">
        <v>7647484.8399999999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500523</v>
      </c>
      <c r="J55" s="109" t="s">
        <v>644</v>
      </c>
      <c r="K55" s="109"/>
      <c r="L55" s="109" t="s">
        <v>26</v>
      </c>
      <c r="M55" s="109"/>
      <c r="N55" s="108">
        <v>3681546.55</v>
      </c>
      <c r="O55" s="109"/>
      <c r="P55" s="108">
        <v>10174105.050000001</v>
      </c>
      <c r="Q55" s="108">
        <v>10188230.5</v>
      </c>
      <c r="R55" s="108">
        <v>3667421.1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500523</v>
      </c>
      <c r="J56" s="109" t="s">
        <v>644</v>
      </c>
      <c r="K56" s="109" t="s">
        <v>386</v>
      </c>
      <c r="L56" s="109" t="s">
        <v>26</v>
      </c>
      <c r="M56" s="109"/>
      <c r="N56" s="108">
        <v>3906740.01</v>
      </c>
      <c r="O56" s="109"/>
      <c r="P56" s="108">
        <v>252332066.25</v>
      </c>
      <c r="Q56" s="108">
        <v>252403017.78999999</v>
      </c>
      <c r="R56" s="108">
        <v>3835788.47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500538</v>
      </c>
      <c r="J57" s="109" t="s">
        <v>403</v>
      </c>
      <c r="K57" s="109"/>
      <c r="L57" s="109" t="s">
        <v>26</v>
      </c>
      <c r="M57" s="109"/>
      <c r="N57" s="108">
        <v>4438714.53</v>
      </c>
      <c r="O57" s="109"/>
      <c r="P57" s="108">
        <v>540144.31999999995</v>
      </c>
      <c r="Q57" s="108">
        <v>920036.15</v>
      </c>
      <c r="R57" s="108">
        <v>4058822.7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500538</v>
      </c>
      <c r="J58" s="109" t="s">
        <v>403</v>
      </c>
      <c r="K58" s="109" t="s">
        <v>386</v>
      </c>
      <c r="L58" s="109" t="s">
        <v>26</v>
      </c>
      <c r="M58" s="109"/>
      <c r="N58" s="108">
        <v>1512773.95</v>
      </c>
      <c r="O58" s="109"/>
      <c r="P58" s="108">
        <v>19692031.620000001</v>
      </c>
      <c r="Q58" s="108">
        <v>19746462.199999999</v>
      </c>
      <c r="R58" s="108">
        <v>1458343.37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500540</v>
      </c>
      <c r="J59" s="109" t="s">
        <v>748</v>
      </c>
      <c r="K59" s="109"/>
      <c r="L59" s="109" t="s">
        <v>26</v>
      </c>
      <c r="M59" s="109"/>
      <c r="N59" s="108">
        <v>56667220.719999999</v>
      </c>
      <c r="O59" s="109"/>
      <c r="P59" s="109">
        <v>0</v>
      </c>
      <c r="Q59" s="109">
        <v>0</v>
      </c>
      <c r="R59" s="108">
        <v>56667220.719999999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500540</v>
      </c>
      <c r="J60" s="109" t="s">
        <v>748</v>
      </c>
      <c r="K60" s="109" t="s">
        <v>386</v>
      </c>
      <c r="L60" s="109" t="s">
        <v>26</v>
      </c>
      <c r="M60" s="109"/>
      <c r="N60" s="108">
        <v>13553044.279999999</v>
      </c>
      <c r="O60" s="109"/>
      <c r="P60" s="108">
        <v>16210356.85</v>
      </c>
      <c r="Q60" s="108">
        <v>16649472.85</v>
      </c>
      <c r="R60" s="108">
        <v>13113928.279999999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500546</v>
      </c>
      <c r="J61" s="109" t="s">
        <v>404</v>
      </c>
      <c r="K61" s="109"/>
      <c r="L61" s="10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500555</v>
      </c>
      <c r="J62" s="109" t="s">
        <v>405</v>
      </c>
      <c r="K62" s="109"/>
      <c r="L62" s="10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500555</v>
      </c>
      <c r="J63" s="109" t="s">
        <v>405</v>
      </c>
      <c r="K63" s="109" t="s">
        <v>386</v>
      </c>
      <c r="L63" s="109" t="s">
        <v>26</v>
      </c>
      <c r="M63" s="109"/>
      <c r="N63" s="109">
        <v>0</v>
      </c>
      <c r="O63" s="109"/>
      <c r="P63" s="108">
        <v>26443.16</v>
      </c>
      <c r="Q63" s="108">
        <v>26443.16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500557</v>
      </c>
      <c r="J64" s="109" t="s">
        <v>406</v>
      </c>
      <c r="K64" s="109"/>
      <c r="L64" s="109" t="s">
        <v>26</v>
      </c>
      <c r="M64" s="109"/>
      <c r="N64" s="108">
        <v>110751629.14</v>
      </c>
      <c r="O64" s="109"/>
      <c r="P64" s="109">
        <v>0</v>
      </c>
      <c r="Q64" s="109">
        <v>0</v>
      </c>
      <c r="R64" s="108">
        <v>110751629.14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500557</v>
      </c>
      <c r="J65" s="109" t="s">
        <v>406</v>
      </c>
      <c r="K65" s="109" t="s">
        <v>386</v>
      </c>
      <c r="L65" s="109" t="s">
        <v>26</v>
      </c>
      <c r="M65" s="109"/>
      <c r="N65" s="108">
        <v>32386345.530000001</v>
      </c>
      <c r="O65" s="109"/>
      <c r="P65" s="108">
        <v>33978593.509999998</v>
      </c>
      <c r="Q65" s="108">
        <v>35379332.100000001</v>
      </c>
      <c r="R65" s="108">
        <v>30985606.940000001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500558</v>
      </c>
      <c r="J66" s="109" t="s">
        <v>406</v>
      </c>
      <c r="K66" s="109"/>
      <c r="L66" s="109" t="s">
        <v>26</v>
      </c>
      <c r="M66" s="109"/>
      <c r="N66" s="108">
        <v>121567989.73999999</v>
      </c>
      <c r="O66" s="109"/>
      <c r="P66" s="109">
        <v>0</v>
      </c>
      <c r="Q66" s="109">
        <v>0</v>
      </c>
      <c r="R66" s="108">
        <v>121567989.73999999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500558</v>
      </c>
      <c r="J67" s="109" t="s">
        <v>406</v>
      </c>
      <c r="K67" s="109" t="s">
        <v>386</v>
      </c>
      <c r="L67" s="109" t="s">
        <v>26</v>
      </c>
      <c r="M67" s="109"/>
      <c r="N67" s="108">
        <v>41558754.07</v>
      </c>
      <c r="O67" s="109"/>
      <c r="P67" s="108">
        <v>44527346.140000001</v>
      </c>
      <c r="Q67" s="108">
        <v>46123693.479999997</v>
      </c>
      <c r="R67" s="108">
        <v>39962406.729999997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500560</v>
      </c>
      <c r="J68" s="109" t="s">
        <v>407</v>
      </c>
      <c r="K68" s="109"/>
      <c r="L68" s="109" t="s">
        <v>26</v>
      </c>
      <c r="M68" s="109"/>
      <c r="N68" s="108">
        <v>768800</v>
      </c>
      <c r="O68" s="109"/>
      <c r="P68" s="109">
        <v>0</v>
      </c>
      <c r="Q68" s="108">
        <v>1000</v>
      </c>
      <c r="R68" s="108">
        <v>767800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500576</v>
      </c>
      <c r="J69" s="109" t="s">
        <v>408</v>
      </c>
      <c r="K69" s="109"/>
      <c r="L69" s="109" t="s">
        <v>26</v>
      </c>
      <c r="M69" s="109"/>
      <c r="N69" s="108">
        <v>2799524</v>
      </c>
      <c r="O69" s="109"/>
      <c r="P69" s="109">
        <v>0</v>
      </c>
      <c r="Q69" s="109">
        <v>0</v>
      </c>
      <c r="R69" s="108">
        <v>2799524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500576</v>
      </c>
      <c r="J70" s="109" t="s">
        <v>408</v>
      </c>
      <c r="K70" s="109" t="s">
        <v>386</v>
      </c>
      <c r="L70" s="109" t="s">
        <v>26</v>
      </c>
      <c r="M70" s="109"/>
      <c r="N70" s="108">
        <v>431944</v>
      </c>
      <c r="O70" s="109"/>
      <c r="P70" s="108">
        <v>457723.73</v>
      </c>
      <c r="Q70" s="108">
        <v>477931.42</v>
      </c>
      <c r="R70" s="108">
        <v>411736.31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500577</v>
      </c>
      <c r="J71" s="109" t="s">
        <v>409</v>
      </c>
      <c r="K71" s="109"/>
      <c r="L71" s="109" t="s">
        <v>26</v>
      </c>
      <c r="M71" s="109"/>
      <c r="N71" s="108">
        <v>825792.56</v>
      </c>
      <c r="O71" s="109"/>
      <c r="P71" s="109">
        <v>0</v>
      </c>
      <c r="Q71" s="109">
        <v>0</v>
      </c>
      <c r="R71" s="108">
        <v>825792.56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500590</v>
      </c>
      <c r="J72" s="109" t="s">
        <v>410</v>
      </c>
      <c r="K72" s="109"/>
      <c r="L72" s="109" t="s">
        <v>26</v>
      </c>
      <c r="M72" s="109"/>
      <c r="N72" s="108">
        <v>4765370.51</v>
      </c>
      <c r="O72" s="109"/>
      <c r="P72" s="109">
        <v>0</v>
      </c>
      <c r="Q72" s="109">
        <v>0</v>
      </c>
      <c r="R72" s="108">
        <v>4765370.51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500590</v>
      </c>
      <c r="J73" s="109" t="s">
        <v>410</v>
      </c>
      <c r="K73" s="109" t="s">
        <v>386</v>
      </c>
      <c r="L73" s="109" t="s">
        <v>26</v>
      </c>
      <c r="M73" s="109"/>
      <c r="N73" s="108">
        <v>1039715.92</v>
      </c>
      <c r="O73" s="109"/>
      <c r="P73" s="108">
        <v>1041993.79</v>
      </c>
      <c r="Q73" s="108">
        <v>1039715.92</v>
      </c>
      <c r="R73" s="108">
        <v>1041993.79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500613</v>
      </c>
      <c r="J74" s="109" t="s">
        <v>411</v>
      </c>
      <c r="K74" s="109"/>
      <c r="L74" s="109" t="s">
        <v>26</v>
      </c>
      <c r="M74" s="109"/>
      <c r="N74" s="108">
        <v>7458382.4800000004</v>
      </c>
      <c r="O74" s="109"/>
      <c r="P74" s="109">
        <v>0</v>
      </c>
      <c r="Q74" s="109">
        <v>0</v>
      </c>
      <c r="R74" s="108">
        <v>7458382.4800000004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500617</v>
      </c>
      <c r="J75" s="109" t="s">
        <v>749</v>
      </c>
      <c r="K75" s="109"/>
      <c r="L75" s="109" t="s">
        <v>26</v>
      </c>
      <c r="M75" s="109"/>
      <c r="N75" s="108">
        <v>186376</v>
      </c>
      <c r="O75" s="109"/>
      <c r="P75" s="109">
        <v>0</v>
      </c>
      <c r="Q75" s="109">
        <v>0</v>
      </c>
      <c r="R75" s="108">
        <v>186376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500626</v>
      </c>
      <c r="J76" s="109" t="s">
        <v>769</v>
      </c>
      <c r="K76" s="109"/>
      <c r="L76" s="109" t="s">
        <v>26</v>
      </c>
      <c r="M76" s="109"/>
      <c r="N76" s="108">
        <v>81215554.040000007</v>
      </c>
      <c r="O76" s="109"/>
      <c r="P76" s="109">
        <v>0</v>
      </c>
      <c r="Q76" s="109">
        <v>0</v>
      </c>
      <c r="R76" s="108">
        <v>81215554.040000007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500626</v>
      </c>
      <c r="J77" s="109" t="s">
        <v>769</v>
      </c>
      <c r="K77" s="109" t="s">
        <v>386</v>
      </c>
      <c r="L77" s="109" t="s">
        <v>26</v>
      </c>
      <c r="M77" s="109"/>
      <c r="N77" s="108">
        <v>-1626588.68</v>
      </c>
      <c r="O77" s="109"/>
      <c r="P77" s="108">
        <v>11379648.75</v>
      </c>
      <c r="Q77" s="108">
        <v>12158501.01</v>
      </c>
      <c r="R77" s="108">
        <v>-2405440.94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500629</v>
      </c>
      <c r="J78" s="109" t="s">
        <v>412</v>
      </c>
      <c r="K78" s="109"/>
      <c r="L78" s="109" t="s">
        <v>26</v>
      </c>
      <c r="M78" s="109"/>
      <c r="N78" s="108">
        <v>3734399.35</v>
      </c>
      <c r="O78" s="109"/>
      <c r="P78" s="109">
        <v>0</v>
      </c>
      <c r="Q78" s="108">
        <v>82163.89</v>
      </c>
      <c r="R78" s="108">
        <v>3652235.46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500630</v>
      </c>
      <c r="J79" s="109" t="s">
        <v>770</v>
      </c>
      <c r="K79" s="109"/>
      <c r="L79" s="109" t="s">
        <v>26</v>
      </c>
      <c r="M79" s="109"/>
      <c r="N79" s="108">
        <v>320914069.16000003</v>
      </c>
      <c r="O79" s="109"/>
      <c r="P79" s="109">
        <v>0</v>
      </c>
      <c r="Q79" s="108">
        <v>1933323.54</v>
      </c>
      <c r="R79" s="108">
        <v>318980745.62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500630</v>
      </c>
      <c r="J80" s="109" t="s">
        <v>770</v>
      </c>
      <c r="K80" s="109" t="s">
        <v>386</v>
      </c>
      <c r="L80" s="109" t="s">
        <v>26</v>
      </c>
      <c r="M80" s="109"/>
      <c r="N80" s="108">
        <v>64099890.159999996</v>
      </c>
      <c r="O80" s="109"/>
      <c r="P80" s="108">
        <v>60411076.039999999</v>
      </c>
      <c r="Q80" s="108">
        <v>64161283.469999999</v>
      </c>
      <c r="R80" s="108">
        <v>60349682.729999997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500631</v>
      </c>
      <c r="J81" s="109" t="s">
        <v>413</v>
      </c>
      <c r="K81" s="109"/>
      <c r="L81" s="109" t="s">
        <v>26</v>
      </c>
      <c r="M81" s="109"/>
      <c r="N81" s="108">
        <v>574171.62</v>
      </c>
      <c r="O81" s="109"/>
      <c r="P81" s="109">
        <v>0</v>
      </c>
      <c r="Q81" s="109">
        <v>0</v>
      </c>
      <c r="R81" s="108">
        <v>574171.62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500631</v>
      </c>
      <c r="J82" s="109" t="s">
        <v>413</v>
      </c>
      <c r="K82" s="109" t="s">
        <v>386</v>
      </c>
      <c r="L82" s="109" t="s">
        <v>26</v>
      </c>
      <c r="M82" s="109"/>
      <c r="N82" s="108">
        <v>33716.51</v>
      </c>
      <c r="O82" s="109"/>
      <c r="P82" s="108">
        <v>47823.49</v>
      </c>
      <c r="Q82" s="108">
        <v>34638.43</v>
      </c>
      <c r="R82" s="108">
        <v>46901.57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500640</v>
      </c>
      <c r="J83" s="109" t="s">
        <v>414</v>
      </c>
      <c r="K83" s="109"/>
      <c r="L83" s="109" t="s">
        <v>26</v>
      </c>
      <c r="M83" s="109"/>
      <c r="N83" s="108">
        <v>113840057.72</v>
      </c>
      <c r="O83" s="109"/>
      <c r="P83" s="109">
        <v>0</v>
      </c>
      <c r="Q83" s="109">
        <v>0</v>
      </c>
      <c r="R83" s="108">
        <v>113840057.72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500640</v>
      </c>
      <c r="J84" s="109" t="s">
        <v>414</v>
      </c>
      <c r="K84" s="109" t="s">
        <v>386</v>
      </c>
      <c r="L84" s="109" t="s">
        <v>26</v>
      </c>
      <c r="M84" s="109"/>
      <c r="N84" s="108">
        <v>29990892.289999999</v>
      </c>
      <c r="O84" s="109"/>
      <c r="P84" s="108">
        <v>29275238.289999999</v>
      </c>
      <c r="Q84" s="108">
        <v>30682758.289999999</v>
      </c>
      <c r="R84" s="108">
        <v>28583372.289999999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500642</v>
      </c>
      <c r="J85" s="109" t="s">
        <v>414</v>
      </c>
      <c r="K85" s="109"/>
      <c r="L85" s="109" t="s">
        <v>26</v>
      </c>
      <c r="M85" s="109"/>
      <c r="N85" s="108">
        <v>154528840.5</v>
      </c>
      <c r="O85" s="109"/>
      <c r="P85" s="109">
        <v>0</v>
      </c>
      <c r="Q85" s="109">
        <v>0</v>
      </c>
      <c r="R85" s="108">
        <v>154528840.5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500642</v>
      </c>
      <c r="J86" s="109" t="s">
        <v>414</v>
      </c>
      <c r="K86" s="109" t="s">
        <v>386</v>
      </c>
      <c r="L86" s="109" t="s">
        <v>26</v>
      </c>
      <c r="M86" s="109"/>
      <c r="N86" s="108">
        <v>39627409.5</v>
      </c>
      <c r="O86" s="109"/>
      <c r="P86" s="108">
        <v>38262909.5</v>
      </c>
      <c r="Q86" s="108">
        <v>40162909.5</v>
      </c>
      <c r="R86" s="108">
        <v>37727409.5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500644</v>
      </c>
      <c r="J87" s="109" t="s">
        <v>415</v>
      </c>
      <c r="K87" s="109"/>
      <c r="L87" s="109" t="s">
        <v>26</v>
      </c>
      <c r="M87" s="109"/>
      <c r="N87" s="108">
        <v>1067187.55</v>
      </c>
      <c r="O87" s="109"/>
      <c r="P87" s="109">
        <v>0</v>
      </c>
      <c r="Q87" s="109">
        <v>0</v>
      </c>
      <c r="R87" s="108">
        <v>1067187.55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500656</v>
      </c>
      <c r="J88" s="109" t="s">
        <v>915</v>
      </c>
      <c r="K88" s="109"/>
      <c r="L88" s="109" t="s">
        <v>26</v>
      </c>
      <c r="M88" s="109"/>
      <c r="N88" s="108">
        <v>83480983.530000001</v>
      </c>
      <c r="O88" s="109"/>
      <c r="P88" s="109">
        <v>0</v>
      </c>
      <c r="Q88" s="108">
        <v>83480983.530000001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500656</v>
      </c>
      <c r="J89" s="109" t="s">
        <v>915</v>
      </c>
      <c r="K89" s="109" t="s">
        <v>386</v>
      </c>
      <c r="L89" s="109" t="s">
        <v>26</v>
      </c>
      <c r="M89" s="109"/>
      <c r="N89" s="108">
        <v>11375171.33</v>
      </c>
      <c r="O89" s="109"/>
      <c r="P89" s="108">
        <v>838044.35</v>
      </c>
      <c r="Q89" s="108">
        <v>12213215.68</v>
      </c>
      <c r="R89" s="109">
        <v>0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500677</v>
      </c>
      <c r="J90" s="109" t="s">
        <v>750</v>
      </c>
      <c r="K90" s="109"/>
      <c r="L90" s="109" t="s">
        <v>26</v>
      </c>
      <c r="M90" s="109"/>
      <c r="N90" s="108">
        <v>751539880.23000002</v>
      </c>
      <c r="O90" s="109"/>
      <c r="P90" s="109">
        <v>0</v>
      </c>
      <c r="Q90" s="108">
        <v>32380000</v>
      </c>
      <c r="R90" s="108">
        <v>719159880.23000002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500677</v>
      </c>
      <c r="J91" s="109" t="s">
        <v>750</v>
      </c>
      <c r="K91" s="109" t="s">
        <v>386</v>
      </c>
      <c r="L91" s="109" t="s">
        <v>26</v>
      </c>
      <c r="M91" s="109"/>
      <c r="N91" s="108">
        <v>65960119.789999999</v>
      </c>
      <c r="O91" s="109"/>
      <c r="P91" s="108">
        <v>88829578.909999996</v>
      </c>
      <c r="Q91" s="108">
        <v>96829578.939999998</v>
      </c>
      <c r="R91" s="108">
        <v>57960119.759999998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500679</v>
      </c>
      <c r="J92" s="109" t="s">
        <v>416</v>
      </c>
      <c r="K92" s="109"/>
      <c r="L92" s="109" t="s">
        <v>26</v>
      </c>
      <c r="M92" s="109"/>
      <c r="N92" s="108">
        <v>247364006.03</v>
      </c>
      <c r="O92" s="109"/>
      <c r="P92" s="109">
        <v>0</v>
      </c>
      <c r="Q92" s="109">
        <v>0</v>
      </c>
      <c r="R92" s="108">
        <v>247364006.03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500679</v>
      </c>
      <c r="J93" s="109" t="s">
        <v>416</v>
      </c>
      <c r="K93" s="109" t="s">
        <v>386</v>
      </c>
      <c r="L93" s="109" t="s">
        <v>26</v>
      </c>
      <c r="M93" s="109"/>
      <c r="N93" s="108">
        <v>59198493.969999999</v>
      </c>
      <c r="O93" s="109"/>
      <c r="P93" s="108">
        <v>56198493.969999999</v>
      </c>
      <c r="Q93" s="108">
        <v>59198493.969999999</v>
      </c>
      <c r="R93" s="108">
        <v>56198493.969999999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500682</v>
      </c>
      <c r="J94" s="109" t="s">
        <v>771</v>
      </c>
      <c r="K94" s="109"/>
      <c r="L94" s="109" t="s">
        <v>26</v>
      </c>
      <c r="M94" s="109"/>
      <c r="N94" s="108">
        <v>2161207.92</v>
      </c>
      <c r="O94" s="109"/>
      <c r="P94" s="108">
        <v>384613.33</v>
      </c>
      <c r="Q94" s="108">
        <v>760938.29</v>
      </c>
      <c r="R94" s="108">
        <v>1784882.96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500682</v>
      </c>
      <c r="J95" s="109" t="s">
        <v>771</v>
      </c>
      <c r="K95" s="109" t="s">
        <v>386</v>
      </c>
      <c r="L95" s="109" t="s">
        <v>26</v>
      </c>
      <c r="M95" s="109"/>
      <c r="N95" s="108">
        <v>130362.24000000001</v>
      </c>
      <c r="O95" s="109"/>
      <c r="P95" s="108">
        <v>910176.69</v>
      </c>
      <c r="Q95" s="108">
        <v>910125.5</v>
      </c>
      <c r="R95" s="108">
        <v>130413.43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500686</v>
      </c>
      <c r="J96" s="109" t="s">
        <v>751</v>
      </c>
      <c r="K96" s="109"/>
      <c r="L96" s="109" t="s">
        <v>26</v>
      </c>
      <c r="M96" s="109"/>
      <c r="N96" s="108">
        <v>2261159.08</v>
      </c>
      <c r="O96" s="109"/>
      <c r="P96" s="109">
        <v>0</v>
      </c>
      <c r="Q96" s="109">
        <v>0</v>
      </c>
      <c r="R96" s="108">
        <v>2261159.08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500686</v>
      </c>
      <c r="J97" s="109" t="s">
        <v>751</v>
      </c>
      <c r="K97" s="109" t="s">
        <v>386</v>
      </c>
      <c r="L97" s="109" t="s">
        <v>26</v>
      </c>
      <c r="M97" s="109"/>
      <c r="N97" s="108">
        <v>744275.07</v>
      </c>
      <c r="O97" s="109"/>
      <c r="P97" s="108">
        <v>947262.55</v>
      </c>
      <c r="Q97" s="108">
        <v>976673.52</v>
      </c>
      <c r="R97" s="108">
        <v>714864.1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500693</v>
      </c>
      <c r="J98" s="109" t="s">
        <v>417</v>
      </c>
      <c r="K98" s="109"/>
      <c r="L98" s="109" t="s">
        <v>26</v>
      </c>
      <c r="M98" s="109"/>
      <c r="N98" s="108">
        <v>11229693.939999999</v>
      </c>
      <c r="O98" s="109"/>
      <c r="P98" s="108">
        <v>1695784.36</v>
      </c>
      <c r="Q98" s="108">
        <v>3083712.26</v>
      </c>
      <c r="R98" s="108">
        <v>9841766.0399999991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500708</v>
      </c>
      <c r="J99" s="109" t="s">
        <v>418</v>
      </c>
      <c r="K99" s="109"/>
      <c r="L99" s="109" t="s">
        <v>26</v>
      </c>
      <c r="M99" s="109"/>
      <c r="N99" s="108">
        <v>30793113.690000001</v>
      </c>
      <c r="O99" s="109"/>
      <c r="P99" s="109">
        <v>0</v>
      </c>
      <c r="Q99" s="109">
        <v>0</v>
      </c>
      <c r="R99" s="108">
        <v>30793113.690000001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500708</v>
      </c>
      <c r="J100" s="109" t="s">
        <v>418</v>
      </c>
      <c r="K100" s="109" t="s">
        <v>386</v>
      </c>
      <c r="L100" s="109" t="s">
        <v>26</v>
      </c>
      <c r="M100" s="109"/>
      <c r="N100" s="108">
        <v>37900961.350000001</v>
      </c>
      <c r="O100" s="109"/>
      <c r="P100" s="108">
        <v>38404943.560000002</v>
      </c>
      <c r="Q100" s="108">
        <v>39077179.159999996</v>
      </c>
      <c r="R100" s="108">
        <v>37228725.75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500709</v>
      </c>
      <c r="J101" s="109" t="s">
        <v>418</v>
      </c>
      <c r="K101" s="109"/>
      <c r="L101" s="109" t="s">
        <v>26</v>
      </c>
      <c r="M101" s="109"/>
      <c r="N101" s="108">
        <v>127634769.66</v>
      </c>
      <c r="O101" s="109"/>
      <c r="P101" s="109">
        <v>0</v>
      </c>
      <c r="Q101" s="109">
        <v>0</v>
      </c>
      <c r="R101" s="108">
        <v>127634769.66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500709</v>
      </c>
      <c r="J102" s="109" t="s">
        <v>418</v>
      </c>
      <c r="K102" s="109" t="s">
        <v>386</v>
      </c>
      <c r="L102" s="109" t="s">
        <v>26</v>
      </c>
      <c r="M102" s="109"/>
      <c r="N102" s="108">
        <v>150314467.12</v>
      </c>
      <c r="O102" s="109"/>
      <c r="P102" s="108">
        <v>152353674.59</v>
      </c>
      <c r="Q102" s="108">
        <v>155073667.12</v>
      </c>
      <c r="R102" s="108">
        <v>147594474.59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500710</v>
      </c>
      <c r="J103" s="109" t="s">
        <v>772</v>
      </c>
      <c r="K103" s="109"/>
      <c r="L103" s="109" t="s">
        <v>26</v>
      </c>
      <c r="M103" s="109"/>
      <c r="N103" s="108">
        <v>356224.04</v>
      </c>
      <c r="O103" s="109"/>
      <c r="P103" s="109">
        <v>0</v>
      </c>
      <c r="Q103" s="108">
        <v>19925.48</v>
      </c>
      <c r="R103" s="108">
        <v>336298.56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500716</v>
      </c>
      <c r="J104" s="109" t="s">
        <v>419</v>
      </c>
      <c r="K104" s="109"/>
      <c r="L104" s="109" t="s">
        <v>26</v>
      </c>
      <c r="M104" s="109"/>
      <c r="N104" s="108">
        <v>639412.21</v>
      </c>
      <c r="O104" s="109"/>
      <c r="P104" s="109">
        <v>0</v>
      </c>
      <c r="Q104" s="109">
        <v>0</v>
      </c>
      <c r="R104" s="108">
        <v>639412.21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500716</v>
      </c>
      <c r="J105" s="109" t="s">
        <v>419</v>
      </c>
      <c r="K105" s="109" t="s">
        <v>386</v>
      </c>
      <c r="L105" s="109" t="s">
        <v>26</v>
      </c>
      <c r="M105" s="109"/>
      <c r="N105" s="108">
        <v>234606.63</v>
      </c>
      <c r="O105" s="109"/>
      <c r="P105" s="108">
        <v>332214.8</v>
      </c>
      <c r="Q105" s="108">
        <v>340767.88</v>
      </c>
      <c r="R105" s="108">
        <v>226053.55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500717</v>
      </c>
      <c r="J106" s="109" t="s">
        <v>682</v>
      </c>
      <c r="K106" s="109"/>
      <c r="L106" s="109" t="s">
        <v>26</v>
      </c>
      <c r="M106" s="109"/>
      <c r="N106" s="108">
        <v>39267367.490000002</v>
      </c>
      <c r="O106" s="109"/>
      <c r="P106" s="108">
        <v>803382.57</v>
      </c>
      <c r="Q106" s="109">
        <v>0</v>
      </c>
      <c r="R106" s="108">
        <v>40070750.060000002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500717</v>
      </c>
      <c r="J107" s="109" t="s">
        <v>682</v>
      </c>
      <c r="K107" s="109" t="s">
        <v>386</v>
      </c>
      <c r="L107" s="109" t="s">
        <v>26</v>
      </c>
      <c r="M107" s="109"/>
      <c r="N107" s="108">
        <v>13125941.1</v>
      </c>
      <c r="O107" s="109"/>
      <c r="P107" s="108">
        <v>67398101.489999995</v>
      </c>
      <c r="Q107" s="108">
        <v>67918583.370000005</v>
      </c>
      <c r="R107" s="108">
        <v>12605459.220000001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500724</v>
      </c>
      <c r="J108" s="109" t="s">
        <v>414</v>
      </c>
      <c r="K108" s="109"/>
      <c r="L108" s="109" t="s">
        <v>26</v>
      </c>
      <c r="M108" s="109"/>
      <c r="N108" s="108">
        <v>47275980.93</v>
      </c>
      <c r="O108" s="109"/>
      <c r="P108" s="108">
        <v>2628519.71</v>
      </c>
      <c r="Q108" s="108">
        <v>19644001.609999999</v>
      </c>
      <c r="R108" s="108">
        <v>30260499.030000001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500724</v>
      </c>
      <c r="J109" s="109" t="s">
        <v>414</v>
      </c>
      <c r="K109" s="109" t="s">
        <v>386</v>
      </c>
      <c r="L109" s="109" t="s">
        <v>26</v>
      </c>
      <c r="M109" s="109"/>
      <c r="N109" s="108">
        <v>114992.1</v>
      </c>
      <c r="O109" s="109"/>
      <c r="P109" s="108">
        <v>37645022.109999999</v>
      </c>
      <c r="Q109" s="108">
        <v>37961749.210000001</v>
      </c>
      <c r="R109" s="108">
        <v>-201735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500732</v>
      </c>
      <c r="J110" s="109" t="s">
        <v>647</v>
      </c>
      <c r="K110" s="109"/>
      <c r="L110" s="109" t="s">
        <v>26</v>
      </c>
      <c r="M110" s="109"/>
      <c r="N110" s="108">
        <v>1305336.6499999999</v>
      </c>
      <c r="O110" s="109"/>
      <c r="P110" s="108">
        <v>1011054.6</v>
      </c>
      <c r="Q110" s="108">
        <v>1468599.54</v>
      </c>
      <c r="R110" s="108">
        <v>847791.71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500732</v>
      </c>
      <c r="J111" s="109" t="s">
        <v>647</v>
      </c>
      <c r="K111" s="109" t="s">
        <v>386</v>
      </c>
      <c r="L111" s="109" t="s">
        <v>26</v>
      </c>
      <c r="M111" s="109"/>
      <c r="N111" s="108">
        <v>269305.96000000002</v>
      </c>
      <c r="O111" s="109"/>
      <c r="P111" s="108">
        <v>3736652.42</v>
      </c>
      <c r="Q111" s="108">
        <v>3746710.88</v>
      </c>
      <c r="R111" s="108">
        <v>259247.5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500734</v>
      </c>
      <c r="J112" s="109" t="s">
        <v>648</v>
      </c>
      <c r="K112" s="109"/>
      <c r="L112" s="109" t="s">
        <v>26</v>
      </c>
      <c r="M112" s="109"/>
      <c r="N112" s="108">
        <v>8960300.6999999993</v>
      </c>
      <c r="O112" s="109"/>
      <c r="P112" s="108">
        <v>2289824.5699999998</v>
      </c>
      <c r="Q112" s="108">
        <v>4308085.3600000003</v>
      </c>
      <c r="R112" s="108">
        <v>6942039.9100000001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500734</v>
      </c>
      <c r="J113" s="109" t="s">
        <v>648</v>
      </c>
      <c r="K113" s="109" t="s">
        <v>386</v>
      </c>
      <c r="L113" s="109" t="s">
        <v>26</v>
      </c>
      <c r="M113" s="109"/>
      <c r="N113" s="108">
        <v>1030879.33</v>
      </c>
      <c r="O113" s="109"/>
      <c r="P113" s="108">
        <v>13743968.02</v>
      </c>
      <c r="Q113" s="108">
        <v>13845144.24</v>
      </c>
      <c r="R113" s="108">
        <v>929703.11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500735</v>
      </c>
      <c r="J114" s="109" t="s">
        <v>773</v>
      </c>
      <c r="K114" s="109"/>
      <c r="L114" s="109" t="s">
        <v>26</v>
      </c>
      <c r="M114" s="109"/>
      <c r="N114" s="108">
        <v>246037500</v>
      </c>
      <c r="O114" s="109"/>
      <c r="P114" s="109">
        <v>0</v>
      </c>
      <c r="Q114" s="109">
        <v>0</v>
      </c>
      <c r="R114" s="108">
        <v>246037500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500735</v>
      </c>
      <c r="J115" s="109" t="s">
        <v>773</v>
      </c>
      <c r="K115" s="109" t="s">
        <v>386</v>
      </c>
      <c r="L115" s="109" t="s">
        <v>26</v>
      </c>
      <c r="M115" s="109"/>
      <c r="N115" s="108">
        <v>60525000</v>
      </c>
      <c r="O115" s="109"/>
      <c r="P115" s="108">
        <v>58074618.25</v>
      </c>
      <c r="Q115" s="108">
        <v>61074618.25</v>
      </c>
      <c r="R115" s="108">
        <v>57525000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500742</v>
      </c>
      <c r="J116" s="109" t="s">
        <v>774</v>
      </c>
      <c r="K116" s="109"/>
      <c r="L116" s="109" t="s">
        <v>26</v>
      </c>
      <c r="M116" s="109"/>
      <c r="N116" s="108">
        <v>209667.35</v>
      </c>
      <c r="O116" s="109"/>
      <c r="P116" s="109">
        <v>0</v>
      </c>
      <c r="Q116" s="109">
        <v>0</v>
      </c>
      <c r="R116" s="108">
        <v>209667.35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500746</v>
      </c>
      <c r="J117" s="109" t="s">
        <v>420</v>
      </c>
      <c r="K117" s="109"/>
      <c r="L117" s="109" t="s">
        <v>26</v>
      </c>
      <c r="M117" s="109"/>
      <c r="N117" s="108">
        <v>317184000</v>
      </c>
      <c r="O117" s="109"/>
      <c r="P117" s="109">
        <v>0</v>
      </c>
      <c r="Q117" s="109">
        <v>0</v>
      </c>
      <c r="R117" s="108">
        <v>317184000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500746</v>
      </c>
      <c r="J118" s="109" t="s">
        <v>420</v>
      </c>
      <c r="K118" s="109" t="s">
        <v>386</v>
      </c>
      <c r="L118" s="109" t="s">
        <v>26</v>
      </c>
      <c r="M118" s="109"/>
      <c r="N118" s="108">
        <v>46308000</v>
      </c>
      <c r="O118" s="109"/>
      <c r="P118" s="108">
        <v>46332000</v>
      </c>
      <c r="Q118" s="108">
        <v>46308000</v>
      </c>
      <c r="R118" s="108">
        <v>46332000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500748</v>
      </c>
      <c r="J119" s="109" t="s">
        <v>752</v>
      </c>
      <c r="K119" s="109"/>
      <c r="L119" s="109" t="s">
        <v>26</v>
      </c>
      <c r="M119" s="109"/>
      <c r="N119" s="108">
        <v>696659.06</v>
      </c>
      <c r="O119" s="109"/>
      <c r="P119" s="109">
        <v>0</v>
      </c>
      <c r="Q119" s="109">
        <v>0</v>
      </c>
      <c r="R119" s="108">
        <v>696659.06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500749</v>
      </c>
      <c r="J120" s="109" t="s">
        <v>421</v>
      </c>
      <c r="K120" s="109"/>
      <c r="L120" s="109" t="s">
        <v>26</v>
      </c>
      <c r="M120" s="109"/>
      <c r="N120" s="108">
        <v>193511850</v>
      </c>
      <c r="O120" s="109"/>
      <c r="P120" s="109">
        <v>0</v>
      </c>
      <c r="Q120" s="108">
        <v>4854400</v>
      </c>
      <c r="R120" s="108">
        <v>188657450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500749</v>
      </c>
      <c r="J121" s="109" t="s">
        <v>421</v>
      </c>
      <c r="K121" s="109" t="s">
        <v>386</v>
      </c>
      <c r="L121" s="109" t="s">
        <v>26</v>
      </c>
      <c r="M121" s="109"/>
      <c r="N121" s="108">
        <v>36487900</v>
      </c>
      <c r="O121" s="109"/>
      <c r="P121" s="108">
        <v>149935350</v>
      </c>
      <c r="Q121" s="108">
        <v>149834700</v>
      </c>
      <c r="R121" s="108">
        <v>36588550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500758</v>
      </c>
      <c r="J122" s="109" t="s">
        <v>422</v>
      </c>
      <c r="K122" s="109"/>
      <c r="L122" s="109" t="s">
        <v>26</v>
      </c>
      <c r="M122" s="109"/>
      <c r="N122" s="108">
        <v>1064791.68</v>
      </c>
      <c r="O122" s="109"/>
      <c r="P122" s="109">
        <v>0</v>
      </c>
      <c r="Q122" s="108">
        <v>7991.68</v>
      </c>
      <c r="R122" s="108">
        <v>1056800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500768</v>
      </c>
      <c r="J123" s="109" t="s">
        <v>423</v>
      </c>
      <c r="K123" s="109"/>
      <c r="L123" s="109" t="s">
        <v>26</v>
      </c>
      <c r="M123" s="109"/>
      <c r="N123" s="108">
        <v>144142998.41999999</v>
      </c>
      <c r="O123" s="109"/>
      <c r="P123" s="108">
        <v>5855759.9199999999</v>
      </c>
      <c r="Q123" s="108">
        <v>17323715.5</v>
      </c>
      <c r="R123" s="108">
        <v>132675042.84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500768</v>
      </c>
      <c r="J124" s="109" t="s">
        <v>423</v>
      </c>
      <c r="K124" s="109" t="s">
        <v>386</v>
      </c>
      <c r="L124" s="109" t="s">
        <v>26</v>
      </c>
      <c r="M124" s="109"/>
      <c r="N124" s="108">
        <v>12606553.810000001</v>
      </c>
      <c r="O124" s="109"/>
      <c r="P124" s="108">
        <v>121015229.11</v>
      </c>
      <c r="Q124" s="108">
        <v>122527544.20999999</v>
      </c>
      <c r="R124" s="108">
        <v>11094238.710000001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500776</v>
      </c>
      <c r="J125" s="109" t="s">
        <v>424</v>
      </c>
      <c r="K125" s="109"/>
      <c r="L125" s="109" t="s">
        <v>26</v>
      </c>
      <c r="M125" s="109"/>
      <c r="N125" s="108">
        <v>77782275.599999994</v>
      </c>
      <c r="O125" s="109"/>
      <c r="P125" s="109">
        <v>0</v>
      </c>
      <c r="Q125" s="108">
        <v>5303713.24</v>
      </c>
      <c r="R125" s="108">
        <v>72478562.359999999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500776</v>
      </c>
      <c r="J126" s="109" t="s">
        <v>424</v>
      </c>
      <c r="K126" s="109" t="s">
        <v>386</v>
      </c>
      <c r="L126" s="109" t="s">
        <v>26</v>
      </c>
      <c r="M126" s="109"/>
      <c r="N126" s="108">
        <v>22668036.890000001</v>
      </c>
      <c r="O126" s="109"/>
      <c r="P126" s="108">
        <v>22859937.390000001</v>
      </c>
      <c r="Q126" s="108">
        <v>23800974.140000001</v>
      </c>
      <c r="R126" s="108">
        <v>21727000.140000001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500781</v>
      </c>
      <c r="J127" s="109" t="s">
        <v>424</v>
      </c>
      <c r="K127" s="109"/>
      <c r="L127" s="109" t="s">
        <v>26</v>
      </c>
      <c r="M127" s="109"/>
      <c r="N127" s="108">
        <v>18230691.77</v>
      </c>
      <c r="O127" s="109"/>
      <c r="P127" s="109">
        <v>0</v>
      </c>
      <c r="Q127" s="108">
        <v>1224000</v>
      </c>
      <c r="R127" s="108">
        <v>17006691.77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500781</v>
      </c>
      <c r="J128" s="109" t="s">
        <v>424</v>
      </c>
      <c r="K128" s="109" t="s">
        <v>386</v>
      </c>
      <c r="L128" s="109" t="s">
        <v>26</v>
      </c>
      <c r="M128" s="109"/>
      <c r="N128" s="108">
        <v>4250558.2300000004</v>
      </c>
      <c r="O128" s="109"/>
      <c r="P128" s="108">
        <v>7340244.9800000004</v>
      </c>
      <c r="Q128" s="108">
        <v>7550494.9800000004</v>
      </c>
      <c r="R128" s="108">
        <v>4040308.23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500787</v>
      </c>
      <c r="J129" s="109" t="s">
        <v>775</v>
      </c>
      <c r="K129" s="109"/>
      <c r="L129" s="109" t="s">
        <v>26</v>
      </c>
      <c r="M129" s="109"/>
      <c r="N129" s="108">
        <v>54291464.590000004</v>
      </c>
      <c r="O129" s="109"/>
      <c r="P129" s="109">
        <v>0</v>
      </c>
      <c r="Q129" s="109">
        <v>0</v>
      </c>
      <c r="R129" s="108">
        <v>54291464.590000004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500787</v>
      </c>
      <c r="J130" s="109" t="s">
        <v>775</v>
      </c>
      <c r="K130" s="109" t="s">
        <v>386</v>
      </c>
      <c r="L130" s="109" t="s">
        <v>26</v>
      </c>
      <c r="M130" s="109"/>
      <c r="N130" s="108">
        <v>-1846287.97</v>
      </c>
      <c r="O130" s="109"/>
      <c r="P130" s="108">
        <v>1846287.97</v>
      </c>
      <c r="Q130" s="108">
        <v>2359512.9300000002</v>
      </c>
      <c r="R130" s="108">
        <v>-2359512.9300000002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500791</v>
      </c>
      <c r="J131" s="109" t="s">
        <v>1069</v>
      </c>
      <c r="K131" s="109"/>
      <c r="L131" s="109" t="s">
        <v>26</v>
      </c>
      <c r="M131" s="109"/>
      <c r="N131" s="109">
        <v>0</v>
      </c>
      <c r="O131" s="109"/>
      <c r="P131" s="109">
        <v>0</v>
      </c>
      <c r="Q131" s="109">
        <v>0</v>
      </c>
      <c r="R131" s="109">
        <v>0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500791</v>
      </c>
      <c r="J132" s="109" t="s">
        <v>1069</v>
      </c>
      <c r="K132" s="109" t="s">
        <v>386</v>
      </c>
      <c r="L132" s="109" t="s">
        <v>26</v>
      </c>
      <c r="M132" s="109"/>
      <c r="N132" s="109">
        <v>0</v>
      </c>
      <c r="O132" s="109"/>
      <c r="P132" s="109">
        <v>0</v>
      </c>
      <c r="Q132" s="109">
        <v>0</v>
      </c>
      <c r="R132" s="109">
        <v>0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500793</v>
      </c>
      <c r="J133" s="109" t="s">
        <v>753</v>
      </c>
      <c r="K133" s="109"/>
      <c r="L133" s="109" t="s">
        <v>26</v>
      </c>
      <c r="M133" s="109"/>
      <c r="N133" s="108">
        <v>9064736.3599999994</v>
      </c>
      <c r="O133" s="109"/>
      <c r="P133" s="109">
        <v>0</v>
      </c>
      <c r="Q133" s="109">
        <v>0</v>
      </c>
      <c r="R133" s="108">
        <v>9064736.3599999994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500793</v>
      </c>
      <c r="J134" s="109" t="s">
        <v>753</v>
      </c>
      <c r="K134" s="109" t="s">
        <v>386</v>
      </c>
      <c r="L134" s="109" t="s">
        <v>26</v>
      </c>
      <c r="M134" s="109"/>
      <c r="N134" s="108">
        <v>-434395.19</v>
      </c>
      <c r="O134" s="109"/>
      <c r="P134" s="108">
        <v>1953470.22</v>
      </c>
      <c r="Q134" s="108">
        <v>2037926.17</v>
      </c>
      <c r="R134" s="108">
        <v>-518851.14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500796</v>
      </c>
      <c r="J135" s="109" t="s">
        <v>776</v>
      </c>
      <c r="K135" s="109"/>
      <c r="L135" s="109" t="s">
        <v>26</v>
      </c>
      <c r="M135" s="109"/>
      <c r="N135" s="108">
        <v>393373.17</v>
      </c>
      <c r="O135" s="109"/>
      <c r="P135" s="108">
        <v>788276.66</v>
      </c>
      <c r="Q135" s="108">
        <v>248127.44</v>
      </c>
      <c r="R135" s="108">
        <v>933522.39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500805</v>
      </c>
      <c r="J136" s="109" t="s">
        <v>425</v>
      </c>
      <c r="K136" s="109"/>
      <c r="L136" s="109" t="s">
        <v>26</v>
      </c>
      <c r="M136" s="109"/>
      <c r="N136" s="108">
        <v>245658766.27000001</v>
      </c>
      <c r="O136" s="109"/>
      <c r="P136" s="109">
        <v>0</v>
      </c>
      <c r="Q136" s="108">
        <v>8249269.5700000003</v>
      </c>
      <c r="R136" s="108">
        <v>237409496.69999999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500805</v>
      </c>
      <c r="J137" s="109" t="s">
        <v>425</v>
      </c>
      <c r="K137" s="109" t="s">
        <v>386</v>
      </c>
      <c r="L137" s="109" t="s">
        <v>26</v>
      </c>
      <c r="M137" s="109"/>
      <c r="N137" s="108">
        <v>-8322609.3099999996</v>
      </c>
      <c r="O137" s="109"/>
      <c r="P137" s="108">
        <v>10180401.529999999</v>
      </c>
      <c r="Q137" s="108">
        <v>12502957.199999999</v>
      </c>
      <c r="R137" s="108">
        <v>-10645164.98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500806</v>
      </c>
      <c r="J138" s="109" t="s">
        <v>426</v>
      </c>
      <c r="K138" s="109"/>
      <c r="L138" s="109" t="s">
        <v>26</v>
      </c>
      <c r="M138" s="109"/>
      <c r="N138" s="108">
        <v>988584.59</v>
      </c>
      <c r="O138" s="109"/>
      <c r="P138" s="109">
        <v>0</v>
      </c>
      <c r="Q138" s="109">
        <v>0</v>
      </c>
      <c r="R138" s="108">
        <v>988584.59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500807</v>
      </c>
      <c r="J139" s="109" t="s">
        <v>427</v>
      </c>
      <c r="K139" s="109"/>
      <c r="L139" s="109" t="s">
        <v>26</v>
      </c>
      <c r="M139" s="109"/>
      <c r="N139" s="108">
        <v>91203597.930000007</v>
      </c>
      <c r="O139" s="109"/>
      <c r="P139" s="109">
        <v>0</v>
      </c>
      <c r="Q139" s="108">
        <v>1504615.1</v>
      </c>
      <c r="R139" s="108">
        <v>89698982.829999998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500807</v>
      </c>
      <c r="J140" s="109" t="s">
        <v>427</v>
      </c>
      <c r="K140" s="109" t="s">
        <v>386</v>
      </c>
      <c r="L140" s="109" t="s">
        <v>26</v>
      </c>
      <c r="M140" s="109"/>
      <c r="N140" s="108">
        <v>-4375903.38</v>
      </c>
      <c r="O140" s="109"/>
      <c r="P140" s="108">
        <v>4375903.38</v>
      </c>
      <c r="Q140" s="108">
        <v>5225593.3600000003</v>
      </c>
      <c r="R140" s="108">
        <v>-5225593.3600000003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500808</v>
      </c>
      <c r="J141" s="109" t="s">
        <v>427</v>
      </c>
      <c r="K141" s="109"/>
      <c r="L141" s="109" t="s">
        <v>26</v>
      </c>
      <c r="M141" s="109"/>
      <c r="N141" s="108">
        <v>81219071.510000005</v>
      </c>
      <c r="O141" s="109"/>
      <c r="P141" s="108">
        <v>3811622.72</v>
      </c>
      <c r="Q141" s="108">
        <v>4047500</v>
      </c>
      <c r="R141" s="108">
        <v>80983194.230000004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500808</v>
      </c>
      <c r="J142" s="109" t="s">
        <v>427</v>
      </c>
      <c r="K142" s="109" t="s">
        <v>386</v>
      </c>
      <c r="L142" s="109" t="s">
        <v>26</v>
      </c>
      <c r="M142" s="109"/>
      <c r="N142" s="108">
        <v>-3283493.8</v>
      </c>
      <c r="O142" s="109"/>
      <c r="P142" s="108">
        <v>3498859.56</v>
      </c>
      <c r="Q142" s="108">
        <v>4296060</v>
      </c>
      <c r="R142" s="108">
        <v>-4080694.24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500827</v>
      </c>
      <c r="J143" s="109" t="s">
        <v>427</v>
      </c>
      <c r="K143" s="109"/>
      <c r="L143" s="109" t="s">
        <v>26</v>
      </c>
      <c r="M143" s="109"/>
      <c r="N143" s="108">
        <v>111844080.81</v>
      </c>
      <c r="O143" s="109"/>
      <c r="P143" s="108">
        <v>9529056.8499999996</v>
      </c>
      <c r="Q143" s="108">
        <v>2036947.4</v>
      </c>
      <c r="R143" s="108">
        <v>119336190.26000001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500827</v>
      </c>
      <c r="J144" s="109" t="s">
        <v>427</v>
      </c>
      <c r="K144" s="109" t="s">
        <v>386</v>
      </c>
      <c r="L144" s="109" t="s">
        <v>26</v>
      </c>
      <c r="M144" s="109"/>
      <c r="N144" s="108">
        <v>-3832831.15</v>
      </c>
      <c r="O144" s="109"/>
      <c r="P144" s="108">
        <v>4371245.58</v>
      </c>
      <c r="Q144" s="108">
        <v>5514556.6699999999</v>
      </c>
      <c r="R144" s="108">
        <v>-4976142.24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500829</v>
      </c>
      <c r="J145" s="109" t="s">
        <v>1116</v>
      </c>
      <c r="K145" s="109"/>
      <c r="L145" s="109" t="s">
        <v>26</v>
      </c>
      <c r="M145" s="109"/>
      <c r="N145" s="108">
        <v>436890.38</v>
      </c>
      <c r="O145" s="109"/>
      <c r="P145" s="109">
        <v>0</v>
      </c>
      <c r="Q145" s="108">
        <v>436890.38</v>
      </c>
      <c r="R145" s="109">
        <v>0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500829</v>
      </c>
      <c r="J146" s="109" t="s">
        <v>1116</v>
      </c>
      <c r="K146" s="109" t="s">
        <v>386</v>
      </c>
      <c r="L146" s="109" t="s">
        <v>26</v>
      </c>
      <c r="M146" s="109"/>
      <c r="N146" s="108">
        <v>-66298.42</v>
      </c>
      <c r="O146" s="109"/>
      <c r="P146" s="108">
        <v>390242.09</v>
      </c>
      <c r="Q146" s="108">
        <v>323943.67</v>
      </c>
      <c r="R146" s="109">
        <v>0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500839</v>
      </c>
      <c r="J147" s="109" t="s">
        <v>586</v>
      </c>
      <c r="K147" s="109"/>
      <c r="L147" s="109" t="s">
        <v>26</v>
      </c>
      <c r="M147" s="109"/>
      <c r="N147" s="108">
        <v>26905045.129999999</v>
      </c>
      <c r="O147" s="109"/>
      <c r="P147" s="109">
        <v>0</v>
      </c>
      <c r="Q147" s="109">
        <v>0</v>
      </c>
      <c r="R147" s="108">
        <v>26905045.129999999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500839</v>
      </c>
      <c r="J148" s="109" t="s">
        <v>586</v>
      </c>
      <c r="K148" s="109" t="s">
        <v>386</v>
      </c>
      <c r="L148" s="109" t="s">
        <v>26</v>
      </c>
      <c r="M148" s="109"/>
      <c r="N148" s="108">
        <v>5374708.6699999999</v>
      </c>
      <c r="O148" s="109"/>
      <c r="P148" s="108">
        <v>26708147.120000001</v>
      </c>
      <c r="Q148" s="108">
        <v>27024034.59</v>
      </c>
      <c r="R148" s="108">
        <v>5058821.2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500840</v>
      </c>
      <c r="J149" s="109" t="s">
        <v>428</v>
      </c>
      <c r="K149" s="109"/>
      <c r="L149" s="109" t="s">
        <v>26</v>
      </c>
      <c r="M149" s="109"/>
      <c r="N149" s="108">
        <v>37711323.859999999</v>
      </c>
      <c r="O149" s="109"/>
      <c r="P149" s="109">
        <v>0</v>
      </c>
      <c r="Q149" s="108">
        <v>8632731.25</v>
      </c>
      <c r="R149" s="108">
        <v>29078592.609999999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500840</v>
      </c>
      <c r="J150" s="109" t="s">
        <v>428</v>
      </c>
      <c r="K150" s="109" t="s">
        <v>386</v>
      </c>
      <c r="L150" s="109" t="s">
        <v>26</v>
      </c>
      <c r="M150" s="109"/>
      <c r="N150" s="108">
        <v>-293508.39</v>
      </c>
      <c r="O150" s="109"/>
      <c r="P150" s="108">
        <v>9653965.6899999995</v>
      </c>
      <c r="Q150" s="108">
        <v>9937746.4100000001</v>
      </c>
      <c r="R150" s="108">
        <v>-577289.11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500845</v>
      </c>
      <c r="J151" s="109" t="s">
        <v>754</v>
      </c>
      <c r="K151" s="109"/>
      <c r="L151" s="109" t="s">
        <v>26</v>
      </c>
      <c r="M151" s="109"/>
      <c r="N151" s="108">
        <v>269890273.88</v>
      </c>
      <c r="O151" s="109"/>
      <c r="P151" s="109">
        <v>0</v>
      </c>
      <c r="Q151" s="109">
        <v>0</v>
      </c>
      <c r="R151" s="108">
        <v>269890273.88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500845</v>
      </c>
      <c r="J152" s="109" t="s">
        <v>754</v>
      </c>
      <c r="K152" s="109" t="s">
        <v>386</v>
      </c>
      <c r="L152" s="109" t="s">
        <v>26</v>
      </c>
      <c r="M152" s="109"/>
      <c r="N152" s="108">
        <v>-6655274.0800000001</v>
      </c>
      <c r="O152" s="109"/>
      <c r="P152" s="108">
        <v>8299343.54</v>
      </c>
      <c r="Q152" s="108">
        <v>10875343.550000001</v>
      </c>
      <c r="R152" s="108">
        <v>-9231274.0899999999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500846</v>
      </c>
      <c r="J153" s="109" t="s">
        <v>754</v>
      </c>
      <c r="K153" s="109"/>
      <c r="L153" s="109" t="s">
        <v>26</v>
      </c>
      <c r="M153" s="109"/>
      <c r="N153" s="108">
        <v>11971500</v>
      </c>
      <c r="O153" s="109"/>
      <c r="P153" s="109">
        <v>0</v>
      </c>
      <c r="Q153" s="109">
        <v>0</v>
      </c>
      <c r="R153" s="108">
        <v>11971500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500846</v>
      </c>
      <c r="J154" s="109" t="s">
        <v>754</v>
      </c>
      <c r="K154" s="109" t="s">
        <v>386</v>
      </c>
      <c r="L154" s="109" t="s">
        <v>26</v>
      </c>
      <c r="M154" s="109"/>
      <c r="N154" s="108">
        <v>291000</v>
      </c>
      <c r="O154" s="109"/>
      <c r="P154" s="108">
        <v>171000</v>
      </c>
      <c r="Q154" s="108">
        <v>291000</v>
      </c>
      <c r="R154" s="108">
        <v>171000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500852</v>
      </c>
      <c r="J155" s="109" t="s">
        <v>429</v>
      </c>
      <c r="K155" s="109"/>
      <c r="L155" s="109" t="s">
        <v>26</v>
      </c>
      <c r="M155" s="109"/>
      <c r="N155" s="108">
        <v>539751.12</v>
      </c>
      <c r="O155" s="109"/>
      <c r="P155" s="109">
        <v>0</v>
      </c>
      <c r="Q155" s="109">
        <v>0</v>
      </c>
      <c r="R155" s="108">
        <v>539751.12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500856</v>
      </c>
      <c r="J156" s="109" t="s">
        <v>755</v>
      </c>
      <c r="K156" s="109"/>
      <c r="L156" s="109" t="s">
        <v>26</v>
      </c>
      <c r="M156" s="109"/>
      <c r="N156" s="108">
        <v>68048700.25</v>
      </c>
      <c r="O156" s="109"/>
      <c r="P156" s="109">
        <v>0</v>
      </c>
      <c r="Q156" s="108">
        <v>611550</v>
      </c>
      <c r="R156" s="108">
        <v>67437150.25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500856</v>
      </c>
      <c r="J157" s="109" t="s">
        <v>755</v>
      </c>
      <c r="K157" s="109" t="s">
        <v>386</v>
      </c>
      <c r="L157" s="109" t="s">
        <v>26</v>
      </c>
      <c r="M157" s="109"/>
      <c r="N157" s="108">
        <v>1234423.3899999999</v>
      </c>
      <c r="O157" s="109"/>
      <c r="P157" s="108">
        <v>560848.4</v>
      </c>
      <c r="Q157" s="108">
        <v>1234423.3899999999</v>
      </c>
      <c r="R157" s="108">
        <v>560848.4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500866</v>
      </c>
      <c r="J158" s="109" t="s">
        <v>429</v>
      </c>
      <c r="K158" s="109"/>
      <c r="L158" s="109" t="s">
        <v>26</v>
      </c>
      <c r="M158" s="109"/>
      <c r="N158" s="108">
        <v>116666.69</v>
      </c>
      <c r="O158" s="109"/>
      <c r="P158" s="109">
        <v>0</v>
      </c>
      <c r="Q158" s="109">
        <v>0</v>
      </c>
      <c r="R158" s="108">
        <v>116666.69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500875</v>
      </c>
      <c r="J159" s="109" t="s">
        <v>777</v>
      </c>
      <c r="K159" s="109"/>
      <c r="L159" s="109" t="s">
        <v>26</v>
      </c>
      <c r="M159" s="109"/>
      <c r="N159" s="108">
        <v>38459789.649999999</v>
      </c>
      <c r="O159" s="109"/>
      <c r="P159" s="109">
        <v>0</v>
      </c>
      <c r="Q159" s="108">
        <v>1702292.63</v>
      </c>
      <c r="R159" s="108">
        <v>36757497.020000003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500875</v>
      </c>
      <c r="J160" s="109" t="s">
        <v>777</v>
      </c>
      <c r="K160" s="109" t="s">
        <v>386</v>
      </c>
      <c r="L160" s="109" t="s">
        <v>26</v>
      </c>
      <c r="M160" s="109"/>
      <c r="N160" s="108">
        <v>2342107.41</v>
      </c>
      <c r="O160" s="109"/>
      <c r="P160" s="108">
        <v>2396704.06</v>
      </c>
      <c r="Q160" s="108">
        <v>2379148.89</v>
      </c>
      <c r="R160" s="108">
        <v>2359662.58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500877</v>
      </c>
      <c r="J161" s="109" t="s">
        <v>634</v>
      </c>
      <c r="K161" s="109"/>
      <c r="L161" s="109" t="s">
        <v>26</v>
      </c>
      <c r="M161" s="109"/>
      <c r="N161" s="108">
        <v>237048000</v>
      </c>
      <c r="O161" s="109"/>
      <c r="P161" s="109">
        <v>0</v>
      </c>
      <c r="Q161" s="109">
        <v>0</v>
      </c>
      <c r="R161" s="108">
        <v>237048000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500877</v>
      </c>
      <c r="J162" s="109" t="s">
        <v>634</v>
      </c>
      <c r="K162" s="109" t="s">
        <v>386</v>
      </c>
      <c r="L162" s="109" t="s">
        <v>26</v>
      </c>
      <c r="M162" s="109"/>
      <c r="N162" s="108">
        <v>-4060500</v>
      </c>
      <c r="O162" s="109"/>
      <c r="P162" s="108">
        <v>5059500</v>
      </c>
      <c r="Q162" s="108">
        <v>7339500</v>
      </c>
      <c r="R162" s="108">
        <v>-6340500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500878</v>
      </c>
      <c r="J163" s="109" t="s">
        <v>430</v>
      </c>
      <c r="K163" s="109"/>
      <c r="L163" s="109" t="s">
        <v>26</v>
      </c>
      <c r="M163" s="109"/>
      <c r="N163" s="108">
        <v>3120405.3</v>
      </c>
      <c r="O163" s="109"/>
      <c r="P163" s="109">
        <v>0</v>
      </c>
      <c r="Q163" s="108">
        <v>66391.600000000006</v>
      </c>
      <c r="R163" s="108">
        <v>3054013.7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500883</v>
      </c>
      <c r="J164" s="109" t="s">
        <v>431</v>
      </c>
      <c r="K164" s="109"/>
      <c r="L164" s="109" t="s">
        <v>26</v>
      </c>
      <c r="M164" s="109"/>
      <c r="N164" s="108">
        <v>14457588.91</v>
      </c>
      <c r="O164" s="109"/>
      <c r="P164" s="109">
        <v>0</v>
      </c>
      <c r="Q164" s="108">
        <v>130376.68</v>
      </c>
      <c r="R164" s="108">
        <v>14327212.23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500883</v>
      </c>
      <c r="J165" s="109" t="s">
        <v>431</v>
      </c>
      <c r="K165" s="109" t="s">
        <v>386</v>
      </c>
      <c r="L165" s="109" t="s">
        <v>26</v>
      </c>
      <c r="M165" s="109"/>
      <c r="N165" s="108">
        <v>-782692.89</v>
      </c>
      <c r="O165" s="109"/>
      <c r="P165" s="108">
        <v>809844.9</v>
      </c>
      <c r="Q165" s="108">
        <v>941997.05</v>
      </c>
      <c r="R165" s="108">
        <v>-914845.04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500884</v>
      </c>
      <c r="J166" s="109" t="s">
        <v>431</v>
      </c>
      <c r="K166" s="109"/>
      <c r="L166" s="109" t="s">
        <v>26</v>
      </c>
      <c r="M166" s="109"/>
      <c r="N166" s="108">
        <v>22189961.050000001</v>
      </c>
      <c r="O166" s="109"/>
      <c r="P166" s="109">
        <v>0</v>
      </c>
      <c r="Q166" s="108">
        <v>194889.77</v>
      </c>
      <c r="R166" s="108">
        <v>21995071.280000001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500884</v>
      </c>
      <c r="J167" s="109" t="s">
        <v>431</v>
      </c>
      <c r="K167" s="109" t="s">
        <v>386</v>
      </c>
      <c r="L167" s="109" t="s">
        <v>26</v>
      </c>
      <c r="M167" s="109"/>
      <c r="N167" s="108">
        <v>-1647639.11</v>
      </c>
      <c r="O167" s="109"/>
      <c r="P167" s="108">
        <v>1675402.96</v>
      </c>
      <c r="Q167" s="108">
        <v>1873933.21</v>
      </c>
      <c r="R167" s="108">
        <v>-1846169.36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500885</v>
      </c>
      <c r="J168" s="109" t="s">
        <v>432</v>
      </c>
      <c r="K168" s="109"/>
      <c r="L168" s="109" t="s">
        <v>26</v>
      </c>
      <c r="M168" s="109"/>
      <c r="N168" s="108">
        <v>77318905.420000002</v>
      </c>
      <c r="O168" s="109"/>
      <c r="P168" s="109">
        <v>0</v>
      </c>
      <c r="Q168" s="109">
        <v>0</v>
      </c>
      <c r="R168" s="108">
        <v>77318905.420000002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500885</v>
      </c>
      <c r="J169" s="109" t="s">
        <v>432</v>
      </c>
      <c r="K169" s="109" t="s">
        <v>386</v>
      </c>
      <c r="L169" s="109" t="s">
        <v>26</v>
      </c>
      <c r="M169" s="109"/>
      <c r="N169" s="108">
        <v>-5945609.3399999999</v>
      </c>
      <c r="O169" s="109"/>
      <c r="P169" s="108">
        <v>5945609.3399999999</v>
      </c>
      <c r="Q169" s="108">
        <v>6644063.6100000003</v>
      </c>
      <c r="R169" s="108">
        <v>-6644063.6100000003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500896</v>
      </c>
      <c r="J170" s="109" t="s">
        <v>756</v>
      </c>
      <c r="K170" s="109"/>
      <c r="L170" s="109" t="s">
        <v>26</v>
      </c>
      <c r="M170" s="109"/>
      <c r="N170" s="108">
        <v>12208348.75</v>
      </c>
      <c r="O170" s="109"/>
      <c r="P170" s="109">
        <v>0</v>
      </c>
      <c r="Q170" s="109">
        <v>0</v>
      </c>
      <c r="R170" s="108">
        <v>12208348.75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500896</v>
      </c>
      <c r="J171" s="109" t="s">
        <v>756</v>
      </c>
      <c r="K171" s="109" t="s">
        <v>386</v>
      </c>
      <c r="L171" s="109" t="s">
        <v>26</v>
      </c>
      <c r="M171" s="109"/>
      <c r="N171" s="108">
        <v>-783786.25</v>
      </c>
      <c r="O171" s="109"/>
      <c r="P171" s="108">
        <v>783786.25</v>
      </c>
      <c r="Q171" s="108">
        <v>895586.25</v>
      </c>
      <c r="R171" s="108">
        <v>-895586.25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500901</v>
      </c>
      <c r="J172" s="109" t="s">
        <v>778</v>
      </c>
      <c r="K172" s="109"/>
      <c r="L172" s="109" t="s">
        <v>26</v>
      </c>
      <c r="M172" s="109"/>
      <c r="N172" s="108">
        <v>1575000</v>
      </c>
      <c r="O172" s="109"/>
      <c r="P172" s="109">
        <v>0</v>
      </c>
      <c r="Q172" s="109">
        <v>0</v>
      </c>
      <c r="R172" s="108">
        <v>1575000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500905</v>
      </c>
      <c r="J173" s="109" t="s">
        <v>433</v>
      </c>
      <c r="K173" s="109"/>
      <c r="L173" s="109" t="s">
        <v>26</v>
      </c>
      <c r="M173" s="109"/>
      <c r="N173" s="108">
        <v>1975040.98</v>
      </c>
      <c r="O173" s="109"/>
      <c r="P173" s="108">
        <v>362384.31</v>
      </c>
      <c r="Q173" s="108">
        <v>27342.41</v>
      </c>
      <c r="R173" s="108">
        <v>2310082.88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500905</v>
      </c>
      <c r="J174" s="109" t="s">
        <v>433</v>
      </c>
      <c r="K174" s="109" t="s">
        <v>386</v>
      </c>
      <c r="L174" s="109" t="s">
        <v>26</v>
      </c>
      <c r="M174" s="109"/>
      <c r="N174" s="108">
        <v>-64059.28</v>
      </c>
      <c r="O174" s="109"/>
      <c r="P174" s="108">
        <v>72553.17</v>
      </c>
      <c r="Q174" s="108">
        <v>74191.25</v>
      </c>
      <c r="R174" s="108">
        <v>-65697.36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500913</v>
      </c>
      <c r="J175" s="109" t="s">
        <v>434</v>
      </c>
      <c r="K175" s="109"/>
      <c r="L175" s="109" t="s">
        <v>26</v>
      </c>
      <c r="M175" s="109"/>
      <c r="N175" s="108">
        <v>278653350</v>
      </c>
      <c r="O175" s="109"/>
      <c r="P175" s="108">
        <v>69617000</v>
      </c>
      <c r="Q175" s="109">
        <v>0</v>
      </c>
      <c r="R175" s="108">
        <v>348270350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500913</v>
      </c>
      <c r="J176" s="109" t="s">
        <v>434</v>
      </c>
      <c r="K176" s="109" t="s">
        <v>386</v>
      </c>
      <c r="L176" s="109" t="s">
        <v>26</v>
      </c>
      <c r="M176" s="109"/>
      <c r="N176" s="108">
        <v>-10999500</v>
      </c>
      <c r="O176" s="109"/>
      <c r="P176" s="108">
        <v>11008100</v>
      </c>
      <c r="Q176" s="108">
        <v>13550700</v>
      </c>
      <c r="R176" s="108">
        <v>-13542100</v>
      </c>
    </row>
    <row r="177" spans="2:18" x14ac:dyDescent="0.2"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500914</v>
      </c>
      <c r="J177" s="109" t="s">
        <v>435</v>
      </c>
      <c r="K177" s="109"/>
      <c r="L177" s="109" t="s">
        <v>26</v>
      </c>
      <c r="M177" s="109"/>
      <c r="N177" s="108">
        <v>19903500</v>
      </c>
      <c r="O177" s="109"/>
      <c r="P177" s="109">
        <v>0</v>
      </c>
      <c r="Q177" s="109">
        <v>0</v>
      </c>
      <c r="R177" s="108">
        <v>19903500</v>
      </c>
    </row>
    <row r="178" spans="2:18" x14ac:dyDescent="0.2"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500914</v>
      </c>
      <c r="J178" s="109" t="s">
        <v>435</v>
      </c>
      <c r="K178" s="109" t="s">
        <v>386</v>
      </c>
      <c r="L178" s="109" t="s">
        <v>26</v>
      </c>
      <c r="M178" s="109"/>
      <c r="N178" s="108">
        <v>-1509750</v>
      </c>
      <c r="O178" s="109"/>
      <c r="P178" s="108">
        <v>1509750</v>
      </c>
      <c r="Q178" s="108">
        <v>1689750</v>
      </c>
      <c r="R178" s="108">
        <v>-1689750</v>
      </c>
    </row>
    <row r="179" spans="2:18" x14ac:dyDescent="0.2"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500915</v>
      </c>
      <c r="J179" s="109" t="s">
        <v>779</v>
      </c>
      <c r="K179" s="109"/>
      <c r="L179" s="109" t="s">
        <v>26</v>
      </c>
      <c r="M179" s="109"/>
      <c r="N179" s="108">
        <v>2919233.32</v>
      </c>
      <c r="O179" s="109"/>
      <c r="P179" s="108">
        <v>1646263.08</v>
      </c>
      <c r="Q179" s="108">
        <v>1175946.44</v>
      </c>
      <c r="R179" s="108">
        <v>3389549.96</v>
      </c>
    </row>
    <row r="180" spans="2:18" x14ac:dyDescent="0.2"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500918</v>
      </c>
      <c r="J180" s="109" t="s">
        <v>434</v>
      </c>
      <c r="K180" s="109"/>
      <c r="L180" s="109" t="s">
        <v>26</v>
      </c>
      <c r="M180" s="109"/>
      <c r="N180" s="108">
        <v>9759011.9000000004</v>
      </c>
      <c r="O180" s="109"/>
      <c r="P180" s="109">
        <v>0</v>
      </c>
      <c r="Q180" s="108">
        <v>101950</v>
      </c>
      <c r="R180" s="108">
        <v>9657061.9000000004</v>
      </c>
    </row>
    <row r="181" spans="2:18" x14ac:dyDescent="0.2"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500918</v>
      </c>
      <c r="J181" s="109" t="s">
        <v>434</v>
      </c>
      <c r="K181" s="109" t="s">
        <v>386</v>
      </c>
      <c r="L181" s="109" t="s">
        <v>26</v>
      </c>
      <c r="M181" s="109"/>
      <c r="N181" s="108">
        <v>-562136.89</v>
      </c>
      <c r="O181" s="109"/>
      <c r="P181" s="108">
        <v>562899.39</v>
      </c>
      <c r="Q181" s="108">
        <v>652136.89</v>
      </c>
      <c r="R181" s="108">
        <v>-651374.39</v>
      </c>
    </row>
    <row r="182" spans="2:18" x14ac:dyDescent="0.2">
      <c r="B182" s="109"/>
      <c r="C182" s="109"/>
      <c r="D182" s="109" t="s">
        <v>384</v>
      </c>
      <c r="E182" s="109"/>
      <c r="F182" s="109">
        <v>138901</v>
      </c>
      <c r="G182" s="109"/>
      <c r="H182" s="109"/>
      <c r="I182" s="109">
        <v>500927</v>
      </c>
      <c r="J182" s="109" t="s">
        <v>436</v>
      </c>
      <c r="K182" s="109"/>
      <c r="L182" s="109" t="s">
        <v>26</v>
      </c>
      <c r="M182" s="109"/>
      <c r="N182" s="108">
        <v>16142369.17</v>
      </c>
      <c r="O182" s="109"/>
      <c r="P182" s="108">
        <v>8915650.8499999996</v>
      </c>
      <c r="Q182" s="109">
        <v>0</v>
      </c>
      <c r="R182" s="108">
        <v>25058020.02</v>
      </c>
    </row>
    <row r="183" spans="2:18" x14ac:dyDescent="0.2">
      <c r="B183" s="109"/>
      <c r="C183" s="109"/>
      <c r="D183" s="109" t="s">
        <v>384</v>
      </c>
      <c r="E183" s="109"/>
      <c r="F183" s="109">
        <v>138901</v>
      </c>
      <c r="G183" s="109"/>
      <c r="H183" s="109"/>
      <c r="I183" s="109">
        <v>500927</v>
      </c>
      <c r="J183" s="109" t="s">
        <v>436</v>
      </c>
      <c r="K183" s="109" t="s">
        <v>386</v>
      </c>
      <c r="L183" s="109" t="s">
        <v>26</v>
      </c>
      <c r="M183" s="109"/>
      <c r="N183" s="108">
        <v>-499736.14</v>
      </c>
      <c r="O183" s="109"/>
      <c r="P183" s="108">
        <v>499736.14</v>
      </c>
      <c r="Q183" s="108">
        <v>717388.88</v>
      </c>
      <c r="R183" s="108">
        <v>-717388.88</v>
      </c>
    </row>
    <row r="184" spans="2:18" x14ac:dyDescent="0.2">
      <c r="B184" s="109"/>
      <c r="C184" s="109"/>
      <c r="D184" s="109" t="s">
        <v>384</v>
      </c>
      <c r="E184" s="109"/>
      <c r="F184" s="109">
        <v>138901</v>
      </c>
      <c r="G184" s="109"/>
      <c r="H184" s="109"/>
      <c r="I184" s="109">
        <v>500936</v>
      </c>
      <c r="J184" s="109" t="s">
        <v>757</v>
      </c>
      <c r="K184" s="109"/>
      <c r="L184" s="109" t="s">
        <v>26</v>
      </c>
      <c r="M184" s="109"/>
      <c r="N184" s="108">
        <v>11272939.76</v>
      </c>
      <c r="O184" s="109"/>
      <c r="P184" s="108">
        <v>2846562.88</v>
      </c>
      <c r="Q184" s="109">
        <v>0</v>
      </c>
      <c r="R184" s="108">
        <v>14119502.640000001</v>
      </c>
    </row>
    <row r="185" spans="2:18" x14ac:dyDescent="0.2">
      <c r="B185" s="109"/>
      <c r="C185" s="109"/>
      <c r="D185" s="109" t="s">
        <v>384</v>
      </c>
      <c r="E185" s="109"/>
      <c r="F185" s="109">
        <v>138901</v>
      </c>
      <c r="G185" s="109"/>
      <c r="H185" s="109"/>
      <c r="I185" s="109">
        <v>500936</v>
      </c>
      <c r="J185" s="109" t="s">
        <v>757</v>
      </c>
      <c r="K185" s="109" t="s">
        <v>386</v>
      </c>
      <c r="L185" s="109" t="s">
        <v>26</v>
      </c>
      <c r="M185" s="109"/>
      <c r="N185" s="108">
        <v>-54811.1</v>
      </c>
      <c r="O185" s="109"/>
      <c r="P185" s="108">
        <v>54811.1</v>
      </c>
      <c r="Q185" s="108">
        <v>63996.26</v>
      </c>
      <c r="R185" s="108">
        <v>-63996.26</v>
      </c>
    </row>
    <row r="186" spans="2:18" x14ac:dyDescent="0.2">
      <c r="B186" s="109"/>
      <c r="C186" s="109"/>
      <c r="D186" s="109" t="s">
        <v>384</v>
      </c>
      <c r="E186" s="109"/>
      <c r="F186" s="109">
        <v>138901</v>
      </c>
      <c r="G186" s="109"/>
      <c r="H186" s="109"/>
      <c r="I186" s="109">
        <v>500937</v>
      </c>
      <c r="J186" s="109" t="s">
        <v>437</v>
      </c>
      <c r="K186" s="109"/>
      <c r="L186" s="109" t="s">
        <v>26</v>
      </c>
      <c r="M186" s="109"/>
      <c r="N186" s="108">
        <v>73342500</v>
      </c>
      <c r="O186" s="109"/>
      <c r="P186" s="109">
        <v>0</v>
      </c>
      <c r="Q186" s="109">
        <v>0</v>
      </c>
      <c r="R186" s="108">
        <v>73342500</v>
      </c>
    </row>
    <row r="187" spans="2:18" x14ac:dyDescent="0.2">
      <c r="B187" s="109"/>
      <c r="C187" s="109"/>
      <c r="D187" s="109" t="s">
        <v>384</v>
      </c>
      <c r="E187" s="109"/>
      <c r="F187" s="109">
        <v>138901</v>
      </c>
      <c r="G187" s="109"/>
      <c r="H187" s="109"/>
      <c r="I187" s="109">
        <v>500937</v>
      </c>
      <c r="J187" s="109" t="s">
        <v>437</v>
      </c>
      <c r="K187" s="109" t="s">
        <v>386</v>
      </c>
      <c r="L187" s="109" t="s">
        <v>26</v>
      </c>
      <c r="M187" s="109"/>
      <c r="N187" s="108">
        <v>-1811250</v>
      </c>
      <c r="O187" s="109"/>
      <c r="P187" s="108">
        <v>1811250</v>
      </c>
      <c r="Q187" s="108">
        <v>2511250</v>
      </c>
      <c r="R187" s="108">
        <v>-2511250</v>
      </c>
    </row>
    <row r="189" spans="2:18" x14ac:dyDescent="0.2">
      <c r="B189" s="109" t="s">
        <v>442</v>
      </c>
      <c r="C189" s="109"/>
      <c r="D189" s="109" t="s">
        <v>384</v>
      </c>
      <c r="E189" s="109"/>
      <c r="F189" s="109">
        <v>138901</v>
      </c>
      <c r="G189" s="109"/>
      <c r="H189" s="109"/>
      <c r="I189" s="109"/>
      <c r="J189" s="109"/>
      <c r="K189" s="109"/>
      <c r="L189" s="109" t="s">
        <v>26</v>
      </c>
      <c r="M189" s="109"/>
      <c r="N189" s="108">
        <v>6578326429.9099998</v>
      </c>
      <c r="O189" s="109"/>
      <c r="P189" s="108">
        <v>2076234220.6600001</v>
      </c>
      <c r="Q189" s="108">
        <v>2269198951.02</v>
      </c>
      <c r="R189" s="108">
        <v>6385361699.5500002</v>
      </c>
    </row>
    <row r="191" spans="2:18" x14ac:dyDescent="0.2">
      <c r="B191" s="109" t="s">
        <v>443</v>
      </c>
      <c r="C191" s="109"/>
      <c r="D191" s="109" t="s">
        <v>384</v>
      </c>
      <c r="E191" s="109"/>
      <c r="F191" s="109"/>
      <c r="G191" s="109"/>
      <c r="H191" s="109"/>
      <c r="I191" s="109"/>
      <c r="J191" s="109"/>
      <c r="K191" s="109"/>
      <c r="L191" s="109" t="s">
        <v>26</v>
      </c>
      <c r="M191" s="109"/>
      <c r="N191" s="108">
        <v>6578326429.9099998</v>
      </c>
      <c r="O191" s="109"/>
      <c r="P191" s="108">
        <v>2076234220.6600001</v>
      </c>
      <c r="Q191" s="108">
        <v>2269198951.02</v>
      </c>
      <c r="R191" s="108">
        <v>6385361699.5500002</v>
      </c>
    </row>
    <row r="193" spans="1:18" x14ac:dyDescent="0.2">
      <c r="A193" s="109"/>
      <c r="B193" s="109" t="s">
        <v>444</v>
      </c>
      <c r="C193" s="109"/>
      <c r="D193" s="109"/>
      <c r="E193" s="109"/>
      <c r="F193" s="109"/>
      <c r="G193" s="109"/>
      <c r="H193" s="109"/>
      <c r="I193" s="109"/>
      <c r="J193" s="109"/>
      <c r="K193" s="109"/>
      <c r="L193" s="109" t="s">
        <v>26</v>
      </c>
      <c r="M193" s="109"/>
      <c r="N193" s="108">
        <v>6578326429.9099998</v>
      </c>
      <c r="O193" s="109"/>
      <c r="P193" s="108">
        <v>2076234220.6600001</v>
      </c>
      <c r="Q193" s="108">
        <v>2269198951.02</v>
      </c>
      <c r="R193" s="108">
        <v>6385361699.5500002</v>
      </c>
    </row>
    <row r="195" spans="1:18" x14ac:dyDescent="0.2">
      <c r="A195" s="109" t="s">
        <v>1193</v>
      </c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</row>
    <row r="196" spans="1:18" x14ac:dyDescent="0.2">
      <c r="A196" s="109" t="s">
        <v>446</v>
      </c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</row>
    <row r="197" spans="1:18" x14ac:dyDescent="0.2">
      <c r="A197" s="109" t="s">
        <v>1168</v>
      </c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</row>
    <row r="198" spans="1:18" x14ac:dyDescent="0.2">
      <c r="A198" s="109" t="s">
        <v>447</v>
      </c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</row>
    <row r="200" spans="1:18" x14ac:dyDescent="0.2">
      <c r="A200" s="109"/>
      <c r="B200" s="109"/>
      <c r="C200" s="109" t="s">
        <v>379</v>
      </c>
      <c r="D200" s="109"/>
      <c r="E200" s="109" t="s">
        <v>374</v>
      </c>
      <c r="F200" s="109"/>
      <c r="G200" s="109" t="s">
        <v>448</v>
      </c>
      <c r="H200" s="109" t="s">
        <v>380</v>
      </c>
      <c r="I200" s="109"/>
      <c r="J200" s="109" t="s">
        <v>381</v>
      </c>
      <c r="K200" s="109"/>
      <c r="L200" s="109"/>
      <c r="M200" s="109" t="s">
        <v>382</v>
      </c>
      <c r="N200" s="109"/>
      <c r="O200" s="109" t="s">
        <v>383</v>
      </c>
      <c r="P200" s="109"/>
      <c r="Q200" s="109"/>
      <c r="R200" s="109"/>
    </row>
    <row r="202" spans="1:18" x14ac:dyDescent="0.2">
      <c r="A202" s="109"/>
      <c r="B202" s="109"/>
      <c r="C202" s="109" t="s">
        <v>26</v>
      </c>
      <c r="D202" s="109"/>
      <c r="E202" s="109" t="s">
        <v>384</v>
      </c>
      <c r="F202" s="109"/>
      <c r="G202" s="109"/>
      <c r="H202" s="108">
        <v>5701615845.1000004</v>
      </c>
      <c r="I202" s="109"/>
      <c r="J202" s="108">
        <v>166772430.30000001</v>
      </c>
      <c r="K202" s="109"/>
      <c r="L202" s="109"/>
      <c r="M202" s="108">
        <v>263768447.74000001</v>
      </c>
      <c r="N202" s="109"/>
      <c r="O202" s="108">
        <v>5604619827.6599998</v>
      </c>
      <c r="P202" s="109"/>
      <c r="Q202" s="109"/>
      <c r="R202" s="109"/>
    </row>
    <row r="203" spans="1:18" x14ac:dyDescent="0.2">
      <c r="A203" s="109"/>
      <c r="B203" s="109"/>
      <c r="C203" s="109" t="s">
        <v>26</v>
      </c>
      <c r="D203" s="109"/>
      <c r="E203" s="109" t="s">
        <v>384</v>
      </c>
      <c r="F203" s="109"/>
      <c r="G203" s="109" t="s">
        <v>386</v>
      </c>
      <c r="H203" s="108">
        <v>876710584.80999994</v>
      </c>
      <c r="I203" s="109"/>
      <c r="J203" s="108">
        <v>1909461790.3599999</v>
      </c>
      <c r="K203" s="109"/>
      <c r="L203" s="109"/>
      <c r="M203" s="108">
        <v>2005430503.28</v>
      </c>
      <c r="N203" s="109"/>
      <c r="O203" s="108">
        <v>780741871.88999999</v>
      </c>
      <c r="P203" s="109"/>
      <c r="Q203" s="109"/>
      <c r="R203" s="109"/>
    </row>
    <row r="205" spans="1:18" x14ac:dyDescent="0.2">
      <c r="A205" s="109"/>
      <c r="B205" s="109" t="s">
        <v>442</v>
      </c>
      <c r="C205" s="109" t="s">
        <v>26</v>
      </c>
      <c r="D205" s="109"/>
      <c r="E205" s="109"/>
      <c r="F205" s="109"/>
      <c r="G205" s="109"/>
      <c r="H205" s="108">
        <v>6578326429.9099998</v>
      </c>
      <c r="I205" s="109"/>
      <c r="J205" s="108">
        <v>2076234220.6600001</v>
      </c>
      <c r="K205" s="109"/>
      <c r="L205" s="109"/>
      <c r="M205" s="108">
        <v>2269198951.02</v>
      </c>
      <c r="N205" s="109"/>
      <c r="O205" s="108">
        <v>6385361699.5500002</v>
      </c>
      <c r="P205" s="109"/>
      <c r="Q205" s="109"/>
      <c r="R205" s="109"/>
    </row>
  </sheetData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8"/>
  <dimension ref="A1:R1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88671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500145</v>
      </c>
      <c r="J7" s="109" t="s">
        <v>762</v>
      </c>
      <c r="K7" s="109" t="s">
        <v>543</v>
      </c>
      <c r="L7" s="109" t="s">
        <v>26</v>
      </c>
      <c r="M7" s="109"/>
      <c r="N7" s="108">
        <v>658037.31999999995</v>
      </c>
      <c r="O7" s="109"/>
      <c r="P7" s="108">
        <v>1448.34</v>
      </c>
      <c r="Q7" s="109">
        <v>0</v>
      </c>
      <c r="R7" s="108">
        <v>659485.66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500187</v>
      </c>
      <c r="J8" s="109" t="s">
        <v>390</v>
      </c>
      <c r="K8" s="109" t="s">
        <v>543</v>
      </c>
      <c r="L8" s="10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500206</v>
      </c>
      <c r="J9" s="109" t="s">
        <v>392</v>
      </c>
      <c r="K9" s="109" t="s">
        <v>544</v>
      </c>
      <c r="L9" s="109" t="s">
        <v>26</v>
      </c>
      <c r="M9" s="109"/>
      <c r="N9" s="108">
        <v>3167122.63</v>
      </c>
      <c r="O9" s="109"/>
      <c r="P9" s="108">
        <v>7997212.5800000001</v>
      </c>
      <c r="Q9" s="108">
        <v>7995982.1600000001</v>
      </c>
      <c r="R9" s="108">
        <v>3168353.05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500206</v>
      </c>
      <c r="J10" s="109" t="s">
        <v>392</v>
      </c>
      <c r="K10" s="109" t="s">
        <v>543</v>
      </c>
      <c r="L10" s="109" t="s">
        <v>26</v>
      </c>
      <c r="M10" s="109"/>
      <c r="N10" s="108">
        <v>-3084621.82</v>
      </c>
      <c r="O10" s="109"/>
      <c r="P10" s="108">
        <v>272436.28999999998</v>
      </c>
      <c r="Q10" s="108">
        <v>255815.31</v>
      </c>
      <c r="R10" s="108">
        <v>-3068000.84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500271</v>
      </c>
      <c r="J11" s="109" t="s">
        <v>394</v>
      </c>
      <c r="K11" s="109" t="s">
        <v>544</v>
      </c>
      <c r="L11" s="109" t="s">
        <v>26</v>
      </c>
      <c r="M11" s="109"/>
      <c r="N11" s="108">
        <v>35279.599999999999</v>
      </c>
      <c r="O11" s="109"/>
      <c r="P11" s="108">
        <v>4007712.93</v>
      </c>
      <c r="Q11" s="108">
        <v>4010441.57</v>
      </c>
      <c r="R11" s="108">
        <v>32550.959999999999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500271</v>
      </c>
      <c r="J12" s="109" t="s">
        <v>394</v>
      </c>
      <c r="K12" s="109" t="s">
        <v>543</v>
      </c>
      <c r="L12" s="109" t="s">
        <v>26</v>
      </c>
      <c r="M12" s="109"/>
      <c r="N12" s="108">
        <v>324258.84999999998</v>
      </c>
      <c r="O12" s="109"/>
      <c r="P12" s="108">
        <v>132346.75</v>
      </c>
      <c r="Q12" s="108">
        <v>401214.86</v>
      </c>
      <c r="R12" s="108">
        <v>55390.74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500286</v>
      </c>
      <c r="J13" s="109" t="s">
        <v>565</v>
      </c>
      <c r="K13" s="109" t="s">
        <v>544</v>
      </c>
      <c r="L13" s="109" t="s">
        <v>26</v>
      </c>
      <c r="M13" s="109"/>
      <c r="N13" s="108">
        <v>-40132.78</v>
      </c>
      <c r="O13" s="109"/>
      <c r="P13" s="108">
        <v>3435911.74</v>
      </c>
      <c r="Q13" s="108">
        <v>3436172.6</v>
      </c>
      <c r="R13" s="108">
        <v>-40393.64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500286</v>
      </c>
      <c r="J14" s="109" t="s">
        <v>565</v>
      </c>
      <c r="K14" s="109" t="s">
        <v>543</v>
      </c>
      <c r="L14" s="109" t="s">
        <v>26</v>
      </c>
      <c r="M14" s="109"/>
      <c r="N14" s="108">
        <v>266915.39</v>
      </c>
      <c r="O14" s="109"/>
      <c r="P14" s="108">
        <v>88400.15</v>
      </c>
      <c r="Q14" s="108">
        <v>267940.44</v>
      </c>
      <c r="R14" s="108">
        <v>87375.1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500323</v>
      </c>
      <c r="J15" s="109" t="s">
        <v>747</v>
      </c>
      <c r="K15" s="109" t="s">
        <v>543</v>
      </c>
      <c r="L15" s="109" t="s">
        <v>26</v>
      </c>
      <c r="M15" s="109"/>
      <c r="N15" s="108">
        <v>93683.13</v>
      </c>
      <c r="O15" s="109"/>
      <c r="P15" s="108">
        <v>37131.949999999997</v>
      </c>
      <c r="Q15" s="108">
        <v>32903.01</v>
      </c>
      <c r="R15" s="108">
        <v>97912.07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500331</v>
      </c>
      <c r="J16" s="109" t="s">
        <v>767</v>
      </c>
      <c r="K16" s="109" t="s">
        <v>544</v>
      </c>
      <c r="L16" s="109" t="s">
        <v>26</v>
      </c>
      <c r="M16" s="109"/>
      <c r="N16" s="108">
        <v>51334.45</v>
      </c>
      <c r="O16" s="109"/>
      <c r="P16" s="108">
        <v>4437049.72</v>
      </c>
      <c r="Q16" s="108">
        <v>4438275.46</v>
      </c>
      <c r="R16" s="108">
        <v>50108.71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500331</v>
      </c>
      <c r="J17" s="109" t="s">
        <v>767</v>
      </c>
      <c r="K17" s="109" t="s">
        <v>543</v>
      </c>
      <c r="L17" s="109" t="s">
        <v>26</v>
      </c>
      <c r="M17" s="109"/>
      <c r="N17" s="108">
        <v>2158.4</v>
      </c>
      <c r="O17" s="109"/>
      <c r="P17" s="108">
        <v>10362.09</v>
      </c>
      <c r="Q17" s="109">
        <v>0</v>
      </c>
      <c r="R17" s="108">
        <v>12520.49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500400</v>
      </c>
      <c r="J18" s="109" t="s">
        <v>397</v>
      </c>
      <c r="K18" s="109" t="s">
        <v>544</v>
      </c>
      <c r="L18" s="109" t="s">
        <v>26</v>
      </c>
      <c r="M18" s="109"/>
      <c r="N18" s="108">
        <v>1165.9100000000001</v>
      </c>
      <c r="O18" s="109"/>
      <c r="P18" s="108">
        <v>87829.88</v>
      </c>
      <c r="Q18" s="108">
        <v>88232.23</v>
      </c>
      <c r="R18" s="109">
        <v>763.56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500400</v>
      </c>
      <c r="J19" s="109" t="s">
        <v>397</v>
      </c>
      <c r="K19" s="109" t="s">
        <v>543</v>
      </c>
      <c r="L19" s="109" t="s">
        <v>26</v>
      </c>
      <c r="M19" s="109"/>
      <c r="N19" s="108">
        <v>39940.620000000003</v>
      </c>
      <c r="O19" s="109"/>
      <c r="P19" s="108">
        <v>13568.03</v>
      </c>
      <c r="Q19" s="109">
        <v>0</v>
      </c>
      <c r="R19" s="108">
        <v>53508.65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500401</v>
      </c>
      <c r="J20" s="109" t="s">
        <v>398</v>
      </c>
      <c r="K20" s="109" t="s">
        <v>544</v>
      </c>
      <c r="L20" s="109" t="s">
        <v>26</v>
      </c>
      <c r="M20" s="109"/>
      <c r="N20" s="108">
        <v>135739.01999999999</v>
      </c>
      <c r="O20" s="109"/>
      <c r="P20" s="108">
        <v>1676573.62</v>
      </c>
      <c r="Q20" s="108">
        <v>1684541.98</v>
      </c>
      <c r="R20" s="108">
        <v>127770.66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500401</v>
      </c>
      <c r="J21" s="109" t="s">
        <v>398</v>
      </c>
      <c r="K21" s="109" t="s">
        <v>543</v>
      </c>
      <c r="L21" s="109" t="s">
        <v>26</v>
      </c>
      <c r="M21" s="109"/>
      <c r="N21" s="108">
        <v>678527.96</v>
      </c>
      <c r="O21" s="109"/>
      <c r="P21" s="108">
        <v>61033.51</v>
      </c>
      <c r="Q21" s="109">
        <v>0</v>
      </c>
      <c r="R21" s="108">
        <v>739561.47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500470</v>
      </c>
      <c r="J22" s="109" t="s">
        <v>399</v>
      </c>
      <c r="K22" s="109" t="s">
        <v>544</v>
      </c>
      <c r="L22" s="109" t="s">
        <v>26</v>
      </c>
      <c r="M22" s="109"/>
      <c r="N22" s="108">
        <v>36875.019999999997</v>
      </c>
      <c r="O22" s="109"/>
      <c r="P22" s="108">
        <v>14091638.289999999</v>
      </c>
      <c r="Q22" s="108">
        <v>14086744.75</v>
      </c>
      <c r="R22" s="108">
        <v>41768.559999999998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500470</v>
      </c>
      <c r="J23" s="109" t="s">
        <v>399</v>
      </c>
      <c r="K23" s="109" t="s">
        <v>543</v>
      </c>
      <c r="L23" s="109" t="s">
        <v>26</v>
      </c>
      <c r="M23" s="109"/>
      <c r="N23" s="108">
        <v>1333126.81</v>
      </c>
      <c r="O23" s="109"/>
      <c r="P23" s="108">
        <v>933554.34</v>
      </c>
      <c r="Q23" s="108">
        <v>2200702.2200000002</v>
      </c>
      <c r="R23" s="108">
        <v>65978.929999999993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500507</v>
      </c>
      <c r="J24" s="109" t="s">
        <v>642</v>
      </c>
      <c r="K24" s="109" t="s">
        <v>543</v>
      </c>
      <c r="L24" s="109" t="s">
        <v>26</v>
      </c>
      <c r="M24" s="109"/>
      <c r="N24" s="108">
        <v>17278.72</v>
      </c>
      <c r="O24" s="109"/>
      <c r="P24" s="108">
        <v>8712.0499999999993</v>
      </c>
      <c r="Q24" s="108">
        <v>12527.49</v>
      </c>
      <c r="R24" s="108">
        <v>13463.28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500515</v>
      </c>
      <c r="J25" s="109" t="s">
        <v>401</v>
      </c>
      <c r="K25" s="109" t="s">
        <v>544</v>
      </c>
      <c r="L25" s="109" t="s">
        <v>26</v>
      </c>
      <c r="M25" s="109"/>
      <c r="N25" s="108">
        <v>-13870.18</v>
      </c>
      <c r="O25" s="109"/>
      <c r="P25" s="108">
        <v>1337469.83</v>
      </c>
      <c r="Q25" s="108">
        <v>1342602.36</v>
      </c>
      <c r="R25" s="108">
        <v>-19002.71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500515</v>
      </c>
      <c r="J26" s="109" t="s">
        <v>401</v>
      </c>
      <c r="K26" s="109" t="s">
        <v>543</v>
      </c>
      <c r="L26" s="109" t="s">
        <v>26</v>
      </c>
      <c r="M26" s="109"/>
      <c r="N26" s="108">
        <v>538353.06000000006</v>
      </c>
      <c r="O26" s="109"/>
      <c r="P26" s="108">
        <v>152943.37</v>
      </c>
      <c r="Q26" s="109">
        <v>0</v>
      </c>
      <c r="R26" s="108">
        <v>691296.43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500520</v>
      </c>
      <c r="J27" s="109" t="s">
        <v>895</v>
      </c>
      <c r="K27" s="109" t="s">
        <v>544</v>
      </c>
      <c r="L27" s="109" t="s">
        <v>26</v>
      </c>
      <c r="M27" s="109"/>
      <c r="N27" s="108">
        <v>79770.92</v>
      </c>
      <c r="O27" s="109"/>
      <c r="P27" s="108">
        <v>1657536.72</v>
      </c>
      <c r="Q27" s="108">
        <v>1737307.64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500520</v>
      </c>
      <c r="J28" s="109" t="s">
        <v>895</v>
      </c>
      <c r="K28" s="109" t="s">
        <v>543</v>
      </c>
      <c r="L28" s="109" t="s">
        <v>26</v>
      </c>
      <c r="M28" s="109"/>
      <c r="N28" s="108">
        <v>72284.05</v>
      </c>
      <c r="O28" s="109"/>
      <c r="P28" s="109">
        <v>0</v>
      </c>
      <c r="Q28" s="108">
        <v>72284.05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500538</v>
      </c>
      <c r="J29" s="109" t="s">
        <v>403</v>
      </c>
      <c r="K29" s="109" t="s">
        <v>544</v>
      </c>
      <c r="L29" s="109" t="s">
        <v>26</v>
      </c>
      <c r="M29" s="109"/>
      <c r="N29" s="108">
        <v>7357.61</v>
      </c>
      <c r="O29" s="109"/>
      <c r="P29" s="108">
        <v>114630.44</v>
      </c>
      <c r="Q29" s="108">
        <v>115153.94</v>
      </c>
      <c r="R29" s="108">
        <v>6834.11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500538</v>
      </c>
      <c r="J30" s="109" t="s">
        <v>403</v>
      </c>
      <c r="K30" s="109" t="s">
        <v>543</v>
      </c>
      <c r="L30" s="109" t="s">
        <v>26</v>
      </c>
      <c r="M30" s="109"/>
      <c r="N30" s="108">
        <v>63062.559999999998</v>
      </c>
      <c r="O30" s="109"/>
      <c r="P30" s="108">
        <v>30875.67</v>
      </c>
      <c r="Q30" s="108">
        <v>19727.09</v>
      </c>
      <c r="R30" s="108">
        <v>74211.14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500540</v>
      </c>
      <c r="J31" s="109" t="s">
        <v>748</v>
      </c>
      <c r="K31" s="109" t="s">
        <v>544</v>
      </c>
      <c r="L31" s="109" t="s">
        <v>26</v>
      </c>
      <c r="M31" s="109"/>
      <c r="N31" s="109">
        <v>-982.28</v>
      </c>
      <c r="O31" s="109"/>
      <c r="P31" s="108">
        <v>3095422.01</v>
      </c>
      <c r="Q31" s="108">
        <v>3097161.04</v>
      </c>
      <c r="R31" s="108">
        <v>-2721.31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500540</v>
      </c>
      <c r="J32" s="109" t="s">
        <v>748</v>
      </c>
      <c r="K32" s="109" t="s">
        <v>543</v>
      </c>
      <c r="L32" s="109" t="s">
        <v>26</v>
      </c>
      <c r="M32" s="109"/>
      <c r="N32" s="108">
        <v>279090.01</v>
      </c>
      <c r="O32" s="109"/>
      <c r="P32" s="108">
        <v>522905.82</v>
      </c>
      <c r="Q32" s="108">
        <v>257166.79</v>
      </c>
      <c r="R32" s="108">
        <v>544829.04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500613</v>
      </c>
      <c r="J33" s="109" t="s">
        <v>411</v>
      </c>
      <c r="K33" s="109" t="s">
        <v>543</v>
      </c>
      <c r="L33" s="109" t="s">
        <v>26</v>
      </c>
      <c r="M33" s="109"/>
      <c r="N33" s="108">
        <v>875549.41</v>
      </c>
      <c r="O33" s="109"/>
      <c r="P33" s="108">
        <v>25342.31</v>
      </c>
      <c r="Q33" s="108">
        <v>5000</v>
      </c>
      <c r="R33" s="108">
        <v>895891.72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500626</v>
      </c>
      <c r="J34" s="109" t="s">
        <v>769</v>
      </c>
      <c r="K34" s="109" t="s">
        <v>544</v>
      </c>
      <c r="L34" s="109" t="s">
        <v>26</v>
      </c>
      <c r="M34" s="109"/>
      <c r="N34" s="108">
        <v>3853.68</v>
      </c>
      <c r="O34" s="109"/>
      <c r="P34" s="108">
        <v>202656.24</v>
      </c>
      <c r="Q34" s="108">
        <v>205887.58</v>
      </c>
      <c r="R34" s="109">
        <v>622.34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500626</v>
      </c>
      <c r="J35" s="109" t="s">
        <v>769</v>
      </c>
      <c r="K35" s="109" t="s">
        <v>543</v>
      </c>
      <c r="L35" s="109" t="s">
        <v>26</v>
      </c>
      <c r="M35" s="109"/>
      <c r="N35" s="108">
        <v>326353.61</v>
      </c>
      <c r="O35" s="109"/>
      <c r="P35" s="108">
        <v>166076.66</v>
      </c>
      <c r="Q35" s="109">
        <v>0</v>
      </c>
      <c r="R35" s="108">
        <v>492430.27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500629</v>
      </c>
      <c r="J36" s="109" t="s">
        <v>412</v>
      </c>
      <c r="K36" s="109" t="s">
        <v>543</v>
      </c>
      <c r="L36" s="109" t="s">
        <v>26</v>
      </c>
      <c r="M36" s="109"/>
      <c r="N36" s="108">
        <v>5074.68</v>
      </c>
      <c r="O36" s="109"/>
      <c r="P36" s="108">
        <v>19622.560000000001</v>
      </c>
      <c r="Q36" s="108">
        <v>22836.11</v>
      </c>
      <c r="R36" s="108">
        <v>1861.13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500630</v>
      </c>
      <c r="J37" s="109" t="s">
        <v>770</v>
      </c>
      <c r="K37" s="109" t="s">
        <v>544</v>
      </c>
      <c r="L37" s="109" t="s">
        <v>26</v>
      </c>
      <c r="M37" s="109"/>
      <c r="N37" s="108">
        <v>512419.34</v>
      </c>
      <c r="O37" s="109"/>
      <c r="P37" s="108">
        <v>10706915.890000001</v>
      </c>
      <c r="Q37" s="108">
        <v>10960001.529999999</v>
      </c>
      <c r="R37" s="108">
        <v>259333.7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500630</v>
      </c>
      <c r="J38" s="109" t="s">
        <v>770</v>
      </c>
      <c r="K38" s="109" t="s">
        <v>543</v>
      </c>
      <c r="L38" s="109" t="s">
        <v>26</v>
      </c>
      <c r="M38" s="109"/>
      <c r="N38" s="108">
        <v>30694473.609999999</v>
      </c>
      <c r="O38" s="109"/>
      <c r="P38" s="108">
        <v>2100739.7599999998</v>
      </c>
      <c r="Q38" s="108">
        <v>6110754.25</v>
      </c>
      <c r="R38" s="108">
        <v>26684459.120000001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500640</v>
      </c>
      <c r="J39" s="109" t="s">
        <v>414</v>
      </c>
      <c r="K39" s="109" t="s">
        <v>544</v>
      </c>
      <c r="L39" s="109" t="s">
        <v>26</v>
      </c>
      <c r="M39" s="109"/>
      <c r="N39" s="108">
        <v>-73869.929999999993</v>
      </c>
      <c r="O39" s="109"/>
      <c r="P39" s="108">
        <v>3963018.63</v>
      </c>
      <c r="Q39" s="108">
        <v>3976660.24</v>
      </c>
      <c r="R39" s="108">
        <v>-87511.54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500640</v>
      </c>
      <c r="J40" s="109" t="s">
        <v>414</v>
      </c>
      <c r="K40" s="109" t="s">
        <v>543</v>
      </c>
      <c r="L40" s="109" t="s">
        <v>26</v>
      </c>
      <c r="M40" s="109"/>
      <c r="N40" s="108">
        <v>1467872.4</v>
      </c>
      <c r="O40" s="109"/>
      <c r="P40" s="108">
        <v>675010.32</v>
      </c>
      <c r="Q40" s="109">
        <v>0</v>
      </c>
      <c r="R40" s="108">
        <v>2142882.7200000002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500642</v>
      </c>
      <c r="J41" s="109" t="s">
        <v>414</v>
      </c>
      <c r="K41" s="109" t="s">
        <v>544</v>
      </c>
      <c r="L41" s="109" t="s">
        <v>26</v>
      </c>
      <c r="M41" s="109"/>
      <c r="N41" s="108">
        <v>-106647.95</v>
      </c>
      <c r="O41" s="109"/>
      <c r="P41" s="108">
        <v>5149503.5199999996</v>
      </c>
      <c r="Q41" s="108">
        <v>5169538.6900000004</v>
      </c>
      <c r="R41" s="108">
        <v>-126683.12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500642</v>
      </c>
      <c r="J42" s="109" t="s">
        <v>414</v>
      </c>
      <c r="K42" s="109" t="s">
        <v>543</v>
      </c>
      <c r="L42" s="109" t="s">
        <v>26</v>
      </c>
      <c r="M42" s="109"/>
      <c r="N42" s="108">
        <v>2153986.7999999998</v>
      </c>
      <c r="O42" s="109"/>
      <c r="P42" s="108">
        <v>993967.97</v>
      </c>
      <c r="Q42" s="109">
        <v>0</v>
      </c>
      <c r="R42" s="108">
        <v>3147954.77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500656</v>
      </c>
      <c r="J43" s="109" t="s">
        <v>915</v>
      </c>
      <c r="K43" s="109" t="s">
        <v>544</v>
      </c>
      <c r="L43" s="109" t="s">
        <v>26</v>
      </c>
      <c r="M43" s="109"/>
      <c r="N43" s="108">
        <v>30502.53</v>
      </c>
      <c r="O43" s="109"/>
      <c r="P43" s="108">
        <v>1934649.13</v>
      </c>
      <c r="Q43" s="108">
        <v>1965151.66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500656</v>
      </c>
      <c r="J44" s="109" t="s">
        <v>915</v>
      </c>
      <c r="K44" s="109" t="s">
        <v>543</v>
      </c>
      <c r="L44" s="109" t="s">
        <v>26</v>
      </c>
      <c r="M44" s="109"/>
      <c r="N44" s="108">
        <v>1092808.92</v>
      </c>
      <c r="O44" s="109"/>
      <c r="P44" s="108">
        <v>255532.6</v>
      </c>
      <c r="Q44" s="108">
        <v>1348341.52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500677</v>
      </c>
      <c r="J45" s="109" t="s">
        <v>750</v>
      </c>
      <c r="K45" s="109" t="s">
        <v>544</v>
      </c>
      <c r="L45" s="109" t="s">
        <v>26</v>
      </c>
      <c r="M45" s="109"/>
      <c r="N45" s="108">
        <v>68471.539999999994</v>
      </c>
      <c r="O45" s="109"/>
      <c r="P45" s="108">
        <v>11765747.199999999</v>
      </c>
      <c r="Q45" s="108">
        <v>11837158.380000001</v>
      </c>
      <c r="R45" s="108">
        <v>-2939.64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500677</v>
      </c>
      <c r="J46" s="109" t="s">
        <v>750</v>
      </c>
      <c r="K46" s="109" t="s">
        <v>543</v>
      </c>
      <c r="L46" s="109" t="s">
        <v>26</v>
      </c>
      <c r="M46" s="109"/>
      <c r="N46" s="108">
        <v>7228860.3499999996</v>
      </c>
      <c r="O46" s="109"/>
      <c r="P46" s="108">
        <v>3564837.97</v>
      </c>
      <c r="Q46" s="108">
        <v>10437441.16</v>
      </c>
      <c r="R46" s="108">
        <v>356257.16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500679</v>
      </c>
      <c r="J47" s="109" t="s">
        <v>416</v>
      </c>
      <c r="K47" s="109" t="s">
        <v>544</v>
      </c>
      <c r="L47" s="109" t="s">
        <v>26</v>
      </c>
      <c r="M47" s="109"/>
      <c r="N47" s="108">
        <v>21225.5</v>
      </c>
      <c r="O47" s="109"/>
      <c r="P47" s="108">
        <v>4501507.17</v>
      </c>
      <c r="Q47" s="108">
        <v>4507262.42</v>
      </c>
      <c r="R47" s="108">
        <v>15470.25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500679</v>
      </c>
      <c r="J48" s="109" t="s">
        <v>416</v>
      </c>
      <c r="K48" s="109" t="s">
        <v>543</v>
      </c>
      <c r="L48" s="109" t="s">
        <v>26</v>
      </c>
      <c r="M48" s="109"/>
      <c r="N48" s="108">
        <v>566892.18000000005</v>
      </c>
      <c r="O48" s="109"/>
      <c r="P48" s="108">
        <v>1128170.32</v>
      </c>
      <c r="Q48" s="109">
        <v>0</v>
      </c>
      <c r="R48" s="108">
        <v>1695062.5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500682</v>
      </c>
      <c r="J49" s="109" t="s">
        <v>771</v>
      </c>
      <c r="K49" s="109" t="s">
        <v>544</v>
      </c>
      <c r="L49" s="109" t="s">
        <v>26</v>
      </c>
      <c r="M49" s="109"/>
      <c r="N49" s="108">
        <v>1254.79</v>
      </c>
      <c r="O49" s="109"/>
      <c r="P49" s="108">
        <v>14261</v>
      </c>
      <c r="Q49" s="108">
        <v>14271.62</v>
      </c>
      <c r="R49" s="108">
        <v>1244.17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500682</v>
      </c>
      <c r="J50" s="109" t="s">
        <v>771</v>
      </c>
      <c r="K50" s="109" t="s">
        <v>543</v>
      </c>
      <c r="L50" s="109" t="s">
        <v>26</v>
      </c>
      <c r="M50" s="109"/>
      <c r="N50" s="108">
        <v>25556.87</v>
      </c>
      <c r="O50" s="109"/>
      <c r="P50" s="108">
        <v>8486.73</v>
      </c>
      <c r="Q50" s="108">
        <v>14424.27</v>
      </c>
      <c r="R50" s="108">
        <v>19619.330000000002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500686</v>
      </c>
      <c r="J51" s="109" t="s">
        <v>751</v>
      </c>
      <c r="K51" s="109" t="s">
        <v>544</v>
      </c>
      <c r="L51" s="109" t="s">
        <v>26</v>
      </c>
      <c r="M51" s="109"/>
      <c r="N51" s="109">
        <v>410.13</v>
      </c>
      <c r="O51" s="109"/>
      <c r="P51" s="108">
        <v>143269.03</v>
      </c>
      <c r="Q51" s="108">
        <v>143345</v>
      </c>
      <c r="R51" s="109">
        <v>334.16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500686</v>
      </c>
      <c r="J52" s="109" t="s">
        <v>751</v>
      </c>
      <c r="K52" s="109" t="s">
        <v>543</v>
      </c>
      <c r="L52" s="109" t="s">
        <v>26</v>
      </c>
      <c r="M52" s="109"/>
      <c r="N52" s="108">
        <v>7352.09</v>
      </c>
      <c r="O52" s="109"/>
      <c r="P52" s="108">
        <v>16163.65</v>
      </c>
      <c r="Q52" s="109">
        <v>0</v>
      </c>
      <c r="R52" s="108">
        <v>23515.74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500693</v>
      </c>
      <c r="J53" s="109" t="s">
        <v>417</v>
      </c>
      <c r="K53" s="109" t="s">
        <v>543</v>
      </c>
      <c r="L53" s="10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500708</v>
      </c>
      <c r="J54" s="109" t="s">
        <v>418</v>
      </c>
      <c r="K54" s="109" t="s">
        <v>544</v>
      </c>
      <c r="L54" s="109" t="s">
        <v>26</v>
      </c>
      <c r="M54" s="109"/>
      <c r="N54" s="108">
        <v>-2152.2399999999998</v>
      </c>
      <c r="O54" s="109"/>
      <c r="P54" s="108">
        <v>2858932.54</v>
      </c>
      <c r="Q54" s="108">
        <v>2858539.38</v>
      </c>
      <c r="R54" s="108">
        <v>-1759.08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500708</v>
      </c>
      <c r="J55" s="109" t="s">
        <v>418</v>
      </c>
      <c r="K55" s="109" t="s">
        <v>543</v>
      </c>
      <c r="L55" s="109" t="s">
        <v>26</v>
      </c>
      <c r="M55" s="109"/>
      <c r="N55" s="108">
        <v>173576.95999999999</v>
      </c>
      <c r="O55" s="109"/>
      <c r="P55" s="108">
        <v>226813.28</v>
      </c>
      <c r="Q55" s="108">
        <v>214254.64</v>
      </c>
      <c r="R55" s="108">
        <v>186135.6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500709</v>
      </c>
      <c r="J56" s="109" t="s">
        <v>418</v>
      </c>
      <c r="K56" s="109" t="s">
        <v>544</v>
      </c>
      <c r="L56" s="109" t="s">
        <v>26</v>
      </c>
      <c r="M56" s="109"/>
      <c r="N56" s="108">
        <v>-8708.61</v>
      </c>
      <c r="O56" s="109"/>
      <c r="P56" s="108">
        <v>11458933.23</v>
      </c>
      <c r="Q56" s="108">
        <v>11457342.43</v>
      </c>
      <c r="R56" s="108">
        <v>-7117.81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500709</v>
      </c>
      <c r="J57" s="109" t="s">
        <v>418</v>
      </c>
      <c r="K57" s="109" t="s">
        <v>543</v>
      </c>
      <c r="L57" s="109" t="s">
        <v>26</v>
      </c>
      <c r="M57" s="109"/>
      <c r="N57" s="108">
        <v>702325.42</v>
      </c>
      <c r="O57" s="109"/>
      <c r="P57" s="108">
        <v>917729.5</v>
      </c>
      <c r="Q57" s="108">
        <v>866914.9</v>
      </c>
      <c r="R57" s="108">
        <v>753140.02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500710</v>
      </c>
      <c r="J58" s="109" t="s">
        <v>772</v>
      </c>
      <c r="K58" s="109" t="s">
        <v>543</v>
      </c>
      <c r="L58" s="109" t="s">
        <v>26</v>
      </c>
      <c r="M58" s="109"/>
      <c r="N58" s="109">
        <v>565.66999999999996</v>
      </c>
      <c r="O58" s="109"/>
      <c r="P58" s="109">
        <v>882.52</v>
      </c>
      <c r="Q58" s="109">
        <v>887.73</v>
      </c>
      <c r="R58" s="109">
        <v>560.46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500724</v>
      </c>
      <c r="J59" s="109" t="s">
        <v>414</v>
      </c>
      <c r="K59" s="109" t="s">
        <v>544</v>
      </c>
      <c r="L59" s="109" t="s">
        <v>26</v>
      </c>
      <c r="M59" s="109"/>
      <c r="N59" s="108">
        <v>1694.3</v>
      </c>
      <c r="O59" s="109"/>
      <c r="P59" s="108">
        <v>329454.58</v>
      </c>
      <c r="Q59" s="108">
        <v>330234.36</v>
      </c>
      <c r="R59" s="109">
        <v>914.52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500724</v>
      </c>
      <c r="J60" s="109" t="s">
        <v>414</v>
      </c>
      <c r="K60" s="109" t="s">
        <v>543</v>
      </c>
      <c r="L60" s="109" t="s">
        <v>26</v>
      </c>
      <c r="M60" s="109"/>
      <c r="N60" s="108">
        <v>245884.14</v>
      </c>
      <c r="O60" s="109"/>
      <c r="P60" s="108">
        <v>151877.54</v>
      </c>
      <c r="Q60" s="108">
        <v>190973.74</v>
      </c>
      <c r="R60" s="108">
        <v>206787.94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500732</v>
      </c>
      <c r="J61" s="109" t="s">
        <v>647</v>
      </c>
      <c r="K61" s="109" t="s">
        <v>544</v>
      </c>
      <c r="L61" s="109" t="s">
        <v>26</v>
      </c>
      <c r="M61" s="109"/>
      <c r="N61" s="109">
        <v>621.16</v>
      </c>
      <c r="O61" s="109"/>
      <c r="P61" s="108">
        <v>14829.11</v>
      </c>
      <c r="Q61" s="108">
        <v>14841.9</v>
      </c>
      <c r="R61" s="109">
        <v>608.37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500732</v>
      </c>
      <c r="J62" s="109" t="s">
        <v>647</v>
      </c>
      <c r="K62" s="109" t="s">
        <v>543</v>
      </c>
      <c r="L62" s="109" t="s">
        <v>26</v>
      </c>
      <c r="M62" s="109"/>
      <c r="N62" s="108">
        <v>7705.96</v>
      </c>
      <c r="O62" s="109"/>
      <c r="P62" s="108">
        <v>4475.32</v>
      </c>
      <c r="Q62" s="108">
        <v>9459.51</v>
      </c>
      <c r="R62" s="108">
        <v>2721.77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500734</v>
      </c>
      <c r="J63" s="109" t="s">
        <v>648</v>
      </c>
      <c r="K63" s="109" t="s">
        <v>544</v>
      </c>
      <c r="L63" s="109" t="s">
        <v>26</v>
      </c>
      <c r="M63" s="109"/>
      <c r="N63" s="108">
        <v>1460.52</v>
      </c>
      <c r="O63" s="109"/>
      <c r="P63" s="108">
        <v>117814.84</v>
      </c>
      <c r="Q63" s="108">
        <v>118040.18</v>
      </c>
      <c r="R63" s="108">
        <v>1235.18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500734</v>
      </c>
      <c r="J64" s="109" t="s">
        <v>648</v>
      </c>
      <c r="K64" s="109" t="s">
        <v>543</v>
      </c>
      <c r="L64" s="109" t="s">
        <v>26</v>
      </c>
      <c r="M64" s="109"/>
      <c r="N64" s="108">
        <v>66509.19</v>
      </c>
      <c r="O64" s="109"/>
      <c r="P64" s="108">
        <v>42935.35</v>
      </c>
      <c r="Q64" s="108">
        <v>63936.73</v>
      </c>
      <c r="R64" s="108">
        <v>45507.81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500735</v>
      </c>
      <c r="J65" s="109" t="s">
        <v>773</v>
      </c>
      <c r="K65" s="109" t="s">
        <v>544</v>
      </c>
      <c r="L65" s="109" t="s">
        <v>26</v>
      </c>
      <c r="M65" s="109"/>
      <c r="N65" s="108">
        <v>386085.83</v>
      </c>
      <c r="O65" s="109"/>
      <c r="P65" s="108">
        <v>4250905.12</v>
      </c>
      <c r="Q65" s="108">
        <v>4272975.5599999996</v>
      </c>
      <c r="R65" s="108">
        <v>364015.39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500735</v>
      </c>
      <c r="J66" s="109" t="s">
        <v>773</v>
      </c>
      <c r="K66" s="109" t="s">
        <v>543</v>
      </c>
      <c r="L66" s="109" t="s">
        <v>26</v>
      </c>
      <c r="M66" s="109"/>
      <c r="N66" s="108">
        <v>1869235.52</v>
      </c>
      <c r="O66" s="109"/>
      <c r="P66" s="108">
        <v>1098901.22</v>
      </c>
      <c r="Q66" s="109">
        <v>0</v>
      </c>
      <c r="R66" s="108">
        <v>2968136.74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500746</v>
      </c>
      <c r="J67" s="109" t="s">
        <v>420</v>
      </c>
      <c r="K67" s="109" t="s">
        <v>544</v>
      </c>
      <c r="L67" s="109" t="s">
        <v>26</v>
      </c>
      <c r="M67" s="109"/>
      <c r="N67" s="108">
        <v>255286.08</v>
      </c>
      <c r="O67" s="109"/>
      <c r="P67" s="108">
        <v>1905884</v>
      </c>
      <c r="Q67" s="108">
        <v>1905609.42</v>
      </c>
      <c r="R67" s="108">
        <v>255560.66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500746</v>
      </c>
      <c r="J68" s="109" t="s">
        <v>420</v>
      </c>
      <c r="K68" s="109" t="s">
        <v>543</v>
      </c>
      <c r="L68" s="109" t="s">
        <v>26</v>
      </c>
      <c r="M68" s="109"/>
      <c r="N68" s="108">
        <v>3903574.98</v>
      </c>
      <c r="O68" s="109"/>
      <c r="P68" s="108">
        <v>845830.21</v>
      </c>
      <c r="Q68" s="108">
        <v>4915342.24</v>
      </c>
      <c r="R68" s="108">
        <v>-165937.04999999999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500748</v>
      </c>
      <c r="J69" s="109" t="s">
        <v>752</v>
      </c>
      <c r="K69" s="109" t="s">
        <v>543</v>
      </c>
      <c r="L69" s="109" t="s">
        <v>26</v>
      </c>
      <c r="M69" s="109"/>
      <c r="N69" s="109">
        <v>0</v>
      </c>
      <c r="O69" s="109"/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500749</v>
      </c>
      <c r="J70" s="109" t="s">
        <v>421</v>
      </c>
      <c r="K70" s="109" t="s">
        <v>544</v>
      </c>
      <c r="L70" s="109" t="s">
        <v>26</v>
      </c>
      <c r="M70" s="109"/>
      <c r="N70" s="108">
        <v>188697.92</v>
      </c>
      <c r="O70" s="109"/>
      <c r="P70" s="108">
        <v>2301873.0299999998</v>
      </c>
      <c r="Q70" s="108">
        <v>2294617.36</v>
      </c>
      <c r="R70" s="108">
        <v>195953.59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500749</v>
      </c>
      <c r="J71" s="109" t="s">
        <v>421</v>
      </c>
      <c r="K71" s="109" t="s">
        <v>543</v>
      </c>
      <c r="L71" s="109" t="s">
        <v>26</v>
      </c>
      <c r="M71" s="109"/>
      <c r="N71" s="108">
        <v>2302966.15</v>
      </c>
      <c r="O71" s="109"/>
      <c r="P71" s="108">
        <v>493987.15</v>
      </c>
      <c r="Q71" s="108">
        <v>2930338.32</v>
      </c>
      <c r="R71" s="108">
        <v>-133385.01999999999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500776</v>
      </c>
      <c r="J72" s="109" t="s">
        <v>424</v>
      </c>
      <c r="K72" s="109" t="s">
        <v>544</v>
      </c>
      <c r="L72" s="109" t="s">
        <v>26</v>
      </c>
      <c r="M72" s="109"/>
      <c r="N72" s="108">
        <v>6043.06</v>
      </c>
      <c r="O72" s="109"/>
      <c r="P72" s="108">
        <v>1548859.32</v>
      </c>
      <c r="Q72" s="108">
        <v>1552606.17</v>
      </c>
      <c r="R72" s="108">
        <v>2296.21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500776</v>
      </c>
      <c r="J73" s="109" t="s">
        <v>424</v>
      </c>
      <c r="K73" s="109" t="s">
        <v>543</v>
      </c>
      <c r="L73" s="109" t="s">
        <v>26</v>
      </c>
      <c r="M73" s="109"/>
      <c r="N73" s="108">
        <v>1173028.19</v>
      </c>
      <c r="O73" s="109"/>
      <c r="P73" s="108">
        <v>455687.63</v>
      </c>
      <c r="Q73" s="108">
        <v>1160356.42</v>
      </c>
      <c r="R73" s="108">
        <v>468359.4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500781</v>
      </c>
      <c r="J74" s="109" t="s">
        <v>424</v>
      </c>
      <c r="K74" s="109" t="s">
        <v>544</v>
      </c>
      <c r="L74" s="109" t="s">
        <v>26</v>
      </c>
      <c r="M74" s="109"/>
      <c r="N74" s="108">
        <v>9902.4599999999991</v>
      </c>
      <c r="O74" s="109"/>
      <c r="P74" s="108">
        <v>318602.06</v>
      </c>
      <c r="Q74" s="108">
        <v>319203.07</v>
      </c>
      <c r="R74" s="108">
        <v>9301.4500000000007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500781</v>
      </c>
      <c r="J75" s="109" t="s">
        <v>424</v>
      </c>
      <c r="K75" s="109" t="s">
        <v>543</v>
      </c>
      <c r="L75" s="109" t="s">
        <v>26</v>
      </c>
      <c r="M75" s="109"/>
      <c r="N75" s="108">
        <v>303014.28999999998</v>
      </c>
      <c r="O75" s="109"/>
      <c r="P75" s="108">
        <v>102019.22</v>
      </c>
      <c r="Q75" s="108">
        <v>308965.87</v>
      </c>
      <c r="R75" s="108">
        <v>96067.64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500787</v>
      </c>
      <c r="J76" s="109" t="s">
        <v>775</v>
      </c>
      <c r="K76" s="109" t="s">
        <v>544</v>
      </c>
      <c r="L76" s="109" t="s">
        <v>26</v>
      </c>
      <c r="M76" s="109"/>
      <c r="N76" s="108">
        <v>-6957.65</v>
      </c>
      <c r="O76" s="109"/>
      <c r="P76" s="108">
        <v>6957.65</v>
      </c>
      <c r="Q76" s="108">
        <v>10262.51</v>
      </c>
      <c r="R76" s="108">
        <v>-10262.51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500787</v>
      </c>
      <c r="J77" s="109" t="s">
        <v>775</v>
      </c>
      <c r="K77" s="109" t="s">
        <v>543</v>
      </c>
      <c r="L77" s="109" t="s">
        <v>26</v>
      </c>
      <c r="M77" s="109"/>
      <c r="N77" s="108">
        <v>344672.06</v>
      </c>
      <c r="O77" s="109"/>
      <c r="P77" s="108">
        <v>144157.78</v>
      </c>
      <c r="Q77" s="109">
        <v>0.04</v>
      </c>
      <c r="R77" s="108">
        <v>488829.8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500793</v>
      </c>
      <c r="J78" s="109" t="s">
        <v>753</v>
      </c>
      <c r="K78" s="109" t="s">
        <v>544</v>
      </c>
      <c r="L78" s="109" t="s">
        <v>26</v>
      </c>
      <c r="M78" s="109"/>
      <c r="N78" s="108">
        <v>-7119.73</v>
      </c>
      <c r="O78" s="109"/>
      <c r="P78" s="108">
        <v>153839.29</v>
      </c>
      <c r="Q78" s="108">
        <v>154256.65</v>
      </c>
      <c r="R78" s="108">
        <v>-7537.09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500793</v>
      </c>
      <c r="J79" s="109" t="s">
        <v>753</v>
      </c>
      <c r="K79" s="109" t="s">
        <v>543</v>
      </c>
      <c r="L79" s="109" t="s">
        <v>26</v>
      </c>
      <c r="M79" s="109"/>
      <c r="N79" s="108">
        <v>49765.49</v>
      </c>
      <c r="O79" s="109"/>
      <c r="P79" s="108">
        <v>44465.47</v>
      </c>
      <c r="Q79" s="109">
        <v>0</v>
      </c>
      <c r="R79" s="108">
        <v>94230.96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500796</v>
      </c>
      <c r="J80" s="109" t="s">
        <v>776</v>
      </c>
      <c r="K80" s="109" t="s">
        <v>543</v>
      </c>
      <c r="L80" s="109" t="s">
        <v>26</v>
      </c>
      <c r="M80" s="109"/>
      <c r="N80" s="108">
        <v>1498.05</v>
      </c>
      <c r="O80" s="109"/>
      <c r="P80" s="108">
        <v>2612.5700000000002</v>
      </c>
      <c r="Q80" s="108">
        <v>1872.56</v>
      </c>
      <c r="R80" s="108">
        <v>2238.06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500805</v>
      </c>
      <c r="J81" s="109" t="s">
        <v>425</v>
      </c>
      <c r="K81" s="109" t="s">
        <v>544</v>
      </c>
      <c r="L81" s="109" t="s">
        <v>26</v>
      </c>
      <c r="M81" s="109"/>
      <c r="N81" s="108">
        <v>20338.759999999998</v>
      </c>
      <c r="O81" s="109"/>
      <c r="P81" s="108">
        <v>1626430.05</v>
      </c>
      <c r="Q81" s="108">
        <v>1644040.49</v>
      </c>
      <c r="R81" s="108">
        <v>2728.32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500805</v>
      </c>
      <c r="J82" s="109" t="s">
        <v>425</v>
      </c>
      <c r="K82" s="109" t="s">
        <v>543</v>
      </c>
      <c r="L82" s="109" t="s">
        <v>26</v>
      </c>
      <c r="M82" s="109"/>
      <c r="N82" s="108">
        <v>1779228.74</v>
      </c>
      <c r="O82" s="109"/>
      <c r="P82" s="108">
        <v>880671.93</v>
      </c>
      <c r="Q82" s="108">
        <v>2573937.9700000002</v>
      </c>
      <c r="R82" s="108">
        <v>85962.7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500807</v>
      </c>
      <c r="J83" s="109" t="s">
        <v>427</v>
      </c>
      <c r="K83" s="109" t="s">
        <v>544</v>
      </c>
      <c r="L83" s="109" t="s">
        <v>26</v>
      </c>
      <c r="M83" s="109"/>
      <c r="N83" s="108">
        <v>-145940.76999999999</v>
      </c>
      <c r="O83" s="109"/>
      <c r="P83" s="108">
        <v>696396.80000000005</v>
      </c>
      <c r="Q83" s="108">
        <v>718374.73</v>
      </c>
      <c r="R83" s="108">
        <v>-167918.7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500807</v>
      </c>
      <c r="J84" s="109" t="s">
        <v>427</v>
      </c>
      <c r="K84" s="109" t="s">
        <v>543</v>
      </c>
      <c r="L84" s="109" t="s">
        <v>26</v>
      </c>
      <c r="M84" s="109"/>
      <c r="N84" s="108">
        <v>2391812.09</v>
      </c>
      <c r="O84" s="109"/>
      <c r="P84" s="108">
        <v>449699.39</v>
      </c>
      <c r="Q84" s="108">
        <v>2628237.5299999998</v>
      </c>
      <c r="R84" s="108">
        <v>213273.95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500808</v>
      </c>
      <c r="J85" s="109" t="s">
        <v>427</v>
      </c>
      <c r="K85" s="109" t="s">
        <v>544</v>
      </c>
      <c r="L85" s="109" t="s">
        <v>26</v>
      </c>
      <c r="M85" s="109"/>
      <c r="N85" s="108">
        <v>-107895.57</v>
      </c>
      <c r="O85" s="109"/>
      <c r="P85" s="108">
        <v>485392.58</v>
      </c>
      <c r="Q85" s="108">
        <v>504092.68</v>
      </c>
      <c r="R85" s="108">
        <v>-126595.67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500808</v>
      </c>
      <c r="J86" s="109" t="s">
        <v>427</v>
      </c>
      <c r="K86" s="109" t="s">
        <v>543</v>
      </c>
      <c r="L86" s="109" t="s">
        <v>26</v>
      </c>
      <c r="M86" s="109"/>
      <c r="N86" s="108">
        <v>2018814.07</v>
      </c>
      <c r="O86" s="109"/>
      <c r="P86" s="108">
        <v>388682.32</v>
      </c>
      <c r="Q86" s="108">
        <v>2241212.62</v>
      </c>
      <c r="R86" s="108">
        <v>166283.76999999999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500827</v>
      </c>
      <c r="J87" s="109" t="s">
        <v>427</v>
      </c>
      <c r="K87" s="109" t="s">
        <v>544</v>
      </c>
      <c r="L87" s="109" t="s">
        <v>26</v>
      </c>
      <c r="M87" s="109"/>
      <c r="N87" s="108">
        <v>-138838.32</v>
      </c>
      <c r="O87" s="109"/>
      <c r="P87" s="108">
        <v>588204.1</v>
      </c>
      <c r="Q87" s="108">
        <v>615658.32999999996</v>
      </c>
      <c r="R87" s="108">
        <v>-166292.54999999999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500827</v>
      </c>
      <c r="J88" s="109" t="s">
        <v>427</v>
      </c>
      <c r="K88" s="109" t="s">
        <v>543</v>
      </c>
      <c r="L88" s="109" t="s">
        <v>26</v>
      </c>
      <c r="M88" s="109"/>
      <c r="N88" s="108">
        <v>2944314.86</v>
      </c>
      <c r="O88" s="109"/>
      <c r="P88" s="108">
        <v>581175.1</v>
      </c>
      <c r="Q88" s="108">
        <v>3296366.04</v>
      </c>
      <c r="R88" s="108">
        <v>229123.92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500840</v>
      </c>
      <c r="J89" s="109" t="s">
        <v>428</v>
      </c>
      <c r="K89" s="109" t="s">
        <v>544</v>
      </c>
      <c r="L89" s="109" t="s">
        <v>26</v>
      </c>
      <c r="M89" s="109"/>
      <c r="N89" s="108">
        <v>-6284.9</v>
      </c>
      <c r="O89" s="109"/>
      <c r="P89" s="108">
        <v>139091.07</v>
      </c>
      <c r="Q89" s="108">
        <v>139996.82999999999</v>
      </c>
      <c r="R89" s="108">
        <v>-7190.66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500840</v>
      </c>
      <c r="J90" s="109" t="s">
        <v>428</v>
      </c>
      <c r="K90" s="109" t="s">
        <v>543</v>
      </c>
      <c r="L90" s="109" t="s">
        <v>26</v>
      </c>
      <c r="M90" s="109"/>
      <c r="N90" s="108">
        <v>228827.92</v>
      </c>
      <c r="O90" s="109"/>
      <c r="P90" s="108">
        <v>106919.25</v>
      </c>
      <c r="Q90" s="108">
        <v>133288.59</v>
      </c>
      <c r="R90" s="108">
        <v>202458.58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500845</v>
      </c>
      <c r="J91" s="109" t="s">
        <v>754</v>
      </c>
      <c r="K91" s="109" t="s">
        <v>544</v>
      </c>
      <c r="L91" s="109" t="s">
        <v>26</v>
      </c>
      <c r="M91" s="109"/>
      <c r="N91" s="108">
        <v>-142144.54999999999</v>
      </c>
      <c r="O91" s="109"/>
      <c r="P91" s="108">
        <v>1678150.91</v>
      </c>
      <c r="Q91" s="108">
        <v>1689611.53</v>
      </c>
      <c r="R91" s="108">
        <v>-153605.17000000001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500845</v>
      </c>
      <c r="J92" s="109" t="s">
        <v>754</v>
      </c>
      <c r="K92" s="109" t="s">
        <v>543</v>
      </c>
      <c r="L92" s="109" t="s">
        <v>26</v>
      </c>
      <c r="M92" s="109"/>
      <c r="N92" s="108">
        <v>1313273.8799999999</v>
      </c>
      <c r="O92" s="109"/>
      <c r="P92" s="108">
        <v>1420941.01</v>
      </c>
      <c r="Q92" s="109">
        <v>0</v>
      </c>
      <c r="R92" s="108">
        <v>2734214.89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500846</v>
      </c>
      <c r="J93" s="109" t="s">
        <v>754</v>
      </c>
      <c r="K93" s="109" t="s">
        <v>544</v>
      </c>
      <c r="L93" s="109" t="s">
        <v>26</v>
      </c>
      <c r="M93" s="109"/>
      <c r="N93" s="108">
        <v>-7871.92</v>
      </c>
      <c r="O93" s="109"/>
      <c r="P93" s="108">
        <v>107627.13</v>
      </c>
      <c r="Q93" s="108">
        <v>108196.37</v>
      </c>
      <c r="R93" s="108">
        <v>-8441.16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500846</v>
      </c>
      <c r="J94" s="109" t="s">
        <v>754</v>
      </c>
      <c r="K94" s="109" t="s">
        <v>543</v>
      </c>
      <c r="L94" s="109" t="s">
        <v>26</v>
      </c>
      <c r="M94" s="109"/>
      <c r="N94" s="108">
        <v>66040.259999999995</v>
      </c>
      <c r="O94" s="109"/>
      <c r="P94" s="108">
        <v>66132.39</v>
      </c>
      <c r="Q94" s="109">
        <v>0</v>
      </c>
      <c r="R94" s="108">
        <v>132172.65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544</v>
      </c>
      <c r="L95" s="109" t="s">
        <v>26</v>
      </c>
      <c r="M95" s="109"/>
      <c r="N95" s="108">
        <v>-121096.96000000001</v>
      </c>
      <c r="O95" s="109"/>
      <c r="P95" s="108">
        <v>351889.54</v>
      </c>
      <c r="Q95" s="108">
        <v>367288.94</v>
      </c>
      <c r="R95" s="108">
        <v>-136496.35999999999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500856</v>
      </c>
      <c r="J96" s="109" t="s">
        <v>755</v>
      </c>
      <c r="K96" s="109" t="s">
        <v>543</v>
      </c>
      <c r="L96" s="109" t="s">
        <v>26</v>
      </c>
      <c r="M96" s="109"/>
      <c r="N96" s="108">
        <v>1902725.08</v>
      </c>
      <c r="O96" s="109"/>
      <c r="P96" s="108">
        <v>282857.46999999997</v>
      </c>
      <c r="Q96" s="108">
        <v>281313</v>
      </c>
      <c r="R96" s="108">
        <v>1904269.55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500875</v>
      </c>
      <c r="J97" s="109" t="s">
        <v>777</v>
      </c>
      <c r="K97" s="109" t="s">
        <v>544</v>
      </c>
      <c r="L97" s="109" t="s">
        <v>26</v>
      </c>
      <c r="M97" s="109"/>
      <c r="N97" s="108">
        <v>-5499.14</v>
      </c>
      <c r="O97" s="109"/>
      <c r="P97" s="108">
        <v>90391.5</v>
      </c>
      <c r="Q97" s="108">
        <v>89909.06</v>
      </c>
      <c r="R97" s="108">
        <v>-5016.7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500875</v>
      </c>
      <c r="J98" s="109" t="s">
        <v>777</v>
      </c>
      <c r="K98" s="109" t="s">
        <v>543</v>
      </c>
      <c r="L98" s="109" t="s">
        <v>26</v>
      </c>
      <c r="M98" s="109"/>
      <c r="N98" s="108">
        <v>298728.75</v>
      </c>
      <c r="O98" s="109"/>
      <c r="P98" s="108">
        <v>136678.5</v>
      </c>
      <c r="Q98" s="108">
        <v>404827.49</v>
      </c>
      <c r="R98" s="108">
        <v>30579.759999999998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500877</v>
      </c>
      <c r="J99" s="109" t="s">
        <v>634</v>
      </c>
      <c r="K99" s="109" t="s">
        <v>544</v>
      </c>
      <c r="L99" s="109" t="s">
        <v>26</v>
      </c>
      <c r="M99" s="109"/>
      <c r="N99" s="108">
        <v>-96640.83</v>
      </c>
      <c r="O99" s="109"/>
      <c r="P99" s="108">
        <v>1428495.71</v>
      </c>
      <c r="Q99" s="108">
        <v>1439593.44</v>
      </c>
      <c r="R99" s="108">
        <v>-107738.56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500877</v>
      </c>
      <c r="J100" s="109" t="s">
        <v>634</v>
      </c>
      <c r="K100" s="109" t="s">
        <v>543</v>
      </c>
      <c r="L100" s="109" t="s">
        <v>26</v>
      </c>
      <c r="M100" s="109"/>
      <c r="N100" s="108">
        <v>1230688.8500000001</v>
      </c>
      <c r="O100" s="109"/>
      <c r="P100" s="108">
        <v>966984.99</v>
      </c>
      <c r="Q100" s="109">
        <v>0</v>
      </c>
      <c r="R100" s="108">
        <v>2197673.84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500878</v>
      </c>
      <c r="J101" s="109" t="s">
        <v>430</v>
      </c>
      <c r="K101" s="109" t="s">
        <v>543</v>
      </c>
      <c r="L101" s="109" t="s">
        <v>26</v>
      </c>
      <c r="M101" s="109"/>
      <c r="N101" s="108">
        <v>1282.3499999999999</v>
      </c>
      <c r="O101" s="109"/>
      <c r="P101" s="108">
        <v>7917.88</v>
      </c>
      <c r="Q101" s="108">
        <v>7694.15</v>
      </c>
      <c r="R101" s="108">
        <v>1506.08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500883</v>
      </c>
      <c r="J102" s="109" t="s">
        <v>431</v>
      </c>
      <c r="K102" s="109" t="s">
        <v>544</v>
      </c>
      <c r="L102" s="109" t="s">
        <v>26</v>
      </c>
      <c r="M102" s="109"/>
      <c r="N102" s="108">
        <v>-22536.73</v>
      </c>
      <c r="O102" s="109"/>
      <c r="P102" s="108">
        <v>71380.149999999994</v>
      </c>
      <c r="Q102" s="108">
        <v>75498.28</v>
      </c>
      <c r="R102" s="108">
        <v>-26654.86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500883</v>
      </c>
      <c r="J103" s="109" t="s">
        <v>431</v>
      </c>
      <c r="K103" s="109" t="s">
        <v>543</v>
      </c>
      <c r="L103" s="109" t="s">
        <v>26</v>
      </c>
      <c r="M103" s="109"/>
      <c r="N103" s="108">
        <v>451877.31</v>
      </c>
      <c r="O103" s="109"/>
      <c r="P103" s="108">
        <v>79329.55</v>
      </c>
      <c r="Q103" s="108">
        <v>6512.52</v>
      </c>
      <c r="R103" s="108">
        <v>524694.34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500884</v>
      </c>
      <c r="J104" s="109" t="s">
        <v>431</v>
      </c>
      <c r="K104" s="109" t="s">
        <v>544</v>
      </c>
      <c r="L104" s="109" t="s">
        <v>26</v>
      </c>
      <c r="M104" s="109"/>
      <c r="N104" s="108">
        <v>-32513.22</v>
      </c>
      <c r="O104" s="109"/>
      <c r="P104" s="108">
        <v>97821.18</v>
      </c>
      <c r="Q104" s="108">
        <v>103999.94</v>
      </c>
      <c r="R104" s="108">
        <v>-38691.980000000003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500884</v>
      </c>
      <c r="J105" s="109" t="s">
        <v>431</v>
      </c>
      <c r="K105" s="109" t="s">
        <v>543</v>
      </c>
      <c r="L105" s="109" t="s">
        <v>26</v>
      </c>
      <c r="M105" s="109"/>
      <c r="N105" s="108">
        <v>673567.34</v>
      </c>
      <c r="O105" s="109"/>
      <c r="P105" s="108">
        <v>116773.82</v>
      </c>
      <c r="Q105" s="108">
        <v>7384.51</v>
      </c>
      <c r="R105" s="108">
        <v>782956.65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500885</v>
      </c>
      <c r="J106" s="109" t="s">
        <v>432</v>
      </c>
      <c r="K106" s="109" t="s">
        <v>544</v>
      </c>
      <c r="L106" s="109" t="s">
        <v>26</v>
      </c>
      <c r="M106" s="109"/>
      <c r="N106" s="108">
        <v>-27356.43</v>
      </c>
      <c r="O106" s="109"/>
      <c r="P106" s="108">
        <v>406484.08</v>
      </c>
      <c r="Q106" s="108">
        <v>407320.04</v>
      </c>
      <c r="R106" s="108">
        <v>-28192.39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500885</v>
      </c>
      <c r="J107" s="109" t="s">
        <v>432</v>
      </c>
      <c r="K107" s="109" t="s">
        <v>543</v>
      </c>
      <c r="L107" s="109" t="s">
        <v>26</v>
      </c>
      <c r="M107" s="109"/>
      <c r="N107" s="108">
        <v>112780.71</v>
      </c>
      <c r="O107" s="109"/>
      <c r="P107" s="108">
        <v>327779.90999999997</v>
      </c>
      <c r="Q107" s="109">
        <v>0</v>
      </c>
      <c r="R107" s="108">
        <v>440560.62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500896</v>
      </c>
      <c r="J108" s="109" t="s">
        <v>756</v>
      </c>
      <c r="K108" s="109" t="s">
        <v>544</v>
      </c>
      <c r="L108" s="109" t="s">
        <v>26</v>
      </c>
      <c r="M108" s="109"/>
      <c r="N108" s="108">
        <v>-3562.33</v>
      </c>
      <c r="O108" s="109"/>
      <c r="P108" s="108">
        <v>41941.129999999997</v>
      </c>
      <c r="Q108" s="108">
        <v>42732.76</v>
      </c>
      <c r="R108" s="108">
        <v>-4353.96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500896</v>
      </c>
      <c r="J109" s="109" t="s">
        <v>756</v>
      </c>
      <c r="K109" s="109" t="s">
        <v>543</v>
      </c>
      <c r="L109" s="109" t="s">
        <v>26</v>
      </c>
      <c r="M109" s="109"/>
      <c r="N109" s="108">
        <v>84456.17</v>
      </c>
      <c r="O109" s="109"/>
      <c r="P109" s="108">
        <v>56435.71</v>
      </c>
      <c r="Q109" s="109">
        <v>0</v>
      </c>
      <c r="R109" s="108">
        <v>140891.88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500901</v>
      </c>
      <c r="J110" s="109" t="s">
        <v>778</v>
      </c>
      <c r="K110" s="109" t="s">
        <v>543</v>
      </c>
      <c r="L110" s="109" t="s">
        <v>26</v>
      </c>
      <c r="M110" s="109"/>
      <c r="N110" s="108">
        <v>20943.27</v>
      </c>
      <c r="O110" s="109"/>
      <c r="P110" s="108">
        <v>8791.2199999999993</v>
      </c>
      <c r="Q110" s="109">
        <v>0</v>
      </c>
      <c r="R110" s="108">
        <v>29734.49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500905</v>
      </c>
      <c r="J111" s="109" t="s">
        <v>433</v>
      </c>
      <c r="K111" s="109" t="s">
        <v>544</v>
      </c>
      <c r="L111" s="109" t="s">
        <v>26</v>
      </c>
      <c r="M111" s="109"/>
      <c r="N111" s="109">
        <v>-292</v>
      </c>
      <c r="O111" s="109"/>
      <c r="P111" s="108">
        <v>2817.29</v>
      </c>
      <c r="Q111" s="108">
        <v>2805.25</v>
      </c>
      <c r="R111" s="109">
        <v>-279.95999999999998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500905</v>
      </c>
      <c r="J112" s="109" t="s">
        <v>433</v>
      </c>
      <c r="K112" s="109" t="s">
        <v>543</v>
      </c>
      <c r="L112" s="109" t="s">
        <v>26</v>
      </c>
      <c r="M112" s="109"/>
      <c r="N112" s="108">
        <v>3865.91</v>
      </c>
      <c r="O112" s="109"/>
      <c r="P112" s="108">
        <v>7634.87</v>
      </c>
      <c r="Q112" s="108">
        <v>7160.13</v>
      </c>
      <c r="R112" s="108">
        <v>4340.6499999999996</v>
      </c>
    </row>
    <row r="113" spans="2:18" x14ac:dyDescent="0.2">
      <c r="B113" s="109"/>
      <c r="C113" s="109"/>
      <c r="D113" s="109" t="s">
        <v>384</v>
      </c>
      <c r="E113" s="109"/>
      <c r="F113" s="109">
        <v>138901</v>
      </c>
      <c r="G113" s="109"/>
      <c r="H113" s="109"/>
      <c r="I113" s="109">
        <v>500913</v>
      </c>
      <c r="J113" s="109" t="s">
        <v>434</v>
      </c>
      <c r="K113" s="109" t="s">
        <v>544</v>
      </c>
      <c r="L113" s="109" t="s">
        <v>26</v>
      </c>
      <c r="M113" s="109"/>
      <c r="N113" s="108">
        <v>-39387.769999999997</v>
      </c>
      <c r="O113" s="109"/>
      <c r="P113" s="108">
        <v>347427.57</v>
      </c>
      <c r="Q113" s="108">
        <v>348682.14</v>
      </c>
      <c r="R113" s="108">
        <v>-40642.339999999997</v>
      </c>
    </row>
    <row r="114" spans="2:18" x14ac:dyDescent="0.2">
      <c r="B114" s="109"/>
      <c r="C114" s="109"/>
      <c r="D114" s="109" t="s">
        <v>384</v>
      </c>
      <c r="E114" s="109"/>
      <c r="F114" s="109">
        <v>138901</v>
      </c>
      <c r="G114" s="109"/>
      <c r="H114" s="109"/>
      <c r="I114" s="109">
        <v>500913</v>
      </c>
      <c r="J114" s="109" t="s">
        <v>434</v>
      </c>
      <c r="K114" s="109" t="s">
        <v>543</v>
      </c>
      <c r="L114" s="109" t="s">
        <v>26</v>
      </c>
      <c r="M114" s="109"/>
      <c r="N114" s="108">
        <v>703162.08</v>
      </c>
      <c r="O114" s="109"/>
      <c r="P114" s="108">
        <v>1359532.3</v>
      </c>
      <c r="Q114" s="108">
        <v>943596.55</v>
      </c>
      <c r="R114" s="108">
        <v>1119097.83</v>
      </c>
    </row>
    <row r="115" spans="2:18" x14ac:dyDescent="0.2">
      <c r="B115" s="109"/>
      <c r="C115" s="109"/>
      <c r="D115" s="109" t="s">
        <v>384</v>
      </c>
      <c r="E115" s="109"/>
      <c r="F115" s="109">
        <v>138901</v>
      </c>
      <c r="G115" s="109"/>
      <c r="H115" s="109"/>
      <c r="I115" s="109">
        <v>500914</v>
      </c>
      <c r="J115" s="109" t="s">
        <v>435</v>
      </c>
      <c r="K115" s="109" t="s">
        <v>544</v>
      </c>
      <c r="L115" s="109" t="s">
        <v>26</v>
      </c>
      <c r="M115" s="109"/>
      <c r="N115" s="108">
        <v>-10580.97</v>
      </c>
      <c r="O115" s="109"/>
      <c r="P115" s="108">
        <v>57239.72</v>
      </c>
      <c r="Q115" s="108">
        <v>56627.37</v>
      </c>
      <c r="R115" s="108">
        <v>-9968.6200000000008</v>
      </c>
    </row>
    <row r="116" spans="2:18" x14ac:dyDescent="0.2">
      <c r="B116" s="109"/>
      <c r="C116" s="109"/>
      <c r="D116" s="109" t="s">
        <v>384</v>
      </c>
      <c r="E116" s="109"/>
      <c r="F116" s="109">
        <v>138901</v>
      </c>
      <c r="G116" s="109"/>
      <c r="H116" s="109"/>
      <c r="I116" s="109">
        <v>500914</v>
      </c>
      <c r="J116" s="109" t="s">
        <v>435</v>
      </c>
      <c r="K116" s="109" t="s">
        <v>543</v>
      </c>
      <c r="L116" s="109" t="s">
        <v>26</v>
      </c>
      <c r="M116" s="109"/>
      <c r="N116" s="108">
        <v>185532.91</v>
      </c>
      <c r="O116" s="109"/>
      <c r="P116" s="108">
        <v>86984.82</v>
      </c>
      <c r="Q116" s="108">
        <v>256595.85</v>
      </c>
      <c r="R116" s="108">
        <v>15921.88</v>
      </c>
    </row>
    <row r="117" spans="2:18" x14ac:dyDescent="0.2">
      <c r="B117" s="109"/>
      <c r="C117" s="109"/>
      <c r="D117" s="109" t="s">
        <v>384</v>
      </c>
      <c r="E117" s="109"/>
      <c r="F117" s="109">
        <v>138901</v>
      </c>
      <c r="G117" s="109"/>
      <c r="H117" s="109"/>
      <c r="I117" s="109">
        <v>500915</v>
      </c>
      <c r="J117" s="109" t="s">
        <v>779</v>
      </c>
      <c r="K117" s="109" t="s">
        <v>543</v>
      </c>
      <c r="L117" s="109" t="s">
        <v>26</v>
      </c>
      <c r="M117" s="109"/>
      <c r="N117" s="108">
        <v>33411.4</v>
      </c>
      <c r="O117" s="109"/>
      <c r="P117" s="108">
        <v>11957.32</v>
      </c>
      <c r="Q117" s="108">
        <v>22887.46</v>
      </c>
      <c r="R117" s="108">
        <v>22481.26</v>
      </c>
    </row>
    <row r="118" spans="2:18" x14ac:dyDescent="0.2">
      <c r="B118" s="109"/>
      <c r="C118" s="109"/>
      <c r="D118" s="109" t="s">
        <v>384</v>
      </c>
      <c r="E118" s="109"/>
      <c r="F118" s="109">
        <v>138901</v>
      </c>
      <c r="G118" s="109"/>
      <c r="H118" s="109"/>
      <c r="I118" s="109">
        <v>500918</v>
      </c>
      <c r="J118" s="109" t="s">
        <v>434</v>
      </c>
      <c r="K118" s="109" t="s">
        <v>544</v>
      </c>
      <c r="L118" s="109" t="s">
        <v>26</v>
      </c>
      <c r="M118" s="109"/>
      <c r="N118" s="108">
        <v>-2119.81</v>
      </c>
      <c r="O118" s="109"/>
      <c r="P118" s="108">
        <v>24689.47</v>
      </c>
      <c r="Q118" s="108">
        <v>24634.42</v>
      </c>
      <c r="R118" s="108">
        <v>-2064.7600000000002</v>
      </c>
    </row>
    <row r="119" spans="2:18" x14ac:dyDescent="0.2">
      <c r="B119" s="109"/>
      <c r="C119" s="109"/>
      <c r="D119" s="109" t="s">
        <v>384</v>
      </c>
      <c r="E119" s="109"/>
      <c r="F119" s="109">
        <v>138901</v>
      </c>
      <c r="G119" s="109"/>
      <c r="H119" s="109"/>
      <c r="I119" s="109">
        <v>500918</v>
      </c>
      <c r="J119" s="109" t="s">
        <v>434</v>
      </c>
      <c r="K119" s="109" t="s">
        <v>543</v>
      </c>
      <c r="L119" s="109" t="s">
        <v>26</v>
      </c>
      <c r="M119" s="109"/>
      <c r="N119" s="108">
        <v>29713.8</v>
      </c>
      <c r="O119" s="109"/>
      <c r="P119" s="108">
        <v>45197.18</v>
      </c>
      <c r="Q119" s="108">
        <v>43468.18</v>
      </c>
      <c r="R119" s="108">
        <v>31442.799999999999</v>
      </c>
    </row>
    <row r="120" spans="2:18" x14ac:dyDescent="0.2">
      <c r="B120" s="109"/>
      <c r="C120" s="109"/>
      <c r="D120" s="109" t="s">
        <v>384</v>
      </c>
      <c r="E120" s="109"/>
      <c r="F120" s="109">
        <v>138901</v>
      </c>
      <c r="G120" s="109"/>
      <c r="H120" s="109"/>
      <c r="I120" s="109">
        <v>500927</v>
      </c>
      <c r="J120" s="109" t="s">
        <v>436</v>
      </c>
      <c r="K120" s="109" t="s">
        <v>544</v>
      </c>
      <c r="L120" s="109" t="s">
        <v>26</v>
      </c>
      <c r="M120" s="109"/>
      <c r="N120" s="108">
        <v>-3619.18</v>
      </c>
      <c r="O120" s="109"/>
      <c r="P120" s="108">
        <v>4754.07</v>
      </c>
      <c r="Q120" s="108">
        <v>4618.1099999999997</v>
      </c>
      <c r="R120" s="108">
        <v>-3483.22</v>
      </c>
    </row>
    <row r="121" spans="2:18" x14ac:dyDescent="0.2">
      <c r="B121" s="109"/>
      <c r="C121" s="109"/>
      <c r="D121" s="109" t="s">
        <v>384</v>
      </c>
      <c r="E121" s="109"/>
      <c r="F121" s="109">
        <v>138901</v>
      </c>
      <c r="G121" s="109"/>
      <c r="H121" s="109"/>
      <c r="I121" s="109">
        <v>500927</v>
      </c>
      <c r="J121" s="109" t="s">
        <v>436</v>
      </c>
      <c r="K121" s="109" t="s">
        <v>543</v>
      </c>
      <c r="L121" s="109" t="s">
        <v>26</v>
      </c>
      <c r="M121" s="109"/>
      <c r="N121" s="108">
        <v>105698.48</v>
      </c>
      <c r="O121" s="109"/>
      <c r="P121" s="108">
        <v>97140.28</v>
      </c>
      <c r="Q121" s="108">
        <v>117425.03</v>
      </c>
      <c r="R121" s="108">
        <v>85413.73</v>
      </c>
    </row>
    <row r="122" spans="2:18" x14ac:dyDescent="0.2">
      <c r="B122" s="109"/>
      <c r="C122" s="109"/>
      <c r="D122" s="109" t="s">
        <v>384</v>
      </c>
      <c r="E122" s="109"/>
      <c r="F122" s="109">
        <v>138901</v>
      </c>
      <c r="G122" s="109"/>
      <c r="H122" s="109"/>
      <c r="I122" s="109">
        <v>500936</v>
      </c>
      <c r="J122" s="109" t="s">
        <v>757</v>
      </c>
      <c r="K122" s="109" t="s">
        <v>544</v>
      </c>
      <c r="L122" s="109" t="s">
        <v>26</v>
      </c>
      <c r="M122" s="109"/>
      <c r="N122" s="109">
        <v>-375.01</v>
      </c>
      <c r="O122" s="109"/>
      <c r="P122" s="109">
        <v>375.01</v>
      </c>
      <c r="Q122" s="109">
        <v>374.11</v>
      </c>
      <c r="R122" s="109">
        <v>-374.11</v>
      </c>
    </row>
    <row r="123" spans="2:18" x14ac:dyDescent="0.2">
      <c r="B123" s="109"/>
      <c r="C123" s="109"/>
      <c r="D123" s="109" t="s">
        <v>384</v>
      </c>
      <c r="E123" s="109"/>
      <c r="F123" s="109">
        <v>138901</v>
      </c>
      <c r="G123" s="109"/>
      <c r="H123" s="109"/>
      <c r="I123" s="109">
        <v>500936</v>
      </c>
      <c r="J123" s="109" t="s">
        <v>757</v>
      </c>
      <c r="K123" s="109" t="s">
        <v>543</v>
      </c>
      <c r="L123" s="109" t="s">
        <v>26</v>
      </c>
      <c r="M123" s="109"/>
      <c r="N123" s="108">
        <v>13995.51</v>
      </c>
      <c r="O123" s="109"/>
      <c r="P123" s="108">
        <v>48487.34</v>
      </c>
      <c r="Q123" s="109">
        <v>0</v>
      </c>
      <c r="R123" s="108">
        <v>62482.85</v>
      </c>
    </row>
    <row r="124" spans="2:18" x14ac:dyDescent="0.2">
      <c r="B124" s="109"/>
      <c r="C124" s="109"/>
      <c r="D124" s="109" t="s">
        <v>384</v>
      </c>
      <c r="E124" s="109"/>
      <c r="F124" s="109">
        <v>138901</v>
      </c>
      <c r="G124" s="109"/>
      <c r="H124" s="109"/>
      <c r="I124" s="109">
        <v>500937</v>
      </c>
      <c r="J124" s="109" t="s">
        <v>437</v>
      </c>
      <c r="K124" s="109" t="s">
        <v>544</v>
      </c>
      <c r="L124" s="109" t="s">
        <v>26</v>
      </c>
      <c r="M124" s="109"/>
      <c r="N124" s="108">
        <v>-7014.19</v>
      </c>
      <c r="O124" s="109"/>
      <c r="P124" s="108">
        <v>7014.19</v>
      </c>
      <c r="Q124" s="108">
        <v>8909.92</v>
      </c>
      <c r="R124" s="108">
        <v>-8909.92</v>
      </c>
    </row>
    <row r="125" spans="2:18" x14ac:dyDescent="0.2">
      <c r="B125" s="109"/>
      <c r="C125" s="109"/>
      <c r="D125" s="109" t="s">
        <v>384</v>
      </c>
      <c r="E125" s="109"/>
      <c r="F125" s="109">
        <v>138901</v>
      </c>
      <c r="G125" s="109"/>
      <c r="H125" s="109"/>
      <c r="I125" s="109">
        <v>500937</v>
      </c>
      <c r="J125" s="109" t="s">
        <v>437</v>
      </c>
      <c r="K125" s="109" t="s">
        <v>543</v>
      </c>
      <c r="L125" s="109" t="s">
        <v>26</v>
      </c>
      <c r="M125" s="109"/>
      <c r="N125" s="108">
        <v>200733.94</v>
      </c>
      <c r="O125" s="109"/>
      <c r="P125" s="108">
        <v>283168.77</v>
      </c>
      <c r="Q125" s="109">
        <v>0</v>
      </c>
      <c r="R125" s="108">
        <v>483902.71</v>
      </c>
    </row>
    <row r="127" spans="2:18" x14ac:dyDescent="0.2">
      <c r="B127" s="109" t="s">
        <v>442</v>
      </c>
      <c r="C127" s="109"/>
      <c r="D127" s="109" t="s">
        <v>384</v>
      </c>
      <c r="E127" s="109"/>
      <c r="F127" s="109">
        <v>138901</v>
      </c>
      <c r="G127" s="109"/>
      <c r="H127" s="109"/>
      <c r="I127" s="109"/>
      <c r="J127" s="109"/>
      <c r="K127" s="109"/>
      <c r="L127" s="109" t="s">
        <v>26</v>
      </c>
      <c r="M127" s="109"/>
      <c r="N127" s="108">
        <v>77796965.75</v>
      </c>
      <c r="O127" s="109"/>
      <c r="P127" s="108">
        <v>138344097.59</v>
      </c>
      <c r="Q127" s="108">
        <v>160521344.61000001</v>
      </c>
      <c r="R127" s="108">
        <v>55619718.729999997</v>
      </c>
    </row>
    <row r="129" spans="1:18" x14ac:dyDescent="0.2">
      <c r="A129" s="109"/>
      <c r="B129" s="109" t="s">
        <v>443</v>
      </c>
      <c r="C129" s="109"/>
      <c r="D129" s="109" t="s">
        <v>384</v>
      </c>
      <c r="E129" s="109"/>
      <c r="F129" s="109"/>
      <c r="G129" s="109"/>
      <c r="H129" s="109"/>
      <c r="I129" s="109"/>
      <c r="J129" s="109"/>
      <c r="K129" s="109"/>
      <c r="L129" s="109" t="s">
        <v>26</v>
      </c>
      <c r="M129" s="109"/>
      <c r="N129" s="108">
        <v>77796965.75</v>
      </c>
      <c r="O129" s="109"/>
      <c r="P129" s="108">
        <v>138344097.59</v>
      </c>
      <c r="Q129" s="108">
        <v>160521344.61000001</v>
      </c>
      <c r="R129" s="108">
        <v>55619718.729999997</v>
      </c>
    </row>
    <row r="131" spans="1:18" x14ac:dyDescent="0.2">
      <c r="A131" s="109"/>
      <c r="B131" s="109" t="s">
        <v>444</v>
      </c>
      <c r="C131" s="109"/>
      <c r="D131" s="109"/>
      <c r="E131" s="109"/>
      <c r="F131" s="109"/>
      <c r="G131" s="109"/>
      <c r="H131" s="109"/>
      <c r="I131" s="109"/>
      <c r="J131" s="109"/>
      <c r="K131" s="109"/>
      <c r="L131" s="109" t="s">
        <v>26</v>
      </c>
      <c r="M131" s="109"/>
      <c r="N131" s="108">
        <v>77796965.75</v>
      </c>
      <c r="O131" s="109"/>
      <c r="P131" s="108">
        <v>138344097.59</v>
      </c>
      <c r="Q131" s="108">
        <v>160521344.61000001</v>
      </c>
      <c r="R131" s="108">
        <v>55619718.729999997</v>
      </c>
    </row>
    <row r="133" spans="1:18" x14ac:dyDescent="0.2">
      <c r="A133" s="109" t="s">
        <v>1195</v>
      </c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</row>
    <row r="134" spans="1:18" x14ac:dyDescent="0.2">
      <c r="A134" s="109" t="s">
        <v>446</v>
      </c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</row>
    <row r="135" spans="1:18" x14ac:dyDescent="0.2">
      <c r="A135" s="109" t="s">
        <v>1168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</row>
    <row r="136" spans="1:18" x14ac:dyDescent="0.2">
      <c r="A136" s="109" t="s">
        <v>447</v>
      </c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</row>
    <row r="138" spans="1:18" x14ac:dyDescent="0.2">
      <c r="A138" s="109"/>
      <c r="B138" s="109"/>
      <c r="C138" s="109" t="s">
        <v>379</v>
      </c>
      <c r="D138" s="109"/>
      <c r="E138" s="109" t="s">
        <v>374</v>
      </c>
      <c r="F138" s="109"/>
      <c r="G138" s="109" t="s">
        <v>448</v>
      </c>
      <c r="H138" s="109" t="s">
        <v>380</v>
      </c>
      <c r="I138" s="109"/>
      <c r="J138" s="109" t="s">
        <v>381</v>
      </c>
      <c r="K138" s="109"/>
      <c r="L138" s="109"/>
      <c r="M138" s="109" t="s">
        <v>382</v>
      </c>
      <c r="N138" s="109"/>
      <c r="O138" s="109" t="s">
        <v>383</v>
      </c>
      <c r="P138" s="109"/>
      <c r="Q138" s="109"/>
      <c r="R138" s="109"/>
    </row>
    <row r="140" spans="1:18" x14ac:dyDescent="0.2">
      <c r="A140" s="109"/>
      <c r="B140" s="109"/>
      <c r="C140" s="109" t="s">
        <v>26</v>
      </c>
      <c r="D140" s="109"/>
      <c r="E140" s="109" t="s">
        <v>384</v>
      </c>
      <c r="F140" s="109"/>
      <c r="G140" s="109" t="s">
        <v>543</v>
      </c>
      <c r="H140" s="108">
        <v>73956135.040000007</v>
      </c>
      <c r="I140" s="109"/>
      <c r="J140" s="108">
        <v>23628536.52</v>
      </c>
      <c r="K140" s="109"/>
      <c r="L140" s="109"/>
      <c r="M140" s="108">
        <v>45153880.649999999</v>
      </c>
      <c r="N140" s="109"/>
      <c r="O140" s="108">
        <v>52430790.909999996</v>
      </c>
      <c r="P140" s="109"/>
      <c r="Q140" s="109"/>
      <c r="R140" s="109"/>
    </row>
    <row r="141" spans="1:18" x14ac:dyDescent="0.2">
      <c r="A141" s="109"/>
      <c r="B141" s="109"/>
      <c r="C141" s="109" t="s">
        <v>26</v>
      </c>
      <c r="D141" s="109"/>
      <c r="E141" s="109" t="s">
        <v>384</v>
      </c>
      <c r="F141" s="109"/>
      <c r="G141" s="109" t="s">
        <v>544</v>
      </c>
      <c r="H141" s="108">
        <v>3840830.71</v>
      </c>
      <c r="I141" s="109"/>
      <c r="J141" s="108">
        <v>114715561.06999999</v>
      </c>
      <c r="K141" s="109"/>
      <c r="L141" s="109"/>
      <c r="M141" s="108">
        <v>115367463.95999999</v>
      </c>
      <c r="N141" s="109"/>
      <c r="O141" s="108">
        <v>3188927.82</v>
      </c>
      <c r="P141" s="109"/>
      <c r="Q141" s="109"/>
      <c r="R141" s="109"/>
    </row>
    <row r="143" spans="1:18" x14ac:dyDescent="0.2">
      <c r="A143" s="109"/>
      <c r="B143" s="109" t="s">
        <v>442</v>
      </c>
      <c r="C143" s="109" t="s">
        <v>26</v>
      </c>
      <c r="D143" s="109"/>
      <c r="E143" s="109"/>
      <c r="F143" s="109"/>
      <c r="G143" s="109"/>
      <c r="H143" s="108">
        <v>77796965.75</v>
      </c>
      <c r="I143" s="109"/>
      <c r="J143" s="108">
        <v>138344097.59</v>
      </c>
      <c r="K143" s="109"/>
      <c r="L143" s="109"/>
      <c r="M143" s="108">
        <v>160521344.61000001</v>
      </c>
      <c r="N143" s="109"/>
      <c r="O143" s="108">
        <v>55619718.729999997</v>
      </c>
      <c r="P143" s="109"/>
      <c r="Q143" s="109"/>
      <c r="R143" s="109"/>
    </row>
  </sheetData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9"/>
  <dimension ref="A1:R68"/>
  <sheetViews>
    <sheetView workbookViewId="0">
      <pane ySplit="5" topLeftCell="A6" activePane="bottomLeft" state="frozen"/>
      <selection pane="bottomLeft" activeCell="I43" sqref="I43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925200.83</v>
      </c>
      <c r="O7" s="109"/>
      <c r="P7" s="108">
        <v>996017.84</v>
      </c>
      <c r="Q7" s="108">
        <v>1040844.03</v>
      </c>
      <c r="R7" s="108">
        <v>880374.64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3655451.91</v>
      </c>
      <c r="O8" s="109"/>
      <c r="P8" s="108">
        <v>36579.519999999997</v>
      </c>
      <c r="Q8" s="109">
        <v>0</v>
      </c>
      <c r="R8" s="108">
        <v>3692031.43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924728.55</v>
      </c>
      <c r="O9" s="109"/>
      <c r="P9" s="108">
        <v>998664.8</v>
      </c>
      <c r="Q9" s="108">
        <v>1043517.19</v>
      </c>
      <c r="R9" s="108">
        <v>879876.16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3658630.16</v>
      </c>
      <c r="O10" s="109"/>
      <c r="P10" s="108">
        <v>36757.82</v>
      </c>
      <c r="Q10" s="109">
        <v>0</v>
      </c>
      <c r="R10" s="108">
        <v>3695387.98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1991567.47</v>
      </c>
      <c r="O11" s="109"/>
      <c r="P11" s="108">
        <v>3131425.88</v>
      </c>
      <c r="Q11" s="108">
        <v>3265666.78</v>
      </c>
      <c r="R11" s="108">
        <v>1857326.57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11726177.220000001</v>
      </c>
      <c r="O12" s="109"/>
      <c r="P12" s="108">
        <v>84114.58</v>
      </c>
      <c r="Q12" s="109">
        <v>0</v>
      </c>
      <c r="R12" s="108">
        <v>11810291.800000001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267776.90999999997</v>
      </c>
      <c r="O13" s="109"/>
      <c r="P13" s="108">
        <v>352870.55</v>
      </c>
      <c r="Q13" s="108">
        <v>372981.3</v>
      </c>
      <c r="R13" s="108">
        <v>247666.16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1787289.27</v>
      </c>
      <c r="O14" s="109"/>
      <c r="P14" s="108">
        <v>18231.72</v>
      </c>
      <c r="Q14" s="109">
        <v>0</v>
      </c>
      <c r="R14" s="108">
        <v>1805520.99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4352191.76</v>
      </c>
      <c r="O15" s="109"/>
      <c r="P15" s="108">
        <v>43003.33</v>
      </c>
      <c r="Q15" s="108">
        <v>10000</v>
      </c>
      <c r="R15" s="108">
        <v>4385195.09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3129390.81</v>
      </c>
      <c r="O16" s="109"/>
      <c r="P16" s="108">
        <v>9415558.0099999998</v>
      </c>
      <c r="Q16" s="108">
        <v>9645743.3499999996</v>
      </c>
      <c r="R16" s="108">
        <v>2899205.47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20392679.73</v>
      </c>
      <c r="O17" s="109"/>
      <c r="P17" s="108">
        <v>392431.92</v>
      </c>
      <c r="Q17" s="109">
        <v>0</v>
      </c>
      <c r="R17" s="108">
        <v>20785111.649999999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766623.08</v>
      </c>
      <c r="O18" s="109"/>
      <c r="P18" s="108">
        <v>1183699.28</v>
      </c>
      <c r="Q18" s="108">
        <v>1296131.92</v>
      </c>
      <c r="R18" s="108">
        <v>654190.43999999994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10722591.539999999</v>
      </c>
      <c r="O19" s="109"/>
      <c r="P19" s="108">
        <v>233173.76000000001</v>
      </c>
      <c r="Q19" s="109">
        <v>0</v>
      </c>
      <c r="R19" s="108">
        <v>10955765.300000001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4806.6400000000003</v>
      </c>
      <c r="O20" s="109"/>
      <c r="P20" s="108">
        <v>159509.46</v>
      </c>
      <c r="Q20" s="108">
        <v>162283.41</v>
      </c>
      <c r="R20" s="108">
        <v>2032.69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278656.33</v>
      </c>
      <c r="O21" s="109"/>
      <c r="P21" s="108">
        <v>24179.64</v>
      </c>
      <c r="Q21" s="109">
        <v>0</v>
      </c>
      <c r="R21" s="108">
        <v>302835.96999999997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66777.17</v>
      </c>
      <c r="O22" s="109"/>
      <c r="P22" s="108">
        <v>1346.66</v>
      </c>
      <c r="Q22" s="109">
        <v>525.15</v>
      </c>
      <c r="R22" s="108">
        <v>67598.679999999993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329042.75</v>
      </c>
      <c r="O23" s="109"/>
      <c r="P23" s="109">
        <v>648.57000000000005</v>
      </c>
      <c r="Q23" s="109">
        <v>0</v>
      </c>
      <c r="R23" s="108">
        <v>329691.32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28829.65</v>
      </c>
      <c r="O24" s="109"/>
      <c r="P24" s="108">
        <v>2395.59</v>
      </c>
      <c r="Q24" s="108">
        <v>1020.25</v>
      </c>
      <c r="R24" s="108">
        <v>30204.99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949386.06</v>
      </c>
      <c r="O25" s="109"/>
      <c r="P25" s="108">
        <v>1170690.1399999999</v>
      </c>
      <c r="Q25" s="108">
        <v>1162229.54</v>
      </c>
      <c r="R25" s="108">
        <v>957846.66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20612181.239999998</v>
      </c>
      <c r="O26" s="109"/>
      <c r="P26" s="109">
        <v>0</v>
      </c>
      <c r="Q26" s="109">
        <v>0</v>
      </c>
      <c r="R26" s="108">
        <v>20612181.239999998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500546</v>
      </c>
      <c r="J27" s="109" t="s">
        <v>404</v>
      </c>
      <c r="K27" s="109" t="s">
        <v>562</v>
      </c>
      <c r="L27" s="109" t="s">
        <v>26</v>
      </c>
      <c r="M27" s="109"/>
      <c r="N27" s="108">
        <v>11133.93</v>
      </c>
      <c r="O27" s="109"/>
      <c r="P27" s="108">
        <v>1469.97</v>
      </c>
      <c r="Q27" s="109">
        <v>0</v>
      </c>
      <c r="R27" s="108">
        <v>12603.9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500555</v>
      </c>
      <c r="J28" s="109" t="s">
        <v>405</v>
      </c>
      <c r="K28" s="109" t="s">
        <v>562</v>
      </c>
      <c r="L28" s="109" t="s">
        <v>26</v>
      </c>
      <c r="M28" s="109"/>
      <c r="N28" s="108">
        <v>38440.92</v>
      </c>
      <c r="O28" s="109"/>
      <c r="P28" s="108">
        <v>10222.27</v>
      </c>
      <c r="Q28" s="109">
        <v>0</v>
      </c>
      <c r="R28" s="108">
        <v>48663.19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500557</v>
      </c>
      <c r="J29" s="109" t="s">
        <v>406</v>
      </c>
      <c r="K29" s="109" t="s">
        <v>561</v>
      </c>
      <c r="L29" s="109" t="s">
        <v>26</v>
      </c>
      <c r="M29" s="109"/>
      <c r="N29" s="108">
        <v>669142.77</v>
      </c>
      <c r="O29" s="109"/>
      <c r="P29" s="108">
        <v>2709864.23</v>
      </c>
      <c r="Q29" s="108">
        <v>2974951.51</v>
      </c>
      <c r="R29" s="108">
        <v>404055.49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500557</v>
      </c>
      <c r="J30" s="109" t="s">
        <v>406</v>
      </c>
      <c r="K30" s="109" t="s">
        <v>562</v>
      </c>
      <c r="L30" s="109" t="s">
        <v>26</v>
      </c>
      <c r="M30" s="109"/>
      <c r="N30" s="108">
        <v>36678932.689999998</v>
      </c>
      <c r="O30" s="109"/>
      <c r="P30" s="108">
        <v>969582.19</v>
      </c>
      <c r="Q30" s="108">
        <v>12052250.33</v>
      </c>
      <c r="R30" s="108">
        <v>25596264.550000001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500558</v>
      </c>
      <c r="J31" s="109" t="s">
        <v>406</v>
      </c>
      <c r="K31" s="109" t="s">
        <v>561</v>
      </c>
      <c r="L31" s="109" t="s">
        <v>26</v>
      </c>
      <c r="M31" s="109"/>
      <c r="N31" s="108">
        <v>1260627.8999999999</v>
      </c>
      <c r="O31" s="109"/>
      <c r="P31" s="108">
        <v>3469541.44</v>
      </c>
      <c r="Q31" s="108">
        <v>3911524.62</v>
      </c>
      <c r="R31" s="108">
        <v>818644.72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500558</v>
      </c>
      <c r="J32" s="109" t="s">
        <v>406</v>
      </c>
      <c r="K32" s="109" t="s">
        <v>562</v>
      </c>
      <c r="L32" s="109" t="s">
        <v>26</v>
      </c>
      <c r="M32" s="109"/>
      <c r="N32" s="108">
        <v>44068183.770000003</v>
      </c>
      <c r="O32" s="109"/>
      <c r="P32" s="108">
        <v>1107130.52</v>
      </c>
      <c r="Q32" s="108">
        <v>192249.67</v>
      </c>
      <c r="R32" s="108">
        <v>44983064.619999997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500560</v>
      </c>
      <c r="J33" s="109" t="s">
        <v>407</v>
      </c>
      <c r="K33" s="109" t="s">
        <v>562</v>
      </c>
      <c r="L33" s="109" t="s">
        <v>26</v>
      </c>
      <c r="M33" s="109"/>
      <c r="N33" s="108">
        <v>157168.51999999999</v>
      </c>
      <c r="O33" s="109"/>
      <c r="P33" s="108">
        <v>2710.31</v>
      </c>
      <c r="Q33" s="109">
        <v>0</v>
      </c>
      <c r="R33" s="108">
        <v>159878.82999999999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500576</v>
      </c>
      <c r="J34" s="109" t="s">
        <v>408</v>
      </c>
      <c r="K34" s="109" t="s">
        <v>561</v>
      </c>
      <c r="L34" s="109" t="s">
        <v>26</v>
      </c>
      <c r="M34" s="109"/>
      <c r="N34" s="108">
        <v>-33199.21</v>
      </c>
      <c r="O34" s="109"/>
      <c r="P34" s="108">
        <v>85461.45</v>
      </c>
      <c r="Q34" s="108">
        <v>93136.960000000006</v>
      </c>
      <c r="R34" s="108">
        <v>-40874.720000000001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500576</v>
      </c>
      <c r="J35" s="109" t="s">
        <v>408</v>
      </c>
      <c r="K35" s="109" t="s">
        <v>562</v>
      </c>
      <c r="L35" s="109" t="s">
        <v>26</v>
      </c>
      <c r="M35" s="109"/>
      <c r="N35" s="108">
        <v>1260609.8700000001</v>
      </c>
      <c r="O35" s="109"/>
      <c r="P35" s="108">
        <v>18369.03</v>
      </c>
      <c r="Q35" s="109">
        <v>0</v>
      </c>
      <c r="R35" s="108">
        <v>1278978.8999999999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500577</v>
      </c>
      <c r="J36" s="109" t="s">
        <v>409</v>
      </c>
      <c r="K36" s="109" t="s">
        <v>562</v>
      </c>
      <c r="L36" s="109" t="s">
        <v>26</v>
      </c>
      <c r="M36" s="109"/>
      <c r="N36" s="108">
        <v>61504.65</v>
      </c>
      <c r="O36" s="109"/>
      <c r="P36" s="108">
        <v>2840.95</v>
      </c>
      <c r="Q36" s="109">
        <v>0</v>
      </c>
      <c r="R36" s="108">
        <v>64345.599999999999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500617</v>
      </c>
      <c r="J37" s="109" t="s">
        <v>749</v>
      </c>
      <c r="K37" s="109" t="s">
        <v>562</v>
      </c>
      <c r="L37" s="109" t="s">
        <v>26</v>
      </c>
      <c r="M37" s="109"/>
      <c r="N37" s="108">
        <v>9426.4</v>
      </c>
      <c r="O37" s="109"/>
      <c r="P37" s="109">
        <v>606.52</v>
      </c>
      <c r="Q37" s="109">
        <v>0</v>
      </c>
      <c r="R37" s="108">
        <v>10032.92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500631</v>
      </c>
      <c r="J38" s="109" t="s">
        <v>413</v>
      </c>
      <c r="K38" s="109" t="s">
        <v>561</v>
      </c>
      <c r="L38" s="109" t="s">
        <v>26</v>
      </c>
      <c r="M38" s="109"/>
      <c r="N38" s="108">
        <v>2428.98</v>
      </c>
      <c r="O38" s="109"/>
      <c r="P38" s="108">
        <v>15369.41</v>
      </c>
      <c r="Q38" s="108">
        <v>12962.14</v>
      </c>
      <c r="R38" s="108">
        <v>4836.25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500631</v>
      </c>
      <c r="J39" s="109" t="s">
        <v>413</v>
      </c>
      <c r="K39" s="109" t="s">
        <v>562</v>
      </c>
      <c r="L39" s="109" t="s">
        <v>26</v>
      </c>
      <c r="M39" s="109"/>
      <c r="N39" s="108">
        <v>108556.07</v>
      </c>
      <c r="O39" s="109"/>
      <c r="P39" s="108">
        <v>3755.8</v>
      </c>
      <c r="Q39" s="109">
        <v>0</v>
      </c>
      <c r="R39" s="108">
        <v>112311.87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500644</v>
      </c>
      <c r="J40" s="109" t="s">
        <v>415</v>
      </c>
      <c r="K40" s="109" t="s">
        <v>562</v>
      </c>
      <c r="L40" s="109" t="s">
        <v>26</v>
      </c>
      <c r="M40" s="109"/>
      <c r="N40" s="108">
        <v>35612.53</v>
      </c>
      <c r="O40" s="109"/>
      <c r="P40" s="108">
        <v>3723.42</v>
      </c>
      <c r="Q40" s="109">
        <v>0</v>
      </c>
      <c r="R40" s="108">
        <v>39335.949999999997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500716</v>
      </c>
      <c r="J41" s="109" t="s">
        <v>419</v>
      </c>
      <c r="K41" s="109" t="s">
        <v>561</v>
      </c>
      <c r="L41" s="109" t="s">
        <v>26</v>
      </c>
      <c r="M41" s="109"/>
      <c r="N41" s="108">
        <v>7427.4</v>
      </c>
      <c r="O41" s="109"/>
      <c r="P41" s="108">
        <v>18217.47</v>
      </c>
      <c r="Q41" s="108">
        <v>20173.400000000001</v>
      </c>
      <c r="R41" s="108">
        <v>5471.47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500716</v>
      </c>
      <c r="J42" s="109" t="s">
        <v>419</v>
      </c>
      <c r="K42" s="109" t="s">
        <v>562</v>
      </c>
      <c r="L42" s="109" t="s">
        <v>26</v>
      </c>
      <c r="M42" s="109"/>
      <c r="N42" s="108">
        <v>192440.4</v>
      </c>
      <c r="O42" s="109"/>
      <c r="P42" s="108">
        <v>4261.6099999999997</v>
      </c>
      <c r="Q42" s="109">
        <v>0</v>
      </c>
      <c r="R42" s="108">
        <v>196702.01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500742</v>
      </c>
      <c r="J43" s="109" t="s">
        <v>774</v>
      </c>
      <c r="K43" s="109" t="s">
        <v>562</v>
      </c>
      <c r="L43" s="109" t="s">
        <v>26</v>
      </c>
      <c r="M43" s="109"/>
      <c r="N43" s="108">
        <v>6371.53</v>
      </c>
      <c r="O43" s="109"/>
      <c r="P43" s="109">
        <v>720.51</v>
      </c>
      <c r="Q43" s="109">
        <v>0</v>
      </c>
      <c r="R43" s="108">
        <v>7092.04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500748</v>
      </c>
      <c r="J44" s="109" t="s">
        <v>752</v>
      </c>
      <c r="K44" s="109" t="s">
        <v>562</v>
      </c>
      <c r="L44" s="109" t="s">
        <v>26</v>
      </c>
      <c r="M44" s="109"/>
      <c r="N44" s="108">
        <v>49825.91</v>
      </c>
      <c r="O44" s="109"/>
      <c r="P44" s="108">
        <v>4591.3599999999997</v>
      </c>
      <c r="Q44" s="109">
        <v>0</v>
      </c>
      <c r="R44" s="108">
        <v>54417.27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500758</v>
      </c>
      <c r="J45" s="109" t="s">
        <v>422</v>
      </c>
      <c r="K45" s="109" t="s">
        <v>562</v>
      </c>
      <c r="L45" s="109" t="s">
        <v>26</v>
      </c>
      <c r="M45" s="109"/>
      <c r="N45" s="108">
        <v>32631.54</v>
      </c>
      <c r="O45" s="109"/>
      <c r="P45" s="108">
        <v>3015.89</v>
      </c>
      <c r="Q45" s="108">
        <v>2008.32</v>
      </c>
      <c r="R45" s="108">
        <v>33639.11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500768</v>
      </c>
      <c r="J46" s="109" t="s">
        <v>423</v>
      </c>
      <c r="K46" s="109" t="s">
        <v>562</v>
      </c>
      <c r="L46" s="109" t="s">
        <v>26</v>
      </c>
      <c r="M46" s="109"/>
      <c r="N46" s="109">
        <v>0</v>
      </c>
      <c r="O46" s="109"/>
      <c r="P46" s="108">
        <v>1097447.29</v>
      </c>
      <c r="Q46" s="109">
        <v>0</v>
      </c>
      <c r="R46" s="108">
        <v>1097447.29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500806</v>
      </c>
      <c r="J47" s="109" t="s">
        <v>426</v>
      </c>
      <c r="K47" s="109" t="s">
        <v>562</v>
      </c>
      <c r="L47" s="109" t="s">
        <v>26</v>
      </c>
      <c r="M47" s="109"/>
      <c r="N47" s="108">
        <v>33931.94</v>
      </c>
      <c r="O47" s="109"/>
      <c r="P47" s="108">
        <v>3358.48</v>
      </c>
      <c r="Q47" s="109">
        <v>0</v>
      </c>
      <c r="R47" s="108">
        <v>37290.42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500839</v>
      </c>
      <c r="J48" s="109" t="s">
        <v>586</v>
      </c>
      <c r="K48" s="109" t="s">
        <v>562</v>
      </c>
      <c r="L48" s="109" t="s">
        <v>26</v>
      </c>
      <c r="M48" s="109"/>
      <c r="N48" s="109">
        <v>0</v>
      </c>
      <c r="O48" s="109"/>
      <c r="P48" s="108">
        <v>396506.74</v>
      </c>
      <c r="Q48" s="109">
        <v>0</v>
      </c>
      <c r="R48" s="108">
        <v>396506.74</v>
      </c>
    </row>
    <row r="49" spans="1:18" x14ac:dyDescent="0.2">
      <c r="A49" s="109"/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500852</v>
      </c>
      <c r="J49" s="109" t="s">
        <v>429</v>
      </c>
      <c r="K49" s="109" t="s">
        <v>562</v>
      </c>
      <c r="L49" s="109" t="s">
        <v>26</v>
      </c>
      <c r="M49" s="109"/>
      <c r="N49" s="108">
        <v>13682.47</v>
      </c>
      <c r="O49" s="109"/>
      <c r="P49" s="108">
        <v>1510.87</v>
      </c>
      <c r="Q49" s="109">
        <v>0</v>
      </c>
      <c r="R49" s="108">
        <v>15193.34</v>
      </c>
    </row>
    <row r="50" spans="1:18" x14ac:dyDescent="0.2">
      <c r="A50" s="109"/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500866</v>
      </c>
      <c r="J50" s="109" t="s">
        <v>429</v>
      </c>
      <c r="K50" s="109" t="s">
        <v>562</v>
      </c>
      <c r="L50" s="109" t="s">
        <v>26</v>
      </c>
      <c r="M50" s="109"/>
      <c r="N50" s="108">
        <v>2586.85</v>
      </c>
      <c r="O50" s="109"/>
      <c r="P50" s="109">
        <v>324.73</v>
      </c>
      <c r="Q50" s="109">
        <v>0</v>
      </c>
      <c r="R50" s="108">
        <v>2911.58</v>
      </c>
    </row>
    <row r="52" spans="1:18" x14ac:dyDescent="0.2">
      <c r="A52" s="109"/>
      <c r="B52" s="109" t="s">
        <v>442</v>
      </c>
      <c r="C52" s="109"/>
      <c r="D52" s="109" t="s">
        <v>384</v>
      </c>
      <c r="E52" s="109"/>
      <c r="F52" s="109">
        <v>138901</v>
      </c>
      <c r="G52" s="109"/>
      <c r="H52" s="109"/>
      <c r="I52" s="109"/>
      <c r="J52" s="109"/>
      <c r="K52" s="109"/>
      <c r="L52" s="109" t="s">
        <v>26</v>
      </c>
      <c r="M52" s="109"/>
      <c r="N52" s="108">
        <v>171237446.91</v>
      </c>
      <c r="O52" s="109"/>
      <c r="P52" s="108">
        <v>40657098.740000002</v>
      </c>
      <c r="Q52" s="108">
        <v>49705397.079999998</v>
      </c>
      <c r="R52" s="108">
        <v>162189148.56999999</v>
      </c>
    </row>
    <row r="54" spans="1:18" x14ac:dyDescent="0.2">
      <c r="A54" s="109"/>
      <c r="B54" s="109" t="s">
        <v>443</v>
      </c>
      <c r="C54" s="109"/>
      <c r="D54" s="109" t="s">
        <v>384</v>
      </c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171237446.91</v>
      </c>
      <c r="O54" s="109"/>
      <c r="P54" s="108">
        <v>40657098.740000002</v>
      </c>
      <c r="Q54" s="108">
        <v>49705397.079999998</v>
      </c>
      <c r="R54" s="108">
        <v>162189148.56999999</v>
      </c>
    </row>
    <row r="56" spans="1:18" x14ac:dyDescent="0.2">
      <c r="A56" s="109"/>
      <c r="B56" s="109" t="s">
        <v>444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 t="s">
        <v>26</v>
      </c>
      <c r="M56" s="109"/>
      <c r="N56" s="108">
        <v>171237446.91</v>
      </c>
      <c r="O56" s="109"/>
      <c r="P56" s="108">
        <v>40657098.740000002</v>
      </c>
      <c r="Q56" s="108">
        <v>49705397.079999998</v>
      </c>
      <c r="R56" s="108">
        <v>162189148.56999999</v>
      </c>
    </row>
    <row r="58" spans="1:18" x14ac:dyDescent="0.2">
      <c r="A58" s="109" t="s">
        <v>1197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446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0" spans="1:18" x14ac:dyDescent="0.2">
      <c r="A60" s="109" t="s">
        <v>1168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</row>
    <row r="61" spans="1:18" x14ac:dyDescent="0.2">
      <c r="A61" s="109" t="s">
        <v>447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</row>
    <row r="63" spans="1:18" x14ac:dyDescent="0.2">
      <c r="A63" s="109"/>
      <c r="B63" s="109"/>
      <c r="C63" s="109" t="s">
        <v>379</v>
      </c>
      <c r="D63" s="109"/>
      <c r="E63" s="109" t="s">
        <v>374</v>
      </c>
      <c r="F63" s="109"/>
      <c r="G63" s="109" t="s">
        <v>448</v>
      </c>
      <c r="H63" s="109" t="s">
        <v>380</v>
      </c>
      <c r="I63" s="109"/>
      <c r="J63" s="109" t="s">
        <v>381</v>
      </c>
      <c r="K63" s="109"/>
      <c r="L63" s="109"/>
      <c r="M63" s="109" t="s">
        <v>382</v>
      </c>
      <c r="N63" s="109"/>
      <c r="O63" s="109" t="s">
        <v>383</v>
      </c>
      <c r="P63" s="109"/>
      <c r="Q63" s="109"/>
      <c r="R63" s="109"/>
    </row>
    <row r="65" spans="2:15" x14ac:dyDescent="0.2">
      <c r="B65" s="109"/>
      <c r="C65" s="109" t="s">
        <v>26</v>
      </c>
      <c r="D65" s="109"/>
      <c r="E65" s="109" t="s">
        <v>384</v>
      </c>
      <c r="F65" s="109"/>
      <c r="G65" s="109" t="s">
        <v>561</v>
      </c>
      <c r="H65" s="108">
        <v>10865908.189999999</v>
      </c>
      <c r="I65" s="109"/>
      <c r="J65" s="108">
        <v>36152087.170000002</v>
      </c>
      <c r="K65" s="109"/>
      <c r="L65" s="109"/>
      <c r="M65" s="108">
        <v>37447343.359999999</v>
      </c>
      <c r="N65" s="109"/>
      <c r="O65" s="108">
        <v>9570652</v>
      </c>
    </row>
    <row r="66" spans="2:15" x14ac:dyDescent="0.2">
      <c r="B66" s="109"/>
      <c r="C66" s="109" t="s">
        <v>26</v>
      </c>
      <c r="D66" s="109"/>
      <c r="E66" s="109" t="s">
        <v>384</v>
      </c>
      <c r="F66" s="109"/>
      <c r="G66" s="109" t="s">
        <v>562</v>
      </c>
      <c r="H66" s="108">
        <v>160371538.72</v>
      </c>
      <c r="I66" s="109"/>
      <c r="J66" s="108">
        <v>4505011.57</v>
      </c>
      <c r="K66" s="109"/>
      <c r="L66" s="109"/>
      <c r="M66" s="108">
        <v>12258053.720000001</v>
      </c>
      <c r="N66" s="109"/>
      <c r="O66" s="108">
        <v>152618496.56999999</v>
      </c>
    </row>
    <row r="68" spans="2:15" x14ac:dyDescent="0.2">
      <c r="B68" s="109" t="s">
        <v>442</v>
      </c>
      <c r="C68" s="109" t="s">
        <v>26</v>
      </c>
      <c r="D68" s="109"/>
      <c r="E68" s="109"/>
      <c r="F68" s="109"/>
      <c r="G68" s="109"/>
      <c r="H68" s="108">
        <v>171237446.91</v>
      </c>
      <c r="I68" s="109"/>
      <c r="J68" s="108">
        <v>40657098.740000002</v>
      </c>
      <c r="K68" s="109"/>
      <c r="L68" s="109"/>
      <c r="M68" s="108">
        <v>49705397.079999998</v>
      </c>
      <c r="N68" s="109"/>
      <c r="O68" s="108">
        <v>162189148.56999999</v>
      </c>
    </row>
  </sheetData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0"/>
  <dimension ref="A1:R117"/>
  <sheetViews>
    <sheetView workbookViewId="0">
      <pane ySplit="5" topLeftCell="A6" activePane="bottomLeft" state="frozen"/>
      <selection pane="bottomLeft" activeCell="G19" sqref="G19"/>
    </sheetView>
  </sheetViews>
  <sheetFormatPr defaultColWidth="9.109375" defaultRowHeight="11.4" x14ac:dyDescent="0.2"/>
  <cols>
    <col min="1" max="5" width="9.109375" style="98"/>
    <col min="6" max="6" width="9.33203125" style="98" customWidth="1"/>
    <col min="7" max="7" width="9.109375" style="98"/>
    <col min="8" max="8" width="13.5546875" style="98" customWidth="1"/>
    <col min="9" max="9" width="9.33203125" style="98" customWidth="1"/>
    <col min="10" max="10" width="13.5546875" style="98" customWidth="1"/>
    <col min="11" max="12" width="9.109375" style="98"/>
    <col min="13" max="18" width="13.5546875" style="98" customWidth="1"/>
    <col min="19" max="16384" width="9.109375" style="98"/>
  </cols>
  <sheetData>
    <row r="1" spans="1:18" x14ac:dyDescent="0.2">
      <c r="A1" s="109" t="s">
        <v>1198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23478.14</v>
      </c>
      <c r="O7" s="109"/>
      <c r="P7" s="108">
        <v>26559.64</v>
      </c>
      <c r="Q7" s="108">
        <v>27511.1</v>
      </c>
      <c r="R7" s="108">
        <v>22526.68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174.9</v>
      </c>
      <c r="Q8" s="109">
        <v>0</v>
      </c>
      <c r="R8" s="108">
        <v>74098.97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6099.47</v>
      </c>
      <c r="O9" s="109"/>
      <c r="P9" s="108">
        <v>9918.7800000000007</v>
      </c>
      <c r="Q9" s="108">
        <v>10132.41</v>
      </c>
      <c r="R9" s="108">
        <v>5885.84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174.9</v>
      </c>
      <c r="Q10" s="109">
        <v>0</v>
      </c>
      <c r="R10" s="108">
        <v>16080.92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-20608.22</v>
      </c>
      <c r="O11" s="109"/>
      <c r="P11" s="108">
        <v>20608.22</v>
      </c>
      <c r="Q11" s="108">
        <v>23821.98</v>
      </c>
      <c r="R11" s="108">
        <v>-23821.98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651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8">
        <v>134400</v>
      </c>
      <c r="Q13" s="109">
        <v>0</v>
      </c>
      <c r="R13" s="108">
        <v>1862606.33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6926.16</v>
      </c>
      <c r="O14" s="109"/>
      <c r="P14" s="108">
        <v>7894.16</v>
      </c>
      <c r="Q14" s="108">
        <v>8805.7999999999993</v>
      </c>
      <c r="R14" s="108">
        <v>6014.52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500133</v>
      </c>
      <c r="J16" s="109" t="s">
        <v>942</v>
      </c>
      <c r="K16" s="109" t="s">
        <v>579</v>
      </c>
      <c r="L16" s="109" t="s">
        <v>26</v>
      </c>
      <c r="M16" s="109"/>
      <c r="N16" s="109">
        <v>0</v>
      </c>
      <c r="O16" s="109"/>
      <c r="P16" s="109">
        <v>376.55</v>
      </c>
      <c r="Q16" s="109">
        <v>376.55</v>
      </c>
      <c r="R16" s="109">
        <v>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 t="s">
        <v>580</v>
      </c>
      <c r="L17" s="109" t="s">
        <v>26</v>
      </c>
      <c r="M17" s="109"/>
      <c r="N17" s="109">
        <v>600</v>
      </c>
      <c r="O17" s="109"/>
      <c r="P17" s="109">
        <v>0</v>
      </c>
      <c r="Q17" s="109">
        <v>0</v>
      </c>
      <c r="R17" s="109">
        <v>600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500182</v>
      </c>
      <c r="J18" s="109" t="s">
        <v>594</v>
      </c>
      <c r="K18" s="109" t="s">
        <v>580</v>
      </c>
      <c r="L18" s="109" t="s">
        <v>26</v>
      </c>
      <c r="M18" s="109"/>
      <c r="N18" s="109">
        <v>0</v>
      </c>
      <c r="O18" s="109"/>
      <c r="P18" s="108">
        <v>30708.240000000002</v>
      </c>
      <c r="Q18" s="108">
        <v>30708.240000000002</v>
      </c>
      <c r="R18" s="109">
        <v>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500187</v>
      </c>
      <c r="J19" s="109" t="s">
        <v>390</v>
      </c>
      <c r="K19" s="109" t="s">
        <v>580</v>
      </c>
      <c r="L19" s="109" t="s">
        <v>26</v>
      </c>
      <c r="M19" s="109"/>
      <c r="N19" s="109">
        <v>50</v>
      </c>
      <c r="O19" s="109"/>
      <c r="P19" s="109">
        <v>0</v>
      </c>
      <c r="Q19" s="109">
        <v>0</v>
      </c>
      <c r="R19" s="109">
        <v>50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500250</v>
      </c>
      <c r="J20" s="109" t="s">
        <v>943</v>
      </c>
      <c r="K20" s="109" t="s">
        <v>579</v>
      </c>
      <c r="L20" s="109" t="s">
        <v>26</v>
      </c>
      <c r="M20" s="109"/>
      <c r="N20" s="109">
        <v>0</v>
      </c>
      <c r="O20" s="109"/>
      <c r="P20" s="109">
        <v>693.76</v>
      </c>
      <c r="Q20" s="109">
        <v>693.76</v>
      </c>
      <c r="R20" s="109">
        <v>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500268</v>
      </c>
      <c r="J21" s="109" t="s">
        <v>878</v>
      </c>
      <c r="K21" s="109" t="s">
        <v>579</v>
      </c>
      <c r="L21" s="109" t="s">
        <v>26</v>
      </c>
      <c r="M21" s="109"/>
      <c r="N21" s="109">
        <v>0</v>
      </c>
      <c r="O21" s="109"/>
      <c r="P21" s="109">
        <v>122.06</v>
      </c>
      <c r="Q21" s="109">
        <v>122.06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500268</v>
      </c>
      <c r="J22" s="109" t="s">
        <v>878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1454.42</v>
      </c>
      <c r="Q22" s="108">
        <v>1454.42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500274</v>
      </c>
      <c r="J23" s="109" t="s">
        <v>395</v>
      </c>
      <c r="K23" s="109" t="s">
        <v>579</v>
      </c>
      <c r="L23" s="109" t="s">
        <v>26</v>
      </c>
      <c r="M23" s="109"/>
      <c r="N23" s="108">
        <v>320600</v>
      </c>
      <c r="O23" s="109"/>
      <c r="P23" s="108">
        <v>306600</v>
      </c>
      <c r="Q23" s="108">
        <v>320600</v>
      </c>
      <c r="R23" s="108">
        <v>306600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500274</v>
      </c>
      <c r="J24" s="109" t="s">
        <v>395</v>
      </c>
      <c r="K24" s="109" t="s">
        <v>580</v>
      </c>
      <c r="L24" s="109" t="s">
        <v>26</v>
      </c>
      <c r="M24" s="109"/>
      <c r="N24" s="108">
        <v>1120846.98</v>
      </c>
      <c r="O24" s="109"/>
      <c r="P24" s="109">
        <v>0</v>
      </c>
      <c r="Q24" s="109">
        <v>0</v>
      </c>
      <c r="R24" s="108">
        <v>1120846.98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500297</v>
      </c>
      <c r="J25" s="109" t="s">
        <v>396</v>
      </c>
      <c r="K25" s="109" t="s">
        <v>579</v>
      </c>
      <c r="L25" s="109" t="s">
        <v>26</v>
      </c>
      <c r="M25" s="109"/>
      <c r="N25" s="109">
        <v>0</v>
      </c>
      <c r="O25" s="109"/>
      <c r="P25" s="109">
        <v>263.52999999999997</v>
      </c>
      <c r="Q25" s="109">
        <v>263.52999999999997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500297</v>
      </c>
      <c r="J26" s="109" t="s">
        <v>396</v>
      </c>
      <c r="K26" s="109" t="s">
        <v>580</v>
      </c>
      <c r="L26" s="109" t="s">
        <v>26</v>
      </c>
      <c r="M26" s="109"/>
      <c r="N26" s="109">
        <v>0</v>
      </c>
      <c r="O26" s="109"/>
      <c r="P26" s="109">
        <v>83.81</v>
      </c>
      <c r="Q26" s="109">
        <v>83.81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500300</v>
      </c>
      <c r="J27" s="109" t="s">
        <v>636</v>
      </c>
      <c r="K27" s="109" t="s">
        <v>579</v>
      </c>
      <c r="L27" s="109" t="s">
        <v>26</v>
      </c>
      <c r="M27" s="109"/>
      <c r="N27" s="109">
        <v>0</v>
      </c>
      <c r="O27" s="109"/>
      <c r="P27" s="108">
        <v>1002</v>
      </c>
      <c r="Q27" s="108">
        <v>1002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500300</v>
      </c>
      <c r="J28" s="109" t="s">
        <v>636</v>
      </c>
      <c r="K28" s="109" t="s">
        <v>580</v>
      </c>
      <c r="L28" s="109" t="s">
        <v>26</v>
      </c>
      <c r="M28" s="109"/>
      <c r="N28" s="109">
        <v>0</v>
      </c>
      <c r="O28" s="109"/>
      <c r="P28" s="109">
        <v>380</v>
      </c>
      <c r="Q28" s="109">
        <v>380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500317</v>
      </c>
      <c r="J29" s="109" t="s">
        <v>766</v>
      </c>
      <c r="K29" s="109" t="s">
        <v>580</v>
      </c>
      <c r="L29" s="109" t="s">
        <v>26</v>
      </c>
      <c r="M29" s="109"/>
      <c r="N29" s="108">
        <v>32000</v>
      </c>
      <c r="O29" s="109"/>
      <c r="P29" s="109">
        <v>0</v>
      </c>
      <c r="Q29" s="109">
        <v>0</v>
      </c>
      <c r="R29" s="108">
        <v>32000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500350</v>
      </c>
      <c r="J30" s="109" t="s">
        <v>946</v>
      </c>
      <c r="K30" s="109" t="s">
        <v>579</v>
      </c>
      <c r="L30" s="109" t="s">
        <v>26</v>
      </c>
      <c r="M30" s="109"/>
      <c r="N30" s="109">
        <v>0</v>
      </c>
      <c r="O30" s="109"/>
      <c r="P30" s="109">
        <v>39.590000000000003</v>
      </c>
      <c r="Q30" s="109">
        <v>39.590000000000003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500350</v>
      </c>
      <c r="J31" s="109" t="s">
        <v>946</v>
      </c>
      <c r="K31" s="109" t="s">
        <v>580</v>
      </c>
      <c r="L31" s="109" t="s">
        <v>26</v>
      </c>
      <c r="M31" s="109"/>
      <c r="N31" s="109">
        <v>0</v>
      </c>
      <c r="O31" s="109"/>
      <c r="P31" s="109">
        <v>380</v>
      </c>
      <c r="Q31" s="109">
        <v>380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500360</v>
      </c>
      <c r="J32" s="109" t="s">
        <v>768</v>
      </c>
      <c r="K32" s="109" t="s">
        <v>580</v>
      </c>
      <c r="L32" s="109" t="s">
        <v>26</v>
      </c>
      <c r="M32" s="109"/>
      <c r="N32" s="109">
        <v>0</v>
      </c>
      <c r="O32" s="109"/>
      <c r="P32" s="108">
        <v>30892.799999999999</v>
      </c>
      <c r="Q32" s="108">
        <v>30892.799999999999</v>
      </c>
      <c r="R32" s="109">
        <v>0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500365</v>
      </c>
      <c r="J33" s="109" t="s">
        <v>947</v>
      </c>
      <c r="K33" s="109" t="s">
        <v>579</v>
      </c>
      <c r="L33" s="109" t="s">
        <v>26</v>
      </c>
      <c r="M33" s="109"/>
      <c r="N33" s="109">
        <v>0</v>
      </c>
      <c r="O33" s="109"/>
      <c r="P33" s="109">
        <v>325.05</v>
      </c>
      <c r="Q33" s="109">
        <v>325.05</v>
      </c>
      <c r="R33" s="109">
        <v>0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500365</v>
      </c>
      <c r="J34" s="109" t="s">
        <v>947</v>
      </c>
      <c r="K34" s="109" t="s">
        <v>580</v>
      </c>
      <c r="L34" s="109" t="s">
        <v>26</v>
      </c>
      <c r="M34" s="109"/>
      <c r="N34" s="109">
        <v>0</v>
      </c>
      <c r="O34" s="109"/>
      <c r="P34" s="108">
        <v>6845.08</v>
      </c>
      <c r="Q34" s="108">
        <v>6845.08</v>
      </c>
      <c r="R34" s="109">
        <v>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500381</v>
      </c>
      <c r="J35" s="109" t="s">
        <v>948</v>
      </c>
      <c r="K35" s="109" t="s">
        <v>579</v>
      </c>
      <c r="L35" s="109" t="s">
        <v>26</v>
      </c>
      <c r="M35" s="109"/>
      <c r="N35" s="109">
        <v>0</v>
      </c>
      <c r="O35" s="109"/>
      <c r="P35" s="108">
        <v>1271.5899999999999</v>
      </c>
      <c r="Q35" s="108">
        <v>1271.5899999999999</v>
      </c>
      <c r="R35" s="109">
        <v>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500386</v>
      </c>
      <c r="J36" s="109" t="s">
        <v>884</v>
      </c>
      <c r="K36" s="109" t="s">
        <v>579</v>
      </c>
      <c r="L36" s="109" t="s">
        <v>26</v>
      </c>
      <c r="M36" s="109"/>
      <c r="N36" s="109">
        <v>0</v>
      </c>
      <c r="O36" s="109"/>
      <c r="P36" s="109">
        <v>937.67</v>
      </c>
      <c r="Q36" s="109">
        <v>937.67</v>
      </c>
      <c r="R36" s="109">
        <v>0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500392</v>
      </c>
      <c r="J37" s="109" t="s">
        <v>637</v>
      </c>
      <c r="K37" s="109" t="s">
        <v>579</v>
      </c>
      <c r="L37" s="109" t="s">
        <v>26</v>
      </c>
      <c r="M37" s="109"/>
      <c r="N37" s="109">
        <v>0</v>
      </c>
      <c r="O37" s="109"/>
      <c r="P37" s="108">
        <v>13092.15</v>
      </c>
      <c r="Q37" s="108">
        <v>13092.15</v>
      </c>
      <c r="R37" s="109">
        <v>0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500394</v>
      </c>
      <c r="J38" s="109" t="s">
        <v>638</v>
      </c>
      <c r="K38" s="109" t="s">
        <v>579</v>
      </c>
      <c r="L38" s="109" t="s">
        <v>26</v>
      </c>
      <c r="M38" s="109"/>
      <c r="N38" s="109">
        <v>0</v>
      </c>
      <c r="O38" s="109"/>
      <c r="P38" s="108">
        <v>284973.32</v>
      </c>
      <c r="Q38" s="108">
        <v>284973.32</v>
      </c>
      <c r="R38" s="109">
        <v>0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500435</v>
      </c>
      <c r="J39" s="109" t="s">
        <v>639</v>
      </c>
      <c r="K39" s="109" t="s">
        <v>579</v>
      </c>
      <c r="L39" s="109" t="s">
        <v>26</v>
      </c>
      <c r="M39" s="109"/>
      <c r="N39" s="109">
        <v>0</v>
      </c>
      <c r="O39" s="109"/>
      <c r="P39" s="108">
        <v>10069.719999999999</v>
      </c>
      <c r="Q39" s="108">
        <v>10069.719999999999</v>
      </c>
      <c r="R39" s="109">
        <v>0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500450</v>
      </c>
      <c r="J40" s="109" t="s">
        <v>949</v>
      </c>
      <c r="K40" s="109" t="s">
        <v>580</v>
      </c>
      <c r="L40" s="109" t="s">
        <v>26</v>
      </c>
      <c r="M40" s="109"/>
      <c r="N40" s="109">
        <v>0</v>
      </c>
      <c r="O40" s="109"/>
      <c r="P40" s="109">
        <v>230</v>
      </c>
      <c r="Q40" s="109">
        <v>230</v>
      </c>
      <c r="R40" s="109">
        <v>0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500491</v>
      </c>
      <c r="J41" s="109" t="s">
        <v>640</v>
      </c>
      <c r="K41" s="109" t="s">
        <v>579</v>
      </c>
      <c r="L41" s="109" t="s">
        <v>26</v>
      </c>
      <c r="M41" s="109"/>
      <c r="N41" s="109">
        <v>0</v>
      </c>
      <c r="O41" s="109"/>
      <c r="P41" s="109">
        <v>156.28</v>
      </c>
      <c r="Q41" s="109">
        <v>156.28</v>
      </c>
      <c r="R41" s="109">
        <v>0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500495</v>
      </c>
      <c r="J42" s="109" t="s">
        <v>641</v>
      </c>
      <c r="K42" s="109" t="s">
        <v>579</v>
      </c>
      <c r="L42" s="109" t="s">
        <v>26</v>
      </c>
      <c r="M42" s="109"/>
      <c r="N42" s="109">
        <v>0</v>
      </c>
      <c r="O42" s="109"/>
      <c r="P42" s="109">
        <v>988.91</v>
      </c>
      <c r="Q42" s="109">
        <v>988.91</v>
      </c>
      <c r="R42" s="109">
        <v>0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500495</v>
      </c>
      <c r="J43" s="109" t="s">
        <v>641</v>
      </c>
      <c r="K43" s="109" t="s">
        <v>580</v>
      </c>
      <c r="L43" s="109" t="s">
        <v>26</v>
      </c>
      <c r="M43" s="109"/>
      <c r="N43" s="109">
        <v>0</v>
      </c>
      <c r="O43" s="109"/>
      <c r="P43" s="108">
        <v>2710.11</v>
      </c>
      <c r="Q43" s="108">
        <v>2710.11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500496</v>
      </c>
      <c r="J44" s="109" t="s">
        <v>595</v>
      </c>
      <c r="K44" s="109" t="s">
        <v>579</v>
      </c>
      <c r="L44" s="109" t="s">
        <v>26</v>
      </c>
      <c r="M44" s="109"/>
      <c r="N44" s="109">
        <v>0</v>
      </c>
      <c r="O44" s="109"/>
      <c r="P44" s="108">
        <v>6223.56</v>
      </c>
      <c r="Q44" s="108">
        <v>6223.56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500496</v>
      </c>
      <c r="J45" s="109" t="s">
        <v>595</v>
      </c>
      <c r="K45" s="109" t="s">
        <v>580</v>
      </c>
      <c r="L45" s="109" t="s">
        <v>26</v>
      </c>
      <c r="M45" s="109"/>
      <c r="N45" s="109">
        <v>0</v>
      </c>
      <c r="O45" s="109"/>
      <c r="P45" s="109">
        <v>25.28</v>
      </c>
      <c r="Q45" s="109">
        <v>25.28</v>
      </c>
      <c r="R45" s="109">
        <v>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500507</v>
      </c>
      <c r="J46" s="109" t="s">
        <v>642</v>
      </c>
      <c r="K46" s="109" t="s">
        <v>580</v>
      </c>
      <c r="L46" s="109" t="s">
        <v>26</v>
      </c>
      <c r="M46" s="109"/>
      <c r="N46" s="109">
        <v>0</v>
      </c>
      <c r="O46" s="109"/>
      <c r="P46" s="108">
        <v>4136.2</v>
      </c>
      <c r="Q46" s="108">
        <v>4136.2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500508</v>
      </c>
      <c r="J47" s="109" t="s">
        <v>643</v>
      </c>
      <c r="K47" s="109" t="s">
        <v>580</v>
      </c>
      <c r="L47" s="109" t="s">
        <v>26</v>
      </c>
      <c r="M47" s="109"/>
      <c r="N47" s="108">
        <v>1526</v>
      </c>
      <c r="O47" s="109"/>
      <c r="P47" s="109">
        <v>0</v>
      </c>
      <c r="Q47" s="108">
        <v>1526</v>
      </c>
      <c r="R47" s="109">
        <v>0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500522</v>
      </c>
      <c r="J48" s="109" t="s">
        <v>402</v>
      </c>
      <c r="K48" s="109" t="s">
        <v>579</v>
      </c>
      <c r="L48" s="109" t="s">
        <v>26</v>
      </c>
      <c r="M48" s="109"/>
      <c r="N48" s="109">
        <v>-941.02</v>
      </c>
      <c r="O48" s="109"/>
      <c r="P48" s="109">
        <v>941.02</v>
      </c>
      <c r="Q48" s="108">
        <v>1257.32</v>
      </c>
      <c r="R48" s="108">
        <v>-1257.32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651">
        <v>500522</v>
      </c>
      <c r="J49" s="109" t="s">
        <v>402</v>
      </c>
      <c r="K49" s="109" t="s">
        <v>580</v>
      </c>
      <c r="L49" s="109" t="s">
        <v>26</v>
      </c>
      <c r="M49" s="109"/>
      <c r="N49" s="108">
        <v>72287.740000000005</v>
      </c>
      <c r="O49" s="109"/>
      <c r="P49" s="108">
        <v>19340.060000000001</v>
      </c>
      <c r="Q49" s="109">
        <v>0</v>
      </c>
      <c r="R49" s="108">
        <v>91627.8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500523</v>
      </c>
      <c r="J50" s="109" t="s">
        <v>644</v>
      </c>
      <c r="K50" s="109" t="s">
        <v>579</v>
      </c>
      <c r="L50" s="109" t="s">
        <v>26</v>
      </c>
      <c r="M50" s="109"/>
      <c r="N50" s="109">
        <v>0</v>
      </c>
      <c r="O50" s="109"/>
      <c r="P50" s="108">
        <v>103739.34</v>
      </c>
      <c r="Q50" s="108">
        <v>103739.34</v>
      </c>
      <c r="R50" s="109">
        <v>0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500523</v>
      </c>
      <c r="J51" s="109" t="s">
        <v>644</v>
      </c>
      <c r="K51" s="109" t="s">
        <v>580</v>
      </c>
      <c r="L51" s="109" t="s">
        <v>26</v>
      </c>
      <c r="M51" s="109"/>
      <c r="N51" s="109">
        <v>0</v>
      </c>
      <c r="O51" s="109"/>
      <c r="P51" s="108">
        <v>83098.850000000006</v>
      </c>
      <c r="Q51" s="108">
        <v>83098.850000000006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500538</v>
      </c>
      <c r="J52" s="109" t="s">
        <v>403</v>
      </c>
      <c r="K52" s="109" t="s">
        <v>579</v>
      </c>
      <c r="L52" s="109" t="s">
        <v>26</v>
      </c>
      <c r="M52" s="109"/>
      <c r="N52" s="109">
        <v>0</v>
      </c>
      <c r="O52" s="109"/>
      <c r="P52" s="108">
        <v>3808.39</v>
      </c>
      <c r="Q52" s="108">
        <v>3808.39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500538</v>
      </c>
      <c r="J53" s="109" t="s">
        <v>403</v>
      </c>
      <c r="K53" s="109" t="s">
        <v>580</v>
      </c>
      <c r="L53" s="109" t="s">
        <v>26</v>
      </c>
      <c r="M53" s="109"/>
      <c r="N53" s="109">
        <v>0</v>
      </c>
      <c r="O53" s="109"/>
      <c r="P53" s="109">
        <v>689.67</v>
      </c>
      <c r="Q53" s="109">
        <v>689.67</v>
      </c>
      <c r="R53" s="109">
        <v>0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500539</v>
      </c>
      <c r="J54" s="109" t="s">
        <v>645</v>
      </c>
      <c r="K54" s="109" t="s">
        <v>579</v>
      </c>
      <c r="L54" s="109" t="s">
        <v>26</v>
      </c>
      <c r="M54" s="109"/>
      <c r="N54" s="109">
        <v>0</v>
      </c>
      <c r="O54" s="109"/>
      <c r="P54" s="108">
        <v>2193.09</v>
      </c>
      <c r="Q54" s="108">
        <v>2193.09</v>
      </c>
      <c r="R54" s="109">
        <v>0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500540</v>
      </c>
      <c r="J55" s="109" t="s">
        <v>748</v>
      </c>
      <c r="K55" s="109" t="s">
        <v>580</v>
      </c>
      <c r="L55" s="109" t="s">
        <v>26</v>
      </c>
      <c r="M55" s="109"/>
      <c r="N55" s="109">
        <v>360.93</v>
      </c>
      <c r="O55" s="109"/>
      <c r="P55" s="109">
        <v>0</v>
      </c>
      <c r="Q55" s="109">
        <v>0</v>
      </c>
      <c r="R55" s="109">
        <v>360.93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500546</v>
      </c>
      <c r="J56" s="109" t="s">
        <v>404</v>
      </c>
      <c r="K56" s="109" t="s">
        <v>580</v>
      </c>
      <c r="L56" s="109" t="s">
        <v>26</v>
      </c>
      <c r="M56" s="109"/>
      <c r="N56" s="109">
        <v>696</v>
      </c>
      <c r="O56" s="109"/>
      <c r="P56" s="109">
        <v>0</v>
      </c>
      <c r="Q56" s="109">
        <v>0</v>
      </c>
      <c r="R56" s="109">
        <v>696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500557</v>
      </c>
      <c r="J57" s="109" t="s">
        <v>406</v>
      </c>
      <c r="K57" s="109" t="s">
        <v>579</v>
      </c>
      <c r="L57" s="109" t="s">
        <v>26</v>
      </c>
      <c r="M57" s="109"/>
      <c r="N57" s="108">
        <v>-128358.58</v>
      </c>
      <c r="O57" s="109"/>
      <c r="P57" s="108">
        <v>1993328.78</v>
      </c>
      <c r="Q57" s="108">
        <v>2021968.78</v>
      </c>
      <c r="R57" s="108">
        <v>-156998.57999999999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500557</v>
      </c>
      <c r="J58" s="109" t="s">
        <v>406</v>
      </c>
      <c r="K58" s="109" t="s">
        <v>580</v>
      </c>
      <c r="L58" s="109" t="s">
        <v>26</v>
      </c>
      <c r="M58" s="109"/>
      <c r="N58" s="108">
        <v>3207179.58</v>
      </c>
      <c r="O58" s="109"/>
      <c r="P58" s="109">
        <v>0</v>
      </c>
      <c r="Q58" s="109">
        <v>0</v>
      </c>
      <c r="R58" s="108">
        <v>3207179.58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500560</v>
      </c>
      <c r="J59" s="109" t="s">
        <v>407</v>
      </c>
      <c r="K59" s="109" t="s">
        <v>580</v>
      </c>
      <c r="L59" s="109" t="s">
        <v>26</v>
      </c>
      <c r="M59" s="109"/>
      <c r="N59" s="108">
        <v>32381.3</v>
      </c>
      <c r="O59" s="109"/>
      <c r="P59" s="109">
        <v>0</v>
      </c>
      <c r="Q59" s="109">
        <v>0</v>
      </c>
      <c r="R59" s="108">
        <v>32381.3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500576</v>
      </c>
      <c r="J60" s="109" t="s">
        <v>408</v>
      </c>
      <c r="K60" s="109" t="s">
        <v>579</v>
      </c>
      <c r="L60" s="109" t="s">
        <v>26</v>
      </c>
      <c r="M60" s="109"/>
      <c r="N60" s="109">
        <v>0</v>
      </c>
      <c r="O60" s="109"/>
      <c r="P60" s="108">
        <v>3086.93</v>
      </c>
      <c r="Q60" s="108">
        <v>3086.93</v>
      </c>
      <c r="R60" s="109">
        <v>0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500576</v>
      </c>
      <c r="J61" s="109" t="s">
        <v>408</v>
      </c>
      <c r="K61" s="109" t="s">
        <v>580</v>
      </c>
      <c r="L61" s="109" t="s">
        <v>26</v>
      </c>
      <c r="M61" s="109"/>
      <c r="N61" s="109">
        <v>0</v>
      </c>
      <c r="O61" s="109"/>
      <c r="P61" s="108">
        <v>1758.12</v>
      </c>
      <c r="Q61" s="108">
        <v>1758.12</v>
      </c>
      <c r="R61" s="109">
        <v>0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500577</v>
      </c>
      <c r="J62" s="109" t="s">
        <v>409</v>
      </c>
      <c r="K62" s="109" t="s">
        <v>580</v>
      </c>
      <c r="L62" s="109" t="s">
        <v>26</v>
      </c>
      <c r="M62" s="109"/>
      <c r="N62" s="108">
        <v>7185.8</v>
      </c>
      <c r="O62" s="109"/>
      <c r="P62" s="109">
        <v>0</v>
      </c>
      <c r="Q62" s="109">
        <v>0</v>
      </c>
      <c r="R62" s="108">
        <v>7185.8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500625</v>
      </c>
      <c r="J63" s="109" t="s">
        <v>824</v>
      </c>
      <c r="K63" s="109" t="s">
        <v>579</v>
      </c>
      <c r="L63" s="109" t="s">
        <v>26</v>
      </c>
      <c r="M63" s="109"/>
      <c r="N63" s="109">
        <v>0</v>
      </c>
      <c r="O63" s="109"/>
      <c r="P63" s="108">
        <v>6302.26</v>
      </c>
      <c r="Q63" s="108">
        <v>6302.26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500625</v>
      </c>
      <c r="J64" s="109" t="s">
        <v>824</v>
      </c>
      <c r="K64" s="109" t="s">
        <v>580</v>
      </c>
      <c r="L64" s="109" t="s">
        <v>26</v>
      </c>
      <c r="M64" s="109"/>
      <c r="N64" s="109">
        <v>0</v>
      </c>
      <c r="O64" s="109"/>
      <c r="P64" s="108">
        <v>3310.61</v>
      </c>
      <c r="Q64" s="108">
        <v>3310.61</v>
      </c>
      <c r="R64" s="109">
        <v>0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500631</v>
      </c>
      <c r="J65" s="109" t="s">
        <v>413</v>
      </c>
      <c r="K65" s="109" t="s">
        <v>579</v>
      </c>
      <c r="L65" s="109" t="s">
        <v>26</v>
      </c>
      <c r="M65" s="109"/>
      <c r="N65" s="108">
        <v>-3738.52</v>
      </c>
      <c r="O65" s="109"/>
      <c r="P65" s="108">
        <v>5324.15</v>
      </c>
      <c r="Q65" s="108">
        <v>2482.5</v>
      </c>
      <c r="R65" s="109">
        <v>-896.87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500631</v>
      </c>
      <c r="J66" s="109" t="s">
        <v>413</v>
      </c>
      <c r="K66" s="109" t="s">
        <v>580</v>
      </c>
      <c r="L66" s="109" t="s">
        <v>26</v>
      </c>
      <c r="M66" s="109"/>
      <c r="N66" s="108">
        <v>136691.97</v>
      </c>
      <c r="O66" s="109"/>
      <c r="P66" s="108">
        <v>9086.06</v>
      </c>
      <c r="Q66" s="109">
        <v>0</v>
      </c>
      <c r="R66" s="108">
        <v>145778.03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500644</v>
      </c>
      <c r="J67" s="109" t="s">
        <v>415</v>
      </c>
      <c r="K67" s="109" t="s">
        <v>580</v>
      </c>
      <c r="L67" s="109" t="s">
        <v>26</v>
      </c>
      <c r="M67" s="109"/>
      <c r="N67" s="108">
        <v>35847.78</v>
      </c>
      <c r="O67" s="109"/>
      <c r="P67" s="109">
        <v>0</v>
      </c>
      <c r="Q67" s="109">
        <v>0</v>
      </c>
      <c r="R67" s="108">
        <v>35847.78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500645</v>
      </c>
      <c r="J68" s="109" t="s">
        <v>913</v>
      </c>
      <c r="K68" s="109" t="s">
        <v>580</v>
      </c>
      <c r="L68" s="109" t="s">
        <v>26</v>
      </c>
      <c r="M68" s="109"/>
      <c r="N68" s="109">
        <v>0</v>
      </c>
      <c r="O68" s="109"/>
      <c r="P68" s="109">
        <v>0</v>
      </c>
      <c r="Q68" s="109">
        <v>0</v>
      </c>
      <c r="R68" s="109">
        <v>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500650</v>
      </c>
      <c r="J69" s="109" t="s">
        <v>914</v>
      </c>
      <c r="K69" s="109" t="s">
        <v>580</v>
      </c>
      <c r="L69" s="109" t="s">
        <v>26</v>
      </c>
      <c r="M69" s="109"/>
      <c r="N69" s="109">
        <v>0</v>
      </c>
      <c r="O69" s="109"/>
      <c r="P69" s="109">
        <v>106</v>
      </c>
      <c r="Q69" s="109">
        <v>106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500656</v>
      </c>
      <c r="J70" s="109" t="s">
        <v>915</v>
      </c>
      <c r="K70" s="109" t="s">
        <v>580</v>
      </c>
      <c r="L70" s="109" t="s">
        <v>26</v>
      </c>
      <c r="M70" s="109"/>
      <c r="N70" s="108">
        <v>120134.03</v>
      </c>
      <c r="O70" s="109"/>
      <c r="P70" s="109">
        <v>0</v>
      </c>
      <c r="Q70" s="108">
        <v>120134.03</v>
      </c>
      <c r="R70" s="109">
        <v>0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500657</v>
      </c>
      <c r="J71" s="109" t="s">
        <v>916</v>
      </c>
      <c r="K71" s="109" t="s">
        <v>580</v>
      </c>
      <c r="L71" s="109" t="s">
        <v>26</v>
      </c>
      <c r="M71" s="109"/>
      <c r="N71" s="109">
        <v>0</v>
      </c>
      <c r="O71" s="109"/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500660</v>
      </c>
      <c r="J72" s="109" t="s">
        <v>917</v>
      </c>
      <c r="K72" s="109" t="s">
        <v>580</v>
      </c>
      <c r="L72" s="109" t="s">
        <v>26</v>
      </c>
      <c r="M72" s="109"/>
      <c r="N72" s="108">
        <v>1406.62</v>
      </c>
      <c r="O72" s="109"/>
      <c r="P72" s="109">
        <v>0</v>
      </c>
      <c r="Q72" s="108">
        <v>1406.62</v>
      </c>
      <c r="R72" s="109">
        <v>0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500683</v>
      </c>
      <c r="J73" s="109" t="s">
        <v>646</v>
      </c>
      <c r="K73" s="109" t="s">
        <v>579</v>
      </c>
      <c r="L73" s="109" t="s">
        <v>26</v>
      </c>
      <c r="M73" s="109"/>
      <c r="N73" s="109">
        <v>0</v>
      </c>
      <c r="O73" s="109"/>
      <c r="P73" s="109">
        <v>24.48</v>
      </c>
      <c r="Q73" s="109">
        <v>24.48</v>
      </c>
      <c r="R73" s="109">
        <v>0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500686</v>
      </c>
      <c r="J74" s="109" t="s">
        <v>751</v>
      </c>
      <c r="K74" s="109" t="s">
        <v>580</v>
      </c>
      <c r="L74" s="109" t="s">
        <v>26</v>
      </c>
      <c r="M74" s="109"/>
      <c r="N74" s="108">
        <v>23320</v>
      </c>
      <c r="O74" s="109"/>
      <c r="P74" s="109">
        <v>0</v>
      </c>
      <c r="Q74" s="109">
        <v>0</v>
      </c>
      <c r="R74" s="108">
        <v>23320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500716</v>
      </c>
      <c r="J75" s="109" t="s">
        <v>419</v>
      </c>
      <c r="K75" s="109" t="s">
        <v>579</v>
      </c>
      <c r="L75" s="109" t="s">
        <v>26</v>
      </c>
      <c r="M75" s="109"/>
      <c r="N75" s="109">
        <v>0</v>
      </c>
      <c r="O75" s="109"/>
      <c r="P75" s="109">
        <v>304.14999999999998</v>
      </c>
      <c r="Q75" s="109">
        <v>304.14999999999998</v>
      </c>
      <c r="R75" s="109">
        <v>0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500716</v>
      </c>
      <c r="J76" s="109" t="s">
        <v>419</v>
      </c>
      <c r="K76" s="109" t="s">
        <v>580</v>
      </c>
      <c r="L76" s="109" t="s">
        <v>26</v>
      </c>
      <c r="M76" s="109"/>
      <c r="N76" s="109">
        <v>0</v>
      </c>
      <c r="O76" s="109"/>
      <c r="P76" s="109">
        <v>315.79000000000002</v>
      </c>
      <c r="Q76" s="109">
        <v>315.79000000000002</v>
      </c>
      <c r="R76" s="109">
        <v>0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500717</v>
      </c>
      <c r="J77" s="109" t="s">
        <v>682</v>
      </c>
      <c r="K77" s="109" t="s">
        <v>580</v>
      </c>
      <c r="L77" s="109" t="s">
        <v>26</v>
      </c>
      <c r="M77" s="109"/>
      <c r="N77" s="109">
        <v>0</v>
      </c>
      <c r="O77" s="109"/>
      <c r="P77" s="108">
        <v>7659.26</v>
      </c>
      <c r="Q77" s="108">
        <v>7659.26</v>
      </c>
      <c r="R77" s="109">
        <v>0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500732</v>
      </c>
      <c r="J78" s="109" t="s">
        <v>647</v>
      </c>
      <c r="K78" s="109" t="s">
        <v>579</v>
      </c>
      <c r="L78" s="109" t="s">
        <v>26</v>
      </c>
      <c r="M78" s="109"/>
      <c r="N78" s="109">
        <v>0</v>
      </c>
      <c r="O78" s="109"/>
      <c r="P78" s="108">
        <v>2265.56</v>
      </c>
      <c r="Q78" s="108">
        <v>2265.56</v>
      </c>
      <c r="R78" s="109">
        <v>0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500732</v>
      </c>
      <c r="J79" s="109" t="s">
        <v>647</v>
      </c>
      <c r="K79" s="109" t="s">
        <v>580</v>
      </c>
      <c r="L79" s="109" t="s">
        <v>26</v>
      </c>
      <c r="M79" s="109"/>
      <c r="N79" s="109">
        <v>0</v>
      </c>
      <c r="O79" s="109"/>
      <c r="P79" s="108">
        <v>4912.76</v>
      </c>
      <c r="Q79" s="108">
        <v>4912.76</v>
      </c>
      <c r="R79" s="109">
        <v>0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500734</v>
      </c>
      <c r="J80" s="109" t="s">
        <v>648</v>
      </c>
      <c r="K80" s="109" t="s">
        <v>579</v>
      </c>
      <c r="L80" s="109" t="s">
        <v>26</v>
      </c>
      <c r="M80" s="109"/>
      <c r="N80" s="109">
        <v>0</v>
      </c>
      <c r="O80" s="109"/>
      <c r="P80" s="109">
        <v>659.94</v>
      </c>
      <c r="Q80" s="109">
        <v>659.94</v>
      </c>
      <c r="R80" s="109">
        <v>0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500734</v>
      </c>
      <c r="J81" s="109" t="s">
        <v>648</v>
      </c>
      <c r="K81" s="109" t="s">
        <v>580</v>
      </c>
      <c r="L81" s="109" t="s">
        <v>26</v>
      </c>
      <c r="M81" s="109"/>
      <c r="N81" s="109">
        <v>0</v>
      </c>
      <c r="O81" s="109"/>
      <c r="P81" s="109">
        <v>37.26</v>
      </c>
      <c r="Q81" s="109">
        <v>37.26</v>
      </c>
      <c r="R81" s="109">
        <v>0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500742</v>
      </c>
      <c r="J82" s="109" t="s">
        <v>774</v>
      </c>
      <c r="K82" s="109" t="s">
        <v>580</v>
      </c>
      <c r="L82" s="109" t="s">
        <v>26</v>
      </c>
      <c r="M82" s="109"/>
      <c r="N82" s="108">
        <v>13134.36</v>
      </c>
      <c r="O82" s="109"/>
      <c r="P82" s="109">
        <v>0</v>
      </c>
      <c r="Q82" s="109">
        <v>0</v>
      </c>
      <c r="R82" s="108">
        <v>13134.36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500743</v>
      </c>
      <c r="J83" s="109" t="s">
        <v>649</v>
      </c>
      <c r="K83" s="109" t="s">
        <v>579</v>
      </c>
      <c r="L83" s="109" t="s">
        <v>26</v>
      </c>
      <c r="M83" s="109"/>
      <c r="N83" s="109">
        <v>0</v>
      </c>
      <c r="O83" s="109"/>
      <c r="P83" s="109">
        <v>39.590000000000003</v>
      </c>
      <c r="Q83" s="109">
        <v>39.590000000000003</v>
      </c>
      <c r="R83" s="109">
        <v>0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500743</v>
      </c>
      <c r="J84" s="109" t="s">
        <v>649</v>
      </c>
      <c r="K84" s="109" t="s">
        <v>580</v>
      </c>
      <c r="L84" s="109" t="s">
        <v>26</v>
      </c>
      <c r="M84" s="109"/>
      <c r="N84" s="109">
        <v>0</v>
      </c>
      <c r="O84" s="109"/>
      <c r="P84" s="109">
        <v>226.35</v>
      </c>
      <c r="Q84" s="109">
        <v>226.35</v>
      </c>
      <c r="R84" s="109">
        <v>0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500748</v>
      </c>
      <c r="J85" s="109" t="s">
        <v>752</v>
      </c>
      <c r="K85" s="109" t="s">
        <v>580</v>
      </c>
      <c r="L85" s="109" t="s">
        <v>26</v>
      </c>
      <c r="M85" s="109"/>
      <c r="N85" s="108">
        <v>52313.86</v>
      </c>
      <c r="O85" s="109"/>
      <c r="P85" s="109">
        <v>0</v>
      </c>
      <c r="Q85" s="109">
        <v>0</v>
      </c>
      <c r="R85" s="108">
        <v>52313.86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500768</v>
      </c>
      <c r="J86" s="109" t="s">
        <v>423</v>
      </c>
      <c r="K86" s="109" t="s">
        <v>579</v>
      </c>
      <c r="L86" s="109" t="s">
        <v>26</v>
      </c>
      <c r="M86" s="109"/>
      <c r="N86" s="109">
        <v>0</v>
      </c>
      <c r="O86" s="109"/>
      <c r="P86" s="109">
        <v>410.8</v>
      </c>
      <c r="Q86" s="109">
        <v>410.8</v>
      </c>
      <c r="R86" s="109">
        <v>0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500768</v>
      </c>
      <c r="J87" s="109" t="s">
        <v>423</v>
      </c>
      <c r="K87" s="109" t="s">
        <v>580</v>
      </c>
      <c r="L87" s="109" t="s">
        <v>26</v>
      </c>
      <c r="M87" s="109"/>
      <c r="N87" s="109">
        <v>0</v>
      </c>
      <c r="O87" s="109"/>
      <c r="P87" s="108">
        <v>5927.49</v>
      </c>
      <c r="Q87" s="108">
        <v>5927.49</v>
      </c>
      <c r="R87" s="109">
        <v>0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500776</v>
      </c>
      <c r="J88" s="109" t="s">
        <v>424</v>
      </c>
      <c r="K88" s="109" t="s">
        <v>579</v>
      </c>
      <c r="L88" s="109" t="s">
        <v>26</v>
      </c>
      <c r="M88" s="109"/>
      <c r="N88" s="109">
        <v>0</v>
      </c>
      <c r="O88" s="109"/>
      <c r="P88" s="108">
        <v>1077.8</v>
      </c>
      <c r="Q88" s="108">
        <v>1077.8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500776</v>
      </c>
      <c r="J89" s="109" t="s">
        <v>424</v>
      </c>
      <c r="K89" s="109" t="s">
        <v>580</v>
      </c>
      <c r="L89" s="109" t="s">
        <v>26</v>
      </c>
      <c r="M89" s="109"/>
      <c r="N89" s="108">
        <v>72793.399999999994</v>
      </c>
      <c r="O89" s="109"/>
      <c r="P89" s="108">
        <v>148954.26</v>
      </c>
      <c r="Q89" s="109">
        <v>0</v>
      </c>
      <c r="R89" s="108">
        <v>221747.66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500806</v>
      </c>
      <c r="J90" s="109" t="s">
        <v>426</v>
      </c>
      <c r="K90" s="109" t="s">
        <v>580</v>
      </c>
      <c r="L90" s="109" t="s">
        <v>26</v>
      </c>
      <c r="M90" s="109"/>
      <c r="N90" s="109">
        <v>106</v>
      </c>
      <c r="O90" s="109"/>
      <c r="P90" s="109">
        <v>0</v>
      </c>
      <c r="Q90" s="109">
        <v>0</v>
      </c>
      <c r="R90" s="109">
        <v>106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500839</v>
      </c>
      <c r="J91" s="109" t="s">
        <v>586</v>
      </c>
      <c r="K91" s="109" t="s">
        <v>579</v>
      </c>
      <c r="L91" s="109" t="s">
        <v>26</v>
      </c>
      <c r="M91" s="109"/>
      <c r="N91" s="109">
        <v>0</v>
      </c>
      <c r="O91" s="109"/>
      <c r="P91" s="109">
        <v>148.91</v>
      </c>
      <c r="Q91" s="109">
        <v>148.91</v>
      </c>
      <c r="R91" s="109">
        <v>0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500839</v>
      </c>
      <c r="J92" s="109" t="s">
        <v>586</v>
      </c>
      <c r="K92" s="109" t="s">
        <v>580</v>
      </c>
      <c r="L92" s="109" t="s">
        <v>26</v>
      </c>
      <c r="M92" s="109"/>
      <c r="N92" s="109">
        <v>0</v>
      </c>
      <c r="O92" s="109"/>
      <c r="P92" s="108">
        <v>3142.62</v>
      </c>
      <c r="Q92" s="108">
        <v>3142.62</v>
      </c>
      <c r="R92" s="109">
        <v>0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500845</v>
      </c>
      <c r="J93" s="109" t="s">
        <v>754</v>
      </c>
      <c r="K93" s="109" t="s">
        <v>579</v>
      </c>
      <c r="L93" s="109" t="s">
        <v>26</v>
      </c>
      <c r="M93" s="109"/>
      <c r="N93" s="109">
        <v>0</v>
      </c>
      <c r="O93" s="109"/>
      <c r="P93" s="109">
        <v>267.82</v>
      </c>
      <c r="Q93" s="109">
        <v>267.82</v>
      </c>
      <c r="R93" s="109">
        <v>0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500845</v>
      </c>
      <c r="J94" s="109" t="s">
        <v>754</v>
      </c>
      <c r="K94" s="109" t="s">
        <v>580</v>
      </c>
      <c r="L94" s="109" t="s">
        <v>26</v>
      </c>
      <c r="M94" s="109"/>
      <c r="N94" s="108">
        <v>22828.32</v>
      </c>
      <c r="O94" s="109"/>
      <c r="P94" s="109">
        <v>0</v>
      </c>
      <c r="Q94" s="108">
        <v>22828.32</v>
      </c>
      <c r="R94" s="109">
        <v>0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580</v>
      </c>
      <c r="L95" s="109" t="s">
        <v>26</v>
      </c>
      <c r="M95" s="109"/>
      <c r="N95" s="108">
        <v>634388.63</v>
      </c>
      <c r="O95" s="109"/>
      <c r="P95" s="109">
        <v>0</v>
      </c>
      <c r="Q95" s="109">
        <v>0</v>
      </c>
      <c r="R95" s="108">
        <v>634388.63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500875</v>
      </c>
      <c r="J96" s="109" t="s">
        <v>777</v>
      </c>
      <c r="K96" s="109" t="s">
        <v>580</v>
      </c>
      <c r="L96" s="109" t="s">
        <v>26</v>
      </c>
      <c r="M96" s="109"/>
      <c r="N96" s="108">
        <v>29716.73</v>
      </c>
      <c r="O96" s="109"/>
      <c r="P96" s="109">
        <v>0</v>
      </c>
      <c r="Q96" s="109">
        <v>0</v>
      </c>
      <c r="R96" s="108">
        <v>29716.73</v>
      </c>
    </row>
    <row r="97" spans="1:18" x14ac:dyDescent="0.2">
      <c r="A97" s="109"/>
      <c r="B97" s="109"/>
      <c r="C97" s="109"/>
      <c r="D97" s="109" t="s">
        <v>384</v>
      </c>
      <c r="E97" s="109"/>
      <c r="F97" s="109">
        <v>138901</v>
      </c>
      <c r="G97" s="109"/>
      <c r="H97" s="109"/>
      <c r="I97" s="109">
        <v>500883</v>
      </c>
      <c r="J97" s="109" t="s">
        <v>431</v>
      </c>
      <c r="K97" s="109" t="s">
        <v>580</v>
      </c>
      <c r="L97" s="109" t="s">
        <v>26</v>
      </c>
      <c r="M97" s="109"/>
      <c r="N97" s="108">
        <v>160428.20000000001</v>
      </c>
      <c r="O97" s="109"/>
      <c r="P97" s="109">
        <v>381.6</v>
      </c>
      <c r="Q97" s="109">
        <v>0</v>
      </c>
      <c r="R97" s="108">
        <v>160809.79999999999</v>
      </c>
    </row>
    <row r="98" spans="1:18" x14ac:dyDescent="0.2">
      <c r="A98" s="109"/>
      <c r="B98" s="109"/>
      <c r="C98" s="109"/>
      <c r="D98" s="109" t="s">
        <v>384</v>
      </c>
      <c r="E98" s="109"/>
      <c r="F98" s="109">
        <v>138901</v>
      </c>
      <c r="G98" s="109"/>
      <c r="H98" s="109"/>
      <c r="I98" s="109">
        <v>500885</v>
      </c>
      <c r="J98" s="109" t="s">
        <v>432</v>
      </c>
      <c r="K98" s="109" t="s">
        <v>580</v>
      </c>
      <c r="L98" s="109" t="s">
        <v>26</v>
      </c>
      <c r="M98" s="109"/>
      <c r="N98" s="108">
        <v>101475.7</v>
      </c>
      <c r="O98" s="109"/>
      <c r="P98" s="109">
        <v>0</v>
      </c>
      <c r="Q98" s="109">
        <v>0</v>
      </c>
      <c r="R98" s="108">
        <v>101475.7</v>
      </c>
    </row>
    <row r="99" spans="1:18" x14ac:dyDescent="0.2">
      <c r="A99" s="109"/>
      <c r="B99" s="109"/>
      <c r="C99" s="109"/>
      <c r="D99" s="109" t="s">
        <v>384</v>
      </c>
      <c r="E99" s="109"/>
      <c r="F99" s="109">
        <v>138901</v>
      </c>
      <c r="G99" s="109"/>
      <c r="H99" s="109"/>
      <c r="I99" s="109">
        <v>500914</v>
      </c>
      <c r="J99" s="109" t="s">
        <v>435</v>
      </c>
      <c r="K99" s="109" t="s">
        <v>580</v>
      </c>
      <c r="L99" s="109" t="s">
        <v>26</v>
      </c>
      <c r="M99" s="109"/>
      <c r="N99" s="108">
        <v>8480</v>
      </c>
      <c r="O99" s="109"/>
      <c r="P99" s="109">
        <v>0</v>
      </c>
      <c r="Q99" s="109">
        <v>0</v>
      </c>
      <c r="R99" s="108">
        <v>8480</v>
      </c>
    </row>
    <row r="101" spans="1:18" x14ac:dyDescent="0.2">
      <c r="A101" s="109"/>
      <c r="B101" s="109" t="s">
        <v>442</v>
      </c>
      <c r="C101" s="109"/>
      <c r="D101" s="109" t="s">
        <v>384</v>
      </c>
      <c r="E101" s="109"/>
      <c r="F101" s="109">
        <v>138901</v>
      </c>
      <c r="G101" s="109"/>
      <c r="H101" s="109"/>
      <c r="I101" s="109"/>
      <c r="J101" s="109"/>
      <c r="K101" s="109"/>
      <c r="L101" s="109" t="s">
        <v>26</v>
      </c>
      <c r="M101" s="109"/>
      <c r="N101" s="108">
        <v>8450459.4299999997</v>
      </c>
      <c r="O101" s="109"/>
      <c r="P101" s="108">
        <v>3317582.05</v>
      </c>
      <c r="Q101" s="108">
        <v>3196370.38</v>
      </c>
      <c r="R101" s="108">
        <v>8571671.0999999996</v>
      </c>
    </row>
    <row r="103" spans="1:18" x14ac:dyDescent="0.2">
      <c r="A103" s="109"/>
      <c r="B103" s="109" t="s">
        <v>443</v>
      </c>
      <c r="C103" s="109"/>
      <c r="D103" s="109" t="s">
        <v>384</v>
      </c>
      <c r="E103" s="109"/>
      <c r="F103" s="109"/>
      <c r="G103" s="109"/>
      <c r="H103" s="109"/>
      <c r="I103" s="109"/>
      <c r="J103" s="109"/>
      <c r="K103" s="109"/>
      <c r="L103" s="109" t="s">
        <v>26</v>
      </c>
      <c r="M103" s="109"/>
      <c r="N103" s="108">
        <v>8450459.4299999997</v>
      </c>
      <c r="O103" s="109"/>
      <c r="P103" s="108">
        <v>3317582.05</v>
      </c>
      <c r="Q103" s="108">
        <v>3196370.38</v>
      </c>
      <c r="R103" s="108">
        <v>8571671.0999999996</v>
      </c>
    </row>
    <row r="105" spans="1:18" x14ac:dyDescent="0.2">
      <c r="A105" s="109"/>
      <c r="B105" s="109" t="s">
        <v>444</v>
      </c>
      <c r="C105" s="109"/>
      <c r="D105" s="109"/>
      <c r="E105" s="109"/>
      <c r="F105" s="109"/>
      <c r="G105" s="109"/>
      <c r="H105" s="109"/>
      <c r="I105" s="109"/>
      <c r="J105" s="109"/>
      <c r="K105" s="109"/>
      <c r="L105" s="109" t="s">
        <v>26</v>
      </c>
      <c r="M105" s="109"/>
      <c r="N105" s="108">
        <v>8450459.4299999997</v>
      </c>
      <c r="O105" s="109"/>
      <c r="P105" s="108">
        <v>3317582.05</v>
      </c>
      <c r="Q105" s="108">
        <v>3196370.38</v>
      </c>
      <c r="R105" s="108">
        <v>8571671.0999999996</v>
      </c>
    </row>
    <row r="107" spans="1:18" x14ac:dyDescent="0.2">
      <c r="A107" s="109" t="s">
        <v>1199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</row>
    <row r="108" spans="1:18" x14ac:dyDescent="0.2">
      <c r="A108" s="109" t="s">
        <v>446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</row>
    <row r="109" spans="1:18" x14ac:dyDescent="0.2">
      <c r="A109" s="109" t="s">
        <v>1168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</row>
    <row r="110" spans="1:18" x14ac:dyDescent="0.2">
      <c r="A110" s="109" t="s">
        <v>447</v>
      </c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</row>
    <row r="112" spans="1:18" x14ac:dyDescent="0.2">
      <c r="A112" s="109"/>
      <c r="B112" s="109"/>
      <c r="C112" s="109" t="s">
        <v>379</v>
      </c>
      <c r="D112" s="109"/>
      <c r="E112" s="109" t="s">
        <v>374</v>
      </c>
      <c r="F112" s="109"/>
      <c r="G112" s="109" t="s">
        <v>448</v>
      </c>
      <c r="H112" s="109" t="s">
        <v>380</v>
      </c>
      <c r="I112" s="109"/>
      <c r="J112" s="109" t="s">
        <v>381</v>
      </c>
      <c r="K112" s="109"/>
      <c r="L112" s="109"/>
      <c r="M112" s="109" t="s">
        <v>382</v>
      </c>
      <c r="N112" s="109"/>
      <c r="O112" s="109" t="s">
        <v>383</v>
      </c>
      <c r="P112" s="109"/>
      <c r="Q112" s="109"/>
      <c r="R112" s="109"/>
    </row>
    <row r="114" spans="2:15" x14ac:dyDescent="0.2">
      <c r="B114" s="109"/>
      <c r="C114" s="109" t="s">
        <v>26</v>
      </c>
      <c r="D114" s="109"/>
      <c r="E114" s="109" t="s">
        <v>384</v>
      </c>
      <c r="F114" s="109"/>
      <c r="G114" s="109" t="s">
        <v>579</v>
      </c>
      <c r="H114" s="108">
        <v>203457.43</v>
      </c>
      <c r="I114" s="109"/>
      <c r="J114" s="108">
        <v>2816039.55</v>
      </c>
      <c r="K114" s="109"/>
      <c r="L114" s="109"/>
      <c r="M114" s="108">
        <v>2861444.69</v>
      </c>
      <c r="N114" s="109"/>
      <c r="O114" s="108">
        <v>158052.29</v>
      </c>
    </row>
    <row r="115" spans="2:15" x14ac:dyDescent="0.2">
      <c r="B115" s="109"/>
      <c r="C115" s="109" t="s">
        <v>26</v>
      </c>
      <c r="D115" s="109"/>
      <c r="E115" s="109" t="s">
        <v>384</v>
      </c>
      <c r="F115" s="109"/>
      <c r="G115" s="109" t="s">
        <v>580</v>
      </c>
      <c r="H115" s="108">
        <v>8247002</v>
      </c>
      <c r="I115" s="109"/>
      <c r="J115" s="108">
        <v>501542.5</v>
      </c>
      <c r="K115" s="109"/>
      <c r="L115" s="109"/>
      <c r="M115" s="108">
        <v>334925.69</v>
      </c>
      <c r="N115" s="109"/>
      <c r="O115" s="108">
        <v>8413618.8100000005</v>
      </c>
    </row>
    <row r="117" spans="2:15" x14ac:dyDescent="0.2">
      <c r="B117" s="109" t="s">
        <v>442</v>
      </c>
      <c r="C117" s="109" t="s">
        <v>26</v>
      </c>
      <c r="D117" s="109"/>
      <c r="E117" s="109"/>
      <c r="F117" s="109"/>
      <c r="G117" s="109"/>
      <c r="H117" s="108">
        <v>8450459.4299999997</v>
      </c>
      <c r="I117" s="109"/>
      <c r="J117" s="108">
        <v>3317582.05</v>
      </c>
      <c r="K117" s="109"/>
      <c r="L117" s="109"/>
      <c r="M117" s="108">
        <v>3196370.38</v>
      </c>
      <c r="N117" s="109"/>
      <c r="O117" s="108">
        <v>8571671.0999999996</v>
      </c>
    </row>
  </sheetData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1"/>
  <dimension ref="A1:R6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8">
        <v>1328.14</v>
      </c>
      <c r="O7" s="109"/>
      <c r="P7" s="109">
        <v>564.34</v>
      </c>
      <c r="Q7" s="109">
        <v>180.92</v>
      </c>
      <c r="R7" s="108">
        <v>1711.56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-20.48</v>
      </c>
      <c r="O8" s="109"/>
      <c r="P8" s="109">
        <v>312.32</v>
      </c>
      <c r="Q8" s="109">
        <v>325.10000000000002</v>
      </c>
      <c r="R8" s="109">
        <v>-33.26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500520</v>
      </c>
      <c r="J9" s="109" t="s">
        <v>895</v>
      </c>
      <c r="K9" s="109" t="s">
        <v>559</v>
      </c>
      <c r="L9" s="109" t="s">
        <v>26</v>
      </c>
      <c r="M9" s="109"/>
      <c r="N9" s="108">
        <v>4985.53</v>
      </c>
      <c r="O9" s="109"/>
      <c r="P9" s="109">
        <v>0</v>
      </c>
      <c r="Q9" s="108">
        <v>4985.53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560</v>
      </c>
      <c r="L10" s="109" t="s">
        <v>26</v>
      </c>
      <c r="M10" s="109"/>
      <c r="N10" s="109">
        <v>-160.03</v>
      </c>
      <c r="O10" s="109"/>
      <c r="P10" s="109">
        <v>160.03</v>
      </c>
      <c r="Q10" s="109">
        <v>0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500540</v>
      </c>
      <c r="J11" s="109" t="s">
        <v>748</v>
      </c>
      <c r="K11" s="109" t="s">
        <v>559</v>
      </c>
      <c r="L11" s="109" t="s">
        <v>26</v>
      </c>
      <c r="M11" s="109"/>
      <c r="N11" s="108">
        <v>1126.79</v>
      </c>
      <c r="O11" s="109"/>
      <c r="P11" s="109">
        <v>0</v>
      </c>
      <c r="Q11" s="109">
        <v>0</v>
      </c>
      <c r="R11" s="108">
        <v>1126.79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560</v>
      </c>
      <c r="L12" s="109" t="s">
        <v>26</v>
      </c>
      <c r="M12" s="109"/>
      <c r="N12" s="109">
        <v>-570.87</v>
      </c>
      <c r="O12" s="109"/>
      <c r="P12" s="108">
        <v>8492.2900000000009</v>
      </c>
      <c r="Q12" s="108">
        <v>8495.76</v>
      </c>
      <c r="R12" s="109">
        <v>-574.34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500640</v>
      </c>
      <c r="J13" s="109" t="s">
        <v>414</v>
      </c>
      <c r="K13" s="109" t="s">
        <v>559</v>
      </c>
      <c r="L13" s="109" t="s">
        <v>26</v>
      </c>
      <c r="M13" s="109"/>
      <c r="N13" s="108">
        <v>3607.27</v>
      </c>
      <c r="O13" s="109"/>
      <c r="P13" s="109">
        <v>0</v>
      </c>
      <c r="Q13" s="109">
        <v>0</v>
      </c>
      <c r="R13" s="108">
        <v>3607.27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560</v>
      </c>
      <c r="L14" s="109" t="s">
        <v>26</v>
      </c>
      <c r="M14" s="109"/>
      <c r="N14" s="109">
        <v>211.23</v>
      </c>
      <c r="O14" s="109"/>
      <c r="P14" s="108">
        <v>3154.81</v>
      </c>
      <c r="Q14" s="108">
        <v>3192.17</v>
      </c>
      <c r="R14" s="109">
        <v>173.87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500642</v>
      </c>
      <c r="J15" s="109" t="s">
        <v>414</v>
      </c>
      <c r="K15" s="109" t="s">
        <v>559</v>
      </c>
      <c r="L15" s="109" t="s">
        <v>26</v>
      </c>
      <c r="M15" s="109"/>
      <c r="N15" s="108">
        <v>5862.72</v>
      </c>
      <c r="O15" s="109"/>
      <c r="P15" s="109">
        <v>0</v>
      </c>
      <c r="Q15" s="109">
        <v>0</v>
      </c>
      <c r="R15" s="108">
        <v>5862.72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560</v>
      </c>
      <c r="L16" s="109" t="s">
        <v>26</v>
      </c>
      <c r="M16" s="109"/>
      <c r="N16" s="109">
        <v>302.33999999999997</v>
      </c>
      <c r="O16" s="109"/>
      <c r="P16" s="108">
        <v>2272.09</v>
      </c>
      <c r="Q16" s="108">
        <v>2332.42</v>
      </c>
      <c r="R16" s="109">
        <v>242.01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500682</v>
      </c>
      <c r="J17" s="109" t="s">
        <v>771</v>
      </c>
      <c r="K17" s="109" t="s">
        <v>559</v>
      </c>
      <c r="L17" s="109" t="s">
        <v>26</v>
      </c>
      <c r="M17" s="109"/>
      <c r="N17" s="109">
        <v>0</v>
      </c>
      <c r="O17" s="109"/>
      <c r="P17" s="109">
        <v>212.87</v>
      </c>
      <c r="Q17" s="109">
        <v>213.58</v>
      </c>
      <c r="R17" s="109">
        <v>-0.71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500682</v>
      </c>
      <c r="J18" s="109" t="s">
        <v>771</v>
      </c>
      <c r="K18" s="109" t="s">
        <v>560</v>
      </c>
      <c r="L18" s="109" t="s">
        <v>26</v>
      </c>
      <c r="M18" s="109"/>
      <c r="N18" s="109">
        <v>0</v>
      </c>
      <c r="O18" s="109"/>
      <c r="P18" s="109">
        <v>0.74</v>
      </c>
      <c r="Q18" s="109">
        <v>0</v>
      </c>
      <c r="R18" s="109">
        <v>0.74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559</v>
      </c>
      <c r="L19" s="109" t="s">
        <v>26</v>
      </c>
      <c r="M19" s="109"/>
      <c r="N19" s="109">
        <v>4.07</v>
      </c>
      <c r="O19" s="109"/>
      <c r="P19" s="109">
        <v>33.270000000000003</v>
      </c>
      <c r="Q19" s="109">
        <v>0</v>
      </c>
      <c r="R19" s="109">
        <v>37.340000000000003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500686</v>
      </c>
      <c r="J20" s="109" t="s">
        <v>751</v>
      </c>
      <c r="K20" s="109" t="s">
        <v>560</v>
      </c>
      <c r="L20" s="109" t="s">
        <v>26</v>
      </c>
      <c r="M20" s="109"/>
      <c r="N20" s="109">
        <v>-1.02</v>
      </c>
      <c r="O20" s="109"/>
      <c r="P20" s="109">
        <v>7.43</v>
      </c>
      <c r="Q20" s="109">
        <v>7.48</v>
      </c>
      <c r="R20" s="109">
        <v>-1.07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500710</v>
      </c>
      <c r="J21" s="109" t="s">
        <v>772</v>
      </c>
      <c r="K21" s="109" t="s">
        <v>559</v>
      </c>
      <c r="L21" s="109" t="s">
        <v>26</v>
      </c>
      <c r="M21" s="109"/>
      <c r="N21" s="109">
        <v>3.2</v>
      </c>
      <c r="O21" s="109"/>
      <c r="P21" s="109">
        <v>2.58</v>
      </c>
      <c r="Q21" s="109">
        <v>3.24</v>
      </c>
      <c r="R21" s="109">
        <v>2.54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500768</v>
      </c>
      <c r="J22" s="109" t="s">
        <v>423</v>
      </c>
      <c r="K22" s="109" t="s">
        <v>559</v>
      </c>
      <c r="L22" s="109" t="s">
        <v>26</v>
      </c>
      <c r="M22" s="109"/>
      <c r="N22" s="108">
        <v>833994.48</v>
      </c>
      <c r="O22" s="109"/>
      <c r="P22" s="108">
        <v>455730.25</v>
      </c>
      <c r="Q22" s="108">
        <v>1289724.73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560</v>
      </c>
      <c r="L23" s="109" t="s">
        <v>26</v>
      </c>
      <c r="M23" s="109"/>
      <c r="N23" s="108">
        <v>-13224.88</v>
      </c>
      <c r="O23" s="109"/>
      <c r="P23" s="108">
        <v>57707.17</v>
      </c>
      <c r="Q23" s="108">
        <v>44482.29</v>
      </c>
      <c r="R23" s="109">
        <v>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500776</v>
      </c>
      <c r="J24" s="109" t="s">
        <v>424</v>
      </c>
      <c r="K24" s="109" t="s">
        <v>559</v>
      </c>
      <c r="L24" s="109" t="s">
        <v>26</v>
      </c>
      <c r="M24" s="109"/>
      <c r="N24" s="108">
        <v>1251.24</v>
      </c>
      <c r="O24" s="109"/>
      <c r="P24" s="108">
        <v>3291.95</v>
      </c>
      <c r="Q24" s="108">
        <v>2594.5100000000002</v>
      </c>
      <c r="R24" s="108">
        <v>1948.68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560</v>
      </c>
      <c r="L25" s="109" t="s">
        <v>26</v>
      </c>
      <c r="M25" s="109"/>
      <c r="N25" s="108">
        <v>1527.97</v>
      </c>
      <c r="O25" s="109"/>
      <c r="P25" s="108">
        <v>20558.46</v>
      </c>
      <c r="Q25" s="108">
        <v>20564.96</v>
      </c>
      <c r="R25" s="108">
        <v>1521.47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500781</v>
      </c>
      <c r="J26" s="109" t="s">
        <v>424</v>
      </c>
      <c r="K26" s="109" t="s">
        <v>559</v>
      </c>
      <c r="L26" s="109" t="s">
        <v>26</v>
      </c>
      <c r="M26" s="109"/>
      <c r="N26" s="108">
        <v>2469.4</v>
      </c>
      <c r="O26" s="109"/>
      <c r="P26" s="109">
        <v>887.09</v>
      </c>
      <c r="Q26" s="108">
        <v>2594.6799999999998</v>
      </c>
      <c r="R26" s="109">
        <v>761.81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560</v>
      </c>
      <c r="L27" s="109" t="s">
        <v>26</v>
      </c>
      <c r="M27" s="109"/>
      <c r="N27" s="109">
        <v>172.85</v>
      </c>
      <c r="O27" s="109"/>
      <c r="P27" s="108">
        <v>3397.57</v>
      </c>
      <c r="Q27" s="108">
        <v>3402.8</v>
      </c>
      <c r="R27" s="109">
        <v>167.62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500793</v>
      </c>
      <c r="J28" s="109" t="s">
        <v>753</v>
      </c>
      <c r="K28" s="109" t="s">
        <v>559</v>
      </c>
      <c r="L28" s="109" t="s">
        <v>26</v>
      </c>
      <c r="M28" s="109"/>
      <c r="N28" s="109">
        <v>19.63</v>
      </c>
      <c r="O28" s="109"/>
      <c r="P28" s="109">
        <v>36.39</v>
      </c>
      <c r="Q28" s="109">
        <v>18.78</v>
      </c>
      <c r="R28" s="109">
        <v>37.24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560</v>
      </c>
      <c r="L29" s="109" t="s">
        <v>26</v>
      </c>
      <c r="M29" s="109"/>
      <c r="N29" s="109">
        <v>-0.66</v>
      </c>
      <c r="O29" s="109"/>
      <c r="P29" s="109">
        <v>0.66</v>
      </c>
      <c r="Q29" s="109">
        <v>0.85</v>
      </c>
      <c r="R29" s="109">
        <v>-0.85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500839</v>
      </c>
      <c r="J30" s="109" t="s">
        <v>586</v>
      </c>
      <c r="K30" s="109" t="s">
        <v>559</v>
      </c>
      <c r="L30" s="109" t="s">
        <v>26</v>
      </c>
      <c r="M30" s="109"/>
      <c r="N30" s="108">
        <v>221420.93</v>
      </c>
      <c r="O30" s="109"/>
      <c r="P30" s="108">
        <v>90836.38</v>
      </c>
      <c r="Q30" s="108">
        <v>312257.31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560</v>
      </c>
      <c r="L31" s="109" t="s">
        <v>26</v>
      </c>
      <c r="M31" s="109"/>
      <c r="N31" s="108">
        <v>-4398.0200000000004</v>
      </c>
      <c r="O31" s="109"/>
      <c r="P31" s="108">
        <v>7087.12</v>
      </c>
      <c r="Q31" s="108">
        <v>2689.1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500845</v>
      </c>
      <c r="J32" s="109" t="s">
        <v>754</v>
      </c>
      <c r="K32" s="109" t="s">
        <v>559</v>
      </c>
      <c r="L32" s="109" t="s">
        <v>26</v>
      </c>
      <c r="M32" s="109"/>
      <c r="N32" s="109">
        <v>649.26</v>
      </c>
      <c r="O32" s="109"/>
      <c r="P32" s="109">
        <v>0</v>
      </c>
      <c r="Q32" s="109">
        <v>0</v>
      </c>
      <c r="R32" s="109">
        <v>649.26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560</v>
      </c>
      <c r="L33" s="109" t="s">
        <v>26</v>
      </c>
      <c r="M33" s="109"/>
      <c r="N33" s="109">
        <v>-22.69</v>
      </c>
      <c r="O33" s="109"/>
      <c r="P33" s="109">
        <v>22.69</v>
      </c>
      <c r="Q33" s="109">
        <v>28.82</v>
      </c>
      <c r="R33" s="109">
        <v>-28.82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500846</v>
      </c>
      <c r="J34" s="109" t="s">
        <v>754</v>
      </c>
      <c r="K34" s="109" t="s">
        <v>559</v>
      </c>
      <c r="L34" s="109" t="s">
        <v>26</v>
      </c>
      <c r="M34" s="109"/>
      <c r="N34" s="109">
        <v>33.840000000000003</v>
      </c>
      <c r="O34" s="109"/>
      <c r="P34" s="109">
        <v>0</v>
      </c>
      <c r="Q34" s="109">
        <v>0</v>
      </c>
      <c r="R34" s="109">
        <v>33.840000000000003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560</v>
      </c>
      <c r="L35" s="109" t="s">
        <v>26</v>
      </c>
      <c r="M35" s="109"/>
      <c r="N35" s="109">
        <v>-1.18</v>
      </c>
      <c r="O35" s="109"/>
      <c r="P35" s="109">
        <v>1.18</v>
      </c>
      <c r="Q35" s="109">
        <v>1.5</v>
      </c>
      <c r="R35" s="109">
        <v>-1.5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500856</v>
      </c>
      <c r="J36" s="109" t="s">
        <v>755</v>
      </c>
      <c r="K36" s="109" t="s">
        <v>559</v>
      </c>
      <c r="L36" s="109" t="s">
        <v>26</v>
      </c>
      <c r="M36" s="109"/>
      <c r="N36" s="108">
        <v>13459.57</v>
      </c>
      <c r="O36" s="109"/>
      <c r="P36" s="108">
        <v>4949.8900000000003</v>
      </c>
      <c r="Q36" s="109">
        <v>0</v>
      </c>
      <c r="R36" s="108">
        <v>18409.46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560</v>
      </c>
      <c r="L37" s="109" t="s">
        <v>26</v>
      </c>
      <c r="M37" s="109"/>
      <c r="N37" s="108">
        <v>-1073.99</v>
      </c>
      <c r="O37" s="109"/>
      <c r="P37" s="108">
        <v>3477.58</v>
      </c>
      <c r="Q37" s="108">
        <v>3598.81</v>
      </c>
      <c r="R37" s="108">
        <v>-1195.22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500883</v>
      </c>
      <c r="J38" s="109" t="s">
        <v>431</v>
      </c>
      <c r="K38" s="109" t="s">
        <v>559</v>
      </c>
      <c r="L38" s="109" t="s">
        <v>26</v>
      </c>
      <c r="M38" s="109"/>
      <c r="N38" s="108">
        <v>9027.73</v>
      </c>
      <c r="O38" s="109"/>
      <c r="P38" s="108">
        <v>2751.53</v>
      </c>
      <c r="Q38" s="108">
        <v>6512.52</v>
      </c>
      <c r="R38" s="108">
        <v>5266.74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560</v>
      </c>
      <c r="L39" s="109" t="s">
        <v>26</v>
      </c>
      <c r="M39" s="109"/>
      <c r="N39" s="109">
        <v>-334.77</v>
      </c>
      <c r="O39" s="109"/>
      <c r="P39" s="109">
        <v>340.72</v>
      </c>
      <c r="Q39" s="109">
        <v>425.78</v>
      </c>
      <c r="R39" s="109">
        <v>-419.83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500884</v>
      </c>
      <c r="J40" s="109" t="s">
        <v>431</v>
      </c>
      <c r="K40" s="109" t="s">
        <v>559</v>
      </c>
      <c r="L40" s="109" t="s">
        <v>26</v>
      </c>
      <c r="M40" s="109"/>
      <c r="N40" s="108">
        <v>10244.49</v>
      </c>
      <c r="O40" s="109"/>
      <c r="P40" s="108">
        <v>3090.67</v>
      </c>
      <c r="Q40" s="108">
        <v>7384.51</v>
      </c>
      <c r="R40" s="108">
        <v>5950.65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560</v>
      </c>
      <c r="L41" s="109" t="s">
        <v>26</v>
      </c>
      <c r="M41" s="109"/>
      <c r="N41" s="109">
        <v>-379.6</v>
      </c>
      <c r="O41" s="109"/>
      <c r="P41" s="109">
        <v>392.35</v>
      </c>
      <c r="Q41" s="109">
        <v>488.89</v>
      </c>
      <c r="R41" s="109">
        <v>-476.14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500896</v>
      </c>
      <c r="J42" s="109" t="s">
        <v>756</v>
      </c>
      <c r="K42" s="109" t="s">
        <v>559</v>
      </c>
      <c r="L42" s="109" t="s">
        <v>26</v>
      </c>
      <c r="M42" s="109"/>
      <c r="N42" s="109">
        <v>8</v>
      </c>
      <c r="O42" s="109"/>
      <c r="P42" s="109">
        <v>0</v>
      </c>
      <c r="Q42" s="109">
        <v>0</v>
      </c>
      <c r="R42" s="109">
        <v>8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560</v>
      </c>
      <c r="L43" s="109" t="s">
        <v>26</v>
      </c>
      <c r="M43" s="109"/>
      <c r="N43" s="109">
        <v>-0.27</v>
      </c>
      <c r="O43" s="109"/>
      <c r="P43" s="109">
        <v>0.27</v>
      </c>
      <c r="Q43" s="109">
        <v>0.35</v>
      </c>
      <c r="R43" s="109">
        <v>-0.35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500913</v>
      </c>
      <c r="J44" s="109" t="s">
        <v>434</v>
      </c>
      <c r="K44" s="109" t="s">
        <v>559</v>
      </c>
      <c r="L44" s="109" t="s">
        <v>26</v>
      </c>
      <c r="M44" s="109"/>
      <c r="N44" s="109">
        <v>123.18</v>
      </c>
      <c r="O44" s="109"/>
      <c r="P44" s="109">
        <v>433.49</v>
      </c>
      <c r="Q44" s="109">
        <v>105.38</v>
      </c>
      <c r="R44" s="109">
        <v>451.29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560</v>
      </c>
      <c r="L45" s="109" t="s">
        <v>26</v>
      </c>
      <c r="M45" s="109"/>
      <c r="N45" s="109">
        <v>-8.44</v>
      </c>
      <c r="O45" s="109"/>
      <c r="P45" s="109">
        <v>12.72</v>
      </c>
      <c r="Q45" s="109">
        <v>13.26</v>
      </c>
      <c r="R45" s="109">
        <v>-8.98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500918</v>
      </c>
      <c r="J46" s="109" t="s">
        <v>434</v>
      </c>
      <c r="K46" s="109" t="s">
        <v>559</v>
      </c>
      <c r="L46" s="109" t="s">
        <v>26</v>
      </c>
      <c r="M46" s="109"/>
      <c r="N46" s="109">
        <v>3.9</v>
      </c>
      <c r="O46" s="109"/>
      <c r="P46" s="109">
        <v>0</v>
      </c>
      <c r="Q46" s="109">
        <v>3.9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560</v>
      </c>
      <c r="L47" s="109" t="s">
        <v>26</v>
      </c>
      <c r="M47" s="109"/>
      <c r="N47" s="109">
        <v>-0.14000000000000001</v>
      </c>
      <c r="O47" s="109"/>
      <c r="P47" s="109">
        <v>0.82</v>
      </c>
      <c r="Q47" s="109">
        <v>0.68</v>
      </c>
      <c r="R47" s="109">
        <v>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1091640.72</v>
      </c>
      <c r="O49" s="109"/>
      <c r="P49" s="108">
        <v>677425.23</v>
      </c>
      <c r="Q49" s="108">
        <v>1723836.12</v>
      </c>
      <c r="R49" s="108">
        <v>45229.83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1091640.72</v>
      </c>
      <c r="O51" s="109"/>
      <c r="P51" s="108">
        <v>677425.23</v>
      </c>
      <c r="Q51" s="108">
        <v>1723836.12</v>
      </c>
      <c r="R51" s="108">
        <v>45229.83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1091640.72</v>
      </c>
      <c r="O53" s="109"/>
      <c r="P53" s="108">
        <v>677425.23</v>
      </c>
      <c r="Q53" s="108">
        <v>1723836.12</v>
      </c>
      <c r="R53" s="108">
        <v>45229.83</v>
      </c>
    </row>
    <row r="55" spans="1:18" x14ac:dyDescent="0.2">
      <c r="A55" s="109" t="s">
        <v>1201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1168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559</v>
      </c>
      <c r="H62" s="108">
        <v>1109623.3700000001</v>
      </c>
      <c r="I62" s="109"/>
      <c r="J62" s="108">
        <v>568229.73</v>
      </c>
      <c r="K62" s="109"/>
      <c r="L62" s="109"/>
      <c r="M62" s="108">
        <v>1631988.62</v>
      </c>
      <c r="N62" s="109"/>
      <c r="O62" s="108">
        <v>45864.480000000003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560</v>
      </c>
      <c r="H63" s="108">
        <v>-17982.650000000001</v>
      </c>
      <c r="I63" s="109"/>
      <c r="J63" s="108">
        <v>109195.5</v>
      </c>
      <c r="K63" s="109"/>
      <c r="L63" s="109"/>
      <c r="M63" s="108">
        <v>91847.5</v>
      </c>
      <c r="N63" s="109"/>
      <c r="O63" s="109">
        <v>-634.65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1091640.72</v>
      </c>
      <c r="I65" s="109"/>
      <c r="J65" s="108">
        <v>677425.23</v>
      </c>
      <c r="K65" s="109"/>
      <c r="L65" s="109"/>
      <c r="M65" s="108">
        <v>1723836.12</v>
      </c>
      <c r="N65" s="109"/>
      <c r="O65" s="108">
        <v>45229.83</v>
      </c>
    </row>
  </sheetData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2"/>
  <dimension ref="A1:R44"/>
  <sheetViews>
    <sheetView topLeftCell="C1" workbookViewId="0">
      <pane ySplit="5" topLeftCell="A6" activePane="bottomLeft" state="frozen"/>
      <selection pane="bottomLeft" activeCell="R25" sqref="R25"/>
    </sheetView>
  </sheetViews>
  <sheetFormatPr defaultColWidth="9.109375" defaultRowHeight="11.4" x14ac:dyDescent="0.2"/>
  <cols>
    <col min="1" max="1" width="4.5546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580</v>
      </c>
      <c r="L7" s="10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500611</v>
      </c>
      <c r="J8" s="109" t="s">
        <v>846</v>
      </c>
      <c r="K8" s="109" t="s">
        <v>580</v>
      </c>
      <c r="L8" s="109" t="s">
        <v>26</v>
      </c>
      <c r="M8" s="109"/>
      <c r="N8" s="108">
        <v>71428.649999999994</v>
      </c>
      <c r="O8" s="109"/>
      <c r="P8" s="108">
        <v>2120</v>
      </c>
      <c r="Q8" s="108">
        <v>2120</v>
      </c>
      <c r="R8" s="108">
        <v>71428.649999999994</v>
      </c>
    </row>
    <row r="9" spans="1:18" x14ac:dyDescent="0.2">
      <c r="A9" s="109"/>
      <c r="B9" s="109"/>
      <c r="C9" s="109"/>
      <c r="D9" s="109" t="s">
        <v>593</v>
      </c>
      <c r="E9" s="109"/>
      <c r="F9" s="109">
        <v>1130510</v>
      </c>
      <c r="G9" s="109"/>
      <c r="H9" s="109"/>
      <c r="I9" s="109">
        <v>500643</v>
      </c>
      <c r="J9" s="109" t="s">
        <v>847</v>
      </c>
      <c r="K9" s="109" t="s">
        <v>579</v>
      </c>
      <c r="L9" s="109" t="s">
        <v>26</v>
      </c>
      <c r="M9" s="109"/>
      <c r="N9" s="108">
        <v>-1801.53</v>
      </c>
      <c r="O9" s="109"/>
      <c r="P9" s="108">
        <v>1801.53</v>
      </c>
      <c r="Q9" s="108">
        <v>1412.15</v>
      </c>
      <c r="R9" s="108">
        <v>-1412.15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580</v>
      </c>
      <c r="L10" s="10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500688</v>
      </c>
      <c r="J11" s="109" t="s">
        <v>610</v>
      </c>
      <c r="K11" s="109" t="s">
        <v>580</v>
      </c>
      <c r="L11" s="10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500702</v>
      </c>
      <c r="J12" s="109" t="s">
        <v>661</v>
      </c>
      <c r="K12" s="109" t="s">
        <v>580</v>
      </c>
      <c r="L12" s="10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500705</v>
      </c>
      <c r="J13" s="109" t="s">
        <v>112</v>
      </c>
      <c r="K13" s="109" t="s">
        <v>579</v>
      </c>
      <c r="L13" s="109" t="s">
        <v>26</v>
      </c>
      <c r="M13" s="109"/>
      <c r="N13" s="108">
        <v>52278.79</v>
      </c>
      <c r="O13" s="109"/>
      <c r="P13" s="108">
        <v>112246.82</v>
      </c>
      <c r="Q13" s="108">
        <v>125682.21</v>
      </c>
      <c r="R13" s="108">
        <v>38843.4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500705</v>
      </c>
      <c r="J14" s="109" t="s">
        <v>112</v>
      </c>
      <c r="K14" s="109" t="s">
        <v>580</v>
      </c>
      <c r="L14" s="10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500707</v>
      </c>
      <c r="J15" s="109" t="s">
        <v>626</v>
      </c>
      <c r="K15" s="109" t="s">
        <v>580</v>
      </c>
      <c r="L15" s="10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500728</v>
      </c>
      <c r="J16" s="109" t="s">
        <v>1170</v>
      </c>
      <c r="K16" s="109" t="s">
        <v>580</v>
      </c>
      <c r="L16" s="109" t="s">
        <v>26</v>
      </c>
      <c r="M16" s="109"/>
      <c r="N16" s="108">
        <v>28090</v>
      </c>
      <c r="O16" s="109"/>
      <c r="P16" s="109">
        <v>0</v>
      </c>
      <c r="Q16" s="108">
        <v>28090</v>
      </c>
      <c r="R16" s="109">
        <v>0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500737</v>
      </c>
      <c r="J17" s="109" t="s">
        <v>849</v>
      </c>
      <c r="K17" s="109" t="s">
        <v>580</v>
      </c>
      <c r="L17" s="10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500756</v>
      </c>
      <c r="J18" s="109" t="s">
        <v>628</v>
      </c>
      <c r="K18" s="109" t="s">
        <v>580</v>
      </c>
      <c r="L18" s="10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500798</v>
      </c>
      <c r="J19" s="109" t="s">
        <v>851</v>
      </c>
      <c r="K19" s="109" t="s">
        <v>580</v>
      </c>
      <c r="L19" s="10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500809</v>
      </c>
      <c r="J20" s="109" t="s">
        <v>665</v>
      </c>
      <c r="K20" s="109" t="s">
        <v>580</v>
      </c>
      <c r="L20" s="10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500810</v>
      </c>
      <c r="J21" s="109" t="s">
        <v>665</v>
      </c>
      <c r="K21" s="109" t="s">
        <v>580</v>
      </c>
      <c r="L21" s="10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500820</v>
      </c>
      <c r="J22" s="109" t="s">
        <v>666</v>
      </c>
      <c r="K22" s="109" t="s">
        <v>580</v>
      </c>
      <c r="L22" s="109" t="s">
        <v>26</v>
      </c>
      <c r="M22" s="109"/>
      <c r="N22" s="108">
        <v>17991.54</v>
      </c>
      <c r="O22" s="109"/>
      <c r="P22" s="109">
        <v>0</v>
      </c>
      <c r="Q22" s="109">
        <v>0</v>
      </c>
      <c r="R22" s="108">
        <v>17991.54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500838</v>
      </c>
      <c r="J23" s="109" t="s">
        <v>603</v>
      </c>
      <c r="K23" s="109" t="s">
        <v>579</v>
      </c>
      <c r="L23" s="109" t="s">
        <v>26</v>
      </c>
      <c r="M23" s="109"/>
      <c r="N23" s="109">
        <v>-384.78</v>
      </c>
      <c r="O23" s="109"/>
      <c r="P23" s="109">
        <v>413.47</v>
      </c>
      <c r="Q23" s="109">
        <v>338.46</v>
      </c>
      <c r="R23" s="109">
        <v>-309.77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580</v>
      </c>
      <c r="L24" s="109" t="s">
        <v>26</v>
      </c>
      <c r="M24" s="109"/>
      <c r="N24" s="108">
        <v>1870.91</v>
      </c>
      <c r="O24" s="109"/>
      <c r="P24" s="109">
        <v>0</v>
      </c>
      <c r="Q24" s="109">
        <v>0</v>
      </c>
      <c r="R24" s="108">
        <v>1870.91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500900</v>
      </c>
      <c r="J25" s="109" t="s">
        <v>671</v>
      </c>
      <c r="K25" s="109" t="s">
        <v>580</v>
      </c>
      <c r="L25" s="109" t="s">
        <v>26</v>
      </c>
      <c r="M25" s="109"/>
      <c r="N25" s="109">
        <v>0</v>
      </c>
      <c r="O25" s="109"/>
      <c r="P25" s="109">
        <v>381.6</v>
      </c>
      <c r="Q25" s="109">
        <v>0</v>
      </c>
      <c r="R25" s="109">
        <v>381.6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500906</v>
      </c>
      <c r="J26" s="109" t="s">
        <v>1171</v>
      </c>
      <c r="K26" s="109" t="s">
        <v>580</v>
      </c>
      <c r="L26" s="109" t="s">
        <v>26</v>
      </c>
      <c r="M26" s="109"/>
      <c r="N26" s="109">
        <v>106</v>
      </c>
      <c r="O26" s="109"/>
      <c r="P26" s="109">
        <v>0</v>
      </c>
      <c r="Q26" s="109">
        <v>106</v>
      </c>
      <c r="R26" s="109">
        <v>0</v>
      </c>
    </row>
    <row r="28" spans="2:18" x14ac:dyDescent="0.2">
      <c r="B28" s="109" t="s">
        <v>442</v>
      </c>
      <c r="C28" s="109"/>
      <c r="D28" s="109" t="s">
        <v>593</v>
      </c>
      <c r="E28" s="109"/>
      <c r="F28" s="109">
        <v>1130510</v>
      </c>
      <c r="G28" s="109"/>
      <c r="H28" s="109"/>
      <c r="I28" s="109"/>
      <c r="J28" s="109"/>
      <c r="K28" s="109"/>
      <c r="L28" s="109" t="s">
        <v>26</v>
      </c>
      <c r="M28" s="109"/>
      <c r="N28" s="108">
        <v>2027097.32</v>
      </c>
      <c r="O28" s="109"/>
      <c r="P28" s="108">
        <v>460647.74</v>
      </c>
      <c r="Q28" s="108">
        <v>501433.14</v>
      </c>
      <c r="R28" s="108">
        <v>1986311.92</v>
      </c>
    </row>
    <row r="30" spans="2:18" x14ac:dyDescent="0.2">
      <c r="B30" s="109" t="s">
        <v>443</v>
      </c>
      <c r="C30" s="109"/>
      <c r="D30" s="109" t="s">
        <v>593</v>
      </c>
      <c r="E30" s="109"/>
      <c r="F30" s="109"/>
      <c r="G30" s="109"/>
      <c r="H30" s="109"/>
      <c r="I30" s="109"/>
      <c r="J30" s="109"/>
      <c r="K30" s="109"/>
      <c r="L30" s="109" t="s">
        <v>26</v>
      </c>
      <c r="M30" s="109"/>
      <c r="N30" s="108">
        <v>2027097.32</v>
      </c>
      <c r="O30" s="109"/>
      <c r="P30" s="108">
        <v>460647.74</v>
      </c>
      <c r="Q30" s="108">
        <v>501433.14</v>
      </c>
      <c r="R30" s="108">
        <v>1986311.92</v>
      </c>
    </row>
    <row r="32" spans="2:18" x14ac:dyDescent="0.2">
      <c r="B32" s="109" t="s">
        <v>444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2027097.32</v>
      </c>
      <c r="O32" s="109"/>
      <c r="P32" s="108">
        <v>460647.74</v>
      </c>
      <c r="Q32" s="108">
        <v>501433.14</v>
      </c>
      <c r="R32" s="108">
        <v>1986311.92</v>
      </c>
    </row>
    <row r="34" spans="1:15" x14ac:dyDescent="0.2">
      <c r="A34" s="109" t="s">
        <v>1203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</row>
    <row r="36" spans="1:15" x14ac:dyDescent="0.2">
      <c r="A36" s="109" t="s">
        <v>1168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09"/>
      <c r="E39" s="109" t="s">
        <v>374</v>
      </c>
      <c r="F39" s="109"/>
      <c r="G39" s="109" t="s">
        <v>448</v>
      </c>
      <c r="H39" s="109" t="s">
        <v>380</v>
      </c>
      <c r="I39" s="109"/>
      <c r="J39" s="109" t="s">
        <v>381</v>
      </c>
      <c r="K39" s="109"/>
      <c r="L39" s="10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09"/>
      <c r="E41" s="109" t="s">
        <v>593</v>
      </c>
      <c r="F41" s="109"/>
      <c r="G41" s="109" t="s">
        <v>580</v>
      </c>
      <c r="H41" s="108">
        <v>1977004.84</v>
      </c>
      <c r="I41" s="109"/>
      <c r="J41" s="108">
        <v>237820.49</v>
      </c>
      <c r="K41" s="109"/>
      <c r="L41" s="109"/>
      <c r="M41" s="108">
        <v>265634.89</v>
      </c>
      <c r="N41" s="109"/>
      <c r="O41" s="108">
        <v>1949190.44</v>
      </c>
    </row>
    <row r="42" spans="1:15" x14ac:dyDescent="0.2">
      <c r="A42" s="109"/>
      <c r="B42" s="109"/>
      <c r="C42" s="109" t="s">
        <v>26</v>
      </c>
      <c r="D42" s="109"/>
      <c r="E42" s="109" t="s">
        <v>593</v>
      </c>
      <c r="F42" s="109"/>
      <c r="G42" s="109" t="s">
        <v>579</v>
      </c>
      <c r="H42" s="108">
        <v>50092.480000000003</v>
      </c>
      <c r="I42" s="109"/>
      <c r="J42" s="108">
        <v>222827.25</v>
      </c>
      <c r="K42" s="109"/>
      <c r="L42" s="109"/>
      <c r="M42" s="108">
        <v>235798.25</v>
      </c>
      <c r="N42" s="109"/>
      <c r="O42" s="108">
        <v>37121.480000000003</v>
      </c>
    </row>
    <row r="44" spans="1:15" x14ac:dyDescent="0.2">
      <c r="A44" s="109"/>
      <c r="B44" s="109" t="s">
        <v>442</v>
      </c>
      <c r="C44" s="109" t="s">
        <v>26</v>
      </c>
      <c r="D44" s="109"/>
      <c r="E44" s="109"/>
      <c r="F44" s="109"/>
      <c r="G44" s="109"/>
      <c r="H44" s="108">
        <v>2027097.32</v>
      </c>
      <c r="I44" s="109"/>
      <c r="J44" s="108">
        <v>460647.74</v>
      </c>
      <c r="K44" s="109"/>
      <c r="L44" s="109"/>
      <c r="M44" s="108">
        <v>501433.14</v>
      </c>
      <c r="N44" s="109"/>
      <c r="O44" s="108">
        <v>1986311.92</v>
      </c>
    </row>
  </sheetData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3"/>
  <dimension ref="A1:L191"/>
  <sheetViews>
    <sheetView zoomScaleNormal="100" workbookViewId="0">
      <pane ySplit="6" topLeftCell="A164" activePane="bottomLeft" state="frozen"/>
      <selection pane="bottomLeft" activeCell="K92" sqref="K92"/>
    </sheetView>
  </sheetViews>
  <sheetFormatPr defaultColWidth="9.109375" defaultRowHeight="11.4" x14ac:dyDescent="0.2"/>
  <cols>
    <col min="1" max="1" width="40.88671875" style="104" customWidth="1"/>
    <col min="2" max="2" width="36.109375" style="105" customWidth="1"/>
    <col min="3" max="3" width="12.109375" style="104" customWidth="1"/>
    <col min="4" max="4" width="16.88671875" style="105" customWidth="1"/>
    <col min="5" max="5" width="14.109375" style="105" customWidth="1"/>
    <col min="6" max="6" width="10.88671875" style="105" customWidth="1"/>
    <col min="7" max="7" width="12.6640625" style="105" customWidth="1"/>
    <col min="8" max="8" width="14.6640625" style="105" customWidth="1"/>
    <col min="9" max="9" width="10.88671875" style="105" customWidth="1"/>
    <col min="10" max="10" width="12.33203125" style="105" customWidth="1"/>
    <col min="11" max="11" width="15.5546875" style="105" customWidth="1"/>
    <col min="12" max="12" width="11.5546875" style="105" customWidth="1"/>
    <col min="13" max="16384" width="9.109375" style="105"/>
  </cols>
  <sheetData>
    <row r="1" spans="1:12" x14ac:dyDescent="0.2">
      <c r="A1" s="132" t="s">
        <v>1204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4" spans="1:12" x14ac:dyDescent="0.2">
      <c r="A4" s="132" t="s">
        <v>277</v>
      </c>
      <c r="B4" s="134"/>
      <c r="C4" s="132"/>
      <c r="D4" s="134"/>
      <c r="E4" s="134"/>
      <c r="F4" s="134"/>
      <c r="G4" s="134"/>
      <c r="H4" s="134"/>
      <c r="I4" s="134"/>
      <c r="J4" s="134"/>
      <c r="K4" s="134"/>
      <c r="L4" s="134"/>
    </row>
    <row r="5" spans="1:12" s="106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955</v>
      </c>
      <c r="K5" s="142" t="s">
        <v>706</v>
      </c>
      <c r="L5" s="142" t="s">
        <v>451</v>
      </c>
    </row>
    <row r="8" spans="1:12" x14ac:dyDescent="0.2">
      <c r="A8" s="132" t="s">
        <v>289</v>
      </c>
      <c r="B8" s="134"/>
      <c r="C8" s="132"/>
      <c r="D8" s="134"/>
      <c r="E8" s="134"/>
      <c r="F8" s="134"/>
      <c r="G8" s="134"/>
      <c r="H8" s="134"/>
      <c r="I8" s="134"/>
      <c r="J8" s="134"/>
      <c r="K8" s="134"/>
      <c r="L8" s="134"/>
    </row>
    <row r="9" spans="1:12" x14ac:dyDescent="0.2">
      <c r="A9" s="132">
        <v>500331</v>
      </c>
      <c r="B9" s="134" t="s">
        <v>957</v>
      </c>
      <c r="C9" s="132" t="s">
        <v>1</v>
      </c>
      <c r="D9" s="133">
        <v>5474232.29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3">
        <v>-43998</v>
      </c>
      <c r="K9" s="133">
        <v>5430234.29</v>
      </c>
      <c r="L9" s="144">
        <v>43191</v>
      </c>
    </row>
    <row r="10" spans="1:12" x14ac:dyDescent="0.2">
      <c r="A10" s="132">
        <v>500470</v>
      </c>
      <c r="B10" s="134" t="s">
        <v>287</v>
      </c>
      <c r="C10" s="132" t="s">
        <v>0</v>
      </c>
      <c r="D10" s="133">
        <v>152041499.91999999</v>
      </c>
      <c r="E10" s="134">
        <v>0</v>
      </c>
      <c r="F10" s="134">
        <v>0</v>
      </c>
      <c r="G10" s="133">
        <v>897000.01</v>
      </c>
      <c r="H10" s="134">
        <v>0</v>
      </c>
      <c r="I10" s="134">
        <v>0</v>
      </c>
      <c r="J10" s="134">
        <v>0</v>
      </c>
      <c r="K10" s="133">
        <v>152938499.93000001</v>
      </c>
      <c r="L10" s="144">
        <v>45287</v>
      </c>
    </row>
    <row r="11" spans="1:12" x14ac:dyDescent="0.2">
      <c r="A11" s="132">
        <v>500913</v>
      </c>
      <c r="B11" s="134" t="s">
        <v>325</v>
      </c>
      <c r="C11" s="132" t="s">
        <v>0</v>
      </c>
      <c r="D11" s="133">
        <v>322405950</v>
      </c>
      <c r="E11" s="134">
        <v>0</v>
      </c>
      <c r="F11" s="134">
        <v>0</v>
      </c>
      <c r="G11" s="133">
        <v>1902888.72</v>
      </c>
      <c r="H11" s="133">
        <v>-688113.95</v>
      </c>
      <c r="I11" s="134">
        <v>0</v>
      </c>
      <c r="J11" s="134">
        <v>0</v>
      </c>
      <c r="K11" s="133">
        <v>323620724.76999998</v>
      </c>
      <c r="L11" s="134"/>
    </row>
    <row r="12" spans="1:12" x14ac:dyDescent="0.2">
      <c r="A12" s="132">
        <v>500918</v>
      </c>
      <c r="B12" s="134" t="s">
        <v>325</v>
      </c>
      <c r="C12" s="132" t="s">
        <v>0</v>
      </c>
      <c r="D12" s="133">
        <v>8576700.0099999998</v>
      </c>
      <c r="E12" s="134">
        <v>0</v>
      </c>
      <c r="F12" s="134">
        <v>0</v>
      </c>
      <c r="G12" s="133">
        <v>50100</v>
      </c>
      <c r="H12" s="133">
        <v>-97537.5</v>
      </c>
      <c r="I12" s="134">
        <v>0</v>
      </c>
      <c r="J12" s="134">
        <v>0</v>
      </c>
      <c r="K12" s="133">
        <v>8529262.5099999998</v>
      </c>
      <c r="L12" s="134"/>
    </row>
    <row r="13" spans="1:12" x14ac:dyDescent="0.2">
      <c r="A13" s="132">
        <v>500937</v>
      </c>
      <c r="B13" s="134" t="s">
        <v>452</v>
      </c>
      <c r="C13" s="132" t="s">
        <v>0</v>
      </c>
      <c r="D13" s="133">
        <v>68223750</v>
      </c>
      <c r="E13" s="134">
        <v>0</v>
      </c>
      <c r="F13" s="134">
        <v>0</v>
      </c>
      <c r="G13" s="133">
        <v>402500</v>
      </c>
      <c r="H13" s="134">
        <v>0</v>
      </c>
      <c r="I13" s="134">
        <v>0</v>
      </c>
      <c r="J13" s="134">
        <v>0</v>
      </c>
      <c r="K13" s="133">
        <v>68626250</v>
      </c>
      <c r="L13" s="134"/>
    </row>
    <row r="14" spans="1:12" x14ac:dyDescent="0.2">
      <c r="A14" s="134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652"/>
      <c r="B15" s="652" t="s">
        <v>789</v>
      </c>
      <c r="C15" s="652"/>
      <c r="D15" s="653">
        <f t="shared" ref="D15:K15" si="0">SUM(D9:D14)</f>
        <v>556722132.22000003</v>
      </c>
      <c r="E15" s="653">
        <f t="shared" si="0"/>
        <v>0</v>
      </c>
      <c r="F15" s="653">
        <f t="shared" si="0"/>
        <v>0</v>
      </c>
      <c r="G15" s="653">
        <f t="shared" si="0"/>
        <v>3252488.73</v>
      </c>
      <c r="H15" s="653">
        <f t="shared" si="0"/>
        <v>-785651.45</v>
      </c>
      <c r="I15" s="653">
        <f t="shared" si="0"/>
        <v>0</v>
      </c>
      <c r="J15" s="653">
        <f t="shared" si="0"/>
        <v>-43998</v>
      </c>
      <c r="K15" s="653">
        <f t="shared" si="0"/>
        <v>559144971.5</v>
      </c>
      <c r="L15" s="654"/>
    </row>
    <row r="17" spans="1:12" x14ac:dyDescent="0.2">
      <c r="A17" s="132" t="s">
        <v>291</v>
      </c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2">
        <v>500546</v>
      </c>
      <c r="B18" s="134" t="s">
        <v>329</v>
      </c>
      <c r="C18" s="132" t="s">
        <v>26</v>
      </c>
      <c r="D18" s="133">
        <v>445763.81</v>
      </c>
      <c r="E18" s="134">
        <v>0</v>
      </c>
      <c r="F18" s="134">
        <v>0</v>
      </c>
      <c r="G18" s="134">
        <v>0</v>
      </c>
      <c r="H18" s="133">
        <v>-1418.33</v>
      </c>
      <c r="I18" s="134">
        <v>0</v>
      </c>
      <c r="J18" s="134">
        <v>0</v>
      </c>
      <c r="K18" s="133">
        <v>444345.48</v>
      </c>
      <c r="L18" s="144">
        <v>42994</v>
      </c>
    </row>
    <row r="19" spans="1:12" x14ac:dyDescent="0.2">
      <c r="A19" s="132">
        <v>500878</v>
      </c>
      <c r="B19" s="134" t="s">
        <v>290</v>
      </c>
      <c r="C19" s="132" t="s">
        <v>26</v>
      </c>
      <c r="D19" s="133">
        <v>2987622.1</v>
      </c>
      <c r="E19" s="134">
        <v>0</v>
      </c>
      <c r="F19" s="134">
        <v>0</v>
      </c>
      <c r="G19" s="134">
        <v>0</v>
      </c>
      <c r="H19" s="133">
        <v>-66391.600000000006</v>
      </c>
      <c r="I19" s="134">
        <v>0</v>
      </c>
      <c r="J19" s="134">
        <v>0</v>
      </c>
      <c r="K19" s="133">
        <v>2921230.5</v>
      </c>
      <c r="L19" s="134"/>
    </row>
    <row r="20" spans="1:12" x14ac:dyDescent="0.2">
      <c r="A20" s="134"/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652"/>
      <c r="B21" s="652" t="s">
        <v>790</v>
      </c>
      <c r="C21" s="652"/>
      <c r="D21" s="653">
        <v>3433385.91</v>
      </c>
      <c r="E21" s="654">
        <v>0</v>
      </c>
      <c r="F21" s="654">
        <v>0</v>
      </c>
      <c r="G21" s="654">
        <v>0</v>
      </c>
      <c r="H21" s="653">
        <v>-67809.929999999993</v>
      </c>
      <c r="I21" s="654">
        <v>0</v>
      </c>
      <c r="J21" s="654">
        <v>0</v>
      </c>
      <c r="K21" s="653">
        <v>3365575.98</v>
      </c>
      <c r="L21" s="654"/>
    </row>
    <row r="23" spans="1:12" x14ac:dyDescent="0.2">
      <c r="A23" s="132" t="s">
        <v>708</v>
      </c>
      <c r="B23" s="134"/>
      <c r="C23" s="132"/>
      <c r="D23" s="134"/>
      <c r="E23" s="134"/>
      <c r="F23" s="134"/>
      <c r="G23" s="134"/>
      <c r="H23" s="134"/>
      <c r="I23" s="134"/>
      <c r="J23" s="134"/>
      <c r="K23" s="134"/>
      <c r="L23" s="134"/>
    </row>
    <row r="24" spans="1:12" x14ac:dyDescent="0.2">
      <c r="A24" s="132">
        <v>500515</v>
      </c>
      <c r="B24" s="134" t="s">
        <v>338</v>
      </c>
      <c r="C24" s="132" t="s">
        <v>0</v>
      </c>
      <c r="D24" s="133">
        <v>31941088.57</v>
      </c>
      <c r="E24" s="134">
        <v>0</v>
      </c>
      <c r="F24" s="134">
        <v>0</v>
      </c>
      <c r="G24" s="133">
        <v>188443.04</v>
      </c>
      <c r="H24" s="134">
        <v>0</v>
      </c>
      <c r="I24" s="134">
        <v>0</v>
      </c>
      <c r="J24" s="134">
        <v>0</v>
      </c>
      <c r="K24" s="133">
        <v>32129531.609999999</v>
      </c>
      <c r="L24" s="144">
        <v>42324</v>
      </c>
    </row>
    <row r="25" spans="1:12" x14ac:dyDescent="0.2">
      <c r="A25" s="132">
        <v>500793</v>
      </c>
      <c r="B25" s="134" t="s">
        <v>707</v>
      </c>
      <c r="C25" s="132" t="s">
        <v>0</v>
      </c>
      <c r="D25" s="133">
        <v>8231286.8600000003</v>
      </c>
      <c r="E25" s="134">
        <v>0</v>
      </c>
      <c r="F25" s="134">
        <v>0</v>
      </c>
      <c r="G25" s="133">
        <v>48562.18</v>
      </c>
      <c r="H25" s="134">
        <v>0</v>
      </c>
      <c r="I25" s="134">
        <v>0</v>
      </c>
      <c r="J25" s="134">
        <v>0</v>
      </c>
      <c r="K25" s="133">
        <v>8279849.04</v>
      </c>
      <c r="L25" s="134"/>
    </row>
    <row r="26" spans="1:12" x14ac:dyDescent="0.2">
      <c r="A26" s="134"/>
      <c r="B26" s="134"/>
      <c r="C26" s="132"/>
      <c r="D26" s="134"/>
      <c r="E26" s="134"/>
      <c r="F26" s="134"/>
      <c r="G26" s="134"/>
      <c r="H26" s="134"/>
      <c r="I26" s="134"/>
      <c r="J26" s="134"/>
      <c r="K26" s="134"/>
      <c r="L26" s="134"/>
    </row>
    <row r="27" spans="1:12" x14ac:dyDescent="0.2">
      <c r="A27" s="652"/>
      <c r="B27" s="652" t="s">
        <v>791</v>
      </c>
      <c r="C27" s="652"/>
      <c r="D27" s="653">
        <v>40172375.43</v>
      </c>
      <c r="E27" s="654">
        <v>0</v>
      </c>
      <c r="F27" s="654">
        <v>0</v>
      </c>
      <c r="G27" s="653">
        <v>237005.22</v>
      </c>
      <c r="H27" s="654">
        <v>0</v>
      </c>
      <c r="I27" s="654">
        <v>0</v>
      </c>
      <c r="J27" s="654">
        <v>0</v>
      </c>
      <c r="K27" s="653">
        <v>40409380.649999999</v>
      </c>
      <c r="L27" s="654"/>
    </row>
    <row r="29" spans="1:12" x14ac:dyDescent="0.2">
      <c r="A29" s="132" t="s">
        <v>298</v>
      </c>
      <c r="B29" s="134"/>
      <c r="C29" s="132"/>
      <c r="D29" s="134"/>
      <c r="E29" s="134"/>
      <c r="F29" s="134"/>
      <c r="G29" s="134"/>
      <c r="H29" s="134"/>
      <c r="I29" s="134"/>
      <c r="J29" s="134"/>
      <c r="K29" s="134"/>
      <c r="L29" s="134"/>
    </row>
    <row r="30" spans="1:12" x14ac:dyDescent="0.2">
      <c r="A30" s="132">
        <v>500679</v>
      </c>
      <c r="B30" s="134" t="s">
        <v>294</v>
      </c>
      <c r="C30" s="132" t="s">
        <v>0</v>
      </c>
      <c r="D30" s="133">
        <v>292387500</v>
      </c>
      <c r="E30" s="134">
        <v>0</v>
      </c>
      <c r="F30" s="134">
        <v>0</v>
      </c>
      <c r="G30" s="133">
        <v>1725000</v>
      </c>
      <c r="H30" s="134">
        <v>0</v>
      </c>
      <c r="I30" s="134">
        <v>0</v>
      </c>
      <c r="J30" s="134">
        <v>0</v>
      </c>
      <c r="K30" s="133">
        <v>294112500</v>
      </c>
      <c r="L30" s="144">
        <v>43397</v>
      </c>
    </row>
    <row r="31" spans="1:12" x14ac:dyDescent="0.2">
      <c r="A31" s="132">
        <v>500708</v>
      </c>
      <c r="B31" s="134" t="s">
        <v>295</v>
      </c>
      <c r="C31" s="132" t="s">
        <v>0</v>
      </c>
      <c r="D31" s="133">
        <v>65517761.850000001</v>
      </c>
      <c r="E31" s="134">
        <v>0</v>
      </c>
      <c r="F31" s="134">
        <v>0</v>
      </c>
      <c r="G31" s="133">
        <v>386535.46</v>
      </c>
      <c r="H31" s="134">
        <v>0</v>
      </c>
      <c r="I31" s="134">
        <v>0</v>
      </c>
      <c r="J31" s="134">
        <v>0</v>
      </c>
      <c r="K31" s="133">
        <v>65904297.310000002</v>
      </c>
      <c r="L31" s="144">
        <v>44282</v>
      </c>
    </row>
    <row r="32" spans="1:12" x14ac:dyDescent="0.2">
      <c r="A32" s="132">
        <v>500709</v>
      </c>
      <c r="B32" s="134" t="s">
        <v>296</v>
      </c>
      <c r="C32" s="132" t="s">
        <v>0</v>
      </c>
      <c r="D32" s="133">
        <v>265097272.06999999</v>
      </c>
      <c r="E32" s="134">
        <v>0</v>
      </c>
      <c r="F32" s="134">
        <v>0</v>
      </c>
      <c r="G32" s="133">
        <v>1563995.71</v>
      </c>
      <c r="H32" s="134">
        <v>0</v>
      </c>
      <c r="I32" s="134">
        <v>0</v>
      </c>
      <c r="J32" s="134">
        <v>0</v>
      </c>
      <c r="K32" s="133">
        <v>266661267.78</v>
      </c>
      <c r="L32" s="144">
        <v>44282</v>
      </c>
    </row>
    <row r="33" spans="1:12" x14ac:dyDescent="0.2">
      <c r="A33" s="132">
        <v>500749</v>
      </c>
      <c r="B33" s="134" t="s">
        <v>297</v>
      </c>
      <c r="C33" s="132" t="s">
        <v>1</v>
      </c>
      <c r="D33" s="133">
        <v>224478750</v>
      </c>
      <c r="E33" s="134">
        <v>0</v>
      </c>
      <c r="F33" s="134">
        <v>0</v>
      </c>
      <c r="G33" s="134">
        <v>0</v>
      </c>
      <c r="H33" s="134">
        <v>0</v>
      </c>
      <c r="I33" s="134">
        <v>0</v>
      </c>
      <c r="J33" s="133">
        <v>-1804200</v>
      </c>
      <c r="K33" s="133">
        <v>222674550</v>
      </c>
      <c r="L33" s="134"/>
    </row>
    <row r="34" spans="1:12" x14ac:dyDescent="0.2">
      <c r="A34" s="132">
        <v>500776</v>
      </c>
      <c r="B34" s="134" t="s">
        <v>340</v>
      </c>
      <c r="C34" s="132" t="s">
        <v>0</v>
      </c>
      <c r="D34" s="133">
        <v>90737587.5</v>
      </c>
      <c r="E34" s="134">
        <v>0</v>
      </c>
      <c r="F34" s="134">
        <v>0</v>
      </c>
      <c r="G34" s="133">
        <v>535325</v>
      </c>
      <c r="H34" s="134">
        <v>0</v>
      </c>
      <c r="I34" s="134">
        <v>0</v>
      </c>
      <c r="J34" s="134">
        <v>0</v>
      </c>
      <c r="K34" s="133">
        <v>91272912.5</v>
      </c>
      <c r="L34" s="134" t="s">
        <v>453</v>
      </c>
    </row>
    <row r="35" spans="1:12" x14ac:dyDescent="0.2">
      <c r="A35" s="132">
        <v>500856</v>
      </c>
      <c r="B35" s="134" t="s">
        <v>729</v>
      </c>
      <c r="C35" s="132" t="s">
        <v>0</v>
      </c>
      <c r="D35" s="133">
        <v>65494798.700000003</v>
      </c>
      <c r="E35" s="134">
        <v>0</v>
      </c>
      <c r="F35" s="134">
        <v>0</v>
      </c>
      <c r="G35" s="133">
        <v>386400</v>
      </c>
      <c r="H35" s="134">
        <v>0</v>
      </c>
      <c r="I35" s="134">
        <v>0</v>
      </c>
      <c r="J35" s="134">
        <v>0</v>
      </c>
      <c r="K35" s="133">
        <v>65881198.700000003</v>
      </c>
      <c r="L35" s="134"/>
    </row>
    <row r="36" spans="1:12" x14ac:dyDescent="0.2">
      <c r="A36" s="132">
        <v>500875</v>
      </c>
      <c r="B36" s="134" t="s">
        <v>1133</v>
      </c>
      <c r="C36" s="132" t="s">
        <v>1</v>
      </c>
      <c r="D36" s="133">
        <v>38983915.780000001</v>
      </c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3">
        <v>-313324.88</v>
      </c>
      <c r="K36" s="133">
        <v>38670590.899999999</v>
      </c>
      <c r="L36" s="134"/>
    </row>
    <row r="37" spans="1:12" x14ac:dyDescent="0.2">
      <c r="A37" s="134"/>
      <c r="B37" s="134"/>
      <c r="C37" s="132"/>
      <c r="D37" s="134"/>
      <c r="E37" s="134"/>
      <c r="F37" s="134"/>
      <c r="G37" s="134"/>
      <c r="H37" s="134"/>
      <c r="I37" s="134"/>
      <c r="J37" s="134"/>
      <c r="K37" s="134"/>
      <c r="L37" s="134"/>
    </row>
    <row r="38" spans="1:12" x14ac:dyDescent="0.2">
      <c r="A38" s="652"/>
      <c r="B38" s="652" t="s">
        <v>792</v>
      </c>
      <c r="C38" s="652"/>
      <c r="D38" s="653">
        <v>1042697585.9</v>
      </c>
      <c r="E38" s="654">
        <v>0</v>
      </c>
      <c r="F38" s="654">
        <v>0</v>
      </c>
      <c r="G38" s="653">
        <v>4597256.17</v>
      </c>
      <c r="H38" s="654">
        <v>0</v>
      </c>
      <c r="I38" s="654">
        <v>0</v>
      </c>
      <c r="J38" s="653">
        <v>-2117524.88</v>
      </c>
      <c r="K38" s="653">
        <v>1045177317.1900001</v>
      </c>
      <c r="L38" s="654"/>
    </row>
    <row r="40" spans="1:12" x14ac:dyDescent="0.2">
      <c r="A40" s="132" t="s">
        <v>312</v>
      </c>
      <c r="B40" s="134"/>
      <c r="C40" s="132"/>
      <c r="D40" s="134"/>
      <c r="E40" s="134"/>
      <c r="F40" s="134"/>
      <c r="G40" s="134"/>
      <c r="H40" s="134"/>
      <c r="I40" s="134"/>
      <c r="J40" s="134"/>
      <c r="K40" s="134"/>
      <c r="L40" s="134"/>
    </row>
    <row r="41" spans="1:12" x14ac:dyDescent="0.2">
      <c r="A41" s="132">
        <v>500271</v>
      </c>
      <c r="B41" s="134" t="s">
        <v>299</v>
      </c>
      <c r="C41" s="132" t="s">
        <v>1</v>
      </c>
      <c r="D41" s="133">
        <v>28587680.75</v>
      </c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3">
        <v>-229767.35</v>
      </c>
      <c r="K41" s="133">
        <v>28357913.399999999</v>
      </c>
      <c r="L41" s="144">
        <v>44176</v>
      </c>
    </row>
    <row r="42" spans="1:12" x14ac:dyDescent="0.2">
      <c r="A42" s="132">
        <v>500540</v>
      </c>
      <c r="B42" s="134" t="s">
        <v>731</v>
      </c>
      <c r="C42" s="132" t="s">
        <v>3</v>
      </c>
      <c r="D42" s="133">
        <v>69801573</v>
      </c>
      <c r="E42" s="134">
        <v>0</v>
      </c>
      <c r="F42" s="134">
        <v>0</v>
      </c>
      <c r="G42" s="134">
        <v>0</v>
      </c>
      <c r="H42" s="134">
        <v>0</v>
      </c>
      <c r="I42" s="134">
        <v>0</v>
      </c>
      <c r="J42" s="133">
        <v>-243811.5</v>
      </c>
      <c r="K42" s="133">
        <v>69557761.5</v>
      </c>
      <c r="L42" s="144">
        <v>46407</v>
      </c>
    </row>
    <row r="43" spans="1:12" x14ac:dyDescent="0.2">
      <c r="A43" s="132">
        <v>500590</v>
      </c>
      <c r="B43" s="134" t="s">
        <v>300</v>
      </c>
      <c r="C43" s="132" t="s">
        <v>1</v>
      </c>
      <c r="D43" s="133">
        <v>5787582.8200000003</v>
      </c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3">
        <v>-46516.47</v>
      </c>
      <c r="K43" s="133">
        <v>5741066.3499999996</v>
      </c>
      <c r="L43" s="144">
        <v>44176</v>
      </c>
    </row>
    <row r="44" spans="1:12" x14ac:dyDescent="0.2">
      <c r="A44" s="132">
        <v>500630</v>
      </c>
      <c r="B44" s="134" t="s">
        <v>793</v>
      </c>
      <c r="C44" s="132" t="s">
        <v>0</v>
      </c>
      <c r="D44" s="133">
        <v>365366195.18000001</v>
      </c>
      <c r="E44" s="134">
        <v>0</v>
      </c>
      <c r="F44" s="134">
        <v>0</v>
      </c>
      <c r="G44" s="133">
        <v>2155552.7799999998</v>
      </c>
      <c r="H44" s="134">
        <v>0</v>
      </c>
      <c r="I44" s="134">
        <v>0</v>
      </c>
      <c r="J44" s="134">
        <v>0</v>
      </c>
      <c r="K44" s="133">
        <v>367521747.95999998</v>
      </c>
      <c r="L44" s="144">
        <v>46923</v>
      </c>
    </row>
    <row r="45" spans="1:12" x14ac:dyDescent="0.2">
      <c r="A45" s="132">
        <v>500640</v>
      </c>
      <c r="B45" s="134" t="s">
        <v>301</v>
      </c>
      <c r="C45" s="132" t="s">
        <v>0</v>
      </c>
      <c r="D45" s="133">
        <v>137180418</v>
      </c>
      <c r="E45" s="134">
        <v>0</v>
      </c>
      <c r="F45" s="134">
        <v>0</v>
      </c>
      <c r="G45" s="133">
        <v>809323.99</v>
      </c>
      <c r="H45" s="134">
        <v>0</v>
      </c>
      <c r="I45" s="134">
        <v>0</v>
      </c>
      <c r="J45" s="134">
        <v>0</v>
      </c>
      <c r="K45" s="133">
        <v>137989741.99000001</v>
      </c>
      <c r="L45" s="144">
        <v>44102</v>
      </c>
    </row>
    <row r="46" spans="1:12" x14ac:dyDescent="0.2">
      <c r="A46" s="132">
        <v>500642</v>
      </c>
      <c r="B46" s="134" t="s">
        <v>302</v>
      </c>
      <c r="C46" s="132" t="s">
        <v>0</v>
      </c>
      <c r="D46" s="133">
        <v>185178750</v>
      </c>
      <c r="E46" s="134">
        <v>0</v>
      </c>
      <c r="F46" s="134">
        <v>0</v>
      </c>
      <c r="G46" s="133">
        <v>1092500</v>
      </c>
      <c r="H46" s="134">
        <v>0</v>
      </c>
      <c r="I46" s="134">
        <v>0</v>
      </c>
      <c r="J46" s="134">
        <v>0</v>
      </c>
      <c r="K46" s="133">
        <v>186271250</v>
      </c>
      <c r="L46" s="144">
        <v>45013</v>
      </c>
    </row>
    <row r="47" spans="1:12" x14ac:dyDescent="0.2">
      <c r="A47" s="132">
        <v>500677</v>
      </c>
      <c r="B47" s="134" t="s">
        <v>709</v>
      </c>
      <c r="C47" s="132" t="s">
        <v>0</v>
      </c>
      <c r="D47" s="133">
        <v>748512000.02999997</v>
      </c>
      <c r="E47" s="134">
        <v>0</v>
      </c>
      <c r="F47" s="134">
        <v>0</v>
      </c>
      <c r="G47" s="133">
        <v>4416000</v>
      </c>
      <c r="H47" s="134">
        <v>0</v>
      </c>
      <c r="I47" s="134">
        <v>0</v>
      </c>
      <c r="J47" s="134">
        <v>0</v>
      </c>
      <c r="K47" s="133">
        <v>752928000.02999997</v>
      </c>
      <c r="L47" s="144">
        <v>11139</v>
      </c>
    </row>
    <row r="48" spans="1:12" x14ac:dyDescent="0.2">
      <c r="A48" s="132">
        <v>500686</v>
      </c>
      <c r="B48" s="134" t="s">
        <v>710</v>
      </c>
      <c r="C48" s="132" t="s">
        <v>0</v>
      </c>
      <c r="D48" s="133">
        <v>2866467.35</v>
      </c>
      <c r="E48" s="134">
        <v>0</v>
      </c>
      <c r="F48" s="134">
        <v>0</v>
      </c>
      <c r="G48" s="133">
        <v>17175.939999999999</v>
      </c>
      <c r="H48" s="133">
        <v>-57932.28</v>
      </c>
      <c r="I48" s="134">
        <v>0</v>
      </c>
      <c r="J48" s="134">
        <v>0</v>
      </c>
      <c r="K48" s="133">
        <v>2825711.01</v>
      </c>
      <c r="L48" s="144">
        <v>44212</v>
      </c>
    </row>
    <row r="49" spans="1:12" x14ac:dyDescent="0.2">
      <c r="A49" s="132">
        <v>500735</v>
      </c>
      <c r="B49" s="134" t="s">
        <v>985</v>
      </c>
      <c r="C49" s="132" t="s">
        <v>0</v>
      </c>
      <c r="D49" s="133">
        <v>292387500</v>
      </c>
      <c r="E49" s="134">
        <v>0</v>
      </c>
      <c r="F49" s="134">
        <v>0</v>
      </c>
      <c r="G49" s="133">
        <v>1725000</v>
      </c>
      <c r="H49" s="134">
        <v>0</v>
      </c>
      <c r="I49" s="134">
        <v>0</v>
      </c>
      <c r="J49" s="134">
        <v>0</v>
      </c>
      <c r="K49" s="133">
        <v>294112500</v>
      </c>
      <c r="L49" s="144">
        <v>44650</v>
      </c>
    </row>
    <row r="50" spans="1:12" x14ac:dyDescent="0.2">
      <c r="A50" s="132">
        <v>500746</v>
      </c>
      <c r="B50" s="134" t="s">
        <v>349</v>
      </c>
      <c r="C50" s="132" t="s">
        <v>2</v>
      </c>
      <c r="D50" s="133">
        <v>356172000</v>
      </c>
      <c r="E50" s="134">
        <v>0</v>
      </c>
      <c r="F50" s="134">
        <v>0</v>
      </c>
      <c r="G50" s="134">
        <v>0</v>
      </c>
      <c r="H50" s="134">
        <v>0</v>
      </c>
      <c r="I50" s="134">
        <v>0</v>
      </c>
      <c r="J50" s="133">
        <v>-852000</v>
      </c>
      <c r="K50" s="133">
        <v>355320000</v>
      </c>
      <c r="L50" s="134"/>
    </row>
    <row r="51" spans="1:12" x14ac:dyDescent="0.2">
      <c r="A51" s="132">
        <v>500781</v>
      </c>
      <c r="B51" s="134" t="s">
        <v>350</v>
      </c>
      <c r="C51" s="132" t="s">
        <v>0</v>
      </c>
      <c r="D51" s="133">
        <v>20272200</v>
      </c>
      <c r="E51" s="134">
        <v>0</v>
      </c>
      <c r="F51" s="134">
        <v>0</v>
      </c>
      <c r="G51" s="133">
        <v>119600</v>
      </c>
      <c r="H51" s="134">
        <v>0</v>
      </c>
      <c r="I51" s="134">
        <v>0</v>
      </c>
      <c r="J51" s="134">
        <v>0</v>
      </c>
      <c r="K51" s="133">
        <v>20391800</v>
      </c>
      <c r="L51" s="134"/>
    </row>
    <row r="52" spans="1:12" x14ac:dyDescent="0.2">
      <c r="A52" s="132">
        <v>500805</v>
      </c>
      <c r="B52" s="134" t="s">
        <v>303</v>
      </c>
      <c r="C52" s="132" t="s">
        <v>0</v>
      </c>
      <c r="D52" s="133">
        <v>218416490.96000001</v>
      </c>
      <c r="E52" s="134">
        <v>0</v>
      </c>
      <c r="F52" s="134">
        <v>0</v>
      </c>
      <c r="G52" s="133">
        <v>1288592.8500000001</v>
      </c>
      <c r="H52" s="134">
        <v>0</v>
      </c>
      <c r="I52" s="134">
        <v>0</v>
      </c>
      <c r="J52" s="134">
        <v>0</v>
      </c>
      <c r="K52" s="133">
        <v>219705083.81</v>
      </c>
      <c r="L52" s="134"/>
    </row>
    <row r="53" spans="1:12" x14ac:dyDescent="0.2">
      <c r="A53" s="132">
        <v>500807</v>
      </c>
      <c r="B53" s="134" t="s">
        <v>304</v>
      </c>
      <c r="C53" s="132" t="s">
        <v>0</v>
      </c>
      <c r="D53" s="133">
        <v>81363683.469999999</v>
      </c>
      <c r="E53" s="134">
        <v>0</v>
      </c>
      <c r="F53" s="134">
        <v>0</v>
      </c>
      <c r="G53" s="133">
        <v>480021.73</v>
      </c>
      <c r="H53" s="134">
        <v>0</v>
      </c>
      <c r="I53" s="134">
        <v>0</v>
      </c>
      <c r="J53" s="134">
        <v>0</v>
      </c>
      <c r="K53" s="133">
        <v>81843705.200000003</v>
      </c>
      <c r="L53" s="134"/>
    </row>
    <row r="54" spans="1:12" x14ac:dyDescent="0.2">
      <c r="A54" s="132">
        <v>500808</v>
      </c>
      <c r="B54" s="134" t="s">
        <v>305</v>
      </c>
      <c r="C54" s="132" t="s">
        <v>0</v>
      </c>
      <c r="D54" s="133">
        <v>74071499.989999995</v>
      </c>
      <c r="E54" s="134">
        <v>0</v>
      </c>
      <c r="F54" s="134">
        <v>0</v>
      </c>
      <c r="G54" s="133">
        <v>437000</v>
      </c>
      <c r="H54" s="134">
        <v>0</v>
      </c>
      <c r="I54" s="134">
        <v>0</v>
      </c>
      <c r="J54" s="134">
        <v>0</v>
      </c>
      <c r="K54" s="133">
        <v>74508499.989999995</v>
      </c>
      <c r="L54" s="134"/>
    </row>
    <row r="55" spans="1:12" x14ac:dyDescent="0.2">
      <c r="A55" s="132">
        <v>500827</v>
      </c>
      <c r="B55" s="134" t="s">
        <v>306</v>
      </c>
      <c r="C55" s="132" t="s">
        <v>0</v>
      </c>
      <c r="D55" s="133">
        <v>110150129.02</v>
      </c>
      <c r="E55" s="134">
        <v>0</v>
      </c>
      <c r="F55" s="134">
        <v>0</v>
      </c>
      <c r="G55" s="133">
        <v>649853.28</v>
      </c>
      <c r="H55" s="134">
        <v>0</v>
      </c>
      <c r="I55" s="134">
        <v>0</v>
      </c>
      <c r="J55" s="134">
        <v>0</v>
      </c>
      <c r="K55" s="133">
        <v>110799982.3</v>
      </c>
      <c r="L55" s="134"/>
    </row>
    <row r="56" spans="1:12" x14ac:dyDescent="0.2">
      <c r="A56" s="132">
        <v>500845</v>
      </c>
      <c r="B56" s="134" t="s">
        <v>711</v>
      </c>
      <c r="C56" s="132" t="s">
        <v>0</v>
      </c>
      <c r="D56" s="133">
        <v>251063399.80000001</v>
      </c>
      <c r="E56" s="134">
        <v>0</v>
      </c>
      <c r="F56" s="134">
        <v>0</v>
      </c>
      <c r="G56" s="133">
        <v>1481200</v>
      </c>
      <c r="H56" s="134">
        <v>0</v>
      </c>
      <c r="I56" s="134">
        <v>0</v>
      </c>
      <c r="J56" s="134">
        <v>0</v>
      </c>
      <c r="K56" s="133">
        <v>252544599.80000001</v>
      </c>
      <c r="L56" s="134"/>
    </row>
    <row r="57" spans="1:12" x14ac:dyDescent="0.2">
      <c r="A57" s="132">
        <v>500846</v>
      </c>
      <c r="B57" s="134" t="s">
        <v>712</v>
      </c>
      <c r="C57" s="132" t="s">
        <v>0</v>
      </c>
      <c r="D57" s="133">
        <v>11695500</v>
      </c>
      <c r="E57" s="134">
        <v>0</v>
      </c>
      <c r="F57" s="134">
        <v>0</v>
      </c>
      <c r="G57" s="133">
        <v>69000</v>
      </c>
      <c r="H57" s="134">
        <v>0</v>
      </c>
      <c r="I57" s="134">
        <v>0</v>
      </c>
      <c r="J57" s="134">
        <v>0</v>
      </c>
      <c r="K57" s="133">
        <v>11764500</v>
      </c>
      <c r="L57" s="134"/>
    </row>
    <row r="58" spans="1:12" x14ac:dyDescent="0.2">
      <c r="A58" s="132">
        <v>500877</v>
      </c>
      <c r="B58" s="134" t="s">
        <v>713</v>
      </c>
      <c r="C58" s="132" t="s">
        <v>0</v>
      </c>
      <c r="D58" s="133">
        <v>222214500</v>
      </c>
      <c r="E58" s="134">
        <v>0</v>
      </c>
      <c r="F58" s="134">
        <v>0</v>
      </c>
      <c r="G58" s="133">
        <v>1311000</v>
      </c>
      <c r="H58" s="134">
        <v>0</v>
      </c>
      <c r="I58" s="134">
        <v>0</v>
      </c>
      <c r="J58" s="134">
        <v>0</v>
      </c>
      <c r="K58" s="133">
        <v>223525500</v>
      </c>
      <c r="L58" s="134"/>
    </row>
    <row r="59" spans="1:12" x14ac:dyDescent="0.2">
      <c r="A59" s="132">
        <v>500883</v>
      </c>
      <c r="B59" s="134" t="s">
        <v>351</v>
      </c>
      <c r="C59" s="132" t="s">
        <v>0</v>
      </c>
      <c r="D59" s="133">
        <v>9800330.4499999993</v>
      </c>
      <c r="E59" s="134">
        <v>0</v>
      </c>
      <c r="F59" s="134">
        <v>0</v>
      </c>
      <c r="G59" s="133">
        <v>55305.2</v>
      </c>
      <c r="H59" s="133">
        <v>-445584.17</v>
      </c>
      <c r="I59" s="134">
        <v>0</v>
      </c>
      <c r="J59" s="134">
        <v>0</v>
      </c>
      <c r="K59" s="133">
        <v>9410051.4800000004</v>
      </c>
      <c r="L59" s="134"/>
    </row>
    <row r="60" spans="1:12" x14ac:dyDescent="0.2">
      <c r="A60" s="132">
        <v>500884</v>
      </c>
      <c r="B60" s="134" t="s">
        <v>352</v>
      </c>
      <c r="C60" s="132" t="s">
        <v>0</v>
      </c>
      <c r="D60" s="133">
        <v>16093726.970000001</v>
      </c>
      <c r="E60" s="134">
        <v>0</v>
      </c>
      <c r="F60" s="134">
        <v>0</v>
      </c>
      <c r="G60" s="133">
        <v>92277.04</v>
      </c>
      <c r="H60" s="133">
        <v>-473469.49</v>
      </c>
      <c r="I60" s="134">
        <v>0</v>
      </c>
      <c r="J60" s="134">
        <v>0</v>
      </c>
      <c r="K60" s="133">
        <v>15712534.52</v>
      </c>
      <c r="L60" s="134"/>
    </row>
    <row r="61" spans="1:12" x14ac:dyDescent="0.2">
      <c r="A61" s="132">
        <v>500885</v>
      </c>
      <c r="B61" s="134" t="s">
        <v>307</v>
      </c>
      <c r="C61" s="132" t="s">
        <v>0</v>
      </c>
      <c r="D61" s="133">
        <v>68073099.650000006</v>
      </c>
      <c r="E61" s="134">
        <v>0</v>
      </c>
      <c r="F61" s="134">
        <v>0</v>
      </c>
      <c r="G61" s="133">
        <v>401611.2</v>
      </c>
      <c r="H61" s="134">
        <v>0</v>
      </c>
      <c r="I61" s="134">
        <v>0</v>
      </c>
      <c r="J61" s="134">
        <v>0</v>
      </c>
      <c r="K61" s="133">
        <v>68474710.849999994</v>
      </c>
      <c r="L61" s="134"/>
    </row>
    <row r="62" spans="1:12" x14ac:dyDescent="0.2">
      <c r="A62" s="132">
        <v>500896</v>
      </c>
      <c r="B62" s="134" t="s">
        <v>714</v>
      </c>
      <c r="C62" s="132" t="s">
        <v>0</v>
      </c>
      <c r="D62" s="133">
        <v>10896307.5</v>
      </c>
      <c r="E62" s="134">
        <v>0</v>
      </c>
      <c r="F62" s="134">
        <v>0</v>
      </c>
      <c r="G62" s="133">
        <v>64285</v>
      </c>
      <c r="H62" s="134">
        <v>0</v>
      </c>
      <c r="I62" s="134">
        <v>0</v>
      </c>
      <c r="J62" s="134">
        <v>0</v>
      </c>
      <c r="K62" s="133">
        <v>10960592.5</v>
      </c>
      <c r="L62" s="144">
        <v>43731</v>
      </c>
    </row>
    <row r="63" spans="1:12" x14ac:dyDescent="0.2">
      <c r="A63" s="132">
        <v>500905</v>
      </c>
      <c r="B63" s="134" t="s">
        <v>308</v>
      </c>
      <c r="C63" s="132" t="s">
        <v>2</v>
      </c>
      <c r="D63" s="133">
        <v>2172297.0299999998</v>
      </c>
      <c r="E63" s="133">
        <v>1119300.1299999999</v>
      </c>
      <c r="F63" s="134">
        <v>0</v>
      </c>
      <c r="G63" s="134">
        <v>0</v>
      </c>
      <c r="H63" s="133">
        <v>-26758.49</v>
      </c>
      <c r="I63" s="134">
        <v>0</v>
      </c>
      <c r="J63" s="133">
        <v>-4779.45</v>
      </c>
      <c r="K63" s="133">
        <v>3260059.22</v>
      </c>
      <c r="L63" s="134"/>
    </row>
    <row r="64" spans="1:12" x14ac:dyDescent="0.2">
      <c r="A64" s="132">
        <v>500914</v>
      </c>
      <c r="B64" s="134" t="s">
        <v>309</v>
      </c>
      <c r="C64" s="132" t="s">
        <v>0</v>
      </c>
      <c r="D64" s="133">
        <v>17543250</v>
      </c>
      <c r="E64" s="134">
        <v>0</v>
      </c>
      <c r="F64" s="134">
        <v>0</v>
      </c>
      <c r="G64" s="133">
        <v>103500</v>
      </c>
      <c r="H64" s="134">
        <v>0</v>
      </c>
      <c r="I64" s="134">
        <v>0</v>
      </c>
      <c r="J64" s="134">
        <v>0</v>
      </c>
      <c r="K64" s="133">
        <v>17646750</v>
      </c>
      <c r="L64" s="134"/>
    </row>
    <row r="65" spans="1:12" x14ac:dyDescent="0.2">
      <c r="A65" s="132">
        <v>500927</v>
      </c>
      <c r="B65" s="134" t="s">
        <v>310</v>
      </c>
      <c r="C65" s="132" t="s">
        <v>0</v>
      </c>
      <c r="D65" s="133">
        <v>34599356.729999997</v>
      </c>
      <c r="E65" s="133">
        <v>2285005.63</v>
      </c>
      <c r="F65" s="134">
        <v>0</v>
      </c>
      <c r="G65" s="133">
        <v>193974.27</v>
      </c>
      <c r="H65" s="134">
        <v>0</v>
      </c>
      <c r="I65" s="134">
        <v>0</v>
      </c>
      <c r="J65" s="134">
        <v>0</v>
      </c>
      <c r="K65" s="133">
        <v>37078336.630000003</v>
      </c>
      <c r="L65" s="134"/>
    </row>
    <row r="66" spans="1:12" x14ac:dyDescent="0.2">
      <c r="A66" s="132">
        <v>500936</v>
      </c>
      <c r="B66" s="134" t="s">
        <v>715</v>
      </c>
      <c r="C66" s="132" t="s">
        <v>2</v>
      </c>
      <c r="D66" s="133">
        <v>13771547.390000001</v>
      </c>
      <c r="E66" s="133">
        <v>7184517.0300000003</v>
      </c>
      <c r="F66" s="134">
        <v>0</v>
      </c>
      <c r="G66" s="134">
        <v>0</v>
      </c>
      <c r="H66" s="134">
        <v>0</v>
      </c>
      <c r="I66" s="134">
        <v>0</v>
      </c>
      <c r="J66" s="133">
        <v>-42635.4</v>
      </c>
      <c r="K66" s="133">
        <v>20913429.02</v>
      </c>
      <c r="L66" s="134"/>
    </row>
    <row r="67" spans="1:12" x14ac:dyDescent="0.2">
      <c r="A67" s="134"/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652"/>
      <c r="B68" s="652" t="s">
        <v>794</v>
      </c>
      <c r="C68" s="652"/>
      <c r="D68" s="653">
        <v>3354037486.0900002</v>
      </c>
      <c r="E68" s="653">
        <v>10588822.789999999</v>
      </c>
      <c r="F68" s="654">
        <v>0</v>
      </c>
      <c r="G68" s="653">
        <v>16962773.280000001</v>
      </c>
      <c r="H68" s="653">
        <v>-1003744.43</v>
      </c>
      <c r="I68" s="654">
        <v>0</v>
      </c>
      <c r="J68" s="653">
        <v>-1419510.17</v>
      </c>
      <c r="K68" s="653">
        <v>3379165827.5599999</v>
      </c>
      <c r="L68" s="654"/>
    </row>
    <row r="70" spans="1:12" x14ac:dyDescent="0.2">
      <c r="A70" s="132" t="s">
        <v>717</v>
      </c>
      <c r="B70" s="134"/>
      <c r="C70" s="132"/>
      <c r="D70" s="134"/>
      <c r="E70" s="134"/>
      <c r="F70" s="134"/>
      <c r="G70" s="134"/>
      <c r="H70" s="134"/>
      <c r="I70" s="134"/>
      <c r="J70" s="134"/>
      <c r="K70" s="134"/>
      <c r="L70" s="134"/>
    </row>
    <row r="71" spans="1:12" x14ac:dyDescent="0.2">
      <c r="A71" s="132">
        <v>500901</v>
      </c>
      <c r="B71" s="134" t="s">
        <v>716</v>
      </c>
      <c r="C71" s="132" t="s">
        <v>26</v>
      </c>
      <c r="D71" s="133">
        <v>1045000</v>
      </c>
      <c r="E71" s="134">
        <v>0</v>
      </c>
      <c r="F71" s="134">
        <v>0</v>
      </c>
      <c r="G71" s="134">
        <v>0</v>
      </c>
      <c r="H71" s="133">
        <v>-465000</v>
      </c>
      <c r="I71" s="134">
        <v>0</v>
      </c>
      <c r="J71" s="134">
        <v>0</v>
      </c>
      <c r="K71" s="133">
        <v>580000</v>
      </c>
      <c r="L71" s="134"/>
    </row>
    <row r="72" spans="1:12" x14ac:dyDescent="0.2">
      <c r="A72" s="132">
        <v>500915</v>
      </c>
      <c r="B72" s="134" t="s">
        <v>1166</v>
      </c>
      <c r="C72" s="132" t="s">
        <v>26</v>
      </c>
      <c r="D72" s="133">
        <v>2926549.62</v>
      </c>
      <c r="E72" s="133">
        <v>207538.13</v>
      </c>
      <c r="F72" s="134">
        <v>0</v>
      </c>
      <c r="G72" s="134">
        <v>0</v>
      </c>
      <c r="H72" s="133">
        <v>-194508.82</v>
      </c>
      <c r="I72" s="134">
        <v>0</v>
      </c>
      <c r="J72" s="134">
        <v>0</v>
      </c>
      <c r="K72" s="133">
        <v>2939578.93</v>
      </c>
      <c r="L72" s="134"/>
    </row>
    <row r="73" spans="1:12" x14ac:dyDescent="0.2">
      <c r="A73" s="132">
        <v>500945</v>
      </c>
      <c r="B73" s="134" t="s">
        <v>1205</v>
      </c>
      <c r="C73" s="132" t="s">
        <v>1</v>
      </c>
      <c r="D73" s="133">
        <v>3209895.32</v>
      </c>
      <c r="E73" s="133">
        <v>3200211.09</v>
      </c>
      <c r="F73" s="134">
        <v>0</v>
      </c>
      <c r="G73" s="134">
        <v>0</v>
      </c>
      <c r="H73" s="134">
        <v>0</v>
      </c>
      <c r="I73" s="134">
        <v>0</v>
      </c>
      <c r="J73" s="133">
        <v>-63238.32</v>
      </c>
      <c r="K73" s="133">
        <v>6346868.0899999999</v>
      </c>
      <c r="L73" s="134"/>
    </row>
    <row r="74" spans="1:12" x14ac:dyDescent="0.2">
      <c r="A74" s="132">
        <v>500946</v>
      </c>
      <c r="B74" s="134" t="s">
        <v>1206</v>
      </c>
      <c r="C74" s="132" t="s">
        <v>0</v>
      </c>
      <c r="D74" s="134">
        <v>0</v>
      </c>
      <c r="E74" s="133">
        <v>399747.44</v>
      </c>
      <c r="F74" s="134">
        <v>0</v>
      </c>
      <c r="G74" s="134">
        <v>919.55</v>
      </c>
      <c r="H74" s="134">
        <v>0</v>
      </c>
      <c r="I74" s="134">
        <v>0</v>
      </c>
      <c r="J74" s="134">
        <v>0</v>
      </c>
      <c r="K74" s="133">
        <v>400666.99</v>
      </c>
      <c r="L74" s="134"/>
    </row>
    <row r="75" spans="1:12" x14ac:dyDescent="0.2">
      <c r="A75" s="134"/>
      <c r="B75" s="134"/>
      <c r="C75" s="132"/>
      <c r="D75" s="134"/>
      <c r="E75" s="134"/>
      <c r="F75" s="134"/>
      <c r="G75" s="134"/>
      <c r="H75" s="134"/>
      <c r="I75" s="134"/>
      <c r="J75" s="134"/>
      <c r="K75" s="134"/>
      <c r="L75" s="134"/>
    </row>
    <row r="76" spans="1:12" x14ac:dyDescent="0.2">
      <c r="A76" s="652"/>
      <c r="B76" s="652" t="s">
        <v>832</v>
      </c>
      <c r="C76" s="652"/>
      <c r="D76" s="653">
        <v>7181444.9400000004</v>
      </c>
      <c r="E76" s="653">
        <v>3807496.66</v>
      </c>
      <c r="F76" s="654">
        <v>0</v>
      </c>
      <c r="G76" s="654">
        <v>919.55</v>
      </c>
      <c r="H76" s="653">
        <v>-659508.81999999995</v>
      </c>
      <c r="I76" s="654">
        <v>0</v>
      </c>
      <c r="J76" s="653">
        <v>-63238.32</v>
      </c>
      <c r="K76" s="653">
        <v>10267114.01</v>
      </c>
      <c r="L76" s="654"/>
    </row>
    <row r="78" spans="1:12" x14ac:dyDescent="0.2">
      <c r="A78" s="132" t="s">
        <v>719</v>
      </c>
      <c r="B78" s="134"/>
      <c r="C78" s="132"/>
      <c r="D78" s="134"/>
      <c r="E78" s="134"/>
      <c r="F78" s="134"/>
      <c r="G78" s="134"/>
      <c r="H78" s="134"/>
      <c r="I78" s="134"/>
      <c r="J78" s="134"/>
      <c r="K78" s="134"/>
      <c r="L78" s="134"/>
    </row>
    <row r="79" spans="1:12" x14ac:dyDescent="0.2">
      <c r="A79" s="132">
        <v>500626</v>
      </c>
      <c r="B79" s="134" t="s">
        <v>718</v>
      </c>
      <c r="C79" s="132" t="s">
        <v>0</v>
      </c>
      <c r="D79" s="133">
        <v>66738693.380000003</v>
      </c>
      <c r="E79" s="134">
        <v>0</v>
      </c>
      <c r="F79" s="134">
        <v>0</v>
      </c>
      <c r="G79" s="133">
        <v>376291.87</v>
      </c>
      <c r="H79" s="133">
        <v>-11385448.1</v>
      </c>
      <c r="I79" s="134">
        <v>0</v>
      </c>
      <c r="J79" s="134">
        <v>0</v>
      </c>
      <c r="K79" s="133">
        <v>55729537.149999999</v>
      </c>
      <c r="L79" s="144">
        <v>42049</v>
      </c>
    </row>
    <row r="80" spans="1:12" x14ac:dyDescent="0.2">
      <c r="A80" s="134"/>
      <c r="B80" s="134"/>
      <c r="C80" s="132"/>
      <c r="D80" s="134"/>
      <c r="E80" s="134"/>
      <c r="F80" s="134"/>
      <c r="G80" s="134"/>
      <c r="H80" s="134"/>
      <c r="I80" s="134"/>
      <c r="J80" s="134"/>
      <c r="K80" s="134"/>
      <c r="L80" s="134"/>
    </row>
    <row r="81" spans="1:12" x14ac:dyDescent="0.2">
      <c r="A81" s="652"/>
      <c r="B81" s="652" t="s">
        <v>795</v>
      </c>
      <c r="C81" s="652"/>
      <c r="D81" s="653">
        <v>66738693.380000003</v>
      </c>
      <c r="E81" s="654">
        <v>0</v>
      </c>
      <c r="F81" s="654">
        <v>0</v>
      </c>
      <c r="G81" s="653">
        <v>376291.87</v>
      </c>
      <c r="H81" s="653">
        <v>-11385448.1</v>
      </c>
      <c r="I81" s="654">
        <v>0</v>
      </c>
      <c r="J81" s="654">
        <v>0</v>
      </c>
      <c r="K81" s="653">
        <v>55729537.149999999</v>
      </c>
      <c r="L81" s="654"/>
    </row>
    <row r="83" spans="1:12" x14ac:dyDescent="0.2">
      <c r="A83" s="132" t="s">
        <v>721</v>
      </c>
      <c r="B83" s="134"/>
      <c r="C83" s="132"/>
      <c r="D83" s="134"/>
      <c r="E83" s="134"/>
      <c r="F83" s="134"/>
      <c r="G83" s="134"/>
      <c r="H83" s="134"/>
      <c r="I83" s="134"/>
      <c r="J83" s="134"/>
      <c r="K83" s="134"/>
      <c r="L83" s="134"/>
    </row>
    <row r="84" spans="1:12" x14ac:dyDescent="0.2">
      <c r="A84" s="132">
        <v>500323</v>
      </c>
      <c r="B84" s="134" t="s">
        <v>720</v>
      </c>
      <c r="C84" s="132" t="s">
        <v>26</v>
      </c>
      <c r="D84" s="133">
        <v>7999000</v>
      </c>
      <c r="E84" s="133">
        <v>2100000</v>
      </c>
      <c r="F84" s="134">
        <v>0</v>
      </c>
      <c r="G84" s="134">
        <v>0</v>
      </c>
      <c r="H84" s="133">
        <v>-2100000</v>
      </c>
      <c r="I84" s="134">
        <v>0</v>
      </c>
      <c r="J84" s="134">
        <v>0</v>
      </c>
      <c r="K84" s="133">
        <v>7999000</v>
      </c>
      <c r="L84" s="144">
        <v>42000</v>
      </c>
    </row>
    <row r="85" spans="1:12" x14ac:dyDescent="0.2">
      <c r="A85" s="132">
        <v>500787</v>
      </c>
      <c r="B85" s="134" t="s">
        <v>1029</v>
      </c>
      <c r="C85" s="132" t="s">
        <v>0</v>
      </c>
      <c r="D85" s="133">
        <v>50020188.640000001</v>
      </c>
      <c r="E85" s="134">
        <v>0</v>
      </c>
      <c r="F85" s="134">
        <v>0</v>
      </c>
      <c r="G85" s="133">
        <v>360666.5</v>
      </c>
      <c r="H85" s="133">
        <v>-14349003.08</v>
      </c>
      <c r="I85" s="134">
        <v>0</v>
      </c>
      <c r="J85" s="134">
        <v>0</v>
      </c>
      <c r="K85" s="133">
        <v>36031852.060000002</v>
      </c>
      <c r="L85" s="134"/>
    </row>
    <row r="86" spans="1:12" x14ac:dyDescent="0.2">
      <c r="A86" s="134"/>
      <c r="B86" s="134"/>
      <c r="C86" s="132"/>
      <c r="D86" s="134"/>
      <c r="E86" s="134"/>
      <c r="F86" s="134"/>
      <c r="G86" s="134"/>
      <c r="H86" s="134"/>
      <c r="I86" s="134"/>
      <c r="J86" s="134"/>
      <c r="K86" s="134"/>
      <c r="L86" s="134"/>
    </row>
    <row r="87" spans="1:12" x14ac:dyDescent="0.2">
      <c r="A87" s="652"/>
      <c r="B87" s="652" t="s">
        <v>796</v>
      </c>
      <c r="C87" s="652"/>
      <c r="D87" s="653">
        <v>58019188.640000001</v>
      </c>
      <c r="E87" s="653">
        <v>2100000</v>
      </c>
      <c r="F87" s="654">
        <v>0</v>
      </c>
      <c r="G87" s="653">
        <v>360666.5</v>
      </c>
      <c r="H87" s="653">
        <v>-16449003.08</v>
      </c>
      <c r="I87" s="654">
        <v>0</v>
      </c>
      <c r="J87" s="654">
        <v>0</v>
      </c>
      <c r="K87" s="653">
        <v>44030852.060000002</v>
      </c>
      <c r="L87" s="654"/>
    </row>
    <row r="89" spans="1:12" x14ac:dyDescent="0.2">
      <c r="A89" s="132" t="s">
        <v>317</v>
      </c>
      <c r="B89" s="134"/>
      <c r="C89" s="132"/>
      <c r="D89" s="134"/>
      <c r="E89" s="134"/>
      <c r="F89" s="134"/>
      <c r="G89" s="134"/>
      <c r="H89" s="134"/>
      <c r="I89" s="134"/>
      <c r="J89" s="134"/>
      <c r="K89" s="134"/>
      <c r="L89" s="134"/>
    </row>
    <row r="90" spans="1:12" x14ac:dyDescent="0.2">
      <c r="A90" s="132">
        <v>500187</v>
      </c>
      <c r="B90" s="134" t="s">
        <v>354</v>
      </c>
      <c r="C90" s="132" t="s">
        <v>26</v>
      </c>
      <c r="D90" s="133">
        <v>26832.06</v>
      </c>
      <c r="E90" s="134">
        <v>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26832.06</v>
      </c>
      <c r="L90" s="144">
        <v>39812</v>
      </c>
    </row>
    <row r="91" spans="1:12" x14ac:dyDescent="0.2">
      <c r="A91" s="132">
        <v>500507</v>
      </c>
      <c r="B91" s="134" t="s">
        <v>716</v>
      </c>
      <c r="C91" s="132" t="s">
        <v>26</v>
      </c>
      <c r="D91" s="133">
        <v>2949000</v>
      </c>
      <c r="E91" s="133">
        <v>610000</v>
      </c>
      <c r="F91" s="134">
        <v>0</v>
      </c>
      <c r="G91" s="134">
        <v>0</v>
      </c>
      <c r="H91" s="133">
        <v>-1273000</v>
      </c>
      <c r="I91" s="134">
        <v>0</v>
      </c>
      <c r="J91" s="134">
        <v>0</v>
      </c>
      <c r="K91" s="133">
        <v>2286000</v>
      </c>
      <c r="L91" s="144">
        <v>42235</v>
      </c>
    </row>
    <row r="92" spans="1:12" x14ac:dyDescent="0.2">
      <c r="A92" s="132">
        <v>500523</v>
      </c>
      <c r="B92" s="134" t="s">
        <v>722</v>
      </c>
      <c r="C92" s="132" t="s">
        <v>0</v>
      </c>
      <c r="D92" s="133">
        <v>12094451.08</v>
      </c>
      <c r="E92" s="133">
        <v>6937016</v>
      </c>
      <c r="F92" s="134">
        <v>0</v>
      </c>
      <c r="G92" s="133">
        <v>37190.85</v>
      </c>
      <c r="H92" s="133">
        <v>-9901706.9399999995</v>
      </c>
      <c r="I92" s="134">
        <v>-259.08999999999997</v>
      </c>
      <c r="J92" s="134">
        <v>0</v>
      </c>
      <c r="K92" s="133">
        <f>9166959.67-518.18</f>
        <v>9166441.4900000002</v>
      </c>
      <c r="L92" s="144">
        <v>42277</v>
      </c>
    </row>
    <row r="93" spans="1:12" x14ac:dyDescent="0.2">
      <c r="A93" s="132">
        <v>500538</v>
      </c>
      <c r="B93" s="134" t="s">
        <v>313</v>
      </c>
      <c r="C93" s="132" t="s">
        <v>0</v>
      </c>
      <c r="D93" s="133">
        <v>2980128.46</v>
      </c>
      <c r="E93" s="133">
        <v>430985.6</v>
      </c>
      <c r="F93" s="134">
        <v>0</v>
      </c>
      <c r="G93" s="133">
        <v>15194.63</v>
      </c>
      <c r="H93" s="133">
        <v>-847541.42</v>
      </c>
      <c r="I93" s="134">
        <v>0</v>
      </c>
      <c r="J93" s="134">
        <v>0</v>
      </c>
      <c r="K93" s="133">
        <v>2578767.27</v>
      </c>
      <c r="L93" s="144">
        <v>42115</v>
      </c>
    </row>
    <row r="94" spans="1:12" x14ac:dyDescent="0.2">
      <c r="A94" s="132">
        <v>500682</v>
      </c>
      <c r="B94" s="134" t="s">
        <v>797</v>
      </c>
      <c r="C94" s="132" t="s">
        <v>2</v>
      </c>
      <c r="D94" s="133">
        <v>1889711.74</v>
      </c>
      <c r="E94" s="133">
        <v>744763.54</v>
      </c>
      <c r="F94" s="134">
        <v>0</v>
      </c>
      <c r="G94" s="134">
        <v>0</v>
      </c>
      <c r="H94" s="133">
        <v>-750039.41</v>
      </c>
      <c r="I94" s="134">
        <v>0</v>
      </c>
      <c r="J94" s="133">
        <v>-4934.17</v>
      </c>
      <c r="K94" s="133">
        <v>1879501.7</v>
      </c>
      <c r="L94" s="134"/>
    </row>
    <row r="95" spans="1:12" x14ac:dyDescent="0.2">
      <c r="A95" s="132">
        <v>500693</v>
      </c>
      <c r="B95" s="134" t="s">
        <v>314</v>
      </c>
      <c r="C95" s="132" t="s">
        <v>26</v>
      </c>
      <c r="D95" s="133">
        <v>8044537.6500000004</v>
      </c>
      <c r="E95" s="133">
        <v>4509639.32</v>
      </c>
      <c r="F95" s="134">
        <v>0</v>
      </c>
      <c r="G95" s="134">
        <v>0</v>
      </c>
      <c r="H95" s="133">
        <v>-3929763.06</v>
      </c>
      <c r="I95" s="134">
        <v>0</v>
      </c>
      <c r="J95" s="134">
        <v>0</v>
      </c>
      <c r="K95" s="133">
        <v>8624413.9100000001</v>
      </c>
      <c r="L95" s="144">
        <v>42004</v>
      </c>
    </row>
    <row r="96" spans="1:12" x14ac:dyDescent="0.2">
      <c r="A96" s="132">
        <v>500717</v>
      </c>
      <c r="B96" s="134" t="s">
        <v>798</v>
      </c>
      <c r="C96" s="132"/>
      <c r="D96" s="133">
        <v>50929253.520000003</v>
      </c>
      <c r="E96" s="133">
        <v>25803542.190000001</v>
      </c>
      <c r="F96" s="134">
        <v>0</v>
      </c>
      <c r="G96" s="133">
        <v>235486.92</v>
      </c>
      <c r="H96" s="133">
        <v>-31298577.829999998</v>
      </c>
      <c r="I96" s="134">
        <v>0</v>
      </c>
      <c r="J96" s="134">
        <v>0</v>
      </c>
      <c r="K96" s="133">
        <v>45669704.799999997</v>
      </c>
      <c r="L96" s="144">
        <v>42110</v>
      </c>
    </row>
    <row r="97" spans="1:12" x14ac:dyDescent="0.2">
      <c r="A97" s="132">
        <v>500724</v>
      </c>
      <c r="B97" s="134" t="s">
        <v>315</v>
      </c>
      <c r="C97" s="132" t="s">
        <v>0</v>
      </c>
      <c r="D97" s="133">
        <v>45904629.939999998</v>
      </c>
      <c r="E97" s="133">
        <v>11807444.130000001</v>
      </c>
      <c r="F97" s="134">
        <v>0</v>
      </c>
      <c r="G97" s="133">
        <v>235086.13</v>
      </c>
      <c r="H97" s="133">
        <v>-18087265</v>
      </c>
      <c r="I97" s="134">
        <v>0</v>
      </c>
      <c r="J97" s="134">
        <v>0</v>
      </c>
      <c r="K97" s="133">
        <v>39859895.200000003</v>
      </c>
      <c r="L97" s="144">
        <v>42165</v>
      </c>
    </row>
    <row r="98" spans="1:12" x14ac:dyDescent="0.2">
      <c r="A98" s="132">
        <v>500732</v>
      </c>
      <c r="B98" s="134" t="s">
        <v>723</v>
      </c>
      <c r="C98" s="132" t="s">
        <v>0</v>
      </c>
      <c r="D98" s="133">
        <v>1012210.63</v>
      </c>
      <c r="E98" s="133">
        <v>152812.65</v>
      </c>
      <c r="F98" s="134">
        <v>0</v>
      </c>
      <c r="G98" s="133">
        <v>6835.11</v>
      </c>
      <c r="H98" s="133">
        <v>-468179.42</v>
      </c>
      <c r="I98" s="134">
        <v>0</v>
      </c>
      <c r="J98" s="134">
        <v>0</v>
      </c>
      <c r="K98" s="133">
        <v>703678.97</v>
      </c>
      <c r="L98" s="144">
        <v>42150</v>
      </c>
    </row>
    <row r="99" spans="1:12" x14ac:dyDescent="0.2">
      <c r="A99" s="132">
        <v>500734</v>
      </c>
      <c r="B99" s="134" t="s">
        <v>799</v>
      </c>
      <c r="C99" s="132" t="s">
        <v>0</v>
      </c>
      <c r="D99" s="133">
        <v>6985318.1900000004</v>
      </c>
      <c r="E99" s="133">
        <v>4411030.74</v>
      </c>
      <c r="F99" s="134">
        <v>0</v>
      </c>
      <c r="G99" s="133">
        <v>69687.149999999994</v>
      </c>
      <c r="H99" s="133">
        <v>-1773275.49</v>
      </c>
      <c r="I99" s="134">
        <v>0</v>
      </c>
      <c r="J99" s="134">
        <v>0</v>
      </c>
      <c r="K99" s="133">
        <v>9692760.5899999999</v>
      </c>
      <c r="L99" s="144">
        <v>42221</v>
      </c>
    </row>
    <row r="100" spans="1:12" x14ac:dyDescent="0.2">
      <c r="A100" s="132">
        <v>500768</v>
      </c>
      <c r="B100" s="134" t="s">
        <v>357</v>
      </c>
      <c r="C100" s="132" t="s">
        <v>0</v>
      </c>
      <c r="D100" s="133">
        <v>138476724.90000001</v>
      </c>
      <c r="E100" s="134">
        <v>0</v>
      </c>
      <c r="F100" s="134">
        <v>0</v>
      </c>
      <c r="G100" s="133">
        <v>816971.87</v>
      </c>
      <c r="H100" s="134">
        <v>0</v>
      </c>
      <c r="I100" s="134">
        <v>0</v>
      </c>
      <c r="J100" s="134">
        <v>0</v>
      </c>
      <c r="K100" s="133">
        <v>139293696.77000001</v>
      </c>
      <c r="L100" s="134"/>
    </row>
    <row r="101" spans="1:12" x14ac:dyDescent="0.2">
      <c r="A101" s="132">
        <v>500796</v>
      </c>
      <c r="B101" s="134" t="s">
        <v>724</v>
      </c>
      <c r="C101" s="132" t="s">
        <v>26</v>
      </c>
      <c r="D101" s="133">
        <v>1946665.84</v>
      </c>
      <c r="E101" s="133">
        <v>710398.08</v>
      </c>
      <c r="F101" s="134">
        <v>0</v>
      </c>
      <c r="G101" s="134">
        <v>0</v>
      </c>
      <c r="H101" s="133">
        <v>-789784.96</v>
      </c>
      <c r="I101" s="134">
        <v>0</v>
      </c>
      <c r="J101" s="134">
        <v>0</v>
      </c>
      <c r="K101" s="133">
        <v>1867278.96</v>
      </c>
      <c r="L101" s="134"/>
    </row>
    <row r="102" spans="1:12" x14ac:dyDescent="0.2">
      <c r="A102" s="132">
        <v>500839</v>
      </c>
      <c r="B102" s="134" t="s">
        <v>733</v>
      </c>
      <c r="C102" s="132" t="s">
        <v>0</v>
      </c>
      <c r="D102" s="133">
        <v>29451405.219999999</v>
      </c>
      <c r="E102" s="134">
        <v>0</v>
      </c>
      <c r="F102" s="134">
        <v>0</v>
      </c>
      <c r="G102" s="133">
        <v>173211.31</v>
      </c>
      <c r="H102" s="133">
        <v>-707365.5</v>
      </c>
      <c r="I102" s="134">
        <v>0</v>
      </c>
      <c r="J102" s="134">
        <v>0</v>
      </c>
      <c r="K102" s="133">
        <v>28917251.030000001</v>
      </c>
      <c r="L102" s="134"/>
    </row>
    <row r="103" spans="1:12" x14ac:dyDescent="0.2">
      <c r="A103" s="132">
        <v>500840</v>
      </c>
      <c r="B103" s="134" t="s">
        <v>316</v>
      </c>
      <c r="C103" s="132" t="s">
        <v>0</v>
      </c>
      <c r="D103" s="133">
        <v>20942138.75</v>
      </c>
      <c r="E103" s="134">
        <v>0</v>
      </c>
      <c r="F103" s="134">
        <v>0</v>
      </c>
      <c r="G103" s="133">
        <v>107509.33</v>
      </c>
      <c r="H103" s="133">
        <v>-3129608.51</v>
      </c>
      <c r="I103" s="134">
        <v>0</v>
      </c>
      <c r="J103" s="134">
        <v>0</v>
      </c>
      <c r="K103" s="133">
        <v>17920039.57</v>
      </c>
      <c r="L103" s="134"/>
    </row>
    <row r="105" spans="1:12" x14ac:dyDescent="0.2">
      <c r="A105" s="652"/>
      <c r="B105" s="652" t="s">
        <v>800</v>
      </c>
      <c r="C105" s="652"/>
      <c r="D105" s="653">
        <f>SUM(D90:D104)</f>
        <v>323633007.98000002</v>
      </c>
      <c r="E105" s="653">
        <f t="shared" ref="E105:K105" si="1">SUM(E90:E104)</f>
        <v>56117632.250000007</v>
      </c>
      <c r="F105" s="653">
        <f t="shared" si="1"/>
        <v>0</v>
      </c>
      <c r="G105" s="653">
        <f t="shared" si="1"/>
        <v>1697173.3000000003</v>
      </c>
      <c r="H105" s="653">
        <f t="shared" si="1"/>
        <v>-72956107.539999992</v>
      </c>
      <c r="I105" s="653">
        <f t="shared" si="1"/>
        <v>-259.08999999999997</v>
      </c>
      <c r="J105" s="653">
        <f t="shared" si="1"/>
        <v>-4934.17</v>
      </c>
      <c r="K105" s="653">
        <f t="shared" si="1"/>
        <v>308486262.31999999</v>
      </c>
      <c r="L105" s="654"/>
    </row>
    <row r="107" spans="1:12" x14ac:dyDescent="0.2">
      <c r="A107" s="132" t="s">
        <v>319</v>
      </c>
      <c r="B107" s="134"/>
      <c r="C107" s="132"/>
      <c r="D107" s="134"/>
      <c r="E107" s="134"/>
      <c r="F107" s="134"/>
      <c r="G107" s="134"/>
      <c r="H107" s="134"/>
      <c r="I107" s="134"/>
      <c r="J107" s="134"/>
      <c r="K107" s="134"/>
      <c r="L107" s="134"/>
    </row>
    <row r="108" spans="1:12" x14ac:dyDescent="0.2">
      <c r="A108" s="132">
        <v>500748</v>
      </c>
      <c r="B108" s="134" t="s">
        <v>734</v>
      </c>
      <c r="C108" s="132" t="s">
        <v>26</v>
      </c>
      <c r="D108" s="133">
        <v>696659.06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696659.06</v>
      </c>
      <c r="L108" s="134"/>
    </row>
    <row r="110" spans="1:12" x14ac:dyDescent="0.2">
      <c r="A110" s="652"/>
      <c r="B110" s="652" t="s">
        <v>998</v>
      </c>
      <c r="C110" s="652"/>
      <c r="D110" s="653">
        <v>696659.06</v>
      </c>
      <c r="E110" s="654">
        <v>0</v>
      </c>
      <c r="F110" s="654">
        <v>0</v>
      </c>
      <c r="G110" s="654">
        <v>0</v>
      </c>
      <c r="H110" s="654">
        <v>0</v>
      </c>
      <c r="I110" s="654">
        <v>0</v>
      </c>
      <c r="J110" s="654">
        <v>0</v>
      </c>
      <c r="K110" s="653">
        <v>696659.06</v>
      </c>
      <c r="L110" s="654"/>
    </row>
    <row r="112" spans="1:12" x14ac:dyDescent="0.2">
      <c r="A112" s="132" t="s">
        <v>326</v>
      </c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>
        <v>500010</v>
      </c>
      <c r="B113" s="134" t="s">
        <v>320</v>
      </c>
      <c r="C113" s="132" t="s">
        <v>0</v>
      </c>
      <c r="D113" s="133">
        <v>10950654.310000001</v>
      </c>
      <c r="E113" s="134">
        <v>0</v>
      </c>
      <c r="F113" s="134">
        <v>0</v>
      </c>
      <c r="G113" s="133">
        <v>64605.64</v>
      </c>
      <c r="H113" s="134">
        <v>0</v>
      </c>
      <c r="I113" s="134">
        <v>0</v>
      </c>
      <c r="J113" s="134">
        <v>0</v>
      </c>
      <c r="K113" s="133">
        <v>11015259.949999999</v>
      </c>
      <c r="L113" s="144">
        <v>40522</v>
      </c>
    </row>
    <row r="114" spans="1:12" x14ac:dyDescent="0.2">
      <c r="A114" s="132">
        <v>500011</v>
      </c>
      <c r="B114" s="134" t="s">
        <v>321</v>
      </c>
      <c r="C114" s="132" t="s">
        <v>0</v>
      </c>
      <c r="D114" s="133">
        <v>11117192.42</v>
      </c>
      <c r="E114" s="134">
        <v>0</v>
      </c>
      <c r="F114" s="134">
        <v>0</v>
      </c>
      <c r="G114" s="133">
        <v>65588.14</v>
      </c>
      <c r="H114" s="134">
        <v>0</v>
      </c>
      <c r="I114" s="134">
        <v>0</v>
      </c>
      <c r="J114" s="134">
        <v>0</v>
      </c>
      <c r="K114" s="133">
        <v>11182780.560000001</v>
      </c>
      <c r="L114" s="144">
        <v>40522</v>
      </c>
    </row>
    <row r="115" spans="1:12" x14ac:dyDescent="0.2">
      <c r="A115" s="132">
        <v>500042</v>
      </c>
      <c r="B115" s="134" t="s">
        <v>322</v>
      </c>
      <c r="C115" s="132" t="s">
        <v>0</v>
      </c>
      <c r="D115" s="133">
        <v>11850866.289999999</v>
      </c>
      <c r="E115" s="134">
        <v>0</v>
      </c>
      <c r="F115" s="134">
        <v>0</v>
      </c>
      <c r="G115" s="133">
        <v>69916.62</v>
      </c>
      <c r="H115" s="134">
        <v>0</v>
      </c>
      <c r="I115" s="134">
        <v>0</v>
      </c>
      <c r="J115" s="134">
        <v>0</v>
      </c>
      <c r="K115" s="133">
        <v>11920782.91</v>
      </c>
      <c r="L115" s="144">
        <v>39685</v>
      </c>
    </row>
    <row r="116" spans="1:12" x14ac:dyDescent="0.2">
      <c r="A116" s="132">
        <v>500265</v>
      </c>
      <c r="B116" s="134" t="s">
        <v>323</v>
      </c>
      <c r="C116" s="132" t="s">
        <v>0</v>
      </c>
      <c r="D116" s="133">
        <v>69707560.170000002</v>
      </c>
      <c r="E116" s="134">
        <v>0</v>
      </c>
      <c r="F116" s="134">
        <v>0</v>
      </c>
      <c r="G116" s="133">
        <v>411254</v>
      </c>
      <c r="H116" s="134">
        <v>0</v>
      </c>
      <c r="I116" s="134">
        <v>0</v>
      </c>
      <c r="J116" s="134">
        <v>0</v>
      </c>
      <c r="K116" s="133">
        <v>70118814.170000002</v>
      </c>
      <c r="L116" s="144">
        <v>41029</v>
      </c>
    </row>
    <row r="117" spans="1:12" x14ac:dyDescent="0.2">
      <c r="A117" s="132">
        <v>500274</v>
      </c>
      <c r="B117" s="134" t="s">
        <v>324</v>
      </c>
      <c r="C117" s="132" t="s">
        <v>0</v>
      </c>
      <c r="D117" s="133">
        <v>34677455.729999997</v>
      </c>
      <c r="E117" s="134">
        <v>0</v>
      </c>
      <c r="F117" s="134">
        <v>0</v>
      </c>
      <c r="G117" s="133">
        <v>204561.55</v>
      </c>
      <c r="H117" s="134">
        <v>0</v>
      </c>
      <c r="I117" s="134">
        <v>0</v>
      </c>
      <c r="J117" s="134">
        <v>0</v>
      </c>
      <c r="K117" s="133">
        <v>34882017.280000001</v>
      </c>
      <c r="L117" s="144">
        <v>42946</v>
      </c>
    </row>
    <row r="118" spans="1:12" x14ac:dyDescent="0.2">
      <c r="A118" s="134"/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652"/>
      <c r="B119" s="652" t="s">
        <v>801</v>
      </c>
      <c r="C119" s="652"/>
      <c r="D119" s="653">
        <v>138303728.91999999</v>
      </c>
      <c r="E119" s="654">
        <v>0</v>
      </c>
      <c r="F119" s="654">
        <v>0</v>
      </c>
      <c r="G119" s="653">
        <v>815925.95</v>
      </c>
      <c r="H119" s="654">
        <v>0</v>
      </c>
      <c r="I119" s="654">
        <v>0</v>
      </c>
      <c r="J119" s="654">
        <v>0</v>
      </c>
      <c r="K119" s="653">
        <v>139119654.87</v>
      </c>
      <c r="L119" s="654"/>
    </row>
    <row r="121" spans="1:12" x14ac:dyDescent="0.2">
      <c r="A121" s="132" t="s">
        <v>337</v>
      </c>
      <c r="B121" s="134"/>
      <c r="C121" s="132"/>
      <c r="D121" s="134"/>
      <c r="E121" s="134"/>
      <c r="F121" s="134"/>
      <c r="G121" s="134"/>
      <c r="H121" s="134"/>
      <c r="I121" s="134"/>
      <c r="J121" s="134"/>
      <c r="K121" s="134"/>
      <c r="L121" s="134"/>
    </row>
    <row r="122" spans="1:12" x14ac:dyDescent="0.2">
      <c r="A122" s="132">
        <v>500317</v>
      </c>
      <c r="B122" s="134" t="s">
        <v>725</v>
      </c>
      <c r="C122" s="132" t="s">
        <v>26</v>
      </c>
      <c r="D122" s="133">
        <v>515296.24</v>
      </c>
      <c r="E122" s="134">
        <v>0</v>
      </c>
      <c r="F122" s="134">
        <v>0</v>
      </c>
      <c r="G122" s="134">
        <v>0</v>
      </c>
      <c r="H122" s="134">
        <v>0</v>
      </c>
      <c r="I122" s="134">
        <v>0</v>
      </c>
      <c r="J122" s="134">
        <v>0</v>
      </c>
      <c r="K122" s="133">
        <v>515296.24</v>
      </c>
      <c r="L122" s="144">
        <v>40573</v>
      </c>
    </row>
    <row r="123" spans="1:12" x14ac:dyDescent="0.2">
      <c r="A123" s="132">
        <v>500508</v>
      </c>
      <c r="B123" s="134" t="s">
        <v>726</v>
      </c>
      <c r="C123" s="132" t="s">
        <v>26</v>
      </c>
      <c r="D123" s="133">
        <v>695394.8</v>
      </c>
      <c r="E123" s="134">
        <v>0</v>
      </c>
      <c r="F123" s="134">
        <v>0</v>
      </c>
      <c r="G123" s="134">
        <v>0</v>
      </c>
      <c r="H123" s="134">
        <v>0</v>
      </c>
      <c r="I123" s="134">
        <v>0</v>
      </c>
      <c r="J123" s="134">
        <v>0</v>
      </c>
      <c r="K123" s="133">
        <v>695394.8</v>
      </c>
      <c r="L123" s="144">
        <v>42615</v>
      </c>
    </row>
    <row r="124" spans="1:12" x14ac:dyDescent="0.2">
      <c r="A124" s="132">
        <v>500560</v>
      </c>
      <c r="B124" s="134" t="s">
        <v>330</v>
      </c>
      <c r="C124" s="132" t="s">
        <v>26</v>
      </c>
      <c r="D124" s="133">
        <v>767800</v>
      </c>
      <c r="E124" s="134">
        <v>0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767800</v>
      </c>
      <c r="L124" s="144">
        <v>42803</v>
      </c>
    </row>
    <row r="125" spans="1:12" x14ac:dyDescent="0.2">
      <c r="A125" s="132">
        <v>500577</v>
      </c>
      <c r="B125" s="134" t="s">
        <v>331</v>
      </c>
      <c r="C125" s="132" t="s">
        <v>26</v>
      </c>
      <c r="D125" s="133">
        <v>825792.56</v>
      </c>
      <c r="E125" s="134">
        <v>0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825792.56</v>
      </c>
      <c r="L125" s="144">
        <v>42914</v>
      </c>
    </row>
    <row r="126" spans="1:12" x14ac:dyDescent="0.2">
      <c r="A126" s="132">
        <v>500617</v>
      </c>
      <c r="B126" s="134" t="s">
        <v>727</v>
      </c>
      <c r="C126" s="132" t="s">
        <v>26</v>
      </c>
      <c r="D126" s="133">
        <v>186376</v>
      </c>
      <c r="E126" s="134">
        <v>0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3">
        <v>186376</v>
      </c>
      <c r="L126" s="144">
        <v>43163</v>
      </c>
    </row>
    <row r="127" spans="1:12" x14ac:dyDescent="0.2">
      <c r="A127" s="132">
        <v>500644</v>
      </c>
      <c r="B127" s="134" t="s">
        <v>332</v>
      </c>
      <c r="C127" s="132" t="s">
        <v>26</v>
      </c>
      <c r="D127" s="133">
        <v>1067187.55</v>
      </c>
      <c r="E127" s="134">
        <v>0</v>
      </c>
      <c r="F127" s="134">
        <v>0</v>
      </c>
      <c r="G127" s="134">
        <v>0</v>
      </c>
      <c r="H127" s="134">
        <v>0</v>
      </c>
      <c r="I127" s="134">
        <v>0</v>
      </c>
      <c r="J127" s="134">
        <v>0</v>
      </c>
      <c r="K127" s="133">
        <v>1067187.55</v>
      </c>
      <c r="L127" s="144">
        <v>43305</v>
      </c>
    </row>
    <row r="128" spans="1:12" x14ac:dyDescent="0.2">
      <c r="A128" s="132">
        <v>500742</v>
      </c>
      <c r="B128" s="134" t="s">
        <v>728</v>
      </c>
      <c r="C128" s="132" t="s">
        <v>26</v>
      </c>
      <c r="D128" s="133">
        <v>209667.35</v>
      </c>
      <c r="E128" s="134">
        <v>0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3">
        <v>209667.35</v>
      </c>
      <c r="L128" s="134"/>
    </row>
    <row r="129" spans="1:12" x14ac:dyDescent="0.2">
      <c r="A129" s="132">
        <v>500758</v>
      </c>
      <c r="B129" s="134" t="s">
        <v>333</v>
      </c>
      <c r="C129" s="132" t="s">
        <v>26</v>
      </c>
      <c r="D129" s="133">
        <v>1056800</v>
      </c>
      <c r="E129" s="134">
        <v>0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1056800</v>
      </c>
      <c r="L129" s="134"/>
    </row>
    <row r="130" spans="1:12" x14ac:dyDescent="0.2">
      <c r="A130" s="132">
        <v>500806</v>
      </c>
      <c r="B130" s="134" t="s">
        <v>334</v>
      </c>
      <c r="C130" s="132" t="s">
        <v>26</v>
      </c>
      <c r="D130" s="133">
        <v>988584.59</v>
      </c>
      <c r="E130" s="134">
        <v>0</v>
      </c>
      <c r="F130" s="134">
        <v>0</v>
      </c>
      <c r="G130" s="134">
        <v>0</v>
      </c>
      <c r="H130" s="134">
        <v>0</v>
      </c>
      <c r="I130" s="134">
        <v>0</v>
      </c>
      <c r="J130" s="134">
        <v>0</v>
      </c>
      <c r="K130" s="133">
        <v>988584.59</v>
      </c>
      <c r="L130" s="134"/>
    </row>
    <row r="131" spans="1:12" x14ac:dyDescent="0.2">
      <c r="A131" s="132">
        <v>500852</v>
      </c>
      <c r="B131" s="134" t="s">
        <v>335</v>
      </c>
      <c r="C131" s="132" t="s">
        <v>26</v>
      </c>
      <c r="D131" s="133">
        <v>539751.12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4">
        <v>0</v>
      </c>
      <c r="K131" s="133">
        <v>539751.12</v>
      </c>
      <c r="L131" s="134"/>
    </row>
    <row r="132" spans="1:12" x14ac:dyDescent="0.2">
      <c r="A132" s="132">
        <v>500866</v>
      </c>
      <c r="B132" s="134" t="s">
        <v>336</v>
      </c>
      <c r="C132" s="132" t="s">
        <v>26</v>
      </c>
      <c r="D132" s="133">
        <v>116666.69</v>
      </c>
      <c r="E132" s="134">
        <v>0</v>
      </c>
      <c r="F132" s="134">
        <v>0</v>
      </c>
      <c r="G132" s="134">
        <v>0</v>
      </c>
      <c r="H132" s="134">
        <v>0</v>
      </c>
      <c r="I132" s="134">
        <v>0</v>
      </c>
      <c r="J132" s="134">
        <v>0</v>
      </c>
      <c r="K132" s="133">
        <v>116666.69</v>
      </c>
      <c r="L132" s="134"/>
    </row>
    <row r="133" spans="1:12" x14ac:dyDescent="0.2">
      <c r="A133" s="134"/>
      <c r="B133" s="134"/>
      <c r="C133" s="132"/>
      <c r="D133" s="134"/>
      <c r="E133" s="134"/>
      <c r="F133" s="134"/>
      <c r="G133" s="134"/>
      <c r="H133" s="134"/>
      <c r="I133" s="134"/>
      <c r="J133" s="134"/>
      <c r="K133" s="134"/>
      <c r="L133" s="134"/>
    </row>
    <row r="134" spans="1:12" x14ac:dyDescent="0.2">
      <c r="A134" s="652"/>
      <c r="B134" s="652" t="s">
        <v>802</v>
      </c>
      <c r="C134" s="652"/>
      <c r="D134" s="653">
        <v>6969316.9000000004</v>
      </c>
      <c r="E134" s="654">
        <v>0</v>
      </c>
      <c r="F134" s="654">
        <v>0</v>
      </c>
      <c r="G134" s="654">
        <v>0</v>
      </c>
      <c r="H134" s="654">
        <v>0</v>
      </c>
      <c r="I134" s="654">
        <v>0</v>
      </c>
      <c r="J134" s="654">
        <v>0</v>
      </c>
      <c r="K134" s="653">
        <v>6969316.9000000004</v>
      </c>
      <c r="L134" s="654"/>
    </row>
    <row r="136" spans="1:12" x14ac:dyDescent="0.2">
      <c r="A136" s="132" t="s">
        <v>353</v>
      </c>
      <c r="B136" s="134"/>
      <c r="C136" s="132"/>
      <c r="D136" s="134"/>
      <c r="E136" s="134"/>
      <c r="F136" s="134"/>
      <c r="G136" s="134"/>
      <c r="H136" s="134"/>
      <c r="I136" s="134"/>
      <c r="J136" s="134"/>
      <c r="K136" s="134"/>
      <c r="L136" s="134"/>
    </row>
    <row r="137" spans="1:12" x14ac:dyDescent="0.2">
      <c r="A137" s="132">
        <v>500051</v>
      </c>
      <c r="B137" s="134" t="s">
        <v>730</v>
      </c>
      <c r="C137" s="132" t="s">
        <v>0</v>
      </c>
      <c r="D137" s="133">
        <v>3539976.91</v>
      </c>
      <c r="E137" s="134">
        <v>0</v>
      </c>
      <c r="F137" s="134">
        <v>0</v>
      </c>
      <c r="G137" s="133">
        <v>20884.849999999999</v>
      </c>
      <c r="H137" s="134">
        <v>0</v>
      </c>
      <c r="I137" s="134">
        <v>0</v>
      </c>
      <c r="J137" s="134">
        <v>0</v>
      </c>
      <c r="K137" s="133">
        <v>3560861.76</v>
      </c>
      <c r="L137" s="144">
        <v>41674</v>
      </c>
    </row>
    <row r="138" spans="1:12" x14ac:dyDescent="0.2">
      <c r="A138" s="132">
        <v>500297</v>
      </c>
      <c r="B138" s="134" t="s">
        <v>343</v>
      </c>
      <c r="C138" s="132" t="s">
        <v>0</v>
      </c>
      <c r="D138" s="133">
        <v>3680030.84</v>
      </c>
      <c r="E138" s="134">
        <v>0</v>
      </c>
      <c r="F138" s="134">
        <v>0</v>
      </c>
      <c r="G138" s="133">
        <v>21711.08</v>
      </c>
      <c r="H138" s="134">
        <v>0</v>
      </c>
      <c r="I138" s="134">
        <v>0</v>
      </c>
      <c r="J138" s="134">
        <v>0</v>
      </c>
      <c r="K138" s="133">
        <v>3701741.92</v>
      </c>
      <c r="L138" s="144">
        <v>43018</v>
      </c>
    </row>
    <row r="139" spans="1:12" x14ac:dyDescent="0.2">
      <c r="A139" s="132">
        <v>500522</v>
      </c>
      <c r="B139" s="134" t="s">
        <v>344</v>
      </c>
      <c r="C139" s="132" t="s">
        <v>0</v>
      </c>
      <c r="D139" s="133">
        <v>6349568.8200000003</v>
      </c>
      <c r="E139" s="134">
        <v>0</v>
      </c>
      <c r="F139" s="134">
        <v>0</v>
      </c>
      <c r="G139" s="133">
        <v>37460.58</v>
      </c>
      <c r="H139" s="134">
        <v>0</v>
      </c>
      <c r="I139" s="134">
        <v>0</v>
      </c>
      <c r="J139" s="134">
        <v>0</v>
      </c>
      <c r="K139" s="133">
        <v>6387029.4000000004</v>
      </c>
      <c r="L139" s="144">
        <v>44167</v>
      </c>
    </row>
    <row r="140" spans="1:12" x14ac:dyDescent="0.2">
      <c r="A140" s="132">
        <v>500557</v>
      </c>
      <c r="B140" s="134" t="s">
        <v>345</v>
      </c>
      <c r="C140" s="132" t="s">
        <v>0</v>
      </c>
      <c r="D140" s="133">
        <v>136519484.83000001</v>
      </c>
      <c r="E140" s="134">
        <v>0</v>
      </c>
      <c r="F140" s="134">
        <v>0</v>
      </c>
      <c r="G140" s="133">
        <v>805424.7</v>
      </c>
      <c r="H140" s="134">
        <v>0</v>
      </c>
      <c r="I140" s="134">
        <v>0</v>
      </c>
      <c r="J140" s="134">
        <v>0</v>
      </c>
      <c r="K140" s="133">
        <v>137324909.53</v>
      </c>
      <c r="L140" s="144">
        <v>42842</v>
      </c>
    </row>
    <row r="141" spans="1:12" x14ac:dyDescent="0.2">
      <c r="A141" s="132">
        <v>500558</v>
      </c>
      <c r="B141" s="134" t="s">
        <v>346</v>
      </c>
      <c r="C141" s="132" t="s">
        <v>0</v>
      </c>
      <c r="D141" s="133">
        <v>155584002.62</v>
      </c>
      <c r="E141" s="134">
        <v>0</v>
      </c>
      <c r="F141" s="134">
        <v>0</v>
      </c>
      <c r="G141" s="133">
        <v>917899.72</v>
      </c>
      <c r="H141" s="134">
        <v>0</v>
      </c>
      <c r="I141" s="134">
        <v>0</v>
      </c>
      <c r="J141" s="134">
        <v>0</v>
      </c>
      <c r="K141" s="133">
        <v>156501902.34</v>
      </c>
      <c r="L141" s="144">
        <v>42842</v>
      </c>
    </row>
    <row r="142" spans="1:12" x14ac:dyDescent="0.2">
      <c r="A142" s="132">
        <v>500576</v>
      </c>
      <c r="B142" s="134" t="s">
        <v>347</v>
      </c>
      <c r="C142" s="132" t="s">
        <v>3</v>
      </c>
      <c r="D142" s="133">
        <v>3212200.2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3">
        <v>-11219.96</v>
      </c>
      <c r="K142" s="133">
        <v>3200980.24</v>
      </c>
      <c r="L142" s="134"/>
    </row>
    <row r="143" spans="1:12" x14ac:dyDescent="0.2">
      <c r="A143" s="132">
        <v>500631</v>
      </c>
      <c r="B143" s="134" t="s">
        <v>348</v>
      </c>
      <c r="C143" s="132" t="s">
        <v>4</v>
      </c>
      <c r="D143" s="133">
        <v>617555.86</v>
      </c>
      <c r="E143" s="134">
        <v>0</v>
      </c>
      <c r="F143" s="134">
        <v>0</v>
      </c>
      <c r="G143" s="134">
        <v>0</v>
      </c>
      <c r="H143" s="134">
        <v>0</v>
      </c>
      <c r="I143" s="134">
        <v>0</v>
      </c>
      <c r="J143" s="133">
        <v>-16053.93</v>
      </c>
      <c r="K143" s="133">
        <v>601501.93000000005</v>
      </c>
      <c r="L143" s="144">
        <v>43309</v>
      </c>
    </row>
    <row r="145" spans="1:12" x14ac:dyDescent="0.2">
      <c r="A145" s="652"/>
      <c r="B145" s="652" t="s">
        <v>805</v>
      </c>
      <c r="C145" s="652"/>
      <c r="D145" s="653">
        <v>309502820.07999998</v>
      </c>
      <c r="E145" s="654">
        <v>0</v>
      </c>
      <c r="F145" s="654">
        <v>0</v>
      </c>
      <c r="G145" s="653">
        <v>1803380.93</v>
      </c>
      <c r="H145" s="654">
        <v>0</v>
      </c>
      <c r="I145" s="654">
        <v>0</v>
      </c>
      <c r="J145" s="653">
        <v>-27273.89</v>
      </c>
      <c r="K145" s="653">
        <v>311278927.12</v>
      </c>
      <c r="L145" s="654"/>
    </row>
    <row r="147" spans="1:12" x14ac:dyDescent="0.2">
      <c r="A147" s="132" t="s">
        <v>358</v>
      </c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2">
        <v>500186</v>
      </c>
      <c r="B148" s="134" t="s">
        <v>732</v>
      </c>
      <c r="C148" s="132" t="s">
        <v>0</v>
      </c>
      <c r="D148" s="133">
        <v>21229541.07</v>
      </c>
      <c r="E148" s="134">
        <v>0</v>
      </c>
      <c r="F148" s="134">
        <v>0</v>
      </c>
      <c r="G148" s="133">
        <v>125248.04</v>
      </c>
      <c r="H148" s="134">
        <v>0</v>
      </c>
      <c r="I148" s="134">
        <v>0</v>
      </c>
      <c r="J148" s="134">
        <v>0</v>
      </c>
      <c r="K148" s="133">
        <v>21354789.109999999</v>
      </c>
      <c r="L148" s="144">
        <v>40046</v>
      </c>
    </row>
    <row r="149" spans="1:12" x14ac:dyDescent="0.2">
      <c r="A149" s="132">
        <v>500197</v>
      </c>
      <c r="B149" s="134" t="s">
        <v>355</v>
      </c>
      <c r="C149" s="132" t="s">
        <v>26</v>
      </c>
      <c r="D149" s="133">
        <v>8200000</v>
      </c>
      <c r="E149" s="134">
        <v>0</v>
      </c>
      <c r="F149" s="134">
        <v>0</v>
      </c>
      <c r="G149" s="134">
        <v>0</v>
      </c>
      <c r="H149" s="134">
        <v>0</v>
      </c>
      <c r="I149" s="134">
        <v>0</v>
      </c>
      <c r="J149" s="134">
        <v>0</v>
      </c>
      <c r="K149" s="133">
        <v>8200000</v>
      </c>
      <c r="L149" s="144">
        <v>40117</v>
      </c>
    </row>
    <row r="150" spans="1:12" x14ac:dyDescent="0.2">
      <c r="A150" s="132">
        <v>500360</v>
      </c>
      <c r="B150" s="134" t="s">
        <v>806</v>
      </c>
      <c r="C150" s="132" t="s">
        <v>26</v>
      </c>
      <c r="D150" s="133">
        <v>80473.440000000002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80473.440000000002</v>
      </c>
      <c r="L150" s="144">
        <v>39938</v>
      </c>
    </row>
    <row r="151" spans="1:12" x14ac:dyDescent="0.2">
      <c r="A151" s="132">
        <v>500716</v>
      </c>
      <c r="B151" s="134" t="s">
        <v>356</v>
      </c>
      <c r="C151" s="132" t="s">
        <v>0</v>
      </c>
      <c r="D151" s="133">
        <v>833605.48</v>
      </c>
      <c r="E151" s="134">
        <v>0</v>
      </c>
      <c r="F151" s="134">
        <v>0</v>
      </c>
      <c r="G151" s="133">
        <v>4918.04</v>
      </c>
      <c r="H151" s="134">
        <v>0</v>
      </c>
      <c r="I151" s="134">
        <v>0</v>
      </c>
      <c r="J151" s="134">
        <v>0</v>
      </c>
      <c r="K151" s="133">
        <v>838523.52</v>
      </c>
      <c r="L151" s="144">
        <v>42026</v>
      </c>
    </row>
    <row r="152" spans="1:12" x14ac:dyDescent="0.2">
      <c r="A152" s="134"/>
      <c r="B152" s="134"/>
      <c r="C152" s="132"/>
      <c r="D152" s="134"/>
      <c r="E152" s="134"/>
      <c r="F152" s="134"/>
      <c r="G152" s="134"/>
      <c r="H152" s="134"/>
      <c r="I152" s="134"/>
      <c r="J152" s="134"/>
      <c r="K152" s="134"/>
      <c r="L152" s="134"/>
    </row>
    <row r="153" spans="1:12" x14ac:dyDescent="0.2">
      <c r="A153" s="652"/>
      <c r="B153" s="652" t="s">
        <v>807</v>
      </c>
      <c r="C153" s="652"/>
      <c r="D153" s="653">
        <v>30343619.989999998</v>
      </c>
      <c r="E153" s="654">
        <v>0</v>
      </c>
      <c r="F153" s="654">
        <v>0</v>
      </c>
      <c r="G153" s="653">
        <v>130166.08</v>
      </c>
      <c r="H153" s="654">
        <v>0</v>
      </c>
      <c r="I153" s="654">
        <v>0</v>
      </c>
      <c r="J153" s="654">
        <v>0</v>
      </c>
      <c r="K153" s="653">
        <v>30473786.07</v>
      </c>
      <c r="L153" s="654"/>
    </row>
    <row r="155" spans="1:12" x14ac:dyDescent="0.2">
      <c r="A155" s="132" t="s">
        <v>363</v>
      </c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>
        <v>500039</v>
      </c>
      <c r="B156" s="134" t="s">
        <v>361</v>
      </c>
      <c r="C156" s="132" t="s">
        <v>0</v>
      </c>
      <c r="D156" s="133">
        <v>10147795.49</v>
      </c>
      <c r="E156" s="134">
        <v>0</v>
      </c>
      <c r="F156" s="134">
        <v>0</v>
      </c>
      <c r="G156" s="133">
        <v>59869.01</v>
      </c>
      <c r="H156" s="134">
        <v>0</v>
      </c>
      <c r="I156" s="134">
        <v>0</v>
      </c>
      <c r="J156" s="134">
        <v>0</v>
      </c>
      <c r="K156" s="133">
        <v>10207664.5</v>
      </c>
      <c r="L156" s="144">
        <v>41435</v>
      </c>
    </row>
    <row r="157" spans="1:12" x14ac:dyDescent="0.2">
      <c r="A157" s="132">
        <v>500613</v>
      </c>
      <c r="B157" s="134" t="s">
        <v>362</v>
      </c>
      <c r="C157" s="132" t="s">
        <v>26</v>
      </c>
      <c r="D157" s="133">
        <v>7458382.4800000004</v>
      </c>
      <c r="E157" s="134">
        <v>0</v>
      </c>
      <c r="F157" s="134">
        <v>0</v>
      </c>
      <c r="G157" s="134">
        <v>0</v>
      </c>
      <c r="H157" s="134">
        <v>0</v>
      </c>
      <c r="I157" s="134">
        <v>0</v>
      </c>
      <c r="J157" s="134">
        <v>0</v>
      </c>
      <c r="K157" s="133">
        <v>7458382.4800000004</v>
      </c>
      <c r="L157" s="144">
        <v>42396</v>
      </c>
    </row>
    <row r="158" spans="1:12" x14ac:dyDescent="0.2">
      <c r="A158" s="134"/>
      <c r="B158" s="134"/>
      <c r="C158" s="132"/>
      <c r="D158" s="134"/>
      <c r="E158" s="134"/>
      <c r="F158" s="134"/>
      <c r="G158" s="134"/>
      <c r="H158" s="134"/>
      <c r="I158" s="134"/>
      <c r="J158" s="134"/>
      <c r="K158" s="134"/>
      <c r="L158" s="134"/>
    </row>
    <row r="159" spans="1:12" x14ac:dyDescent="0.2">
      <c r="A159" s="652"/>
      <c r="B159" s="652" t="s">
        <v>809</v>
      </c>
      <c r="C159" s="652"/>
      <c r="D159" s="653">
        <v>17606177.969999999</v>
      </c>
      <c r="E159" s="654">
        <v>0</v>
      </c>
      <c r="F159" s="654">
        <v>0</v>
      </c>
      <c r="G159" s="653">
        <v>59869.01</v>
      </c>
      <c r="H159" s="654">
        <v>0</v>
      </c>
      <c r="I159" s="654">
        <v>0</v>
      </c>
      <c r="J159" s="654">
        <v>0</v>
      </c>
      <c r="K159" s="653">
        <v>17666046.98</v>
      </c>
      <c r="L159" s="654"/>
    </row>
    <row r="161" spans="1:12" x14ac:dyDescent="0.2">
      <c r="A161" s="132" t="s">
        <v>365</v>
      </c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>
        <v>500286</v>
      </c>
      <c r="B162" s="134" t="s">
        <v>735</v>
      </c>
      <c r="C162" s="132" t="s">
        <v>0</v>
      </c>
      <c r="D162" s="133">
        <v>14950803.710000001</v>
      </c>
      <c r="E162" s="134">
        <v>0</v>
      </c>
      <c r="F162" s="134">
        <v>0</v>
      </c>
      <c r="G162" s="133">
        <v>88205.34</v>
      </c>
      <c r="H162" s="134">
        <v>0</v>
      </c>
      <c r="I162" s="134">
        <v>0</v>
      </c>
      <c r="J162" s="134">
        <v>0</v>
      </c>
      <c r="K162" s="133">
        <v>15039009.050000001</v>
      </c>
      <c r="L162" s="144">
        <v>42626</v>
      </c>
    </row>
    <row r="163" spans="1:12" x14ac:dyDescent="0.2">
      <c r="A163" s="132">
        <v>500512</v>
      </c>
      <c r="B163" s="134" t="s">
        <v>364</v>
      </c>
      <c r="C163" s="132" t="s">
        <v>1</v>
      </c>
      <c r="D163" s="133">
        <v>121270241.19</v>
      </c>
      <c r="E163" s="134">
        <v>0</v>
      </c>
      <c r="F163" s="134">
        <v>0</v>
      </c>
      <c r="G163" s="134">
        <v>0</v>
      </c>
      <c r="H163" s="133">
        <v>-10254051.35</v>
      </c>
      <c r="I163" s="134">
        <v>0</v>
      </c>
      <c r="J163" s="133">
        <v>-829448.72</v>
      </c>
      <c r="K163" s="133">
        <v>110186741.12</v>
      </c>
      <c r="L163" s="144">
        <v>44165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652"/>
      <c r="B165" s="652" t="s">
        <v>810</v>
      </c>
      <c r="C165" s="652"/>
      <c r="D165" s="653">
        <v>136221044.90000001</v>
      </c>
      <c r="E165" s="654">
        <v>0</v>
      </c>
      <c r="F165" s="654">
        <v>0</v>
      </c>
      <c r="G165" s="653">
        <v>88205.34</v>
      </c>
      <c r="H165" s="653">
        <v>-10254051.35</v>
      </c>
      <c r="I165" s="654">
        <v>0</v>
      </c>
      <c r="J165" s="653">
        <v>-829448.72</v>
      </c>
      <c r="K165" s="653">
        <v>125225750.17</v>
      </c>
      <c r="L165" s="654"/>
    </row>
    <row r="167" spans="1:12" x14ac:dyDescent="0.2">
      <c r="A167" s="132" t="s">
        <v>736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500629</v>
      </c>
      <c r="B168" s="134" t="s">
        <v>292</v>
      </c>
      <c r="C168" s="132" t="s">
        <v>26</v>
      </c>
      <c r="D168" s="133">
        <v>3652235.46</v>
      </c>
      <c r="E168" s="134">
        <v>0</v>
      </c>
      <c r="F168" s="134">
        <v>0</v>
      </c>
      <c r="G168" s="134">
        <v>0</v>
      </c>
      <c r="H168" s="133">
        <v>-177423.61</v>
      </c>
      <c r="I168" s="134">
        <v>0</v>
      </c>
      <c r="J168" s="134">
        <v>0</v>
      </c>
      <c r="K168" s="133">
        <v>3474811.85</v>
      </c>
      <c r="L168" s="144">
        <v>41916</v>
      </c>
    </row>
    <row r="169" spans="1:12" x14ac:dyDescent="0.2">
      <c r="A169" s="134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652"/>
      <c r="B170" s="652" t="s">
        <v>811</v>
      </c>
      <c r="C170" s="652"/>
      <c r="D170" s="653">
        <v>3652235.46</v>
      </c>
      <c r="E170" s="654">
        <v>0</v>
      </c>
      <c r="F170" s="654">
        <v>0</v>
      </c>
      <c r="G170" s="654">
        <v>0</v>
      </c>
      <c r="H170" s="653">
        <v>-177423.61</v>
      </c>
      <c r="I170" s="654">
        <v>0</v>
      </c>
      <c r="J170" s="654">
        <v>0</v>
      </c>
      <c r="K170" s="653">
        <v>3474811.85</v>
      </c>
      <c r="L170" s="654"/>
    </row>
    <row r="172" spans="1:12" x14ac:dyDescent="0.2">
      <c r="A172" s="132" t="s">
        <v>367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500555</v>
      </c>
      <c r="B173" s="134" t="s">
        <v>366</v>
      </c>
      <c r="C173" s="132" t="s">
        <v>26</v>
      </c>
      <c r="D173" s="133">
        <v>936802.12</v>
      </c>
      <c r="E173" s="134">
        <v>0</v>
      </c>
      <c r="F173" s="134">
        <v>0</v>
      </c>
      <c r="G173" s="134">
        <v>0</v>
      </c>
      <c r="H173" s="134">
        <v>-268.20999999999998</v>
      </c>
      <c r="I173" s="134">
        <v>0</v>
      </c>
      <c r="J173" s="134">
        <v>0</v>
      </c>
      <c r="K173" s="133">
        <v>936533.91</v>
      </c>
      <c r="L173" s="144">
        <v>41313</v>
      </c>
    </row>
    <row r="175" spans="1:12" x14ac:dyDescent="0.2">
      <c r="A175" s="652"/>
      <c r="B175" s="652" t="s">
        <v>812</v>
      </c>
      <c r="C175" s="652"/>
      <c r="D175" s="653">
        <v>936802.12</v>
      </c>
      <c r="E175" s="654">
        <v>0</v>
      </c>
      <c r="F175" s="654">
        <v>0</v>
      </c>
      <c r="G175" s="654">
        <v>0</v>
      </c>
      <c r="H175" s="654">
        <v>-268.20999999999998</v>
      </c>
      <c r="I175" s="654">
        <v>0</v>
      </c>
      <c r="J175" s="654">
        <v>0</v>
      </c>
      <c r="K175" s="653">
        <v>936533.91</v>
      </c>
      <c r="L175" s="654"/>
    </row>
    <row r="177" spans="1:12" x14ac:dyDescent="0.2">
      <c r="A177" s="132" t="s">
        <v>370</v>
      </c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>
        <v>500400</v>
      </c>
      <c r="B178" s="134" t="s">
        <v>368</v>
      </c>
      <c r="C178" s="132" t="s">
        <v>0</v>
      </c>
      <c r="D178" s="133">
        <v>3136488.51</v>
      </c>
      <c r="E178" s="134">
        <v>0</v>
      </c>
      <c r="F178" s="134">
        <v>0</v>
      </c>
      <c r="G178" s="133">
        <v>18504.330000000002</v>
      </c>
      <c r="H178" s="134">
        <v>0</v>
      </c>
      <c r="I178" s="134">
        <v>0</v>
      </c>
      <c r="J178" s="134">
        <v>0</v>
      </c>
      <c r="K178" s="133">
        <v>3154992.84</v>
      </c>
      <c r="L178" s="144">
        <v>46813</v>
      </c>
    </row>
    <row r="179" spans="1:12" x14ac:dyDescent="0.2">
      <c r="A179" s="132">
        <v>500401</v>
      </c>
      <c r="B179" s="134" t="s">
        <v>369</v>
      </c>
      <c r="C179" s="132" t="s">
        <v>0</v>
      </c>
      <c r="D179" s="133">
        <v>22195543.969999999</v>
      </c>
      <c r="E179" s="134">
        <v>0</v>
      </c>
      <c r="F179" s="134">
        <v>0</v>
      </c>
      <c r="G179" s="133">
        <v>130947.16</v>
      </c>
      <c r="H179" s="134">
        <v>0</v>
      </c>
      <c r="I179" s="134">
        <v>0</v>
      </c>
      <c r="J179" s="134">
        <v>0</v>
      </c>
      <c r="K179" s="133">
        <v>22326491.129999999</v>
      </c>
      <c r="L179" s="144">
        <v>46583</v>
      </c>
    </row>
    <row r="180" spans="1:12" x14ac:dyDescent="0.2">
      <c r="A180" s="134"/>
      <c r="B180" s="134"/>
      <c r="C180" s="132"/>
      <c r="D180" s="134"/>
      <c r="E180" s="134"/>
      <c r="F180" s="134"/>
      <c r="G180" s="134"/>
      <c r="H180" s="134"/>
      <c r="I180" s="134"/>
      <c r="J180" s="134"/>
      <c r="K180" s="134"/>
      <c r="L180" s="134"/>
    </row>
    <row r="181" spans="1:12" x14ac:dyDescent="0.2">
      <c r="A181" s="652"/>
      <c r="B181" s="652" t="s">
        <v>813</v>
      </c>
      <c r="C181" s="652"/>
      <c r="D181" s="653">
        <v>25332032.48</v>
      </c>
      <c r="E181" s="654">
        <v>0</v>
      </c>
      <c r="F181" s="654">
        <v>0</v>
      </c>
      <c r="G181" s="653">
        <v>149451.49</v>
      </c>
      <c r="H181" s="654">
        <v>0</v>
      </c>
      <c r="I181" s="654">
        <v>0</v>
      </c>
      <c r="J181" s="654">
        <v>0</v>
      </c>
      <c r="K181" s="653">
        <v>25481483.969999999</v>
      </c>
      <c r="L181" s="654"/>
    </row>
    <row r="183" spans="1:12" x14ac:dyDescent="0.2">
      <c r="A183" s="132" t="s">
        <v>738</v>
      </c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2">
        <v>500145</v>
      </c>
      <c r="B184" s="134" t="s">
        <v>737</v>
      </c>
      <c r="C184" s="132" t="s">
        <v>26</v>
      </c>
      <c r="D184" s="133">
        <v>1172189.96</v>
      </c>
      <c r="E184" s="134">
        <v>0</v>
      </c>
      <c r="F184" s="134">
        <v>0</v>
      </c>
      <c r="G184" s="134">
        <v>0</v>
      </c>
      <c r="H184" s="133">
        <v>-30000</v>
      </c>
      <c r="I184" s="134">
        <v>0</v>
      </c>
      <c r="J184" s="134">
        <v>0</v>
      </c>
      <c r="K184" s="133">
        <v>1142189.96</v>
      </c>
      <c r="L184" s="144">
        <v>38539</v>
      </c>
    </row>
    <row r="185" spans="1:12" x14ac:dyDescent="0.2">
      <c r="A185" s="132">
        <v>500206</v>
      </c>
      <c r="B185" s="134" t="s">
        <v>327</v>
      </c>
      <c r="C185" s="132" t="s">
        <v>0</v>
      </c>
      <c r="D185" s="133">
        <v>59011478.219999999</v>
      </c>
      <c r="E185" s="134">
        <v>0</v>
      </c>
      <c r="F185" s="134">
        <v>0</v>
      </c>
      <c r="G185" s="133">
        <v>347618.13</v>
      </c>
      <c r="H185" s="133">
        <v>-521181.81</v>
      </c>
      <c r="I185" s="134">
        <v>0</v>
      </c>
      <c r="J185" s="134">
        <v>0</v>
      </c>
      <c r="K185" s="133">
        <v>58837914.539999999</v>
      </c>
      <c r="L185" s="144">
        <v>43768</v>
      </c>
    </row>
    <row r="186" spans="1:12" x14ac:dyDescent="0.2">
      <c r="A186" s="134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652"/>
      <c r="B187" s="652" t="s">
        <v>814</v>
      </c>
      <c r="C187" s="652"/>
      <c r="D187" s="653">
        <v>60183668.18</v>
      </c>
      <c r="E187" s="654">
        <v>0</v>
      </c>
      <c r="F187" s="654">
        <v>0</v>
      </c>
      <c r="G187" s="653">
        <v>347618.13</v>
      </c>
      <c r="H187" s="653">
        <v>-551181.81000000006</v>
      </c>
      <c r="I187" s="654">
        <v>0</v>
      </c>
      <c r="J187" s="654">
        <v>0</v>
      </c>
      <c r="K187" s="653">
        <v>59980104.5</v>
      </c>
      <c r="L187" s="654"/>
    </row>
    <row r="189" spans="1:12" x14ac:dyDescent="0.2">
      <c r="A189" s="134"/>
      <c r="B189" s="134"/>
      <c r="C189" s="132"/>
      <c r="D189" s="134"/>
      <c r="E189" s="134"/>
      <c r="F189" s="134"/>
      <c r="G189" s="134"/>
      <c r="H189" s="134"/>
      <c r="I189" s="134"/>
      <c r="J189" s="134"/>
      <c r="K189" s="134"/>
      <c r="L189" s="134"/>
    </row>
    <row r="190" spans="1:12" x14ac:dyDescent="0.2">
      <c r="A190" s="132"/>
      <c r="B190" s="134"/>
      <c r="C190" s="652" t="s">
        <v>815</v>
      </c>
      <c r="D190" s="653">
        <f>D187+D181+D175+D170+D165+D159+D153+D145+D134+D119+D110+D105+D87+D81+D76+D68+D38+D27+D21+D15</f>
        <v>6182383406.5500002</v>
      </c>
      <c r="E190" s="653">
        <f t="shared" ref="E190:K190" si="2">E187+E181+E175+E170+E165+E159+E153+E145+E134+E119+E110+E105+E87+E81+E76+E68+E38+E27+E21+E15</f>
        <v>72613951.700000018</v>
      </c>
      <c r="F190" s="653">
        <f t="shared" si="2"/>
        <v>0</v>
      </c>
      <c r="G190" s="653">
        <f t="shared" si="2"/>
        <v>30879191.550000001</v>
      </c>
      <c r="H190" s="653">
        <f t="shared" si="2"/>
        <v>-114290198.33</v>
      </c>
      <c r="I190" s="653">
        <f t="shared" si="2"/>
        <v>-259.08999999999997</v>
      </c>
      <c r="J190" s="653">
        <f t="shared" si="2"/>
        <v>-4505928.1500000004</v>
      </c>
      <c r="K190" s="653">
        <f t="shared" si="2"/>
        <v>6167079913.8199997</v>
      </c>
      <c r="L190" s="134"/>
    </row>
    <row r="191" spans="1:12" x14ac:dyDescent="0.2">
      <c r="A191" s="132"/>
      <c r="B191" s="134"/>
      <c r="C191" s="134"/>
      <c r="D191" s="108"/>
      <c r="E191" s="134"/>
      <c r="F191" s="134"/>
      <c r="G191" s="134"/>
      <c r="H191" s="134"/>
      <c r="I191" s="134"/>
      <c r="J191" s="134"/>
      <c r="K191" s="108"/>
      <c r="L191" s="134"/>
    </row>
  </sheetData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4"/>
  <dimension ref="A1:R199"/>
  <sheetViews>
    <sheetView workbookViewId="0">
      <pane ySplit="3" topLeftCell="A4" activePane="bottomLeft" state="frozen"/>
      <selection pane="bottomLeft"/>
    </sheetView>
  </sheetViews>
  <sheetFormatPr defaultColWidth="9.109375" defaultRowHeight="11.4" x14ac:dyDescent="0.2"/>
  <cols>
    <col min="1" max="1" width="3.886718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1207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1448247.61</v>
      </c>
      <c r="O8" s="109"/>
      <c r="P8" s="108">
        <v>7603398.9100000001</v>
      </c>
      <c r="Q8" s="108">
        <v>7538793.2699999996</v>
      </c>
      <c r="R8" s="108">
        <v>1512853.25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1395139.8</v>
      </c>
      <c r="O10" s="109"/>
      <c r="P10" s="108">
        <v>7689827.1900000004</v>
      </c>
      <c r="Q10" s="108">
        <v>7624239.0499999998</v>
      </c>
      <c r="R10" s="108">
        <v>1460727.94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22465125.98</v>
      </c>
      <c r="O12" s="109"/>
      <c r="P12" s="108">
        <v>29960123.07</v>
      </c>
      <c r="Q12" s="108">
        <v>29900254.059999999</v>
      </c>
      <c r="R12" s="108">
        <v>22524994.989999998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10149767.630000001</v>
      </c>
      <c r="O13" s="109"/>
      <c r="P13" s="109">
        <v>0</v>
      </c>
      <c r="Q13" s="109">
        <v>0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1701098.66</v>
      </c>
      <c r="O14" s="109"/>
      <c r="P14" s="108">
        <v>1763740.82</v>
      </c>
      <c r="Q14" s="108">
        <v>1693824.2</v>
      </c>
      <c r="R14" s="108">
        <v>1771015.28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496868.26</v>
      </c>
      <c r="O16" s="109"/>
      <c r="P16" s="108">
        <v>1157967.8999999999</v>
      </c>
      <c r="Q16" s="108">
        <v>1137083.05</v>
      </c>
      <c r="R16" s="108">
        <v>517753.11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1172189.96</v>
      </c>
      <c r="O17" s="109"/>
      <c r="P17" s="109">
        <v>0</v>
      </c>
      <c r="Q17" s="108">
        <v>30000</v>
      </c>
      <c r="R17" s="108">
        <v>1142189.96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24970393.600000001</v>
      </c>
      <c r="O18" s="109"/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-3740852.53</v>
      </c>
      <c r="O19" s="109"/>
      <c r="P19" s="108">
        <v>112849657.42</v>
      </c>
      <c r="Q19" s="108">
        <v>112724409.38</v>
      </c>
      <c r="R19" s="108">
        <v>-3615604.49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54577002.450000003</v>
      </c>
      <c r="O22" s="109"/>
      <c r="P22" s="109">
        <v>0</v>
      </c>
      <c r="Q22" s="108">
        <v>521181.81</v>
      </c>
      <c r="R22" s="108">
        <v>54055820.640000001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4434475.7699999996</v>
      </c>
      <c r="O23" s="109"/>
      <c r="P23" s="108">
        <v>6473599.6399999997</v>
      </c>
      <c r="Q23" s="108">
        <v>6125981.5099999998</v>
      </c>
      <c r="R23" s="108">
        <v>4782093.9000000004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8394627.0199999996</v>
      </c>
      <c r="O25" s="109"/>
      <c r="P25" s="108">
        <v>16655072.42</v>
      </c>
      <c r="Q25" s="108">
        <v>16243818.42</v>
      </c>
      <c r="R25" s="108">
        <v>8805881.0199999996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28210351.940000001</v>
      </c>
      <c r="O26" s="109"/>
      <c r="P26" s="109">
        <v>0</v>
      </c>
      <c r="Q26" s="109">
        <v>0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377328.81</v>
      </c>
      <c r="O27" s="109"/>
      <c r="P27" s="108">
        <v>3916749.93</v>
      </c>
      <c r="Q27" s="108">
        <v>4146517.28</v>
      </c>
      <c r="R27" s="108">
        <v>147561.46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7095697.7199999997</v>
      </c>
      <c r="O29" s="109"/>
      <c r="P29" s="108">
        <v>7308007.1100000003</v>
      </c>
      <c r="Q29" s="108">
        <v>7103445.5599999996</v>
      </c>
      <c r="R29" s="108">
        <v>7300259.2699999996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9642998.0500000007</v>
      </c>
      <c r="O30" s="109"/>
      <c r="P30" s="109">
        <v>0</v>
      </c>
      <c r="Q30" s="109">
        <v>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5307805.66</v>
      </c>
      <c r="O31" s="109"/>
      <c r="P31" s="108">
        <v>6502495.2599999998</v>
      </c>
      <c r="Q31" s="108">
        <v>6414289.9199999999</v>
      </c>
      <c r="R31" s="108">
        <v>5396011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609729.71</v>
      </c>
      <c r="O33" s="109"/>
      <c r="P33" s="108">
        <v>6341634.2999999998</v>
      </c>
      <c r="Q33" s="108">
        <v>6319923.2199999997</v>
      </c>
      <c r="R33" s="108">
        <v>631440.79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515296.24</v>
      </c>
      <c r="O34" s="109"/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2100000</v>
      </c>
      <c r="Q35" s="108">
        <v>2100000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-10045941</v>
      </c>
      <c r="O37" s="109"/>
      <c r="P37" s="108">
        <v>12913565.380000001</v>
      </c>
      <c r="Q37" s="108">
        <v>12957563.380000001</v>
      </c>
      <c r="R37" s="108">
        <v>-10089939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499862.44</v>
      </c>
      <c r="O40" s="109"/>
      <c r="P40" s="108">
        <v>956714.48</v>
      </c>
      <c r="Q40" s="108">
        <v>938210.15</v>
      </c>
      <c r="R40" s="108">
        <v>518366.77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18804515.489999998</v>
      </c>
      <c r="O41" s="109"/>
      <c r="P41" s="109">
        <v>0</v>
      </c>
      <c r="Q41" s="109">
        <v>0</v>
      </c>
      <c r="R41" s="108">
        <v>18804515.489999998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3391028.48</v>
      </c>
      <c r="O42" s="109"/>
      <c r="P42" s="108">
        <v>3827798.07</v>
      </c>
      <c r="Q42" s="108">
        <v>3696850.91</v>
      </c>
      <c r="R42" s="108">
        <v>3521975.64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98991204.780000001</v>
      </c>
      <c r="O43" s="109"/>
      <c r="P43" s="109">
        <v>0</v>
      </c>
      <c r="Q43" s="109">
        <v>0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53050295.140000001</v>
      </c>
      <c r="O44" s="109"/>
      <c r="P44" s="108">
        <v>62889653.57</v>
      </c>
      <c r="Q44" s="108">
        <v>61992653.560000002</v>
      </c>
      <c r="R44" s="108">
        <v>53947295.149999999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2949000</v>
      </c>
      <c r="O45" s="109"/>
      <c r="P45" s="108">
        <v>611909.21</v>
      </c>
      <c r="Q45" s="108">
        <v>1274909.21</v>
      </c>
      <c r="R45" s="108">
        <v>2286000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108225496.06999999</v>
      </c>
      <c r="O47" s="109"/>
      <c r="P47" s="109">
        <v>0</v>
      </c>
      <c r="Q47" s="108">
        <v>10254051.35</v>
      </c>
      <c r="R47" s="108">
        <v>97971444.719999999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13044745.119999999</v>
      </c>
      <c r="O48" s="109"/>
      <c r="P48" s="108">
        <v>12264192.369999999</v>
      </c>
      <c r="Q48" s="108">
        <v>13093641.09</v>
      </c>
      <c r="R48" s="108">
        <v>12215296.4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4312556.76</v>
      </c>
      <c r="O50" s="109"/>
      <c r="P50" s="108">
        <v>7214088.5199999996</v>
      </c>
      <c r="Q50" s="108">
        <v>7025645.4800000004</v>
      </c>
      <c r="R50" s="108">
        <v>4500999.8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500522</v>
      </c>
      <c r="J51" s="109" t="s">
        <v>402</v>
      </c>
      <c r="K51" s="109"/>
      <c r="L51" s="109" t="s">
        <v>26</v>
      </c>
      <c r="M51" s="109"/>
      <c r="N51" s="108">
        <v>-1055236.5900000001</v>
      </c>
      <c r="O51" s="109"/>
      <c r="P51" s="109">
        <v>0</v>
      </c>
      <c r="Q51" s="109">
        <v>0</v>
      </c>
      <c r="R51" s="108">
        <v>-1055236.5900000001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500522</v>
      </c>
      <c r="J52" s="109" t="s">
        <v>402</v>
      </c>
      <c r="K52" s="109" t="s">
        <v>386</v>
      </c>
      <c r="L52" s="109" t="s">
        <v>26</v>
      </c>
      <c r="M52" s="109"/>
      <c r="N52" s="108">
        <v>7404805.4100000001</v>
      </c>
      <c r="O52" s="109"/>
      <c r="P52" s="108">
        <v>7442265.9900000002</v>
      </c>
      <c r="Q52" s="108">
        <v>7404805.4100000001</v>
      </c>
      <c r="R52" s="108">
        <v>7442265.9900000002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500523</v>
      </c>
      <c r="J53" s="109" t="s">
        <v>644</v>
      </c>
      <c r="K53" s="109"/>
      <c r="L53" s="109" t="s">
        <v>26</v>
      </c>
      <c r="M53" s="109"/>
      <c r="N53" s="108">
        <v>8604822.0099999998</v>
      </c>
      <c r="O53" s="109"/>
      <c r="P53" s="108">
        <v>7180782.79</v>
      </c>
      <c r="Q53" s="108">
        <v>10145732.82</v>
      </c>
      <c r="R53" s="108">
        <v>5639871.9800000004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500523</v>
      </c>
      <c r="J54" s="109" t="s">
        <v>644</v>
      </c>
      <c r="K54" s="109" t="s">
        <v>386</v>
      </c>
      <c r="L54" s="109" t="s">
        <v>26</v>
      </c>
      <c r="M54" s="109"/>
      <c r="N54" s="108">
        <v>3489378.66</v>
      </c>
      <c r="O54" s="109"/>
      <c r="P54" s="108">
        <v>222119711.97999999</v>
      </c>
      <c r="Q54" s="108">
        <v>222082521.13</v>
      </c>
      <c r="R54" s="108">
        <v>3526569.51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500538</v>
      </c>
      <c r="J55" s="109" t="s">
        <v>403</v>
      </c>
      <c r="K55" s="109"/>
      <c r="L55" s="109" t="s">
        <v>26</v>
      </c>
      <c r="M55" s="109"/>
      <c r="N55" s="108">
        <v>1703262</v>
      </c>
      <c r="O55" s="109"/>
      <c r="P55" s="108">
        <v>430985.6</v>
      </c>
      <c r="Q55" s="108">
        <v>847541.42</v>
      </c>
      <c r="R55" s="108">
        <v>1286706.18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500538</v>
      </c>
      <c r="J56" s="109" t="s">
        <v>403</v>
      </c>
      <c r="K56" s="109" t="s">
        <v>386</v>
      </c>
      <c r="L56" s="109" t="s">
        <v>26</v>
      </c>
      <c r="M56" s="109"/>
      <c r="N56" s="108">
        <v>1276866.46</v>
      </c>
      <c r="O56" s="109"/>
      <c r="P56" s="108">
        <v>18276150.960000001</v>
      </c>
      <c r="Q56" s="108">
        <v>18260956.329999998</v>
      </c>
      <c r="R56" s="108">
        <v>1292061.0900000001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500540</v>
      </c>
      <c r="J57" s="109" t="s">
        <v>748</v>
      </c>
      <c r="K57" s="109"/>
      <c r="L57" s="109" t="s">
        <v>26</v>
      </c>
      <c r="M57" s="109"/>
      <c r="N57" s="108">
        <v>56667220.719999999</v>
      </c>
      <c r="O57" s="109"/>
      <c r="P57" s="109">
        <v>0</v>
      </c>
      <c r="Q57" s="109">
        <v>0</v>
      </c>
      <c r="R57" s="108">
        <v>56667220.719999999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500540</v>
      </c>
      <c r="J58" s="109" t="s">
        <v>748</v>
      </c>
      <c r="K58" s="109" t="s">
        <v>386</v>
      </c>
      <c r="L58" s="109" t="s">
        <v>26</v>
      </c>
      <c r="M58" s="109"/>
      <c r="N58" s="108">
        <v>13134352.279999999</v>
      </c>
      <c r="O58" s="109"/>
      <c r="P58" s="108">
        <v>15764380.460000001</v>
      </c>
      <c r="Q58" s="108">
        <v>16008191.960000001</v>
      </c>
      <c r="R58" s="108">
        <v>12890540.779999999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500546</v>
      </c>
      <c r="J59" s="109" t="s">
        <v>404</v>
      </c>
      <c r="K59" s="109"/>
      <c r="L59" s="109" t="s">
        <v>26</v>
      </c>
      <c r="M59" s="109"/>
      <c r="N59" s="108">
        <v>445763.81</v>
      </c>
      <c r="O59" s="109"/>
      <c r="P59" s="109">
        <v>0</v>
      </c>
      <c r="Q59" s="108">
        <v>1418.33</v>
      </c>
      <c r="R59" s="108">
        <v>444345.48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500555</v>
      </c>
      <c r="J60" s="109" t="s">
        <v>405</v>
      </c>
      <c r="K60" s="109"/>
      <c r="L60" s="109" t="s">
        <v>26</v>
      </c>
      <c r="M60" s="109"/>
      <c r="N60" s="108">
        <v>936802.12</v>
      </c>
      <c r="O60" s="109"/>
      <c r="P60" s="109">
        <v>0</v>
      </c>
      <c r="Q60" s="109">
        <v>268.20999999999998</v>
      </c>
      <c r="R60" s="108">
        <v>936533.91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500557</v>
      </c>
      <c r="J61" s="109" t="s">
        <v>406</v>
      </c>
      <c r="K61" s="109"/>
      <c r="L61" s="109" t="s">
        <v>26</v>
      </c>
      <c r="M61" s="109"/>
      <c r="N61" s="108">
        <v>110751629.14</v>
      </c>
      <c r="O61" s="109"/>
      <c r="P61" s="109">
        <v>0</v>
      </c>
      <c r="Q61" s="109">
        <v>0</v>
      </c>
      <c r="R61" s="108">
        <v>110751629.14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500557</v>
      </c>
      <c r="J62" s="109" t="s">
        <v>406</v>
      </c>
      <c r="K62" s="109" t="s">
        <v>386</v>
      </c>
      <c r="L62" s="109" t="s">
        <v>26</v>
      </c>
      <c r="M62" s="109"/>
      <c r="N62" s="108">
        <v>25767855.690000001</v>
      </c>
      <c r="O62" s="109"/>
      <c r="P62" s="108">
        <v>28942083.34</v>
      </c>
      <c r="Q62" s="108">
        <v>28136658.640000001</v>
      </c>
      <c r="R62" s="108">
        <v>26573280.390000001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500558</v>
      </c>
      <c r="J63" s="109" t="s">
        <v>406</v>
      </c>
      <c r="K63" s="109"/>
      <c r="L63" s="109" t="s">
        <v>26</v>
      </c>
      <c r="M63" s="109"/>
      <c r="N63" s="108">
        <v>121567989.73999999</v>
      </c>
      <c r="O63" s="109"/>
      <c r="P63" s="109">
        <v>0</v>
      </c>
      <c r="Q63" s="109">
        <v>0</v>
      </c>
      <c r="R63" s="108">
        <v>121567989.73999999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500558</v>
      </c>
      <c r="J64" s="109" t="s">
        <v>406</v>
      </c>
      <c r="K64" s="109" t="s">
        <v>386</v>
      </c>
      <c r="L64" s="109" t="s">
        <v>26</v>
      </c>
      <c r="M64" s="109"/>
      <c r="N64" s="108">
        <v>34016012.880000003</v>
      </c>
      <c r="O64" s="109"/>
      <c r="P64" s="108">
        <v>38531833.909999996</v>
      </c>
      <c r="Q64" s="108">
        <v>37613934.189999998</v>
      </c>
      <c r="R64" s="108">
        <v>34933912.600000001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500560</v>
      </c>
      <c r="J65" s="109" t="s">
        <v>407</v>
      </c>
      <c r="K65" s="109"/>
      <c r="L65" s="109" t="s">
        <v>26</v>
      </c>
      <c r="M65" s="109"/>
      <c r="N65" s="108">
        <v>767800</v>
      </c>
      <c r="O65" s="109"/>
      <c r="P65" s="109">
        <v>0</v>
      </c>
      <c r="Q65" s="109">
        <v>0</v>
      </c>
      <c r="R65" s="108">
        <v>767800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500576</v>
      </c>
      <c r="J66" s="109" t="s">
        <v>408</v>
      </c>
      <c r="K66" s="109"/>
      <c r="L66" s="109" t="s">
        <v>26</v>
      </c>
      <c r="M66" s="109"/>
      <c r="N66" s="108">
        <v>2799524</v>
      </c>
      <c r="O66" s="109"/>
      <c r="P66" s="109">
        <v>0</v>
      </c>
      <c r="Q66" s="109">
        <v>0</v>
      </c>
      <c r="R66" s="108">
        <v>2799524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500576</v>
      </c>
      <c r="J67" s="109" t="s">
        <v>408</v>
      </c>
      <c r="K67" s="109" t="s">
        <v>386</v>
      </c>
      <c r="L67" s="109" t="s">
        <v>26</v>
      </c>
      <c r="M67" s="109"/>
      <c r="N67" s="108">
        <v>412676.2</v>
      </c>
      <c r="O67" s="109"/>
      <c r="P67" s="108">
        <v>442687.56</v>
      </c>
      <c r="Q67" s="108">
        <v>453907.52</v>
      </c>
      <c r="R67" s="108">
        <v>401456.24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500577</v>
      </c>
      <c r="J68" s="109" t="s">
        <v>409</v>
      </c>
      <c r="K68" s="109"/>
      <c r="L68" s="109" t="s">
        <v>26</v>
      </c>
      <c r="M68" s="109"/>
      <c r="N68" s="108">
        <v>825792.56</v>
      </c>
      <c r="O68" s="109"/>
      <c r="P68" s="109">
        <v>0</v>
      </c>
      <c r="Q68" s="109">
        <v>0</v>
      </c>
      <c r="R68" s="108">
        <v>825792.56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500590</v>
      </c>
      <c r="J69" s="109" t="s">
        <v>410</v>
      </c>
      <c r="K69" s="109"/>
      <c r="L69" s="109" t="s">
        <v>26</v>
      </c>
      <c r="M69" s="109"/>
      <c r="N69" s="108">
        <v>4765370.51</v>
      </c>
      <c r="O69" s="109"/>
      <c r="P69" s="109">
        <v>0</v>
      </c>
      <c r="Q69" s="109">
        <v>0</v>
      </c>
      <c r="R69" s="108">
        <v>4765370.51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500590</v>
      </c>
      <c r="J70" s="109" t="s">
        <v>410</v>
      </c>
      <c r="K70" s="109" t="s">
        <v>386</v>
      </c>
      <c r="L70" s="109" t="s">
        <v>26</v>
      </c>
      <c r="M70" s="109"/>
      <c r="N70" s="108">
        <v>1022212.31</v>
      </c>
      <c r="O70" s="109"/>
      <c r="P70" s="108">
        <v>975695.84</v>
      </c>
      <c r="Q70" s="108">
        <v>1022212.31</v>
      </c>
      <c r="R70" s="108">
        <v>975695.84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500613</v>
      </c>
      <c r="J71" s="109" t="s">
        <v>411</v>
      </c>
      <c r="K71" s="109"/>
      <c r="L71" s="109" t="s">
        <v>26</v>
      </c>
      <c r="M71" s="109"/>
      <c r="N71" s="108">
        <v>7458382.4800000004</v>
      </c>
      <c r="O71" s="109"/>
      <c r="P71" s="109">
        <v>0</v>
      </c>
      <c r="Q71" s="109">
        <v>0</v>
      </c>
      <c r="R71" s="108">
        <v>7458382.4800000004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500617</v>
      </c>
      <c r="J72" s="109" t="s">
        <v>749</v>
      </c>
      <c r="K72" s="109"/>
      <c r="L72" s="109" t="s">
        <v>26</v>
      </c>
      <c r="M72" s="109"/>
      <c r="N72" s="108">
        <v>186376</v>
      </c>
      <c r="O72" s="109"/>
      <c r="P72" s="109">
        <v>0</v>
      </c>
      <c r="Q72" s="109">
        <v>0</v>
      </c>
      <c r="R72" s="108">
        <v>186376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500626</v>
      </c>
      <c r="J73" s="109" t="s">
        <v>769</v>
      </c>
      <c r="K73" s="109"/>
      <c r="L73" s="109" t="s">
        <v>26</v>
      </c>
      <c r="M73" s="109"/>
      <c r="N73" s="108">
        <v>71788965.180000007</v>
      </c>
      <c r="O73" s="109"/>
      <c r="P73" s="109">
        <v>0</v>
      </c>
      <c r="Q73" s="108">
        <v>11385448.1</v>
      </c>
      <c r="R73" s="108">
        <v>60403517.079999998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500626</v>
      </c>
      <c r="J74" s="109" t="s">
        <v>769</v>
      </c>
      <c r="K74" s="109" t="s">
        <v>386</v>
      </c>
      <c r="L74" s="109" t="s">
        <v>26</v>
      </c>
      <c r="M74" s="109"/>
      <c r="N74" s="108">
        <v>-5050271.8</v>
      </c>
      <c r="O74" s="109"/>
      <c r="P74" s="108">
        <v>19210081.18</v>
      </c>
      <c r="Q74" s="108">
        <v>18833789.309999999</v>
      </c>
      <c r="R74" s="108">
        <v>-4673979.93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500629</v>
      </c>
      <c r="J75" s="109" t="s">
        <v>412</v>
      </c>
      <c r="K75" s="109"/>
      <c r="L75" s="109" t="s">
        <v>26</v>
      </c>
      <c r="M75" s="109"/>
      <c r="N75" s="108">
        <v>3652235.46</v>
      </c>
      <c r="O75" s="109"/>
      <c r="P75" s="109">
        <v>0</v>
      </c>
      <c r="Q75" s="108">
        <v>177423.61</v>
      </c>
      <c r="R75" s="108">
        <v>3474811.85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500630</v>
      </c>
      <c r="J76" s="109" t="s">
        <v>770</v>
      </c>
      <c r="K76" s="109"/>
      <c r="L76" s="109" t="s">
        <v>26</v>
      </c>
      <c r="M76" s="109"/>
      <c r="N76" s="108">
        <v>318980745.62</v>
      </c>
      <c r="O76" s="109"/>
      <c r="P76" s="109">
        <v>0</v>
      </c>
      <c r="Q76" s="109">
        <v>0</v>
      </c>
      <c r="R76" s="108">
        <v>318980745.62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500630</v>
      </c>
      <c r="J77" s="109" t="s">
        <v>770</v>
      </c>
      <c r="K77" s="109" t="s">
        <v>386</v>
      </c>
      <c r="L77" s="109" t="s">
        <v>26</v>
      </c>
      <c r="M77" s="109"/>
      <c r="N77" s="108">
        <v>46385449.560000002</v>
      </c>
      <c r="O77" s="109"/>
      <c r="P77" s="108">
        <v>49811258.270000003</v>
      </c>
      <c r="Q77" s="108">
        <v>47655705.490000002</v>
      </c>
      <c r="R77" s="108">
        <v>48541002.340000004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500631</v>
      </c>
      <c r="J78" s="109" t="s">
        <v>413</v>
      </c>
      <c r="K78" s="109"/>
      <c r="L78" s="109" t="s">
        <v>26</v>
      </c>
      <c r="M78" s="109"/>
      <c r="N78" s="108">
        <v>574171.62</v>
      </c>
      <c r="O78" s="109"/>
      <c r="P78" s="109">
        <v>0</v>
      </c>
      <c r="Q78" s="109">
        <v>0</v>
      </c>
      <c r="R78" s="108">
        <v>574171.62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500631</v>
      </c>
      <c r="J79" s="109" t="s">
        <v>413</v>
      </c>
      <c r="K79" s="109" t="s">
        <v>386</v>
      </c>
      <c r="L79" s="109" t="s">
        <v>26</v>
      </c>
      <c r="M79" s="109"/>
      <c r="N79" s="108">
        <v>43384.24</v>
      </c>
      <c r="O79" s="109"/>
      <c r="P79" s="108">
        <v>28075.759999999998</v>
      </c>
      <c r="Q79" s="108">
        <v>44129.69</v>
      </c>
      <c r="R79" s="108">
        <v>27330.31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500640</v>
      </c>
      <c r="J80" s="109" t="s">
        <v>414</v>
      </c>
      <c r="K80" s="109"/>
      <c r="L80" s="109" t="s">
        <v>26</v>
      </c>
      <c r="M80" s="109"/>
      <c r="N80" s="108">
        <v>113840057.72</v>
      </c>
      <c r="O80" s="109"/>
      <c r="P80" s="108">
        <v>18087265</v>
      </c>
      <c r="Q80" s="108">
        <v>18087265</v>
      </c>
      <c r="R80" s="108">
        <v>113840057.72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500640</v>
      </c>
      <c r="J81" s="109" t="s">
        <v>414</v>
      </c>
      <c r="K81" s="109" t="s">
        <v>386</v>
      </c>
      <c r="L81" s="109" t="s">
        <v>26</v>
      </c>
      <c r="M81" s="109"/>
      <c r="N81" s="108">
        <v>23340360.280000001</v>
      </c>
      <c r="O81" s="109"/>
      <c r="P81" s="108">
        <v>24268628.879999999</v>
      </c>
      <c r="Q81" s="108">
        <v>23459304.890000001</v>
      </c>
      <c r="R81" s="108">
        <v>24149684.27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500642</v>
      </c>
      <c r="J82" s="109" t="s">
        <v>414</v>
      </c>
      <c r="K82" s="109"/>
      <c r="L82" s="109" t="s">
        <v>26</v>
      </c>
      <c r="M82" s="109"/>
      <c r="N82" s="108">
        <v>154528840.5</v>
      </c>
      <c r="O82" s="109"/>
      <c r="P82" s="109">
        <v>0</v>
      </c>
      <c r="Q82" s="109">
        <v>0</v>
      </c>
      <c r="R82" s="108">
        <v>154528840.5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500642</v>
      </c>
      <c r="J83" s="109" t="s">
        <v>414</v>
      </c>
      <c r="K83" s="109" t="s">
        <v>386</v>
      </c>
      <c r="L83" s="109" t="s">
        <v>26</v>
      </c>
      <c r="M83" s="109"/>
      <c r="N83" s="108">
        <v>30649909.5</v>
      </c>
      <c r="O83" s="109"/>
      <c r="P83" s="108">
        <v>31805409.5</v>
      </c>
      <c r="Q83" s="108">
        <v>30712909.5</v>
      </c>
      <c r="R83" s="108">
        <v>31742409.5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500644</v>
      </c>
      <c r="J84" s="109" t="s">
        <v>415</v>
      </c>
      <c r="K84" s="109"/>
      <c r="L84" s="109" t="s">
        <v>26</v>
      </c>
      <c r="M84" s="109"/>
      <c r="N84" s="108">
        <v>1067187.55</v>
      </c>
      <c r="O84" s="109"/>
      <c r="P84" s="109">
        <v>0</v>
      </c>
      <c r="Q84" s="109">
        <v>0</v>
      </c>
      <c r="R84" s="108">
        <v>1067187.55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500677</v>
      </c>
      <c r="J85" s="109" t="s">
        <v>750</v>
      </c>
      <c r="K85" s="109"/>
      <c r="L85" s="109" t="s">
        <v>26</v>
      </c>
      <c r="M85" s="109"/>
      <c r="N85" s="108">
        <v>719159880.23000002</v>
      </c>
      <c r="O85" s="109"/>
      <c r="P85" s="109">
        <v>0</v>
      </c>
      <c r="Q85" s="109">
        <v>0</v>
      </c>
      <c r="R85" s="108">
        <v>719159880.23000002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500677</v>
      </c>
      <c r="J86" s="109" t="s">
        <v>750</v>
      </c>
      <c r="K86" s="109" t="s">
        <v>386</v>
      </c>
      <c r="L86" s="109" t="s">
        <v>26</v>
      </c>
      <c r="M86" s="109"/>
      <c r="N86" s="108">
        <v>29352119.800000001</v>
      </c>
      <c r="O86" s="109"/>
      <c r="P86" s="108">
        <v>89799849.459999993</v>
      </c>
      <c r="Q86" s="108">
        <v>85383849.459999993</v>
      </c>
      <c r="R86" s="108">
        <v>33768119.799999997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500679</v>
      </c>
      <c r="J87" s="109" t="s">
        <v>416</v>
      </c>
      <c r="K87" s="109"/>
      <c r="L87" s="109" t="s">
        <v>26</v>
      </c>
      <c r="M87" s="109"/>
      <c r="N87" s="108">
        <v>247364006.03</v>
      </c>
      <c r="O87" s="109"/>
      <c r="P87" s="109">
        <v>0</v>
      </c>
      <c r="Q87" s="109">
        <v>0</v>
      </c>
      <c r="R87" s="108">
        <v>247364006.03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500679</v>
      </c>
      <c r="J88" s="109" t="s">
        <v>416</v>
      </c>
      <c r="K88" s="109" t="s">
        <v>386</v>
      </c>
      <c r="L88" s="109" t="s">
        <v>26</v>
      </c>
      <c r="M88" s="109"/>
      <c r="N88" s="108">
        <v>45023493.969999999</v>
      </c>
      <c r="O88" s="109"/>
      <c r="P88" s="108">
        <v>46748493.969999999</v>
      </c>
      <c r="Q88" s="108">
        <v>45023493.969999999</v>
      </c>
      <c r="R88" s="108">
        <v>46748493.969999999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500682</v>
      </c>
      <c r="J89" s="109" t="s">
        <v>771</v>
      </c>
      <c r="K89" s="109"/>
      <c r="L89" s="109" t="s">
        <v>26</v>
      </c>
      <c r="M89" s="109"/>
      <c r="N89" s="108">
        <v>1795175.67</v>
      </c>
      <c r="O89" s="109"/>
      <c r="P89" s="108">
        <v>744763.54</v>
      </c>
      <c r="Q89" s="108">
        <v>750039.41</v>
      </c>
      <c r="R89" s="108">
        <v>1789899.8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500682</v>
      </c>
      <c r="J90" s="109" t="s">
        <v>771</v>
      </c>
      <c r="K90" s="109" t="s">
        <v>386</v>
      </c>
      <c r="L90" s="109" t="s">
        <v>26</v>
      </c>
      <c r="M90" s="109"/>
      <c r="N90" s="108">
        <v>94536.07</v>
      </c>
      <c r="O90" s="109"/>
      <c r="P90" s="108">
        <v>1029071.27</v>
      </c>
      <c r="Q90" s="108">
        <v>1034005.44</v>
      </c>
      <c r="R90" s="108">
        <v>89601.9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500686</v>
      </c>
      <c r="J91" s="109" t="s">
        <v>751</v>
      </c>
      <c r="K91" s="109"/>
      <c r="L91" s="109" t="s">
        <v>26</v>
      </c>
      <c r="M91" s="109"/>
      <c r="N91" s="108">
        <v>2261159.08</v>
      </c>
      <c r="O91" s="109"/>
      <c r="P91" s="109">
        <v>0</v>
      </c>
      <c r="Q91" s="108">
        <v>57932.28</v>
      </c>
      <c r="R91" s="108">
        <v>2203226.7999999998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500686</v>
      </c>
      <c r="J92" s="109" t="s">
        <v>751</v>
      </c>
      <c r="K92" s="109" t="s">
        <v>386</v>
      </c>
      <c r="L92" s="109" t="s">
        <v>26</v>
      </c>
      <c r="M92" s="109"/>
      <c r="N92" s="108">
        <v>605308.27</v>
      </c>
      <c r="O92" s="109"/>
      <c r="P92" s="108">
        <v>785612.88</v>
      </c>
      <c r="Q92" s="108">
        <v>768436.94</v>
      </c>
      <c r="R92" s="108">
        <v>622484.21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500693</v>
      </c>
      <c r="J93" s="109" t="s">
        <v>417</v>
      </c>
      <c r="K93" s="109"/>
      <c r="L93" s="109" t="s">
        <v>26</v>
      </c>
      <c r="M93" s="109"/>
      <c r="N93" s="108">
        <v>8044537.6500000004</v>
      </c>
      <c r="O93" s="109"/>
      <c r="P93" s="108">
        <v>4509639.32</v>
      </c>
      <c r="Q93" s="108">
        <v>3929763.06</v>
      </c>
      <c r="R93" s="108">
        <v>8624413.9100000001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500708</v>
      </c>
      <c r="J94" s="109" t="s">
        <v>418</v>
      </c>
      <c r="K94" s="109"/>
      <c r="L94" s="109" t="s">
        <v>26</v>
      </c>
      <c r="M94" s="109"/>
      <c r="N94" s="108">
        <v>30793113.690000001</v>
      </c>
      <c r="O94" s="109"/>
      <c r="P94" s="109">
        <v>0</v>
      </c>
      <c r="Q94" s="109">
        <v>0</v>
      </c>
      <c r="R94" s="108">
        <v>30793113.690000001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500708</v>
      </c>
      <c r="J95" s="109" t="s">
        <v>418</v>
      </c>
      <c r="K95" s="109" t="s">
        <v>386</v>
      </c>
      <c r="L95" s="109" t="s">
        <v>26</v>
      </c>
      <c r="M95" s="109"/>
      <c r="N95" s="108">
        <v>34724648.159999996</v>
      </c>
      <c r="O95" s="109"/>
      <c r="P95" s="108">
        <v>35611802.799999997</v>
      </c>
      <c r="Q95" s="108">
        <v>35225267.340000004</v>
      </c>
      <c r="R95" s="108">
        <v>35111183.619999997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500709</v>
      </c>
      <c r="J96" s="109" t="s">
        <v>418</v>
      </c>
      <c r="K96" s="109"/>
      <c r="L96" s="109" t="s">
        <v>26</v>
      </c>
      <c r="M96" s="109"/>
      <c r="N96" s="108">
        <v>127634769.66</v>
      </c>
      <c r="O96" s="109"/>
      <c r="P96" s="109">
        <v>0</v>
      </c>
      <c r="Q96" s="109">
        <v>0</v>
      </c>
      <c r="R96" s="108">
        <v>127634769.66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500709</v>
      </c>
      <c r="J97" s="109" t="s">
        <v>418</v>
      </c>
      <c r="K97" s="109" t="s">
        <v>386</v>
      </c>
      <c r="L97" s="109" t="s">
        <v>26</v>
      </c>
      <c r="M97" s="109"/>
      <c r="N97" s="108">
        <v>137462502.41</v>
      </c>
      <c r="O97" s="109"/>
      <c r="P97" s="108">
        <v>141052098.12</v>
      </c>
      <c r="Q97" s="108">
        <v>139488102.41</v>
      </c>
      <c r="R97" s="108">
        <v>139026498.12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500716</v>
      </c>
      <c r="J98" s="109" t="s">
        <v>419</v>
      </c>
      <c r="K98" s="109"/>
      <c r="L98" s="109" t="s">
        <v>26</v>
      </c>
      <c r="M98" s="109"/>
      <c r="N98" s="108">
        <v>639412.21</v>
      </c>
      <c r="O98" s="109"/>
      <c r="P98" s="109">
        <v>0</v>
      </c>
      <c r="Q98" s="109">
        <v>0</v>
      </c>
      <c r="R98" s="108">
        <v>639412.21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500716</v>
      </c>
      <c r="J99" s="109" t="s">
        <v>419</v>
      </c>
      <c r="K99" s="109" t="s">
        <v>386</v>
      </c>
      <c r="L99" s="109" t="s">
        <v>26</v>
      </c>
      <c r="M99" s="109"/>
      <c r="N99" s="108">
        <v>194193.27</v>
      </c>
      <c r="O99" s="109"/>
      <c r="P99" s="108">
        <v>286619.09999999998</v>
      </c>
      <c r="Q99" s="108">
        <v>281701.06</v>
      </c>
      <c r="R99" s="108">
        <v>199111.31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500717</v>
      </c>
      <c r="J100" s="109" t="s">
        <v>682</v>
      </c>
      <c r="K100" s="109"/>
      <c r="L100" s="109" t="s">
        <v>26</v>
      </c>
      <c r="M100" s="109"/>
      <c r="N100" s="108">
        <v>40316267.229999997</v>
      </c>
      <c r="O100" s="109"/>
      <c r="P100" s="108">
        <v>25812413.800000001</v>
      </c>
      <c r="Q100" s="108">
        <v>31307449.440000001</v>
      </c>
      <c r="R100" s="108">
        <v>34821231.590000004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500717</v>
      </c>
      <c r="J101" s="109" t="s">
        <v>682</v>
      </c>
      <c r="K101" s="109" t="s">
        <v>386</v>
      </c>
      <c r="L101" s="109" t="s">
        <v>26</v>
      </c>
      <c r="M101" s="109"/>
      <c r="N101" s="108">
        <v>10612986.289999999</v>
      </c>
      <c r="O101" s="109"/>
      <c r="P101" s="108">
        <v>74862970.159999996</v>
      </c>
      <c r="Q101" s="108">
        <v>74627483.239999995</v>
      </c>
      <c r="R101" s="108">
        <v>10848473.210000001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500724</v>
      </c>
      <c r="J102" s="109" t="s">
        <v>414</v>
      </c>
      <c r="K102" s="109"/>
      <c r="L102" s="109" t="s">
        <v>26</v>
      </c>
      <c r="M102" s="109"/>
      <c r="N102" s="108">
        <v>47614409.460000001</v>
      </c>
      <c r="O102" s="109"/>
      <c r="P102" s="108">
        <v>11807444.130000001</v>
      </c>
      <c r="Q102" s="108">
        <v>18087265</v>
      </c>
      <c r="R102" s="108">
        <v>41334588.590000004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500724</v>
      </c>
      <c r="J103" s="109" t="s">
        <v>414</v>
      </c>
      <c r="K103" s="109" t="s">
        <v>386</v>
      </c>
      <c r="L103" s="109" t="s">
        <v>26</v>
      </c>
      <c r="M103" s="109"/>
      <c r="N103" s="108">
        <v>-1709779.52</v>
      </c>
      <c r="O103" s="109"/>
      <c r="P103" s="108">
        <v>60892615.409999996</v>
      </c>
      <c r="Q103" s="108">
        <v>60657529.280000001</v>
      </c>
      <c r="R103" s="108">
        <v>-1474693.39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500732</v>
      </c>
      <c r="J104" s="109" t="s">
        <v>647</v>
      </c>
      <c r="K104" s="109"/>
      <c r="L104" s="109" t="s">
        <v>26</v>
      </c>
      <c r="M104" s="109"/>
      <c r="N104" s="108">
        <v>790958.21</v>
      </c>
      <c r="O104" s="109"/>
      <c r="P104" s="108">
        <v>153091.70000000001</v>
      </c>
      <c r="Q104" s="108">
        <v>468458.47</v>
      </c>
      <c r="R104" s="108">
        <v>475591.44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500732</v>
      </c>
      <c r="J105" s="109" t="s">
        <v>647</v>
      </c>
      <c r="K105" s="109" t="s">
        <v>386</v>
      </c>
      <c r="L105" s="109" t="s">
        <v>26</v>
      </c>
      <c r="M105" s="109"/>
      <c r="N105" s="108">
        <v>221252.42</v>
      </c>
      <c r="O105" s="109"/>
      <c r="P105" s="108">
        <v>4722896.92</v>
      </c>
      <c r="Q105" s="108">
        <v>4716061.8099999996</v>
      </c>
      <c r="R105" s="108">
        <v>228087.53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500734</v>
      </c>
      <c r="J106" s="109" t="s">
        <v>648</v>
      </c>
      <c r="K106" s="109"/>
      <c r="L106" s="109" t="s">
        <v>26</v>
      </c>
      <c r="M106" s="109"/>
      <c r="N106" s="108">
        <v>6373037.7300000004</v>
      </c>
      <c r="O106" s="109"/>
      <c r="P106" s="108">
        <v>4411030.74</v>
      </c>
      <c r="Q106" s="108">
        <v>1773275.49</v>
      </c>
      <c r="R106" s="108">
        <v>9010792.9800000004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500734</v>
      </c>
      <c r="J107" s="109" t="s">
        <v>648</v>
      </c>
      <c r="K107" s="109" t="s">
        <v>386</v>
      </c>
      <c r="L107" s="109" t="s">
        <v>26</v>
      </c>
      <c r="M107" s="109"/>
      <c r="N107" s="108">
        <v>612280.46</v>
      </c>
      <c r="O107" s="109"/>
      <c r="P107" s="108">
        <v>17376349.449999999</v>
      </c>
      <c r="Q107" s="108">
        <v>17306662.300000001</v>
      </c>
      <c r="R107" s="108">
        <v>681967.61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500735</v>
      </c>
      <c r="J108" s="109" t="s">
        <v>773</v>
      </c>
      <c r="K108" s="109"/>
      <c r="L108" s="109" t="s">
        <v>26</v>
      </c>
      <c r="M108" s="109"/>
      <c r="N108" s="108">
        <v>246037500</v>
      </c>
      <c r="O108" s="109"/>
      <c r="P108" s="109">
        <v>0</v>
      </c>
      <c r="Q108" s="109">
        <v>0</v>
      </c>
      <c r="R108" s="108">
        <v>246037500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500735</v>
      </c>
      <c r="J109" s="109" t="s">
        <v>773</v>
      </c>
      <c r="K109" s="109" t="s">
        <v>386</v>
      </c>
      <c r="L109" s="109" t="s">
        <v>26</v>
      </c>
      <c r="M109" s="109"/>
      <c r="N109" s="108">
        <v>46350000</v>
      </c>
      <c r="O109" s="109"/>
      <c r="P109" s="108">
        <v>48859529.729999997</v>
      </c>
      <c r="Q109" s="108">
        <v>47134529.729999997</v>
      </c>
      <c r="R109" s="108">
        <v>48075000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500742</v>
      </c>
      <c r="J110" s="109" t="s">
        <v>774</v>
      </c>
      <c r="K110" s="109"/>
      <c r="L110" s="109" t="s">
        <v>26</v>
      </c>
      <c r="M110" s="109"/>
      <c r="N110" s="108">
        <v>209667.35</v>
      </c>
      <c r="O110" s="109"/>
      <c r="P110" s="109">
        <v>0</v>
      </c>
      <c r="Q110" s="109">
        <v>0</v>
      </c>
      <c r="R110" s="108">
        <v>209667.35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500746</v>
      </c>
      <c r="J111" s="109" t="s">
        <v>420</v>
      </c>
      <c r="K111" s="109"/>
      <c r="L111" s="109" t="s">
        <v>26</v>
      </c>
      <c r="M111" s="109"/>
      <c r="N111" s="108">
        <v>317184000</v>
      </c>
      <c r="O111" s="109"/>
      <c r="P111" s="109">
        <v>0</v>
      </c>
      <c r="Q111" s="109">
        <v>0</v>
      </c>
      <c r="R111" s="108">
        <v>317184000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500746</v>
      </c>
      <c r="J112" s="109" t="s">
        <v>420</v>
      </c>
      <c r="K112" s="109" t="s">
        <v>386</v>
      </c>
      <c r="L112" s="109" t="s">
        <v>26</v>
      </c>
      <c r="M112" s="109"/>
      <c r="N112" s="108">
        <v>38988000</v>
      </c>
      <c r="O112" s="109"/>
      <c r="P112" s="108">
        <v>38136000</v>
      </c>
      <c r="Q112" s="108">
        <v>38988000</v>
      </c>
      <c r="R112" s="108">
        <v>38136000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500748</v>
      </c>
      <c r="J113" s="109" t="s">
        <v>752</v>
      </c>
      <c r="K113" s="109"/>
      <c r="L113" s="109" t="s">
        <v>26</v>
      </c>
      <c r="M113" s="109"/>
      <c r="N113" s="108">
        <v>696659.06</v>
      </c>
      <c r="O113" s="109"/>
      <c r="P113" s="109">
        <v>0</v>
      </c>
      <c r="Q113" s="109">
        <v>0</v>
      </c>
      <c r="R113" s="108">
        <v>696659.06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500749</v>
      </c>
      <c r="J114" s="109" t="s">
        <v>421</v>
      </c>
      <c r="K114" s="109"/>
      <c r="L114" s="109" t="s">
        <v>26</v>
      </c>
      <c r="M114" s="109"/>
      <c r="N114" s="108">
        <v>188657450</v>
      </c>
      <c r="O114" s="109"/>
      <c r="P114" s="109">
        <v>0</v>
      </c>
      <c r="Q114" s="109">
        <v>0</v>
      </c>
      <c r="R114" s="108">
        <v>188657450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500749</v>
      </c>
      <c r="J115" s="109" t="s">
        <v>421</v>
      </c>
      <c r="K115" s="109" t="s">
        <v>386</v>
      </c>
      <c r="L115" s="109" t="s">
        <v>26</v>
      </c>
      <c r="M115" s="109"/>
      <c r="N115" s="108">
        <v>35821300</v>
      </c>
      <c r="O115" s="109"/>
      <c r="P115" s="108">
        <v>142331100</v>
      </c>
      <c r="Q115" s="108">
        <v>144135300</v>
      </c>
      <c r="R115" s="108">
        <v>34017100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500758</v>
      </c>
      <c r="J116" s="109" t="s">
        <v>422</v>
      </c>
      <c r="K116" s="109"/>
      <c r="L116" s="109" t="s">
        <v>26</v>
      </c>
      <c r="M116" s="109"/>
      <c r="N116" s="108">
        <v>1056800</v>
      </c>
      <c r="O116" s="109"/>
      <c r="P116" s="109">
        <v>0</v>
      </c>
      <c r="Q116" s="109">
        <v>0</v>
      </c>
      <c r="R116" s="108">
        <v>1056800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500768</v>
      </c>
      <c r="J117" s="109" t="s">
        <v>423</v>
      </c>
      <c r="K117" s="109"/>
      <c r="L117" s="109" t="s">
        <v>26</v>
      </c>
      <c r="M117" s="109"/>
      <c r="N117" s="108">
        <v>132675042.84</v>
      </c>
      <c r="O117" s="109"/>
      <c r="P117" s="109">
        <v>0</v>
      </c>
      <c r="Q117" s="109">
        <v>0</v>
      </c>
      <c r="R117" s="108">
        <v>132675042.84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500768</v>
      </c>
      <c r="J118" s="109" t="s">
        <v>423</v>
      </c>
      <c r="K118" s="109" t="s">
        <v>386</v>
      </c>
      <c r="L118" s="109" t="s">
        <v>26</v>
      </c>
      <c r="M118" s="109"/>
      <c r="N118" s="108">
        <v>5801682.0599999996</v>
      </c>
      <c r="O118" s="109"/>
      <c r="P118" s="108">
        <v>147487248.93000001</v>
      </c>
      <c r="Q118" s="108">
        <v>146670277.06</v>
      </c>
      <c r="R118" s="108">
        <v>6618653.9299999997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500776</v>
      </c>
      <c r="J119" s="109" t="s">
        <v>424</v>
      </c>
      <c r="K119" s="109"/>
      <c r="L119" s="109" t="s">
        <v>26</v>
      </c>
      <c r="M119" s="109"/>
      <c r="N119" s="108">
        <v>72478562.359999999</v>
      </c>
      <c r="O119" s="109"/>
      <c r="P119" s="109">
        <v>0</v>
      </c>
      <c r="Q119" s="109">
        <v>0</v>
      </c>
      <c r="R119" s="108">
        <v>72478562.359999999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500776</v>
      </c>
      <c r="J120" s="109" t="s">
        <v>424</v>
      </c>
      <c r="K120" s="109" t="s">
        <v>386</v>
      </c>
      <c r="L120" s="109" t="s">
        <v>26</v>
      </c>
      <c r="M120" s="109"/>
      <c r="N120" s="108">
        <v>18259025.140000001</v>
      </c>
      <c r="O120" s="109"/>
      <c r="P120" s="108">
        <v>18946920.329999998</v>
      </c>
      <c r="Q120" s="108">
        <v>18411595.329999998</v>
      </c>
      <c r="R120" s="108">
        <v>18794350.140000001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500781</v>
      </c>
      <c r="J121" s="109" t="s">
        <v>424</v>
      </c>
      <c r="K121" s="109"/>
      <c r="L121" s="109" t="s">
        <v>26</v>
      </c>
      <c r="M121" s="109"/>
      <c r="N121" s="108">
        <v>17006691.77</v>
      </c>
      <c r="O121" s="109"/>
      <c r="P121" s="109">
        <v>0</v>
      </c>
      <c r="Q121" s="109">
        <v>0</v>
      </c>
      <c r="R121" s="108">
        <v>17006691.77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500781</v>
      </c>
      <c r="J122" s="109" t="s">
        <v>424</v>
      </c>
      <c r="K122" s="109" t="s">
        <v>386</v>
      </c>
      <c r="L122" s="109" t="s">
        <v>26</v>
      </c>
      <c r="M122" s="109"/>
      <c r="N122" s="108">
        <v>3265508.23</v>
      </c>
      <c r="O122" s="109"/>
      <c r="P122" s="108">
        <v>5063191.74</v>
      </c>
      <c r="Q122" s="108">
        <v>4943591.74</v>
      </c>
      <c r="R122" s="108">
        <v>3385108.23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500787</v>
      </c>
      <c r="J123" s="109" t="s">
        <v>775</v>
      </c>
      <c r="K123" s="109"/>
      <c r="L123" s="109" t="s">
        <v>26</v>
      </c>
      <c r="M123" s="109"/>
      <c r="N123" s="108">
        <v>54291464.590000004</v>
      </c>
      <c r="O123" s="109"/>
      <c r="P123" s="109">
        <v>0</v>
      </c>
      <c r="Q123" s="108">
        <v>14349003.08</v>
      </c>
      <c r="R123" s="108">
        <v>39942461.509999998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500787</v>
      </c>
      <c r="J124" s="109" t="s">
        <v>775</v>
      </c>
      <c r="K124" s="109" t="s">
        <v>386</v>
      </c>
      <c r="L124" s="109" t="s">
        <v>26</v>
      </c>
      <c r="M124" s="109"/>
      <c r="N124" s="108">
        <v>-4271275.95</v>
      </c>
      <c r="O124" s="109"/>
      <c r="P124" s="108">
        <v>4336838.09</v>
      </c>
      <c r="Q124" s="108">
        <v>3976171.59</v>
      </c>
      <c r="R124" s="108">
        <v>-3910609.45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500793</v>
      </c>
      <c r="J125" s="109" t="s">
        <v>753</v>
      </c>
      <c r="K125" s="109"/>
      <c r="L125" s="109" t="s">
        <v>26</v>
      </c>
      <c r="M125" s="109"/>
      <c r="N125" s="108">
        <v>9064736.3599999994</v>
      </c>
      <c r="O125" s="109"/>
      <c r="P125" s="109">
        <v>0</v>
      </c>
      <c r="Q125" s="109">
        <v>0</v>
      </c>
      <c r="R125" s="108">
        <v>9064736.3599999994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500793</v>
      </c>
      <c r="J126" s="109" t="s">
        <v>753</v>
      </c>
      <c r="K126" s="109" t="s">
        <v>386</v>
      </c>
      <c r="L126" s="109" t="s">
        <v>26</v>
      </c>
      <c r="M126" s="109"/>
      <c r="N126" s="108">
        <v>-833449.5</v>
      </c>
      <c r="O126" s="109"/>
      <c r="P126" s="108">
        <v>3749449.5</v>
      </c>
      <c r="Q126" s="108">
        <v>3700887.32</v>
      </c>
      <c r="R126" s="108">
        <v>-784887.32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500796</v>
      </c>
      <c r="J127" s="109" t="s">
        <v>776</v>
      </c>
      <c r="K127" s="109"/>
      <c r="L127" s="109" t="s">
        <v>26</v>
      </c>
      <c r="M127" s="109"/>
      <c r="N127" s="108">
        <v>1946665.84</v>
      </c>
      <c r="O127" s="109"/>
      <c r="P127" s="108">
        <v>710398.08</v>
      </c>
      <c r="Q127" s="108">
        <v>789784.96</v>
      </c>
      <c r="R127" s="108">
        <v>1867278.96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500805</v>
      </c>
      <c r="J128" s="109" t="s">
        <v>425</v>
      </c>
      <c r="K128" s="109"/>
      <c r="L128" s="109" t="s">
        <v>26</v>
      </c>
      <c r="M128" s="109"/>
      <c r="N128" s="108">
        <v>237409496.69999999</v>
      </c>
      <c r="O128" s="109"/>
      <c r="P128" s="109">
        <v>0</v>
      </c>
      <c r="Q128" s="109">
        <v>0</v>
      </c>
      <c r="R128" s="108">
        <v>237409496.69999999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500805</v>
      </c>
      <c r="J129" s="109" t="s">
        <v>425</v>
      </c>
      <c r="K129" s="109" t="s">
        <v>386</v>
      </c>
      <c r="L129" s="109" t="s">
        <v>26</v>
      </c>
      <c r="M129" s="109"/>
      <c r="N129" s="108">
        <v>-18993005.739999998</v>
      </c>
      <c r="O129" s="109"/>
      <c r="P129" s="108">
        <v>20984422.09</v>
      </c>
      <c r="Q129" s="108">
        <v>19695829.239999998</v>
      </c>
      <c r="R129" s="108">
        <v>-17704412.890000001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500806</v>
      </c>
      <c r="J130" s="109" t="s">
        <v>426</v>
      </c>
      <c r="K130" s="109"/>
      <c r="L130" s="109" t="s">
        <v>26</v>
      </c>
      <c r="M130" s="109"/>
      <c r="N130" s="108">
        <v>988584.59</v>
      </c>
      <c r="O130" s="109"/>
      <c r="P130" s="109">
        <v>0</v>
      </c>
      <c r="Q130" s="109">
        <v>0</v>
      </c>
      <c r="R130" s="108">
        <v>988584.59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500807</v>
      </c>
      <c r="J131" s="109" t="s">
        <v>427</v>
      </c>
      <c r="K131" s="109"/>
      <c r="L131" s="109" t="s">
        <v>26</v>
      </c>
      <c r="M131" s="109"/>
      <c r="N131" s="108">
        <v>89698982.829999998</v>
      </c>
      <c r="O131" s="109"/>
      <c r="P131" s="109">
        <v>0</v>
      </c>
      <c r="Q131" s="109">
        <v>0</v>
      </c>
      <c r="R131" s="108">
        <v>89698982.829999998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500807</v>
      </c>
      <c r="J132" s="109" t="s">
        <v>427</v>
      </c>
      <c r="K132" s="109" t="s">
        <v>386</v>
      </c>
      <c r="L132" s="109" t="s">
        <v>26</v>
      </c>
      <c r="M132" s="109"/>
      <c r="N132" s="108">
        <v>-8335299.3600000003</v>
      </c>
      <c r="O132" s="109"/>
      <c r="P132" s="108">
        <v>8437527.6899999995</v>
      </c>
      <c r="Q132" s="108">
        <v>7957505.96</v>
      </c>
      <c r="R132" s="108">
        <v>-7855277.6299999999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500808</v>
      </c>
      <c r="J133" s="109" t="s">
        <v>427</v>
      </c>
      <c r="K133" s="109"/>
      <c r="L133" s="109" t="s">
        <v>26</v>
      </c>
      <c r="M133" s="109"/>
      <c r="N133" s="108">
        <v>80983194.230000004</v>
      </c>
      <c r="O133" s="109"/>
      <c r="P133" s="109">
        <v>0</v>
      </c>
      <c r="Q133" s="109">
        <v>0</v>
      </c>
      <c r="R133" s="108">
        <v>80983194.230000004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500808</v>
      </c>
      <c r="J134" s="109" t="s">
        <v>427</v>
      </c>
      <c r="K134" s="109" t="s">
        <v>386</v>
      </c>
      <c r="L134" s="109" t="s">
        <v>26</v>
      </c>
      <c r="M134" s="109"/>
      <c r="N134" s="108">
        <v>-6911694.2400000002</v>
      </c>
      <c r="O134" s="109"/>
      <c r="P134" s="108">
        <v>7187938.9100000001</v>
      </c>
      <c r="Q134" s="108">
        <v>6750938.9100000001</v>
      </c>
      <c r="R134" s="108">
        <v>-6474694.2400000002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500827</v>
      </c>
      <c r="J135" s="109" t="s">
        <v>427</v>
      </c>
      <c r="K135" s="109"/>
      <c r="L135" s="109" t="s">
        <v>26</v>
      </c>
      <c r="M135" s="109"/>
      <c r="N135" s="108">
        <v>119336190.26000001</v>
      </c>
      <c r="O135" s="109"/>
      <c r="P135" s="109">
        <v>0</v>
      </c>
      <c r="Q135" s="109">
        <v>0</v>
      </c>
      <c r="R135" s="108">
        <v>119336190.26000001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500827</v>
      </c>
      <c r="J136" s="109" t="s">
        <v>427</v>
      </c>
      <c r="K136" s="109" t="s">
        <v>386</v>
      </c>
      <c r="L136" s="109" t="s">
        <v>26</v>
      </c>
      <c r="M136" s="109"/>
      <c r="N136" s="108">
        <v>-9186061.2400000002</v>
      </c>
      <c r="O136" s="109"/>
      <c r="P136" s="108">
        <v>9327569.5999999996</v>
      </c>
      <c r="Q136" s="108">
        <v>8677716.3200000003</v>
      </c>
      <c r="R136" s="108">
        <v>-8536207.9600000009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500839</v>
      </c>
      <c r="J137" s="109" t="s">
        <v>586</v>
      </c>
      <c r="K137" s="109"/>
      <c r="L137" s="109" t="s">
        <v>26</v>
      </c>
      <c r="M137" s="109"/>
      <c r="N137" s="108">
        <v>25526777.66</v>
      </c>
      <c r="O137" s="109"/>
      <c r="P137" s="109">
        <v>0</v>
      </c>
      <c r="Q137" s="108">
        <v>707365.5</v>
      </c>
      <c r="R137" s="108">
        <v>24819412.16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500839</v>
      </c>
      <c r="J138" s="109" t="s">
        <v>586</v>
      </c>
      <c r="K138" s="109" t="s">
        <v>386</v>
      </c>
      <c r="L138" s="109" t="s">
        <v>26</v>
      </c>
      <c r="M138" s="109"/>
      <c r="N138" s="108">
        <v>3924627.56</v>
      </c>
      <c r="O138" s="109"/>
      <c r="P138" s="108">
        <v>40099112.140000001</v>
      </c>
      <c r="Q138" s="108">
        <v>39925900.829999998</v>
      </c>
      <c r="R138" s="108">
        <v>4097838.87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500840</v>
      </c>
      <c r="J139" s="109" t="s">
        <v>428</v>
      </c>
      <c r="K139" s="109"/>
      <c r="L139" s="109" t="s">
        <v>26</v>
      </c>
      <c r="M139" s="109"/>
      <c r="N139" s="108">
        <v>22470120.239999998</v>
      </c>
      <c r="O139" s="109"/>
      <c r="P139" s="109">
        <v>0</v>
      </c>
      <c r="Q139" s="108">
        <v>3129608.51</v>
      </c>
      <c r="R139" s="108">
        <v>19340511.73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500840</v>
      </c>
      <c r="J140" s="109" t="s">
        <v>428</v>
      </c>
      <c r="K140" s="109" t="s">
        <v>386</v>
      </c>
      <c r="L140" s="109" t="s">
        <v>26</v>
      </c>
      <c r="M140" s="109"/>
      <c r="N140" s="108">
        <v>-1527981.49</v>
      </c>
      <c r="O140" s="109"/>
      <c r="P140" s="108">
        <v>16857290.710000001</v>
      </c>
      <c r="Q140" s="108">
        <v>16749781.380000001</v>
      </c>
      <c r="R140" s="108">
        <v>-1420472.16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500845</v>
      </c>
      <c r="J141" s="109" t="s">
        <v>754</v>
      </c>
      <c r="K141" s="109"/>
      <c r="L141" s="109" t="s">
        <v>26</v>
      </c>
      <c r="M141" s="109"/>
      <c r="N141" s="108">
        <v>269890273.88</v>
      </c>
      <c r="O141" s="109"/>
      <c r="P141" s="109">
        <v>0</v>
      </c>
      <c r="Q141" s="109">
        <v>0</v>
      </c>
      <c r="R141" s="108">
        <v>269890273.88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500845</v>
      </c>
      <c r="J142" s="109" t="s">
        <v>754</v>
      </c>
      <c r="K142" s="109" t="s">
        <v>386</v>
      </c>
      <c r="L142" s="109" t="s">
        <v>26</v>
      </c>
      <c r="M142" s="109"/>
      <c r="N142" s="108">
        <v>-18826874.079999998</v>
      </c>
      <c r="O142" s="109"/>
      <c r="P142" s="108">
        <v>18826874.079999998</v>
      </c>
      <c r="Q142" s="108">
        <v>17345674.079999998</v>
      </c>
      <c r="R142" s="108">
        <v>-17345674.079999998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500846</v>
      </c>
      <c r="J143" s="109" t="s">
        <v>754</v>
      </c>
      <c r="K143" s="109"/>
      <c r="L143" s="109" t="s">
        <v>26</v>
      </c>
      <c r="M143" s="109"/>
      <c r="N143" s="108">
        <v>11971500</v>
      </c>
      <c r="O143" s="109"/>
      <c r="P143" s="109">
        <v>0</v>
      </c>
      <c r="Q143" s="109">
        <v>0</v>
      </c>
      <c r="R143" s="108">
        <v>11971500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500846</v>
      </c>
      <c r="J144" s="109" t="s">
        <v>754</v>
      </c>
      <c r="K144" s="109" t="s">
        <v>386</v>
      </c>
      <c r="L144" s="109" t="s">
        <v>26</v>
      </c>
      <c r="M144" s="109"/>
      <c r="N144" s="108">
        <v>-276000</v>
      </c>
      <c r="O144" s="109"/>
      <c r="P144" s="108">
        <v>276000</v>
      </c>
      <c r="Q144" s="108">
        <v>207000</v>
      </c>
      <c r="R144" s="108">
        <v>-207000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500852</v>
      </c>
      <c r="J145" s="109" t="s">
        <v>429</v>
      </c>
      <c r="K145" s="109"/>
      <c r="L145" s="109" t="s">
        <v>26</v>
      </c>
      <c r="M145" s="109"/>
      <c r="N145" s="108">
        <v>539751.12</v>
      </c>
      <c r="O145" s="109"/>
      <c r="P145" s="109">
        <v>0</v>
      </c>
      <c r="Q145" s="109">
        <v>0</v>
      </c>
      <c r="R145" s="108">
        <v>539751.12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500856</v>
      </c>
      <c r="J146" s="109" t="s">
        <v>755</v>
      </c>
      <c r="K146" s="109"/>
      <c r="L146" s="109" t="s">
        <v>26</v>
      </c>
      <c r="M146" s="109"/>
      <c r="N146" s="108">
        <v>67437150.25</v>
      </c>
      <c r="O146" s="109"/>
      <c r="P146" s="109">
        <v>0</v>
      </c>
      <c r="Q146" s="109">
        <v>0</v>
      </c>
      <c r="R146" s="108">
        <v>67437150.25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500856</v>
      </c>
      <c r="J147" s="109" t="s">
        <v>755</v>
      </c>
      <c r="K147" s="109" t="s">
        <v>386</v>
      </c>
      <c r="L147" s="109" t="s">
        <v>26</v>
      </c>
      <c r="M147" s="109"/>
      <c r="N147" s="108">
        <v>-1942351.55</v>
      </c>
      <c r="O147" s="109"/>
      <c r="P147" s="108">
        <v>2746048.37</v>
      </c>
      <c r="Q147" s="108">
        <v>2359648.37</v>
      </c>
      <c r="R147" s="108">
        <v>-1555951.55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500866</v>
      </c>
      <c r="J148" s="109" t="s">
        <v>429</v>
      </c>
      <c r="K148" s="109"/>
      <c r="L148" s="109" t="s">
        <v>26</v>
      </c>
      <c r="M148" s="109"/>
      <c r="N148" s="108">
        <v>116666.69</v>
      </c>
      <c r="O148" s="109"/>
      <c r="P148" s="109">
        <v>0</v>
      </c>
      <c r="Q148" s="109">
        <v>0</v>
      </c>
      <c r="R148" s="108">
        <v>116666.69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500875</v>
      </c>
      <c r="J149" s="109" t="s">
        <v>777</v>
      </c>
      <c r="K149" s="109"/>
      <c r="L149" s="109" t="s">
        <v>26</v>
      </c>
      <c r="M149" s="109"/>
      <c r="N149" s="108">
        <v>36757497.020000003</v>
      </c>
      <c r="O149" s="109"/>
      <c r="P149" s="109">
        <v>0</v>
      </c>
      <c r="Q149" s="109">
        <v>0</v>
      </c>
      <c r="R149" s="108">
        <v>36757497.020000003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500875</v>
      </c>
      <c r="J150" s="109" t="s">
        <v>777</v>
      </c>
      <c r="K150" s="109" t="s">
        <v>386</v>
      </c>
      <c r="L150" s="109" t="s">
        <v>26</v>
      </c>
      <c r="M150" s="109"/>
      <c r="N150" s="108">
        <v>2226418.7599999998</v>
      </c>
      <c r="O150" s="109"/>
      <c r="P150" s="108">
        <v>1926154.95</v>
      </c>
      <c r="Q150" s="108">
        <v>2239479.83</v>
      </c>
      <c r="R150" s="108">
        <v>1913093.88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500877</v>
      </c>
      <c r="J151" s="109" t="s">
        <v>634</v>
      </c>
      <c r="K151" s="109"/>
      <c r="L151" s="109" t="s">
        <v>26</v>
      </c>
      <c r="M151" s="109"/>
      <c r="N151" s="108">
        <v>237048000</v>
      </c>
      <c r="O151" s="109"/>
      <c r="P151" s="109">
        <v>0</v>
      </c>
      <c r="Q151" s="109">
        <v>0</v>
      </c>
      <c r="R151" s="108">
        <v>237048000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500877</v>
      </c>
      <c r="J152" s="109" t="s">
        <v>634</v>
      </c>
      <c r="K152" s="109" t="s">
        <v>386</v>
      </c>
      <c r="L152" s="109" t="s">
        <v>26</v>
      </c>
      <c r="M152" s="109"/>
      <c r="N152" s="108">
        <v>-14833500</v>
      </c>
      <c r="O152" s="109"/>
      <c r="P152" s="108">
        <v>16777500</v>
      </c>
      <c r="Q152" s="108">
        <v>15466500</v>
      </c>
      <c r="R152" s="108">
        <v>-13522500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500878</v>
      </c>
      <c r="J153" s="109" t="s">
        <v>430</v>
      </c>
      <c r="K153" s="109"/>
      <c r="L153" s="109" t="s">
        <v>26</v>
      </c>
      <c r="M153" s="109"/>
      <c r="N153" s="108">
        <v>2987622.1</v>
      </c>
      <c r="O153" s="109"/>
      <c r="P153" s="109">
        <v>0</v>
      </c>
      <c r="Q153" s="108">
        <v>66391.600000000006</v>
      </c>
      <c r="R153" s="108">
        <v>2921230.5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500883</v>
      </c>
      <c r="J154" s="109" t="s">
        <v>431</v>
      </c>
      <c r="K154" s="109"/>
      <c r="L154" s="109" t="s">
        <v>26</v>
      </c>
      <c r="M154" s="109"/>
      <c r="N154" s="108">
        <v>11121737.210000001</v>
      </c>
      <c r="O154" s="109"/>
      <c r="P154" s="109">
        <v>0</v>
      </c>
      <c r="Q154" s="108">
        <v>445584.17</v>
      </c>
      <c r="R154" s="108">
        <v>10676153.039999999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500883</v>
      </c>
      <c r="J155" s="109" t="s">
        <v>431</v>
      </c>
      <c r="K155" s="109" t="s">
        <v>386</v>
      </c>
      <c r="L155" s="109" t="s">
        <v>26</v>
      </c>
      <c r="M155" s="109"/>
      <c r="N155" s="108">
        <v>-1321406.76</v>
      </c>
      <c r="O155" s="109"/>
      <c r="P155" s="108">
        <v>1540924.82</v>
      </c>
      <c r="Q155" s="108">
        <v>1485619.62</v>
      </c>
      <c r="R155" s="108">
        <v>-1266101.56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500884</v>
      </c>
      <c r="J156" s="109" t="s">
        <v>431</v>
      </c>
      <c r="K156" s="109"/>
      <c r="L156" s="109" t="s">
        <v>26</v>
      </c>
      <c r="M156" s="109"/>
      <c r="N156" s="108">
        <v>18588992.829999998</v>
      </c>
      <c r="O156" s="109"/>
      <c r="P156" s="109">
        <v>0</v>
      </c>
      <c r="Q156" s="108">
        <v>473469.49</v>
      </c>
      <c r="R156" s="108">
        <v>18115523.34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500884</v>
      </c>
      <c r="J157" s="109" t="s">
        <v>431</v>
      </c>
      <c r="K157" s="109" t="s">
        <v>386</v>
      </c>
      <c r="L157" s="109" t="s">
        <v>26</v>
      </c>
      <c r="M157" s="109"/>
      <c r="N157" s="108">
        <v>-2495265.86</v>
      </c>
      <c r="O157" s="109"/>
      <c r="P157" s="108">
        <v>2727606.15</v>
      </c>
      <c r="Q157" s="108">
        <v>2635329.11</v>
      </c>
      <c r="R157" s="108">
        <v>-2402988.8199999998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500885</v>
      </c>
      <c r="J158" s="109" t="s">
        <v>432</v>
      </c>
      <c r="K158" s="109"/>
      <c r="L158" s="109" t="s">
        <v>26</v>
      </c>
      <c r="M158" s="109"/>
      <c r="N158" s="108">
        <v>77318905.420000002</v>
      </c>
      <c r="O158" s="109"/>
      <c r="P158" s="109">
        <v>0</v>
      </c>
      <c r="Q158" s="109">
        <v>0</v>
      </c>
      <c r="R158" s="108">
        <v>77318905.420000002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500885</v>
      </c>
      <c r="J159" s="109" t="s">
        <v>432</v>
      </c>
      <c r="K159" s="109" t="s">
        <v>386</v>
      </c>
      <c r="L159" s="109" t="s">
        <v>26</v>
      </c>
      <c r="M159" s="109"/>
      <c r="N159" s="108">
        <v>-9245805.7699999996</v>
      </c>
      <c r="O159" s="109"/>
      <c r="P159" s="108">
        <v>9245805.7699999996</v>
      </c>
      <c r="Q159" s="108">
        <v>8844194.5700000003</v>
      </c>
      <c r="R159" s="108">
        <v>-8844194.5700000003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500896</v>
      </c>
      <c r="J160" s="109" t="s">
        <v>756</v>
      </c>
      <c r="K160" s="109"/>
      <c r="L160" s="109" t="s">
        <v>26</v>
      </c>
      <c r="M160" s="109"/>
      <c r="N160" s="108">
        <v>12208348.75</v>
      </c>
      <c r="O160" s="109"/>
      <c r="P160" s="109">
        <v>0</v>
      </c>
      <c r="Q160" s="109">
        <v>0</v>
      </c>
      <c r="R160" s="108">
        <v>12208348.75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500896</v>
      </c>
      <c r="J161" s="109" t="s">
        <v>756</v>
      </c>
      <c r="K161" s="109" t="s">
        <v>386</v>
      </c>
      <c r="L161" s="109" t="s">
        <v>26</v>
      </c>
      <c r="M161" s="109"/>
      <c r="N161" s="108">
        <v>-1312041.25</v>
      </c>
      <c r="O161" s="109"/>
      <c r="P161" s="108">
        <v>1312041.25</v>
      </c>
      <c r="Q161" s="108">
        <v>1247756.25</v>
      </c>
      <c r="R161" s="108">
        <v>-1247756.25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500901</v>
      </c>
      <c r="J162" s="109" t="s">
        <v>778</v>
      </c>
      <c r="K162" s="109"/>
      <c r="L162" s="109" t="s">
        <v>26</v>
      </c>
      <c r="M162" s="109"/>
      <c r="N162" s="108">
        <v>1045000</v>
      </c>
      <c r="O162" s="109"/>
      <c r="P162" s="109">
        <v>0</v>
      </c>
      <c r="Q162" s="108">
        <v>465000</v>
      </c>
      <c r="R162" s="108">
        <v>580000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500905</v>
      </c>
      <c r="J163" s="109" t="s">
        <v>433</v>
      </c>
      <c r="K163" s="109"/>
      <c r="L163" s="109" t="s">
        <v>26</v>
      </c>
      <c r="M163" s="109"/>
      <c r="N163" s="108">
        <v>2283136.06</v>
      </c>
      <c r="O163" s="109"/>
      <c r="P163" s="108">
        <v>1119300.1299999999</v>
      </c>
      <c r="Q163" s="108">
        <v>26758.49</v>
      </c>
      <c r="R163" s="108">
        <v>3375677.7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500905</v>
      </c>
      <c r="J164" s="109" t="s">
        <v>433</v>
      </c>
      <c r="K164" s="109" t="s">
        <v>386</v>
      </c>
      <c r="L164" s="109" t="s">
        <v>26</v>
      </c>
      <c r="M164" s="109"/>
      <c r="N164" s="108">
        <v>-110839.03</v>
      </c>
      <c r="O164" s="109"/>
      <c r="P164" s="108">
        <v>128418.45</v>
      </c>
      <c r="Q164" s="108">
        <v>133197.9</v>
      </c>
      <c r="R164" s="108">
        <v>-115618.48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500913</v>
      </c>
      <c r="J165" s="109" t="s">
        <v>434</v>
      </c>
      <c r="K165" s="109"/>
      <c r="L165" s="109" t="s">
        <v>26</v>
      </c>
      <c r="M165" s="109"/>
      <c r="N165" s="108">
        <v>348270350</v>
      </c>
      <c r="O165" s="109"/>
      <c r="P165" s="109">
        <v>0</v>
      </c>
      <c r="Q165" s="108">
        <v>688113.95</v>
      </c>
      <c r="R165" s="108">
        <v>347582236.05000001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500913</v>
      </c>
      <c r="J166" s="109" t="s">
        <v>434</v>
      </c>
      <c r="K166" s="109" t="s">
        <v>386</v>
      </c>
      <c r="L166" s="109" t="s">
        <v>26</v>
      </c>
      <c r="M166" s="109"/>
      <c r="N166" s="108">
        <v>-25864400</v>
      </c>
      <c r="O166" s="109"/>
      <c r="P166" s="108">
        <v>25865188.719999999</v>
      </c>
      <c r="Q166" s="108">
        <v>23962300</v>
      </c>
      <c r="R166" s="108">
        <v>-23961511.280000001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500914</v>
      </c>
      <c r="J167" s="109" t="s">
        <v>435</v>
      </c>
      <c r="K167" s="109"/>
      <c r="L167" s="109" t="s">
        <v>26</v>
      </c>
      <c r="M167" s="109"/>
      <c r="N167" s="108">
        <v>19903500</v>
      </c>
      <c r="O167" s="109"/>
      <c r="P167" s="109">
        <v>0</v>
      </c>
      <c r="Q167" s="109">
        <v>0</v>
      </c>
      <c r="R167" s="108">
        <v>19903500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500914</v>
      </c>
      <c r="J168" s="109" t="s">
        <v>435</v>
      </c>
      <c r="K168" s="109" t="s">
        <v>386</v>
      </c>
      <c r="L168" s="109" t="s">
        <v>26</v>
      </c>
      <c r="M168" s="109"/>
      <c r="N168" s="108">
        <v>-2360250</v>
      </c>
      <c r="O168" s="109"/>
      <c r="P168" s="108">
        <v>2360250</v>
      </c>
      <c r="Q168" s="108">
        <v>2256750</v>
      </c>
      <c r="R168" s="108">
        <v>-2256750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500915</v>
      </c>
      <c r="J169" s="109" t="s">
        <v>779</v>
      </c>
      <c r="K169" s="109"/>
      <c r="L169" s="109" t="s">
        <v>26</v>
      </c>
      <c r="M169" s="109"/>
      <c r="N169" s="108">
        <v>2926549.62</v>
      </c>
      <c r="O169" s="109"/>
      <c r="P169" s="108">
        <v>207538.13</v>
      </c>
      <c r="Q169" s="108">
        <v>194508.82</v>
      </c>
      <c r="R169" s="108">
        <v>2939578.93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500918</v>
      </c>
      <c r="J170" s="109" t="s">
        <v>434</v>
      </c>
      <c r="K170" s="109"/>
      <c r="L170" s="109" t="s">
        <v>26</v>
      </c>
      <c r="M170" s="109"/>
      <c r="N170" s="108">
        <v>9559936.9000000004</v>
      </c>
      <c r="O170" s="109"/>
      <c r="P170" s="109">
        <v>0</v>
      </c>
      <c r="Q170" s="108">
        <v>97537.5</v>
      </c>
      <c r="R170" s="108">
        <v>9462399.4000000004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500918</v>
      </c>
      <c r="J171" s="109" t="s">
        <v>434</v>
      </c>
      <c r="K171" s="109" t="s">
        <v>386</v>
      </c>
      <c r="L171" s="109" t="s">
        <v>26</v>
      </c>
      <c r="M171" s="109"/>
      <c r="N171" s="108">
        <v>-983236.89</v>
      </c>
      <c r="O171" s="109"/>
      <c r="P171" s="108">
        <v>991636.89</v>
      </c>
      <c r="Q171" s="108">
        <v>941536.89</v>
      </c>
      <c r="R171" s="108">
        <v>-933136.89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500927</v>
      </c>
      <c r="J172" s="109" t="s">
        <v>436</v>
      </c>
      <c r="K172" s="109"/>
      <c r="L172" s="109" t="s">
        <v>26</v>
      </c>
      <c r="M172" s="109"/>
      <c r="N172" s="108">
        <v>36409150.310000002</v>
      </c>
      <c r="O172" s="109"/>
      <c r="P172" s="108">
        <v>2285005.63</v>
      </c>
      <c r="Q172" s="109">
        <v>0</v>
      </c>
      <c r="R172" s="108">
        <v>38694155.939999998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500927</v>
      </c>
      <c r="J173" s="109" t="s">
        <v>436</v>
      </c>
      <c r="K173" s="109" t="s">
        <v>386</v>
      </c>
      <c r="L173" s="109" t="s">
        <v>26</v>
      </c>
      <c r="M173" s="109"/>
      <c r="N173" s="108">
        <v>-1809793.58</v>
      </c>
      <c r="O173" s="109"/>
      <c r="P173" s="108">
        <v>1809793.58</v>
      </c>
      <c r="Q173" s="108">
        <v>1615819.31</v>
      </c>
      <c r="R173" s="108">
        <v>-1615819.31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500936</v>
      </c>
      <c r="J174" s="109" t="s">
        <v>757</v>
      </c>
      <c r="K174" s="109"/>
      <c r="L174" s="109" t="s">
        <v>26</v>
      </c>
      <c r="M174" s="109"/>
      <c r="N174" s="108">
        <v>14119502.640000001</v>
      </c>
      <c r="O174" s="109"/>
      <c r="P174" s="108">
        <v>7184517.0300000003</v>
      </c>
      <c r="Q174" s="109">
        <v>0</v>
      </c>
      <c r="R174" s="108">
        <v>21304019.670000002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500936</v>
      </c>
      <c r="J175" s="109" t="s">
        <v>757</v>
      </c>
      <c r="K175" s="109" t="s">
        <v>386</v>
      </c>
      <c r="L175" s="109" t="s">
        <v>26</v>
      </c>
      <c r="M175" s="109"/>
      <c r="N175" s="108">
        <v>-347955.25</v>
      </c>
      <c r="O175" s="109"/>
      <c r="P175" s="108">
        <v>347955.25</v>
      </c>
      <c r="Q175" s="108">
        <v>390590.65</v>
      </c>
      <c r="R175" s="108">
        <v>-390590.65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500937</v>
      </c>
      <c r="J176" s="109" t="s">
        <v>437</v>
      </c>
      <c r="K176" s="109"/>
      <c r="L176" s="109" t="s">
        <v>26</v>
      </c>
      <c r="M176" s="109"/>
      <c r="N176" s="108">
        <v>73342500</v>
      </c>
      <c r="O176" s="109"/>
      <c r="P176" s="109">
        <v>0</v>
      </c>
      <c r="Q176" s="109">
        <v>0</v>
      </c>
      <c r="R176" s="108">
        <v>73342500</v>
      </c>
    </row>
    <row r="177" spans="1:18" x14ac:dyDescent="0.2">
      <c r="A177" s="109"/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500937</v>
      </c>
      <c r="J177" s="109" t="s">
        <v>437</v>
      </c>
      <c r="K177" s="109" t="s">
        <v>386</v>
      </c>
      <c r="L177" s="109" t="s">
        <v>26</v>
      </c>
      <c r="M177" s="109"/>
      <c r="N177" s="108">
        <v>-5118750</v>
      </c>
      <c r="O177" s="109"/>
      <c r="P177" s="108">
        <v>5118750</v>
      </c>
      <c r="Q177" s="108">
        <v>4716250</v>
      </c>
      <c r="R177" s="108">
        <v>-4716250</v>
      </c>
    </row>
    <row r="178" spans="1:18" x14ac:dyDescent="0.2">
      <c r="A178" s="109"/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500945</v>
      </c>
      <c r="J178" s="109" t="s">
        <v>839</v>
      </c>
      <c r="K178" s="109"/>
      <c r="L178" s="109" t="s">
        <v>26</v>
      </c>
      <c r="M178" s="109"/>
      <c r="N178" s="108">
        <v>3211374.77</v>
      </c>
      <c r="O178" s="109"/>
      <c r="P178" s="108">
        <v>3200211.09</v>
      </c>
      <c r="Q178" s="109">
        <v>0</v>
      </c>
      <c r="R178" s="108">
        <v>6411585.8600000003</v>
      </c>
    </row>
    <row r="179" spans="1:18" x14ac:dyDescent="0.2">
      <c r="A179" s="109"/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500945</v>
      </c>
      <c r="J179" s="109" t="s">
        <v>839</v>
      </c>
      <c r="K179" s="109" t="s">
        <v>386</v>
      </c>
      <c r="L179" s="109" t="s">
        <v>26</v>
      </c>
      <c r="M179" s="109"/>
      <c r="N179" s="108">
        <v>-1479.45</v>
      </c>
      <c r="O179" s="109"/>
      <c r="P179" s="108">
        <v>1479.45</v>
      </c>
      <c r="Q179" s="108">
        <v>64717.77</v>
      </c>
      <c r="R179" s="108">
        <v>-64717.77</v>
      </c>
    </row>
    <row r="180" spans="1:18" x14ac:dyDescent="0.2">
      <c r="A180" s="109"/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500946</v>
      </c>
      <c r="J180" s="109" t="s">
        <v>1209</v>
      </c>
      <c r="K180" s="109"/>
      <c r="L180" s="109" t="s">
        <v>26</v>
      </c>
      <c r="M180" s="109"/>
      <c r="N180" s="109">
        <v>0</v>
      </c>
      <c r="O180" s="109"/>
      <c r="P180" s="108">
        <v>399747.44</v>
      </c>
      <c r="Q180" s="109">
        <v>0</v>
      </c>
      <c r="R180" s="108">
        <v>399747.44</v>
      </c>
    </row>
    <row r="181" spans="1:18" x14ac:dyDescent="0.2">
      <c r="A181" s="109"/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500946</v>
      </c>
      <c r="J181" s="109" t="s">
        <v>1209</v>
      </c>
      <c r="K181" s="109" t="s">
        <v>386</v>
      </c>
      <c r="L181" s="109" t="s">
        <v>26</v>
      </c>
      <c r="M181" s="109"/>
      <c r="N181" s="109">
        <v>0</v>
      </c>
      <c r="O181" s="109"/>
      <c r="P181" s="109">
        <v>919.55</v>
      </c>
      <c r="Q181" s="109">
        <v>0</v>
      </c>
      <c r="R181" s="109">
        <v>919.55</v>
      </c>
    </row>
    <row r="183" spans="1:18" x14ac:dyDescent="0.2">
      <c r="A183" s="109"/>
      <c r="B183" s="109" t="s">
        <v>442</v>
      </c>
      <c r="C183" s="109"/>
      <c r="D183" s="109" t="s">
        <v>384</v>
      </c>
      <c r="E183" s="109"/>
      <c r="F183" s="109">
        <v>138901</v>
      </c>
      <c r="G183" s="109"/>
      <c r="H183" s="109"/>
      <c r="I183" s="109"/>
      <c r="J183" s="109"/>
      <c r="K183" s="109"/>
      <c r="L183" s="109" t="s">
        <v>26</v>
      </c>
      <c r="M183" s="109"/>
      <c r="N183" s="108">
        <v>6182383156.1400003</v>
      </c>
      <c r="O183" s="109"/>
      <c r="P183" s="108">
        <v>1952271419.5599999</v>
      </c>
      <c r="Q183" s="108">
        <v>1967574661.8800001</v>
      </c>
      <c r="R183" s="108">
        <v>6167079913.8199997</v>
      </c>
    </row>
    <row r="185" spans="1:18" x14ac:dyDescent="0.2">
      <c r="A185" s="109"/>
      <c r="B185" s="109" t="s">
        <v>443</v>
      </c>
      <c r="C185" s="109"/>
      <c r="D185" s="109" t="s">
        <v>384</v>
      </c>
      <c r="E185" s="109"/>
      <c r="F185" s="109"/>
      <c r="G185" s="109"/>
      <c r="H185" s="109"/>
      <c r="I185" s="109"/>
      <c r="J185" s="109"/>
      <c r="K185" s="109"/>
      <c r="L185" s="109" t="s">
        <v>26</v>
      </c>
      <c r="M185" s="109"/>
      <c r="N185" s="108">
        <v>6182383156.1400003</v>
      </c>
      <c r="O185" s="109"/>
      <c r="P185" s="108">
        <v>1952271419.5599999</v>
      </c>
      <c r="Q185" s="108">
        <v>1967574661.8800001</v>
      </c>
      <c r="R185" s="108">
        <v>6167079913.8199997</v>
      </c>
    </row>
    <row r="187" spans="1:18" x14ac:dyDescent="0.2">
      <c r="A187" s="109"/>
      <c r="B187" s="109" t="s">
        <v>444</v>
      </c>
      <c r="C187" s="109"/>
      <c r="D187" s="109"/>
      <c r="E187" s="109"/>
      <c r="F187" s="109"/>
      <c r="G187" s="109"/>
      <c r="H187" s="109"/>
      <c r="I187" s="109"/>
      <c r="J187" s="109"/>
      <c r="K187" s="109"/>
      <c r="L187" s="109" t="s">
        <v>26</v>
      </c>
      <c r="M187" s="109"/>
      <c r="N187" s="108">
        <v>6182383156.1400003</v>
      </c>
      <c r="O187" s="109"/>
      <c r="P187" s="108">
        <v>1952271419.5599999</v>
      </c>
      <c r="Q187" s="108">
        <v>1967574661.8800001</v>
      </c>
      <c r="R187" s="108">
        <v>6167079913.8199997</v>
      </c>
    </row>
    <row r="189" spans="1:18" x14ac:dyDescent="0.2">
      <c r="A189" s="109" t="s">
        <v>1210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</row>
    <row r="190" spans="1:18" x14ac:dyDescent="0.2">
      <c r="A190" s="109" t="s">
        <v>446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</row>
    <row r="191" spans="1:18" x14ac:dyDescent="0.2">
      <c r="A191" s="109" t="s">
        <v>1208</v>
      </c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</row>
    <row r="192" spans="1:18" x14ac:dyDescent="0.2">
      <c r="A192" s="109" t="s">
        <v>447</v>
      </c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</row>
    <row r="194" spans="2:15" x14ac:dyDescent="0.2">
      <c r="B194" s="109"/>
      <c r="C194" s="109" t="s">
        <v>379</v>
      </c>
      <c r="D194" s="109"/>
      <c r="E194" s="109" t="s">
        <v>374</v>
      </c>
      <c r="F194" s="109"/>
      <c r="G194" s="109" t="s">
        <v>448</v>
      </c>
      <c r="H194" s="109" t="s">
        <v>380</v>
      </c>
      <c r="I194" s="109"/>
      <c r="J194" s="109" t="s">
        <v>381</v>
      </c>
      <c r="K194" s="109"/>
      <c r="L194" s="109"/>
      <c r="M194" s="109" t="s">
        <v>382</v>
      </c>
      <c r="N194" s="109"/>
      <c r="O194" s="109" t="s">
        <v>383</v>
      </c>
    </row>
    <row r="196" spans="2:15" x14ac:dyDescent="0.2">
      <c r="B196" s="109"/>
      <c r="C196" s="109" t="s">
        <v>26</v>
      </c>
      <c r="D196" s="109"/>
      <c r="E196" s="109" t="s">
        <v>384</v>
      </c>
      <c r="F196" s="109"/>
      <c r="G196" s="109"/>
      <c r="H196" s="108">
        <v>5611330938.6999998</v>
      </c>
      <c r="I196" s="109"/>
      <c r="J196" s="108">
        <v>90956043.359999999</v>
      </c>
      <c r="K196" s="109"/>
      <c r="L196" s="109"/>
      <c r="M196" s="108">
        <v>132632549.08</v>
      </c>
      <c r="N196" s="109"/>
      <c r="O196" s="108">
        <v>5569654432.9799995</v>
      </c>
    </row>
    <row r="197" spans="2:15" x14ac:dyDescent="0.2">
      <c r="B197" s="109"/>
      <c r="C197" s="109" t="s">
        <v>26</v>
      </c>
      <c r="D197" s="109"/>
      <c r="E197" s="109" t="s">
        <v>384</v>
      </c>
      <c r="F197" s="109"/>
      <c r="G197" s="109" t="s">
        <v>386</v>
      </c>
      <c r="H197" s="108">
        <v>571052217.44000006</v>
      </c>
      <c r="I197" s="109"/>
      <c r="J197" s="108">
        <v>1861315376.2</v>
      </c>
      <c r="K197" s="109"/>
      <c r="L197" s="109"/>
      <c r="M197" s="108">
        <v>1834942112.8</v>
      </c>
      <c r="N197" s="109"/>
      <c r="O197" s="108">
        <v>597425480.84000003</v>
      </c>
    </row>
    <row r="199" spans="2:15" x14ac:dyDescent="0.2">
      <c r="B199" s="109" t="s">
        <v>442</v>
      </c>
      <c r="C199" s="109" t="s">
        <v>26</v>
      </c>
      <c r="D199" s="109"/>
      <c r="E199" s="109"/>
      <c r="F199" s="109"/>
      <c r="G199" s="109"/>
      <c r="H199" s="108">
        <v>6182383156.1400003</v>
      </c>
      <c r="I199" s="109"/>
      <c r="J199" s="108">
        <v>1952271419.5599999</v>
      </c>
      <c r="K199" s="109"/>
      <c r="L199" s="109"/>
      <c r="M199" s="108">
        <v>1967574661.8800001</v>
      </c>
      <c r="N199" s="109"/>
      <c r="O199" s="108">
        <v>6167079913.8199997</v>
      </c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5"/>
  <dimension ref="A1:R14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3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1211</v>
      </c>
    </row>
    <row r="2" spans="1:18" x14ac:dyDescent="0.2">
      <c r="A2" s="109" t="s">
        <v>372</v>
      </c>
    </row>
    <row r="3" spans="1:18" x14ac:dyDescent="0.2">
      <c r="A3" s="109" t="s">
        <v>1208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660480.39</v>
      </c>
      <c r="P7" s="109">
        <v>0</v>
      </c>
      <c r="Q7" s="109">
        <v>0</v>
      </c>
      <c r="R7" s="108">
        <v>660480.39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A9" s="110"/>
      <c r="B9" s="110"/>
      <c r="C9" s="110"/>
      <c r="D9" s="110" t="s">
        <v>384</v>
      </c>
      <c r="E9" s="110"/>
      <c r="F9" s="110">
        <v>138901</v>
      </c>
      <c r="G9" s="110"/>
      <c r="H9" s="110"/>
      <c r="I9" s="110">
        <v>500206</v>
      </c>
      <c r="J9" s="110" t="s">
        <v>392</v>
      </c>
      <c r="K9" s="110" t="s">
        <v>544</v>
      </c>
      <c r="L9" s="110" t="s">
        <v>26</v>
      </c>
      <c r="M9" s="110"/>
      <c r="N9" s="111">
        <v>3165868.42</v>
      </c>
      <c r="O9" s="110"/>
      <c r="P9" s="111">
        <v>7288256.1100000003</v>
      </c>
      <c r="Q9" s="111">
        <v>7288046.9500000002</v>
      </c>
      <c r="R9" s="111">
        <v>3166077.58</v>
      </c>
    </row>
    <row r="10" spans="1:18" x14ac:dyDescent="0.2">
      <c r="A10" s="110"/>
      <c r="B10" s="110"/>
      <c r="C10" s="110"/>
      <c r="D10" s="110" t="s">
        <v>384</v>
      </c>
      <c r="E10" s="110"/>
      <c r="F10" s="110">
        <v>138901</v>
      </c>
      <c r="G10" s="110"/>
      <c r="H10" s="110"/>
      <c r="I10" s="110">
        <v>500206</v>
      </c>
      <c r="J10" s="110" t="s">
        <v>392</v>
      </c>
      <c r="K10" s="110" t="s">
        <v>543</v>
      </c>
      <c r="L10" s="110" t="s">
        <v>26</v>
      </c>
      <c r="M10" s="110"/>
      <c r="N10" s="111">
        <v>-3085019.69</v>
      </c>
      <c r="O10" s="110"/>
      <c r="P10" s="107">
        <v>253599.56</v>
      </c>
      <c r="Q10" s="111">
        <v>262318.19</v>
      </c>
      <c r="R10" s="111">
        <v>-3093738.32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32251.5</v>
      </c>
      <c r="P11" s="108">
        <v>3797399.98</v>
      </c>
      <c r="Q11" s="108">
        <v>3799144.19</v>
      </c>
      <c r="R11" s="108">
        <v>30507.29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184767.5</v>
      </c>
      <c r="P12" s="108">
        <v>115917.19</v>
      </c>
      <c r="Q12" s="109">
        <v>0</v>
      </c>
      <c r="R12" s="108">
        <v>300684.69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-42048.76</v>
      </c>
      <c r="P13" s="108">
        <v>3025388.26</v>
      </c>
      <c r="Q13" s="108">
        <v>3024637.94</v>
      </c>
      <c r="R13" s="108">
        <v>-41298.44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171232.38</v>
      </c>
      <c r="P14" s="109">
        <v>0</v>
      </c>
      <c r="Q14" s="109">
        <v>0</v>
      </c>
      <c r="R14" s="108">
        <v>171232.38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113391.84</v>
      </c>
      <c r="P15" s="108">
        <v>32764.55</v>
      </c>
      <c r="Q15" s="108">
        <v>56554.57</v>
      </c>
      <c r="R15" s="108">
        <v>89601.82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8">
        <v>45408.23</v>
      </c>
      <c r="P16" s="108">
        <v>4253165.1900000004</v>
      </c>
      <c r="Q16" s="108">
        <v>4252785.0999999996</v>
      </c>
      <c r="R16" s="108">
        <v>45788.32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8">
        <v>22847.279999999999</v>
      </c>
      <c r="P17" s="108">
        <v>9252.44</v>
      </c>
      <c r="Q17" s="109">
        <v>0</v>
      </c>
      <c r="R17" s="108">
        <v>32099.72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-1234.32</v>
      </c>
      <c r="P18" s="108">
        <v>111219.55</v>
      </c>
      <c r="Q18" s="108">
        <v>110834.1</v>
      </c>
      <c r="R18" s="109">
        <v>-848.87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66577.08</v>
      </c>
      <c r="P19" s="108">
        <v>13145.65</v>
      </c>
      <c r="Q19" s="109">
        <v>0</v>
      </c>
      <c r="R19" s="108">
        <v>79722.73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113205.17</v>
      </c>
      <c r="P20" s="108">
        <v>1512596.96</v>
      </c>
      <c r="Q20" s="108">
        <v>1510546.74</v>
      </c>
      <c r="R20" s="108">
        <v>115255.39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234288.14</v>
      </c>
      <c r="P21" s="108">
        <v>52095.13</v>
      </c>
      <c r="Q21" s="109">
        <v>0</v>
      </c>
      <c r="R21" s="108">
        <v>286383.27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37802.050000000003</v>
      </c>
      <c r="P22" s="108">
        <v>12997074.77</v>
      </c>
      <c r="Q22" s="108">
        <v>12992666.439999999</v>
      </c>
      <c r="R22" s="108">
        <v>42210.38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709421.09</v>
      </c>
      <c r="P23" s="108">
        <v>584602.31999999995</v>
      </c>
      <c r="Q23" s="109">
        <v>0</v>
      </c>
      <c r="R23" s="108">
        <v>1294023.4099999999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19085.86</v>
      </c>
      <c r="P24" s="108">
        <v>9857.24</v>
      </c>
      <c r="Q24" s="108">
        <v>10678.31</v>
      </c>
      <c r="R24" s="108">
        <v>18264.79</v>
      </c>
    </row>
    <row r="25" spans="4:18" x14ac:dyDescent="0.2">
      <c r="D25" s="109" t="s">
        <v>384</v>
      </c>
      <c r="F25" s="109">
        <v>138901</v>
      </c>
      <c r="I25" s="109">
        <v>500511</v>
      </c>
      <c r="J25" s="109" t="s">
        <v>411</v>
      </c>
      <c r="K25" s="109" t="s">
        <v>543</v>
      </c>
      <c r="L25" s="109" t="s">
        <v>26</v>
      </c>
      <c r="N25" s="109">
        <v>0</v>
      </c>
      <c r="P25" s="108">
        <v>22886</v>
      </c>
      <c r="Q25" s="108">
        <v>22886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544</v>
      </c>
      <c r="L26" s="109" t="s">
        <v>26</v>
      </c>
      <c r="N26" s="108">
        <v>-30383.19</v>
      </c>
      <c r="P26" s="108">
        <v>705400.08</v>
      </c>
      <c r="Q26" s="108">
        <v>675016.89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500515</v>
      </c>
      <c r="J27" s="109" t="s">
        <v>401</v>
      </c>
      <c r="K27" s="109" t="s">
        <v>543</v>
      </c>
      <c r="L27" s="109" t="s">
        <v>26</v>
      </c>
      <c r="N27" s="108">
        <v>396289.84</v>
      </c>
      <c r="P27" s="108">
        <v>138748.63</v>
      </c>
      <c r="Q27" s="108">
        <v>535038.47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500521</v>
      </c>
      <c r="J28" s="109" t="s">
        <v>938</v>
      </c>
      <c r="K28" s="109" t="s">
        <v>543</v>
      </c>
      <c r="L28" s="109" t="s">
        <v>26</v>
      </c>
      <c r="N28" s="109">
        <v>0</v>
      </c>
      <c r="P28" s="108">
        <v>16840.259999999998</v>
      </c>
      <c r="Q28" s="108">
        <v>16840.259999999998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500523</v>
      </c>
      <c r="J29" s="109" t="s">
        <v>644</v>
      </c>
      <c r="K29" s="109" t="s">
        <v>544</v>
      </c>
      <c r="L29" s="109" t="s">
        <v>26</v>
      </c>
      <c r="N29" s="109">
        <v>0</v>
      </c>
      <c r="P29" s="109">
        <v>427.44</v>
      </c>
      <c r="Q29" s="109">
        <v>427.44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500538</v>
      </c>
      <c r="J30" s="109" t="s">
        <v>403</v>
      </c>
      <c r="K30" s="109" t="s">
        <v>544</v>
      </c>
      <c r="L30" s="109" t="s">
        <v>26</v>
      </c>
      <c r="N30" s="108">
        <v>4478.55</v>
      </c>
      <c r="P30" s="108">
        <v>139082.28</v>
      </c>
      <c r="Q30" s="108">
        <v>138989.01999999999</v>
      </c>
      <c r="R30" s="108">
        <v>4571.8100000000004</v>
      </c>
    </row>
    <row r="31" spans="4:18" x14ac:dyDescent="0.2">
      <c r="D31" s="109" t="s">
        <v>384</v>
      </c>
      <c r="F31" s="109">
        <v>138901</v>
      </c>
      <c r="I31" s="109">
        <v>500538</v>
      </c>
      <c r="J31" s="109" t="s">
        <v>403</v>
      </c>
      <c r="K31" s="109" t="s">
        <v>543</v>
      </c>
      <c r="L31" s="109" t="s">
        <v>26</v>
      </c>
      <c r="N31" s="108">
        <v>22336.17</v>
      </c>
      <c r="P31" s="108">
        <v>14411.63</v>
      </c>
      <c r="Q31" s="108">
        <v>18927.07</v>
      </c>
      <c r="R31" s="108">
        <v>17820.73</v>
      </c>
    </row>
    <row r="32" spans="4:18" x14ac:dyDescent="0.2">
      <c r="D32" s="109" t="s">
        <v>384</v>
      </c>
      <c r="F32" s="109">
        <v>138901</v>
      </c>
      <c r="I32" s="109">
        <v>500540</v>
      </c>
      <c r="J32" s="109" t="s">
        <v>748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500540</v>
      </c>
      <c r="J33" s="109" t="s">
        <v>748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500602</v>
      </c>
      <c r="J34" s="109" t="s">
        <v>568</v>
      </c>
      <c r="K34" s="109" t="s">
        <v>544</v>
      </c>
      <c r="L34" s="109" t="s">
        <v>26</v>
      </c>
      <c r="N34" s="109">
        <v>0</v>
      </c>
      <c r="P34" s="108">
        <v>381297.67</v>
      </c>
      <c r="Q34" s="108">
        <v>381297.67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500613</v>
      </c>
      <c r="J35" s="109" t="s">
        <v>411</v>
      </c>
      <c r="K35" s="109" t="s">
        <v>543</v>
      </c>
      <c r="L35" s="109" t="s">
        <v>26</v>
      </c>
      <c r="N35" s="108">
        <v>921234.03</v>
      </c>
      <c r="P35" s="108">
        <v>22886</v>
      </c>
      <c r="Q35" s="108">
        <v>5000</v>
      </c>
      <c r="R35" s="108">
        <v>939120.03</v>
      </c>
    </row>
    <row r="36" spans="4:18" x14ac:dyDescent="0.2">
      <c r="D36" s="109" t="s">
        <v>384</v>
      </c>
      <c r="F36" s="109">
        <v>138901</v>
      </c>
      <c r="I36" s="109">
        <v>500626</v>
      </c>
      <c r="J36" s="109" t="s">
        <v>769</v>
      </c>
      <c r="K36" s="109" t="s">
        <v>544</v>
      </c>
      <c r="L36" s="109" t="s">
        <v>26</v>
      </c>
      <c r="N36" s="108">
        <v>-12389.74</v>
      </c>
      <c r="P36" s="108">
        <v>362247.84</v>
      </c>
      <c r="Q36" s="108">
        <v>359886.36</v>
      </c>
      <c r="R36" s="108">
        <v>-10028.26</v>
      </c>
    </row>
    <row r="37" spans="4:18" x14ac:dyDescent="0.2">
      <c r="D37" s="109" t="s">
        <v>384</v>
      </c>
      <c r="F37" s="109">
        <v>138901</v>
      </c>
      <c r="I37" s="109">
        <v>500626</v>
      </c>
      <c r="J37" s="109" t="s">
        <v>769</v>
      </c>
      <c r="K37" s="109" t="s">
        <v>543</v>
      </c>
      <c r="L37" s="109" t="s">
        <v>26</v>
      </c>
      <c r="N37" s="108">
        <v>432027.18</v>
      </c>
      <c r="P37" s="108">
        <v>130881.55</v>
      </c>
      <c r="Q37" s="108">
        <v>74578.100000000006</v>
      </c>
      <c r="R37" s="108">
        <v>488330.63</v>
      </c>
    </row>
    <row r="38" spans="4:18" x14ac:dyDescent="0.2">
      <c r="D38" s="109" t="s">
        <v>384</v>
      </c>
      <c r="F38" s="109">
        <v>138901</v>
      </c>
      <c r="I38" s="109">
        <v>500629</v>
      </c>
      <c r="J38" s="109" t="s">
        <v>412</v>
      </c>
      <c r="K38" s="109" t="s">
        <v>543</v>
      </c>
      <c r="L38" s="109" t="s">
        <v>26</v>
      </c>
      <c r="N38" s="108">
        <v>20458.060000000001</v>
      </c>
      <c r="P38" s="108">
        <v>16840.259999999998</v>
      </c>
      <c r="Q38" s="108">
        <v>32576.39</v>
      </c>
      <c r="R38" s="108">
        <v>4721.93</v>
      </c>
    </row>
    <row r="39" spans="4:18" x14ac:dyDescent="0.2">
      <c r="D39" s="109" t="s">
        <v>384</v>
      </c>
      <c r="F39" s="109">
        <v>138901</v>
      </c>
      <c r="I39" s="109">
        <v>500630</v>
      </c>
      <c r="J39" s="109" t="s">
        <v>770</v>
      </c>
      <c r="K39" s="109" t="s">
        <v>544</v>
      </c>
      <c r="L39" s="109" t="s">
        <v>26</v>
      </c>
      <c r="N39" s="108">
        <v>-732544.05</v>
      </c>
      <c r="P39" s="108">
        <v>12317511.949999999</v>
      </c>
      <c r="Q39" s="108">
        <v>12152014.039999999</v>
      </c>
      <c r="R39" s="108">
        <v>-567046.14</v>
      </c>
    </row>
    <row r="40" spans="4:18" x14ac:dyDescent="0.2">
      <c r="D40" s="109" t="s">
        <v>384</v>
      </c>
      <c r="F40" s="109">
        <v>138901</v>
      </c>
      <c r="I40" s="109">
        <v>500630</v>
      </c>
      <c r="J40" s="109" t="s">
        <v>770</v>
      </c>
      <c r="K40" s="109" t="s">
        <v>543</v>
      </c>
      <c r="L40" s="109" t="s">
        <v>26</v>
      </c>
      <c r="N40" s="108">
        <v>28784440.300000001</v>
      </c>
      <c r="P40" s="108">
        <v>1907947.51</v>
      </c>
      <c r="Q40" s="109">
        <v>0</v>
      </c>
      <c r="R40" s="108">
        <v>30692387.809999999</v>
      </c>
    </row>
    <row r="41" spans="4:18" x14ac:dyDescent="0.2">
      <c r="D41" s="109" t="s">
        <v>384</v>
      </c>
      <c r="F41" s="109">
        <v>138901</v>
      </c>
      <c r="I41" s="109">
        <v>500640</v>
      </c>
      <c r="J41" s="109" t="s">
        <v>414</v>
      </c>
      <c r="K41" s="109" t="s">
        <v>544</v>
      </c>
      <c r="L41" s="109" t="s">
        <v>26</v>
      </c>
      <c r="N41" s="108">
        <v>-163175.6</v>
      </c>
      <c r="P41" s="108">
        <v>4896265.1100000003</v>
      </c>
      <c r="Q41" s="108">
        <v>4880749.7</v>
      </c>
      <c r="R41" s="108">
        <v>-147660.19</v>
      </c>
    </row>
    <row r="42" spans="4:18" x14ac:dyDescent="0.2">
      <c r="D42" s="109" t="s">
        <v>384</v>
      </c>
      <c r="F42" s="109">
        <v>138901</v>
      </c>
      <c r="I42" s="109">
        <v>500640</v>
      </c>
      <c r="J42" s="109" t="s">
        <v>414</v>
      </c>
      <c r="K42" s="109" t="s">
        <v>543</v>
      </c>
      <c r="L42" s="109" t="s">
        <v>26</v>
      </c>
      <c r="N42" s="108">
        <v>2793043.64</v>
      </c>
      <c r="P42" s="108">
        <v>792053.42</v>
      </c>
      <c r="Q42" s="108">
        <v>201346.42</v>
      </c>
      <c r="R42" s="108">
        <v>3383750.64</v>
      </c>
    </row>
    <row r="43" spans="4:18" x14ac:dyDescent="0.2">
      <c r="D43" s="109" t="s">
        <v>384</v>
      </c>
      <c r="F43" s="109">
        <v>138901</v>
      </c>
      <c r="I43" s="109">
        <v>500642</v>
      </c>
      <c r="J43" s="109" t="s">
        <v>414</v>
      </c>
      <c r="K43" s="109" t="s">
        <v>544</v>
      </c>
      <c r="L43" s="109" t="s">
        <v>26</v>
      </c>
      <c r="N43" s="108">
        <v>-237904.69</v>
      </c>
      <c r="P43" s="108">
        <v>5871830.04</v>
      </c>
      <c r="Q43" s="108">
        <v>5849013.4000000004</v>
      </c>
      <c r="R43" s="108">
        <v>-215088.05</v>
      </c>
    </row>
    <row r="44" spans="4:18" x14ac:dyDescent="0.2">
      <c r="D44" s="109" t="s">
        <v>384</v>
      </c>
      <c r="F44" s="109">
        <v>138901</v>
      </c>
      <c r="I44" s="109">
        <v>500642</v>
      </c>
      <c r="J44" s="109" t="s">
        <v>414</v>
      </c>
      <c r="K44" s="109" t="s">
        <v>543</v>
      </c>
      <c r="L44" s="109" t="s">
        <v>26</v>
      </c>
      <c r="N44" s="108">
        <v>4105331.87</v>
      </c>
      <c r="P44" s="108">
        <v>869829.41</v>
      </c>
      <c r="Q44" s="109">
        <v>0</v>
      </c>
      <c r="R44" s="108">
        <v>4975161.28</v>
      </c>
    </row>
    <row r="45" spans="4:18" x14ac:dyDescent="0.2">
      <c r="D45" s="109" t="s">
        <v>384</v>
      </c>
      <c r="F45" s="109">
        <v>138901</v>
      </c>
      <c r="I45" s="109">
        <v>500656</v>
      </c>
      <c r="J45" s="109" t="s">
        <v>915</v>
      </c>
      <c r="K45" s="109" t="s">
        <v>544</v>
      </c>
      <c r="L45" s="109" t="s">
        <v>26</v>
      </c>
      <c r="N45" s="109">
        <v>0</v>
      </c>
      <c r="P45" s="109">
        <v>0.06</v>
      </c>
      <c r="Q45" s="109">
        <v>0.06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500677</v>
      </c>
      <c r="J46" s="109" t="s">
        <v>750</v>
      </c>
      <c r="K46" s="109" t="s">
        <v>544</v>
      </c>
      <c r="L46" s="109" t="s">
        <v>26</v>
      </c>
      <c r="N46" s="108">
        <v>-15946.28</v>
      </c>
      <c r="P46" s="108">
        <v>15384123.439999999</v>
      </c>
      <c r="Q46" s="108">
        <v>15361369.050000001</v>
      </c>
      <c r="R46" s="108">
        <v>6808.11</v>
      </c>
    </row>
    <row r="47" spans="4:18" x14ac:dyDescent="0.2">
      <c r="D47" s="109" t="s">
        <v>384</v>
      </c>
      <c r="F47" s="109">
        <v>138901</v>
      </c>
      <c r="I47" s="109">
        <v>500677</v>
      </c>
      <c r="J47" s="109" t="s">
        <v>750</v>
      </c>
      <c r="K47" s="109" t="s">
        <v>543</v>
      </c>
      <c r="L47" s="109" t="s">
        <v>26</v>
      </c>
      <c r="N47" s="108">
        <v>3872804.04</v>
      </c>
      <c r="P47" s="108">
        <v>3194974.68</v>
      </c>
      <c r="Q47" s="109">
        <v>0</v>
      </c>
      <c r="R47" s="108">
        <v>7067778.7199999997</v>
      </c>
    </row>
    <row r="48" spans="4:18" x14ac:dyDescent="0.2">
      <c r="D48" s="109" t="s">
        <v>384</v>
      </c>
      <c r="F48" s="109">
        <v>138901</v>
      </c>
      <c r="I48" s="109">
        <v>500679</v>
      </c>
      <c r="J48" s="109" t="s">
        <v>416</v>
      </c>
      <c r="K48" s="109" t="s">
        <v>544</v>
      </c>
      <c r="L48" s="109" t="s">
        <v>26</v>
      </c>
      <c r="N48" s="108">
        <v>-47499.37</v>
      </c>
      <c r="P48" s="108">
        <v>5439221.4199999999</v>
      </c>
      <c r="Q48" s="108">
        <v>5445425.0099999998</v>
      </c>
      <c r="R48" s="108">
        <v>-53702.96</v>
      </c>
    </row>
    <row r="49" spans="4:18" x14ac:dyDescent="0.2">
      <c r="D49" s="109" t="s">
        <v>384</v>
      </c>
      <c r="F49" s="109">
        <v>138901</v>
      </c>
      <c r="I49" s="109">
        <v>500679</v>
      </c>
      <c r="J49" s="109" t="s">
        <v>416</v>
      </c>
      <c r="K49" s="109" t="s">
        <v>543</v>
      </c>
      <c r="L49" s="109" t="s">
        <v>26</v>
      </c>
      <c r="N49" s="108">
        <v>2781701.66</v>
      </c>
      <c r="P49" s="108">
        <v>1035639.88</v>
      </c>
      <c r="Q49" s="108">
        <v>3221555.71</v>
      </c>
      <c r="R49" s="108">
        <v>595785.82999999996</v>
      </c>
    </row>
    <row r="50" spans="4:18" x14ac:dyDescent="0.2">
      <c r="D50" s="109" t="s">
        <v>384</v>
      </c>
      <c r="F50" s="109">
        <v>138901</v>
      </c>
      <c r="I50" s="109">
        <v>500682</v>
      </c>
      <c r="J50" s="109" t="s">
        <v>771</v>
      </c>
      <c r="K50" s="109" t="s">
        <v>544</v>
      </c>
      <c r="L50" s="109" t="s">
        <v>26</v>
      </c>
      <c r="N50" s="109">
        <v>877.45</v>
      </c>
      <c r="P50" s="108">
        <v>16167.99</v>
      </c>
      <c r="Q50" s="108">
        <v>16211.16</v>
      </c>
      <c r="R50" s="109">
        <v>834.28</v>
      </c>
    </row>
    <row r="51" spans="4:18" x14ac:dyDescent="0.2">
      <c r="D51" s="109" t="s">
        <v>384</v>
      </c>
      <c r="F51" s="109">
        <v>138901</v>
      </c>
      <c r="I51" s="109">
        <v>500682</v>
      </c>
      <c r="J51" s="109" t="s">
        <v>771</v>
      </c>
      <c r="K51" s="109" t="s">
        <v>543</v>
      </c>
      <c r="L51" s="109" t="s">
        <v>26</v>
      </c>
      <c r="N51" s="108">
        <v>18981.57</v>
      </c>
      <c r="P51" s="108">
        <v>7526.6</v>
      </c>
      <c r="Q51" s="108">
        <v>14435.15</v>
      </c>
      <c r="R51" s="108">
        <v>12073.02</v>
      </c>
    </row>
    <row r="52" spans="4:18" x14ac:dyDescent="0.2">
      <c r="D52" s="109" t="s">
        <v>384</v>
      </c>
      <c r="F52" s="109">
        <v>138901</v>
      </c>
      <c r="I52" s="109">
        <v>500686</v>
      </c>
      <c r="J52" s="109" t="s">
        <v>751</v>
      </c>
      <c r="K52" s="109" t="s">
        <v>544</v>
      </c>
      <c r="L52" s="109" t="s">
        <v>26</v>
      </c>
      <c r="N52" s="109">
        <v>-543.76</v>
      </c>
      <c r="P52" s="108">
        <v>147704.15</v>
      </c>
      <c r="Q52" s="108">
        <v>147406.28</v>
      </c>
      <c r="R52" s="109">
        <v>-245.89</v>
      </c>
    </row>
    <row r="53" spans="4:18" x14ac:dyDescent="0.2">
      <c r="D53" s="109" t="s">
        <v>384</v>
      </c>
      <c r="F53" s="109">
        <v>138901</v>
      </c>
      <c r="I53" s="109">
        <v>500686</v>
      </c>
      <c r="J53" s="109" t="s">
        <v>751</v>
      </c>
      <c r="K53" s="109" t="s">
        <v>543</v>
      </c>
      <c r="L53" s="109" t="s">
        <v>26</v>
      </c>
      <c r="N53" s="108">
        <v>39460.22</v>
      </c>
      <c r="P53" s="108">
        <v>14469.2</v>
      </c>
      <c r="Q53" s="108">
        <v>14952.37</v>
      </c>
      <c r="R53" s="108">
        <v>38977.050000000003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543</v>
      </c>
      <c r="L54" s="109" t="s">
        <v>26</v>
      </c>
      <c r="N54" s="108">
        <v>284328.46000000002</v>
      </c>
      <c r="P54" s="109">
        <v>0</v>
      </c>
      <c r="Q54" s="108">
        <v>6636.4</v>
      </c>
      <c r="R54" s="108">
        <v>277692.06</v>
      </c>
    </row>
    <row r="55" spans="4:18" x14ac:dyDescent="0.2">
      <c r="D55" s="109" t="s">
        <v>384</v>
      </c>
      <c r="F55" s="109">
        <v>138901</v>
      </c>
      <c r="I55" s="109">
        <v>500708</v>
      </c>
      <c r="J55" s="109" t="s">
        <v>418</v>
      </c>
      <c r="K55" s="109" t="s">
        <v>544</v>
      </c>
      <c r="L55" s="109" t="s">
        <v>26</v>
      </c>
      <c r="N55" s="108">
        <v>-2890.63</v>
      </c>
      <c r="P55" s="108">
        <v>2973506.3</v>
      </c>
      <c r="Q55" s="108">
        <v>2957421.47</v>
      </c>
      <c r="R55" s="108">
        <v>13194.2</v>
      </c>
    </row>
    <row r="56" spans="4:18" x14ac:dyDescent="0.2">
      <c r="D56" s="109" t="s">
        <v>384</v>
      </c>
      <c r="F56" s="109">
        <v>138901</v>
      </c>
      <c r="I56" s="109">
        <v>500708</v>
      </c>
      <c r="J56" s="109" t="s">
        <v>418</v>
      </c>
      <c r="K56" s="109" t="s">
        <v>543</v>
      </c>
      <c r="L56" s="109" t="s">
        <v>26</v>
      </c>
      <c r="N56" s="108">
        <v>2873651.47</v>
      </c>
      <c r="P56" s="108">
        <v>208864.54</v>
      </c>
      <c r="Q56" s="108">
        <v>2931386.01</v>
      </c>
      <c r="R56" s="108">
        <v>151130</v>
      </c>
    </row>
    <row r="57" spans="4:18" x14ac:dyDescent="0.2">
      <c r="D57" s="109" t="s">
        <v>384</v>
      </c>
      <c r="F57" s="109">
        <v>138901</v>
      </c>
      <c r="I57" s="109">
        <v>500709</v>
      </c>
      <c r="J57" s="109" t="s">
        <v>418</v>
      </c>
      <c r="K57" s="109" t="s">
        <v>544</v>
      </c>
      <c r="L57" s="109" t="s">
        <v>26</v>
      </c>
      <c r="N57" s="108">
        <v>-11696.19</v>
      </c>
      <c r="P57" s="108">
        <v>11879595.800000001</v>
      </c>
      <c r="Q57" s="108">
        <v>11878814.529999999</v>
      </c>
      <c r="R57" s="108">
        <v>-10914.92</v>
      </c>
    </row>
    <row r="58" spans="4:18" x14ac:dyDescent="0.2">
      <c r="D58" s="109" t="s">
        <v>384</v>
      </c>
      <c r="F58" s="109">
        <v>138901</v>
      </c>
      <c r="I58" s="109">
        <v>500709</v>
      </c>
      <c r="J58" s="109" t="s">
        <v>418</v>
      </c>
      <c r="K58" s="109" t="s">
        <v>543</v>
      </c>
      <c r="L58" s="109" t="s">
        <v>26</v>
      </c>
      <c r="N58" s="108">
        <v>728342.52</v>
      </c>
      <c r="P58" s="108">
        <v>845105.41</v>
      </c>
      <c r="Q58" s="108">
        <v>897646.12</v>
      </c>
      <c r="R58" s="108">
        <v>675801.81</v>
      </c>
    </row>
    <row r="59" spans="4:18" x14ac:dyDescent="0.2">
      <c r="D59" s="109" t="s">
        <v>384</v>
      </c>
      <c r="F59" s="109">
        <v>138901</v>
      </c>
      <c r="I59" s="109">
        <v>500710</v>
      </c>
      <c r="J59" s="109" t="s">
        <v>772</v>
      </c>
      <c r="K59" s="109" t="s">
        <v>543</v>
      </c>
      <c r="L59" s="109" t="s">
        <v>26</v>
      </c>
      <c r="N59" s="109">
        <v>0</v>
      </c>
      <c r="P59" s="109">
        <v>0</v>
      </c>
      <c r="Q59" s="109">
        <v>0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500724</v>
      </c>
      <c r="J60" s="109" t="s">
        <v>414</v>
      </c>
      <c r="K60" s="109" t="s">
        <v>544</v>
      </c>
      <c r="L60" s="109" t="s">
        <v>26</v>
      </c>
      <c r="N60" s="108">
        <v>-4936.79</v>
      </c>
      <c r="P60" s="108">
        <v>547483.88</v>
      </c>
      <c r="Q60" s="108">
        <v>546706.06000000006</v>
      </c>
      <c r="R60" s="108">
        <v>-4158.97</v>
      </c>
    </row>
    <row r="61" spans="4:18" x14ac:dyDescent="0.2">
      <c r="D61" s="109" t="s">
        <v>384</v>
      </c>
      <c r="F61" s="109">
        <v>138901</v>
      </c>
      <c r="I61" s="109">
        <v>500724</v>
      </c>
      <c r="J61" s="109" t="s">
        <v>414</v>
      </c>
      <c r="K61" s="109" t="s">
        <v>543</v>
      </c>
      <c r="L61" s="109" t="s">
        <v>26</v>
      </c>
      <c r="N61" s="108">
        <v>260455.28</v>
      </c>
      <c r="P61" s="108">
        <v>156596.07999999999</v>
      </c>
      <c r="Q61" s="108">
        <v>201346.42</v>
      </c>
      <c r="R61" s="108">
        <v>215704.94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544</v>
      </c>
      <c r="L62" s="109" t="s">
        <v>26</v>
      </c>
      <c r="N62" s="109">
        <v>495.61</v>
      </c>
      <c r="P62" s="108">
        <v>20955.22</v>
      </c>
      <c r="Q62" s="108">
        <v>20921.439999999999</v>
      </c>
      <c r="R62" s="109">
        <v>529.39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543</v>
      </c>
      <c r="L63" s="109" t="s">
        <v>26</v>
      </c>
      <c r="N63" s="108">
        <v>5320.67</v>
      </c>
      <c r="P63" s="108">
        <v>102606.05</v>
      </c>
      <c r="Q63" s="108">
        <v>101918.84</v>
      </c>
      <c r="R63" s="108">
        <v>6007.88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544</v>
      </c>
      <c r="L64" s="109" t="s">
        <v>26</v>
      </c>
      <c r="N64" s="109">
        <v>-323.76</v>
      </c>
      <c r="P64" s="108">
        <v>174364.76</v>
      </c>
      <c r="Q64" s="108">
        <v>174039.44</v>
      </c>
      <c r="R64" s="109">
        <v>1.56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543</v>
      </c>
      <c r="L65" s="109" t="s">
        <v>26</v>
      </c>
      <c r="N65" s="108">
        <v>37546.79</v>
      </c>
      <c r="P65" s="108">
        <v>34603.440000000002</v>
      </c>
      <c r="Q65" s="108">
        <v>25248.560000000001</v>
      </c>
      <c r="R65" s="108">
        <v>46901.67</v>
      </c>
    </row>
    <row r="66" spans="4:18" x14ac:dyDescent="0.2">
      <c r="D66" s="109" t="s">
        <v>384</v>
      </c>
      <c r="F66" s="109">
        <v>138901</v>
      </c>
      <c r="I66" s="109">
        <v>500735</v>
      </c>
      <c r="J66" s="109" t="s">
        <v>773</v>
      </c>
      <c r="K66" s="109" t="s">
        <v>544</v>
      </c>
      <c r="L66" s="109" t="s">
        <v>26</v>
      </c>
      <c r="N66" s="108">
        <v>241349.48</v>
      </c>
      <c r="P66" s="108">
        <v>5370793.4400000004</v>
      </c>
      <c r="Q66" s="108">
        <v>5345613.92</v>
      </c>
      <c r="R66" s="108">
        <v>266529</v>
      </c>
    </row>
    <row r="67" spans="4:18" x14ac:dyDescent="0.2">
      <c r="D67" s="109" t="s">
        <v>384</v>
      </c>
      <c r="F67" s="109">
        <v>138901</v>
      </c>
      <c r="I67" s="109">
        <v>500735</v>
      </c>
      <c r="J67" s="109" t="s">
        <v>773</v>
      </c>
      <c r="K67" s="109" t="s">
        <v>543</v>
      </c>
      <c r="L67" s="109" t="s">
        <v>26</v>
      </c>
      <c r="N67" s="108">
        <v>4026584.29</v>
      </c>
      <c r="P67" s="108">
        <v>961657.41</v>
      </c>
      <c r="Q67" s="109">
        <v>0</v>
      </c>
      <c r="R67" s="108">
        <v>4988241.7</v>
      </c>
    </row>
    <row r="68" spans="4:18" x14ac:dyDescent="0.2">
      <c r="D68" s="109" t="s">
        <v>384</v>
      </c>
      <c r="F68" s="109">
        <v>138901</v>
      </c>
      <c r="I68" s="109">
        <v>500746</v>
      </c>
      <c r="J68" s="109" t="s">
        <v>420</v>
      </c>
      <c r="K68" s="109" t="s">
        <v>544</v>
      </c>
      <c r="L68" s="109" t="s">
        <v>26</v>
      </c>
      <c r="N68" s="108">
        <v>253750.12</v>
      </c>
      <c r="P68" s="108">
        <v>2375009.9500000002</v>
      </c>
      <c r="Q68" s="108">
        <v>2377390.64</v>
      </c>
      <c r="R68" s="108">
        <v>251369.43</v>
      </c>
    </row>
    <row r="69" spans="4:18" x14ac:dyDescent="0.2">
      <c r="D69" s="109" t="s">
        <v>384</v>
      </c>
      <c r="F69" s="109">
        <v>138901</v>
      </c>
      <c r="I69" s="109">
        <v>500746</v>
      </c>
      <c r="J69" s="109" t="s">
        <v>420</v>
      </c>
      <c r="K69" s="109" t="s">
        <v>543</v>
      </c>
      <c r="L69" s="109" t="s">
        <v>26</v>
      </c>
      <c r="N69" s="108">
        <v>741464.69</v>
      </c>
      <c r="P69" s="108">
        <v>817628.13</v>
      </c>
      <c r="Q69" s="109">
        <v>0</v>
      </c>
      <c r="R69" s="108">
        <v>1559092.82</v>
      </c>
    </row>
    <row r="70" spans="4:18" x14ac:dyDescent="0.2">
      <c r="D70" s="109" t="s">
        <v>384</v>
      </c>
      <c r="F70" s="109">
        <v>138901</v>
      </c>
      <c r="I70" s="109">
        <v>500749</v>
      </c>
      <c r="J70" s="109" t="s">
        <v>421</v>
      </c>
      <c r="K70" s="109" t="s">
        <v>544</v>
      </c>
      <c r="L70" s="109" t="s">
        <v>26</v>
      </c>
      <c r="N70" s="108">
        <v>195740.38</v>
      </c>
      <c r="P70" s="108">
        <v>2167784.75</v>
      </c>
      <c r="Q70" s="108">
        <v>2172169.91</v>
      </c>
      <c r="R70" s="108">
        <v>191355.22</v>
      </c>
    </row>
    <row r="71" spans="4:18" x14ac:dyDescent="0.2">
      <c r="D71" s="109" t="s">
        <v>384</v>
      </c>
      <c r="F71" s="109">
        <v>138901</v>
      </c>
      <c r="I71" s="109">
        <v>500749</v>
      </c>
      <c r="J71" s="109" t="s">
        <v>421</v>
      </c>
      <c r="K71" s="109" t="s">
        <v>543</v>
      </c>
      <c r="L71" s="109" t="s">
        <v>26</v>
      </c>
      <c r="N71" s="108">
        <v>349867.91</v>
      </c>
      <c r="P71" s="108">
        <v>432978.36</v>
      </c>
      <c r="Q71" s="109">
        <v>0.28999999999999998</v>
      </c>
      <c r="R71" s="108">
        <v>782845.98</v>
      </c>
    </row>
    <row r="72" spans="4:18" x14ac:dyDescent="0.2">
      <c r="D72" s="109" t="s">
        <v>384</v>
      </c>
      <c r="F72" s="109">
        <v>138901</v>
      </c>
      <c r="I72" s="109">
        <v>500768</v>
      </c>
      <c r="J72" s="109" t="s">
        <v>423</v>
      </c>
      <c r="K72" s="109" t="s">
        <v>544</v>
      </c>
      <c r="L72" s="109" t="s">
        <v>26</v>
      </c>
      <c r="N72" s="109">
        <v>0</v>
      </c>
      <c r="P72" s="108">
        <v>2533.4699999999998</v>
      </c>
      <c r="Q72" s="108">
        <v>2533.4699999999998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544</v>
      </c>
      <c r="L73" s="109" t="s">
        <v>26</v>
      </c>
      <c r="N73" s="108">
        <v>-15029.98</v>
      </c>
      <c r="P73" s="108">
        <v>2492623.1</v>
      </c>
      <c r="Q73" s="108">
        <v>2487336.11</v>
      </c>
      <c r="R73" s="108">
        <v>-9742.99</v>
      </c>
    </row>
    <row r="74" spans="4:18" x14ac:dyDescent="0.2">
      <c r="D74" s="109" t="s">
        <v>384</v>
      </c>
      <c r="F74" s="109">
        <v>138901</v>
      </c>
      <c r="I74" s="109">
        <v>500776</v>
      </c>
      <c r="J74" s="109" t="s">
        <v>424</v>
      </c>
      <c r="K74" s="109" t="s">
        <v>543</v>
      </c>
      <c r="L74" s="109" t="s">
        <v>26</v>
      </c>
      <c r="N74" s="108">
        <v>911174.69</v>
      </c>
      <c r="P74" s="108">
        <v>403536.31</v>
      </c>
      <c r="Q74" s="109">
        <v>0</v>
      </c>
      <c r="R74" s="108">
        <v>1314711</v>
      </c>
    </row>
    <row r="75" spans="4:18" x14ac:dyDescent="0.2">
      <c r="D75" s="109" t="s">
        <v>384</v>
      </c>
      <c r="F75" s="109">
        <v>138901</v>
      </c>
      <c r="I75" s="109">
        <v>500781</v>
      </c>
      <c r="J75" s="109" t="s">
        <v>424</v>
      </c>
      <c r="K75" s="109" t="s">
        <v>544</v>
      </c>
      <c r="L75" s="109" t="s">
        <v>26</v>
      </c>
      <c r="N75" s="108">
        <v>5422.47</v>
      </c>
      <c r="P75" s="108">
        <v>550528.37</v>
      </c>
      <c r="Q75" s="108">
        <v>549345.93000000005</v>
      </c>
      <c r="R75" s="108">
        <v>6604.91</v>
      </c>
    </row>
    <row r="76" spans="4:18" x14ac:dyDescent="0.2">
      <c r="D76" s="109" t="s">
        <v>384</v>
      </c>
      <c r="F76" s="109">
        <v>138901</v>
      </c>
      <c r="I76" s="109">
        <v>500781</v>
      </c>
      <c r="J76" s="109" t="s">
        <v>424</v>
      </c>
      <c r="K76" s="109" t="s">
        <v>543</v>
      </c>
      <c r="L76" s="109" t="s">
        <v>26</v>
      </c>
      <c r="N76" s="108">
        <v>194999.52</v>
      </c>
      <c r="P76" s="108">
        <v>90156.34</v>
      </c>
      <c r="Q76" s="109">
        <v>0</v>
      </c>
      <c r="R76" s="108">
        <v>285155.86</v>
      </c>
    </row>
    <row r="77" spans="4:18" x14ac:dyDescent="0.2">
      <c r="D77" s="109" t="s">
        <v>384</v>
      </c>
      <c r="F77" s="109">
        <v>138901</v>
      </c>
      <c r="I77" s="109">
        <v>500787</v>
      </c>
      <c r="J77" s="109" t="s">
        <v>775</v>
      </c>
      <c r="K77" s="109" t="s">
        <v>544</v>
      </c>
      <c r="L77" s="109" t="s">
        <v>26</v>
      </c>
      <c r="N77" s="108">
        <v>-27879.919999999998</v>
      </c>
      <c r="P77" s="108">
        <v>29745.89</v>
      </c>
      <c r="Q77" s="108">
        <v>25160.47</v>
      </c>
      <c r="R77" s="108">
        <v>-23294.5</v>
      </c>
    </row>
    <row r="78" spans="4:18" x14ac:dyDescent="0.2">
      <c r="D78" s="109" t="s">
        <v>384</v>
      </c>
      <c r="F78" s="109">
        <v>138901</v>
      </c>
      <c r="I78" s="109">
        <v>500787</v>
      </c>
      <c r="J78" s="109" t="s">
        <v>775</v>
      </c>
      <c r="K78" s="109" t="s">
        <v>543</v>
      </c>
      <c r="L78" s="109" t="s">
        <v>26</v>
      </c>
      <c r="N78" s="108">
        <v>627680.76</v>
      </c>
      <c r="P78" s="108">
        <v>107148.91</v>
      </c>
      <c r="Q78" s="108">
        <v>229103.35</v>
      </c>
      <c r="R78" s="108">
        <v>505726.32</v>
      </c>
    </row>
    <row r="79" spans="4:18" x14ac:dyDescent="0.2">
      <c r="D79" s="109" t="s">
        <v>384</v>
      </c>
      <c r="F79" s="109">
        <v>138901</v>
      </c>
      <c r="I79" s="109">
        <v>500793</v>
      </c>
      <c r="J79" s="109" t="s">
        <v>753</v>
      </c>
      <c r="K79" s="109" t="s">
        <v>544</v>
      </c>
      <c r="L79" s="109" t="s">
        <v>26</v>
      </c>
      <c r="N79" s="108">
        <v>-8072.56</v>
      </c>
      <c r="P79" s="108">
        <v>267870.40999999997</v>
      </c>
      <c r="Q79" s="108">
        <v>267677</v>
      </c>
      <c r="R79" s="108">
        <v>-7879.15</v>
      </c>
    </row>
    <row r="80" spans="4:18" x14ac:dyDescent="0.2">
      <c r="D80" s="109" t="s">
        <v>384</v>
      </c>
      <c r="F80" s="109">
        <v>138901</v>
      </c>
      <c r="I80" s="109">
        <v>500793</v>
      </c>
      <c r="J80" s="109" t="s">
        <v>753</v>
      </c>
      <c r="K80" s="109" t="s">
        <v>543</v>
      </c>
      <c r="L80" s="109" t="s">
        <v>26</v>
      </c>
      <c r="N80" s="108">
        <v>52428.160000000003</v>
      </c>
      <c r="P80" s="108">
        <v>40336.199999999997</v>
      </c>
      <c r="Q80" s="108">
        <v>44549.03</v>
      </c>
      <c r="R80" s="108">
        <v>48215.33</v>
      </c>
    </row>
    <row r="81" spans="4:18" x14ac:dyDescent="0.2">
      <c r="D81" s="109" t="s">
        <v>384</v>
      </c>
      <c r="F81" s="109">
        <v>138901</v>
      </c>
      <c r="I81" s="109">
        <v>500796</v>
      </c>
      <c r="J81" s="109" t="s">
        <v>776</v>
      </c>
      <c r="K81" s="109" t="s">
        <v>543</v>
      </c>
      <c r="L81" s="109" t="s">
        <v>26</v>
      </c>
      <c r="N81" s="108">
        <v>8798.08</v>
      </c>
      <c r="P81" s="108">
        <v>11746.81</v>
      </c>
      <c r="Q81" s="108">
        <v>10215.07</v>
      </c>
      <c r="R81" s="108">
        <v>10329.82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K82" s="109" t="s">
        <v>544</v>
      </c>
      <c r="L82" s="109" t="s">
        <v>26</v>
      </c>
      <c r="N82" s="109">
        <v>-536.67999999999995</v>
      </c>
      <c r="P82" s="108">
        <v>2885258.81</v>
      </c>
      <c r="Q82" s="108">
        <v>2879546.95</v>
      </c>
      <c r="R82" s="108">
        <v>5175.18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543</v>
      </c>
      <c r="L83" s="109" t="s">
        <v>26</v>
      </c>
      <c r="N83" s="108">
        <v>968698.61</v>
      </c>
      <c r="P83" s="108">
        <v>802013.77</v>
      </c>
      <c r="Q83" s="109">
        <v>0</v>
      </c>
      <c r="R83" s="108">
        <v>1770712.38</v>
      </c>
    </row>
    <row r="84" spans="4:18" x14ac:dyDescent="0.2">
      <c r="D84" s="109" t="s">
        <v>384</v>
      </c>
      <c r="F84" s="109">
        <v>138901</v>
      </c>
      <c r="I84" s="109">
        <v>500807</v>
      </c>
      <c r="J84" s="109" t="s">
        <v>427</v>
      </c>
      <c r="K84" s="109" t="s">
        <v>544</v>
      </c>
      <c r="L84" s="109" t="s">
        <v>26</v>
      </c>
      <c r="N84" s="108">
        <v>-169588.37</v>
      </c>
      <c r="P84" s="108">
        <v>1352597.66</v>
      </c>
      <c r="Q84" s="108">
        <v>1349676.69</v>
      </c>
      <c r="R84" s="108">
        <v>-166667.4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K85" s="109" t="s">
        <v>543</v>
      </c>
      <c r="L85" s="109" t="s">
        <v>26</v>
      </c>
      <c r="N85" s="108">
        <v>664690.97</v>
      </c>
      <c r="P85" s="108">
        <v>410136.98</v>
      </c>
      <c r="Q85" s="109">
        <v>0</v>
      </c>
      <c r="R85" s="108">
        <v>1074827.95</v>
      </c>
    </row>
    <row r="86" spans="4:18" x14ac:dyDescent="0.2">
      <c r="D86" s="109" t="s">
        <v>384</v>
      </c>
      <c r="F86" s="109">
        <v>138901</v>
      </c>
      <c r="I86" s="109">
        <v>500808</v>
      </c>
      <c r="J86" s="109" t="s">
        <v>427</v>
      </c>
      <c r="K86" s="109" t="s">
        <v>544</v>
      </c>
      <c r="L86" s="109" t="s">
        <v>26</v>
      </c>
      <c r="N86" s="108">
        <v>-128056.7</v>
      </c>
      <c r="P86" s="108">
        <v>955563.06</v>
      </c>
      <c r="Q86" s="108">
        <v>953007.08</v>
      </c>
      <c r="R86" s="108">
        <v>-125500.72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K87" s="109" t="s">
        <v>543</v>
      </c>
      <c r="L87" s="109" t="s">
        <v>26</v>
      </c>
      <c r="N87" s="108">
        <v>561296.75</v>
      </c>
      <c r="P87" s="108">
        <v>358890.9</v>
      </c>
      <c r="Q87" s="109">
        <v>0</v>
      </c>
      <c r="R87" s="108">
        <v>920187.65</v>
      </c>
    </row>
    <row r="88" spans="4:18" x14ac:dyDescent="0.2">
      <c r="D88" s="109" t="s">
        <v>384</v>
      </c>
      <c r="F88" s="109">
        <v>138901</v>
      </c>
      <c r="I88" s="109">
        <v>500827</v>
      </c>
      <c r="J88" s="109" t="s">
        <v>427</v>
      </c>
      <c r="K88" s="109" t="s">
        <v>544</v>
      </c>
      <c r="L88" s="109" t="s">
        <v>26</v>
      </c>
      <c r="N88" s="108">
        <v>-168605.54</v>
      </c>
      <c r="P88" s="108">
        <v>1176559.08</v>
      </c>
      <c r="Q88" s="108">
        <v>1172512.6399999999</v>
      </c>
      <c r="R88" s="108">
        <v>-164559.1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K89" s="109" t="s">
        <v>543</v>
      </c>
      <c r="L89" s="109" t="s">
        <v>26</v>
      </c>
      <c r="N89" s="108">
        <v>854479.81</v>
      </c>
      <c r="P89" s="108">
        <v>568169.98</v>
      </c>
      <c r="Q89" s="109">
        <v>0</v>
      </c>
      <c r="R89" s="108">
        <v>1422649.79</v>
      </c>
    </row>
    <row r="90" spans="4:18" x14ac:dyDescent="0.2">
      <c r="D90" s="109" t="s">
        <v>384</v>
      </c>
      <c r="F90" s="109">
        <v>138901</v>
      </c>
      <c r="I90" s="109">
        <v>500840</v>
      </c>
      <c r="J90" s="109" t="s">
        <v>428</v>
      </c>
      <c r="K90" s="109" t="s">
        <v>544</v>
      </c>
      <c r="L90" s="109" t="s">
        <v>26</v>
      </c>
      <c r="N90" s="108">
        <v>-12877.83</v>
      </c>
      <c r="P90" s="108">
        <v>247069.5</v>
      </c>
      <c r="Q90" s="108">
        <v>246322.34</v>
      </c>
      <c r="R90" s="108">
        <v>-12130.67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K91" s="109" t="s">
        <v>543</v>
      </c>
      <c r="L91" s="109" t="s">
        <v>26</v>
      </c>
      <c r="N91" s="108">
        <v>181978.34</v>
      </c>
      <c r="P91" s="108">
        <v>60515.53</v>
      </c>
      <c r="Q91" s="108">
        <v>48861.96</v>
      </c>
      <c r="R91" s="108">
        <v>193631.91</v>
      </c>
    </row>
    <row r="92" spans="4:18" x14ac:dyDescent="0.2">
      <c r="D92" s="109" t="s">
        <v>384</v>
      </c>
      <c r="F92" s="109">
        <v>138901</v>
      </c>
      <c r="I92" s="109">
        <v>500845</v>
      </c>
      <c r="J92" s="109" t="s">
        <v>754</v>
      </c>
      <c r="K92" s="109" t="s">
        <v>544</v>
      </c>
      <c r="L92" s="109" t="s">
        <v>26</v>
      </c>
      <c r="N92" s="108">
        <v>-248604.74</v>
      </c>
      <c r="P92" s="108">
        <v>2965359.68</v>
      </c>
      <c r="Q92" s="108">
        <v>2976877.62</v>
      </c>
      <c r="R92" s="108">
        <v>-260122.68</v>
      </c>
    </row>
    <row r="93" spans="4:18" x14ac:dyDescent="0.2">
      <c r="D93" s="109" t="s">
        <v>384</v>
      </c>
      <c r="F93" s="109">
        <v>138901</v>
      </c>
      <c r="I93" s="109">
        <v>500845</v>
      </c>
      <c r="J93" s="109" t="s">
        <v>754</v>
      </c>
      <c r="K93" s="109" t="s">
        <v>543</v>
      </c>
      <c r="L93" s="109" t="s">
        <v>26</v>
      </c>
      <c r="N93" s="108">
        <v>4102847.02</v>
      </c>
      <c r="P93" s="108">
        <v>1312998.83</v>
      </c>
      <c r="Q93" s="108">
        <v>3975954.01</v>
      </c>
      <c r="R93" s="108">
        <v>1439891.84</v>
      </c>
    </row>
    <row r="94" spans="4:18" x14ac:dyDescent="0.2">
      <c r="D94" s="109" t="s">
        <v>384</v>
      </c>
      <c r="F94" s="109">
        <v>138901</v>
      </c>
      <c r="I94" s="109">
        <v>500846</v>
      </c>
      <c r="J94" s="109" t="s">
        <v>754</v>
      </c>
      <c r="K94" s="109" t="s">
        <v>544</v>
      </c>
      <c r="L94" s="109" t="s">
        <v>26</v>
      </c>
      <c r="N94" s="108">
        <v>-12996.08</v>
      </c>
      <c r="P94" s="108">
        <v>195057.52</v>
      </c>
      <c r="Q94" s="108">
        <v>195603.04</v>
      </c>
      <c r="R94" s="108">
        <v>-13541.6</v>
      </c>
    </row>
    <row r="95" spans="4:18" x14ac:dyDescent="0.2">
      <c r="D95" s="109" t="s">
        <v>384</v>
      </c>
      <c r="F95" s="109">
        <v>138901</v>
      </c>
      <c r="I95" s="109">
        <v>500846</v>
      </c>
      <c r="J95" s="109" t="s">
        <v>754</v>
      </c>
      <c r="K95" s="109" t="s">
        <v>543</v>
      </c>
      <c r="L95" s="109" t="s">
        <v>26</v>
      </c>
      <c r="N95" s="108">
        <v>195870.51</v>
      </c>
      <c r="P95" s="108">
        <v>61158.85</v>
      </c>
      <c r="Q95" s="108">
        <v>188529.63</v>
      </c>
      <c r="R95" s="108">
        <v>68499.73</v>
      </c>
    </row>
    <row r="96" spans="4:18" x14ac:dyDescent="0.2">
      <c r="D96" s="109" t="s">
        <v>384</v>
      </c>
      <c r="F96" s="109">
        <v>138901</v>
      </c>
      <c r="I96" s="109">
        <v>500856</v>
      </c>
      <c r="J96" s="109" t="s">
        <v>755</v>
      </c>
      <c r="K96" s="109" t="s">
        <v>544</v>
      </c>
      <c r="L96" s="109" t="s">
        <v>26</v>
      </c>
      <c r="N96" s="109">
        <v>0</v>
      </c>
      <c r="P96" s="109">
        <v>0</v>
      </c>
      <c r="Q96" s="109">
        <v>0</v>
      </c>
      <c r="R96" s="109">
        <v>0</v>
      </c>
    </row>
    <row r="97" spans="4:18" x14ac:dyDescent="0.2">
      <c r="D97" s="109" t="s">
        <v>384</v>
      </c>
      <c r="F97" s="109">
        <v>138901</v>
      </c>
      <c r="I97" s="109">
        <v>500856</v>
      </c>
      <c r="J97" s="109" t="s">
        <v>755</v>
      </c>
      <c r="K97" s="109" t="s">
        <v>543</v>
      </c>
      <c r="L97" s="109" t="s">
        <v>26</v>
      </c>
      <c r="N97" s="109">
        <v>0</v>
      </c>
      <c r="P97" s="109">
        <v>0</v>
      </c>
      <c r="Q97" s="109">
        <v>0</v>
      </c>
      <c r="R97" s="109">
        <v>0</v>
      </c>
    </row>
    <row r="98" spans="4:18" x14ac:dyDescent="0.2">
      <c r="D98" s="109" t="s">
        <v>384</v>
      </c>
      <c r="F98" s="109">
        <v>138901</v>
      </c>
      <c r="I98" s="109">
        <v>500875</v>
      </c>
      <c r="J98" s="109" t="s">
        <v>777</v>
      </c>
      <c r="K98" s="109" t="s">
        <v>544</v>
      </c>
      <c r="L98" s="109" t="s">
        <v>26</v>
      </c>
      <c r="N98" s="108">
        <v>-5103.8100000000004</v>
      </c>
      <c r="P98" s="108">
        <v>85298.52</v>
      </c>
      <c r="Q98" s="108">
        <v>86561.18</v>
      </c>
      <c r="R98" s="108">
        <v>-6366.47</v>
      </c>
    </row>
    <row r="99" spans="4:18" x14ac:dyDescent="0.2">
      <c r="D99" s="109" t="s">
        <v>384</v>
      </c>
      <c r="F99" s="109">
        <v>138901</v>
      </c>
      <c r="I99" s="109">
        <v>500875</v>
      </c>
      <c r="J99" s="109" t="s">
        <v>777</v>
      </c>
      <c r="K99" s="109" t="s">
        <v>543</v>
      </c>
      <c r="L99" s="109" t="s">
        <v>26</v>
      </c>
      <c r="N99" s="108">
        <v>162205.70000000001</v>
      </c>
      <c r="P99" s="108">
        <v>117932.42</v>
      </c>
      <c r="Q99" s="109">
        <v>0</v>
      </c>
      <c r="R99" s="108">
        <v>280138.12</v>
      </c>
    </row>
    <row r="100" spans="4:18" x14ac:dyDescent="0.2">
      <c r="D100" s="109" t="s">
        <v>384</v>
      </c>
      <c r="F100" s="109">
        <v>138901</v>
      </c>
      <c r="I100" s="109">
        <v>500877</v>
      </c>
      <c r="J100" s="109" t="s">
        <v>634</v>
      </c>
      <c r="K100" s="109" t="s">
        <v>544</v>
      </c>
      <c r="L100" s="109" t="s">
        <v>26</v>
      </c>
      <c r="N100" s="108">
        <v>-194558.93</v>
      </c>
      <c r="P100" s="108">
        <v>2327267.29</v>
      </c>
      <c r="Q100" s="108">
        <v>2326673.2599999998</v>
      </c>
      <c r="R100" s="108">
        <v>-193964.9</v>
      </c>
    </row>
    <row r="101" spans="4:18" x14ac:dyDescent="0.2">
      <c r="D101" s="109" t="s">
        <v>384</v>
      </c>
      <c r="F101" s="109">
        <v>138901</v>
      </c>
      <c r="I101" s="109">
        <v>500877</v>
      </c>
      <c r="J101" s="109" t="s">
        <v>634</v>
      </c>
      <c r="K101" s="109" t="s">
        <v>543</v>
      </c>
      <c r="L101" s="109" t="s">
        <v>26</v>
      </c>
      <c r="N101" s="108">
        <v>295248.06</v>
      </c>
      <c r="P101" s="108">
        <v>945309.22</v>
      </c>
      <c r="Q101" s="109">
        <v>0</v>
      </c>
      <c r="R101" s="108">
        <v>1240557.28</v>
      </c>
    </row>
    <row r="102" spans="4:18" x14ac:dyDescent="0.2">
      <c r="D102" s="109" t="s">
        <v>384</v>
      </c>
      <c r="F102" s="109">
        <v>138901</v>
      </c>
      <c r="I102" s="109">
        <v>500878</v>
      </c>
      <c r="J102" s="109" t="s">
        <v>430</v>
      </c>
      <c r="K102" s="109" t="s">
        <v>543</v>
      </c>
      <c r="L102" s="109" t="s">
        <v>26</v>
      </c>
      <c r="N102" s="108">
        <v>1473.47</v>
      </c>
      <c r="P102" s="108">
        <v>6859.25</v>
      </c>
      <c r="Q102" s="108">
        <v>7612.42</v>
      </c>
      <c r="R102" s="109">
        <v>720.3</v>
      </c>
    </row>
    <row r="103" spans="4:18" x14ac:dyDescent="0.2">
      <c r="D103" s="109" t="s">
        <v>384</v>
      </c>
      <c r="F103" s="109">
        <v>138901</v>
      </c>
      <c r="I103" s="109">
        <v>500883</v>
      </c>
      <c r="J103" s="109" t="s">
        <v>431</v>
      </c>
      <c r="K103" s="109" t="s">
        <v>544</v>
      </c>
      <c r="L103" s="109" t="s">
        <v>26</v>
      </c>
      <c r="N103" s="108">
        <v>-31532.9</v>
      </c>
      <c r="P103" s="108">
        <v>134020.9</v>
      </c>
      <c r="Q103" s="108">
        <v>134027.57999999999</v>
      </c>
      <c r="R103" s="108">
        <v>-31539.58</v>
      </c>
    </row>
    <row r="104" spans="4:18" x14ac:dyDescent="0.2">
      <c r="D104" s="109" t="s">
        <v>384</v>
      </c>
      <c r="F104" s="109">
        <v>138901</v>
      </c>
      <c r="I104" s="109">
        <v>500883</v>
      </c>
      <c r="J104" s="109" t="s">
        <v>431</v>
      </c>
      <c r="K104" s="109" t="s">
        <v>543</v>
      </c>
      <c r="L104" s="109" t="s">
        <v>26</v>
      </c>
      <c r="N104" s="108">
        <v>83473.88</v>
      </c>
      <c r="P104" s="108">
        <v>47830.89</v>
      </c>
      <c r="Q104" s="108">
        <v>55498.39</v>
      </c>
      <c r="R104" s="108">
        <v>75806.38</v>
      </c>
    </row>
    <row r="105" spans="4:18" x14ac:dyDescent="0.2">
      <c r="D105" s="109" t="s">
        <v>384</v>
      </c>
      <c r="F105" s="109">
        <v>138901</v>
      </c>
      <c r="I105" s="109">
        <v>500884</v>
      </c>
      <c r="J105" s="109" t="s">
        <v>431</v>
      </c>
      <c r="K105" s="109" t="s">
        <v>544</v>
      </c>
      <c r="L105" s="109" t="s">
        <v>26</v>
      </c>
      <c r="N105" s="108">
        <v>-45950.97</v>
      </c>
      <c r="P105" s="108">
        <v>187660.68</v>
      </c>
      <c r="Q105" s="108">
        <v>187671.73</v>
      </c>
      <c r="R105" s="108">
        <v>-45962.02</v>
      </c>
    </row>
    <row r="106" spans="4:18" x14ac:dyDescent="0.2">
      <c r="D106" s="109" t="s">
        <v>384</v>
      </c>
      <c r="F106" s="109">
        <v>138901</v>
      </c>
      <c r="I106" s="109">
        <v>500884</v>
      </c>
      <c r="J106" s="109" t="s">
        <v>431</v>
      </c>
      <c r="K106" s="109" t="s">
        <v>543</v>
      </c>
      <c r="L106" s="109" t="s">
        <v>26</v>
      </c>
      <c r="N106" s="108">
        <v>130919.64</v>
      </c>
      <c r="P106" s="108">
        <v>79767.740000000005</v>
      </c>
      <c r="Q106" s="108">
        <v>90810.5</v>
      </c>
      <c r="R106" s="108">
        <v>119876.88</v>
      </c>
    </row>
    <row r="107" spans="4:18" x14ac:dyDescent="0.2">
      <c r="D107" s="109" t="s">
        <v>384</v>
      </c>
      <c r="F107" s="109">
        <v>138901</v>
      </c>
      <c r="I107" s="109">
        <v>500885</v>
      </c>
      <c r="J107" s="109" t="s">
        <v>432</v>
      </c>
      <c r="K107" s="109" t="s">
        <v>544</v>
      </c>
      <c r="L107" s="109" t="s">
        <v>26</v>
      </c>
      <c r="N107" s="108">
        <v>-43372.82</v>
      </c>
      <c r="P107" s="108">
        <v>685132.89</v>
      </c>
      <c r="Q107" s="108">
        <v>684051.38</v>
      </c>
      <c r="R107" s="108">
        <v>-42291.31</v>
      </c>
    </row>
    <row r="108" spans="4:18" x14ac:dyDescent="0.2">
      <c r="D108" s="109" t="s">
        <v>384</v>
      </c>
      <c r="F108" s="109">
        <v>138901</v>
      </c>
      <c r="I108" s="109">
        <v>500885</v>
      </c>
      <c r="J108" s="109" t="s">
        <v>432</v>
      </c>
      <c r="K108" s="109" t="s">
        <v>543</v>
      </c>
      <c r="L108" s="109" t="s">
        <v>26</v>
      </c>
      <c r="N108" s="108">
        <v>756274.02</v>
      </c>
      <c r="P108" s="108">
        <v>292069.75</v>
      </c>
      <c r="Q108" s="108">
        <v>939359.24</v>
      </c>
      <c r="R108" s="108">
        <v>108984.53</v>
      </c>
    </row>
    <row r="109" spans="4:18" x14ac:dyDescent="0.2">
      <c r="D109" s="109" t="s">
        <v>384</v>
      </c>
      <c r="F109" s="109">
        <v>138901</v>
      </c>
      <c r="I109" s="109">
        <v>500896</v>
      </c>
      <c r="J109" s="109" t="s">
        <v>756</v>
      </c>
      <c r="K109" s="109" t="s">
        <v>544</v>
      </c>
      <c r="L109" s="109" t="s">
        <v>26</v>
      </c>
      <c r="N109" s="108">
        <v>-5262.79</v>
      </c>
      <c r="P109" s="108">
        <v>77304.61</v>
      </c>
      <c r="Q109" s="108">
        <v>77150.320000000007</v>
      </c>
      <c r="R109" s="108">
        <v>-5108.5</v>
      </c>
    </row>
    <row r="110" spans="4:18" x14ac:dyDescent="0.2">
      <c r="D110" s="109" t="s">
        <v>384</v>
      </c>
      <c r="F110" s="109">
        <v>138901</v>
      </c>
      <c r="I110" s="109">
        <v>500896</v>
      </c>
      <c r="J110" s="109" t="s">
        <v>756</v>
      </c>
      <c r="K110" s="109" t="s">
        <v>543</v>
      </c>
      <c r="L110" s="109" t="s">
        <v>26</v>
      </c>
      <c r="N110" s="108">
        <v>31413.38</v>
      </c>
      <c r="P110" s="108">
        <v>52609.75</v>
      </c>
      <c r="Q110" s="109">
        <v>0</v>
      </c>
      <c r="R110" s="108">
        <v>84023.13</v>
      </c>
    </row>
    <row r="111" spans="4:18" x14ac:dyDescent="0.2">
      <c r="D111" s="109" t="s">
        <v>384</v>
      </c>
      <c r="F111" s="109">
        <v>138901</v>
      </c>
      <c r="I111" s="109">
        <v>500901</v>
      </c>
      <c r="J111" s="109" t="s">
        <v>778</v>
      </c>
      <c r="K111" s="109" t="s">
        <v>543</v>
      </c>
      <c r="L111" s="109" t="s">
        <v>26</v>
      </c>
      <c r="N111" s="108">
        <v>20712.900000000001</v>
      </c>
      <c r="P111" s="108">
        <v>3427.86</v>
      </c>
      <c r="Q111" s="108">
        <v>14898.6</v>
      </c>
      <c r="R111" s="108">
        <v>9242.16</v>
      </c>
    </row>
    <row r="112" spans="4:18" x14ac:dyDescent="0.2">
      <c r="D112" s="109" t="s">
        <v>384</v>
      </c>
      <c r="F112" s="109">
        <v>138901</v>
      </c>
      <c r="I112" s="109">
        <v>500905</v>
      </c>
      <c r="J112" s="109" t="s">
        <v>433</v>
      </c>
      <c r="K112" s="109" t="s">
        <v>544</v>
      </c>
      <c r="L112" s="109" t="s">
        <v>26</v>
      </c>
      <c r="N112" s="109">
        <v>-300.60000000000002</v>
      </c>
      <c r="P112" s="108">
        <v>5281.49</v>
      </c>
      <c r="Q112" s="108">
        <v>5262.76</v>
      </c>
      <c r="R112" s="109">
        <v>-281.87</v>
      </c>
    </row>
    <row r="113" spans="4:18" x14ac:dyDescent="0.2">
      <c r="D113" s="109" t="s">
        <v>384</v>
      </c>
      <c r="F113" s="109">
        <v>138901</v>
      </c>
      <c r="I113" s="109">
        <v>500905</v>
      </c>
      <c r="J113" s="109" t="s">
        <v>433</v>
      </c>
      <c r="K113" s="109" t="s">
        <v>543</v>
      </c>
      <c r="L113" s="109" t="s">
        <v>26</v>
      </c>
      <c r="N113" s="108">
        <v>4834</v>
      </c>
      <c r="P113" s="108">
        <v>11068.01</v>
      </c>
      <c r="Q113" s="108">
        <v>10327.74</v>
      </c>
      <c r="R113" s="108">
        <v>5574.27</v>
      </c>
    </row>
    <row r="114" spans="4:18" x14ac:dyDescent="0.2">
      <c r="D114" s="109" t="s">
        <v>384</v>
      </c>
      <c r="F114" s="109">
        <v>138901</v>
      </c>
      <c r="I114" s="109">
        <v>500913</v>
      </c>
      <c r="J114" s="109" t="s">
        <v>434</v>
      </c>
      <c r="K114" s="109" t="s">
        <v>544</v>
      </c>
      <c r="L114" s="109" t="s">
        <v>26</v>
      </c>
      <c r="N114" s="108">
        <v>-60978.67</v>
      </c>
      <c r="P114" s="108">
        <v>754554.36</v>
      </c>
      <c r="Q114" s="108">
        <v>743929.57</v>
      </c>
      <c r="R114" s="108">
        <v>-50353.88</v>
      </c>
    </row>
    <row r="115" spans="4:18" x14ac:dyDescent="0.2">
      <c r="D115" s="109" t="s">
        <v>384</v>
      </c>
      <c r="F115" s="109">
        <v>138901</v>
      </c>
      <c r="I115" s="109">
        <v>500913</v>
      </c>
      <c r="J115" s="109" t="s">
        <v>434</v>
      </c>
      <c r="K115" s="109" t="s">
        <v>543</v>
      </c>
      <c r="L115" s="109" t="s">
        <v>26</v>
      </c>
      <c r="N115" s="108">
        <v>2105994</v>
      </c>
      <c r="P115" s="108">
        <v>1513755.78</v>
      </c>
      <c r="Q115" s="108">
        <v>994815.01</v>
      </c>
      <c r="R115" s="108">
        <v>2624934.77</v>
      </c>
    </row>
    <row r="116" spans="4:18" x14ac:dyDescent="0.2">
      <c r="D116" s="109" t="s">
        <v>384</v>
      </c>
      <c r="F116" s="109">
        <v>138901</v>
      </c>
      <c r="I116" s="109">
        <v>500914</v>
      </c>
      <c r="J116" s="109" t="s">
        <v>435</v>
      </c>
      <c r="K116" s="109" t="s">
        <v>544</v>
      </c>
      <c r="L116" s="109" t="s">
        <v>26</v>
      </c>
      <c r="N116" s="108">
        <v>-10187.780000000001</v>
      </c>
      <c r="P116" s="108">
        <v>115982.86</v>
      </c>
      <c r="Q116" s="108">
        <v>115424.66</v>
      </c>
      <c r="R116" s="108">
        <v>-9629.58</v>
      </c>
    </row>
    <row r="117" spans="4:18" x14ac:dyDescent="0.2">
      <c r="D117" s="109" t="s">
        <v>384</v>
      </c>
      <c r="F117" s="109">
        <v>138901</v>
      </c>
      <c r="I117" s="109">
        <v>500914</v>
      </c>
      <c r="J117" s="109" t="s">
        <v>435</v>
      </c>
      <c r="K117" s="109" t="s">
        <v>543</v>
      </c>
      <c r="L117" s="109" t="s">
        <v>26</v>
      </c>
      <c r="N117" s="108">
        <v>104800.58</v>
      </c>
      <c r="P117" s="108">
        <v>80751.14</v>
      </c>
      <c r="Q117" s="109">
        <v>0</v>
      </c>
      <c r="R117" s="108">
        <v>185551.72</v>
      </c>
    </row>
    <row r="118" spans="4:18" x14ac:dyDescent="0.2">
      <c r="D118" s="109" t="s">
        <v>384</v>
      </c>
      <c r="F118" s="109">
        <v>138901</v>
      </c>
      <c r="I118" s="109">
        <v>500915</v>
      </c>
      <c r="J118" s="109" t="s">
        <v>779</v>
      </c>
      <c r="K118" s="109" t="s">
        <v>543</v>
      </c>
      <c r="L118" s="109" t="s">
        <v>26</v>
      </c>
      <c r="N118" s="108">
        <v>18790.09</v>
      </c>
      <c r="P118" s="108">
        <v>13214.76</v>
      </c>
      <c r="Q118" s="108">
        <v>3788.97</v>
      </c>
      <c r="R118" s="108">
        <v>28215.88</v>
      </c>
    </row>
    <row r="119" spans="4:18" x14ac:dyDescent="0.2">
      <c r="D119" s="109" t="s">
        <v>384</v>
      </c>
      <c r="F119" s="109">
        <v>138901</v>
      </c>
      <c r="I119" s="109">
        <v>500918</v>
      </c>
      <c r="J119" s="109" t="s">
        <v>434</v>
      </c>
      <c r="K119" s="109" t="s">
        <v>544</v>
      </c>
      <c r="L119" s="109" t="s">
        <v>26</v>
      </c>
      <c r="N119" s="108">
        <v>-3298.12</v>
      </c>
      <c r="P119" s="108">
        <v>49461.63</v>
      </c>
      <c r="Q119" s="108">
        <v>49520.03</v>
      </c>
      <c r="R119" s="108">
        <v>-3356.52</v>
      </c>
    </row>
    <row r="120" spans="4:18" x14ac:dyDescent="0.2">
      <c r="D120" s="109" t="s">
        <v>384</v>
      </c>
      <c r="F120" s="109">
        <v>138901</v>
      </c>
      <c r="I120" s="109">
        <v>500918</v>
      </c>
      <c r="J120" s="109" t="s">
        <v>434</v>
      </c>
      <c r="K120" s="109" t="s">
        <v>543</v>
      </c>
      <c r="L120" s="109" t="s">
        <v>26</v>
      </c>
      <c r="N120" s="108">
        <v>32133.42</v>
      </c>
      <c r="P120" s="108">
        <v>40181.57</v>
      </c>
      <c r="Q120" s="108">
        <v>44577.29</v>
      </c>
      <c r="R120" s="108">
        <v>27737.7</v>
      </c>
    </row>
    <row r="121" spans="4:18" x14ac:dyDescent="0.2">
      <c r="D121" s="109" t="s">
        <v>384</v>
      </c>
      <c r="F121" s="109">
        <v>138901</v>
      </c>
      <c r="I121" s="109">
        <v>500927</v>
      </c>
      <c r="J121" s="109" t="s">
        <v>436</v>
      </c>
      <c r="K121" s="109" t="s">
        <v>544</v>
      </c>
      <c r="L121" s="109" t="s">
        <v>26</v>
      </c>
      <c r="N121" s="108">
        <v>-6499.32</v>
      </c>
      <c r="P121" s="108">
        <v>17478.240000000002</v>
      </c>
      <c r="Q121" s="108">
        <v>16204.65</v>
      </c>
      <c r="R121" s="108">
        <v>-5225.7299999999996</v>
      </c>
    </row>
    <row r="122" spans="4:18" x14ac:dyDescent="0.2">
      <c r="D122" s="109" t="s">
        <v>384</v>
      </c>
      <c r="F122" s="109">
        <v>138901</v>
      </c>
      <c r="I122" s="109">
        <v>500927</v>
      </c>
      <c r="J122" s="109" t="s">
        <v>436</v>
      </c>
      <c r="K122" s="109" t="s">
        <v>543</v>
      </c>
      <c r="L122" s="109" t="s">
        <v>26</v>
      </c>
      <c r="N122" s="108">
        <v>222373.14</v>
      </c>
      <c r="P122" s="108">
        <v>149685.93</v>
      </c>
      <c r="Q122" s="109">
        <v>0</v>
      </c>
      <c r="R122" s="108">
        <v>372059.07</v>
      </c>
    </row>
    <row r="123" spans="4:18" x14ac:dyDescent="0.2">
      <c r="D123" s="109" t="s">
        <v>384</v>
      </c>
      <c r="F123" s="109">
        <v>138901</v>
      </c>
      <c r="I123" s="109">
        <v>500936</v>
      </c>
      <c r="J123" s="109" t="s">
        <v>757</v>
      </c>
      <c r="K123" s="109" t="s">
        <v>544</v>
      </c>
      <c r="L123" s="109" t="s">
        <v>26</v>
      </c>
      <c r="N123" s="108">
        <v>-1628.88</v>
      </c>
      <c r="P123" s="108">
        <v>1628.88</v>
      </c>
      <c r="Q123" s="108">
        <v>2040.78</v>
      </c>
      <c r="R123" s="108">
        <v>-2040.78</v>
      </c>
    </row>
    <row r="124" spans="4:18" x14ac:dyDescent="0.2">
      <c r="D124" s="109" t="s">
        <v>384</v>
      </c>
      <c r="F124" s="109">
        <v>138901</v>
      </c>
      <c r="I124" s="109">
        <v>500936</v>
      </c>
      <c r="J124" s="109" t="s">
        <v>757</v>
      </c>
      <c r="K124" s="109" t="s">
        <v>543</v>
      </c>
      <c r="L124" s="109" t="s">
        <v>26</v>
      </c>
      <c r="N124" s="108">
        <v>120368.93</v>
      </c>
      <c r="P124" s="108">
        <v>73413.460000000006</v>
      </c>
      <c r="Q124" s="108">
        <v>171966.61</v>
      </c>
      <c r="R124" s="108">
        <v>21815.78</v>
      </c>
    </row>
    <row r="125" spans="4:18" x14ac:dyDescent="0.2">
      <c r="D125" s="109" t="s">
        <v>384</v>
      </c>
      <c r="F125" s="109">
        <v>138901</v>
      </c>
      <c r="I125" s="109">
        <v>500937</v>
      </c>
      <c r="J125" s="109" t="s">
        <v>437</v>
      </c>
      <c r="K125" s="109" t="s">
        <v>544</v>
      </c>
      <c r="L125" s="109" t="s">
        <v>26</v>
      </c>
      <c r="N125" s="108">
        <v>-26395.759999999998</v>
      </c>
      <c r="P125" s="108">
        <v>28939.19</v>
      </c>
      <c r="Q125" s="108">
        <v>23696.61</v>
      </c>
      <c r="R125" s="108">
        <v>-21153.18</v>
      </c>
    </row>
    <row r="126" spans="4:18" x14ac:dyDescent="0.2">
      <c r="D126" s="109" t="s">
        <v>384</v>
      </c>
      <c r="F126" s="109">
        <v>138901</v>
      </c>
      <c r="I126" s="109">
        <v>500937</v>
      </c>
      <c r="J126" s="109" t="s">
        <v>437</v>
      </c>
      <c r="K126" s="109" t="s">
        <v>543</v>
      </c>
      <c r="L126" s="109" t="s">
        <v>26</v>
      </c>
      <c r="N126" s="108">
        <v>756647.23</v>
      </c>
      <c r="P126" s="108">
        <v>262193.25</v>
      </c>
      <c r="Q126" s="108">
        <v>815145.13</v>
      </c>
      <c r="R126" s="108">
        <v>203695.35</v>
      </c>
    </row>
    <row r="127" spans="4:18" x14ac:dyDescent="0.2">
      <c r="D127" s="109" t="s">
        <v>384</v>
      </c>
      <c r="F127" s="109">
        <v>138901</v>
      </c>
      <c r="I127" s="109">
        <v>500945</v>
      </c>
      <c r="J127" s="109" t="s">
        <v>839</v>
      </c>
      <c r="K127" s="109" t="s">
        <v>544</v>
      </c>
      <c r="L127" s="109" t="s">
        <v>26</v>
      </c>
      <c r="N127" s="109">
        <v>0</v>
      </c>
      <c r="P127" s="109">
        <v>0</v>
      </c>
      <c r="Q127" s="109">
        <v>10.85</v>
      </c>
      <c r="R127" s="109">
        <v>-10.85</v>
      </c>
    </row>
    <row r="128" spans="4:18" x14ac:dyDescent="0.2">
      <c r="D128" s="109" t="s">
        <v>384</v>
      </c>
      <c r="F128" s="109">
        <v>138901</v>
      </c>
      <c r="I128" s="109">
        <v>500945</v>
      </c>
      <c r="J128" s="109" t="s">
        <v>839</v>
      </c>
      <c r="K128" s="109" t="s">
        <v>543</v>
      </c>
      <c r="L128" s="109" t="s">
        <v>26</v>
      </c>
      <c r="N128" s="108">
        <v>1349.58</v>
      </c>
      <c r="P128" s="108">
        <v>12234.17</v>
      </c>
      <c r="Q128" s="109">
        <v>0</v>
      </c>
      <c r="R128" s="108">
        <v>13583.75</v>
      </c>
    </row>
    <row r="129" spans="1:18" x14ac:dyDescent="0.2">
      <c r="D129" s="109" t="s">
        <v>384</v>
      </c>
      <c r="F129" s="109">
        <v>138901</v>
      </c>
      <c r="I129" s="109">
        <v>500946</v>
      </c>
      <c r="J129" s="109" t="s">
        <v>1209</v>
      </c>
      <c r="K129" s="109" t="s">
        <v>543</v>
      </c>
      <c r="L129" s="109" t="s">
        <v>26</v>
      </c>
      <c r="N129" s="109">
        <v>0</v>
      </c>
      <c r="P129" s="109">
        <v>59.65</v>
      </c>
      <c r="Q129" s="109">
        <v>0</v>
      </c>
      <c r="R129" s="109">
        <v>59.65</v>
      </c>
    </row>
    <row r="131" spans="1:18" x14ac:dyDescent="0.2">
      <c r="B131" s="109" t="s">
        <v>442</v>
      </c>
      <c r="D131" s="109" t="s">
        <v>384</v>
      </c>
      <c r="F131" s="109">
        <v>138901</v>
      </c>
      <c r="L131" s="109" t="s">
        <v>26</v>
      </c>
      <c r="N131" s="108">
        <v>68336670.640000001</v>
      </c>
      <c r="P131" s="108">
        <v>142493035.02000001</v>
      </c>
      <c r="Q131" s="108">
        <v>137715252.25</v>
      </c>
      <c r="R131" s="108">
        <v>73114453.409999996</v>
      </c>
    </row>
    <row r="133" spans="1:18" x14ac:dyDescent="0.2">
      <c r="B133" s="109" t="s">
        <v>443</v>
      </c>
      <c r="D133" s="109" t="s">
        <v>384</v>
      </c>
      <c r="L133" s="109" t="s">
        <v>26</v>
      </c>
      <c r="N133" s="108">
        <v>68336670.640000001</v>
      </c>
      <c r="P133" s="108">
        <v>142493035.02000001</v>
      </c>
      <c r="Q133" s="108">
        <v>137715252.25</v>
      </c>
      <c r="R133" s="108">
        <v>73114453.409999996</v>
      </c>
    </row>
    <row r="135" spans="1:18" x14ac:dyDescent="0.2">
      <c r="B135" s="109" t="s">
        <v>444</v>
      </c>
      <c r="L135" s="109" t="s">
        <v>26</v>
      </c>
      <c r="N135" s="108">
        <v>68336670.640000001</v>
      </c>
      <c r="P135" s="108">
        <v>142493035.02000001</v>
      </c>
      <c r="Q135" s="108">
        <v>137715252.25</v>
      </c>
      <c r="R135" s="108">
        <v>73114453.409999996</v>
      </c>
    </row>
    <row r="137" spans="1:18" x14ac:dyDescent="0.2">
      <c r="A137" s="109" t="s">
        <v>1212</v>
      </c>
    </row>
    <row r="138" spans="1:18" x14ac:dyDescent="0.2">
      <c r="A138" s="109" t="s">
        <v>446</v>
      </c>
    </row>
    <row r="139" spans="1:18" x14ac:dyDescent="0.2">
      <c r="A139" s="109" t="s">
        <v>1208</v>
      </c>
    </row>
    <row r="140" spans="1:18" x14ac:dyDescent="0.2">
      <c r="A140" s="109" t="s">
        <v>447</v>
      </c>
    </row>
    <row r="142" spans="1:18" x14ac:dyDescent="0.2">
      <c r="C142" s="109" t="s">
        <v>379</v>
      </c>
      <c r="E142" s="109" t="s">
        <v>374</v>
      </c>
      <c r="G142" s="109" t="s">
        <v>448</v>
      </c>
      <c r="H142" s="109" t="s">
        <v>380</v>
      </c>
      <c r="J142" s="109" t="s">
        <v>381</v>
      </c>
      <c r="M142" s="109" t="s">
        <v>382</v>
      </c>
      <c r="O142" s="109" t="s">
        <v>383</v>
      </c>
    </row>
    <row r="144" spans="1:18" x14ac:dyDescent="0.2">
      <c r="C144" s="109" t="s">
        <v>26</v>
      </c>
      <c r="E144" s="109" t="s">
        <v>384</v>
      </c>
      <c r="G144" s="109" t="s">
        <v>543</v>
      </c>
      <c r="H144" s="108">
        <v>66770858.090000004</v>
      </c>
      <c r="J144" s="108">
        <v>20746382.539999999</v>
      </c>
      <c r="M144" s="108">
        <v>16297882.6</v>
      </c>
      <c r="O144" s="108">
        <v>71219358.030000001</v>
      </c>
    </row>
    <row r="145" spans="2:15" x14ac:dyDescent="0.2">
      <c r="C145" s="109" t="s">
        <v>26</v>
      </c>
      <c r="E145" s="109" t="s">
        <v>384</v>
      </c>
      <c r="G145" s="109" t="s">
        <v>544</v>
      </c>
      <c r="H145" s="108">
        <v>1565812.55</v>
      </c>
      <c r="J145" s="108">
        <v>121746652.48</v>
      </c>
      <c r="M145" s="108">
        <v>121417369.65000001</v>
      </c>
      <c r="O145" s="108">
        <v>1895095.38</v>
      </c>
    </row>
    <row r="147" spans="2:15" x14ac:dyDescent="0.2">
      <c r="B147" s="109" t="s">
        <v>442</v>
      </c>
      <c r="C147" s="109" t="s">
        <v>26</v>
      </c>
      <c r="H147" s="108">
        <v>68336670.640000001</v>
      </c>
      <c r="J147" s="108">
        <v>142493035.02000001</v>
      </c>
      <c r="M147" s="108">
        <v>137715252.25</v>
      </c>
      <c r="O147" s="108">
        <v>73114453.409999996</v>
      </c>
    </row>
  </sheetData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6"/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9">
        <v>621.77</v>
      </c>
      <c r="O7" s="109"/>
      <c r="P7" s="109">
        <v>158.82</v>
      </c>
      <c r="Q7" s="109">
        <v>780.59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-61.76</v>
      </c>
      <c r="O8" s="109"/>
      <c r="P8" s="109">
        <v>348.84</v>
      </c>
      <c r="Q8" s="109">
        <v>287.08</v>
      </c>
      <c r="R8" s="109">
        <v>0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500538</v>
      </c>
      <c r="J9" s="109" t="s">
        <v>403</v>
      </c>
      <c r="K9" s="109" t="s">
        <v>559</v>
      </c>
      <c r="L9" s="109" t="s">
        <v>26</v>
      </c>
      <c r="M9" s="109"/>
      <c r="N9" s="109">
        <v>1.85</v>
      </c>
      <c r="O9" s="109"/>
      <c r="P9" s="109">
        <v>0.79</v>
      </c>
      <c r="Q9" s="109">
        <v>2.64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500538</v>
      </c>
      <c r="J10" s="109" t="s">
        <v>403</v>
      </c>
      <c r="K10" s="109" t="s">
        <v>560</v>
      </c>
      <c r="L10" s="109" t="s">
        <v>26</v>
      </c>
      <c r="M10" s="109"/>
      <c r="N10" s="109">
        <v>-0.94</v>
      </c>
      <c r="O10" s="109"/>
      <c r="P10" s="109">
        <v>130.58000000000001</v>
      </c>
      <c r="Q10" s="109">
        <v>129.63999999999999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500640</v>
      </c>
      <c r="J11" s="109" t="s">
        <v>414</v>
      </c>
      <c r="K11" s="109" t="s">
        <v>559</v>
      </c>
      <c r="L11" s="109" t="s">
        <v>26</v>
      </c>
      <c r="M11" s="109"/>
      <c r="N11" s="108">
        <v>3607.27</v>
      </c>
      <c r="O11" s="109"/>
      <c r="P11" s="109">
        <v>0</v>
      </c>
      <c r="Q11" s="109">
        <v>0</v>
      </c>
      <c r="R11" s="108">
        <v>3607.27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500640</v>
      </c>
      <c r="J12" s="109" t="s">
        <v>414</v>
      </c>
      <c r="K12" s="109" t="s">
        <v>560</v>
      </c>
      <c r="L12" s="109" t="s">
        <v>26</v>
      </c>
      <c r="M12" s="109"/>
      <c r="N12" s="109">
        <v>34.67</v>
      </c>
      <c r="O12" s="109"/>
      <c r="P12" s="108">
        <v>4340.33</v>
      </c>
      <c r="Q12" s="108">
        <v>4318.8500000000004</v>
      </c>
      <c r="R12" s="109">
        <v>56.15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500642</v>
      </c>
      <c r="J13" s="109" t="s">
        <v>414</v>
      </c>
      <c r="K13" s="109" t="s">
        <v>559</v>
      </c>
      <c r="L13" s="109" t="s">
        <v>26</v>
      </c>
      <c r="M13" s="109"/>
      <c r="N13" s="108">
        <v>5862.72</v>
      </c>
      <c r="O13" s="109"/>
      <c r="P13" s="109">
        <v>0</v>
      </c>
      <c r="Q13" s="109">
        <v>0</v>
      </c>
      <c r="R13" s="108">
        <v>5862.72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500642</v>
      </c>
      <c r="J14" s="109" t="s">
        <v>414</v>
      </c>
      <c r="K14" s="109" t="s">
        <v>560</v>
      </c>
      <c r="L14" s="109" t="s">
        <v>26</v>
      </c>
      <c r="M14" s="109"/>
      <c r="N14" s="109">
        <v>17.27</v>
      </c>
      <c r="O14" s="109"/>
      <c r="P14" s="108">
        <v>3318.77</v>
      </c>
      <c r="Q14" s="108">
        <v>3284.08</v>
      </c>
      <c r="R14" s="109">
        <v>51.96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500686</v>
      </c>
      <c r="J15" s="109" t="s">
        <v>751</v>
      </c>
      <c r="K15" s="109" t="s">
        <v>559</v>
      </c>
      <c r="L15" s="109" t="s">
        <v>26</v>
      </c>
      <c r="M15" s="109"/>
      <c r="N15" s="109">
        <v>131.96</v>
      </c>
      <c r="O15" s="109"/>
      <c r="P15" s="109">
        <v>114.12</v>
      </c>
      <c r="Q15" s="109">
        <v>2.92</v>
      </c>
      <c r="R15" s="109">
        <v>243.16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500686</v>
      </c>
      <c r="J16" s="109" t="s">
        <v>751</v>
      </c>
      <c r="K16" s="109" t="s">
        <v>560</v>
      </c>
      <c r="L16" s="109" t="s">
        <v>26</v>
      </c>
      <c r="M16" s="109"/>
      <c r="N16" s="109">
        <v>-2.37</v>
      </c>
      <c r="O16" s="109"/>
      <c r="P16" s="109">
        <v>15.51</v>
      </c>
      <c r="Q16" s="109">
        <v>14.77</v>
      </c>
      <c r="R16" s="109">
        <v>-1.63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500776</v>
      </c>
      <c r="J17" s="109" t="s">
        <v>424</v>
      </c>
      <c r="K17" s="109" t="s">
        <v>559</v>
      </c>
      <c r="L17" s="109" t="s">
        <v>26</v>
      </c>
      <c r="M17" s="109"/>
      <c r="N17" s="108">
        <v>1948.68</v>
      </c>
      <c r="O17" s="109"/>
      <c r="P17" s="109">
        <v>177.45</v>
      </c>
      <c r="Q17" s="109">
        <v>0</v>
      </c>
      <c r="R17" s="108">
        <v>2126.13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500776</v>
      </c>
      <c r="J18" s="109" t="s">
        <v>424</v>
      </c>
      <c r="K18" s="109" t="s">
        <v>560</v>
      </c>
      <c r="L18" s="109" t="s">
        <v>26</v>
      </c>
      <c r="M18" s="109"/>
      <c r="N18" s="108">
        <v>1393.74</v>
      </c>
      <c r="O18" s="109"/>
      <c r="P18" s="108">
        <v>33815.07</v>
      </c>
      <c r="Q18" s="108">
        <v>33795.35</v>
      </c>
      <c r="R18" s="108">
        <v>1413.46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500781</v>
      </c>
      <c r="J19" s="109" t="s">
        <v>424</v>
      </c>
      <c r="K19" s="109" t="s">
        <v>559</v>
      </c>
      <c r="L19" s="109" t="s">
        <v>26</v>
      </c>
      <c r="M19" s="109"/>
      <c r="N19" s="109">
        <v>761.81</v>
      </c>
      <c r="O19" s="109"/>
      <c r="P19" s="109">
        <v>40.71</v>
      </c>
      <c r="Q19" s="109">
        <v>0.12</v>
      </c>
      <c r="R19" s="109">
        <v>802.4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500781</v>
      </c>
      <c r="J20" s="109" t="s">
        <v>424</v>
      </c>
      <c r="K20" s="109" t="s">
        <v>560</v>
      </c>
      <c r="L20" s="109" t="s">
        <v>26</v>
      </c>
      <c r="M20" s="109"/>
      <c r="N20" s="109">
        <v>133.44999999999999</v>
      </c>
      <c r="O20" s="109"/>
      <c r="P20" s="108">
        <v>5618.98</v>
      </c>
      <c r="Q20" s="108">
        <v>5613.72</v>
      </c>
      <c r="R20" s="109">
        <v>138.71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500793</v>
      </c>
      <c r="J21" s="109" t="s">
        <v>753</v>
      </c>
      <c r="K21" s="109" t="s">
        <v>559</v>
      </c>
      <c r="L21" s="109" t="s">
        <v>26</v>
      </c>
      <c r="M21" s="109"/>
      <c r="N21" s="109">
        <v>5.72</v>
      </c>
      <c r="O21" s="109"/>
      <c r="P21" s="109">
        <v>4.9400000000000004</v>
      </c>
      <c r="Q21" s="109">
        <v>4.66</v>
      </c>
      <c r="R21" s="109">
        <v>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500793</v>
      </c>
      <c r="J22" s="109" t="s">
        <v>753</v>
      </c>
      <c r="K22" s="109" t="s">
        <v>560</v>
      </c>
      <c r="L22" s="109" t="s">
        <v>26</v>
      </c>
      <c r="M22" s="109"/>
      <c r="N22" s="109">
        <v>-1.08</v>
      </c>
      <c r="O22" s="109"/>
      <c r="P22" s="109">
        <v>4.4000000000000004</v>
      </c>
      <c r="Q22" s="109">
        <v>4.38</v>
      </c>
      <c r="R22" s="109">
        <v>-1.06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500845</v>
      </c>
      <c r="J23" s="109" t="s">
        <v>754</v>
      </c>
      <c r="K23" s="109" t="s">
        <v>559</v>
      </c>
      <c r="L23" s="109" t="s">
        <v>26</v>
      </c>
      <c r="M23" s="109"/>
      <c r="N23" s="109">
        <v>649.26</v>
      </c>
      <c r="O23" s="109"/>
      <c r="P23" s="109">
        <v>0.04</v>
      </c>
      <c r="Q23" s="109">
        <v>595.99</v>
      </c>
      <c r="R23" s="109">
        <v>53.31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500845</v>
      </c>
      <c r="J24" s="109" t="s">
        <v>754</v>
      </c>
      <c r="K24" s="109" t="s">
        <v>560</v>
      </c>
      <c r="L24" s="109" t="s">
        <v>26</v>
      </c>
      <c r="M24" s="109"/>
      <c r="N24" s="109">
        <v>-51.66</v>
      </c>
      <c r="O24" s="109"/>
      <c r="P24" s="109">
        <v>51.66</v>
      </c>
      <c r="Q24" s="109">
        <v>53.27</v>
      </c>
      <c r="R24" s="109">
        <v>-53.27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500846</v>
      </c>
      <c r="J25" s="109" t="s">
        <v>754</v>
      </c>
      <c r="K25" s="109" t="s">
        <v>559</v>
      </c>
      <c r="L25" s="109" t="s">
        <v>26</v>
      </c>
      <c r="M25" s="109"/>
      <c r="N25" s="109">
        <v>33.840000000000003</v>
      </c>
      <c r="O25" s="109"/>
      <c r="P25" s="109">
        <v>0</v>
      </c>
      <c r="Q25" s="109">
        <v>33.840000000000003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500846</v>
      </c>
      <c r="J26" s="109" t="s">
        <v>754</v>
      </c>
      <c r="K26" s="109" t="s">
        <v>560</v>
      </c>
      <c r="L26" s="109" t="s">
        <v>26</v>
      </c>
      <c r="M26" s="109"/>
      <c r="N26" s="109">
        <v>-2.69</v>
      </c>
      <c r="O26" s="109"/>
      <c r="P26" s="109">
        <v>2.69</v>
      </c>
      <c r="Q26" s="109">
        <v>0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500883</v>
      </c>
      <c r="J27" s="109" t="s">
        <v>431</v>
      </c>
      <c r="K27" s="109" t="s">
        <v>559</v>
      </c>
      <c r="L27" s="109" t="s">
        <v>26</v>
      </c>
      <c r="M27" s="109"/>
      <c r="N27" s="109">
        <v>480.48</v>
      </c>
      <c r="O27" s="109"/>
      <c r="P27" s="109">
        <v>0</v>
      </c>
      <c r="Q27" s="109">
        <v>480.48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500883</v>
      </c>
      <c r="J28" s="109" t="s">
        <v>431</v>
      </c>
      <c r="K28" s="109" t="s">
        <v>560</v>
      </c>
      <c r="L28" s="109" t="s">
        <v>26</v>
      </c>
      <c r="M28" s="109"/>
      <c r="N28" s="109">
        <v>-380.36</v>
      </c>
      <c r="O28" s="109"/>
      <c r="P28" s="109">
        <v>843.72</v>
      </c>
      <c r="Q28" s="109">
        <v>463.36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500884</v>
      </c>
      <c r="J29" s="109" t="s">
        <v>431</v>
      </c>
      <c r="K29" s="109" t="s">
        <v>559</v>
      </c>
      <c r="L29" s="109" t="s">
        <v>26</v>
      </c>
      <c r="M29" s="109"/>
      <c r="N29" s="109">
        <v>543.4</v>
      </c>
      <c r="O29" s="109"/>
      <c r="P29" s="109">
        <v>0</v>
      </c>
      <c r="Q29" s="109">
        <v>543.4</v>
      </c>
      <c r="R29" s="109">
        <v>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500884</v>
      </c>
      <c r="J30" s="109" t="s">
        <v>431</v>
      </c>
      <c r="K30" s="109" t="s">
        <v>560</v>
      </c>
      <c r="L30" s="109" t="s">
        <v>26</v>
      </c>
      <c r="M30" s="109"/>
      <c r="N30" s="109">
        <v>-431.26</v>
      </c>
      <c r="O30" s="109"/>
      <c r="P30" s="109">
        <v>961.4</v>
      </c>
      <c r="Q30" s="109">
        <v>530.14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500913</v>
      </c>
      <c r="J31" s="109" t="s">
        <v>434</v>
      </c>
      <c r="K31" s="109" t="s">
        <v>559</v>
      </c>
      <c r="L31" s="109" t="s">
        <v>26</v>
      </c>
      <c r="M31" s="109"/>
      <c r="N31" s="108">
        <v>1345.45</v>
      </c>
      <c r="O31" s="109"/>
      <c r="P31" s="108">
        <v>1690.4</v>
      </c>
      <c r="Q31" s="109">
        <v>0</v>
      </c>
      <c r="R31" s="108">
        <v>3035.85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500913</v>
      </c>
      <c r="J32" s="109" t="s">
        <v>434</v>
      </c>
      <c r="K32" s="109" t="s">
        <v>560</v>
      </c>
      <c r="L32" s="109" t="s">
        <v>26</v>
      </c>
      <c r="M32" s="109"/>
      <c r="N32" s="109">
        <v>-25.26</v>
      </c>
      <c r="O32" s="109"/>
      <c r="P32" s="109">
        <v>54.28</v>
      </c>
      <c r="Q32" s="109">
        <v>46.49</v>
      </c>
      <c r="R32" s="109">
        <v>-17.47</v>
      </c>
    </row>
    <row r="33" spans="1:18" x14ac:dyDescent="0.2">
      <c r="A33" s="109"/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500918</v>
      </c>
      <c r="J33" s="109" t="s">
        <v>434</v>
      </c>
      <c r="K33" s="109" t="s">
        <v>559</v>
      </c>
      <c r="L33" s="109" t="s">
        <v>26</v>
      </c>
      <c r="M33" s="109"/>
      <c r="N33" s="109">
        <v>66.739999999999995</v>
      </c>
      <c r="O33" s="109"/>
      <c r="P33" s="109">
        <v>31.87</v>
      </c>
      <c r="Q33" s="109">
        <v>66.790000000000006</v>
      </c>
      <c r="R33" s="109">
        <v>31.82</v>
      </c>
    </row>
    <row r="34" spans="1:18" x14ac:dyDescent="0.2">
      <c r="A34" s="109"/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500918</v>
      </c>
      <c r="J34" s="109" t="s">
        <v>434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1.68</v>
      </c>
      <c r="Q34" s="109">
        <v>1.63</v>
      </c>
      <c r="R34" s="109">
        <v>0.05</v>
      </c>
    </row>
    <row r="36" spans="1:18" x14ac:dyDescent="0.2">
      <c r="A36" s="109"/>
      <c r="B36" s="109" t="s">
        <v>442</v>
      </c>
      <c r="C36" s="109"/>
      <c r="D36" s="109" t="s">
        <v>384</v>
      </c>
      <c r="E36" s="109"/>
      <c r="F36" s="109">
        <v>138901</v>
      </c>
      <c r="G36" s="109"/>
      <c r="H36" s="109"/>
      <c r="I36" s="109"/>
      <c r="J36" s="109"/>
      <c r="K36" s="109"/>
      <c r="L36" s="109" t="s">
        <v>26</v>
      </c>
      <c r="M36" s="109"/>
      <c r="N36" s="108">
        <v>16682.7</v>
      </c>
      <c r="O36" s="109"/>
      <c r="P36" s="108">
        <v>232495.53</v>
      </c>
      <c r="Q36" s="108">
        <v>231694.85</v>
      </c>
      <c r="R36" s="108">
        <v>17483.38</v>
      </c>
    </row>
    <row r="38" spans="1:18" x14ac:dyDescent="0.2">
      <c r="A38" s="109"/>
      <c r="B38" s="109" t="s">
        <v>443</v>
      </c>
      <c r="C38" s="109"/>
      <c r="D38" s="109" t="s">
        <v>384</v>
      </c>
      <c r="E38" s="109"/>
      <c r="F38" s="109"/>
      <c r="G38" s="109"/>
      <c r="H38" s="109"/>
      <c r="I38" s="109"/>
      <c r="J38" s="109"/>
      <c r="K38" s="109"/>
      <c r="L38" s="109" t="s">
        <v>26</v>
      </c>
      <c r="M38" s="109"/>
      <c r="N38" s="108">
        <v>16682.7</v>
      </c>
      <c r="O38" s="109"/>
      <c r="P38" s="108">
        <v>232495.53</v>
      </c>
      <c r="Q38" s="108">
        <v>231694.85</v>
      </c>
      <c r="R38" s="108">
        <v>17483.38</v>
      </c>
    </row>
    <row r="40" spans="1:18" x14ac:dyDescent="0.2">
      <c r="A40" s="109"/>
      <c r="B40" s="109" t="s">
        <v>444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 t="s">
        <v>26</v>
      </c>
      <c r="M40" s="109"/>
      <c r="N40" s="108">
        <v>16682.7</v>
      </c>
      <c r="O40" s="109"/>
      <c r="P40" s="108">
        <v>232495.53</v>
      </c>
      <c r="Q40" s="108">
        <v>231694.85</v>
      </c>
      <c r="R40" s="108">
        <v>17483.38</v>
      </c>
    </row>
    <row r="42" spans="1:18" x14ac:dyDescent="0.2">
      <c r="A42" s="109" t="s">
        <v>1214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x14ac:dyDescent="0.2">
      <c r="A43" s="109" t="s">
        <v>446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</row>
    <row r="44" spans="1:18" x14ac:dyDescent="0.2">
      <c r="A44" s="109" t="s">
        <v>1208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</row>
    <row r="45" spans="1:18" x14ac:dyDescent="0.2">
      <c r="A45" s="109" t="s">
        <v>447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</row>
    <row r="47" spans="1:18" x14ac:dyDescent="0.2">
      <c r="A47" s="109"/>
      <c r="B47" s="109"/>
      <c r="C47" s="109" t="s">
        <v>379</v>
      </c>
      <c r="D47" s="109"/>
      <c r="E47" s="109" t="s">
        <v>374</v>
      </c>
      <c r="F47" s="109"/>
      <c r="G47" s="109" t="s">
        <v>448</v>
      </c>
      <c r="H47" s="109" t="s">
        <v>380</v>
      </c>
      <c r="I47" s="109"/>
      <c r="J47" s="109" t="s">
        <v>381</v>
      </c>
      <c r="K47" s="109"/>
      <c r="L47" s="109"/>
      <c r="M47" s="109" t="s">
        <v>382</v>
      </c>
      <c r="N47" s="109"/>
      <c r="O47" s="109" t="s">
        <v>383</v>
      </c>
      <c r="P47" s="109"/>
      <c r="Q47" s="109"/>
      <c r="R47" s="109"/>
    </row>
    <row r="49" spans="2:15" x14ac:dyDescent="0.2">
      <c r="B49" s="109"/>
      <c r="C49" s="109" t="s">
        <v>26</v>
      </c>
      <c r="D49" s="109"/>
      <c r="E49" s="109" t="s">
        <v>384</v>
      </c>
      <c r="F49" s="109"/>
      <c r="G49" s="109" t="s">
        <v>559</v>
      </c>
      <c r="H49" s="108">
        <v>16060.95</v>
      </c>
      <c r="I49" s="109"/>
      <c r="J49" s="108">
        <v>7034.5</v>
      </c>
      <c r="K49" s="109"/>
      <c r="L49" s="109"/>
      <c r="M49" s="108">
        <v>7198.93</v>
      </c>
      <c r="N49" s="109"/>
      <c r="O49" s="108">
        <v>15896.52</v>
      </c>
    </row>
    <row r="50" spans="2:15" x14ac:dyDescent="0.2">
      <c r="B50" s="109"/>
      <c r="C50" s="109" t="s">
        <v>26</v>
      </c>
      <c r="D50" s="109"/>
      <c r="E50" s="109" t="s">
        <v>384</v>
      </c>
      <c r="F50" s="109"/>
      <c r="G50" s="109" t="s">
        <v>560</v>
      </c>
      <c r="H50" s="109">
        <v>621.75</v>
      </c>
      <c r="I50" s="109"/>
      <c r="J50" s="108">
        <v>225461.03</v>
      </c>
      <c r="K50" s="109"/>
      <c r="L50" s="109"/>
      <c r="M50" s="108">
        <v>224495.92</v>
      </c>
      <c r="N50" s="109"/>
      <c r="O50" s="108">
        <v>1586.86</v>
      </c>
    </row>
    <row r="52" spans="2:15" x14ac:dyDescent="0.2">
      <c r="B52" s="109" t="s">
        <v>442</v>
      </c>
      <c r="C52" s="109" t="s">
        <v>26</v>
      </c>
      <c r="D52" s="109"/>
      <c r="E52" s="109"/>
      <c r="F52" s="109"/>
      <c r="G52" s="109"/>
      <c r="H52" s="108">
        <v>16682.7</v>
      </c>
      <c r="I52" s="109"/>
      <c r="J52" s="108">
        <v>232495.53</v>
      </c>
      <c r="K52" s="109"/>
      <c r="L52" s="109"/>
      <c r="M52" s="108">
        <v>231694.85</v>
      </c>
      <c r="N52" s="109"/>
      <c r="O52" s="108">
        <v>17483.38</v>
      </c>
    </row>
  </sheetData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7"/>
  <dimension ref="A1:R7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712051.28</v>
      </c>
      <c r="O7" s="109"/>
      <c r="P7" s="108">
        <v>949824.74</v>
      </c>
      <c r="Q7" s="108">
        <v>923633.82</v>
      </c>
      <c r="R7" s="108">
        <v>738242.2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3727285.92</v>
      </c>
      <c r="O8" s="109"/>
      <c r="P8" s="108">
        <v>32050.22</v>
      </c>
      <c r="Q8" s="109">
        <v>0</v>
      </c>
      <c r="R8" s="108">
        <v>3759336.14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711447.73</v>
      </c>
      <c r="O9" s="109"/>
      <c r="P9" s="108">
        <v>952248.8</v>
      </c>
      <c r="Q9" s="108">
        <v>926040.97</v>
      </c>
      <c r="R9" s="108">
        <v>737655.56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3730814.23</v>
      </c>
      <c r="O10" s="109"/>
      <c r="P10" s="108">
        <v>32206.3</v>
      </c>
      <c r="Q10" s="109">
        <v>0</v>
      </c>
      <c r="R10" s="108">
        <v>3763020.53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1354182.54</v>
      </c>
      <c r="O11" s="109"/>
      <c r="P11" s="108">
        <v>2745105.05</v>
      </c>
      <c r="Q11" s="108">
        <v>2666962.9700000002</v>
      </c>
      <c r="R11" s="108">
        <v>1432324.62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11890900.58</v>
      </c>
      <c r="O12" s="109"/>
      <c r="P12" s="108">
        <v>69026.990000000005</v>
      </c>
      <c r="Q12" s="109">
        <v>0</v>
      </c>
      <c r="R12" s="108">
        <v>11959927.57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172082.56</v>
      </c>
      <c r="O13" s="109"/>
      <c r="P13" s="108">
        <v>330491.12</v>
      </c>
      <c r="Q13" s="108">
        <v>318720.19</v>
      </c>
      <c r="R13" s="108">
        <v>183853.49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1823093.09</v>
      </c>
      <c r="O14" s="109"/>
      <c r="P14" s="108">
        <v>16803.39</v>
      </c>
      <c r="Q14" s="109">
        <v>0</v>
      </c>
      <c r="R14" s="108">
        <v>1839896.48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4418277.1399999997</v>
      </c>
      <c r="O15" s="109"/>
      <c r="P15" s="108">
        <v>38939.15</v>
      </c>
      <c r="Q15" s="108">
        <v>10000</v>
      </c>
      <c r="R15" s="108">
        <v>4447216.29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2063769.55</v>
      </c>
      <c r="O16" s="109"/>
      <c r="P16" s="108">
        <v>8410949.6899999995</v>
      </c>
      <c r="Q16" s="108">
        <v>8280959.5300000003</v>
      </c>
      <c r="R16" s="108">
        <v>2193759.71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19969579.32</v>
      </c>
      <c r="O17" s="109"/>
      <c r="P17" s="108">
        <v>354891.79</v>
      </c>
      <c r="Q17" s="109">
        <v>0</v>
      </c>
      <c r="R17" s="108">
        <v>20324471.109999999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226794.93</v>
      </c>
      <c r="O18" s="109"/>
      <c r="P18" s="108">
        <v>1268293.1599999999</v>
      </c>
      <c r="Q18" s="108">
        <v>1200930.04</v>
      </c>
      <c r="R18" s="108">
        <v>294158.05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11191254.82</v>
      </c>
      <c r="O19" s="109"/>
      <c r="P19" s="108">
        <v>214110.06</v>
      </c>
      <c r="Q19" s="109">
        <v>0</v>
      </c>
      <c r="R19" s="108">
        <v>11405364.880000001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-9190.41</v>
      </c>
      <c r="O20" s="109"/>
      <c r="P20" s="108">
        <v>168622.29</v>
      </c>
      <c r="Q20" s="108">
        <v>166748.29</v>
      </c>
      <c r="R20" s="108">
        <v>-7316.41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326830.3</v>
      </c>
      <c r="O21" s="109"/>
      <c r="P21" s="108">
        <v>21827.85</v>
      </c>
      <c r="Q21" s="109">
        <v>0</v>
      </c>
      <c r="R21" s="108">
        <v>348658.15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68945.48</v>
      </c>
      <c r="O22" s="109"/>
      <c r="P22" s="108">
        <v>1259.9100000000001</v>
      </c>
      <c r="Q22" s="109">
        <v>0</v>
      </c>
      <c r="R22" s="108">
        <v>70205.39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330340.37</v>
      </c>
      <c r="O23" s="109"/>
      <c r="P23" s="109">
        <v>586.67999999999995</v>
      </c>
      <c r="Q23" s="109">
        <v>0</v>
      </c>
      <c r="R23" s="108">
        <v>330927.05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32678.97</v>
      </c>
      <c r="O24" s="109"/>
      <c r="P24" s="108">
        <v>2164.94</v>
      </c>
      <c r="Q24" s="108">
        <v>2755.1</v>
      </c>
      <c r="R24" s="108">
        <v>32088.81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884373.18</v>
      </c>
      <c r="O25" s="109"/>
      <c r="P25" s="108">
        <v>985937.13</v>
      </c>
      <c r="Q25" s="108">
        <v>1164160.3999999999</v>
      </c>
      <c r="R25" s="108">
        <v>706149.91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21290187.73</v>
      </c>
      <c r="O26" s="109"/>
      <c r="P26" s="108">
        <v>564178.49</v>
      </c>
      <c r="Q26" s="109">
        <v>0</v>
      </c>
      <c r="R26" s="108">
        <v>21854366.219999999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500515</v>
      </c>
      <c r="J27" s="109" t="s">
        <v>401</v>
      </c>
      <c r="K27" s="109" t="s">
        <v>561</v>
      </c>
      <c r="L27" s="109" t="s">
        <v>26</v>
      </c>
      <c r="M27" s="109"/>
      <c r="N27" s="109">
        <v>0</v>
      </c>
      <c r="O27" s="109"/>
      <c r="P27" s="108">
        <v>2588.48</v>
      </c>
      <c r="Q27" s="109">
        <v>0</v>
      </c>
      <c r="R27" s="108">
        <v>2588.48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500515</v>
      </c>
      <c r="J28" s="109" t="s">
        <v>401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504947.74</v>
      </c>
      <c r="Q28" s="109">
        <v>0</v>
      </c>
      <c r="R28" s="108">
        <v>504947.74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500540</v>
      </c>
      <c r="J29" s="109" t="s">
        <v>748</v>
      </c>
      <c r="K29" s="109" t="s">
        <v>561</v>
      </c>
      <c r="L29" s="109" t="s">
        <v>26</v>
      </c>
      <c r="M29" s="109"/>
      <c r="N29" s="109">
        <v>0</v>
      </c>
      <c r="O29" s="109"/>
      <c r="P29" s="109">
        <v>0</v>
      </c>
      <c r="Q29" s="108">
        <v>1925.97</v>
      </c>
      <c r="R29" s="108">
        <v>-1925.97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500540</v>
      </c>
      <c r="J30" s="109" t="s">
        <v>748</v>
      </c>
      <c r="K30" s="109" t="s">
        <v>562</v>
      </c>
      <c r="L30" s="109" t="s">
        <v>26</v>
      </c>
      <c r="M30" s="109"/>
      <c r="N30" s="108">
        <v>551393.71</v>
      </c>
      <c r="O30" s="109"/>
      <c r="P30" s="109">
        <v>0</v>
      </c>
      <c r="Q30" s="109">
        <v>0</v>
      </c>
      <c r="R30" s="108">
        <v>551393.71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500546</v>
      </c>
      <c r="J31" s="109" t="s">
        <v>404</v>
      </c>
      <c r="K31" s="109" t="s">
        <v>562</v>
      </c>
      <c r="L31" s="109" t="s">
        <v>26</v>
      </c>
      <c r="M31" s="109"/>
      <c r="N31" s="108">
        <v>14074.81</v>
      </c>
      <c r="O31" s="109"/>
      <c r="P31" s="108">
        <v>1323.65</v>
      </c>
      <c r="Q31" s="108">
        <v>6115.7</v>
      </c>
      <c r="R31" s="108">
        <v>9282.76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500555</v>
      </c>
      <c r="J32" s="109" t="s">
        <v>405</v>
      </c>
      <c r="K32" s="109" t="s">
        <v>562</v>
      </c>
      <c r="L32" s="109" t="s">
        <v>26</v>
      </c>
      <c r="M32" s="109"/>
      <c r="N32" s="108">
        <v>58924.21</v>
      </c>
      <c r="O32" s="109"/>
      <c r="P32" s="108">
        <v>9294.32</v>
      </c>
      <c r="Q32" s="108">
        <v>29731.79</v>
      </c>
      <c r="R32" s="108">
        <v>38486.74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500557</v>
      </c>
      <c r="J33" s="109" t="s">
        <v>406</v>
      </c>
      <c r="K33" s="109" t="s">
        <v>561</v>
      </c>
      <c r="L33" s="109" t="s">
        <v>26</v>
      </c>
      <c r="M33" s="109"/>
      <c r="N33" s="108">
        <v>-553090.31999999995</v>
      </c>
      <c r="O33" s="109"/>
      <c r="P33" s="108">
        <v>3842424.41</v>
      </c>
      <c r="Q33" s="108">
        <v>3688917.16</v>
      </c>
      <c r="R33" s="108">
        <v>-399583.07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500557</v>
      </c>
      <c r="J34" s="109" t="s">
        <v>406</v>
      </c>
      <c r="K34" s="109" t="s">
        <v>562</v>
      </c>
      <c r="L34" s="109" t="s">
        <v>26</v>
      </c>
      <c r="M34" s="109"/>
      <c r="N34" s="108">
        <v>26572565.280000001</v>
      </c>
      <c r="O34" s="109"/>
      <c r="P34" s="108">
        <v>887677.88</v>
      </c>
      <c r="Q34" s="109">
        <v>0</v>
      </c>
      <c r="R34" s="108">
        <v>27460243.16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500558</v>
      </c>
      <c r="J35" s="109" t="s">
        <v>406</v>
      </c>
      <c r="K35" s="109" t="s">
        <v>561</v>
      </c>
      <c r="L35" s="109" t="s">
        <v>26</v>
      </c>
      <c r="M35" s="109"/>
      <c r="N35" s="108">
        <v>-867446.63</v>
      </c>
      <c r="O35" s="109"/>
      <c r="P35" s="108">
        <v>4273729.42</v>
      </c>
      <c r="Q35" s="108">
        <v>4007574.01</v>
      </c>
      <c r="R35" s="108">
        <v>-601291.22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500558</v>
      </c>
      <c r="J36" s="109" t="s">
        <v>406</v>
      </c>
      <c r="K36" s="109" t="s">
        <v>562</v>
      </c>
      <c r="L36" s="109" t="s">
        <v>26</v>
      </c>
      <c r="M36" s="109"/>
      <c r="N36" s="108">
        <v>45980791.390000001</v>
      </c>
      <c r="O36" s="109"/>
      <c r="P36" s="108">
        <v>1131191.6499999999</v>
      </c>
      <c r="Q36" s="109">
        <v>0</v>
      </c>
      <c r="R36" s="108">
        <v>47111983.039999999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500560</v>
      </c>
      <c r="J37" s="109" t="s">
        <v>407</v>
      </c>
      <c r="K37" s="109" t="s">
        <v>562</v>
      </c>
      <c r="L37" s="109" t="s">
        <v>26</v>
      </c>
      <c r="M37" s="109"/>
      <c r="N37" s="108">
        <v>162588.13</v>
      </c>
      <c r="O37" s="109"/>
      <c r="P37" s="108">
        <v>2448.61</v>
      </c>
      <c r="Q37" s="109">
        <v>0</v>
      </c>
      <c r="R37" s="108">
        <v>165036.74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500576</v>
      </c>
      <c r="J38" s="109" t="s">
        <v>408</v>
      </c>
      <c r="K38" s="109" t="s">
        <v>561</v>
      </c>
      <c r="L38" s="109" t="s">
        <v>26</v>
      </c>
      <c r="M38" s="109"/>
      <c r="N38" s="108">
        <v>-40512.32</v>
      </c>
      <c r="O38" s="109"/>
      <c r="P38" s="108">
        <v>87711.4</v>
      </c>
      <c r="Q38" s="108">
        <v>92101.53</v>
      </c>
      <c r="R38" s="108">
        <v>-44902.45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500576</v>
      </c>
      <c r="J39" s="109" t="s">
        <v>408</v>
      </c>
      <c r="K39" s="109" t="s">
        <v>562</v>
      </c>
      <c r="L39" s="109" t="s">
        <v>26</v>
      </c>
      <c r="M39" s="109"/>
      <c r="N39" s="108">
        <v>1297366.43</v>
      </c>
      <c r="O39" s="109"/>
      <c r="P39" s="108">
        <v>16561.939999999999</v>
      </c>
      <c r="Q39" s="109">
        <v>0</v>
      </c>
      <c r="R39" s="108">
        <v>1313928.3700000001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500577</v>
      </c>
      <c r="J40" s="109" t="s">
        <v>409</v>
      </c>
      <c r="K40" s="109" t="s">
        <v>562</v>
      </c>
      <c r="L40" s="109" t="s">
        <v>26</v>
      </c>
      <c r="M40" s="109"/>
      <c r="N40" s="108">
        <v>67188.34</v>
      </c>
      <c r="O40" s="109"/>
      <c r="P40" s="108">
        <v>2569.25</v>
      </c>
      <c r="Q40" s="109">
        <v>0</v>
      </c>
      <c r="R40" s="108">
        <v>69757.59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500617</v>
      </c>
      <c r="J41" s="109" t="s">
        <v>749</v>
      </c>
      <c r="K41" s="109" t="s">
        <v>562</v>
      </c>
      <c r="L41" s="109" t="s">
        <v>26</v>
      </c>
      <c r="M41" s="109"/>
      <c r="N41" s="108">
        <v>10652.13</v>
      </c>
      <c r="O41" s="109"/>
      <c r="P41" s="109">
        <v>583.54999999999995</v>
      </c>
      <c r="Q41" s="109">
        <v>0</v>
      </c>
      <c r="R41" s="108">
        <v>11235.68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500631</v>
      </c>
      <c r="J42" s="109" t="s">
        <v>413</v>
      </c>
      <c r="K42" s="109" t="s">
        <v>561</v>
      </c>
      <c r="L42" s="109" t="s">
        <v>26</v>
      </c>
      <c r="M42" s="109"/>
      <c r="N42" s="108">
        <v>4172.8100000000004</v>
      </c>
      <c r="O42" s="109"/>
      <c r="P42" s="108">
        <v>11989.46</v>
      </c>
      <c r="Q42" s="108">
        <v>15115.63</v>
      </c>
      <c r="R42" s="108">
        <v>1046.6400000000001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500631</v>
      </c>
      <c r="J43" s="109" t="s">
        <v>413</v>
      </c>
      <c r="K43" s="109" t="s">
        <v>562</v>
      </c>
      <c r="L43" s="109" t="s">
        <v>26</v>
      </c>
      <c r="M43" s="109"/>
      <c r="N43" s="108">
        <v>116083.1</v>
      </c>
      <c r="O43" s="109"/>
      <c r="P43" s="108">
        <v>3312.63</v>
      </c>
      <c r="Q43" s="109">
        <v>0</v>
      </c>
      <c r="R43" s="108">
        <v>119395.73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500644</v>
      </c>
      <c r="J44" s="109" t="s">
        <v>415</v>
      </c>
      <c r="K44" s="109" t="s">
        <v>562</v>
      </c>
      <c r="L44" s="109" t="s">
        <v>26</v>
      </c>
      <c r="M44" s="109"/>
      <c r="N44" s="108">
        <v>43061.62</v>
      </c>
      <c r="O44" s="109"/>
      <c r="P44" s="108">
        <v>3367.04</v>
      </c>
      <c r="Q44" s="109">
        <v>0</v>
      </c>
      <c r="R44" s="108">
        <v>46428.66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500716</v>
      </c>
      <c r="J45" s="109" t="s">
        <v>419</v>
      </c>
      <c r="K45" s="109" t="s">
        <v>561</v>
      </c>
      <c r="L45" s="109" t="s">
        <v>26</v>
      </c>
      <c r="M45" s="109"/>
      <c r="N45" s="108">
        <v>-1971.09</v>
      </c>
      <c r="O45" s="109"/>
      <c r="P45" s="108">
        <v>29804.79</v>
      </c>
      <c r="Q45" s="108">
        <v>28631.66</v>
      </c>
      <c r="R45" s="109">
        <v>-797.96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500716</v>
      </c>
      <c r="J46" s="109" t="s">
        <v>419</v>
      </c>
      <c r="K46" s="109" t="s">
        <v>562</v>
      </c>
      <c r="L46" s="109" t="s">
        <v>26</v>
      </c>
      <c r="M46" s="109"/>
      <c r="N46" s="108">
        <v>200806.74</v>
      </c>
      <c r="O46" s="109"/>
      <c r="P46" s="108">
        <v>3729.35</v>
      </c>
      <c r="Q46" s="109">
        <v>0</v>
      </c>
      <c r="R46" s="108">
        <v>204536.09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500742</v>
      </c>
      <c r="J47" s="109" t="s">
        <v>774</v>
      </c>
      <c r="K47" s="109" t="s">
        <v>562</v>
      </c>
      <c r="L47" s="109" t="s">
        <v>26</v>
      </c>
      <c r="M47" s="109"/>
      <c r="N47" s="108">
        <v>7813</v>
      </c>
      <c r="O47" s="109"/>
      <c r="P47" s="109">
        <v>651.6</v>
      </c>
      <c r="Q47" s="109">
        <v>0</v>
      </c>
      <c r="R47" s="108">
        <v>8464.6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500748</v>
      </c>
      <c r="J48" s="109" t="s">
        <v>752</v>
      </c>
      <c r="K48" s="109" t="s">
        <v>562</v>
      </c>
      <c r="L48" s="109" t="s">
        <v>26</v>
      </c>
      <c r="M48" s="109"/>
      <c r="N48" s="108">
        <v>59012</v>
      </c>
      <c r="O48" s="109"/>
      <c r="P48" s="108">
        <v>4126.93</v>
      </c>
      <c r="Q48" s="108">
        <v>42331.75</v>
      </c>
      <c r="R48" s="108">
        <v>20807.18</v>
      </c>
    </row>
    <row r="49" spans="2:18" x14ac:dyDescent="0.2"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500758</v>
      </c>
      <c r="J49" s="109" t="s">
        <v>422</v>
      </c>
      <c r="K49" s="109" t="s">
        <v>562</v>
      </c>
      <c r="L49" s="109" t="s">
        <v>26</v>
      </c>
      <c r="M49" s="109"/>
      <c r="N49" s="108">
        <v>36645.519999999997</v>
      </c>
      <c r="O49" s="109"/>
      <c r="P49" s="108">
        <v>2770.18</v>
      </c>
      <c r="Q49" s="109">
        <v>0</v>
      </c>
      <c r="R49" s="108">
        <v>39415.699999999997</v>
      </c>
    </row>
    <row r="50" spans="2:18" x14ac:dyDescent="0.2"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500768</v>
      </c>
      <c r="J50" s="109" t="s">
        <v>423</v>
      </c>
      <c r="K50" s="109" t="s">
        <v>561</v>
      </c>
      <c r="L50" s="109" t="s">
        <v>26</v>
      </c>
      <c r="M50" s="109"/>
      <c r="N50" s="108">
        <v>-60317.91</v>
      </c>
      <c r="O50" s="109"/>
      <c r="P50" s="108">
        <v>62695.71</v>
      </c>
      <c r="Q50" s="108">
        <v>54390.74</v>
      </c>
      <c r="R50" s="108">
        <v>-52012.94</v>
      </c>
    </row>
    <row r="51" spans="2:18" x14ac:dyDescent="0.2">
      <c r="B51" s="109"/>
      <c r="C51" s="109"/>
      <c r="D51" s="109" t="s">
        <v>384</v>
      </c>
      <c r="E51" s="109"/>
      <c r="F51" s="109">
        <v>138901</v>
      </c>
      <c r="G51" s="109"/>
      <c r="H51" s="109"/>
      <c r="I51" s="109">
        <v>500768</v>
      </c>
      <c r="J51" s="109" t="s">
        <v>423</v>
      </c>
      <c r="K51" s="109" t="s">
        <v>562</v>
      </c>
      <c r="L51" s="109" t="s">
        <v>26</v>
      </c>
      <c r="M51" s="109"/>
      <c r="N51" s="108">
        <v>1500485.45</v>
      </c>
      <c r="O51" s="109"/>
      <c r="P51" s="108">
        <v>335052.71999999997</v>
      </c>
      <c r="Q51" s="108">
        <v>125021.92</v>
      </c>
      <c r="R51" s="108">
        <v>1710516.25</v>
      </c>
    </row>
    <row r="52" spans="2:18" x14ac:dyDescent="0.2">
      <c r="B52" s="109"/>
      <c r="C52" s="109"/>
      <c r="D52" s="109" t="s">
        <v>384</v>
      </c>
      <c r="E52" s="109"/>
      <c r="F52" s="109">
        <v>138901</v>
      </c>
      <c r="G52" s="109"/>
      <c r="H52" s="109"/>
      <c r="I52" s="109">
        <v>500806</v>
      </c>
      <c r="J52" s="109" t="s">
        <v>426</v>
      </c>
      <c r="K52" s="109" t="s">
        <v>562</v>
      </c>
      <c r="L52" s="109" t="s">
        <v>26</v>
      </c>
      <c r="M52" s="109"/>
      <c r="N52" s="108">
        <v>40648.9</v>
      </c>
      <c r="O52" s="109"/>
      <c r="P52" s="108">
        <v>3033.47</v>
      </c>
      <c r="Q52" s="109">
        <v>0</v>
      </c>
      <c r="R52" s="108">
        <v>43682.37</v>
      </c>
    </row>
    <row r="53" spans="2:18" x14ac:dyDescent="0.2">
      <c r="B53" s="109"/>
      <c r="C53" s="109"/>
      <c r="D53" s="109" t="s">
        <v>384</v>
      </c>
      <c r="E53" s="109"/>
      <c r="F53" s="109">
        <v>138901</v>
      </c>
      <c r="G53" s="109"/>
      <c r="H53" s="109"/>
      <c r="I53" s="109">
        <v>500839</v>
      </c>
      <c r="J53" s="109" t="s">
        <v>586</v>
      </c>
      <c r="K53" s="109" t="s">
        <v>561</v>
      </c>
      <c r="L53" s="109" t="s">
        <v>26</v>
      </c>
      <c r="M53" s="109"/>
      <c r="N53" s="108">
        <v>-5541.31</v>
      </c>
      <c r="O53" s="109"/>
      <c r="P53" s="108">
        <v>22505.040000000001</v>
      </c>
      <c r="Q53" s="108">
        <v>21455.26</v>
      </c>
      <c r="R53" s="108">
        <v>-4491.53</v>
      </c>
    </row>
    <row r="54" spans="2:18" x14ac:dyDescent="0.2">
      <c r="B54" s="109"/>
      <c r="C54" s="109"/>
      <c r="D54" s="109" t="s">
        <v>384</v>
      </c>
      <c r="E54" s="109"/>
      <c r="F54" s="109">
        <v>138901</v>
      </c>
      <c r="G54" s="109"/>
      <c r="H54" s="109"/>
      <c r="I54" s="109">
        <v>500839</v>
      </c>
      <c r="J54" s="109" t="s">
        <v>586</v>
      </c>
      <c r="K54" s="109" t="s">
        <v>562</v>
      </c>
      <c r="L54" s="109" t="s">
        <v>26</v>
      </c>
      <c r="M54" s="109"/>
      <c r="N54" s="108">
        <v>193080.83</v>
      </c>
      <c r="O54" s="109"/>
      <c r="P54" s="108">
        <v>97673</v>
      </c>
      <c r="Q54" s="108">
        <v>36962.71</v>
      </c>
      <c r="R54" s="108">
        <v>253791.12</v>
      </c>
    </row>
    <row r="55" spans="2:18" x14ac:dyDescent="0.2">
      <c r="B55" s="109"/>
      <c r="C55" s="109"/>
      <c r="D55" s="109" t="s">
        <v>384</v>
      </c>
      <c r="E55" s="109"/>
      <c r="F55" s="109">
        <v>138901</v>
      </c>
      <c r="G55" s="109"/>
      <c r="H55" s="109"/>
      <c r="I55" s="109">
        <v>500852</v>
      </c>
      <c r="J55" s="109" t="s">
        <v>429</v>
      </c>
      <c r="K55" s="109" t="s">
        <v>562</v>
      </c>
      <c r="L55" s="109" t="s">
        <v>26</v>
      </c>
      <c r="M55" s="109"/>
      <c r="N55" s="108">
        <v>16718.71</v>
      </c>
      <c r="O55" s="109"/>
      <c r="P55" s="108">
        <v>1390.85</v>
      </c>
      <c r="Q55" s="109">
        <v>0</v>
      </c>
      <c r="R55" s="108">
        <v>18109.560000000001</v>
      </c>
    </row>
    <row r="56" spans="2:18" x14ac:dyDescent="0.2">
      <c r="B56" s="109"/>
      <c r="C56" s="109"/>
      <c r="D56" s="109" t="s">
        <v>384</v>
      </c>
      <c r="E56" s="109"/>
      <c r="F56" s="109">
        <v>138901</v>
      </c>
      <c r="G56" s="109"/>
      <c r="H56" s="109"/>
      <c r="I56" s="109">
        <v>500856</v>
      </c>
      <c r="J56" s="109" t="s">
        <v>755</v>
      </c>
      <c r="K56" s="109" t="s">
        <v>561</v>
      </c>
      <c r="L56" s="109" t="s">
        <v>26</v>
      </c>
      <c r="M56" s="109"/>
      <c r="N56" s="108">
        <v>2724.9</v>
      </c>
      <c r="O56" s="109"/>
      <c r="P56" s="108">
        <v>11228.15</v>
      </c>
      <c r="Q56" s="108">
        <v>2724.9</v>
      </c>
      <c r="R56" s="108">
        <v>11228.15</v>
      </c>
    </row>
    <row r="57" spans="2:18" x14ac:dyDescent="0.2">
      <c r="B57" s="109"/>
      <c r="C57" s="109"/>
      <c r="D57" s="109" t="s">
        <v>384</v>
      </c>
      <c r="E57" s="109"/>
      <c r="F57" s="109">
        <v>138901</v>
      </c>
      <c r="G57" s="109"/>
      <c r="H57" s="109"/>
      <c r="I57" s="109">
        <v>500856</v>
      </c>
      <c r="J57" s="109" t="s">
        <v>755</v>
      </c>
      <c r="K57" s="109" t="s">
        <v>562</v>
      </c>
      <c r="L57" s="109" t="s">
        <v>26</v>
      </c>
      <c r="M57" s="109"/>
      <c r="N57" s="108">
        <v>1438576.51</v>
      </c>
      <c r="O57" s="109"/>
      <c r="P57" s="109">
        <v>0</v>
      </c>
      <c r="Q57" s="109">
        <v>0</v>
      </c>
      <c r="R57" s="108">
        <v>1438576.51</v>
      </c>
    </row>
    <row r="58" spans="2:18" x14ac:dyDescent="0.2">
      <c r="B58" s="109"/>
      <c r="C58" s="109"/>
      <c r="D58" s="109" t="s">
        <v>384</v>
      </c>
      <c r="E58" s="109"/>
      <c r="F58" s="109">
        <v>138901</v>
      </c>
      <c r="G58" s="109"/>
      <c r="H58" s="109"/>
      <c r="I58" s="109">
        <v>500866</v>
      </c>
      <c r="J58" s="109" t="s">
        <v>429</v>
      </c>
      <c r="K58" s="109" t="s">
        <v>562</v>
      </c>
      <c r="L58" s="109" t="s">
        <v>26</v>
      </c>
      <c r="M58" s="109"/>
      <c r="N58" s="108">
        <v>3239.19</v>
      </c>
      <c r="O58" s="109"/>
      <c r="P58" s="109">
        <v>302.13</v>
      </c>
      <c r="Q58" s="109">
        <v>0</v>
      </c>
      <c r="R58" s="108">
        <v>3541.32</v>
      </c>
    </row>
    <row r="60" spans="2:18" x14ac:dyDescent="0.2">
      <c r="B60" s="109" t="s">
        <v>442</v>
      </c>
      <c r="C60" s="109"/>
      <c r="D60" s="109" t="s">
        <v>384</v>
      </c>
      <c r="E60" s="109"/>
      <c r="F60" s="109">
        <v>138901</v>
      </c>
      <c r="G60" s="109"/>
      <c r="H60" s="109"/>
      <c r="I60" s="109"/>
      <c r="J60" s="109"/>
      <c r="K60" s="109"/>
      <c r="L60" s="109" t="s">
        <v>26</v>
      </c>
      <c r="M60" s="109"/>
      <c r="N60" s="108">
        <v>161765433.44</v>
      </c>
      <c r="O60" s="109"/>
      <c r="P60" s="108">
        <v>38825424.439999998</v>
      </c>
      <c r="Q60" s="108">
        <v>34123133.380000003</v>
      </c>
      <c r="R60" s="108">
        <v>166467724.5</v>
      </c>
    </row>
    <row r="62" spans="2:18" x14ac:dyDescent="0.2">
      <c r="B62" s="109" t="s">
        <v>443</v>
      </c>
      <c r="C62" s="109"/>
      <c r="D62" s="109" t="s">
        <v>384</v>
      </c>
      <c r="E62" s="109"/>
      <c r="F62" s="109"/>
      <c r="G62" s="109"/>
      <c r="H62" s="109"/>
      <c r="I62" s="109"/>
      <c r="J62" s="109"/>
      <c r="K62" s="109"/>
      <c r="L62" s="109" t="s">
        <v>26</v>
      </c>
      <c r="M62" s="109"/>
      <c r="N62" s="108">
        <v>161765433.44</v>
      </c>
      <c r="O62" s="109"/>
      <c r="P62" s="108">
        <v>38825424.439999998</v>
      </c>
      <c r="Q62" s="108">
        <v>34123133.380000003</v>
      </c>
      <c r="R62" s="108">
        <v>166467724.5</v>
      </c>
    </row>
    <row r="64" spans="2:18" x14ac:dyDescent="0.2">
      <c r="B64" s="109" t="s">
        <v>444</v>
      </c>
      <c r="C64" s="109"/>
      <c r="D64" s="109"/>
      <c r="E64" s="109"/>
      <c r="F64" s="109"/>
      <c r="G64" s="109"/>
      <c r="H64" s="109"/>
      <c r="I64" s="109"/>
      <c r="J64" s="109"/>
      <c r="K64" s="109"/>
      <c r="L64" s="109" t="s">
        <v>26</v>
      </c>
      <c r="M64" s="109"/>
      <c r="N64" s="108">
        <v>161765433.44</v>
      </c>
      <c r="O64" s="109"/>
      <c r="P64" s="108">
        <v>38825424.439999998</v>
      </c>
      <c r="Q64" s="108">
        <v>34123133.380000003</v>
      </c>
      <c r="R64" s="108">
        <v>166467724.5</v>
      </c>
    </row>
    <row r="66" spans="1:15" x14ac:dyDescent="0.2">
      <c r="A66" s="109" t="s">
        <v>1216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</row>
    <row r="67" spans="1:15" x14ac:dyDescent="0.2">
      <c r="A67" s="109" t="s">
        <v>446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</row>
    <row r="68" spans="1:15" x14ac:dyDescent="0.2">
      <c r="A68" s="109" t="s">
        <v>1208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</row>
    <row r="69" spans="1:15" x14ac:dyDescent="0.2">
      <c r="A69" s="109" t="s">
        <v>447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</row>
    <row r="71" spans="1:15" x14ac:dyDescent="0.2">
      <c r="A71" s="109"/>
      <c r="B71" s="109"/>
      <c r="C71" s="109" t="s">
        <v>379</v>
      </c>
      <c r="D71" s="109"/>
      <c r="E71" s="109" t="s">
        <v>374</v>
      </c>
      <c r="F71" s="109"/>
      <c r="G71" s="109" t="s">
        <v>448</v>
      </c>
      <c r="H71" s="109" t="s">
        <v>380</v>
      </c>
      <c r="I71" s="109"/>
      <c r="J71" s="109" t="s">
        <v>381</v>
      </c>
      <c r="K71" s="109"/>
      <c r="L71" s="109"/>
      <c r="M71" s="109" t="s">
        <v>382</v>
      </c>
      <c r="N71" s="109"/>
      <c r="O71" s="109" t="s">
        <v>383</v>
      </c>
    </row>
    <row r="73" spans="1:15" x14ac:dyDescent="0.2">
      <c r="A73" s="109"/>
      <c r="B73" s="109"/>
      <c r="C73" s="109" t="s">
        <v>26</v>
      </c>
      <c r="D73" s="109"/>
      <c r="E73" s="109" t="s">
        <v>384</v>
      </c>
      <c r="F73" s="109"/>
      <c r="G73" s="109" t="s">
        <v>561</v>
      </c>
      <c r="H73" s="108">
        <v>4593529.49</v>
      </c>
      <c r="I73" s="109"/>
      <c r="J73" s="108">
        <v>34465370.18</v>
      </c>
      <c r="K73" s="109"/>
      <c r="L73" s="109"/>
      <c r="M73" s="108">
        <v>33870214.409999996</v>
      </c>
      <c r="N73" s="109"/>
      <c r="O73" s="108">
        <v>5188685.26</v>
      </c>
    </row>
    <row r="74" spans="1:15" x14ac:dyDescent="0.2">
      <c r="A74" s="109"/>
      <c r="B74" s="109"/>
      <c r="C74" s="109" t="s">
        <v>26</v>
      </c>
      <c r="D74" s="109"/>
      <c r="E74" s="109" t="s">
        <v>384</v>
      </c>
      <c r="F74" s="109"/>
      <c r="G74" s="109" t="s">
        <v>562</v>
      </c>
      <c r="H74" s="108">
        <v>157171903.94999999</v>
      </c>
      <c r="I74" s="109"/>
      <c r="J74" s="108">
        <v>4360054.26</v>
      </c>
      <c r="K74" s="109"/>
      <c r="L74" s="109"/>
      <c r="M74" s="108">
        <v>252918.97</v>
      </c>
      <c r="N74" s="109"/>
      <c r="O74" s="108">
        <v>161279039.24000001</v>
      </c>
    </row>
    <row r="76" spans="1:15" x14ac:dyDescent="0.2">
      <c r="A76" s="109"/>
      <c r="B76" s="109" t="s">
        <v>442</v>
      </c>
      <c r="C76" s="109" t="s">
        <v>26</v>
      </c>
      <c r="D76" s="109"/>
      <c r="E76" s="109"/>
      <c r="F76" s="109"/>
      <c r="G76" s="109"/>
      <c r="H76" s="108">
        <v>161765433.44</v>
      </c>
      <c r="I76" s="109"/>
      <c r="J76" s="108">
        <v>38825424.439999998</v>
      </c>
      <c r="K76" s="109"/>
      <c r="L76" s="109"/>
      <c r="M76" s="108">
        <v>34123133.380000003</v>
      </c>
      <c r="N76" s="109"/>
      <c r="O76" s="108">
        <v>166467724.5</v>
      </c>
    </row>
  </sheetData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8"/>
  <dimension ref="A1:R65"/>
  <sheetViews>
    <sheetView workbookViewId="0">
      <pane ySplit="5" topLeftCell="A18" activePane="bottomLeft" state="frozen"/>
      <selection pane="bottomLeft" activeCell="J57" sqref="J57"/>
    </sheetView>
  </sheetViews>
  <sheetFormatPr defaultColWidth="9.109375" defaultRowHeight="11.4" x14ac:dyDescent="0.2"/>
  <cols>
    <col min="1" max="1" width="3.1093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18982.48</v>
      </c>
      <c r="O7" s="109"/>
      <c r="P7" s="108">
        <v>22845.06</v>
      </c>
      <c r="Q7" s="108">
        <v>22274.83</v>
      </c>
      <c r="R7" s="108">
        <v>19552.71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74098.97</v>
      </c>
      <c r="O8" s="109"/>
      <c r="P8" s="108">
        <v>9130.6299999999992</v>
      </c>
      <c r="Q8" s="109">
        <v>0</v>
      </c>
      <c r="R8" s="108">
        <v>83229.600000000006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5090.05</v>
      </c>
      <c r="O9" s="109"/>
      <c r="P9" s="108">
        <v>8511.6200000000008</v>
      </c>
      <c r="Q9" s="108">
        <v>8410.69</v>
      </c>
      <c r="R9" s="108">
        <v>5190.9799999999996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16080.92</v>
      </c>
      <c r="O10" s="109"/>
      <c r="P10" s="108">
        <v>9175.67</v>
      </c>
      <c r="Q10" s="109">
        <v>0</v>
      </c>
      <c r="R10" s="108">
        <v>25256.59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-35793.230000000003</v>
      </c>
      <c r="O11" s="109"/>
      <c r="P11" s="108">
        <v>35793.230000000003</v>
      </c>
      <c r="Q11" s="108">
        <v>33945.32</v>
      </c>
      <c r="R11" s="108">
        <v>-33945.32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1945013.49</v>
      </c>
      <c r="O13" s="109"/>
      <c r="P13" s="109">
        <v>0</v>
      </c>
      <c r="Q13" s="109">
        <v>0</v>
      </c>
      <c r="R13" s="108">
        <v>1945013.49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2618.61</v>
      </c>
      <c r="O14" s="109"/>
      <c r="P14" s="108">
        <v>6539.15</v>
      </c>
      <c r="Q14" s="108">
        <v>6014.93</v>
      </c>
      <c r="R14" s="108">
        <v>3142.83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254450</v>
      </c>
      <c r="O18" s="109"/>
      <c r="P18" s="108">
        <v>262500</v>
      </c>
      <c r="Q18" s="108">
        <v>254450</v>
      </c>
      <c r="R18" s="108">
        <v>262500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500360</v>
      </c>
      <c r="J21" s="109" t="s">
        <v>768</v>
      </c>
      <c r="K21" s="109" t="s">
        <v>580</v>
      </c>
      <c r="L21" s="109" t="s">
        <v>26</v>
      </c>
      <c r="M21" s="109"/>
      <c r="N21" s="109">
        <v>0</v>
      </c>
      <c r="O21" s="109"/>
      <c r="P21" s="108">
        <v>42265.8</v>
      </c>
      <c r="Q21" s="109">
        <v>0</v>
      </c>
      <c r="R21" s="108">
        <v>42265.8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500508</v>
      </c>
      <c r="J22" s="109" t="s">
        <v>643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3962.44</v>
      </c>
      <c r="Q22" s="109">
        <v>0</v>
      </c>
      <c r="R22" s="108">
        <v>3962.44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579</v>
      </c>
      <c r="L23" s="109" t="s">
        <v>26</v>
      </c>
      <c r="M23" s="109"/>
      <c r="N23" s="108">
        <v>-2435.5700000000002</v>
      </c>
      <c r="O23" s="109"/>
      <c r="P23" s="108">
        <v>2435.5700000000002</v>
      </c>
      <c r="Q23" s="108">
        <v>2253.69</v>
      </c>
      <c r="R23" s="108">
        <v>-2253.69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500522</v>
      </c>
      <c r="J24" s="109" t="s">
        <v>402</v>
      </c>
      <c r="K24" s="109" t="s">
        <v>580</v>
      </c>
      <c r="L24" s="109" t="s">
        <v>26</v>
      </c>
      <c r="M24" s="109"/>
      <c r="N24" s="108">
        <v>91627.8</v>
      </c>
      <c r="O24" s="109"/>
      <c r="P24" s="109">
        <v>0</v>
      </c>
      <c r="Q24" s="109">
        <v>0</v>
      </c>
      <c r="R24" s="108">
        <v>91627.8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500540</v>
      </c>
      <c r="J25" s="109" t="s">
        <v>748</v>
      </c>
      <c r="K25" s="109" t="s">
        <v>580</v>
      </c>
      <c r="L25" s="109" t="s">
        <v>26</v>
      </c>
      <c r="M25" s="109"/>
      <c r="N25" s="109">
        <v>360.93</v>
      </c>
      <c r="O25" s="109"/>
      <c r="P25" s="109">
        <v>0</v>
      </c>
      <c r="Q25" s="109">
        <v>0</v>
      </c>
      <c r="R25" s="109">
        <v>360.93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500546</v>
      </c>
      <c r="J26" s="109" t="s">
        <v>404</v>
      </c>
      <c r="K26" s="109" t="s">
        <v>580</v>
      </c>
      <c r="L26" s="109" t="s">
        <v>26</v>
      </c>
      <c r="M26" s="109"/>
      <c r="N26" s="109">
        <v>696</v>
      </c>
      <c r="O26" s="109"/>
      <c r="P26" s="109">
        <v>0</v>
      </c>
      <c r="Q26" s="109">
        <v>0</v>
      </c>
      <c r="R26" s="109">
        <v>696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579</v>
      </c>
      <c r="L27" s="109" t="s">
        <v>26</v>
      </c>
      <c r="M27" s="109"/>
      <c r="N27" s="108">
        <v>-263682.58</v>
      </c>
      <c r="O27" s="109"/>
      <c r="P27" s="108">
        <v>1751649.44</v>
      </c>
      <c r="Q27" s="108">
        <v>1735181.44</v>
      </c>
      <c r="R27" s="108">
        <v>-247214.58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500557</v>
      </c>
      <c r="J28" s="109" t="s">
        <v>406</v>
      </c>
      <c r="K28" s="109" t="s">
        <v>580</v>
      </c>
      <c r="L28" s="109" t="s">
        <v>26</v>
      </c>
      <c r="M28" s="109"/>
      <c r="N28" s="108">
        <v>3207179.58</v>
      </c>
      <c r="O28" s="109"/>
      <c r="P28" s="109">
        <v>0</v>
      </c>
      <c r="Q28" s="109">
        <v>0</v>
      </c>
      <c r="R28" s="108">
        <v>3207179.58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500560</v>
      </c>
      <c r="J29" s="109" t="s">
        <v>407</v>
      </c>
      <c r="K29" s="109" t="s">
        <v>580</v>
      </c>
      <c r="L29" s="109" t="s">
        <v>26</v>
      </c>
      <c r="M29" s="109"/>
      <c r="N29" s="108">
        <v>32381.3</v>
      </c>
      <c r="O29" s="109"/>
      <c r="P29" s="109">
        <v>0</v>
      </c>
      <c r="Q29" s="109">
        <v>0</v>
      </c>
      <c r="R29" s="108">
        <v>32381.3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500577</v>
      </c>
      <c r="J30" s="109" t="s">
        <v>409</v>
      </c>
      <c r="K30" s="109" t="s">
        <v>580</v>
      </c>
      <c r="L30" s="109" t="s">
        <v>26</v>
      </c>
      <c r="M30" s="109"/>
      <c r="N30" s="108">
        <v>7185.8</v>
      </c>
      <c r="O30" s="109"/>
      <c r="P30" s="109">
        <v>0</v>
      </c>
      <c r="Q30" s="109">
        <v>0</v>
      </c>
      <c r="R30" s="108">
        <v>7185.8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579</v>
      </c>
      <c r="L31" s="109" t="s">
        <v>26</v>
      </c>
      <c r="M31" s="109"/>
      <c r="N31" s="108">
        <v>-1526.36</v>
      </c>
      <c r="O31" s="109"/>
      <c r="P31" s="108">
        <v>2828.78</v>
      </c>
      <c r="Q31" s="108">
        <v>7302.39</v>
      </c>
      <c r="R31" s="108">
        <v>-5999.97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500631</v>
      </c>
      <c r="J32" s="109" t="s">
        <v>413</v>
      </c>
      <c r="K32" s="109" t="s">
        <v>580</v>
      </c>
      <c r="L32" s="109" t="s">
        <v>26</v>
      </c>
      <c r="M32" s="109"/>
      <c r="N32" s="108">
        <v>187076.24</v>
      </c>
      <c r="O32" s="109"/>
      <c r="P32" s="109">
        <v>0</v>
      </c>
      <c r="Q32" s="109">
        <v>0</v>
      </c>
      <c r="R32" s="108">
        <v>187076.24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500644</v>
      </c>
      <c r="J33" s="109" t="s">
        <v>415</v>
      </c>
      <c r="K33" s="109" t="s">
        <v>580</v>
      </c>
      <c r="L33" s="109" t="s">
        <v>26</v>
      </c>
      <c r="M33" s="109"/>
      <c r="N33" s="108">
        <v>35847.78</v>
      </c>
      <c r="O33" s="109"/>
      <c r="P33" s="108">
        <v>7688.83</v>
      </c>
      <c r="Q33" s="109">
        <v>0</v>
      </c>
      <c r="R33" s="108">
        <v>43536.61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500686</v>
      </c>
      <c r="J34" s="109" t="s">
        <v>751</v>
      </c>
      <c r="K34" s="109" t="s">
        <v>580</v>
      </c>
      <c r="L34" s="109" t="s">
        <v>26</v>
      </c>
      <c r="M34" s="109"/>
      <c r="N34" s="108">
        <v>23320</v>
      </c>
      <c r="O34" s="109"/>
      <c r="P34" s="109">
        <v>0</v>
      </c>
      <c r="Q34" s="109">
        <v>0</v>
      </c>
      <c r="R34" s="108">
        <v>23320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500742</v>
      </c>
      <c r="J35" s="109" t="s">
        <v>774</v>
      </c>
      <c r="K35" s="109" t="s">
        <v>580</v>
      </c>
      <c r="L35" s="109" t="s">
        <v>26</v>
      </c>
      <c r="M35" s="109"/>
      <c r="N35" s="108">
        <v>13134.36</v>
      </c>
      <c r="O35" s="109"/>
      <c r="P35" s="109">
        <v>0</v>
      </c>
      <c r="Q35" s="109">
        <v>0</v>
      </c>
      <c r="R35" s="108">
        <v>13134.36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500748</v>
      </c>
      <c r="J36" s="109" t="s">
        <v>752</v>
      </c>
      <c r="K36" s="109" t="s">
        <v>580</v>
      </c>
      <c r="L36" s="109" t="s">
        <v>26</v>
      </c>
      <c r="M36" s="109"/>
      <c r="N36" s="108">
        <v>52313.86</v>
      </c>
      <c r="O36" s="109"/>
      <c r="P36" s="109">
        <v>0</v>
      </c>
      <c r="Q36" s="109">
        <v>0</v>
      </c>
      <c r="R36" s="108">
        <v>52313.86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500776</v>
      </c>
      <c r="J37" s="109" t="s">
        <v>424</v>
      </c>
      <c r="K37" s="109" t="s">
        <v>579</v>
      </c>
      <c r="L37" s="109" t="s">
        <v>26</v>
      </c>
      <c r="M37" s="109"/>
      <c r="N37" s="108">
        <v>-6521.55</v>
      </c>
      <c r="O37" s="109"/>
      <c r="P37" s="108">
        <v>6521.55</v>
      </c>
      <c r="Q37" s="108">
        <v>5681.24</v>
      </c>
      <c r="R37" s="108">
        <v>-5681.24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500776</v>
      </c>
      <c r="J38" s="109" t="s">
        <v>424</v>
      </c>
      <c r="K38" s="109" t="s">
        <v>580</v>
      </c>
      <c r="L38" s="109" t="s">
        <v>26</v>
      </c>
      <c r="M38" s="109"/>
      <c r="N38" s="108">
        <v>221747.66</v>
      </c>
      <c r="O38" s="109"/>
      <c r="P38" s="109">
        <v>0</v>
      </c>
      <c r="Q38" s="109">
        <v>0</v>
      </c>
      <c r="R38" s="108">
        <v>221747.66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500806</v>
      </c>
      <c r="J39" s="109" t="s">
        <v>426</v>
      </c>
      <c r="K39" s="109" t="s">
        <v>580</v>
      </c>
      <c r="L39" s="109" t="s">
        <v>26</v>
      </c>
      <c r="M39" s="109"/>
      <c r="N39" s="109">
        <v>106</v>
      </c>
      <c r="O39" s="109"/>
      <c r="P39" s="109">
        <v>0</v>
      </c>
      <c r="Q39" s="109">
        <v>0</v>
      </c>
      <c r="R39" s="109">
        <v>106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500846</v>
      </c>
      <c r="J40" s="109" t="s">
        <v>754</v>
      </c>
      <c r="K40" s="109" t="s">
        <v>580</v>
      </c>
      <c r="L40" s="109" t="s">
        <v>26</v>
      </c>
      <c r="M40" s="109"/>
      <c r="N40" s="108">
        <v>20546.189999999999</v>
      </c>
      <c r="O40" s="109"/>
      <c r="P40" s="109">
        <v>0</v>
      </c>
      <c r="Q40" s="109">
        <v>0</v>
      </c>
      <c r="R40" s="108">
        <v>20546.189999999999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500856</v>
      </c>
      <c r="J41" s="109" t="s">
        <v>755</v>
      </c>
      <c r="K41" s="109" t="s">
        <v>580</v>
      </c>
      <c r="L41" s="109" t="s">
        <v>26</v>
      </c>
      <c r="M41" s="109"/>
      <c r="N41" s="108">
        <v>1713.49</v>
      </c>
      <c r="O41" s="109"/>
      <c r="P41" s="108">
        <v>228736.64000000001</v>
      </c>
      <c r="Q41" s="109">
        <v>0</v>
      </c>
      <c r="R41" s="108">
        <v>230450.13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500875</v>
      </c>
      <c r="J42" s="109" t="s">
        <v>777</v>
      </c>
      <c r="K42" s="109" t="s">
        <v>580</v>
      </c>
      <c r="L42" s="109" t="s">
        <v>26</v>
      </c>
      <c r="M42" s="109"/>
      <c r="N42" s="108">
        <v>29716.73</v>
      </c>
      <c r="O42" s="109"/>
      <c r="P42" s="109">
        <v>0</v>
      </c>
      <c r="Q42" s="109">
        <v>0</v>
      </c>
      <c r="R42" s="108">
        <v>29716.73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500883</v>
      </c>
      <c r="J43" s="109" t="s">
        <v>431</v>
      </c>
      <c r="K43" s="109" t="s">
        <v>580</v>
      </c>
      <c r="L43" s="109" t="s">
        <v>26</v>
      </c>
      <c r="M43" s="109"/>
      <c r="N43" s="108">
        <v>59334.1</v>
      </c>
      <c r="O43" s="109"/>
      <c r="P43" s="109">
        <v>0</v>
      </c>
      <c r="Q43" s="109">
        <v>0</v>
      </c>
      <c r="R43" s="108">
        <v>59334.1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500885</v>
      </c>
      <c r="J44" s="109" t="s">
        <v>432</v>
      </c>
      <c r="K44" s="109" t="s">
        <v>580</v>
      </c>
      <c r="L44" s="109" t="s">
        <v>26</v>
      </c>
      <c r="M44" s="109"/>
      <c r="N44" s="108">
        <v>101475.7</v>
      </c>
      <c r="O44" s="109"/>
      <c r="P44" s="109">
        <v>0</v>
      </c>
      <c r="Q44" s="109">
        <v>0</v>
      </c>
      <c r="R44" s="108">
        <v>101475.7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500914</v>
      </c>
      <c r="J45" s="109" t="s">
        <v>435</v>
      </c>
      <c r="K45" s="109" t="s">
        <v>580</v>
      </c>
      <c r="L45" s="109" t="s">
        <v>26</v>
      </c>
      <c r="M45" s="109"/>
      <c r="N45" s="108">
        <v>8480</v>
      </c>
      <c r="O45" s="109"/>
      <c r="P45" s="109">
        <v>0</v>
      </c>
      <c r="Q45" s="109">
        <v>0</v>
      </c>
      <c r="R45" s="108">
        <v>8480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500927</v>
      </c>
      <c r="J46" s="109" t="s">
        <v>436</v>
      </c>
      <c r="K46" s="109" t="s">
        <v>580</v>
      </c>
      <c r="L46" s="109" t="s">
        <v>26</v>
      </c>
      <c r="M46" s="109"/>
      <c r="N46" s="108">
        <v>95400</v>
      </c>
      <c r="O46" s="109"/>
      <c r="P46" s="109">
        <v>0</v>
      </c>
      <c r="Q46" s="109">
        <v>0</v>
      </c>
      <c r="R46" s="108">
        <v>95400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500936</v>
      </c>
      <c r="J47" s="109" t="s">
        <v>757</v>
      </c>
      <c r="K47" s="109" t="s">
        <v>580</v>
      </c>
      <c r="L47" s="109" t="s">
        <v>26</v>
      </c>
      <c r="M47" s="109"/>
      <c r="N47" s="108">
        <v>44060</v>
      </c>
      <c r="O47" s="109"/>
      <c r="P47" s="109">
        <v>0</v>
      </c>
      <c r="Q47" s="109">
        <v>0</v>
      </c>
      <c r="R47" s="108">
        <v>44060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7934361.3799999999</v>
      </c>
      <c r="O49" s="109"/>
      <c r="P49" s="108">
        <v>2925958.86</v>
      </c>
      <c r="Q49" s="108">
        <v>2600888.98</v>
      </c>
      <c r="R49" s="108">
        <v>8259431.2599999998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7934361.3799999999</v>
      </c>
      <c r="O51" s="109"/>
      <c r="P51" s="108">
        <v>2925958.86</v>
      </c>
      <c r="Q51" s="108">
        <v>2600888.98</v>
      </c>
      <c r="R51" s="108">
        <v>8259431.2599999998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7934361.3799999999</v>
      </c>
      <c r="O53" s="109"/>
      <c r="P53" s="108">
        <v>2925958.86</v>
      </c>
      <c r="Q53" s="108">
        <v>2600888.98</v>
      </c>
      <c r="R53" s="108">
        <v>8259431.2599999998</v>
      </c>
    </row>
    <row r="55" spans="1:18" x14ac:dyDescent="0.2">
      <c r="A55" s="109" t="s">
        <v>1218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1208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579</v>
      </c>
      <c r="H62" s="108">
        <v>-28818.15</v>
      </c>
      <c r="I62" s="109"/>
      <c r="J62" s="108">
        <v>2470040.9300000002</v>
      </c>
      <c r="K62" s="109"/>
      <c r="L62" s="109"/>
      <c r="M62" s="108">
        <v>2445931.06</v>
      </c>
      <c r="N62" s="109"/>
      <c r="O62" s="108">
        <v>-4708.28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580</v>
      </c>
      <c r="H63" s="108">
        <v>7963179.5300000003</v>
      </c>
      <c r="I63" s="109"/>
      <c r="J63" s="108">
        <v>455917.93</v>
      </c>
      <c r="K63" s="109"/>
      <c r="L63" s="109"/>
      <c r="M63" s="108">
        <v>154957.92000000001</v>
      </c>
      <c r="N63" s="109"/>
      <c r="O63" s="108">
        <v>8264139.54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7934361.3799999999</v>
      </c>
      <c r="I65" s="109"/>
      <c r="J65" s="108">
        <v>2925958.86</v>
      </c>
      <c r="K65" s="109"/>
      <c r="L65" s="109"/>
      <c r="M65" s="108">
        <v>2600888.98</v>
      </c>
      <c r="N65" s="109"/>
      <c r="O65" s="108">
        <v>8259431.2599999998</v>
      </c>
    </row>
  </sheetData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9">
    <tabColor rgb="FFFF0000"/>
  </sheetPr>
  <dimension ref="A1:R44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3.8867187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1219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9">
        <v>719117.63</v>
      </c>
      <c r="P8" s="89">
        <v>649525.6</v>
      </c>
      <c r="Q8" s="83">
        <v>0</v>
      </c>
      <c r="R8" s="89">
        <v>1368643.23</v>
      </c>
    </row>
    <row r="9" spans="1:18" x14ac:dyDescent="0.25">
      <c r="D9" s="83" t="s">
        <v>593</v>
      </c>
      <c r="F9" s="83">
        <v>1130510</v>
      </c>
      <c r="I9" s="83">
        <v>500643</v>
      </c>
      <c r="J9" s="83" t="s">
        <v>847</v>
      </c>
      <c r="K9" s="83" t="s">
        <v>562</v>
      </c>
      <c r="L9" s="83" t="s">
        <v>26</v>
      </c>
      <c r="N9" s="83">
        <v>0</v>
      </c>
      <c r="P9" s="83">
        <v>0</v>
      </c>
      <c r="Q9" s="83">
        <v>0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500663</v>
      </c>
      <c r="J10" s="83" t="s">
        <v>598</v>
      </c>
      <c r="K10" s="83" t="s">
        <v>562</v>
      </c>
      <c r="L10" s="83" t="s">
        <v>26</v>
      </c>
      <c r="N10" s="89">
        <v>16635.47</v>
      </c>
      <c r="P10" s="83">
        <v>0</v>
      </c>
      <c r="Q10" s="83">
        <v>0</v>
      </c>
      <c r="R10" s="89">
        <v>16635.47</v>
      </c>
    </row>
    <row r="11" spans="1:18" x14ac:dyDescent="0.25">
      <c r="D11" s="83" t="s">
        <v>593</v>
      </c>
      <c r="F11" s="83">
        <v>1130510</v>
      </c>
      <c r="I11" s="83">
        <v>500665</v>
      </c>
      <c r="J11" s="83" t="s">
        <v>658</v>
      </c>
      <c r="K11" s="83" t="s">
        <v>562</v>
      </c>
      <c r="L11" s="83" t="s">
        <v>26</v>
      </c>
      <c r="N11" s="89">
        <v>1415287.42</v>
      </c>
      <c r="P11" s="83">
        <v>0</v>
      </c>
      <c r="Q11" s="83">
        <v>0</v>
      </c>
      <c r="R11" s="89">
        <v>1415287.42</v>
      </c>
    </row>
    <row r="12" spans="1:18" x14ac:dyDescent="0.25">
      <c r="D12" s="83" t="s">
        <v>593</v>
      </c>
      <c r="F12" s="83">
        <v>1130510</v>
      </c>
      <c r="I12" s="83">
        <v>500676</v>
      </c>
      <c r="J12" s="83" t="s">
        <v>625</v>
      </c>
      <c r="K12" s="83" t="s">
        <v>562</v>
      </c>
      <c r="L12" s="83" t="s">
        <v>26</v>
      </c>
      <c r="N12" s="89">
        <v>299864.03000000003</v>
      </c>
      <c r="P12" s="83">
        <v>0</v>
      </c>
      <c r="Q12" s="83">
        <v>0</v>
      </c>
      <c r="R12" s="89">
        <v>299864.03000000003</v>
      </c>
    </row>
    <row r="13" spans="1:18" x14ac:dyDescent="0.25">
      <c r="D13" s="83" t="s">
        <v>593</v>
      </c>
      <c r="F13" s="83">
        <v>1130510</v>
      </c>
      <c r="I13" s="83">
        <v>500702</v>
      </c>
      <c r="J13" s="83" t="s">
        <v>661</v>
      </c>
      <c r="K13" s="83" t="s">
        <v>562</v>
      </c>
      <c r="L13" s="83" t="s">
        <v>26</v>
      </c>
      <c r="N13" s="89">
        <v>4936.63</v>
      </c>
      <c r="P13" s="83">
        <v>0</v>
      </c>
      <c r="Q13" s="83">
        <v>0</v>
      </c>
      <c r="R13" s="89">
        <v>4936.63</v>
      </c>
    </row>
    <row r="14" spans="1:18" x14ac:dyDescent="0.25">
      <c r="D14" s="83" t="s">
        <v>593</v>
      </c>
      <c r="F14" s="83">
        <v>1130510</v>
      </c>
      <c r="I14" s="83">
        <v>500705</v>
      </c>
      <c r="J14" s="83" t="s">
        <v>112</v>
      </c>
      <c r="K14" s="83" t="s">
        <v>562</v>
      </c>
      <c r="L14" s="83" t="s">
        <v>26</v>
      </c>
      <c r="N14" s="89">
        <v>311424.8</v>
      </c>
      <c r="P14" s="83">
        <v>0</v>
      </c>
      <c r="Q14" s="83">
        <v>0</v>
      </c>
      <c r="R14" s="89">
        <v>311424.8</v>
      </c>
    </row>
    <row r="15" spans="1:18" x14ac:dyDescent="0.25">
      <c r="D15" s="83" t="s">
        <v>593</v>
      </c>
      <c r="F15" s="83">
        <v>1130510</v>
      </c>
      <c r="I15" s="83">
        <v>500707</v>
      </c>
      <c r="J15" s="83" t="s">
        <v>626</v>
      </c>
      <c r="K15" s="83" t="s">
        <v>562</v>
      </c>
      <c r="L15" s="83" t="s">
        <v>26</v>
      </c>
      <c r="N15" s="89">
        <v>528858.06999999995</v>
      </c>
      <c r="P15" s="89">
        <v>63132.7</v>
      </c>
      <c r="Q15" s="83">
        <v>0</v>
      </c>
      <c r="R15" s="89">
        <v>591990.77</v>
      </c>
    </row>
    <row r="16" spans="1:18" x14ac:dyDescent="0.25">
      <c r="D16" s="83" t="s">
        <v>593</v>
      </c>
      <c r="F16" s="83">
        <v>1130510</v>
      </c>
      <c r="I16" s="83">
        <v>500725</v>
      </c>
      <c r="J16" s="83" t="s">
        <v>848</v>
      </c>
      <c r="K16" s="83" t="s">
        <v>562</v>
      </c>
      <c r="L16" s="83" t="s">
        <v>26</v>
      </c>
      <c r="N16" s="83">
        <v>0</v>
      </c>
      <c r="P16" s="89">
        <v>180200.37</v>
      </c>
      <c r="Q16" s="89">
        <v>180200.37</v>
      </c>
      <c r="R16" s="83">
        <v>0</v>
      </c>
    </row>
    <row r="17" spans="2:18" x14ac:dyDescent="0.25">
      <c r="D17" s="83" t="s">
        <v>593</v>
      </c>
      <c r="F17" s="83">
        <v>1130510</v>
      </c>
      <c r="I17" s="83">
        <v>500737</v>
      </c>
      <c r="J17" s="83" t="s">
        <v>849</v>
      </c>
      <c r="K17" s="83" t="s">
        <v>562</v>
      </c>
      <c r="L17" s="83" t="s">
        <v>26</v>
      </c>
      <c r="N17" s="89">
        <v>8889.26</v>
      </c>
      <c r="P17" s="83">
        <v>0</v>
      </c>
      <c r="Q17" s="83">
        <v>0</v>
      </c>
      <c r="R17" s="89">
        <v>8889.26</v>
      </c>
    </row>
    <row r="18" spans="2:18" x14ac:dyDescent="0.25">
      <c r="D18" s="83" t="s">
        <v>593</v>
      </c>
      <c r="F18" s="83">
        <v>1130510</v>
      </c>
      <c r="I18" s="83">
        <v>500750</v>
      </c>
      <c r="J18" s="83" t="s">
        <v>850</v>
      </c>
      <c r="K18" s="83" t="s">
        <v>562</v>
      </c>
      <c r="L18" s="83" t="s">
        <v>26</v>
      </c>
      <c r="N18" s="89">
        <v>1539959.96</v>
      </c>
      <c r="P18" s="89">
        <v>159374.66</v>
      </c>
      <c r="Q18" s="83">
        <v>0</v>
      </c>
      <c r="R18" s="89">
        <v>1699334.62</v>
      </c>
    </row>
    <row r="19" spans="2:18" x14ac:dyDescent="0.25">
      <c r="D19" s="83" t="s">
        <v>593</v>
      </c>
      <c r="F19" s="83">
        <v>1130510</v>
      </c>
      <c r="I19" s="83">
        <v>500760</v>
      </c>
      <c r="J19" s="83" t="s">
        <v>849</v>
      </c>
      <c r="K19" s="83" t="s">
        <v>562</v>
      </c>
      <c r="L19" s="83" t="s">
        <v>26</v>
      </c>
      <c r="N19" s="89">
        <v>3220.98</v>
      </c>
      <c r="P19" s="83">
        <v>0</v>
      </c>
      <c r="Q19" s="83">
        <v>0</v>
      </c>
      <c r="R19" s="89">
        <v>3220.98</v>
      </c>
    </row>
    <row r="20" spans="2:18" x14ac:dyDescent="0.25">
      <c r="D20" s="83" t="s">
        <v>593</v>
      </c>
      <c r="F20" s="83">
        <v>1130510</v>
      </c>
      <c r="I20" s="83">
        <v>500826</v>
      </c>
      <c r="J20" s="83" t="s">
        <v>602</v>
      </c>
      <c r="K20" s="83" t="s">
        <v>562</v>
      </c>
      <c r="L20" s="83" t="s">
        <v>26</v>
      </c>
      <c r="N20" s="89">
        <v>2317865.0699999998</v>
      </c>
      <c r="P20" s="89">
        <v>26021.27</v>
      </c>
      <c r="Q20" s="83">
        <v>0</v>
      </c>
      <c r="R20" s="89">
        <v>2343886.34</v>
      </c>
    </row>
    <row r="21" spans="2:18" x14ac:dyDescent="0.25">
      <c r="D21" s="83" t="s">
        <v>593</v>
      </c>
      <c r="F21" s="83">
        <v>1130510</v>
      </c>
      <c r="I21" s="83">
        <v>500838</v>
      </c>
      <c r="J21" s="83" t="s">
        <v>603</v>
      </c>
      <c r="K21" s="83" t="s">
        <v>562</v>
      </c>
      <c r="L21" s="83" t="s">
        <v>26</v>
      </c>
      <c r="N21" s="89">
        <v>372878.7</v>
      </c>
      <c r="P21" s="89">
        <v>338780.62</v>
      </c>
      <c r="Q21" s="83">
        <v>0</v>
      </c>
      <c r="R21" s="89">
        <v>711659.32</v>
      </c>
    </row>
    <row r="22" spans="2:18" x14ac:dyDescent="0.25">
      <c r="D22" s="83" t="s">
        <v>593</v>
      </c>
      <c r="F22" s="83">
        <v>1130510</v>
      </c>
      <c r="I22" s="83">
        <v>500850</v>
      </c>
      <c r="J22" s="83" t="s">
        <v>604</v>
      </c>
      <c r="K22" s="83" t="s">
        <v>562</v>
      </c>
      <c r="L22" s="83" t="s">
        <v>26</v>
      </c>
      <c r="N22" s="89">
        <v>563685.11</v>
      </c>
      <c r="P22" s="89">
        <v>180159.04</v>
      </c>
      <c r="Q22" s="89">
        <v>574386.86</v>
      </c>
      <c r="R22" s="89">
        <v>169457.29</v>
      </c>
    </row>
    <row r="23" spans="2:18" x14ac:dyDescent="0.25">
      <c r="D23" s="83" t="s">
        <v>593</v>
      </c>
      <c r="F23" s="83">
        <v>1130510</v>
      </c>
      <c r="I23" s="83">
        <v>500888</v>
      </c>
      <c r="J23" s="83" t="s">
        <v>631</v>
      </c>
      <c r="K23" s="83" t="s">
        <v>562</v>
      </c>
      <c r="L23" s="83" t="s">
        <v>26</v>
      </c>
      <c r="N23" s="89">
        <v>1308641.3999999999</v>
      </c>
      <c r="P23" s="89">
        <v>201629.92</v>
      </c>
      <c r="Q23" s="83">
        <v>0</v>
      </c>
      <c r="R23" s="89">
        <v>1510271.32</v>
      </c>
    </row>
    <row r="24" spans="2:18" x14ac:dyDescent="0.25">
      <c r="D24" s="83" t="s">
        <v>593</v>
      </c>
      <c r="F24" s="83">
        <v>1130510</v>
      </c>
      <c r="I24" s="83">
        <v>500892</v>
      </c>
      <c r="J24" s="83" t="s">
        <v>609</v>
      </c>
      <c r="K24" s="83" t="s">
        <v>562</v>
      </c>
      <c r="L24" s="83" t="s">
        <v>26</v>
      </c>
      <c r="N24" s="83">
        <v>0</v>
      </c>
      <c r="P24" s="89">
        <v>256900.03</v>
      </c>
      <c r="Q24" s="83">
        <v>0</v>
      </c>
      <c r="R24" s="89">
        <v>256900.03</v>
      </c>
    </row>
    <row r="25" spans="2:18" x14ac:dyDescent="0.25">
      <c r="D25" s="83" t="s">
        <v>593</v>
      </c>
      <c r="F25" s="83">
        <v>1130510</v>
      </c>
      <c r="I25" s="83">
        <v>500900</v>
      </c>
      <c r="J25" s="83" t="s">
        <v>671</v>
      </c>
      <c r="K25" s="83" t="s">
        <v>562</v>
      </c>
      <c r="L25" s="83" t="s">
        <v>26</v>
      </c>
      <c r="N25" s="89">
        <v>98916.77</v>
      </c>
      <c r="P25" s="83">
        <v>29.9</v>
      </c>
      <c r="Q25" s="89">
        <v>98916.77</v>
      </c>
      <c r="R25" s="83">
        <v>29.9</v>
      </c>
    </row>
    <row r="26" spans="2:18" x14ac:dyDescent="0.25">
      <c r="D26" s="83" t="s">
        <v>593</v>
      </c>
      <c r="F26" s="83">
        <v>1130510</v>
      </c>
      <c r="I26" s="83">
        <v>500911</v>
      </c>
      <c r="J26" s="83" t="s">
        <v>609</v>
      </c>
      <c r="K26" s="83" t="s">
        <v>562</v>
      </c>
      <c r="L26" s="83" t="s">
        <v>26</v>
      </c>
      <c r="N26" s="83">
        <v>0</v>
      </c>
      <c r="P26" s="89">
        <v>32676.1</v>
      </c>
      <c r="Q26" s="83">
        <v>0</v>
      </c>
      <c r="R26" s="89">
        <v>32676.1</v>
      </c>
    </row>
    <row r="27" spans="2:18" x14ac:dyDescent="0.25">
      <c r="D27" s="83" t="s">
        <v>593</v>
      </c>
      <c r="F27" s="83">
        <v>1130510</v>
      </c>
      <c r="I27" s="83">
        <v>500922</v>
      </c>
      <c r="J27" s="83" t="s">
        <v>611</v>
      </c>
      <c r="K27" s="83" t="s">
        <v>562</v>
      </c>
      <c r="L27" s="83" t="s">
        <v>26</v>
      </c>
      <c r="N27" s="89">
        <v>141903.60999999999</v>
      </c>
      <c r="P27" s="89">
        <v>11256.6</v>
      </c>
      <c r="Q27" s="83">
        <v>0</v>
      </c>
      <c r="R27" s="89">
        <v>153160.21</v>
      </c>
    </row>
    <row r="29" spans="2:18" x14ac:dyDescent="0.25">
      <c r="B29" s="83" t="s">
        <v>442</v>
      </c>
      <c r="D29" s="83" t="s">
        <v>593</v>
      </c>
      <c r="F29" s="83">
        <v>1130510</v>
      </c>
      <c r="L29" s="83" t="s">
        <v>26</v>
      </c>
      <c r="N29" s="89">
        <v>10879731.029999999</v>
      </c>
      <c r="P29" s="89">
        <v>2099686.81</v>
      </c>
      <c r="Q29" s="89">
        <v>853504</v>
      </c>
      <c r="R29" s="89">
        <v>12125913.84</v>
      </c>
    </row>
    <row r="31" spans="2:18" x14ac:dyDescent="0.25">
      <c r="B31" s="83" t="s">
        <v>443</v>
      </c>
      <c r="D31" s="83" t="s">
        <v>593</v>
      </c>
      <c r="L31" s="83" t="s">
        <v>26</v>
      </c>
      <c r="N31" s="89">
        <v>10879731.029999999</v>
      </c>
      <c r="P31" s="89">
        <v>2099686.81</v>
      </c>
      <c r="Q31" s="89">
        <v>853504</v>
      </c>
      <c r="R31" s="89">
        <v>12125913.84</v>
      </c>
    </row>
    <row r="33" spans="1:18" x14ac:dyDescent="0.25">
      <c r="B33" s="83" t="s">
        <v>444</v>
      </c>
      <c r="L33" s="83" t="s">
        <v>26</v>
      </c>
      <c r="N33" s="89">
        <v>10879731.029999999</v>
      </c>
      <c r="P33" s="89">
        <v>2099686.81</v>
      </c>
      <c r="Q33" s="89">
        <v>853504</v>
      </c>
      <c r="R33" s="89">
        <v>12125913.84</v>
      </c>
    </row>
    <row r="35" spans="1:18" x14ac:dyDescent="0.25">
      <c r="A35" s="83" t="s">
        <v>1220</v>
      </c>
    </row>
    <row r="36" spans="1:18" x14ac:dyDescent="0.25">
      <c r="A36" s="83" t="s">
        <v>446</v>
      </c>
    </row>
    <row r="37" spans="1:18" x14ac:dyDescent="0.25">
      <c r="A37" s="83" t="s">
        <v>1208</v>
      </c>
    </row>
    <row r="38" spans="1:18" x14ac:dyDescent="0.25">
      <c r="A38" s="83" t="s">
        <v>447</v>
      </c>
    </row>
    <row r="40" spans="1:18" x14ac:dyDescent="0.25">
      <c r="C40" s="83" t="s">
        <v>379</v>
      </c>
      <c r="E40" s="83" t="s">
        <v>374</v>
      </c>
      <c r="G40" s="83" t="s">
        <v>448</v>
      </c>
      <c r="H40" s="83" t="s">
        <v>380</v>
      </c>
      <c r="J40" s="83" t="s">
        <v>381</v>
      </c>
      <c r="M40" s="83" t="s">
        <v>382</v>
      </c>
      <c r="O40" s="83" t="s">
        <v>383</v>
      </c>
    </row>
    <row r="42" spans="1:18" x14ac:dyDescent="0.25">
      <c r="C42" s="83" t="s">
        <v>26</v>
      </c>
      <c r="E42" s="83" t="s">
        <v>593</v>
      </c>
      <c r="G42" s="83" t="s">
        <v>562</v>
      </c>
      <c r="H42" s="89">
        <v>10879731.029999999</v>
      </c>
      <c r="J42" s="89">
        <v>2099686.81</v>
      </c>
      <c r="M42" s="89">
        <v>853504</v>
      </c>
      <c r="O42" s="89">
        <v>12125913.84</v>
      </c>
    </row>
    <row r="44" spans="1:18" x14ac:dyDescent="0.25">
      <c r="B44" s="83" t="s">
        <v>442</v>
      </c>
      <c r="C44" s="83" t="s">
        <v>26</v>
      </c>
      <c r="H44" s="89">
        <v>10879731.029999999</v>
      </c>
      <c r="J44" s="89">
        <v>2099686.81</v>
      </c>
      <c r="M44" s="89">
        <v>853504</v>
      </c>
      <c r="O44" s="89">
        <v>12125913.84</v>
      </c>
    </row>
  </sheetData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0">
    <tabColor rgb="FFFF0000"/>
  </sheetPr>
  <dimension ref="A1:R71"/>
  <sheetViews>
    <sheetView workbookViewId="0">
      <pane ySplit="5" topLeftCell="A33" activePane="bottomLeft" state="frozen"/>
      <selection pane="bottomLeft" activeCell="I48" sqref="I48"/>
    </sheetView>
  </sheetViews>
  <sheetFormatPr defaultColWidth="9.109375" defaultRowHeight="13.2" x14ac:dyDescent="0.25"/>
  <cols>
    <col min="1" max="1" width="3.664062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1221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186621.03</v>
      </c>
      <c r="P7" s="89">
        <v>30708.240000000002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500535</v>
      </c>
      <c r="J8" s="83" t="s">
        <v>656</v>
      </c>
      <c r="K8" s="83" t="s">
        <v>579</v>
      </c>
      <c r="L8" s="83" t="s">
        <v>26</v>
      </c>
      <c r="N8" s="83">
        <v>0</v>
      </c>
      <c r="P8" s="83">
        <v>709.45</v>
      </c>
      <c r="Q8" s="83">
        <v>709.45</v>
      </c>
      <c r="R8" s="83">
        <v>0</v>
      </c>
    </row>
    <row r="9" spans="1:18" x14ac:dyDescent="0.25">
      <c r="D9" s="83" t="s">
        <v>593</v>
      </c>
      <c r="F9" s="83">
        <v>1130510</v>
      </c>
      <c r="I9" s="83">
        <v>500535</v>
      </c>
      <c r="J9" s="83" t="s">
        <v>656</v>
      </c>
      <c r="K9" s="83" t="s">
        <v>580</v>
      </c>
      <c r="L9" s="83" t="s">
        <v>26</v>
      </c>
      <c r="N9" s="83">
        <v>0</v>
      </c>
      <c r="P9" s="89">
        <v>3029.41</v>
      </c>
      <c r="Q9" s="89">
        <v>3029.41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500545</v>
      </c>
      <c r="J10" s="83" t="s">
        <v>657</v>
      </c>
      <c r="K10" s="83" t="s">
        <v>580</v>
      </c>
      <c r="L10" s="83" t="s">
        <v>26</v>
      </c>
      <c r="N10" s="83">
        <v>0</v>
      </c>
      <c r="P10" s="83">
        <v>587.22</v>
      </c>
      <c r="Q10" s="83">
        <v>587.22</v>
      </c>
      <c r="R10" s="83">
        <v>0</v>
      </c>
    </row>
    <row r="11" spans="1:18" x14ac:dyDescent="0.25">
      <c r="D11" s="83" t="s">
        <v>593</v>
      </c>
      <c r="F11" s="83">
        <v>1130510</v>
      </c>
      <c r="I11" s="83">
        <v>500601</v>
      </c>
      <c r="J11" s="83" t="s">
        <v>854</v>
      </c>
      <c r="K11" s="83" t="s">
        <v>579</v>
      </c>
      <c r="L11" s="83" t="s">
        <v>26</v>
      </c>
      <c r="N11" s="83">
        <v>0</v>
      </c>
      <c r="P11" s="83">
        <v>24.05</v>
      </c>
      <c r="Q11" s="83">
        <v>24.05</v>
      </c>
      <c r="R11" s="83">
        <v>0</v>
      </c>
    </row>
    <row r="12" spans="1:18" x14ac:dyDescent="0.25">
      <c r="D12" s="83" t="s">
        <v>593</v>
      </c>
      <c r="F12" s="83">
        <v>1130510</v>
      </c>
      <c r="I12" s="83">
        <v>500601</v>
      </c>
      <c r="J12" s="83" t="s">
        <v>854</v>
      </c>
      <c r="K12" s="83" t="s">
        <v>580</v>
      </c>
      <c r="L12" s="83" t="s">
        <v>26</v>
      </c>
      <c r="N12" s="83">
        <v>0</v>
      </c>
      <c r="P12" s="83">
        <v>249.87</v>
      </c>
      <c r="Q12" s="83">
        <v>249.87</v>
      </c>
      <c r="R12" s="83">
        <v>0</v>
      </c>
    </row>
    <row r="13" spans="1:18" x14ac:dyDescent="0.25">
      <c r="D13" s="83" t="s">
        <v>593</v>
      </c>
      <c r="F13" s="83">
        <v>1130510</v>
      </c>
      <c r="I13" s="83">
        <v>500611</v>
      </c>
      <c r="J13" s="83" t="s">
        <v>846</v>
      </c>
      <c r="K13" s="83" t="s">
        <v>579</v>
      </c>
      <c r="L13" s="83" t="s">
        <v>26</v>
      </c>
      <c r="N13" s="83">
        <v>0</v>
      </c>
      <c r="P13" s="83">
        <v>180.81</v>
      </c>
      <c r="Q13" s="83">
        <v>180.81</v>
      </c>
      <c r="R13" s="83">
        <v>0</v>
      </c>
    </row>
    <row r="14" spans="1:18" x14ac:dyDescent="0.25">
      <c r="D14" s="83" t="s">
        <v>593</v>
      </c>
      <c r="F14" s="83">
        <v>1130510</v>
      </c>
      <c r="I14" s="83">
        <v>500611</v>
      </c>
      <c r="J14" s="83" t="s">
        <v>846</v>
      </c>
      <c r="K14" s="83" t="s">
        <v>580</v>
      </c>
      <c r="L14" s="83" t="s">
        <v>26</v>
      </c>
      <c r="N14" s="89">
        <v>71428.649999999994</v>
      </c>
      <c r="P14" s="83">
        <v>0</v>
      </c>
      <c r="Q14" s="83">
        <v>0</v>
      </c>
      <c r="R14" s="89">
        <v>71428.649999999994</v>
      </c>
    </row>
    <row r="15" spans="1:18" x14ac:dyDescent="0.25">
      <c r="D15" s="83" t="s">
        <v>593</v>
      </c>
      <c r="F15" s="83">
        <v>1130510</v>
      </c>
      <c r="I15" s="83">
        <v>500633</v>
      </c>
      <c r="J15" s="83" t="s">
        <v>596</v>
      </c>
      <c r="K15" s="83" t="s">
        <v>580</v>
      </c>
      <c r="L15" s="83" t="s">
        <v>26</v>
      </c>
      <c r="N15" s="89">
        <v>7266.3</v>
      </c>
      <c r="P15" s="83">
        <v>0</v>
      </c>
      <c r="Q15" s="83">
        <v>0</v>
      </c>
      <c r="R15" s="89">
        <v>7266.3</v>
      </c>
    </row>
    <row r="16" spans="1:18" x14ac:dyDescent="0.25">
      <c r="D16" s="83" t="s">
        <v>593</v>
      </c>
      <c r="F16" s="83">
        <v>1130510</v>
      </c>
      <c r="I16" s="83">
        <v>500636</v>
      </c>
      <c r="J16" s="83" t="s">
        <v>597</v>
      </c>
      <c r="K16" s="83" t="s">
        <v>580</v>
      </c>
      <c r="L16" s="83" t="s">
        <v>26</v>
      </c>
      <c r="N16" s="83">
        <v>0</v>
      </c>
      <c r="P16" s="89">
        <v>5473.41</v>
      </c>
      <c r="Q16" s="89">
        <v>5473.41</v>
      </c>
      <c r="R16" s="83">
        <v>0</v>
      </c>
    </row>
    <row r="17" spans="4:18" x14ac:dyDescent="0.25">
      <c r="D17" s="83" t="s">
        <v>593</v>
      </c>
      <c r="F17" s="83">
        <v>1130510</v>
      </c>
      <c r="I17" s="83">
        <v>500638</v>
      </c>
      <c r="J17" s="83" t="s">
        <v>1107</v>
      </c>
      <c r="K17" s="83" t="s">
        <v>579</v>
      </c>
      <c r="L17" s="83" t="s">
        <v>26</v>
      </c>
      <c r="N17" s="83">
        <v>0</v>
      </c>
      <c r="P17" s="89">
        <v>50539.59</v>
      </c>
      <c r="Q17" s="89">
        <v>50539.59</v>
      </c>
      <c r="R17" s="83">
        <v>0</v>
      </c>
    </row>
    <row r="18" spans="4:18" x14ac:dyDescent="0.25">
      <c r="D18" s="83" t="s">
        <v>593</v>
      </c>
      <c r="F18" s="83">
        <v>1130510</v>
      </c>
      <c r="I18" s="83">
        <v>500638</v>
      </c>
      <c r="J18" s="83" t="s">
        <v>1107</v>
      </c>
      <c r="K18" s="83" t="s">
        <v>580</v>
      </c>
      <c r="L18" s="83" t="s">
        <v>26</v>
      </c>
      <c r="N18" s="83">
        <v>0</v>
      </c>
      <c r="P18" s="89">
        <v>194059.86</v>
      </c>
      <c r="Q18" s="89">
        <v>194059.86</v>
      </c>
      <c r="R18" s="83">
        <v>0</v>
      </c>
    </row>
    <row r="19" spans="4:18" x14ac:dyDescent="0.25">
      <c r="D19" s="83" t="s">
        <v>593</v>
      </c>
      <c r="F19" s="83">
        <v>1130510</v>
      </c>
      <c r="I19" s="83">
        <v>500643</v>
      </c>
      <c r="J19" s="83" t="s">
        <v>847</v>
      </c>
      <c r="K19" s="83" t="s">
        <v>579</v>
      </c>
      <c r="L19" s="83" t="s">
        <v>26</v>
      </c>
      <c r="N19" s="83">
        <v>0</v>
      </c>
      <c r="P19" s="83">
        <v>0</v>
      </c>
      <c r="Q19" s="83">
        <v>0</v>
      </c>
      <c r="R19" s="83">
        <v>0</v>
      </c>
    </row>
    <row r="20" spans="4:18" x14ac:dyDescent="0.25">
      <c r="D20" s="83" t="s">
        <v>593</v>
      </c>
      <c r="F20" s="83">
        <v>1130510</v>
      </c>
      <c r="I20" s="83">
        <v>500643</v>
      </c>
      <c r="J20" s="83" t="s">
        <v>847</v>
      </c>
      <c r="K20" s="83" t="s">
        <v>580</v>
      </c>
      <c r="L20" s="83" t="s">
        <v>26</v>
      </c>
      <c r="N20" s="83">
        <v>0</v>
      </c>
      <c r="P20" s="83">
        <v>0</v>
      </c>
      <c r="Q20" s="83">
        <v>0</v>
      </c>
      <c r="R20" s="83">
        <v>0</v>
      </c>
    </row>
    <row r="21" spans="4:18" x14ac:dyDescent="0.25">
      <c r="D21" s="83" t="s">
        <v>593</v>
      </c>
      <c r="F21" s="83">
        <v>1130510</v>
      </c>
      <c r="I21" s="83">
        <v>500663</v>
      </c>
      <c r="J21" s="83" t="s">
        <v>598</v>
      </c>
      <c r="K21" s="83" t="s">
        <v>579</v>
      </c>
      <c r="L21" s="83" t="s">
        <v>26</v>
      </c>
      <c r="N21" s="83">
        <v>0</v>
      </c>
      <c r="P21" s="83">
        <v>98.7</v>
      </c>
      <c r="Q21" s="83">
        <v>98.7</v>
      </c>
      <c r="R21" s="83">
        <v>0</v>
      </c>
    </row>
    <row r="22" spans="4:18" x14ac:dyDescent="0.25">
      <c r="D22" s="83" t="s">
        <v>593</v>
      </c>
      <c r="F22" s="83">
        <v>1130510</v>
      </c>
      <c r="I22" s="83">
        <v>500663</v>
      </c>
      <c r="J22" s="83" t="s">
        <v>598</v>
      </c>
      <c r="K22" s="83" t="s">
        <v>580</v>
      </c>
      <c r="L22" s="83" t="s">
        <v>26</v>
      </c>
      <c r="N22" s="83">
        <v>0</v>
      </c>
      <c r="P22" s="83">
        <v>730.26</v>
      </c>
      <c r="Q22" s="83">
        <v>730.26</v>
      </c>
      <c r="R22" s="83">
        <v>0</v>
      </c>
    </row>
    <row r="23" spans="4:18" x14ac:dyDescent="0.25">
      <c r="D23" s="83" t="s">
        <v>593</v>
      </c>
      <c r="F23" s="83">
        <v>1130510</v>
      </c>
      <c r="I23" s="83">
        <v>500670</v>
      </c>
      <c r="J23" s="83" t="s">
        <v>659</v>
      </c>
      <c r="K23" s="83" t="s">
        <v>579</v>
      </c>
      <c r="L23" s="83" t="s">
        <v>26</v>
      </c>
      <c r="N23" s="83">
        <v>0</v>
      </c>
      <c r="P23" s="89">
        <v>8248.2000000000007</v>
      </c>
      <c r="Q23" s="89">
        <v>8248.2000000000007</v>
      </c>
      <c r="R23" s="83">
        <v>0</v>
      </c>
    </row>
    <row r="24" spans="4:18" x14ac:dyDescent="0.25">
      <c r="D24" s="83" t="s">
        <v>593</v>
      </c>
      <c r="F24" s="83">
        <v>1130510</v>
      </c>
      <c r="I24" s="83">
        <v>500676</v>
      </c>
      <c r="J24" s="83" t="s">
        <v>625</v>
      </c>
      <c r="K24" s="83" t="s">
        <v>580</v>
      </c>
      <c r="L24" s="83" t="s">
        <v>26</v>
      </c>
      <c r="N24" s="83">
        <v>0</v>
      </c>
      <c r="P24" s="89">
        <v>9418.16</v>
      </c>
      <c r="Q24" s="89">
        <v>9418.16</v>
      </c>
      <c r="R24" s="83">
        <v>0</v>
      </c>
    </row>
    <row r="25" spans="4:18" x14ac:dyDescent="0.25">
      <c r="D25" s="83" t="s">
        <v>593</v>
      </c>
      <c r="F25" s="83">
        <v>1130510</v>
      </c>
      <c r="I25" s="83">
        <v>500685</v>
      </c>
      <c r="J25" s="83" t="s">
        <v>660</v>
      </c>
      <c r="K25" s="83" t="s">
        <v>580</v>
      </c>
      <c r="L25" s="83" t="s">
        <v>26</v>
      </c>
      <c r="N25" s="83">
        <v>0</v>
      </c>
      <c r="P25" s="83">
        <v>360</v>
      </c>
      <c r="Q25" s="83">
        <v>360</v>
      </c>
      <c r="R25" s="83">
        <v>0</v>
      </c>
    </row>
    <row r="26" spans="4:18" x14ac:dyDescent="0.25">
      <c r="D26" s="83" t="s">
        <v>593</v>
      </c>
      <c r="F26" s="83">
        <v>1130510</v>
      </c>
      <c r="I26" s="83">
        <v>500688</v>
      </c>
      <c r="J26" s="83" t="s">
        <v>610</v>
      </c>
      <c r="K26" s="83" t="s">
        <v>580</v>
      </c>
      <c r="L26" s="83" t="s">
        <v>26</v>
      </c>
      <c r="N26" s="89">
        <v>52361.42</v>
      </c>
      <c r="P26" s="83">
        <v>0</v>
      </c>
      <c r="Q26" s="83">
        <v>0</v>
      </c>
      <c r="R26" s="89">
        <v>52361.42</v>
      </c>
    </row>
    <row r="27" spans="4:18" x14ac:dyDescent="0.25">
      <c r="D27" s="83" t="s">
        <v>593</v>
      </c>
      <c r="F27" s="83">
        <v>1130510</v>
      </c>
      <c r="I27" s="83">
        <v>500702</v>
      </c>
      <c r="J27" s="83" t="s">
        <v>661</v>
      </c>
      <c r="K27" s="83" t="s">
        <v>580</v>
      </c>
      <c r="L27" s="83" t="s">
        <v>26</v>
      </c>
      <c r="N27" s="89">
        <v>16408.8</v>
      </c>
      <c r="P27" s="83">
        <v>0</v>
      </c>
      <c r="Q27" s="83">
        <v>0</v>
      </c>
      <c r="R27" s="89">
        <v>16408.8</v>
      </c>
    </row>
    <row r="28" spans="4:18" x14ac:dyDescent="0.25">
      <c r="D28" s="83" t="s">
        <v>593</v>
      </c>
      <c r="F28" s="83">
        <v>1130510</v>
      </c>
      <c r="I28" s="83">
        <v>500705</v>
      </c>
      <c r="J28" s="83" t="s">
        <v>112</v>
      </c>
      <c r="K28" s="83" t="s">
        <v>579</v>
      </c>
      <c r="L28" s="83" t="s">
        <v>26</v>
      </c>
      <c r="N28" s="83">
        <v>0</v>
      </c>
      <c r="P28" s="89">
        <v>41491.67</v>
      </c>
      <c r="Q28" s="89">
        <v>44969.78</v>
      </c>
      <c r="R28" s="89">
        <v>-3478.11</v>
      </c>
    </row>
    <row r="29" spans="4:18" x14ac:dyDescent="0.25">
      <c r="D29" s="83" t="s">
        <v>593</v>
      </c>
      <c r="F29" s="83">
        <v>1130510</v>
      </c>
      <c r="I29" s="83">
        <v>500705</v>
      </c>
      <c r="J29" s="83" t="s">
        <v>112</v>
      </c>
      <c r="K29" s="83" t="s">
        <v>580</v>
      </c>
      <c r="L29" s="83" t="s">
        <v>26</v>
      </c>
      <c r="N29" s="89">
        <v>1359655.64</v>
      </c>
      <c r="P29" s="83">
        <v>0</v>
      </c>
      <c r="Q29" s="83">
        <v>0</v>
      </c>
      <c r="R29" s="89">
        <v>1359655.64</v>
      </c>
    </row>
    <row r="30" spans="4:18" x14ac:dyDescent="0.25">
      <c r="D30" s="83" t="s">
        <v>593</v>
      </c>
      <c r="F30" s="83">
        <v>1130510</v>
      </c>
      <c r="I30" s="83">
        <v>500707</v>
      </c>
      <c r="J30" s="83" t="s">
        <v>626</v>
      </c>
      <c r="K30" s="83" t="s">
        <v>580</v>
      </c>
      <c r="L30" s="83" t="s">
        <v>26</v>
      </c>
      <c r="N30" s="89">
        <v>214436.69</v>
      </c>
      <c r="P30" s="89">
        <v>127075.61</v>
      </c>
      <c r="Q30" s="83">
        <v>0</v>
      </c>
      <c r="R30" s="89">
        <v>341512.3</v>
      </c>
    </row>
    <row r="31" spans="4:18" x14ac:dyDescent="0.25">
      <c r="D31" s="83" t="s">
        <v>593</v>
      </c>
      <c r="F31" s="83">
        <v>1130510</v>
      </c>
      <c r="I31" s="83">
        <v>500720</v>
      </c>
      <c r="J31" s="83" t="s">
        <v>662</v>
      </c>
      <c r="K31" s="83" t="s">
        <v>579</v>
      </c>
      <c r="L31" s="83" t="s">
        <v>26</v>
      </c>
      <c r="N31" s="83">
        <v>0</v>
      </c>
      <c r="P31" s="83">
        <v>11.9</v>
      </c>
      <c r="Q31" s="83">
        <v>11.9</v>
      </c>
      <c r="R31" s="83">
        <v>0</v>
      </c>
    </row>
    <row r="32" spans="4:18" x14ac:dyDescent="0.25">
      <c r="D32" s="83" t="s">
        <v>593</v>
      </c>
      <c r="F32" s="83">
        <v>1130510</v>
      </c>
      <c r="I32" s="83">
        <v>500720</v>
      </c>
      <c r="J32" s="83" t="s">
        <v>662</v>
      </c>
      <c r="K32" s="83" t="s">
        <v>580</v>
      </c>
      <c r="L32" s="83" t="s">
        <v>26</v>
      </c>
      <c r="N32" s="83">
        <v>0</v>
      </c>
      <c r="P32" s="83">
        <v>877.83</v>
      </c>
      <c r="Q32" s="83">
        <v>877.83</v>
      </c>
      <c r="R32" s="83">
        <v>0</v>
      </c>
    </row>
    <row r="33" spans="4:18" x14ac:dyDescent="0.25">
      <c r="D33" s="83" t="s">
        <v>593</v>
      </c>
      <c r="F33" s="83">
        <v>1130510</v>
      </c>
      <c r="I33" s="83">
        <v>500737</v>
      </c>
      <c r="J33" s="83" t="s">
        <v>849</v>
      </c>
      <c r="K33" s="83" t="s">
        <v>580</v>
      </c>
      <c r="L33" s="83" t="s">
        <v>26</v>
      </c>
      <c r="N33" s="89">
        <v>96730.22</v>
      </c>
      <c r="P33" s="83">
        <v>0</v>
      </c>
      <c r="Q33" s="83">
        <v>0</v>
      </c>
      <c r="R33" s="89">
        <v>96730.22</v>
      </c>
    </row>
    <row r="34" spans="4:18" x14ac:dyDescent="0.25">
      <c r="D34" s="83" t="s">
        <v>593</v>
      </c>
      <c r="F34" s="83">
        <v>1130510</v>
      </c>
      <c r="I34" s="83">
        <v>500756</v>
      </c>
      <c r="J34" s="83" t="s">
        <v>628</v>
      </c>
      <c r="K34" s="83" t="s">
        <v>580</v>
      </c>
      <c r="L34" s="83" t="s">
        <v>26</v>
      </c>
      <c r="N34" s="89">
        <v>47700</v>
      </c>
      <c r="P34" s="83">
        <v>0</v>
      </c>
      <c r="Q34" s="83">
        <v>0</v>
      </c>
      <c r="R34" s="89">
        <v>47700</v>
      </c>
    </row>
    <row r="35" spans="4:18" x14ac:dyDescent="0.25">
      <c r="D35" s="83" t="s">
        <v>593</v>
      </c>
      <c r="F35" s="83">
        <v>1130510</v>
      </c>
      <c r="I35" s="83">
        <v>500775</v>
      </c>
      <c r="J35" s="83" t="s">
        <v>663</v>
      </c>
      <c r="K35" s="83" t="s">
        <v>579</v>
      </c>
      <c r="L35" s="83" t="s">
        <v>26</v>
      </c>
      <c r="N35" s="83">
        <v>0</v>
      </c>
      <c r="P35" s="83">
        <v>271.39999999999998</v>
      </c>
      <c r="Q35" s="83">
        <v>271.39999999999998</v>
      </c>
      <c r="R35" s="83">
        <v>0</v>
      </c>
    </row>
    <row r="36" spans="4:18" x14ac:dyDescent="0.25">
      <c r="D36" s="83" t="s">
        <v>593</v>
      </c>
      <c r="F36" s="83">
        <v>1130510</v>
      </c>
      <c r="I36" s="83">
        <v>500775</v>
      </c>
      <c r="J36" s="83" t="s">
        <v>663</v>
      </c>
      <c r="K36" s="83" t="s">
        <v>580</v>
      </c>
      <c r="L36" s="83" t="s">
        <v>26</v>
      </c>
      <c r="N36" s="83">
        <v>0</v>
      </c>
      <c r="P36" s="89">
        <v>5022.5600000000004</v>
      </c>
      <c r="Q36" s="89">
        <v>5022.5600000000004</v>
      </c>
      <c r="R36" s="83">
        <v>0</v>
      </c>
    </row>
    <row r="37" spans="4:18" x14ac:dyDescent="0.25">
      <c r="D37" s="83" t="s">
        <v>593</v>
      </c>
      <c r="F37" s="83">
        <v>1130510</v>
      </c>
      <c r="I37" s="83">
        <v>500785</v>
      </c>
      <c r="J37" s="83" t="s">
        <v>697</v>
      </c>
      <c r="K37" s="83" t="s">
        <v>580</v>
      </c>
      <c r="L37" s="83" t="s">
        <v>26</v>
      </c>
      <c r="N37" s="83">
        <v>0</v>
      </c>
      <c r="P37" s="83">
        <v>540</v>
      </c>
      <c r="Q37" s="83">
        <v>540</v>
      </c>
      <c r="R37" s="83">
        <v>0</v>
      </c>
    </row>
    <row r="38" spans="4:18" x14ac:dyDescent="0.25">
      <c r="D38" s="83" t="s">
        <v>593</v>
      </c>
      <c r="F38" s="83">
        <v>1130510</v>
      </c>
      <c r="I38" s="83">
        <v>500797</v>
      </c>
      <c r="J38" s="83" t="s">
        <v>630</v>
      </c>
      <c r="K38" s="83" t="s">
        <v>579</v>
      </c>
      <c r="L38" s="83" t="s">
        <v>26</v>
      </c>
      <c r="N38" s="83">
        <v>0</v>
      </c>
      <c r="P38" s="83">
        <v>213.11</v>
      </c>
      <c r="Q38" s="83">
        <v>213.11</v>
      </c>
      <c r="R38" s="83">
        <v>0</v>
      </c>
    </row>
    <row r="39" spans="4:18" x14ac:dyDescent="0.25">
      <c r="D39" s="83" t="s">
        <v>593</v>
      </c>
      <c r="F39" s="83">
        <v>1130510</v>
      </c>
      <c r="I39" s="83">
        <v>500797</v>
      </c>
      <c r="J39" s="83" t="s">
        <v>630</v>
      </c>
      <c r="K39" s="83" t="s">
        <v>580</v>
      </c>
      <c r="L39" s="83" t="s">
        <v>26</v>
      </c>
      <c r="N39" s="83">
        <v>0</v>
      </c>
      <c r="P39" s="89">
        <v>2447.8200000000002</v>
      </c>
      <c r="Q39" s="89">
        <v>2447.8200000000002</v>
      </c>
      <c r="R39" s="83">
        <v>0</v>
      </c>
    </row>
    <row r="40" spans="4:18" x14ac:dyDescent="0.25">
      <c r="D40" s="83" t="s">
        <v>593</v>
      </c>
      <c r="F40" s="83">
        <v>1130510</v>
      </c>
      <c r="I40" s="83">
        <v>500798</v>
      </c>
      <c r="J40" s="83" t="s">
        <v>851</v>
      </c>
      <c r="K40" s="83" t="s">
        <v>580</v>
      </c>
      <c r="L40" s="83" t="s">
        <v>26</v>
      </c>
      <c r="N40" s="83">
        <v>809.24</v>
      </c>
      <c r="P40" s="83">
        <v>0</v>
      </c>
      <c r="Q40" s="83">
        <v>0</v>
      </c>
      <c r="R40" s="83">
        <v>809.24</v>
      </c>
    </row>
    <row r="41" spans="4:18" x14ac:dyDescent="0.25">
      <c r="D41" s="83" t="s">
        <v>593</v>
      </c>
      <c r="F41" s="83">
        <v>1130510</v>
      </c>
      <c r="I41" s="83">
        <v>500809</v>
      </c>
      <c r="J41" s="83" t="s">
        <v>665</v>
      </c>
      <c r="K41" s="83" t="s">
        <v>580</v>
      </c>
      <c r="L41" s="83" t="s">
        <v>26</v>
      </c>
      <c r="N41" s="83">
        <v>402.8</v>
      </c>
      <c r="P41" s="83">
        <v>0</v>
      </c>
      <c r="Q41" s="83">
        <v>0</v>
      </c>
      <c r="R41" s="83">
        <v>402.8</v>
      </c>
    </row>
    <row r="42" spans="4:18" x14ac:dyDescent="0.25">
      <c r="D42" s="83" t="s">
        <v>593</v>
      </c>
      <c r="F42" s="83">
        <v>1130510</v>
      </c>
      <c r="I42" s="83">
        <v>500810</v>
      </c>
      <c r="J42" s="83" t="s">
        <v>665</v>
      </c>
      <c r="K42" s="83" t="s">
        <v>580</v>
      </c>
      <c r="L42" s="83" t="s">
        <v>26</v>
      </c>
      <c r="N42" s="83">
        <v>402.8</v>
      </c>
      <c r="P42" s="83">
        <v>0</v>
      </c>
      <c r="Q42" s="83">
        <v>0</v>
      </c>
      <c r="R42" s="83">
        <v>402.8</v>
      </c>
    </row>
    <row r="43" spans="4:18" x14ac:dyDescent="0.25">
      <c r="D43" s="83" t="s">
        <v>593</v>
      </c>
      <c r="F43" s="83">
        <v>1130510</v>
      </c>
      <c r="I43" s="83">
        <v>500820</v>
      </c>
      <c r="J43" s="83" t="s">
        <v>666</v>
      </c>
      <c r="K43" s="83" t="s">
        <v>580</v>
      </c>
      <c r="L43" s="83" t="s">
        <v>26</v>
      </c>
      <c r="N43" s="89">
        <v>17991.54</v>
      </c>
      <c r="P43" s="83">
        <v>0</v>
      </c>
      <c r="Q43" s="83">
        <v>0</v>
      </c>
      <c r="R43" s="89">
        <v>17991.54</v>
      </c>
    </row>
    <row r="44" spans="4:18" x14ac:dyDescent="0.25">
      <c r="D44" s="83" t="s">
        <v>593</v>
      </c>
      <c r="F44" s="83">
        <v>1130510</v>
      </c>
      <c r="I44" s="83">
        <v>500825</v>
      </c>
      <c r="J44" s="83" t="s">
        <v>855</v>
      </c>
      <c r="K44" s="83" t="s">
        <v>580</v>
      </c>
      <c r="L44" s="83" t="s">
        <v>26</v>
      </c>
      <c r="N44" s="83">
        <v>0</v>
      </c>
      <c r="P44" s="83">
        <v>424</v>
      </c>
      <c r="Q44" s="83">
        <v>0</v>
      </c>
      <c r="R44" s="83">
        <v>424</v>
      </c>
    </row>
    <row r="45" spans="4:18" x14ac:dyDescent="0.25">
      <c r="D45" s="83" t="s">
        <v>593</v>
      </c>
      <c r="F45" s="83">
        <v>1130510</v>
      </c>
      <c r="I45" s="83">
        <v>500835</v>
      </c>
      <c r="J45" s="83" t="s">
        <v>856</v>
      </c>
      <c r="K45" s="83" t="s">
        <v>579</v>
      </c>
      <c r="L45" s="83" t="s">
        <v>26</v>
      </c>
      <c r="N45" s="83">
        <v>0</v>
      </c>
      <c r="P45" s="83">
        <v>83.54</v>
      </c>
      <c r="Q45" s="83">
        <v>83.54</v>
      </c>
      <c r="R45" s="83">
        <v>0</v>
      </c>
    </row>
    <row r="46" spans="4:18" x14ac:dyDescent="0.25">
      <c r="D46" s="83" t="s">
        <v>593</v>
      </c>
      <c r="F46" s="83">
        <v>1130510</v>
      </c>
      <c r="I46" s="83">
        <v>500835</v>
      </c>
      <c r="J46" s="83" t="s">
        <v>856</v>
      </c>
      <c r="K46" s="83" t="s">
        <v>580</v>
      </c>
      <c r="L46" s="83" t="s">
        <v>26</v>
      </c>
      <c r="N46" s="83">
        <v>0</v>
      </c>
      <c r="P46" s="89">
        <v>3724.17</v>
      </c>
      <c r="Q46" s="89">
        <v>3724.17</v>
      </c>
      <c r="R46" s="83">
        <v>0</v>
      </c>
    </row>
    <row r="47" spans="4:18" x14ac:dyDescent="0.25">
      <c r="D47" s="83" t="s">
        <v>593</v>
      </c>
      <c r="F47" s="83">
        <v>1130510</v>
      </c>
      <c r="I47" s="83">
        <v>500838</v>
      </c>
      <c r="J47" s="83" t="s">
        <v>603</v>
      </c>
      <c r="K47" s="83" t="s">
        <v>579</v>
      </c>
      <c r="L47" s="83" t="s">
        <v>26</v>
      </c>
      <c r="N47" s="83">
        <v>0</v>
      </c>
      <c r="P47" s="83">
        <v>170.77</v>
      </c>
      <c r="Q47" s="83">
        <v>451.15</v>
      </c>
      <c r="R47" s="83">
        <v>-280.38</v>
      </c>
    </row>
    <row r="48" spans="4:18" x14ac:dyDescent="0.25">
      <c r="D48" s="83" t="s">
        <v>593</v>
      </c>
      <c r="F48" s="83">
        <v>1130510</v>
      </c>
      <c r="I48" s="113">
        <v>500838</v>
      </c>
      <c r="J48" s="113" t="s">
        <v>603</v>
      </c>
      <c r="K48" s="113" t="s">
        <v>580</v>
      </c>
      <c r="L48" s="113" t="s">
        <v>26</v>
      </c>
      <c r="N48" s="89">
        <v>1870.91</v>
      </c>
      <c r="P48" s="112">
        <v>57169.41</v>
      </c>
      <c r="Q48" s="83">
        <v>0</v>
      </c>
      <c r="R48" s="89">
        <v>59040.32</v>
      </c>
    </row>
    <row r="49" spans="1:18" x14ac:dyDescent="0.25">
      <c r="D49" s="83" t="s">
        <v>593</v>
      </c>
      <c r="F49" s="83">
        <v>1130510</v>
      </c>
      <c r="I49" s="83">
        <v>500850</v>
      </c>
      <c r="J49" s="83" t="s">
        <v>604</v>
      </c>
      <c r="K49" s="83" t="s">
        <v>580</v>
      </c>
      <c r="L49" s="83" t="s">
        <v>26</v>
      </c>
      <c r="N49" s="89">
        <v>2758.97</v>
      </c>
      <c r="P49" s="83">
        <v>0</v>
      </c>
      <c r="Q49" s="83">
        <v>0</v>
      </c>
      <c r="R49" s="89">
        <v>2758.97</v>
      </c>
    </row>
    <row r="50" spans="1:18" x14ac:dyDescent="0.25">
      <c r="D50" s="83" t="s">
        <v>593</v>
      </c>
      <c r="F50" s="83">
        <v>1130510</v>
      </c>
      <c r="I50" s="83">
        <v>500853</v>
      </c>
      <c r="J50" s="83" t="s">
        <v>866</v>
      </c>
      <c r="K50" s="83" t="s">
        <v>579</v>
      </c>
      <c r="L50" s="83" t="s">
        <v>26</v>
      </c>
      <c r="N50" s="83">
        <v>0</v>
      </c>
      <c r="P50" s="83">
        <v>55.28</v>
      </c>
      <c r="Q50" s="83">
        <v>55.28</v>
      </c>
      <c r="R50" s="83">
        <v>0</v>
      </c>
    </row>
    <row r="51" spans="1:18" x14ac:dyDescent="0.25">
      <c r="D51" s="83" t="s">
        <v>593</v>
      </c>
      <c r="F51" s="83">
        <v>1130510</v>
      </c>
      <c r="I51" s="83">
        <v>500858</v>
      </c>
      <c r="J51" s="83" t="s">
        <v>857</v>
      </c>
      <c r="K51" s="83" t="s">
        <v>579</v>
      </c>
      <c r="L51" s="83" t="s">
        <v>26</v>
      </c>
      <c r="N51" s="83">
        <v>0</v>
      </c>
      <c r="P51" s="83">
        <v>51.27</v>
      </c>
      <c r="Q51" s="83">
        <v>51.27</v>
      </c>
      <c r="R51" s="83">
        <v>0</v>
      </c>
    </row>
    <row r="52" spans="1:18" x14ac:dyDescent="0.25">
      <c r="D52" s="83" t="s">
        <v>593</v>
      </c>
      <c r="F52" s="83">
        <v>1130510</v>
      </c>
      <c r="I52" s="83">
        <v>500858</v>
      </c>
      <c r="J52" s="83" t="s">
        <v>857</v>
      </c>
      <c r="K52" s="83" t="s">
        <v>580</v>
      </c>
      <c r="L52" s="83" t="s">
        <v>26</v>
      </c>
      <c r="N52" s="83">
        <v>0</v>
      </c>
      <c r="P52" s="83">
        <v>577.23</v>
      </c>
      <c r="Q52" s="83">
        <v>577.23</v>
      </c>
      <c r="R52" s="83">
        <v>0</v>
      </c>
    </row>
    <row r="53" spans="1:18" x14ac:dyDescent="0.25">
      <c r="D53" s="83" t="s">
        <v>593</v>
      </c>
      <c r="F53" s="83">
        <v>1130510</v>
      </c>
      <c r="I53" s="83">
        <v>500900</v>
      </c>
      <c r="J53" s="83" t="s">
        <v>671</v>
      </c>
      <c r="K53" s="83" t="s">
        <v>580</v>
      </c>
      <c r="L53" s="83" t="s">
        <v>26</v>
      </c>
      <c r="N53" s="83">
        <v>381.6</v>
      </c>
      <c r="P53" s="83">
        <v>0</v>
      </c>
      <c r="Q53" s="83">
        <v>381.6</v>
      </c>
      <c r="R53" s="83">
        <v>0</v>
      </c>
    </row>
    <row r="55" spans="1:18" x14ac:dyDescent="0.25">
      <c r="B55" s="83" t="s">
        <v>442</v>
      </c>
      <c r="D55" s="83" t="s">
        <v>593</v>
      </c>
      <c r="F55" s="83">
        <v>1130510</v>
      </c>
      <c r="L55" s="83" t="s">
        <v>26</v>
      </c>
      <c r="N55" s="89">
        <v>2077226.61</v>
      </c>
      <c r="P55" s="89">
        <v>544624.80000000005</v>
      </c>
      <c r="Q55" s="89">
        <v>333387.63</v>
      </c>
      <c r="R55" s="89">
        <v>2288463.7799999998</v>
      </c>
    </row>
    <row r="57" spans="1:18" x14ac:dyDescent="0.25">
      <c r="B57" s="83" t="s">
        <v>443</v>
      </c>
      <c r="D57" s="83" t="s">
        <v>593</v>
      </c>
      <c r="L57" s="83" t="s">
        <v>26</v>
      </c>
      <c r="N57" s="89">
        <v>2077226.61</v>
      </c>
      <c r="P57" s="89">
        <v>544624.80000000005</v>
      </c>
      <c r="Q57" s="89">
        <v>333387.63</v>
      </c>
      <c r="R57" s="89">
        <v>2288463.7799999998</v>
      </c>
    </row>
    <row r="59" spans="1:18" x14ac:dyDescent="0.25">
      <c r="B59" s="83" t="s">
        <v>444</v>
      </c>
      <c r="L59" s="83" t="s">
        <v>26</v>
      </c>
      <c r="N59" s="89">
        <v>2077226.61</v>
      </c>
      <c r="P59" s="89">
        <v>544624.80000000005</v>
      </c>
      <c r="Q59" s="89">
        <v>333387.63</v>
      </c>
      <c r="R59" s="89">
        <v>2288463.7799999998</v>
      </c>
    </row>
    <row r="61" spans="1:18" x14ac:dyDescent="0.25">
      <c r="A61" s="83" t="s">
        <v>1222</v>
      </c>
    </row>
    <row r="62" spans="1:18" x14ac:dyDescent="0.25">
      <c r="A62" s="83" t="s">
        <v>446</v>
      </c>
    </row>
    <row r="63" spans="1:18" x14ac:dyDescent="0.25">
      <c r="A63" s="83" t="s">
        <v>1208</v>
      </c>
    </row>
    <row r="64" spans="1:18" x14ac:dyDescent="0.25">
      <c r="A64" s="83" t="s">
        <v>447</v>
      </c>
    </row>
    <row r="66" spans="2:15" x14ac:dyDescent="0.25">
      <c r="C66" s="83" t="s">
        <v>379</v>
      </c>
      <c r="E66" s="83" t="s">
        <v>374</v>
      </c>
      <c r="G66" s="83" t="s">
        <v>448</v>
      </c>
      <c r="H66" s="83" t="s">
        <v>380</v>
      </c>
      <c r="J66" s="83" t="s">
        <v>381</v>
      </c>
      <c r="M66" s="83" t="s">
        <v>382</v>
      </c>
      <c r="O66" s="83" t="s">
        <v>383</v>
      </c>
    </row>
    <row r="68" spans="2:15" x14ac:dyDescent="0.25">
      <c r="C68" s="83" t="s">
        <v>26</v>
      </c>
      <c r="E68" s="83" t="s">
        <v>593</v>
      </c>
      <c r="G68" s="83" t="s">
        <v>580</v>
      </c>
      <c r="H68" s="89">
        <v>2077226.61</v>
      </c>
      <c r="J68" s="89">
        <v>442475.06</v>
      </c>
      <c r="M68" s="89">
        <v>227479.4</v>
      </c>
      <c r="O68" s="89">
        <v>2292222.27</v>
      </c>
    </row>
    <row r="69" spans="2:15" x14ac:dyDescent="0.25">
      <c r="C69" s="83" t="s">
        <v>26</v>
      </c>
      <c r="E69" s="83" t="s">
        <v>593</v>
      </c>
      <c r="G69" s="83" t="s">
        <v>579</v>
      </c>
      <c r="H69" s="83">
        <v>0</v>
      </c>
      <c r="J69" s="89">
        <v>102149.74</v>
      </c>
      <c r="M69" s="89">
        <v>105908.23</v>
      </c>
      <c r="O69" s="89">
        <v>-3758.49</v>
      </c>
    </row>
    <row r="71" spans="2:15" x14ac:dyDescent="0.25">
      <c r="B71" s="83" t="s">
        <v>442</v>
      </c>
      <c r="C71" s="83" t="s">
        <v>26</v>
      </c>
      <c r="H71" s="89">
        <v>2077226.61</v>
      </c>
      <c r="J71" s="89">
        <v>544624.80000000005</v>
      </c>
      <c r="M71" s="89">
        <v>333387.63</v>
      </c>
      <c r="O71" s="89">
        <v>2288463.7799999998</v>
      </c>
    </row>
  </sheetData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1"/>
  <dimension ref="A1:L195"/>
  <sheetViews>
    <sheetView zoomScale="90" zoomScaleNormal="90" workbookViewId="0">
      <pane ySplit="5" topLeftCell="A21" activePane="bottomLeft" state="frozen"/>
      <selection pane="bottomLeft" activeCell="E7" sqref="E7"/>
    </sheetView>
  </sheetViews>
  <sheetFormatPr defaultColWidth="9.109375" defaultRowHeight="13.2" x14ac:dyDescent="0.25"/>
  <cols>
    <col min="1" max="1" width="45.44140625" style="118" customWidth="1"/>
    <col min="2" max="2" width="40.109375" style="117" customWidth="1"/>
    <col min="3" max="3" width="9.6640625" style="118" customWidth="1"/>
    <col min="4" max="4" width="21.33203125" style="117" customWidth="1"/>
    <col min="5" max="5" width="17.5546875" style="117" customWidth="1"/>
    <col min="6" max="6" width="14.33203125" style="117" customWidth="1"/>
    <col min="7" max="7" width="15.88671875" style="117" customWidth="1"/>
    <col min="8" max="8" width="17.88671875" style="117" customWidth="1"/>
    <col min="9" max="10" width="15.44140625" style="117" customWidth="1"/>
    <col min="11" max="11" width="20.109375" style="117" customWidth="1"/>
    <col min="12" max="12" width="14.88671875" style="117" customWidth="1"/>
    <col min="13" max="16384" width="9.109375" style="117"/>
  </cols>
  <sheetData>
    <row r="1" spans="1:12" x14ac:dyDescent="0.25">
      <c r="A1" s="114" t="s">
        <v>1223</v>
      </c>
      <c r="B1" s="115"/>
      <c r="C1" s="116"/>
      <c r="D1" s="115"/>
      <c r="E1" s="115"/>
      <c r="F1" s="115"/>
      <c r="G1" s="115"/>
      <c r="H1" s="115"/>
      <c r="I1" s="115"/>
      <c r="J1" s="115"/>
      <c r="K1" s="115"/>
      <c r="L1" s="115"/>
    </row>
    <row r="2" spans="1:12" x14ac:dyDescent="0.25">
      <c r="A2" s="116"/>
      <c r="B2" s="115"/>
      <c r="C2" s="116"/>
      <c r="D2" s="115"/>
      <c r="E2" s="115"/>
      <c r="F2" s="115"/>
      <c r="G2" s="115"/>
      <c r="H2" s="115"/>
      <c r="I2" s="115"/>
      <c r="J2" s="115"/>
      <c r="K2" s="115"/>
      <c r="L2" s="115"/>
    </row>
    <row r="3" spans="1:12" x14ac:dyDescent="0.25">
      <c r="A3" s="116"/>
      <c r="B3" s="115"/>
      <c r="C3" s="116"/>
      <c r="D3" s="115"/>
      <c r="E3" s="115"/>
      <c r="F3" s="115"/>
      <c r="G3" s="115"/>
      <c r="H3" s="115"/>
      <c r="I3" s="115"/>
      <c r="J3" s="115"/>
      <c r="K3" s="115"/>
      <c r="L3" s="115"/>
    </row>
    <row r="4" spans="1:12" s="118" customFormat="1" x14ac:dyDescent="0.25">
      <c r="A4" s="116" t="s">
        <v>277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1:12" s="121" customFormat="1" ht="39.6" x14ac:dyDescent="0.3">
      <c r="A5" s="119" t="s">
        <v>276</v>
      </c>
      <c r="B5" s="119" t="s">
        <v>278</v>
      </c>
      <c r="C5" s="120" t="s">
        <v>279</v>
      </c>
      <c r="D5" s="119" t="s">
        <v>703</v>
      </c>
      <c r="E5" s="119" t="s">
        <v>787</v>
      </c>
      <c r="F5" s="120" t="s">
        <v>704</v>
      </c>
      <c r="G5" s="119" t="s">
        <v>705</v>
      </c>
      <c r="H5" s="119" t="s">
        <v>788</v>
      </c>
      <c r="I5" s="120" t="s">
        <v>704</v>
      </c>
      <c r="J5" s="119" t="s">
        <v>955</v>
      </c>
      <c r="K5" s="119" t="s">
        <v>706</v>
      </c>
      <c r="L5" s="119" t="s">
        <v>451</v>
      </c>
    </row>
    <row r="8" spans="1:12" x14ac:dyDescent="0.25">
      <c r="A8" s="118" t="s">
        <v>289</v>
      </c>
    </row>
    <row r="9" spans="1:12" x14ac:dyDescent="0.25">
      <c r="A9" s="118">
        <v>500470</v>
      </c>
      <c r="B9" s="117" t="s">
        <v>287</v>
      </c>
      <c r="C9" s="118" t="s">
        <v>0</v>
      </c>
      <c r="D9" s="122">
        <v>144379624.91</v>
      </c>
      <c r="E9" s="117">
        <v>0</v>
      </c>
      <c r="F9" s="117">
        <v>0</v>
      </c>
      <c r="G9" s="122">
        <v>2149062.5299999998</v>
      </c>
      <c r="H9" s="117">
        <v>0</v>
      </c>
      <c r="I9" s="117">
        <v>0</v>
      </c>
      <c r="J9" s="117">
        <v>0</v>
      </c>
      <c r="K9" s="122">
        <v>146528687.44</v>
      </c>
      <c r="L9" s="123">
        <v>45287</v>
      </c>
    </row>
    <row r="10" spans="1:12" x14ac:dyDescent="0.25">
      <c r="A10" s="118">
        <v>500937</v>
      </c>
      <c r="B10" s="117" t="s">
        <v>452</v>
      </c>
      <c r="C10" s="118" t="s">
        <v>0</v>
      </c>
      <c r="D10" s="122">
        <v>67602500</v>
      </c>
      <c r="E10" s="117">
        <v>0</v>
      </c>
      <c r="F10" s="117">
        <v>0</v>
      </c>
      <c r="G10" s="122">
        <v>1006250</v>
      </c>
      <c r="H10" s="117">
        <v>0</v>
      </c>
      <c r="I10" s="117">
        <v>0</v>
      </c>
      <c r="J10" s="117">
        <v>0</v>
      </c>
      <c r="K10" s="122">
        <v>68608750</v>
      </c>
      <c r="L10" s="123"/>
    </row>
    <row r="11" spans="1:12" x14ac:dyDescent="0.25">
      <c r="A11" s="118">
        <v>500913</v>
      </c>
      <c r="B11" s="117" t="s">
        <v>325</v>
      </c>
      <c r="C11" s="118" t="s">
        <v>0</v>
      </c>
      <c r="D11" s="122">
        <v>317440548.06</v>
      </c>
      <c r="E11" s="117">
        <v>0</v>
      </c>
      <c r="F11" s="117">
        <v>0</v>
      </c>
      <c r="G11" s="122">
        <v>4725040.5</v>
      </c>
      <c r="H11" s="117">
        <v>0</v>
      </c>
      <c r="I11" s="117">
        <v>0</v>
      </c>
      <c r="J11" s="117">
        <v>0</v>
      </c>
      <c r="K11" s="122">
        <v>322165588.56</v>
      </c>
    </row>
    <row r="12" spans="1:12" x14ac:dyDescent="0.25">
      <c r="A12" s="118">
        <v>500918</v>
      </c>
      <c r="B12" s="117" t="s">
        <v>325</v>
      </c>
      <c r="C12" s="118" t="s">
        <v>0</v>
      </c>
      <c r="D12" s="122">
        <v>8402025</v>
      </c>
      <c r="E12" s="117">
        <v>0</v>
      </c>
      <c r="F12" s="117">
        <v>0</v>
      </c>
      <c r="G12" s="122">
        <v>125062.51</v>
      </c>
      <c r="H12" s="117">
        <v>0</v>
      </c>
      <c r="I12" s="117">
        <v>0</v>
      </c>
      <c r="J12" s="117">
        <v>0</v>
      </c>
      <c r="K12" s="122">
        <v>8527087.5099999998</v>
      </c>
    </row>
    <row r="13" spans="1:12" x14ac:dyDescent="0.25">
      <c r="A13" s="117"/>
    </row>
    <row r="14" spans="1:12" x14ac:dyDescent="0.25">
      <c r="A14" s="124"/>
      <c r="B14" s="124" t="s">
        <v>789</v>
      </c>
      <c r="C14" s="124"/>
      <c r="D14" s="125">
        <f t="shared" ref="D14:K14" si="0">SUM(D9:D13)</f>
        <v>537824697.97000003</v>
      </c>
      <c r="E14" s="125">
        <f t="shared" si="0"/>
        <v>0</v>
      </c>
      <c r="F14" s="125">
        <f t="shared" si="0"/>
        <v>0</v>
      </c>
      <c r="G14" s="125">
        <f t="shared" si="0"/>
        <v>8005415.5399999991</v>
      </c>
      <c r="H14" s="125">
        <f t="shared" si="0"/>
        <v>0</v>
      </c>
      <c r="I14" s="125">
        <f t="shared" si="0"/>
        <v>0</v>
      </c>
      <c r="J14" s="125">
        <f t="shared" si="0"/>
        <v>0</v>
      </c>
      <c r="K14" s="125">
        <f t="shared" si="0"/>
        <v>545830113.50999999</v>
      </c>
      <c r="L14" s="126"/>
    </row>
    <row r="16" spans="1:12" x14ac:dyDescent="0.25">
      <c r="A16" s="118" t="s">
        <v>291</v>
      </c>
    </row>
    <row r="17" spans="1:12" x14ac:dyDescent="0.25">
      <c r="A17" s="118">
        <v>500546</v>
      </c>
      <c r="B17" s="117" t="s">
        <v>329</v>
      </c>
      <c r="C17" s="118" t="s">
        <v>26</v>
      </c>
      <c r="D17" s="122">
        <v>444345.48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22">
        <v>444345.48</v>
      </c>
      <c r="L17" s="123">
        <v>42994</v>
      </c>
    </row>
    <row r="18" spans="1:12" x14ac:dyDescent="0.25">
      <c r="A18" s="118">
        <v>500878</v>
      </c>
      <c r="B18" s="117" t="s">
        <v>290</v>
      </c>
      <c r="C18" s="118" t="s">
        <v>26</v>
      </c>
      <c r="D18" s="122">
        <v>2854838.9</v>
      </c>
      <c r="E18" s="117">
        <v>0</v>
      </c>
      <c r="F18" s="117">
        <v>0</v>
      </c>
      <c r="G18" s="117">
        <v>0</v>
      </c>
      <c r="H18" s="122">
        <v>-66391.600000000006</v>
      </c>
      <c r="I18" s="117">
        <v>0</v>
      </c>
      <c r="J18" s="117">
        <v>0</v>
      </c>
      <c r="K18" s="122">
        <v>2788447.3</v>
      </c>
    </row>
    <row r="19" spans="1:12" x14ac:dyDescent="0.25">
      <c r="A19" s="117"/>
    </row>
    <row r="20" spans="1:12" x14ac:dyDescent="0.25">
      <c r="A20" s="127"/>
      <c r="B20" s="127" t="s">
        <v>790</v>
      </c>
      <c r="C20" s="127"/>
      <c r="D20" s="128">
        <v>3299184.38</v>
      </c>
      <c r="E20" s="129">
        <v>0</v>
      </c>
      <c r="F20" s="129">
        <v>0</v>
      </c>
      <c r="G20" s="129">
        <v>0</v>
      </c>
      <c r="H20" s="128">
        <v>-66391.600000000006</v>
      </c>
      <c r="I20" s="129">
        <v>0</v>
      </c>
      <c r="J20" s="129">
        <v>0</v>
      </c>
      <c r="K20" s="128">
        <v>3232792.78</v>
      </c>
      <c r="L20" s="129"/>
    </row>
    <row r="22" spans="1:12" x14ac:dyDescent="0.25">
      <c r="A22" s="118" t="s">
        <v>708</v>
      </c>
    </row>
    <row r="23" spans="1:12" x14ac:dyDescent="0.25">
      <c r="A23" s="118">
        <v>500793</v>
      </c>
      <c r="B23" s="117" t="s">
        <v>707</v>
      </c>
      <c r="C23" s="118" t="s">
        <v>0</v>
      </c>
      <c r="D23" s="122">
        <v>8156332.2300000004</v>
      </c>
      <c r="E23" s="117">
        <v>0</v>
      </c>
      <c r="F23" s="117">
        <v>0</v>
      </c>
      <c r="G23" s="122">
        <v>121405.39</v>
      </c>
      <c r="H23" s="117">
        <v>0</v>
      </c>
      <c r="I23" s="117">
        <v>0</v>
      </c>
      <c r="J23" s="117">
        <v>0</v>
      </c>
      <c r="K23" s="122">
        <v>8277737.6200000001</v>
      </c>
    </row>
    <row r="24" spans="1:12" x14ac:dyDescent="0.25">
      <c r="A24" s="117"/>
    </row>
    <row r="25" spans="1:12" x14ac:dyDescent="0.25">
      <c r="A25" s="127"/>
      <c r="B25" s="127" t="s">
        <v>791</v>
      </c>
      <c r="C25" s="127"/>
      <c r="D25" s="128">
        <v>8156332.2300000004</v>
      </c>
      <c r="E25" s="129">
        <v>0</v>
      </c>
      <c r="F25" s="129">
        <v>0</v>
      </c>
      <c r="G25" s="128">
        <v>121405.39</v>
      </c>
      <c r="H25" s="129">
        <v>0</v>
      </c>
      <c r="I25" s="129">
        <v>0</v>
      </c>
      <c r="J25" s="129">
        <v>0</v>
      </c>
      <c r="K25" s="128">
        <v>8277737.6200000001</v>
      </c>
      <c r="L25" s="129"/>
    </row>
    <row r="27" spans="1:12" x14ac:dyDescent="0.25">
      <c r="A27" s="118" t="s">
        <v>298</v>
      </c>
    </row>
    <row r="28" spans="1:12" x14ac:dyDescent="0.25">
      <c r="A28" s="118">
        <v>500679</v>
      </c>
      <c r="B28" s="117" t="s">
        <v>294</v>
      </c>
      <c r="C28" s="118" t="s">
        <v>0</v>
      </c>
      <c r="D28" s="122">
        <v>289725000</v>
      </c>
      <c r="E28" s="117">
        <v>0</v>
      </c>
      <c r="F28" s="117">
        <v>0</v>
      </c>
      <c r="G28" s="122">
        <v>4312500</v>
      </c>
      <c r="H28" s="117">
        <v>0</v>
      </c>
      <c r="I28" s="117">
        <v>0</v>
      </c>
      <c r="J28" s="117">
        <v>0</v>
      </c>
      <c r="K28" s="122">
        <v>294037500</v>
      </c>
      <c r="L28" s="123">
        <v>43397</v>
      </c>
    </row>
    <row r="29" spans="1:12" x14ac:dyDescent="0.25">
      <c r="A29" s="118">
        <v>500708</v>
      </c>
      <c r="B29" s="117" t="s">
        <v>295</v>
      </c>
      <c r="C29" s="118" t="s">
        <v>0</v>
      </c>
      <c r="D29" s="122">
        <v>64921152.770000003</v>
      </c>
      <c r="E29" s="117">
        <v>0</v>
      </c>
      <c r="F29" s="117">
        <v>0</v>
      </c>
      <c r="G29" s="122">
        <v>966338.67</v>
      </c>
      <c r="H29" s="117">
        <v>0</v>
      </c>
      <c r="I29" s="117">
        <v>0</v>
      </c>
      <c r="J29" s="117">
        <v>0</v>
      </c>
      <c r="K29" s="122">
        <v>65887491.439999998</v>
      </c>
      <c r="L29" s="123">
        <v>44282</v>
      </c>
    </row>
    <row r="30" spans="1:12" x14ac:dyDescent="0.25">
      <c r="A30" s="118">
        <v>500709</v>
      </c>
      <c r="B30" s="117" t="s">
        <v>296</v>
      </c>
      <c r="C30" s="118" t="s">
        <v>0</v>
      </c>
      <c r="D30" s="122">
        <v>262683278.69999999</v>
      </c>
      <c r="E30" s="117">
        <v>0</v>
      </c>
      <c r="F30" s="117">
        <v>0</v>
      </c>
      <c r="G30" s="122">
        <v>3909989.26</v>
      </c>
      <c r="H30" s="117">
        <v>0</v>
      </c>
      <c r="I30" s="117">
        <v>0</v>
      </c>
      <c r="J30" s="117">
        <v>0</v>
      </c>
      <c r="K30" s="122">
        <v>266593267.96000001</v>
      </c>
      <c r="L30" s="123">
        <v>44282</v>
      </c>
    </row>
    <row r="31" spans="1:12" x14ac:dyDescent="0.25">
      <c r="A31" s="118">
        <v>500749</v>
      </c>
      <c r="B31" s="117" t="s">
        <v>297</v>
      </c>
      <c r="C31" s="118" t="s">
        <v>1</v>
      </c>
      <c r="D31" s="122">
        <v>221437650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22">
        <v>-776550</v>
      </c>
      <c r="K31" s="122">
        <v>220661100</v>
      </c>
    </row>
    <row r="32" spans="1:12" x14ac:dyDescent="0.25">
      <c r="A32" s="118">
        <v>500776</v>
      </c>
      <c r="B32" s="117" t="s">
        <v>340</v>
      </c>
      <c r="C32" s="118" t="s">
        <v>0</v>
      </c>
      <c r="D32" s="122">
        <v>84889425.010000005</v>
      </c>
      <c r="E32" s="117">
        <v>0</v>
      </c>
      <c r="F32" s="117">
        <v>0</v>
      </c>
      <c r="G32" s="122">
        <v>1263562.48</v>
      </c>
      <c r="H32" s="117">
        <v>0</v>
      </c>
      <c r="I32" s="117">
        <v>0</v>
      </c>
      <c r="J32" s="117">
        <v>0</v>
      </c>
      <c r="K32" s="122">
        <v>86152987.489999995</v>
      </c>
      <c r="L32" s="117" t="s">
        <v>453</v>
      </c>
    </row>
    <row r="33" spans="1:12" x14ac:dyDescent="0.25">
      <c r="A33" s="118">
        <v>500856</v>
      </c>
      <c r="B33" s="117" t="s">
        <v>729</v>
      </c>
      <c r="C33" s="118" t="s">
        <v>0</v>
      </c>
      <c r="D33" s="122">
        <v>64898398.729999997</v>
      </c>
      <c r="E33" s="117">
        <v>0</v>
      </c>
      <c r="F33" s="117">
        <v>0</v>
      </c>
      <c r="G33" s="122">
        <v>965999.97</v>
      </c>
      <c r="H33" s="117">
        <v>0</v>
      </c>
      <c r="I33" s="117">
        <v>0</v>
      </c>
      <c r="J33" s="117">
        <v>0</v>
      </c>
      <c r="K33" s="122">
        <v>65864398.700000003</v>
      </c>
    </row>
    <row r="34" spans="1:12" x14ac:dyDescent="0.25">
      <c r="A34" s="118">
        <v>500875</v>
      </c>
      <c r="B34" s="117" t="s">
        <v>1133</v>
      </c>
      <c r="C34" s="118" t="s">
        <v>1</v>
      </c>
      <c r="D34" s="122">
        <v>36783793.310000002</v>
      </c>
      <c r="E34" s="117">
        <v>0</v>
      </c>
      <c r="F34" s="117">
        <v>0</v>
      </c>
      <c r="G34" s="122">
        <v>65424.69</v>
      </c>
      <c r="H34" s="122">
        <v>-14908956.48</v>
      </c>
      <c r="I34" s="117">
        <v>0</v>
      </c>
      <c r="J34" s="117">
        <v>0</v>
      </c>
      <c r="K34" s="122">
        <v>21940261.52</v>
      </c>
    </row>
    <row r="35" spans="1:12" x14ac:dyDescent="0.25">
      <c r="A35" s="117"/>
    </row>
    <row r="36" spans="1:12" x14ac:dyDescent="0.25">
      <c r="A36" s="127"/>
      <c r="B36" s="127" t="s">
        <v>792</v>
      </c>
      <c r="C36" s="127"/>
      <c r="D36" s="128">
        <v>1025338698.52</v>
      </c>
      <c r="E36" s="129">
        <v>0</v>
      </c>
      <c r="F36" s="129">
        <v>0</v>
      </c>
      <c r="G36" s="128">
        <v>11483815.07</v>
      </c>
      <c r="H36" s="128">
        <v>-14908956.48</v>
      </c>
      <c r="I36" s="129">
        <v>0</v>
      </c>
      <c r="J36" s="128">
        <v>-776550</v>
      </c>
      <c r="K36" s="128">
        <v>1021137007.11</v>
      </c>
      <c r="L36" s="129"/>
    </row>
    <row r="38" spans="1:12" x14ac:dyDescent="0.25">
      <c r="A38" s="118" t="s">
        <v>312</v>
      </c>
    </row>
    <row r="39" spans="1:12" x14ac:dyDescent="0.25">
      <c r="A39" s="118">
        <v>500271</v>
      </c>
      <c r="B39" s="117" t="s">
        <v>299</v>
      </c>
      <c r="C39" s="118" t="s">
        <v>1</v>
      </c>
      <c r="D39" s="122">
        <v>26176082.309999999</v>
      </c>
      <c r="E39" s="117">
        <v>0</v>
      </c>
      <c r="F39" s="117">
        <v>0</v>
      </c>
      <c r="G39" s="117">
        <v>0</v>
      </c>
      <c r="H39" s="117">
        <v>0</v>
      </c>
      <c r="I39" s="117">
        <v>0</v>
      </c>
      <c r="J39" s="122">
        <v>-91795.75</v>
      </c>
      <c r="K39" s="122">
        <v>26084286.559999999</v>
      </c>
      <c r="L39" s="123">
        <v>44176</v>
      </c>
    </row>
    <row r="40" spans="1:12" x14ac:dyDescent="0.25">
      <c r="A40" s="118">
        <v>500540</v>
      </c>
      <c r="B40" s="117" t="s">
        <v>731</v>
      </c>
      <c r="C40" s="118" t="s">
        <v>3</v>
      </c>
      <c r="D40" s="122">
        <v>67808747.200000003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22">
        <v>-560774.46</v>
      </c>
      <c r="K40" s="122">
        <v>67247972.739999995</v>
      </c>
      <c r="L40" s="123">
        <v>46407</v>
      </c>
    </row>
    <row r="41" spans="1:12" x14ac:dyDescent="0.25">
      <c r="A41" s="118">
        <v>500590</v>
      </c>
      <c r="B41" s="117" t="s">
        <v>300</v>
      </c>
      <c r="C41" s="118" t="s">
        <v>1</v>
      </c>
      <c r="D41" s="122">
        <v>5709176.21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22">
        <v>-20021.27</v>
      </c>
      <c r="K41" s="122">
        <v>5689154.9400000004</v>
      </c>
      <c r="L41" s="123">
        <v>44176</v>
      </c>
    </row>
    <row r="42" spans="1:12" x14ac:dyDescent="0.25">
      <c r="A42" s="118">
        <v>500630</v>
      </c>
      <c r="B42" s="117" t="s">
        <v>793</v>
      </c>
      <c r="C42" s="118" t="s">
        <v>0</v>
      </c>
      <c r="D42" s="122">
        <v>360210665.75999999</v>
      </c>
      <c r="E42" s="117">
        <v>0</v>
      </c>
      <c r="F42" s="117">
        <v>0</v>
      </c>
      <c r="G42" s="122">
        <v>5361665.3600000003</v>
      </c>
      <c r="H42" s="117">
        <v>0</v>
      </c>
      <c r="I42" s="117">
        <v>0</v>
      </c>
      <c r="J42" s="117">
        <v>0</v>
      </c>
      <c r="K42" s="122">
        <v>365572331.12</v>
      </c>
      <c r="L42" s="123">
        <v>46923</v>
      </c>
    </row>
    <row r="43" spans="1:12" x14ac:dyDescent="0.25">
      <c r="A43" s="118">
        <v>500640</v>
      </c>
      <c r="B43" s="117" t="s">
        <v>301</v>
      </c>
      <c r="C43" s="118" t="s">
        <v>0</v>
      </c>
      <c r="D43" s="122">
        <v>135931244</v>
      </c>
      <c r="E43" s="117">
        <v>0</v>
      </c>
      <c r="F43" s="117">
        <v>0</v>
      </c>
      <c r="G43" s="122">
        <v>2023310.01</v>
      </c>
      <c r="H43" s="117">
        <v>0</v>
      </c>
      <c r="I43" s="117">
        <v>0</v>
      </c>
      <c r="J43" s="117">
        <v>0</v>
      </c>
      <c r="K43" s="122">
        <v>137954554.00999999</v>
      </c>
      <c r="L43" s="123">
        <v>44102</v>
      </c>
    </row>
    <row r="44" spans="1:12" x14ac:dyDescent="0.25">
      <c r="A44" s="118">
        <v>500642</v>
      </c>
      <c r="B44" s="117" t="s">
        <v>302</v>
      </c>
      <c r="C44" s="118" t="s">
        <v>0</v>
      </c>
      <c r="D44" s="122">
        <v>183492500</v>
      </c>
      <c r="E44" s="117">
        <v>0</v>
      </c>
      <c r="F44" s="117">
        <v>0</v>
      </c>
      <c r="G44" s="122">
        <v>2731250</v>
      </c>
      <c r="H44" s="117">
        <v>0</v>
      </c>
      <c r="I44" s="117">
        <v>0</v>
      </c>
      <c r="J44" s="117">
        <v>0</v>
      </c>
      <c r="K44" s="122">
        <v>186223750</v>
      </c>
      <c r="L44" s="123">
        <v>45013</v>
      </c>
    </row>
    <row r="45" spans="1:12" x14ac:dyDescent="0.25">
      <c r="A45" s="118">
        <v>500677</v>
      </c>
      <c r="B45" s="117" t="s">
        <v>709</v>
      </c>
      <c r="C45" s="118" t="s">
        <v>0</v>
      </c>
      <c r="D45" s="122">
        <v>741695999.97000003</v>
      </c>
      <c r="E45" s="117">
        <v>0</v>
      </c>
      <c r="F45" s="117">
        <v>0</v>
      </c>
      <c r="G45" s="122">
        <v>11040000.039999999</v>
      </c>
      <c r="H45" s="117">
        <v>0</v>
      </c>
      <c r="I45" s="117">
        <v>0</v>
      </c>
      <c r="J45" s="117">
        <v>0</v>
      </c>
      <c r="K45" s="122">
        <v>752736000.00999999</v>
      </c>
      <c r="L45" s="123">
        <v>11139</v>
      </c>
    </row>
    <row r="46" spans="1:12" x14ac:dyDescent="0.25">
      <c r="A46" s="118">
        <v>500686</v>
      </c>
      <c r="B46" s="117" t="s">
        <v>710</v>
      </c>
      <c r="C46" s="118" t="s">
        <v>0</v>
      </c>
      <c r="D46" s="122">
        <v>2613135.7999999998</v>
      </c>
      <c r="E46" s="117">
        <v>0</v>
      </c>
      <c r="F46" s="117">
        <v>0</v>
      </c>
      <c r="G46" s="122">
        <v>38425.519999999997</v>
      </c>
      <c r="H46" s="122">
        <v>-57182.3</v>
      </c>
      <c r="I46" s="117">
        <v>0</v>
      </c>
      <c r="J46" s="117">
        <v>0</v>
      </c>
      <c r="K46" s="122">
        <v>2594379.02</v>
      </c>
      <c r="L46" s="123">
        <v>44212</v>
      </c>
    </row>
    <row r="47" spans="1:12" x14ac:dyDescent="0.25">
      <c r="A47" s="118">
        <v>500735</v>
      </c>
      <c r="B47" s="117" t="s">
        <v>985</v>
      </c>
      <c r="C47" s="118" t="s">
        <v>0</v>
      </c>
      <c r="D47" s="122">
        <v>289725000</v>
      </c>
      <c r="E47" s="117">
        <v>0</v>
      </c>
      <c r="F47" s="117">
        <v>0</v>
      </c>
      <c r="G47" s="122">
        <v>4312500</v>
      </c>
      <c r="H47" s="117">
        <v>0</v>
      </c>
      <c r="I47" s="117">
        <v>0</v>
      </c>
      <c r="J47" s="117">
        <v>0</v>
      </c>
      <c r="K47" s="122">
        <v>294037500</v>
      </c>
      <c r="L47" s="123">
        <v>44650</v>
      </c>
    </row>
    <row r="48" spans="1:12" x14ac:dyDescent="0.25">
      <c r="A48" s="118">
        <v>500746</v>
      </c>
      <c r="B48" s="117" t="s">
        <v>349</v>
      </c>
      <c r="C48" s="118" t="s">
        <v>2</v>
      </c>
      <c r="D48" s="122">
        <v>353928000</v>
      </c>
      <c r="E48" s="117">
        <v>0</v>
      </c>
      <c r="F48" s="117">
        <v>0</v>
      </c>
      <c r="G48" s="122">
        <v>1236000</v>
      </c>
      <c r="H48" s="117">
        <v>0</v>
      </c>
      <c r="I48" s="117">
        <v>0</v>
      </c>
      <c r="J48" s="117">
        <v>0</v>
      </c>
      <c r="K48" s="122">
        <v>355164000</v>
      </c>
    </row>
    <row r="49" spans="1:12" x14ac:dyDescent="0.25">
      <c r="A49" s="118">
        <v>500781</v>
      </c>
      <c r="B49" s="117" t="s">
        <v>350</v>
      </c>
      <c r="C49" s="118" t="s">
        <v>0</v>
      </c>
      <c r="D49" s="122">
        <v>18928700</v>
      </c>
      <c r="E49" s="117">
        <v>0</v>
      </c>
      <c r="F49" s="117">
        <v>0</v>
      </c>
      <c r="G49" s="122">
        <v>281750</v>
      </c>
      <c r="H49" s="117">
        <v>0</v>
      </c>
      <c r="I49" s="117">
        <v>0</v>
      </c>
      <c r="J49" s="117">
        <v>0</v>
      </c>
      <c r="K49" s="122">
        <v>19210450</v>
      </c>
    </row>
    <row r="50" spans="1:12" x14ac:dyDescent="0.25">
      <c r="A50" s="118">
        <v>500805</v>
      </c>
      <c r="B50" s="117" t="s">
        <v>303</v>
      </c>
      <c r="C50" s="118" t="s">
        <v>0</v>
      </c>
      <c r="D50" s="122">
        <v>208556749.59</v>
      </c>
      <c r="E50" s="117">
        <v>0</v>
      </c>
      <c r="F50" s="117">
        <v>0</v>
      </c>
      <c r="G50" s="122">
        <v>3104326.47</v>
      </c>
      <c r="H50" s="117">
        <v>0</v>
      </c>
      <c r="I50" s="117">
        <v>0</v>
      </c>
      <c r="J50" s="117">
        <v>0</v>
      </c>
      <c r="K50" s="122">
        <v>211661076.06</v>
      </c>
    </row>
    <row r="51" spans="1:12" x14ac:dyDescent="0.25">
      <c r="A51" s="118">
        <v>500807</v>
      </c>
      <c r="B51" s="117" t="s">
        <v>304</v>
      </c>
      <c r="C51" s="118" t="s">
        <v>0</v>
      </c>
      <c r="D51" s="122">
        <v>80622780.359999999</v>
      </c>
      <c r="E51" s="117">
        <v>0</v>
      </c>
      <c r="F51" s="117">
        <v>0</v>
      </c>
      <c r="G51" s="122">
        <v>1200054.33</v>
      </c>
      <c r="H51" s="117">
        <v>0</v>
      </c>
      <c r="I51" s="117">
        <v>0</v>
      </c>
      <c r="J51" s="117">
        <v>0</v>
      </c>
      <c r="K51" s="122">
        <v>81822834.689999998</v>
      </c>
    </row>
    <row r="52" spans="1:12" x14ac:dyDescent="0.25">
      <c r="A52" s="118">
        <v>500808</v>
      </c>
      <c r="B52" s="117" t="s">
        <v>305</v>
      </c>
      <c r="C52" s="118" t="s">
        <v>0</v>
      </c>
      <c r="D52" s="122">
        <v>73396999.989999995</v>
      </c>
      <c r="E52" s="117">
        <v>0</v>
      </c>
      <c r="F52" s="117">
        <v>0</v>
      </c>
      <c r="G52" s="122">
        <v>1092500.02</v>
      </c>
      <c r="H52" s="117">
        <v>0</v>
      </c>
      <c r="I52" s="117">
        <v>0</v>
      </c>
      <c r="J52" s="117">
        <v>0</v>
      </c>
      <c r="K52" s="122">
        <v>74489500.010000005</v>
      </c>
    </row>
    <row r="53" spans="1:12" x14ac:dyDescent="0.25">
      <c r="A53" s="118">
        <v>500827</v>
      </c>
      <c r="B53" s="117" t="s">
        <v>306</v>
      </c>
      <c r="C53" s="118" t="s">
        <v>0</v>
      </c>
      <c r="D53" s="122">
        <v>109147094.65000001</v>
      </c>
      <c r="E53" s="117">
        <v>0</v>
      </c>
      <c r="F53" s="117">
        <v>0</v>
      </c>
      <c r="G53" s="122">
        <v>1624633.15</v>
      </c>
      <c r="H53" s="117">
        <v>0</v>
      </c>
      <c r="I53" s="117">
        <v>0</v>
      </c>
      <c r="J53" s="117">
        <v>0</v>
      </c>
      <c r="K53" s="122">
        <v>110771727.8</v>
      </c>
    </row>
    <row r="54" spans="1:12" x14ac:dyDescent="0.25">
      <c r="A54" s="118">
        <v>500845</v>
      </c>
      <c r="B54" s="117" t="s">
        <v>711</v>
      </c>
      <c r="C54" s="118" t="s">
        <v>0</v>
      </c>
      <c r="D54" s="122">
        <v>248777199.81999999</v>
      </c>
      <c r="E54" s="117">
        <v>0</v>
      </c>
      <c r="F54" s="117">
        <v>0</v>
      </c>
      <c r="G54" s="122">
        <v>3702999.99</v>
      </c>
      <c r="H54" s="117">
        <v>0</v>
      </c>
      <c r="I54" s="117">
        <v>0</v>
      </c>
      <c r="J54" s="117">
        <v>0</v>
      </c>
      <c r="K54" s="122">
        <v>252480199.81</v>
      </c>
    </row>
    <row r="55" spans="1:12" x14ac:dyDescent="0.25">
      <c r="A55" s="118">
        <v>500846</v>
      </c>
      <c r="B55" s="117" t="s">
        <v>712</v>
      </c>
      <c r="C55" s="118" t="s">
        <v>0</v>
      </c>
      <c r="D55" s="122">
        <v>11589000</v>
      </c>
      <c r="E55" s="117">
        <v>0</v>
      </c>
      <c r="F55" s="117">
        <v>0</v>
      </c>
      <c r="G55" s="122">
        <v>172500</v>
      </c>
      <c r="H55" s="117">
        <v>0</v>
      </c>
      <c r="I55" s="117">
        <v>0</v>
      </c>
      <c r="J55" s="117">
        <v>0</v>
      </c>
      <c r="K55" s="122">
        <v>11761500</v>
      </c>
    </row>
    <row r="56" spans="1:12" x14ac:dyDescent="0.25">
      <c r="A56" s="118">
        <v>500877</v>
      </c>
      <c r="B56" s="117" t="s">
        <v>713</v>
      </c>
      <c r="C56" s="118" t="s">
        <v>0</v>
      </c>
      <c r="D56" s="122">
        <v>220191000</v>
      </c>
      <c r="E56" s="117">
        <v>0</v>
      </c>
      <c r="F56" s="117">
        <v>0</v>
      </c>
      <c r="G56" s="122">
        <v>3277500</v>
      </c>
      <c r="H56" s="117">
        <v>0</v>
      </c>
      <c r="I56" s="117">
        <v>0</v>
      </c>
      <c r="J56" s="117">
        <v>0</v>
      </c>
      <c r="K56" s="122">
        <v>223468500</v>
      </c>
    </row>
    <row r="57" spans="1:12" x14ac:dyDescent="0.25">
      <c r="A57" s="118">
        <v>500883</v>
      </c>
      <c r="B57" s="117" t="s">
        <v>351</v>
      </c>
      <c r="C57" s="118" t="s">
        <v>0</v>
      </c>
      <c r="D57" s="122">
        <v>8828261.1600000001</v>
      </c>
      <c r="E57" s="117">
        <v>0</v>
      </c>
      <c r="F57" s="117">
        <v>0</v>
      </c>
      <c r="G57" s="122">
        <v>126493.47</v>
      </c>
      <c r="H57" s="122">
        <v>-443070.29</v>
      </c>
      <c r="I57" s="117">
        <v>0</v>
      </c>
      <c r="J57" s="117">
        <v>0</v>
      </c>
      <c r="K57" s="122">
        <v>8511684.3399999999</v>
      </c>
    </row>
    <row r="58" spans="1:12" x14ac:dyDescent="0.25">
      <c r="A58" s="118">
        <v>500884</v>
      </c>
      <c r="B58" s="117" t="s">
        <v>352</v>
      </c>
      <c r="C58" s="118" t="s">
        <v>0</v>
      </c>
      <c r="D58" s="122">
        <v>15009100.960000001</v>
      </c>
      <c r="E58" s="117">
        <v>0</v>
      </c>
      <c r="F58" s="117">
        <v>0</v>
      </c>
      <c r="G58" s="122">
        <v>218186.56</v>
      </c>
      <c r="H58" s="122">
        <v>-470798.3</v>
      </c>
      <c r="I58" s="117">
        <v>0</v>
      </c>
      <c r="J58" s="117">
        <v>0</v>
      </c>
      <c r="K58" s="122">
        <v>14756489.220000001</v>
      </c>
    </row>
    <row r="59" spans="1:12" x14ac:dyDescent="0.25">
      <c r="A59" s="118">
        <v>500885</v>
      </c>
      <c r="B59" s="117" t="s">
        <v>307</v>
      </c>
      <c r="C59" s="118" t="s">
        <v>0</v>
      </c>
      <c r="D59" s="122">
        <v>67453221.469999999</v>
      </c>
      <c r="E59" s="122">
        <v>5628065.25</v>
      </c>
      <c r="F59" s="117">
        <v>0</v>
      </c>
      <c r="G59" s="122">
        <v>1082630.26</v>
      </c>
      <c r="H59" s="117">
        <v>0</v>
      </c>
      <c r="I59" s="117">
        <v>0</v>
      </c>
      <c r="J59" s="117">
        <v>0</v>
      </c>
      <c r="K59" s="122">
        <v>74163916.980000004</v>
      </c>
    </row>
    <row r="60" spans="1:12" x14ac:dyDescent="0.25">
      <c r="A60" s="118">
        <v>500896</v>
      </c>
      <c r="B60" s="117" t="s">
        <v>714</v>
      </c>
      <c r="C60" s="118" t="s">
        <v>0</v>
      </c>
      <c r="D60" s="122">
        <v>10797085</v>
      </c>
      <c r="E60" s="117">
        <v>0</v>
      </c>
      <c r="F60" s="117">
        <v>0</v>
      </c>
      <c r="G60" s="122">
        <v>160712.5</v>
      </c>
      <c r="H60" s="117">
        <v>0</v>
      </c>
      <c r="I60" s="117">
        <v>0</v>
      </c>
      <c r="J60" s="117">
        <v>0</v>
      </c>
      <c r="K60" s="122">
        <v>10957797.5</v>
      </c>
      <c r="L60" s="123">
        <v>43731</v>
      </c>
    </row>
    <row r="61" spans="1:12" x14ac:dyDescent="0.25">
      <c r="A61" s="118">
        <v>500905</v>
      </c>
      <c r="B61" s="117" t="s">
        <v>308</v>
      </c>
      <c r="C61" s="118" t="s">
        <v>2</v>
      </c>
      <c r="D61" s="122">
        <v>3207421.56</v>
      </c>
      <c r="E61" s="117">
        <v>0</v>
      </c>
      <c r="F61" s="117">
        <v>0</v>
      </c>
      <c r="G61" s="122">
        <v>11180.85</v>
      </c>
      <c r="H61" s="122">
        <v>-39985.019999999997</v>
      </c>
      <c r="I61" s="117">
        <v>0</v>
      </c>
      <c r="J61" s="117">
        <v>0</v>
      </c>
      <c r="K61" s="122">
        <v>3178617.39</v>
      </c>
    </row>
    <row r="62" spans="1:12" x14ac:dyDescent="0.25">
      <c r="A62" s="118">
        <v>500914</v>
      </c>
      <c r="B62" s="117" t="s">
        <v>309</v>
      </c>
      <c r="C62" s="118" t="s">
        <v>0</v>
      </c>
      <c r="D62" s="122">
        <v>22987059.370000001</v>
      </c>
      <c r="E62" s="122">
        <v>1933750</v>
      </c>
      <c r="F62" s="117">
        <v>0</v>
      </c>
      <c r="G62" s="122">
        <v>368657.88</v>
      </c>
      <c r="H62" s="117">
        <v>0</v>
      </c>
      <c r="I62" s="117">
        <v>0</v>
      </c>
      <c r="J62" s="117">
        <v>0</v>
      </c>
      <c r="K62" s="122">
        <v>25289467.25</v>
      </c>
    </row>
    <row r="63" spans="1:12" x14ac:dyDescent="0.25">
      <c r="A63" s="118">
        <v>500927</v>
      </c>
      <c r="B63" s="117" t="s">
        <v>310</v>
      </c>
      <c r="C63" s="118" t="s">
        <v>0</v>
      </c>
      <c r="D63" s="122">
        <v>42382400.530000001</v>
      </c>
      <c r="E63" s="122">
        <v>2984100</v>
      </c>
      <c r="F63" s="117">
        <v>0</v>
      </c>
      <c r="G63" s="122">
        <v>671747.69</v>
      </c>
      <c r="H63" s="117">
        <v>0</v>
      </c>
      <c r="I63" s="117">
        <v>0</v>
      </c>
      <c r="J63" s="117">
        <v>0</v>
      </c>
      <c r="K63" s="122">
        <v>46038248.219999999</v>
      </c>
    </row>
    <row r="64" spans="1:12" x14ac:dyDescent="0.25">
      <c r="A64" s="118">
        <v>500936</v>
      </c>
      <c r="B64" s="117" t="s">
        <v>715</v>
      </c>
      <c r="C64" s="118" t="s">
        <v>2</v>
      </c>
      <c r="D64" s="122">
        <v>20831498.670000002</v>
      </c>
      <c r="E64" s="122">
        <v>8244182.9100000001</v>
      </c>
      <c r="F64" s="117">
        <v>0</v>
      </c>
      <c r="G64" s="122">
        <v>70246.75</v>
      </c>
      <c r="H64" s="117">
        <v>0</v>
      </c>
      <c r="I64" s="117">
        <v>0</v>
      </c>
      <c r="J64" s="117">
        <v>0</v>
      </c>
      <c r="K64" s="122">
        <v>29145928.329999998</v>
      </c>
    </row>
    <row r="65" spans="1:12" x14ac:dyDescent="0.25">
      <c r="A65" s="117"/>
    </row>
    <row r="66" spans="1:12" x14ac:dyDescent="0.25">
      <c r="A66" s="127"/>
      <c r="B66" s="127" t="s">
        <v>794</v>
      </c>
      <c r="C66" s="127"/>
      <c r="D66" s="128">
        <v>3329996124.3800001</v>
      </c>
      <c r="E66" s="128">
        <v>18790098.16</v>
      </c>
      <c r="F66" s="129">
        <v>0</v>
      </c>
      <c r="G66" s="128">
        <v>43909270.850000001</v>
      </c>
      <c r="H66" s="128">
        <v>-1011035.91</v>
      </c>
      <c r="I66" s="129">
        <v>0</v>
      </c>
      <c r="J66" s="128">
        <v>-672591.48</v>
      </c>
      <c r="K66" s="128">
        <v>3391011866</v>
      </c>
      <c r="L66" s="129"/>
    </row>
    <row r="68" spans="1:12" x14ac:dyDescent="0.25">
      <c r="A68" s="118" t="s">
        <v>717</v>
      </c>
    </row>
    <row r="69" spans="1:12" x14ac:dyDescent="0.25">
      <c r="A69" s="118">
        <v>500901</v>
      </c>
      <c r="B69" s="117" t="s">
        <v>716</v>
      </c>
      <c r="C69" s="118" t="s">
        <v>26</v>
      </c>
      <c r="D69" s="122">
        <v>580000</v>
      </c>
      <c r="E69" s="117">
        <v>0</v>
      </c>
      <c r="F69" s="117">
        <v>0</v>
      </c>
      <c r="G69" s="117">
        <v>0</v>
      </c>
      <c r="H69" s="117">
        <v>0</v>
      </c>
      <c r="I69" s="117">
        <v>0</v>
      </c>
      <c r="J69" s="117">
        <v>0</v>
      </c>
      <c r="K69" s="122">
        <v>580000</v>
      </c>
    </row>
    <row r="70" spans="1:12" x14ac:dyDescent="0.25">
      <c r="A70" s="118">
        <v>500915</v>
      </c>
      <c r="B70" s="117" t="s">
        <v>1166</v>
      </c>
      <c r="C70" s="118" t="s">
        <v>26</v>
      </c>
      <c r="D70" s="122">
        <v>2826452.06</v>
      </c>
      <c r="E70" s="122">
        <v>457693.68</v>
      </c>
      <c r="F70" s="117">
        <v>0</v>
      </c>
      <c r="G70" s="117">
        <v>0</v>
      </c>
      <c r="H70" s="122">
        <v>-1646263.08</v>
      </c>
      <c r="I70" s="117">
        <v>0</v>
      </c>
      <c r="J70" s="117">
        <v>0</v>
      </c>
      <c r="K70" s="122">
        <v>1637882.66</v>
      </c>
    </row>
    <row r="71" spans="1:12" x14ac:dyDescent="0.25">
      <c r="A71" s="118">
        <v>500945</v>
      </c>
      <c r="B71" s="117" t="s">
        <v>1205</v>
      </c>
      <c r="C71" s="118" t="s">
        <v>1</v>
      </c>
      <c r="D71" s="122">
        <v>7861266.54</v>
      </c>
      <c r="E71" s="122">
        <v>6105574.7199999997</v>
      </c>
      <c r="F71" s="117">
        <v>0</v>
      </c>
      <c r="G71" s="117">
        <v>0</v>
      </c>
      <c r="H71" s="117">
        <v>0</v>
      </c>
      <c r="I71" s="117">
        <v>0</v>
      </c>
      <c r="J71" s="122">
        <v>-79255.37</v>
      </c>
      <c r="K71" s="122">
        <v>13887585.890000001</v>
      </c>
    </row>
    <row r="72" spans="1:12" x14ac:dyDescent="0.25">
      <c r="A72" s="118">
        <v>500946</v>
      </c>
      <c r="B72" s="117" t="s">
        <v>1206</v>
      </c>
      <c r="C72" s="118" t="s">
        <v>0</v>
      </c>
      <c r="D72" s="122">
        <v>784201.74</v>
      </c>
      <c r="E72" s="122">
        <v>1321250.29</v>
      </c>
      <c r="F72" s="117">
        <v>0</v>
      </c>
      <c r="G72" s="122">
        <v>23799.72</v>
      </c>
      <c r="H72" s="117">
        <v>0</v>
      </c>
      <c r="I72" s="117">
        <v>0</v>
      </c>
      <c r="J72" s="117">
        <v>0</v>
      </c>
      <c r="K72" s="122">
        <v>2129251.75</v>
      </c>
    </row>
    <row r="73" spans="1:12" x14ac:dyDescent="0.25">
      <c r="A73" s="117"/>
    </row>
    <row r="74" spans="1:12" x14ac:dyDescent="0.25">
      <c r="A74" s="127"/>
      <c r="B74" s="127" t="s">
        <v>832</v>
      </c>
      <c r="C74" s="127"/>
      <c r="D74" s="128">
        <v>12051920.34</v>
      </c>
      <c r="E74" s="128">
        <v>7884518.6900000004</v>
      </c>
      <c r="F74" s="129">
        <v>0</v>
      </c>
      <c r="G74" s="128">
        <v>23799.72</v>
      </c>
      <c r="H74" s="128">
        <v>-1646263.08</v>
      </c>
      <c r="I74" s="129">
        <v>0</v>
      </c>
      <c r="J74" s="128">
        <v>-79255.37</v>
      </c>
      <c r="K74" s="128">
        <v>18234720.300000001</v>
      </c>
      <c r="L74" s="129"/>
    </row>
    <row r="76" spans="1:12" x14ac:dyDescent="0.25">
      <c r="A76" s="118" t="s">
        <v>719</v>
      </c>
    </row>
    <row r="77" spans="1:12" x14ac:dyDescent="0.25">
      <c r="A77" s="118">
        <v>500626</v>
      </c>
      <c r="B77" s="117" t="s">
        <v>718</v>
      </c>
      <c r="C77" s="118" t="s">
        <v>0</v>
      </c>
      <c r="D77" s="122">
        <v>30717366.920000002</v>
      </c>
      <c r="E77" s="117">
        <v>0</v>
      </c>
      <c r="F77" s="117">
        <v>0</v>
      </c>
      <c r="G77" s="122">
        <v>171681.88</v>
      </c>
      <c r="H77" s="122">
        <v>-25248679.239999998</v>
      </c>
      <c r="I77" s="117">
        <v>0</v>
      </c>
      <c r="J77" s="117">
        <v>0</v>
      </c>
      <c r="K77" s="122">
        <v>5640369.5599999996</v>
      </c>
      <c r="L77" s="123">
        <v>42049</v>
      </c>
    </row>
    <row r="78" spans="1:12" x14ac:dyDescent="0.25">
      <c r="A78" s="117"/>
    </row>
    <row r="79" spans="1:12" x14ac:dyDescent="0.25">
      <c r="A79" s="127"/>
      <c r="B79" s="127" t="s">
        <v>795</v>
      </c>
      <c r="C79" s="127"/>
      <c r="D79" s="128">
        <v>30717366.920000002</v>
      </c>
      <c r="E79" s="129">
        <v>0</v>
      </c>
      <c r="F79" s="129">
        <v>0</v>
      </c>
      <c r="G79" s="128">
        <v>171681.88</v>
      </c>
      <c r="H79" s="128">
        <v>-25248679.239999998</v>
      </c>
      <c r="I79" s="129">
        <v>0</v>
      </c>
      <c r="J79" s="129">
        <v>0</v>
      </c>
      <c r="K79" s="128">
        <v>5640369.5599999996</v>
      </c>
      <c r="L79" s="129"/>
    </row>
    <row r="81" spans="1:12" x14ac:dyDescent="0.25">
      <c r="A81" s="118" t="s">
        <v>721</v>
      </c>
    </row>
    <row r="82" spans="1:12" x14ac:dyDescent="0.25">
      <c r="A82" s="118">
        <v>500323</v>
      </c>
      <c r="B82" s="117" t="s">
        <v>720</v>
      </c>
      <c r="C82" s="118" t="s">
        <v>26</v>
      </c>
      <c r="D82" s="122">
        <v>7999000</v>
      </c>
      <c r="E82" s="122">
        <v>2388000</v>
      </c>
      <c r="F82" s="117">
        <v>0</v>
      </c>
      <c r="G82" s="117">
        <v>0</v>
      </c>
      <c r="H82" s="122">
        <v>-2388000</v>
      </c>
      <c r="I82" s="117">
        <v>0</v>
      </c>
      <c r="J82" s="117">
        <v>0</v>
      </c>
      <c r="K82" s="122">
        <v>7999000</v>
      </c>
      <c r="L82" s="123">
        <v>42000</v>
      </c>
    </row>
    <row r="83" spans="1:12" x14ac:dyDescent="0.25">
      <c r="A83" s="118">
        <v>500787</v>
      </c>
      <c r="B83" s="117" t="s">
        <v>1029</v>
      </c>
      <c r="C83" s="118" t="s">
        <v>0</v>
      </c>
      <c r="D83" s="122">
        <v>20546833.440000001</v>
      </c>
      <c r="E83" s="117">
        <v>0</v>
      </c>
      <c r="F83" s="117">
        <v>0</v>
      </c>
      <c r="G83" s="122">
        <v>4256588.5599999996</v>
      </c>
      <c r="H83" s="122">
        <v>-20592043.920000002</v>
      </c>
      <c r="I83" s="122">
        <v>-4211378.08</v>
      </c>
      <c r="J83" s="117">
        <v>0</v>
      </c>
      <c r="K83" s="117">
        <v>0</v>
      </c>
    </row>
    <row r="84" spans="1:12" x14ac:dyDescent="0.25">
      <c r="A84" s="117"/>
    </row>
    <row r="85" spans="1:12" x14ac:dyDescent="0.25">
      <c r="A85" s="127"/>
      <c r="B85" s="127" t="s">
        <v>796</v>
      </c>
      <c r="C85" s="127"/>
      <c r="D85" s="128">
        <v>28545833.440000001</v>
      </c>
      <c r="E85" s="128">
        <v>2388000</v>
      </c>
      <c r="F85" s="129">
        <v>0</v>
      </c>
      <c r="G85" s="128">
        <v>4256588.5599999996</v>
      </c>
      <c r="H85" s="128">
        <v>-22980043.920000002</v>
      </c>
      <c r="I85" s="128">
        <v>-4211378.08</v>
      </c>
      <c r="J85" s="129">
        <v>0</v>
      </c>
      <c r="K85" s="128">
        <v>7999000</v>
      </c>
      <c r="L85" s="129"/>
    </row>
    <row r="87" spans="1:12" x14ac:dyDescent="0.25">
      <c r="A87" s="118" t="s">
        <v>317</v>
      </c>
    </row>
    <row r="88" spans="1:12" x14ac:dyDescent="0.25">
      <c r="A88" s="118">
        <v>500187</v>
      </c>
      <c r="B88" s="117" t="s">
        <v>354</v>
      </c>
      <c r="C88" s="118" t="s">
        <v>26</v>
      </c>
      <c r="D88" s="122">
        <v>26832.06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22">
        <v>26832.06</v>
      </c>
      <c r="L88" s="123">
        <v>39812</v>
      </c>
    </row>
    <row r="89" spans="1:12" x14ac:dyDescent="0.25">
      <c r="A89" s="118">
        <v>500507</v>
      </c>
      <c r="B89" s="117" t="s">
        <v>716</v>
      </c>
      <c r="C89" s="118" t="s">
        <v>26</v>
      </c>
      <c r="D89" s="122">
        <v>2513000</v>
      </c>
      <c r="E89" s="122">
        <v>1507000</v>
      </c>
      <c r="F89" s="117">
        <v>0</v>
      </c>
      <c r="G89" s="117">
        <v>0</v>
      </c>
      <c r="H89" s="122">
        <v>-1506000</v>
      </c>
      <c r="I89" s="117">
        <v>0</v>
      </c>
      <c r="J89" s="117">
        <v>0</v>
      </c>
      <c r="K89" s="122">
        <v>2514000</v>
      </c>
      <c r="L89" s="123">
        <v>42235</v>
      </c>
    </row>
    <row r="90" spans="1:12" x14ac:dyDescent="0.25">
      <c r="A90" s="118">
        <v>500523</v>
      </c>
      <c r="B90" s="117" t="s">
        <v>722</v>
      </c>
      <c r="C90" s="118" t="s">
        <v>0</v>
      </c>
      <c r="D90" s="122">
        <v>5521637.9699999997</v>
      </c>
      <c r="E90" s="122">
        <v>8744095</v>
      </c>
      <c r="F90" s="122">
        <f>330.26+260405.01</f>
        <v>260735.27000000002</v>
      </c>
      <c r="G90" s="122">
        <v>132868.20000000001</v>
      </c>
      <c r="H90" s="122">
        <v>-4119179.73</v>
      </c>
      <c r="I90" s="117">
        <v>0</v>
      </c>
      <c r="J90" s="117">
        <v>0</v>
      </c>
      <c r="K90" s="122">
        <v>10540156.710000001</v>
      </c>
      <c r="L90" s="123">
        <v>42277</v>
      </c>
    </row>
    <row r="91" spans="1:12" x14ac:dyDescent="0.25">
      <c r="A91" s="118">
        <v>500538</v>
      </c>
      <c r="B91" s="117" t="s">
        <v>313</v>
      </c>
      <c r="C91" s="118" t="s">
        <v>0</v>
      </c>
      <c r="D91" s="122">
        <v>4076239.65</v>
      </c>
      <c r="E91" s="122">
        <v>263928.49</v>
      </c>
      <c r="F91" s="117">
        <v>0</v>
      </c>
      <c r="G91" s="122">
        <v>57389.45</v>
      </c>
      <c r="H91" s="122">
        <v>-633714.06999999995</v>
      </c>
      <c r="I91" s="117">
        <v>0</v>
      </c>
      <c r="J91" s="117">
        <v>0</v>
      </c>
      <c r="K91" s="122">
        <v>3763843.52</v>
      </c>
      <c r="L91" s="123">
        <v>42115</v>
      </c>
    </row>
    <row r="92" spans="1:12" x14ac:dyDescent="0.25">
      <c r="A92" s="118">
        <v>500682</v>
      </c>
      <c r="B92" s="117" t="s">
        <v>797</v>
      </c>
      <c r="C92" s="118" t="s">
        <v>2</v>
      </c>
      <c r="D92" s="122">
        <v>1856450.42</v>
      </c>
      <c r="E92" s="122">
        <v>367704.72</v>
      </c>
      <c r="F92" s="117">
        <v>0</v>
      </c>
      <c r="G92" s="122">
        <v>8343.65</v>
      </c>
      <c r="H92" s="117">
        <v>0</v>
      </c>
      <c r="I92" s="117">
        <v>0</v>
      </c>
      <c r="J92" s="117">
        <v>0</v>
      </c>
      <c r="K92" s="122">
        <v>2232498.79</v>
      </c>
    </row>
    <row r="93" spans="1:12" x14ac:dyDescent="0.25">
      <c r="A93" s="118">
        <v>500693</v>
      </c>
      <c r="B93" s="117" t="s">
        <v>314</v>
      </c>
      <c r="C93" s="118" t="s">
        <v>26</v>
      </c>
      <c r="D93" s="122">
        <v>10806364.060000001</v>
      </c>
      <c r="E93" s="122">
        <v>4710462.82</v>
      </c>
      <c r="F93" s="117">
        <v>0</v>
      </c>
      <c r="G93" s="117">
        <v>0</v>
      </c>
      <c r="H93" s="122">
        <v>-2404796.85</v>
      </c>
      <c r="I93" s="117">
        <v>0</v>
      </c>
      <c r="J93" s="117">
        <v>0</v>
      </c>
      <c r="K93" s="122">
        <v>13112030.029999999</v>
      </c>
      <c r="L93" s="123">
        <v>42004</v>
      </c>
    </row>
    <row r="94" spans="1:12" x14ac:dyDescent="0.25">
      <c r="A94" s="118">
        <v>500717</v>
      </c>
      <c r="B94" s="117" t="s">
        <v>798</v>
      </c>
      <c r="D94" s="122">
        <v>56435193</v>
      </c>
      <c r="E94" s="122">
        <v>1373541.87</v>
      </c>
      <c r="F94" s="117">
        <v>0</v>
      </c>
      <c r="G94" s="122">
        <v>841247.96</v>
      </c>
      <c r="H94" s="122">
        <v>-1107003.47</v>
      </c>
      <c r="I94" s="117">
        <v>0</v>
      </c>
      <c r="J94" s="117">
        <v>0</v>
      </c>
      <c r="K94" s="122">
        <v>57542979.359999999</v>
      </c>
      <c r="L94" s="123">
        <v>42110</v>
      </c>
    </row>
    <row r="95" spans="1:12" x14ac:dyDescent="0.25">
      <c r="A95" s="118">
        <v>500724</v>
      </c>
      <c r="B95" s="117" t="s">
        <v>315</v>
      </c>
      <c r="C95" s="118" t="s">
        <v>0</v>
      </c>
      <c r="D95" s="122">
        <v>55704915.25</v>
      </c>
      <c r="E95" s="122">
        <v>9713655.1400000006</v>
      </c>
      <c r="F95" s="117">
        <v>0</v>
      </c>
      <c r="G95" s="122">
        <v>719553.92</v>
      </c>
      <c r="H95" s="122">
        <v>-19533565.870000001</v>
      </c>
      <c r="I95" s="117">
        <v>-0.04</v>
      </c>
      <c r="J95" s="117">
        <v>0</v>
      </c>
      <c r="K95" s="122">
        <v>46604558.399999999</v>
      </c>
      <c r="L95" s="123">
        <v>42165</v>
      </c>
    </row>
    <row r="96" spans="1:12" x14ac:dyDescent="0.25">
      <c r="A96" s="118">
        <v>500732</v>
      </c>
      <c r="B96" s="117" t="s">
        <v>723</v>
      </c>
      <c r="C96" s="118" t="s">
        <v>0</v>
      </c>
      <c r="D96" s="122">
        <v>804061.76</v>
      </c>
      <c r="E96" s="122">
        <v>1078879.06</v>
      </c>
      <c r="F96" s="117">
        <v>0</v>
      </c>
      <c r="G96" s="122">
        <v>15845</v>
      </c>
      <c r="H96" s="122">
        <v>-708789.02</v>
      </c>
      <c r="I96" s="117">
        <v>0</v>
      </c>
      <c r="J96" s="117">
        <v>0</v>
      </c>
      <c r="K96" s="122">
        <v>1189996.8</v>
      </c>
      <c r="L96" s="123">
        <v>42150</v>
      </c>
    </row>
    <row r="97" spans="1:12" x14ac:dyDescent="0.25">
      <c r="A97" s="118">
        <v>500734</v>
      </c>
      <c r="B97" s="117" t="s">
        <v>799</v>
      </c>
      <c r="C97" s="118" t="s">
        <v>0</v>
      </c>
      <c r="D97" s="122">
        <v>7868127.8700000001</v>
      </c>
      <c r="E97" s="122">
        <v>1655458.14</v>
      </c>
      <c r="F97" s="117">
        <v>0</v>
      </c>
      <c r="G97" s="122">
        <v>120171.26</v>
      </c>
      <c r="H97" s="122">
        <v>-3079876.2</v>
      </c>
      <c r="I97" s="117">
        <v>0</v>
      </c>
      <c r="J97" s="117">
        <v>0</v>
      </c>
      <c r="K97" s="122">
        <v>6563881.0700000003</v>
      </c>
      <c r="L97" s="123">
        <v>42221</v>
      </c>
    </row>
    <row r="98" spans="1:12" x14ac:dyDescent="0.25">
      <c r="A98" s="118">
        <v>500768</v>
      </c>
      <c r="B98" s="117" t="s">
        <v>357</v>
      </c>
      <c r="C98" s="118" t="s">
        <v>0</v>
      </c>
      <c r="D98" s="122">
        <v>137215746.86000001</v>
      </c>
      <c r="E98" s="117">
        <v>0</v>
      </c>
      <c r="F98" s="117">
        <v>0</v>
      </c>
      <c r="G98" s="122">
        <v>2042429.38</v>
      </c>
      <c r="H98" s="117">
        <v>0</v>
      </c>
      <c r="I98" s="117">
        <v>0</v>
      </c>
      <c r="J98" s="117">
        <v>0</v>
      </c>
      <c r="K98" s="122">
        <v>139258176.24000001</v>
      </c>
    </row>
    <row r="99" spans="1:12" x14ac:dyDescent="0.25">
      <c r="A99" s="118">
        <v>500839</v>
      </c>
      <c r="B99" s="117" t="s">
        <v>733</v>
      </c>
      <c r="C99" s="118" t="s">
        <v>0</v>
      </c>
      <c r="D99" s="122">
        <v>24311097.969999999</v>
      </c>
      <c r="E99" s="117">
        <v>0</v>
      </c>
      <c r="F99" s="117">
        <v>0</v>
      </c>
      <c r="G99" s="122">
        <v>351459.65</v>
      </c>
      <c r="H99" s="122">
        <v>-1464097.48</v>
      </c>
      <c r="I99" s="117">
        <v>0</v>
      </c>
      <c r="J99" s="117">
        <v>0</v>
      </c>
      <c r="K99" s="122">
        <v>23198460.140000001</v>
      </c>
    </row>
    <row r="100" spans="1:12" x14ac:dyDescent="0.25">
      <c r="A100" s="118">
        <v>500840</v>
      </c>
      <c r="B100" s="117" t="s">
        <v>316</v>
      </c>
      <c r="C100" s="118" t="s">
        <v>0</v>
      </c>
      <c r="D100" s="122">
        <v>38604297.030000001</v>
      </c>
      <c r="E100" s="117">
        <v>0</v>
      </c>
      <c r="F100" s="117">
        <v>0</v>
      </c>
      <c r="G100" s="122">
        <v>389544.96000000002</v>
      </c>
      <c r="H100" s="122">
        <v>-17730397.43</v>
      </c>
      <c r="I100" s="117">
        <v>0</v>
      </c>
      <c r="J100" s="117">
        <v>0</v>
      </c>
      <c r="K100" s="122">
        <v>21263444.559999999</v>
      </c>
    </row>
    <row r="101" spans="1:12" x14ac:dyDescent="0.25">
      <c r="A101" s="117"/>
    </row>
    <row r="102" spans="1:12" x14ac:dyDescent="0.25">
      <c r="A102" s="127"/>
      <c r="B102" s="127" t="s">
        <v>800</v>
      </c>
      <c r="C102" s="127"/>
      <c r="D102" s="128">
        <f t="shared" ref="D102:K102" si="1">SUM(D88:D101)</f>
        <v>345743963.89999998</v>
      </c>
      <c r="E102" s="128">
        <f t="shared" si="1"/>
        <v>29414725.240000002</v>
      </c>
      <c r="F102" s="128">
        <f t="shared" si="1"/>
        <v>260735.27000000002</v>
      </c>
      <c r="G102" s="128">
        <f t="shared" si="1"/>
        <v>4678853.4300000006</v>
      </c>
      <c r="H102" s="128">
        <f t="shared" si="1"/>
        <v>-52287420.119999997</v>
      </c>
      <c r="I102" s="128">
        <f t="shared" si="1"/>
        <v>-0.04</v>
      </c>
      <c r="J102" s="128">
        <f t="shared" si="1"/>
        <v>0</v>
      </c>
      <c r="K102" s="128">
        <f t="shared" si="1"/>
        <v>327810857.68000001</v>
      </c>
      <c r="L102" s="129"/>
    </row>
    <row r="104" spans="1:12" x14ac:dyDescent="0.25">
      <c r="A104" s="118" t="s">
        <v>319</v>
      </c>
    </row>
    <row r="105" spans="1:12" x14ac:dyDescent="0.25">
      <c r="A105" s="118">
        <v>500748</v>
      </c>
      <c r="B105" s="117" t="s">
        <v>734</v>
      </c>
      <c r="C105" s="118" t="s">
        <v>26</v>
      </c>
      <c r="D105" s="122">
        <v>696659.06</v>
      </c>
      <c r="E105" s="117">
        <v>0</v>
      </c>
      <c r="F105" s="117">
        <v>0</v>
      </c>
      <c r="G105" s="117">
        <v>0</v>
      </c>
      <c r="H105" s="117">
        <v>0</v>
      </c>
      <c r="I105" s="117">
        <v>0</v>
      </c>
      <c r="J105" s="117">
        <v>0</v>
      </c>
      <c r="K105" s="122">
        <v>696659.06</v>
      </c>
    </row>
    <row r="106" spans="1:12" x14ac:dyDescent="0.25">
      <c r="A106" s="117"/>
    </row>
    <row r="107" spans="1:12" x14ac:dyDescent="0.25">
      <c r="A107" s="127"/>
      <c r="B107" s="127" t="s">
        <v>998</v>
      </c>
      <c r="C107" s="127"/>
      <c r="D107" s="128">
        <v>696659.06</v>
      </c>
      <c r="E107" s="129">
        <v>0</v>
      </c>
      <c r="F107" s="129">
        <v>0</v>
      </c>
      <c r="G107" s="129">
        <v>0</v>
      </c>
      <c r="H107" s="129">
        <v>0</v>
      </c>
      <c r="I107" s="129">
        <v>0</v>
      </c>
      <c r="J107" s="129">
        <v>0</v>
      </c>
      <c r="K107" s="128">
        <v>696659.06</v>
      </c>
      <c r="L107" s="129"/>
    </row>
    <row r="109" spans="1:12" x14ac:dyDescent="0.25">
      <c r="A109" s="118" t="s">
        <v>326</v>
      </c>
    </row>
    <row r="110" spans="1:12" x14ac:dyDescent="0.25">
      <c r="A110" s="118">
        <v>500010</v>
      </c>
      <c r="B110" s="117" t="s">
        <v>320</v>
      </c>
      <c r="C110" s="118" t="s">
        <v>0</v>
      </c>
      <c r="D110" s="122">
        <v>10850936.949999999</v>
      </c>
      <c r="E110" s="117">
        <v>0</v>
      </c>
      <c r="F110" s="117">
        <v>0</v>
      </c>
      <c r="G110" s="122">
        <v>161514.06</v>
      </c>
      <c r="H110" s="117">
        <v>0</v>
      </c>
      <c r="I110" s="117">
        <v>0</v>
      </c>
      <c r="J110" s="117">
        <v>0</v>
      </c>
      <c r="K110" s="122">
        <v>11012451.01</v>
      </c>
      <c r="L110" s="123">
        <v>40522</v>
      </c>
    </row>
    <row r="111" spans="1:12" x14ac:dyDescent="0.25">
      <c r="A111" s="118">
        <v>500011</v>
      </c>
      <c r="B111" s="117" t="s">
        <v>321</v>
      </c>
      <c r="C111" s="118" t="s">
        <v>0</v>
      </c>
      <c r="D111" s="122">
        <v>11015958.52</v>
      </c>
      <c r="E111" s="117">
        <v>0</v>
      </c>
      <c r="F111" s="117">
        <v>0</v>
      </c>
      <c r="G111" s="122">
        <v>163970.38</v>
      </c>
      <c r="H111" s="117">
        <v>0</v>
      </c>
      <c r="I111" s="117">
        <v>0</v>
      </c>
      <c r="J111" s="117">
        <v>0</v>
      </c>
      <c r="K111" s="122">
        <v>11179928.9</v>
      </c>
      <c r="L111" s="123">
        <v>40522</v>
      </c>
    </row>
    <row r="112" spans="1:12" x14ac:dyDescent="0.25">
      <c r="A112" s="118">
        <v>500042</v>
      </c>
      <c r="B112" s="117" t="s">
        <v>322</v>
      </c>
      <c r="C112" s="118" t="s">
        <v>0</v>
      </c>
      <c r="D112" s="122">
        <v>11742951.52</v>
      </c>
      <c r="E112" s="117">
        <v>0</v>
      </c>
      <c r="F112" s="117">
        <v>0</v>
      </c>
      <c r="G112" s="122">
        <v>174791.54</v>
      </c>
      <c r="H112" s="117">
        <v>0</v>
      </c>
      <c r="I112" s="117">
        <v>0</v>
      </c>
      <c r="J112" s="117">
        <v>0</v>
      </c>
      <c r="K112" s="122">
        <v>11917743.060000001</v>
      </c>
      <c r="L112" s="123">
        <v>39685</v>
      </c>
    </row>
    <row r="113" spans="1:12" x14ac:dyDescent="0.25">
      <c r="A113" s="118">
        <v>500265</v>
      </c>
      <c r="B113" s="117" t="s">
        <v>323</v>
      </c>
      <c r="C113" s="118" t="s">
        <v>0</v>
      </c>
      <c r="D113" s="122">
        <v>69072798.510000005</v>
      </c>
      <c r="E113" s="117">
        <v>0</v>
      </c>
      <c r="F113" s="117">
        <v>0</v>
      </c>
      <c r="G113" s="122">
        <v>1028135.08</v>
      </c>
      <c r="H113" s="117">
        <v>0</v>
      </c>
      <c r="I113" s="117">
        <v>0</v>
      </c>
      <c r="J113" s="117">
        <v>0</v>
      </c>
      <c r="K113" s="122">
        <v>70100933.590000004</v>
      </c>
      <c r="L113" s="123">
        <v>41029</v>
      </c>
    </row>
    <row r="114" spans="1:12" x14ac:dyDescent="0.25">
      <c r="A114" s="118">
        <v>500274</v>
      </c>
      <c r="B114" s="117" t="s">
        <v>324</v>
      </c>
      <c r="C114" s="118" t="s">
        <v>0</v>
      </c>
      <c r="D114" s="122">
        <v>34361719.399999999</v>
      </c>
      <c r="E114" s="117">
        <v>0</v>
      </c>
      <c r="F114" s="117">
        <v>0</v>
      </c>
      <c r="G114" s="122">
        <v>511403.9</v>
      </c>
      <c r="H114" s="117">
        <v>0</v>
      </c>
      <c r="I114" s="122">
        <v>-4271.45</v>
      </c>
      <c r="J114" s="117">
        <v>0</v>
      </c>
      <c r="K114" s="122">
        <v>34868851.850000001</v>
      </c>
      <c r="L114" s="123">
        <v>42946</v>
      </c>
    </row>
    <row r="115" spans="1:12" x14ac:dyDescent="0.25">
      <c r="A115" s="118">
        <v>500331</v>
      </c>
      <c r="B115" s="117" t="s">
        <v>957</v>
      </c>
      <c r="C115" s="118" t="s">
        <v>1</v>
      </c>
      <c r="D115" s="122">
        <v>5400070.7599999998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22">
        <v>-18937.29</v>
      </c>
      <c r="K115" s="122">
        <v>5381133.4699999997</v>
      </c>
      <c r="L115" s="123">
        <v>43191</v>
      </c>
    </row>
    <row r="116" spans="1:12" x14ac:dyDescent="0.25">
      <c r="A116" s="117"/>
    </row>
    <row r="117" spans="1:12" x14ac:dyDescent="0.25">
      <c r="A117" s="127"/>
      <c r="B117" s="127" t="s">
        <v>801</v>
      </c>
      <c r="C117" s="127"/>
      <c r="D117" s="128">
        <f>SUM(D110:D116)</f>
        <v>142444435.66</v>
      </c>
      <c r="E117" s="128">
        <f t="shared" ref="E117:K117" si="2">SUM(E110:E116)</f>
        <v>0</v>
      </c>
      <c r="F117" s="128">
        <f t="shared" si="2"/>
        <v>0</v>
      </c>
      <c r="G117" s="128">
        <f t="shared" si="2"/>
        <v>2039814.96</v>
      </c>
      <c r="H117" s="128">
        <f t="shared" si="2"/>
        <v>0</v>
      </c>
      <c r="I117" s="128">
        <f t="shared" si="2"/>
        <v>-4271.45</v>
      </c>
      <c r="J117" s="128">
        <f t="shared" si="2"/>
        <v>-18937.29</v>
      </c>
      <c r="K117" s="128">
        <f t="shared" si="2"/>
        <v>144461041.88</v>
      </c>
      <c r="L117" s="129"/>
    </row>
    <row r="119" spans="1:12" x14ac:dyDescent="0.25">
      <c r="A119" s="118" t="s">
        <v>337</v>
      </c>
    </row>
    <row r="120" spans="1:12" x14ac:dyDescent="0.25">
      <c r="A120" s="118">
        <v>500317</v>
      </c>
      <c r="B120" s="117" t="s">
        <v>725</v>
      </c>
      <c r="C120" s="118" t="s">
        <v>26</v>
      </c>
      <c r="D120" s="122">
        <v>515296.24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22">
        <v>515296.24</v>
      </c>
      <c r="L120" s="123">
        <v>40573</v>
      </c>
    </row>
    <row r="121" spans="1:12" x14ac:dyDescent="0.25">
      <c r="A121" s="118">
        <v>500508</v>
      </c>
      <c r="B121" s="117" t="s">
        <v>726</v>
      </c>
      <c r="C121" s="118" t="s">
        <v>26</v>
      </c>
      <c r="D121" s="122">
        <v>695394.8</v>
      </c>
      <c r="E121" s="117">
        <v>0</v>
      </c>
      <c r="F121" s="122">
        <v>6618.05</v>
      </c>
      <c r="G121" s="117">
        <v>0</v>
      </c>
      <c r="H121" s="117">
        <v>0</v>
      </c>
      <c r="I121" s="117">
        <v>0</v>
      </c>
      <c r="J121" s="117">
        <v>0</v>
      </c>
      <c r="K121" s="122">
        <v>702012.85</v>
      </c>
      <c r="L121" s="123">
        <v>42615</v>
      </c>
    </row>
    <row r="122" spans="1:12" x14ac:dyDescent="0.25">
      <c r="A122" s="118">
        <v>500560</v>
      </c>
      <c r="B122" s="117" t="s">
        <v>330</v>
      </c>
      <c r="C122" s="118" t="s">
        <v>26</v>
      </c>
      <c r="D122" s="122">
        <v>766800</v>
      </c>
      <c r="E122" s="117">
        <v>0</v>
      </c>
      <c r="F122" s="117">
        <v>0</v>
      </c>
      <c r="G122" s="117">
        <v>0</v>
      </c>
      <c r="H122" s="122">
        <v>-2000</v>
      </c>
      <c r="I122" s="122">
        <v>-1000</v>
      </c>
      <c r="J122" s="117">
        <v>0</v>
      </c>
      <c r="K122" s="122">
        <v>763800</v>
      </c>
      <c r="L122" s="123">
        <v>42803</v>
      </c>
    </row>
    <row r="123" spans="1:12" x14ac:dyDescent="0.25">
      <c r="A123" s="118">
        <v>500577</v>
      </c>
      <c r="B123" s="117" t="s">
        <v>331</v>
      </c>
      <c r="C123" s="118" t="s">
        <v>26</v>
      </c>
      <c r="D123" s="122">
        <v>825792.56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22">
        <v>825792.56</v>
      </c>
      <c r="L123" s="123">
        <v>42914</v>
      </c>
    </row>
    <row r="124" spans="1:12" x14ac:dyDescent="0.25">
      <c r="A124" s="118">
        <v>500617</v>
      </c>
      <c r="B124" s="117" t="s">
        <v>727</v>
      </c>
      <c r="C124" s="118" t="s">
        <v>26</v>
      </c>
      <c r="D124" s="122">
        <v>186376</v>
      </c>
      <c r="E124" s="117">
        <v>0</v>
      </c>
      <c r="F124" s="117">
        <v>0</v>
      </c>
      <c r="G124" s="117">
        <v>0</v>
      </c>
      <c r="H124" s="122">
        <v>-17434.63</v>
      </c>
      <c r="I124" s="117">
        <v>0</v>
      </c>
      <c r="J124" s="117">
        <v>0</v>
      </c>
      <c r="K124" s="122">
        <v>168941.37</v>
      </c>
      <c r="L124" s="123">
        <v>43163</v>
      </c>
    </row>
    <row r="125" spans="1:12" x14ac:dyDescent="0.25">
      <c r="A125" s="118">
        <v>500644</v>
      </c>
      <c r="B125" s="117" t="s">
        <v>332</v>
      </c>
      <c r="C125" s="118" t="s">
        <v>26</v>
      </c>
      <c r="D125" s="122">
        <v>1067187.55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22">
        <v>1067187.55</v>
      </c>
      <c r="L125" s="123">
        <v>43305</v>
      </c>
    </row>
    <row r="126" spans="1:12" x14ac:dyDescent="0.25">
      <c r="A126" s="118">
        <v>500742</v>
      </c>
      <c r="B126" s="117" t="s">
        <v>728</v>
      </c>
      <c r="C126" s="118" t="s">
        <v>26</v>
      </c>
      <c r="D126" s="122">
        <v>209667.35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22">
        <v>209667.35</v>
      </c>
    </row>
    <row r="127" spans="1:12" x14ac:dyDescent="0.25">
      <c r="A127" s="118">
        <v>500758</v>
      </c>
      <c r="B127" s="117" t="s">
        <v>333</v>
      </c>
      <c r="C127" s="118" t="s">
        <v>26</v>
      </c>
      <c r="D127" s="122">
        <v>1038300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22">
        <v>1038300</v>
      </c>
    </row>
    <row r="128" spans="1:12" x14ac:dyDescent="0.25">
      <c r="A128" s="118">
        <v>500806</v>
      </c>
      <c r="B128" s="117" t="s">
        <v>334</v>
      </c>
      <c r="C128" s="118" t="s">
        <v>26</v>
      </c>
      <c r="D128" s="122">
        <v>988584.59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22">
        <v>988584.59</v>
      </c>
    </row>
    <row r="129" spans="1:12" x14ac:dyDescent="0.25">
      <c r="A129" s="118">
        <v>500852</v>
      </c>
      <c r="B129" s="117" t="s">
        <v>335</v>
      </c>
      <c r="C129" s="118" t="s">
        <v>26</v>
      </c>
      <c r="D129" s="122">
        <v>539751.12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22">
        <v>539751.12</v>
      </c>
    </row>
    <row r="130" spans="1:12" x14ac:dyDescent="0.25">
      <c r="A130" s="118">
        <v>500866</v>
      </c>
      <c r="B130" s="117" t="s">
        <v>336</v>
      </c>
      <c r="C130" s="118" t="s">
        <v>26</v>
      </c>
      <c r="D130" s="122">
        <v>116666.69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22">
        <v>116666.69</v>
      </c>
    </row>
    <row r="131" spans="1:12" x14ac:dyDescent="0.25">
      <c r="A131" s="117"/>
    </row>
    <row r="132" spans="1:12" x14ac:dyDescent="0.25">
      <c r="A132" s="127"/>
      <c r="B132" s="127" t="s">
        <v>802</v>
      </c>
      <c r="C132" s="127"/>
      <c r="D132" s="128">
        <v>6949816.9000000004</v>
      </c>
      <c r="E132" s="129">
        <v>0</v>
      </c>
      <c r="F132" s="128">
        <v>6618.05</v>
      </c>
      <c r="G132" s="129">
        <v>0</v>
      </c>
      <c r="H132" s="128">
        <v>-19434.63</v>
      </c>
      <c r="I132" s="128">
        <v>-1000</v>
      </c>
      <c r="J132" s="129">
        <v>0</v>
      </c>
      <c r="K132" s="128">
        <v>6936000.3200000003</v>
      </c>
      <c r="L132" s="129"/>
    </row>
    <row r="134" spans="1:12" x14ac:dyDescent="0.25">
      <c r="A134" s="118" t="s">
        <v>339</v>
      </c>
    </row>
    <row r="135" spans="1:12" x14ac:dyDescent="0.25">
      <c r="A135" s="118">
        <v>500515</v>
      </c>
      <c r="B135" s="117" t="s">
        <v>338</v>
      </c>
      <c r="C135" s="118" t="s">
        <v>0</v>
      </c>
      <c r="D135" s="122">
        <v>31650230.949999999</v>
      </c>
      <c r="E135" s="117">
        <v>0</v>
      </c>
      <c r="F135" s="117">
        <v>0</v>
      </c>
      <c r="G135" s="122">
        <v>471107.5</v>
      </c>
      <c r="H135" s="117">
        <v>0</v>
      </c>
      <c r="I135" s="117">
        <v>0</v>
      </c>
      <c r="J135" s="117">
        <v>0</v>
      </c>
      <c r="K135" s="122">
        <v>32121338.449999999</v>
      </c>
      <c r="L135" s="123">
        <v>42324</v>
      </c>
    </row>
    <row r="136" spans="1:12" x14ac:dyDescent="0.25">
      <c r="A136" s="117"/>
    </row>
    <row r="137" spans="1:12" x14ac:dyDescent="0.25">
      <c r="A137" s="127"/>
      <c r="B137" s="127" t="s">
        <v>803</v>
      </c>
      <c r="C137" s="127"/>
      <c r="D137" s="128">
        <v>31650230.949999999</v>
      </c>
      <c r="E137" s="129">
        <v>0</v>
      </c>
      <c r="F137" s="129">
        <v>0</v>
      </c>
      <c r="G137" s="128">
        <v>471107.5</v>
      </c>
      <c r="H137" s="129">
        <v>0</v>
      </c>
      <c r="I137" s="129">
        <v>0</v>
      </c>
      <c r="J137" s="129">
        <v>0</v>
      </c>
      <c r="K137" s="128">
        <v>32121338.449999999</v>
      </c>
      <c r="L137" s="129"/>
    </row>
    <row r="139" spans="1:12" x14ac:dyDescent="0.25">
      <c r="A139" s="118" t="s">
        <v>353</v>
      </c>
    </row>
    <row r="140" spans="1:12" x14ac:dyDescent="0.25">
      <c r="A140" s="118">
        <v>500051</v>
      </c>
      <c r="B140" s="117" t="s">
        <v>730</v>
      </c>
      <c r="C140" s="118" t="s">
        <v>0</v>
      </c>
      <c r="D140" s="122">
        <v>3507741.64</v>
      </c>
      <c r="E140" s="117">
        <v>0</v>
      </c>
      <c r="F140" s="117">
        <v>0</v>
      </c>
      <c r="G140" s="122">
        <v>52212.06</v>
      </c>
      <c r="H140" s="117">
        <v>0</v>
      </c>
      <c r="I140" s="117">
        <v>0</v>
      </c>
      <c r="J140" s="117">
        <v>0</v>
      </c>
      <c r="K140" s="122">
        <v>3559953.7</v>
      </c>
      <c r="L140" s="123">
        <v>41674</v>
      </c>
    </row>
    <row r="141" spans="1:12" x14ac:dyDescent="0.25">
      <c r="A141" s="118">
        <v>500297</v>
      </c>
      <c r="B141" s="117" t="s">
        <v>343</v>
      </c>
      <c r="C141" s="118" t="s">
        <v>0</v>
      </c>
      <c r="D141" s="122">
        <v>3646520.23</v>
      </c>
      <c r="E141" s="117">
        <v>0</v>
      </c>
      <c r="F141" s="117">
        <v>0</v>
      </c>
      <c r="G141" s="122">
        <v>54277.71</v>
      </c>
      <c r="H141" s="117">
        <v>0</v>
      </c>
      <c r="I141" s="117">
        <v>0</v>
      </c>
      <c r="J141" s="117">
        <v>0</v>
      </c>
      <c r="K141" s="122">
        <v>3700797.94</v>
      </c>
      <c r="L141" s="123">
        <v>43018</v>
      </c>
    </row>
    <row r="142" spans="1:12" x14ac:dyDescent="0.25">
      <c r="A142" s="118">
        <v>500522</v>
      </c>
      <c r="B142" s="117" t="s">
        <v>344</v>
      </c>
      <c r="C142" s="118" t="s">
        <v>0</v>
      </c>
      <c r="D142" s="122">
        <v>6291749.2199999997</v>
      </c>
      <c r="E142" s="117">
        <v>0</v>
      </c>
      <c r="F142" s="117">
        <v>0</v>
      </c>
      <c r="G142" s="122">
        <v>93651.46</v>
      </c>
      <c r="H142" s="117">
        <v>0</v>
      </c>
      <c r="I142" s="117">
        <v>0</v>
      </c>
      <c r="J142" s="117">
        <v>0</v>
      </c>
      <c r="K142" s="122">
        <v>6385400.6799999997</v>
      </c>
      <c r="L142" s="123">
        <v>44167</v>
      </c>
    </row>
    <row r="143" spans="1:12" x14ac:dyDescent="0.25">
      <c r="A143" s="118">
        <v>500557</v>
      </c>
      <c r="B143" s="117" t="s">
        <v>345</v>
      </c>
      <c r="C143" s="118" t="s">
        <v>0</v>
      </c>
      <c r="D143" s="122">
        <v>135276329.34</v>
      </c>
      <c r="E143" s="117">
        <v>0</v>
      </c>
      <c r="F143" s="117">
        <v>0</v>
      </c>
      <c r="G143" s="122">
        <v>2013561.7</v>
      </c>
      <c r="H143" s="117">
        <v>0</v>
      </c>
      <c r="I143" s="117">
        <v>0</v>
      </c>
      <c r="J143" s="117">
        <v>0</v>
      </c>
      <c r="K143" s="122">
        <v>137289891.03999999</v>
      </c>
      <c r="L143" s="123">
        <v>42842</v>
      </c>
    </row>
    <row r="144" spans="1:12" x14ac:dyDescent="0.25">
      <c r="A144" s="118">
        <v>500558</v>
      </c>
      <c r="B144" s="117" t="s">
        <v>346</v>
      </c>
      <c r="C144" s="118" t="s">
        <v>0</v>
      </c>
      <c r="D144" s="122">
        <v>154167244.36000001</v>
      </c>
      <c r="E144" s="117">
        <v>0</v>
      </c>
      <c r="F144" s="117">
        <v>0</v>
      </c>
      <c r="G144" s="122">
        <v>2294749.2999999998</v>
      </c>
      <c r="H144" s="117">
        <v>0</v>
      </c>
      <c r="I144" s="117">
        <v>0</v>
      </c>
      <c r="J144" s="117">
        <v>0</v>
      </c>
      <c r="K144" s="122">
        <v>156461993.66</v>
      </c>
      <c r="L144" s="123">
        <v>42842</v>
      </c>
    </row>
    <row r="145" spans="1:12" x14ac:dyDescent="0.25">
      <c r="A145" s="118">
        <v>500576</v>
      </c>
      <c r="B145" s="117" t="s">
        <v>347</v>
      </c>
      <c r="C145" s="118" t="s">
        <v>3</v>
      </c>
      <c r="D145" s="122">
        <v>3189349.07</v>
      </c>
      <c r="E145" s="117">
        <v>0</v>
      </c>
      <c r="F145" s="117">
        <v>0</v>
      </c>
      <c r="G145" s="117">
        <v>0</v>
      </c>
      <c r="H145" s="117">
        <v>0</v>
      </c>
      <c r="I145" s="117">
        <v>0</v>
      </c>
      <c r="J145" s="122">
        <v>-26375.75</v>
      </c>
      <c r="K145" s="122">
        <v>3162973.32</v>
      </c>
    </row>
    <row r="146" spans="1:12" x14ac:dyDescent="0.25">
      <c r="A146" s="118">
        <v>500631</v>
      </c>
      <c r="B146" s="117" t="s">
        <v>348</v>
      </c>
      <c r="C146" s="118" t="s">
        <v>4</v>
      </c>
      <c r="D146" s="122">
        <v>584642.34</v>
      </c>
      <c r="E146" s="117">
        <v>0</v>
      </c>
      <c r="F146" s="117">
        <v>0</v>
      </c>
      <c r="G146" s="117">
        <v>0</v>
      </c>
      <c r="H146" s="117">
        <v>0</v>
      </c>
      <c r="I146" s="117">
        <v>0</v>
      </c>
      <c r="J146" s="122">
        <v>-3360.12</v>
      </c>
      <c r="K146" s="122">
        <v>581282.22</v>
      </c>
      <c r="L146" s="123">
        <v>43309</v>
      </c>
    </row>
    <row r="147" spans="1:12" x14ac:dyDescent="0.25">
      <c r="A147" s="117"/>
    </row>
    <row r="148" spans="1:12" x14ac:dyDescent="0.25">
      <c r="A148" s="127"/>
      <c r="B148" s="127" t="s">
        <v>805</v>
      </c>
      <c r="C148" s="127"/>
      <c r="D148" s="128">
        <v>306663576.19999999</v>
      </c>
      <c r="E148" s="129">
        <v>0</v>
      </c>
      <c r="F148" s="129">
        <v>0</v>
      </c>
      <c r="G148" s="128">
        <v>4508452.2300000004</v>
      </c>
      <c r="H148" s="129">
        <v>0</v>
      </c>
      <c r="I148" s="129">
        <v>0</v>
      </c>
      <c r="J148" s="128">
        <v>-29735.87</v>
      </c>
      <c r="K148" s="128">
        <v>311142292.56</v>
      </c>
      <c r="L148" s="129"/>
    </row>
    <row r="150" spans="1:12" x14ac:dyDescent="0.25">
      <c r="A150" s="118" t="s">
        <v>358</v>
      </c>
    </row>
    <row r="151" spans="1:12" x14ac:dyDescent="0.25">
      <c r="A151" s="118">
        <v>500186</v>
      </c>
      <c r="B151" s="117" t="s">
        <v>732</v>
      </c>
      <c r="C151" s="118" t="s">
        <v>0</v>
      </c>
      <c r="D151" s="122">
        <v>21036223.460000001</v>
      </c>
      <c r="E151" s="117">
        <v>0</v>
      </c>
      <c r="F151" s="117">
        <v>0</v>
      </c>
      <c r="G151" s="122">
        <v>313120.11</v>
      </c>
      <c r="H151" s="117">
        <v>0</v>
      </c>
      <c r="I151" s="117">
        <v>0</v>
      </c>
      <c r="J151" s="117">
        <v>0</v>
      </c>
      <c r="K151" s="122">
        <v>21349343.57</v>
      </c>
      <c r="L151" s="123">
        <v>40046</v>
      </c>
    </row>
    <row r="152" spans="1:12" x14ac:dyDescent="0.25">
      <c r="A152" s="118">
        <v>500197</v>
      </c>
      <c r="B152" s="117" t="s">
        <v>355</v>
      </c>
      <c r="C152" s="118" t="s">
        <v>26</v>
      </c>
      <c r="D152" s="122">
        <v>8200000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22">
        <v>8200000</v>
      </c>
      <c r="L152" s="123">
        <v>40117</v>
      </c>
    </row>
    <row r="153" spans="1:12" x14ac:dyDescent="0.25">
      <c r="A153" s="118">
        <v>500360</v>
      </c>
      <c r="B153" s="117" t="s">
        <v>806</v>
      </c>
      <c r="C153" s="118" t="s">
        <v>26</v>
      </c>
      <c r="D153" s="122">
        <v>80473.440000000002</v>
      </c>
      <c r="E153" s="117">
        <v>0</v>
      </c>
      <c r="F153" s="117">
        <v>0</v>
      </c>
      <c r="G153" s="117">
        <v>0</v>
      </c>
      <c r="H153" s="117">
        <v>0</v>
      </c>
      <c r="I153" s="117">
        <v>0</v>
      </c>
      <c r="J153" s="117">
        <v>0</v>
      </c>
      <c r="K153" s="122">
        <v>80473.440000000002</v>
      </c>
      <c r="L153" s="123">
        <v>39938</v>
      </c>
    </row>
    <row r="154" spans="1:12" x14ac:dyDescent="0.25">
      <c r="A154" s="118">
        <v>500716</v>
      </c>
      <c r="B154" s="117" t="s">
        <v>356</v>
      </c>
      <c r="C154" s="118" t="s">
        <v>0</v>
      </c>
      <c r="D154" s="122">
        <v>826014.63</v>
      </c>
      <c r="E154" s="117">
        <v>0</v>
      </c>
      <c r="F154" s="117">
        <v>0</v>
      </c>
      <c r="G154" s="122">
        <v>12295.06</v>
      </c>
      <c r="H154" s="117">
        <v>0</v>
      </c>
      <c r="I154" s="117">
        <v>0</v>
      </c>
      <c r="J154" s="117">
        <v>0</v>
      </c>
      <c r="K154" s="122">
        <v>838309.69</v>
      </c>
      <c r="L154" s="123">
        <v>42026</v>
      </c>
    </row>
    <row r="155" spans="1:12" x14ac:dyDescent="0.25">
      <c r="A155" s="117"/>
    </row>
    <row r="156" spans="1:12" x14ac:dyDescent="0.25">
      <c r="A156" s="127"/>
      <c r="B156" s="127" t="s">
        <v>807</v>
      </c>
      <c r="C156" s="127"/>
      <c r="D156" s="128">
        <v>30142711.530000001</v>
      </c>
      <c r="E156" s="129">
        <v>0</v>
      </c>
      <c r="F156" s="129">
        <v>0</v>
      </c>
      <c r="G156" s="128">
        <v>325415.17</v>
      </c>
      <c r="H156" s="129">
        <v>0</v>
      </c>
      <c r="I156" s="129">
        <v>0</v>
      </c>
      <c r="J156" s="129">
        <v>0</v>
      </c>
      <c r="K156" s="128">
        <v>30468126.699999999</v>
      </c>
      <c r="L156" s="129"/>
    </row>
    <row r="158" spans="1:12" x14ac:dyDescent="0.25">
      <c r="A158" s="118" t="s">
        <v>363</v>
      </c>
    </row>
    <row r="159" spans="1:12" x14ac:dyDescent="0.25">
      <c r="A159" s="118">
        <v>500039</v>
      </c>
      <c r="B159" s="117" t="s">
        <v>361</v>
      </c>
      <c r="C159" s="118" t="s">
        <v>0</v>
      </c>
      <c r="D159" s="122">
        <v>10055389</v>
      </c>
      <c r="E159" s="117">
        <v>0</v>
      </c>
      <c r="F159" s="117">
        <v>0</v>
      </c>
      <c r="G159" s="122">
        <v>149672.49</v>
      </c>
      <c r="H159" s="117">
        <v>0</v>
      </c>
      <c r="I159" s="117">
        <v>0</v>
      </c>
      <c r="J159" s="117">
        <v>0</v>
      </c>
      <c r="K159" s="122">
        <v>10205061.49</v>
      </c>
      <c r="L159" s="123">
        <v>41435</v>
      </c>
    </row>
    <row r="160" spans="1:12" x14ac:dyDescent="0.25">
      <c r="A160" s="118">
        <v>500613</v>
      </c>
      <c r="B160" s="117" t="s">
        <v>362</v>
      </c>
      <c r="C160" s="118" t="s">
        <v>26</v>
      </c>
      <c r="D160" s="122">
        <v>7458382.4800000004</v>
      </c>
      <c r="E160" s="117">
        <v>0</v>
      </c>
      <c r="F160" s="117">
        <v>0</v>
      </c>
      <c r="G160" s="117">
        <v>0</v>
      </c>
      <c r="H160" s="117">
        <v>0</v>
      </c>
      <c r="I160" s="117">
        <v>0</v>
      </c>
      <c r="J160" s="117">
        <v>0</v>
      </c>
      <c r="K160" s="122">
        <v>7458382.4800000004</v>
      </c>
      <c r="L160" s="123">
        <v>42396</v>
      </c>
    </row>
    <row r="161" spans="1:12" x14ac:dyDescent="0.25">
      <c r="A161" s="117"/>
    </row>
    <row r="162" spans="1:12" x14ac:dyDescent="0.25">
      <c r="A162" s="127"/>
      <c r="B162" s="127" t="s">
        <v>809</v>
      </c>
      <c r="C162" s="127"/>
      <c r="D162" s="128">
        <v>17513771.48</v>
      </c>
      <c r="E162" s="129">
        <v>0</v>
      </c>
      <c r="F162" s="129">
        <v>0</v>
      </c>
      <c r="G162" s="128">
        <v>149672.49</v>
      </c>
      <c r="H162" s="129">
        <v>0</v>
      </c>
      <c r="I162" s="129">
        <v>0</v>
      </c>
      <c r="J162" s="129">
        <v>0</v>
      </c>
      <c r="K162" s="128">
        <v>17663443.969999999</v>
      </c>
      <c r="L162" s="129"/>
    </row>
    <row r="164" spans="1:12" x14ac:dyDescent="0.25">
      <c r="A164" s="118" t="s">
        <v>365</v>
      </c>
    </row>
    <row r="165" spans="1:12" x14ac:dyDescent="0.25">
      <c r="A165" s="118">
        <v>500286</v>
      </c>
      <c r="B165" s="117" t="s">
        <v>735</v>
      </c>
      <c r="C165" s="118" t="s">
        <v>0</v>
      </c>
      <c r="D165" s="122">
        <v>13578500.710000001</v>
      </c>
      <c r="E165" s="117">
        <v>0</v>
      </c>
      <c r="F165" s="117">
        <v>0</v>
      </c>
      <c r="G165" s="122">
        <v>202113.32</v>
      </c>
      <c r="H165" s="117">
        <v>0</v>
      </c>
      <c r="I165" s="117">
        <v>0</v>
      </c>
      <c r="J165" s="117">
        <v>0</v>
      </c>
      <c r="K165" s="122">
        <v>13780614.029999999</v>
      </c>
      <c r="L165" s="123">
        <v>42626</v>
      </c>
    </row>
    <row r="166" spans="1:12" x14ac:dyDescent="0.25">
      <c r="A166" s="118">
        <v>500512</v>
      </c>
      <c r="B166" s="117" t="s">
        <v>364</v>
      </c>
      <c r="C166" s="118" t="s">
        <v>1</v>
      </c>
      <c r="D166" s="122">
        <v>109574682.04000001</v>
      </c>
      <c r="E166" s="117">
        <v>0</v>
      </c>
      <c r="F166" s="117">
        <v>0</v>
      </c>
      <c r="G166" s="117">
        <v>0</v>
      </c>
      <c r="H166" s="117">
        <v>0</v>
      </c>
      <c r="I166" s="117">
        <v>0</v>
      </c>
      <c r="J166" s="122">
        <v>-384262.65</v>
      </c>
      <c r="K166" s="122">
        <v>109190419.39</v>
      </c>
      <c r="L166" s="123">
        <v>44165</v>
      </c>
    </row>
    <row r="167" spans="1:12" x14ac:dyDescent="0.25">
      <c r="A167" s="117"/>
    </row>
    <row r="168" spans="1:12" x14ac:dyDescent="0.25">
      <c r="A168" s="127"/>
      <c r="B168" s="127" t="s">
        <v>810</v>
      </c>
      <c r="C168" s="127"/>
      <c r="D168" s="128">
        <v>123153182.75</v>
      </c>
      <c r="E168" s="129">
        <v>0</v>
      </c>
      <c r="F168" s="129">
        <v>0</v>
      </c>
      <c r="G168" s="128">
        <v>202113.32</v>
      </c>
      <c r="H168" s="129">
        <v>0</v>
      </c>
      <c r="I168" s="129">
        <v>0</v>
      </c>
      <c r="J168" s="128">
        <v>-384262.65</v>
      </c>
      <c r="K168" s="128">
        <v>122971033.42</v>
      </c>
      <c r="L168" s="129"/>
    </row>
    <row r="170" spans="1:12" x14ac:dyDescent="0.25">
      <c r="A170" s="118" t="s">
        <v>736</v>
      </c>
    </row>
    <row r="171" spans="1:12" x14ac:dyDescent="0.25">
      <c r="A171" s="118">
        <v>500629</v>
      </c>
      <c r="B171" s="117" t="s">
        <v>292</v>
      </c>
      <c r="C171" s="118" t="s">
        <v>26</v>
      </c>
      <c r="D171" s="122">
        <v>3388147.43</v>
      </c>
      <c r="E171" s="117">
        <v>0</v>
      </c>
      <c r="F171" s="117">
        <v>0</v>
      </c>
      <c r="G171" s="117">
        <v>0</v>
      </c>
      <c r="H171" s="122">
        <v>-85088.83</v>
      </c>
      <c r="I171" s="117">
        <v>0</v>
      </c>
      <c r="J171" s="117">
        <v>0</v>
      </c>
      <c r="K171" s="122">
        <v>3303058.6</v>
      </c>
      <c r="L171" s="123">
        <v>41916</v>
      </c>
    </row>
    <row r="172" spans="1:12" x14ac:dyDescent="0.25">
      <c r="A172" s="117"/>
    </row>
    <row r="173" spans="1:12" x14ac:dyDescent="0.25">
      <c r="A173" s="127"/>
      <c r="B173" s="127" t="s">
        <v>811</v>
      </c>
      <c r="C173" s="127"/>
      <c r="D173" s="128">
        <v>3388147.43</v>
      </c>
      <c r="E173" s="129">
        <v>0</v>
      </c>
      <c r="F173" s="129">
        <v>0</v>
      </c>
      <c r="G173" s="129">
        <v>0</v>
      </c>
      <c r="H173" s="128">
        <v>-85088.83</v>
      </c>
      <c r="I173" s="129">
        <v>0</v>
      </c>
      <c r="J173" s="129">
        <v>0</v>
      </c>
      <c r="K173" s="128">
        <v>3303058.6</v>
      </c>
      <c r="L173" s="129"/>
    </row>
    <row r="175" spans="1:12" x14ac:dyDescent="0.25">
      <c r="A175" s="118" t="s">
        <v>367</v>
      </c>
    </row>
    <row r="176" spans="1:12" x14ac:dyDescent="0.25">
      <c r="A176" s="118">
        <v>500555</v>
      </c>
      <c r="B176" s="117" t="s">
        <v>366</v>
      </c>
      <c r="C176" s="118" t="s">
        <v>26</v>
      </c>
      <c r="D176" s="122">
        <v>927611.68</v>
      </c>
      <c r="E176" s="117">
        <v>0</v>
      </c>
      <c r="F176" s="117">
        <v>0</v>
      </c>
      <c r="G176" s="117">
        <v>0</v>
      </c>
      <c r="H176" s="122">
        <v>-9434.2999999999993</v>
      </c>
      <c r="I176" s="117">
        <v>0</v>
      </c>
      <c r="J176" s="117">
        <v>0</v>
      </c>
      <c r="K176" s="122">
        <v>918177.38</v>
      </c>
      <c r="L176" s="123">
        <v>41313</v>
      </c>
    </row>
    <row r="177" spans="1:12" x14ac:dyDescent="0.25">
      <c r="A177" s="117"/>
    </row>
    <row r="178" spans="1:12" x14ac:dyDescent="0.25">
      <c r="A178" s="127"/>
      <c r="B178" s="127" t="s">
        <v>812</v>
      </c>
      <c r="C178" s="127"/>
      <c r="D178" s="128">
        <v>927611.68</v>
      </c>
      <c r="E178" s="129">
        <v>0</v>
      </c>
      <c r="F178" s="129">
        <v>0</v>
      </c>
      <c r="G178" s="129">
        <v>0</v>
      </c>
      <c r="H178" s="128">
        <v>-9434.2999999999993</v>
      </c>
      <c r="I178" s="129">
        <v>0</v>
      </c>
      <c r="J178" s="129">
        <v>0</v>
      </c>
      <c r="K178" s="128">
        <v>918177.38</v>
      </c>
      <c r="L178" s="129"/>
    </row>
    <row r="180" spans="1:12" x14ac:dyDescent="0.25">
      <c r="A180" s="118" t="s">
        <v>370</v>
      </c>
    </row>
    <row r="181" spans="1:12" x14ac:dyDescent="0.25">
      <c r="A181" s="118">
        <v>500400</v>
      </c>
      <c r="B181" s="117" t="s">
        <v>368</v>
      </c>
      <c r="C181" s="118" t="s">
        <v>0</v>
      </c>
      <c r="D181" s="122">
        <v>2959971.33</v>
      </c>
      <c r="E181" s="117">
        <v>0</v>
      </c>
      <c r="F181" s="117">
        <v>0</v>
      </c>
      <c r="G181" s="122">
        <v>44058.66</v>
      </c>
      <c r="H181" s="117">
        <v>0</v>
      </c>
      <c r="I181" s="117">
        <v>0</v>
      </c>
      <c r="J181" s="117">
        <v>0</v>
      </c>
      <c r="K181" s="122">
        <v>3004029.99</v>
      </c>
      <c r="L181" s="123">
        <v>46813</v>
      </c>
    </row>
    <row r="182" spans="1:12" x14ac:dyDescent="0.25">
      <c r="A182" s="118">
        <v>500401</v>
      </c>
      <c r="B182" s="117" t="s">
        <v>369</v>
      </c>
      <c r="C182" s="118" t="s">
        <v>0</v>
      </c>
      <c r="D182" s="122">
        <v>21993429.859999999</v>
      </c>
      <c r="E182" s="117">
        <v>0</v>
      </c>
      <c r="F182" s="117">
        <v>0</v>
      </c>
      <c r="G182" s="122">
        <v>327367.90000000002</v>
      </c>
      <c r="H182" s="117">
        <v>0</v>
      </c>
      <c r="I182" s="117">
        <v>0</v>
      </c>
      <c r="J182" s="117">
        <v>0</v>
      </c>
      <c r="K182" s="122">
        <v>22320797.760000002</v>
      </c>
      <c r="L182" s="123">
        <v>46583</v>
      </c>
    </row>
    <row r="183" spans="1:12" x14ac:dyDescent="0.25">
      <c r="A183" s="117"/>
    </row>
    <row r="184" spans="1:12" x14ac:dyDescent="0.25">
      <c r="A184" s="127"/>
      <c r="B184" s="127" t="s">
        <v>813</v>
      </c>
      <c r="C184" s="127"/>
      <c r="D184" s="128">
        <v>24953401.190000001</v>
      </c>
      <c r="E184" s="129">
        <v>0</v>
      </c>
      <c r="F184" s="129">
        <v>0</v>
      </c>
      <c r="G184" s="128">
        <v>371426.56</v>
      </c>
      <c r="H184" s="129">
        <v>0</v>
      </c>
      <c r="I184" s="129">
        <v>0</v>
      </c>
      <c r="J184" s="129">
        <v>0</v>
      </c>
      <c r="K184" s="128">
        <v>25324827.75</v>
      </c>
      <c r="L184" s="129"/>
    </row>
    <row r="186" spans="1:12" x14ac:dyDescent="0.25">
      <c r="A186" s="118" t="s">
        <v>738</v>
      </c>
    </row>
    <row r="187" spans="1:12" x14ac:dyDescent="0.25">
      <c r="A187" s="118">
        <v>500145</v>
      </c>
      <c r="B187" s="117" t="s">
        <v>737</v>
      </c>
      <c r="C187" s="118" t="s">
        <v>26</v>
      </c>
      <c r="D187" s="122">
        <v>1082189.96</v>
      </c>
      <c r="E187" s="117">
        <v>0</v>
      </c>
      <c r="F187" s="117">
        <v>0</v>
      </c>
      <c r="G187" s="117">
        <v>0</v>
      </c>
      <c r="H187" s="117">
        <v>0</v>
      </c>
      <c r="I187" s="117">
        <v>0</v>
      </c>
      <c r="J187" s="117">
        <v>0</v>
      </c>
      <c r="K187" s="122">
        <v>1082189.96</v>
      </c>
      <c r="L187" s="123">
        <v>38539</v>
      </c>
    </row>
    <row r="188" spans="1:12" x14ac:dyDescent="0.25">
      <c r="A188" s="118">
        <v>500206</v>
      </c>
      <c r="B188" s="117" t="s">
        <v>327</v>
      </c>
      <c r="C188" s="118" t="s">
        <v>0</v>
      </c>
      <c r="D188" s="122">
        <v>57446777.780000001</v>
      </c>
      <c r="E188" s="117">
        <v>0</v>
      </c>
      <c r="F188" s="117">
        <v>0</v>
      </c>
      <c r="G188" s="122">
        <v>853224.59</v>
      </c>
      <c r="H188" s="122">
        <v>-484143.39</v>
      </c>
      <c r="I188" s="117">
        <v>0</v>
      </c>
      <c r="J188" s="117">
        <v>0</v>
      </c>
      <c r="K188" s="122">
        <v>57815858.979999997</v>
      </c>
      <c r="L188" s="123">
        <v>43768</v>
      </c>
    </row>
    <row r="189" spans="1:12" x14ac:dyDescent="0.25">
      <c r="A189" s="117"/>
    </row>
    <row r="190" spans="1:12" x14ac:dyDescent="0.25">
      <c r="A190" s="127"/>
      <c r="B190" s="127" t="s">
        <v>814</v>
      </c>
      <c r="C190" s="127"/>
      <c r="D190" s="128">
        <v>58528967.740000002</v>
      </c>
      <c r="E190" s="129">
        <v>0</v>
      </c>
      <c r="F190" s="129">
        <v>0</v>
      </c>
      <c r="G190" s="128">
        <v>853224.59</v>
      </c>
      <c r="H190" s="128">
        <v>-484143.39</v>
      </c>
      <c r="I190" s="129">
        <v>0</v>
      </c>
      <c r="J190" s="129">
        <v>0</v>
      </c>
      <c r="K190" s="128">
        <v>58898048.939999998</v>
      </c>
      <c r="L190" s="129"/>
    </row>
    <row r="192" spans="1:12" x14ac:dyDescent="0.25">
      <c r="A192" s="117"/>
    </row>
    <row r="193" spans="3:11" x14ac:dyDescent="0.25">
      <c r="C193" s="130" t="s">
        <v>815</v>
      </c>
      <c r="D193" s="131">
        <f>D190+D184+D178+D173+D168+D162+D156+D148+D137+D132+D117+D107+D102+D85+D79+D74+D66+D36+D25+D20+D14</f>
        <v>6068686634.6499996</v>
      </c>
      <c r="E193" s="131">
        <f t="shared" ref="E193:K193" si="3">E190+E184+E178+E173+E168+E162+E156+E148+E137+E132+E117+E107+E102+E85+E79+E74+E66+E36+E25+E20+E14</f>
        <v>58477342.090000004</v>
      </c>
      <c r="F193" s="131">
        <f t="shared" si="3"/>
        <v>267353.32</v>
      </c>
      <c r="G193" s="131">
        <f t="shared" si="3"/>
        <v>81572057.25999999</v>
      </c>
      <c r="H193" s="131">
        <f t="shared" si="3"/>
        <v>-118746891.49999999</v>
      </c>
      <c r="I193" s="131">
        <f t="shared" si="3"/>
        <v>-4216649.57</v>
      </c>
      <c r="J193" s="131">
        <f t="shared" si="3"/>
        <v>-1961332.66</v>
      </c>
      <c r="K193" s="131">
        <f t="shared" si="3"/>
        <v>6084078513.5899992</v>
      </c>
    </row>
    <row r="195" spans="3:11" x14ac:dyDescent="0.25">
      <c r="K195" s="89"/>
    </row>
  </sheetData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2"/>
  <dimension ref="A1:R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10937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1224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L7" s="83" t="s">
        <v>26</v>
      </c>
      <c r="N7" s="89">
        <v>9502406.6999999993</v>
      </c>
      <c r="P7" s="83">
        <v>0</v>
      </c>
      <c r="Q7" s="83">
        <v>0</v>
      </c>
      <c r="R7" s="89">
        <v>9502406.6999999993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386</v>
      </c>
      <c r="L8" s="83" t="s">
        <v>26</v>
      </c>
      <c r="N8" s="89">
        <v>1348530.25</v>
      </c>
      <c r="P8" s="89">
        <v>7356392.1699999999</v>
      </c>
      <c r="Q8" s="89">
        <v>7194878.1100000003</v>
      </c>
      <c r="R8" s="89">
        <v>1510044.31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L9" s="83" t="s">
        <v>26</v>
      </c>
      <c r="N9" s="89">
        <v>9722052.6199999992</v>
      </c>
      <c r="P9" s="83">
        <v>0</v>
      </c>
      <c r="Q9" s="83">
        <v>0</v>
      </c>
      <c r="R9" s="89">
        <v>9722052.6199999992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386</v>
      </c>
      <c r="L10" s="83" t="s">
        <v>26</v>
      </c>
      <c r="N10" s="89">
        <v>1293905.8999999999</v>
      </c>
      <c r="P10" s="89">
        <v>7442777.7599999998</v>
      </c>
      <c r="Q10" s="89">
        <v>7278807.3799999999</v>
      </c>
      <c r="R10" s="89">
        <v>1457876.28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L11" s="83" t="s">
        <v>26</v>
      </c>
      <c r="N11" s="89">
        <v>-12317330.49</v>
      </c>
      <c r="P11" s="83">
        <v>0</v>
      </c>
      <c r="Q11" s="83">
        <v>0</v>
      </c>
      <c r="R11" s="89">
        <v>-12317330.49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386</v>
      </c>
      <c r="L12" s="83" t="s">
        <v>26</v>
      </c>
      <c r="N12" s="89">
        <v>22372719.489999998</v>
      </c>
      <c r="P12" s="89">
        <v>29791890.260000002</v>
      </c>
      <c r="Q12" s="89">
        <v>29642217.77</v>
      </c>
      <c r="R12" s="89">
        <v>22522391.98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L13" s="83" t="s">
        <v>26</v>
      </c>
      <c r="N13" s="89">
        <v>10149767.630000001</v>
      </c>
      <c r="P13" s="83">
        <v>0</v>
      </c>
      <c r="Q13" s="83">
        <v>0</v>
      </c>
      <c r="R13" s="89">
        <v>10149767.630000001</v>
      </c>
    </row>
    <row r="14" spans="1:18" x14ac:dyDescent="0.25">
      <c r="D14" s="83" t="s">
        <v>384</v>
      </c>
      <c r="F14" s="83">
        <v>138901</v>
      </c>
      <c r="I14" s="83">
        <v>500042</v>
      </c>
      <c r="J14" s="83" t="s">
        <v>389</v>
      </c>
      <c r="K14" s="83" t="s">
        <v>386</v>
      </c>
      <c r="L14" s="83" t="s">
        <v>26</v>
      </c>
      <c r="N14" s="89">
        <v>1593183.89</v>
      </c>
      <c r="P14" s="89">
        <v>1760700.97</v>
      </c>
      <c r="Q14" s="89">
        <v>1585909.43</v>
      </c>
      <c r="R14" s="89">
        <v>1767975.43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L15" s="83" t="s">
        <v>26</v>
      </c>
      <c r="N15" s="89">
        <v>3043108.65</v>
      </c>
      <c r="P15" s="83">
        <v>0</v>
      </c>
      <c r="Q15" s="83">
        <v>0</v>
      </c>
      <c r="R15" s="89">
        <v>3043108.65</v>
      </c>
    </row>
    <row r="16" spans="1:18" x14ac:dyDescent="0.25">
      <c r="D16" s="83" t="s">
        <v>384</v>
      </c>
      <c r="F16" s="83">
        <v>138901</v>
      </c>
      <c r="I16" s="83">
        <v>500051</v>
      </c>
      <c r="J16" s="83" t="s">
        <v>761</v>
      </c>
      <c r="K16" s="83" t="s">
        <v>386</v>
      </c>
      <c r="L16" s="83" t="s">
        <v>26</v>
      </c>
      <c r="N16" s="89">
        <v>464632.99</v>
      </c>
      <c r="P16" s="89">
        <v>1138009.3799999999</v>
      </c>
      <c r="Q16" s="89">
        <v>1085797.32</v>
      </c>
      <c r="R16" s="89">
        <v>516845.05</v>
      </c>
    </row>
    <row r="17" spans="4:18" x14ac:dyDescent="0.25">
      <c r="D17" s="83" t="s">
        <v>384</v>
      </c>
      <c r="F17" s="83">
        <v>138901</v>
      </c>
      <c r="I17" s="83">
        <v>500145</v>
      </c>
      <c r="J17" s="83" t="s">
        <v>762</v>
      </c>
      <c r="L17" s="83" t="s">
        <v>26</v>
      </c>
      <c r="N17" s="89">
        <v>1082189.96</v>
      </c>
      <c r="P17" s="83">
        <v>0</v>
      </c>
      <c r="Q17" s="83">
        <v>0</v>
      </c>
      <c r="R17" s="89">
        <v>1082189.96</v>
      </c>
    </row>
    <row r="18" spans="4:18" x14ac:dyDescent="0.25">
      <c r="D18" s="83" t="s">
        <v>384</v>
      </c>
      <c r="F18" s="83">
        <v>138901</v>
      </c>
      <c r="I18" s="83">
        <v>500186</v>
      </c>
      <c r="J18" s="83" t="s">
        <v>764</v>
      </c>
      <c r="L18" s="83" t="s">
        <v>26</v>
      </c>
      <c r="N18" s="89">
        <v>24970393.600000001</v>
      </c>
      <c r="P18" s="83">
        <v>0</v>
      </c>
      <c r="Q18" s="83">
        <v>0</v>
      </c>
      <c r="R18" s="89">
        <v>24970393.600000001</v>
      </c>
    </row>
    <row r="19" spans="4:18" x14ac:dyDescent="0.25">
      <c r="D19" s="83" t="s">
        <v>384</v>
      </c>
      <c r="F19" s="83">
        <v>138901</v>
      </c>
      <c r="I19" s="83">
        <v>500186</v>
      </c>
      <c r="J19" s="83" t="s">
        <v>764</v>
      </c>
      <c r="K19" s="83" t="s">
        <v>386</v>
      </c>
      <c r="L19" s="83" t="s">
        <v>26</v>
      </c>
      <c r="N19" s="89">
        <v>-3934170.14</v>
      </c>
      <c r="P19" s="89">
        <v>108557886.15000001</v>
      </c>
      <c r="Q19" s="89">
        <v>108244766.04000001</v>
      </c>
      <c r="R19" s="89">
        <v>-3621050.03</v>
      </c>
    </row>
    <row r="20" spans="4:18" x14ac:dyDescent="0.25">
      <c r="D20" s="83" t="s">
        <v>384</v>
      </c>
      <c r="F20" s="83">
        <v>138901</v>
      </c>
      <c r="I20" s="83">
        <v>500187</v>
      </c>
      <c r="J20" s="83" t="s">
        <v>390</v>
      </c>
      <c r="L20" s="83" t="s">
        <v>26</v>
      </c>
      <c r="N20" s="89">
        <v>26832.06</v>
      </c>
      <c r="P20" s="83">
        <v>0</v>
      </c>
      <c r="Q20" s="83">
        <v>0</v>
      </c>
      <c r="R20" s="89">
        <v>26832.06</v>
      </c>
    </row>
    <row r="21" spans="4:18" x14ac:dyDescent="0.25">
      <c r="D21" s="83" t="s">
        <v>384</v>
      </c>
      <c r="F21" s="83">
        <v>138901</v>
      </c>
      <c r="I21" s="83">
        <v>500197</v>
      </c>
      <c r="J21" s="83" t="s">
        <v>391</v>
      </c>
      <c r="L21" s="83" t="s">
        <v>26</v>
      </c>
      <c r="N21" s="89">
        <v>8200000</v>
      </c>
      <c r="P21" s="83">
        <v>0</v>
      </c>
      <c r="Q21" s="83">
        <v>0</v>
      </c>
      <c r="R21" s="89">
        <v>8200000</v>
      </c>
    </row>
    <row r="22" spans="4:18" x14ac:dyDescent="0.25">
      <c r="D22" s="83" t="s">
        <v>384</v>
      </c>
      <c r="F22" s="83">
        <v>138901</v>
      </c>
      <c r="I22" s="83">
        <v>500206</v>
      </c>
      <c r="J22" s="83" t="s">
        <v>392</v>
      </c>
      <c r="L22" s="83" t="s">
        <v>26</v>
      </c>
      <c r="N22" s="89">
        <v>53535170.549999997</v>
      </c>
      <c r="P22" s="83">
        <v>0</v>
      </c>
      <c r="Q22" s="89">
        <v>484143.39</v>
      </c>
      <c r="R22" s="89">
        <v>53051027.159999996</v>
      </c>
    </row>
    <row r="23" spans="4:18" x14ac:dyDescent="0.25">
      <c r="D23" s="83" t="s">
        <v>384</v>
      </c>
      <c r="F23" s="83">
        <v>138901</v>
      </c>
      <c r="I23" s="83">
        <v>500206</v>
      </c>
      <c r="J23" s="83" t="s">
        <v>392</v>
      </c>
      <c r="K23" s="83" t="s">
        <v>386</v>
      </c>
      <c r="L23" s="83" t="s">
        <v>26</v>
      </c>
      <c r="N23" s="89">
        <v>3911607.23</v>
      </c>
      <c r="P23" s="89">
        <v>6322081.8399999999</v>
      </c>
      <c r="Q23" s="89">
        <v>5468857.25</v>
      </c>
      <c r="R23" s="89">
        <v>4764831.82</v>
      </c>
    </row>
    <row r="24" spans="4:18" x14ac:dyDescent="0.25">
      <c r="D24" s="83" t="s">
        <v>384</v>
      </c>
      <c r="F24" s="83">
        <v>138901</v>
      </c>
      <c r="I24" s="83">
        <v>500265</v>
      </c>
      <c r="J24" s="83" t="s">
        <v>393</v>
      </c>
      <c r="L24" s="83" t="s">
        <v>26</v>
      </c>
      <c r="N24" s="89">
        <v>61312933.149999999</v>
      </c>
      <c r="P24" s="83">
        <v>0</v>
      </c>
      <c r="Q24" s="83">
        <v>0</v>
      </c>
      <c r="R24" s="89">
        <v>61312933.149999999</v>
      </c>
    </row>
    <row r="25" spans="4:18" x14ac:dyDescent="0.25">
      <c r="D25" s="83" t="s">
        <v>384</v>
      </c>
      <c r="F25" s="83">
        <v>138901</v>
      </c>
      <c r="I25" s="83">
        <v>500265</v>
      </c>
      <c r="J25" s="83" t="s">
        <v>393</v>
      </c>
      <c r="K25" s="83" t="s">
        <v>386</v>
      </c>
      <c r="L25" s="83" t="s">
        <v>26</v>
      </c>
      <c r="N25" s="89">
        <v>7759865.3600000003</v>
      </c>
      <c r="P25" s="89">
        <v>16387530.77</v>
      </c>
      <c r="Q25" s="89">
        <v>15359395.689999999</v>
      </c>
      <c r="R25" s="89">
        <v>8788000.4399999995</v>
      </c>
    </row>
    <row r="26" spans="4:18" x14ac:dyDescent="0.25">
      <c r="D26" s="83" t="s">
        <v>384</v>
      </c>
      <c r="F26" s="83">
        <v>138901</v>
      </c>
      <c r="I26" s="83">
        <v>500271</v>
      </c>
      <c r="J26" s="83" t="s">
        <v>394</v>
      </c>
      <c r="L26" s="83" t="s">
        <v>26</v>
      </c>
      <c r="N26" s="89">
        <v>26163724.699999999</v>
      </c>
      <c r="P26" s="83">
        <v>0</v>
      </c>
      <c r="Q26" s="83">
        <v>0</v>
      </c>
      <c r="R26" s="89">
        <v>26163724.699999999</v>
      </c>
    </row>
    <row r="27" spans="4:18" x14ac:dyDescent="0.25">
      <c r="D27" s="83" t="s">
        <v>384</v>
      </c>
      <c r="F27" s="83">
        <v>138901</v>
      </c>
      <c r="I27" s="83">
        <v>500271</v>
      </c>
      <c r="J27" s="83" t="s">
        <v>394</v>
      </c>
      <c r="K27" s="83" t="s">
        <v>386</v>
      </c>
      <c r="L27" s="83" t="s">
        <v>26</v>
      </c>
      <c r="N27" s="89">
        <v>12357.61</v>
      </c>
      <c r="P27" s="89">
        <v>3938085.99</v>
      </c>
      <c r="Q27" s="89">
        <v>4029881.74</v>
      </c>
      <c r="R27" s="89">
        <v>-79438.14</v>
      </c>
    </row>
    <row r="28" spans="4:18" x14ac:dyDescent="0.25">
      <c r="D28" s="83" t="s">
        <v>384</v>
      </c>
      <c r="F28" s="83">
        <v>138901</v>
      </c>
      <c r="I28" s="83">
        <v>500274</v>
      </c>
      <c r="J28" s="83" t="s">
        <v>395</v>
      </c>
      <c r="L28" s="83" t="s">
        <v>26</v>
      </c>
      <c r="N28" s="89">
        <v>27581758.010000002</v>
      </c>
      <c r="P28" s="83">
        <v>0</v>
      </c>
      <c r="Q28" s="89">
        <v>4271.45</v>
      </c>
      <c r="R28" s="89">
        <v>27577486.559999999</v>
      </c>
    </row>
    <row r="29" spans="4:18" x14ac:dyDescent="0.25">
      <c r="D29" s="83" t="s">
        <v>384</v>
      </c>
      <c r="F29" s="83">
        <v>138901</v>
      </c>
      <c r="I29" s="83">
        <v>500274</v>
      </c>
      <c r="J29" s="83" t="s">
        <v>395</v>
      </c>
      <c r="K29" s="83" t="s">
        <v>386</v>
      </c>
      <c r="L29" s="83" t="s">
        <v>26</v>
      </c>
      <c r="N29" s="89">
        <v>6779961.3899999997</v>
      </c>
      <c r="P29" s="89">
        <v>7298746.0199999996</v>
      </c>
      <c r="Q29" s="89">
        <v>6787342.1200000001</v>
      </c>
      <c r="R29" s="89">
        <v>7291365.29</v>
      </c>
    </row>
    <row r="30" spans="4:18" x14ac:dyDescent="0.25">
      <c r="D30" s="83" t="s">
        <v>384</v>
      </c>
      <c r="F30" s="83">
        <v>138901</v>
      </c>
      <c r="I30" s="83">
        <v>500286</v>
      </c>
      <c r="J30" s="83" t="s">
        <v>565</v>
      </c>
      <c r="L30" s="83" t="s">
        <v>26</v>
      </c>
      <c r="N30" s="89">
        <v>8393878.0399999991</v>
      </c>
      <c r="P30" s="83">
        <v>0</v>
      </c>
      <c r="Q30" s="83">
        <v>0</v>
      </c>
      <c r="R30" s="89">
        <v>8393878.0399999991</v>
      </c>
    </row>
    <row r="31" spans="4:18" x14ac:dyDescent="0.25">
      <c r="D31" s="83" t="s">
        <v>384</v>
      </c>
      <c r="F31" s="83">
        <v>138901</v>
      </c>
      <c r="I31" s="83">
        <v>500286</v>
      </c>
      <c r="J31" s="83" t="s">
        <v>565</v>
      </c>
      <c r="K31" s="83" t="s">
        <v>386</v>
      </c>
      <c r="L31" s="83" t="s">
        <v>26</v>
      </c>
      <c r="N31" s="89">
        <v>5184622.67</v>
      </c>
      <c r="P31" s="89">
        <v>6453948.6600000001</v>
      </c>
      <c r="Q31" s="89">
        <v>6251835.3399999999</v>
      </c>
      <c r="R31" s="89">
        <v>5386735.9900000002</v>
      </c>
    </row>
    <row r="32" spans="4:18" x14ac:dyDescent="0.25">
      <c r="D32" s="83" t="s">
        <v>384</v>
      </c>
      <c r="F32" s="83">
        <v>138901</v>
      </c>
      <c r="I32" s="83">
        <v>500297</v>
      </c>
      <c r="J32" s="83" t="s">
        <v>396</v>
      </c>
      <c r="L32" s="83" t="s">
        <v>26</v>
      </c>
      <c r="N32" s="89">
        <v>3070301.13</v>
      </c>
      <c r="P32" s="83">
        <v>0</v>
      </c>
      <c r="Q32" s="83">
        <v>0</v>
      </c>
      <c r="R32" s="89">
        <v>3070301.13</v>
      </c>
    </row>
    <row r="33" spans="4:18" x14ac:dyDescent="0.25">
      <c r="D33" s="83" t="s">
        <v>384</v>
      </c>
      <c r="F33" s="83">
        <v>138901</v>
      </c>
      <c r="I33" s="83">
        <v>500297</v>
      </c>
      <c r="J33" s="83" t="s">
        <v>396</v>
      </c>
      <c r="K33" s="83" t="s">
        <v>386</v>
      </c>
      <c r="L33" s="83" t="s">
        <v>26</v>
      </c>
      <c r="N33" s="89">
        <v>576219.1</v>
      </c>
      <c r="P33" s="89">
        <v>6177209.0599999996</v>
      </c>
      <c r="Q33" s="89">
        <v>6122931.3499999996</v>
      </c>
      <c r="R33" s="89">
        <v>630496.81000000006</v>
      </c>
    </row>
    <row r="34" spans="4:18" x14ac:dyDescent="0.25">
      <c r="D34" s="83" t="s">
        <v>384</v>
      </c>
      <c r="F34" s="83">
        <v>138901</v>
      </c>
      <c r="I34" s="83">
        <v>500317</v>
      </c>
      <c r="J34" s="83" t="s">
        <v>766</v>
      </c>
      <c r="L34" s="83" t="s">
        <v>26</v>
      </c>
      <c r="N34" s="89">
        <v>515296.24</v>
      </c>
      <c r="P34" s="83">
        <v>0</v>
      </c>
      <c r="Q34" s="83">
        <v>0</v>
      </c>
      <c r="R34" s="89">
        <v>515296.24</v>
      </c>
    </row>
    <row r="35" spans="4:18" x14ac:dyDescent="0.25">
      <c r="D35" s="83" t="s">
        <v>384</v>
      </c>
      <c r="F35" s="83">
        <v>138901</v>
      </c>
      <c r="I35" s="83">
        <v>500323</v>
      </c>
      <c r="J35" s="83" t="s">
        <v>747</v>
      </c>
      <c r="L35" s="83" t="s">
        <v>26</v>
      </c>
      <c r="N35" s="89">
        <v>7999000</v>
      </c>
      <c r="P35" s="89">
        <v>2388000</v>
      </c>
      <c r="Q35" s="89">
        <v>2388000</v>
      </c>
      <c r="R35" s="89">
        <v>7999000</v>
      </c>
    </row>
    <row r="36" spans="4:18" x14ac:dyDescent="0.25">
      <c r="D36" s="83" t="s">
        <v>384</v>
      </c>
      <c r="F36" s="83">
        <v>138901</v>
      </c>
      <c r="I36" s="83">
        <v>500331</v>
      </c>
      <c r="J36" s="83" t="s">
        <v>767</v>
      </c>
      <c r="L36" s="83" t="s">
        <v>26</v>
      </c>
      <c r="N36" s="89">
        <v>15520173.289999999</v>
      </c>
      <c r="P36" s="83">
        <v>0</v>
      </c>
      <c r="Q36" s="83">
        <v>0</v>
      </c>
      <c r="R36" s="89">
        <v>15520173.289999999</v>
      </c>
    </row>
    <row r="37" spans="4:18" x14ac:dyDescent="0.25">
      <c r="D37" s="83" t="s">
        <v>384</v>
      </c>
      <c r="F37" s="83">
        <v>138901</v>
      </c>
      <c r="I37" s="83">
        <v>500331</v>
      </c>
      <c r="J37" s="83" t="s">
        <v>767</v>
      </c>
      <c r="K37" s="83" t="s">
        <v>386</v>
      </c>
      <c r="L37" s="83" t="s">
        <v>26</v>
      </c>
      <c r="N37" s="89">
        <v>-10120102.529999999</v>
      </c>
      <c r="P37" s="89">
        <v>12742793.51</v>
      </c>
      <c r="Q37" s="89">
        <v>12761730.800000001</v>
      </c>
      <c r="R37" s="89">
        <v>-10139039.82</v>
      </c>
    </row>
    <row r="38" spans="4:18" x14ac:dyDescent="0.25">
      <c r="D38" s="83" t="s">
        <v>384</v>
      </c>
      <c r="F38" s="83">
        <v>138901</v>
      </c>
      <c r="I38" s="83">
        <v>500360</v>
      </c>
      <c r="J38" s="83" t="s">
        <v>768</v>
      </c>
      <c r="L38" s="83" t="s">
        <v>26</v>
      </c>
      <c r="N38" s="89">
        <v>80473.440000000002</v>
      </c>
      <c r="P38" s="83">
        <v>0</v>
      </c>
      <c r="Q38" s="83">
        <v>0</v>
      </c>
      <c r="R38" s="89">
        <v>80473.440000000002</v>
      </c>
    </row>
    <row r="39" spans="4:18" x14ac:dyDescent="0.25">
      <c r="D39" s="83" t="s">
        <v>384</v>
      </c>
      <c r="F39" s="83">
        <v>138901</v>
      </c>
      <c r="I39" s="83">
        <v>500400</v>
      </c>
      <c r="J39" s="83" t="s">
        <v>397</v>
      </c>
      <c r="L39" s="83" t="s">
        <v>26</v>
      </c>
      <c r="N39" s="89">
        <v>2486314.5</v>
      </c>
      <c r="P39" s="83">
        <v>0</v>
      </c>
      <c r="Q39" s="83">
        <v>0</v>
      </c>
      <c r="R39" s="89">
        <v>2486314.5</v>
      </c>
    </row>
    <row r="40" spans="4:18" x14ac:dyDescent="0.25">
      <c r="D40" s="83" t="s">
        <v>384</v>
      </c>
      <c r="F40" s="83">
        <v>138901</v>
      </c>
      <c r="I40" s="83">
        <v>500400</v>
      </c>
      <c r="J40" s="83" t="s">
        <v>397</v>
      </c>
      <c r="K40" s="83" t="s">
        <v>386</v>
      </c>
      <c r="L40" s="83" t="s">
        <v>26</v>
      </c>
      <c r="N40" s="89">
        <v>473656.83</v>
      </c>
      <c r="P40" s="89">
        <v>944874.07</v>
      </c>
      <c r="Q40" s="89">
        <v>900815.41</v>
      </c>
      <c r="R40" s="89">
        <v>517715.49</v>
      </c>
    </row>
    <row r="41" spans="4:18" x14ac:dyDescent="0.25">
      <c r="D41" s="83" t="s">
        <v>384</v>
      </c>
      <c r="F41" s="83">
        <v>138901</v>
      </c>
      <c r="I41" s="83">
        <v>500401</v>
      </c>
      <c r="J41" s="83" t="s">
        <v>398</v>
      </c>
      <c r="L41" s="83" t="s">
        <v>26</v>
      </c>
      <c r="N41" s="89">
        <v>18804515.489999998</v>
      </c>
      <c r="P41" s="83">
        <v>0</v>
      </c>
      <c r="Q41" s="83">
        <v>0</v>
      </c>
      <c r="R41" s="89">
        <v>18804515.489999998</v>
      </c>
    </row>
    <row r="42" spans="4:18" x14ac:dyDescent="0.25">
      <c r="D42" s="83" t="s">
        <v>384</v>
      </c>
      <c r="F42" s="83">
        <v>138901</v>
      </c>
      <c r="I42" s="83">
        <v>500401</v>
      </c>
      <c r="J42" s="83" t="s">
        <v>398</v>
      </c>
      <c r="K42" s="83" t="s">
        <v>386</v>
      </c>
      <c r="L42" s="83" t="s">
        <v>26</v>
      </c>
      <c r="N42" s="89">
        <v>3188914.37</v>
      </c>
      <c r="P42" s="89">
        <v>3809227.2</v>
      </c>
      <c r="Q42" s="89">
        <v>3481859.3</v>
      </c>
      <c r="R42" s="89">
        <v>3516282.27</v>
      </c>
    </row>
    <row r="43" spans="4:18" x14ac:dyDescent="0.25">
      <c r="D43" s="83" t="s">
        <v>384</v>
      </c>
      <c r="F43" s="83">
        <v>138901</v>
      </c>
      <c r="I43" s="83">
        <v>500470</v>
      </c>
      <c r="J43" s="83" t="s">
        <v>399</v>
      </c>
      <c r="L43" s="83" t="s">
        <v>26</v>
      </c>
      <c r="N43" s="89">
        <v>92617142.280000001</v>
      </c>
      <c r="P43" s="83">
        <v>0</v>
      </c>
      <c r="Q43" s="83">
        <v>0</v>
      </c>
      <c r="R43" s="89">
        <v>92617142.280000001</v>
      </c>
    </row>
    <row r="44" spans="4:18" x14ac:dyDescent="0.25">
      <c r="D44" s="83" t="s">
        <v>384</v>
      </c>
      <c r="F44" s="83">
        <v>138901</v>
      </c>
      <c r="I44" s="83">
        <v>500470</v>
      </c>
      <c r="J44" s="83" t="s">
        <v>399</v>
      </c>
      <c r="K44" s="83" t="s">
        <v>386</v>
      </c>
      <c r="L44" s="83" t="s">
        <v>26</v>
      </c>
      <c r="N44" s="89">
        <v>51762482.630000003</v>
      </c>
      <c r="P44" s="89">
        <v>62498029.310000002</v>
      </c>
      <c r="Q44" s="89">
        <v>60348966.780000001</v>
      </c>
      <c r="R44" s="89">
        <v>53911545.159999996</v>
      </c>
    </row>
    <row r="45" spans="4:18" x14ac:dyDescent="0.25">
      <c r="D45" s="83" t="s">
        <v>384</v>
      </c>
      <c r="F45" s="83">
        <v>138901</v>
      </c>
      <c r="I45" s="83">
        <v>500507</v>
      </c>
      <c r="J45" s="83" t="s">
        <v>642</v>
      </c>
      <c r="L45" s="83" t="s">
        <v>26</v>
      </c>
      <c r="N45" s="89">
        <v>2513000</v>
      </c>
      <c r="P45" s="89">
        <v>1507301.41</v>
      </c>
      <c r="Q45" s="89">
        <v>1506301.41</v>
      </c>
      <c r="R45" s="89">
        <v>2514000</v>
      </c>
    </row>
    <row r="46" spans="4:18" x14ac:dyDescent="0.25">
      <c r="D46" s="83" t="s">
        <v>384</v>
      </c>
      <c r="F46" s="83">
        <v>138901</v>
      </c>
      <c r="I46" s="83">
        <v>500508</v>
      </c>
      <c r="J46" s="83" t="s">
        <v>643</v>
      </c>
      <c r="L46" s="83" t="s">
        <v>26</v>
      </c>
      <c r="N46" s="89">
        <v>695394.8</v>
      </c>
      <c r="P46" s="89">
        <v>6618.05</v>
      </c>
      <c r="Q46" s="83">
        <v>0</v>
      </c>
      <c r="R46" s="89">
        <v>702012.85</v>
      </c>
    </row>
    <row r="47" spans="4:18" x14ac:dyDescent="0.25">
      <c r="D47" s="83" t="s">
        <v>384</v>
      </c>
      <c r="F47" s="83">
        <v>138901</v>
      </c>
      <c r="I47" s="83">
        <v>500512</v>
      </c>
      <c r="J47" s="83" t="s">
        <v>400</v>
      </c>
      <c r="L47" s="83" t="s">
        <v>26</v>
      </c>
      <c r="N47" s="89">
        <v>97971444.719999999</v>
      </c>
      <c r="P47" s="83">
        <v>0</v>
      </c>
      <c r="Q47" s="83">
        <v>0</v>
      </c>
      <c r="R47" s="89">
        <v>97971444.719999999</v>
      </c>
    </row>
    <row r="48" spans="4:18" x14ac:dyDescent="0.25">
      <c r="D48" s="83" t="s">
        <v>384</v>
      </c>
      <c r="F48" s="83">
        <v>138901</v>
      </c>
      <c r="I48" s="83">
        <v>500512</v>
      </c>
      <c r="J48" s="83" t="s">
        <v>400</v>
      </c>
      <c r="K48" s="83" t="s">
        <v>386</v>
      </c>
      <c r="L48" s="83" t="s">
        <v>26</v>
      </c>
      <c r="N48" s="89">
        <v>11603237.32</v>
      </c>
      <c r="P48" s="89">
        <v>11218974.67</v>
      </c>
      <c r="Q48" s="89">
        <v>11603237.32</v>
      </c>
      <c r="R48" s="89">
        <v>11218974.67</v>
      </c>
    </row>
    <row r="49" spans="4:18" x14ac:dyDescent="0.25">
      <c r="D49" s="83" t="s">
        <v>384</v>
      </c>
      <c r="F49" s="83">
        <v>138901</v>
      </c>
      <c r="I49" s="83">
        <v>500515</v>
      </c>
      <c r="J49" s="83" t="s">
        <v>401</v>
      </c>
      <c r="L49" s="83" t="s">
        <v>26</v>
      </c>
      <c r="N49" s="89">
        <v>27628531.809999999</v>
      </c>
      <c r="P49" s="83">
        <v>0</v>
      </c>
      <c r="Q49" s="83">
        <v>0</v>
      </c>
      <c r="R49" s="89">
        <v>27628531.809999999</v>
      </c>
    </row>
    <row r="50" spans="4:18" x14ac:dyDescent="0.25">
      <c r="D50" s="83" t="s">
        <v>384</v>
      </c>
      <c r="F50" s="83">
        <v>138901</v>
      </c>
      <c r="I50" s="83">
        <v>500515</v>
      </c>
      <c r="J50" s="83" t="s">
        <v>401</v>
      </c>
      <c r="K50" s="83" t="s">
        <v>386</v>
      </c>
      <c r="L50" s="83" t="s">
        <v>26</v>
      </c>
      <c r="N50" s="89">
        <v>4021699.14</v>
      </c>
      <c r="P50" s="89">
        <v>7174676.1699999999</v>
      </c>
      <c r="Q50" s="89">
        <v>6703568.6699999999</v>
      </c>
      <c r="R50" s="89">
        <v>4492806.6399999997</v>
      </c>
    </row>
    <row r="51" spans="4:18" x14ac:dyDescent="0.25">
      <c r="D51" s="83" t="s">
        <v>384</v>
      </c>
      <c r="F51" s="83">
        <v>138901</v>
      </c>
      <c r="I51" s="83">
        <v>500522</v>
      </c>
      <c r="J51" s="83" t="s">
        <v>402</v>
      </c>
      <c r="L51" s="83" t="s">
        <v>26</v>
      </c>
      <c r="N51" s="89">
        <v>-1055236.5900000001</v>
      </c>
      <c r="P51" s="83">
        <v>0</v>
      </c>
      <c r="Q51" s="83">
        <v>0</v>
      </c>
      <c r="R51" s="89">
        <v>-1055236.5900000001</v>
      </c>
    </row>
    <row r="52" spans="4:18" x14ac:dyDescent="0.25">
      <c r="D52" s="83" t="s">
        <v>384</v>
      </c>
      <c r="F52" s="83">
        <v>138901</v>
      </c>
      <c r="I52" s="83">
        <v>500522</v>
      </c>
      <c r="J52" s="83" t="s">
        <v>402</v>
      </c>
      <c r="K52" s="83" t="s">
        <v>386</v>
      </c>
      <c r="L52" s="83" t="s">
        <v>26</v>
      </c>
      <c r="N52" s="89">
        <v>7346985.8099999996</v>
      </c>
      <c r="P52" s="89">
        <v>7440637.2699999996</v>
      </c>
      <c r="Q52" s="89">
        <v>7346985.8099999996</v>
      </c>
      <c r="R52" s="89">
        <v>7440637.2699999996</v>
      </c>
    </row>
    <row r="53" spans="4:18" x14ac:dyDescent="0.25">
      <c r="D53" s="83" t="s">
        <v>384</v>
      </c>
      <c r="F53" s="83">
        <v>138901</v>
      </c>
      <c r="I53" s="83">
        <v>500523</v>
      </c>
      <c r="J53" s="83" t="s">
        <v>644</v>
      </c>
      <c r="L53" s="83" t="s">
        <v>26</v>
      </c>
      <c r="N53" s="89">
        <v>2095609.51</v>
      </c>
      <c r="P53" s="89">
        <v>9044379.0700000003</v>
      </c>
      <c r="Q53" s="89">
        <v>4158728.53</v>
      </c>
      <c r="R53" s="89">
        <v>6981260.0499999998</v>
      </c>
    </row>
    <row r="54" spans="4:18" x14ac:dyDescent="0.25">
      <c r="D54" s="83" t="s">
        <v>384</v>
      </c>
      <c r="F54" s="83">
        <v>138901</v>
      </c>
      <c r="I54" s="83">
        <v>500523</v>
      </c>
      <c r="J54" s="83" t="s">
        <v>644</v>
      </c>
      <c r="K54" s="83" t="s">
        <v>386</v>
      </c>
      <c r="L54" s="83" t="s">
        <v>26</v>
      </c>
      <c r="N54" s="89">
        <v>3426028.46</v>
      </c>
      <c r="P54" s="89">
        <v>219220096.52000001</v>
      </c>
      <c r="Q54" s="89">
        <v>219087228.31999999</v>
      </c>
      <c r="R54" s="89">
        <v>3558896.66</v>
      </c>
    </row>
    <row r="55" spans="4:18" x14ac:dyDescent="0.25">
      <c r="D55" s="83" t="s">
        <v>384</v>
      </c>
      <c r="F55" s="83">
        <v>138901</v>
      </c>
      <c r="I55" s="83">
        <v>500538</v>
      </c>
      <c r="J55" s="83" t="s">
        <v>403</v>
      </c>
      <c r="L55" s="83" t="s">
        <v>26</v>
      </c>
      <c r="N55" s="89">
        <v>2839034.05</v>
      </c>
      <c r="P55" s="89">
        <v>270053.68</v>
      </c>
      <c r="Q55" s="89">
        <v>639839.26</v>
      </c>
      <c r="R55" s="89">
        <v>2469248.4700000002</v>
      </c>
    </row>
    <row r="56" spans="4:18" x14ac:dyDescent="0.25">
      <c r="D56" s="83" t="s">
        <v>384</v>
      </c>
      <c r="F56" s="83">
        <v>138901</v>
      </c>
      <c r="I56" s="83">
        <v>500538</v>
      </c>
      <c r="J56" s="83" t="s">
        <v>403</v>
      </c>
      <c r="K56" s="83" t="s">
        <v>386</v>
      </c>
      <c r="L56" s="83" t="s">
        <v>26</v>
      </c>
      <c r="N56" s="89">
        <v>1237205.6000000001</v>
      </c>
      <c r="P56" s="89">
        <v>18228023.969999999</v>
      </c>
      <c r="Q56" s="89">
        <v>18170634.52</v>
      </c>
      <c r="R56" s="89">
        <v>1294595.05</v>
      </c>
    </row>
    <row r="57" spans="4:18" x14ac:dyDescent="0.25">
      <c r="D57" s="83" t="s">
        <v>384</v>
      </c>
      <c r="F57" s="83">
        <v>138901</v>
      </c>
      <c r="I57" s="83">
        <v>500540</v>
      </c>
      <c r="J57" s="83" t="s">
        <v>748</v>
      </c>
      <c r="L57" s="83" t="s">
        <v>26</v>
      </c>
      <c r="N57" s="89">
        <v>55179910.130000003</v>
      </c>
      <c r="P57" s="83">
        <v>0</v>
      </c>
      <c r="Q57" s="83">
        <v>0</v>
      </c>
      <c r="R57" s="89">
        <v>55179910.130000003</v>
      </c>
    </row>
    <row r="58" spans="4:18" x14ac:dyDescent="0.25">
      <c r="D58" s="83" t="s">
        <v>384</v>
      </c>
      <c r="F58" s="83">
        <v>138901</v>
      </c>
      <c r="I58" s="83">
        <v>500540</v>
      </c>
      <c r="J58" s="83" t="s">
        <v>748</v>
      </c>
      <c r="K58" s="83" t="s">
        <v>386</v>
      </c>
      <c r="L58" s="83" t="s">
        <v>26</v>
      </c>
      <c r="N58" s="89">
        <v>12628837.07</v>
      </c>
      <c r="P58" s="89">
        <v>14575343.49</v>
      </c>
      <c r="Q58" s="89">
        <v>15136117.949999999</v>
      </c>
      <c r="R58" s="89">
        <v>12068062.609999999</v>
      </c>
    </row>
    <row r="59" spans="4:18" x14ac:dyDescent="0.25">
      <c r="D59" s="83" t="s">
        <v>384</v>
      </c>
      <c r="F59" s="83">
        <v>138901</v>
      </c>
      <c r="I59" s="83">
        <v>500546</v>
      </c>
      <c r="J59" s="83" t="s">
        <v>404</v>
      </c>
      <c r="L59" s="83" t="s">
        <v>26</v>
      </c>
      <c r="N59" s="89">
        <v>444345.48</v>
      </c>
      <c r="P59" s="83">
        <v>0</v>
      </c>
      <c r="Q59" s="83">
        <v>0</v>
      </c>
      <c r="R59" s="89">
        <v>444345.48</v>
      </c>
    </row>
    <row r="60" spans="4:18" x14ac:dyDescent="0.25">
      <c r="D60" s="83" t="s">
        <v>384</v>
      </c>
      <c r="F60" s="83">
        <v>138901</v>
      </c>
      <c r="I60" s="83">
        <v>500555</v>
      </c>
      <c r="J60" s="83" t="s">
        <v>405</v>
      </c>
      <c r="L60" s="83" t="s">
        <v>26</v>
      </c>
      <c r="N60" s="89">
        <v>927611.68</v>
      </c>
      <c r="P60" s="83">
        <v>0</v>
      </c>
      <c r="Q60" s="89">
        <v>9434.2999999999993</v>
      </c>
      <c r="R60" s="89">
        <v>918177.38</v>
      </c>
    </row>
    <row r="61" spans="4:18" x14ac:dyDescent="0.25">
      <c r="D61" s="83" t="s">
        <v>384</v>
      </c>
      <c r="F61" s="83">
        <v>138901</v>
      </c>
      <c r="I61" s="83">
        <v>500557</v>
      </c>
      <c r="J61" s="83" t="s">
        <v>406</v>
      </c>
      <c r="L61" s="83" t="s">
        <v>26</v>
      </c>
      <c r="N61" s="89">
        <v>110751629.14</v>
      </c>
      <c r="P61" s="83">
        <v>0</v>
      </c>
      <c r="Q61" s="83">
        <v>0</v>
      </c>
      <c r="R61" s="89">
        <v>110751629.14</v>
      </c>
    </row>
    <row r="62" spans="4:18" x14ac:dyDescent="0.25">
      <c r="D62" s="83" t="s">
        <v>384</v>
      </c>
      <c r="F62" s="83">
        <v>138901</v>
      </c>
      <c r="I62" s="83">
        <v>500557</v>
      </c>
      <c r="J62" s="83" t="s">
        <v>406</v>
      </c>
      <c r="K62" s="83" t="s">
        <v>386</v>
      </c>
      <c r="L62" s="83" t="s">
        <v>26</v>
      </c>
      <c r="N62" s="89">
        <v>24524700.199999999</v>
      </c>
      <c r="P62" s="89">
        <v>28834738.82</v>
      </c>
      <c r="Q62" s="89">
        <v>26821177.120000001</v>
      </c>
      <c r="R62" s="89">
        <v>26538261.899999999</v>
      </c>
    </row>
    <row r="63" spans="4:18" x14ac:dyDescent="0.25">
      <c r="D63" s="83" t="s">
        <v>384</v>
      </c>
      <c r="F63" s="83">
        <v>138901</v>
      </c>
      <c r="I63" s="83">
        <v>500558</v>
      </c>
      <c r="J63" s="83" t="s">
        <v>406</v>
      </c>
      <c r="L63" s="83" t="s">
        <v>26</v>
      </c>
      <c r="N63" s="89">
        <v>121567989.73999999</v>
      </c>
      <c r="P63" s="83">
        <v>0</v>
      </c>
      <c r="Q63" s="83">
        <v>0</v>
      </c>
      <c r="R63" s="89">
        <v>121567989.73999999</v>
      </c>
    </row>
    <row r="64" spans="4:18" x14ac:dyDescent="0.25">
      <c r="D64" s="83" t="s">
        <v>384</v>
      </c>
      <c r="F64" s="83">
        <v>138901</v>
      </c>
      <c r="I64" s="83">
        <v>500558</v>
      </c>
      <c r="J64" s="83" t="s">
        <v>406</v>
      </c>
      <c r="K64" s="83" t="s">
        <v>386</v>
      </c>
      <c r="L64" s="83" t="s">
        <v>26</v>
      </c>
      <c r="N64" s="89">
        <v>32599254.620000001</v>
      </c>
      <c r="P64" s="89">
        <v>38379873.920000002</v>
      </c>
      <c r="Q64" s="89">
        <v>36085124.619999997</v>
      </c>
      <c r="R64" s="89">
        <v>34894003.920000002</v>
      </c>
    </row>
    <row r="65" spans="4:18" x14ac:dyDescent="0.25">
      <c r="D65" s="83" t="s">
        <v>384</v>
      </c>
      <c r="F65" s="83">
        <v>138901</v>
      </c>
      <c r="I65" s="83">
        <v>500560</v>
      </c>
      <c r="J65" s="83" t="s">
        <v>407</v>
      </c>
      <c r="L65" s="83" t="s">
        <v>26</v>
      </c>
      <c r="N65" s="89">
        <v>766800</v>
      </c>
      <c r="P65" s="83">
        <v>0</v>
      </c>
      <c r="Q65" s="89">
        <v>3000</v>
      </c>
      <c r="R65" s="89">
        <v>763800</v>
      </c>
    </row>
    <row r="66" spans="4:18" x14ac:dyDescent="0.25">
      <c r="D66" s="83" t="s">
        <v>384</v>
      </c>
      <c r="F66" s="83">
        <v>138901</v>
      </c>
      <c r="I66" s="83">
        <v>500576</v>
      </c>
      <c r="J66" s="83" t="s">
        <v>408</v>
      </c>
      <c r="L66" s="83" t="s">
        <v>26</v>
      </c>
      <c r="N66" s="89">
        <v>2799524</v>
      </c>
      <c r="P66" s="83">
        <v>0</v>
      </c>
      <c r="Q66" s="83">
        <v>0</v>
      </c>
      <c r="R66" s="89">
        <v>2799524</v>
      </c>
    </row>
    <row r="67" spans="4:18" x14ac:dyDescent="0.25">
      <c r="D67" s="83" t="s">
        <v>384</v>
      </c>
      <c r="F67" s="83">
        <v>138901</v>
      </c>
      <c r="I67" s="83">
        <v>500576</v>
      </c>
      <c r="J67" s="83" t="s">
        <v>408</v>
      </c>
      <c r="K67" s="83" t="s">
        <v>386</v>
      </c>
      <c r="L67" s="83" t="s">
        <v>26</v>
      </c>
      <c r="N67" s="89">
        <v>389825.07</v>
      </c>
      <c r="P67" s="89">
        <v>397300.26</v>
      </c>
      <c r="Q67" s="89">
        <v>423676.01</v>
      </c>
      <c r="R67" s="89">
        <v>363449.32</v>
      </c>
    </row>
    <row r="68" spans="4:18" x14ac:dyDescent="0.25">
      <c r="D68" s="83" t="s">
        <v>384</v>
      </c>
      <c r="F68" s="83">
        <v>138901</v>
      </c>
      <c r="I68" s="83">
        <v>500577</v>
      </c>
      <c r="J68" s="83" t="s">
        <v>409</v>
      </c>
      <c r="L68" s="83" t="s">
        <v>26</v>
      </c>
      <c r="N68" s="89">
        <v>825792.56</v>
      </c>
      <c r="P68" s="83">
        <v>0</v>
      </c>
      <c r="Q68" s="83">
        <v>0</v>
      </c>
      <c r="R68" s="89">
        <v>825792.56</v>
      </c>
    </row>
    <row r="69" spans="4:18" x14ac:dyDescent="0.25">
      <c r="D69" s="83" t="s">
        <v>384</v>
      </c>
      <c r="F69" s="83">
        <v>138901</v>
      </c>
      <c r="I69" s="83">
        <v>500590</v>
      </c>
      <c r="J69" s="83" t="s">
        <v>410</v>
      </c>
      <c r="L69" s="83" t="s">
        <v>26</v>
      </c>
      <c r="N69" s="89">
        <v>4765370.51</v>
      </c>
      <c r="P69" s="83">
        <v>0</v>
      </c>
      <c r="Q69" s="83">
        <v>0</v>
      </c>
      <c r="R69" s="89">
        <v>4765370.51</v>
      </c>
    </row>
    <row r="70" spans="4:18" x14ac:dyDescent="0.25">
      <c r="D70" s="83" t="s">
        <v>384</v>
      </c>
      <c r="F70" s="83">
        <v>138901</v>
      </c>
      <c r="I70" s="83">
        <v>500590</v>
      </c>
      <c r="J70" s="83" t="s">
        <v>410</v>
      </c>
      <c r="K70" s="83" t="s">
        <v>386</v>
      </c>
      <c r="L70" s="83" t="s">
        <v>26</v>
      </c>
      <c r="N70" s="89">
        <v>943805.7</v>
      </c>
      <c r="P70" s="89">
        <v>923784.43</v>
      </c>
      <c r="Q70" s="89">
        <v>943805.7</v>
      </c>
      <c r="R70" s="89">
        <v>923784.43</v>
      </c>
    </row>
    <row r="71" spans="4:18" x14ac:dyDescent="0.25">
      <c r="D71" s="83" t="s">
        <v>384</v>
      </c>
      <c r="F71" s="83">
        <v>138901</v>
      </c>
      <c r="I71" s="83">
        <v>500613</v>
      </c>
      <c r="J71" s="83" t="s">
        <v>411</v>
      </c>
      <c r="L71" s="83" t="s">
        <v>26</v>
      </c>
      <c r="N71" s="89">
        <v>7458382.4800000004</v>
      </c>
      <c r="P71" s="83">
        <v>0</v>
      </c>
      <c r="Q71" s="83">
        <v>0</v>
      </c>
      <c r="R71" s="89">
        <v>7458382.4800000004</v>
      </c>
    </row>
    <row r="72" spans="4:18" x14ac:dyDescent="0.25">
      <c r="D72" s="83" t="s">
        <v>384</v>
      </c>
      <c r="F72" s="83">
        <v>138901</v>
      </c>
      <c r="I72" s="83">
        <v>500617</v>
      </c>
      <c r="J72" s="83" t="s">
        <v>749</v>
      </c>
      <c r="L72" s="83" t="s">
        <v>26</v>
      </c>
      <c r="N72" s="89">
        <v>186376</v>
      </c>
      <c r="P72" s="83">
        <v>0</v>
      </c>
      <c r="Q72" s="89">
        <v>17434.63</v>
      </c>
      <c r="R72" s="89">
        <v>168941.37</v>
      </c>
    </row>
    <row r="73" spans="4:18" x14ac:dyDescent="0.25">
      <c r="D73" s="83" t="s">
        <v>384</v>
      </c>
      <c r="F73" s="83">
        <v>138901</v>
      </c>
      <c r="I73" s="83">
        <v>500626</v>
      </c>
      <c r="J73" s="83" t="s">
        <v>769</v>
      </c>
      <c r="L73" s="83" t="s">
        <v>26</v>
      </c>
      <c r="N73" s="89">
        <v>35962933.630000003</v>
      </c>
      <c r="P73" s="83">
        <v>0</v>
      </c>
      <c r="Q73" s="89">
        <v>25248679.239999998</v>
      </c>
      <c r="R73" s="89">
        <v>10714254.390000001</v>
      </c>
    </row>
    <row r="74" spans="4:18" x14ac:dyDescent="0.25">
      <c r="D74" s="83" t="s">
        <v>384</v>
      </c>
      <c r="F74" s="83">
        <v>138901</v>
      </c>
      <c r="I74" s="83">
        <v>500626</v>
      </c>
      <c r="J74" s="83" t="s">
        <v>769</v>
      </c>
      <c r="K74" s="83" t="s">
        <v>386</v>
      </c>
      <c r="L74" s="83" t="s">
        <v>26</v>
      </c>
      <c r="N74" s="89">
        <v>-5245566.71</v>
      </c>
      <c r="P74" s="89">
        <v>20458763.23</v>
      </c>
      <c r="Q74" s="89">
        <v>20287081.350000001</v>
      </c>
      <c r="R74" s="89">
        <v>-5073884.83</v>
      </c>
    </row>
    <row r="75" spans="4:18" x14ac:dyDescent="0.25">
      <c r="D75" s="83" t="s">
        <v>384</v>
      </c>
      <c r="F75" s="83">
        <v>138901</v>
      </c>
      <c r="I75" s="83">
        <v>500629</v>
      </c>
      <c r="J75" s="83" t="s">
        <v>412</v>
      </c>
      <c r="L75" s="83" t="s">
        <v>26</v>
      </c>
      <c r="N75" s="89">
        <v>3388147.43</v>
      </c>
      <c r="P75" s="83">
        <v>0</v>
      </c>
      <c r="Q75" s="89">
        <v>85088.83</v>
      </c>
      <c r="R75" s="89">
        <v>3303058.6</v>
      </c>
    </row>
    <row r="76" spans="4:18" x14ac:dyDescent="0.25">
      <c r="D76" s="83" t="s">
        <v>384</v>
      </c>
      <c r="F76" s="83">
        <v>138901</v>
      </c>
      <c r="I76" s="83">
        <v>500630</v>
      </c>
      <c r="J76" s="83" t="s">
        <v>770</v>
      </c>
      <c r="L76" s="83" t="s">
        <v>26</v>
      </c>
      <c r="N76" s="89">
        <v>317126468.49000001</v>
      </c>
      <c r="P76" s="83">
        <v>0</v>
      </c>
      <c r="Q76" s="83">
        <v>0</v>
      </c>
      <c r="R76" s="89">
        <v>317126468.49000001</v>
      </c>
    </row>
    <row r="77" spans="4:18" x14ac:dyDescent="0.25">
      <c r="D77" s="83" t="s">
        <v>384</v>
      </c>
      <c r="F77" s="83">
        <v>138901</v>
      </c>
      <c r="I77" s="83">
        <v>500630</v>
      </c>
      <c r="J77" s="83" t="s">
        <v>770</v>
      </c>
      <c r="K77" s="83" t="s">
        <v>386</v>
      </c>
      <c r="L77" s="83" t="s">
        <v>26</v>
      </c>
      <c r="N77" s="89">
        <v>43084197.270000003</v>
      </c>
      <c r="P77" s="89">
        <v>49871172.170000002</v>
      </c>
      <c r="Q77" s="89">
        <v>44509506.810000002</v>
      </c>
      <c r="R77" s="89">
        <v>48445862.630000003</v>
      </c>
    </row>
    <row r="78" spans="4:18" x14ac:dyDescent="0.25">
      <c r="D78" s="83" t="s">
        <v>384</v>
      </c>
      <c r="F78" s="83">
        <v>138901</v>
      </c>
      <c r="I78" s="83">
        <v>500631</v>
      </c>
      <c r="J78" s="83" t="s">
        <v>413</v>
      </c>
      <c r="L78" s="83" t="s">
        <v>26</v>
      </c>
      <c r="N78" s="89">
        <v>574171.62</v>
      </c>
      <c r="P78" s="83">
        <v>0</v>
      </c>
      <c r="Q78" s="83">
        <v>0</v>
      </c>
      <c r="R78" s="89">
        <v>574171.62</v>
      </c>
    </row>
    <row r="79" spans="4:18" x14ac:dyDescent="0.25">
      <c r="D79" s="83" t="s">
        <v>384</v>
      </c>
      <c r="F79" s="83">
        <v>138901</v>
      </c>
      <c r="I79" s="83">
        <v>500631</v>
      </c>
      <c r="J79" s="83" t="s">
        <v>413</v>
      </c>
      <c r="K79" s="83" t="s">
        <v>386</v>
      </c>
      <c r="L79" s="83" t="s">
        <v>26</v>
      </c>
      <c r="N79" s="89">
        <v>10470.719999999999</v>
      </c>
      <c r="P79" s="89">
        <v>7110.6</v>
      </c>
      <c r="Q79" s="89">
        <v>10470.719999999999</v>
      </c>
      <c r="R79" s="89">
        <v>7110.6</v>
      </c>
    </row>
    <row r="80" spans="4:18" x14ac:dyDescent="0.25">
      <c r="D80" s="83" t="s">
        <v>384</v>
      </c>
      <c r="F80" s="83">
        <v>138901</v>
      </c>
      <c r="I80" s="83">
        <v>500640</v>
      </c>
      <c r="J80" s="83" t="s">
        <v>414</v>
      </c>
      <c r="L80" s="83" t="s">
        <v>26</v>
      </c>
      <c r="N80" s="89">
        <v>113840057.72</v>
      </c>
      <c r="P80" s="83">
        <v>0</v>
      </c>
      <c r="Q80" s="83">
        <v>0</v>
      </c>
      <c r="R80" s="89">
        <v>113840057.72</v>
      </c>
    </row>
    <row r="81" spans="4:18" x14ac:dyDescent="0.25">
      <c r="D81" s="83" t="s">
        <v>384</v>
      </c>
      <c r="F81" s="83">
        <v>138901</v>
      </c>
      <c r="I81" s="83">
        <v>500640</v>
      </c>
      <c r="J81" s="83" t="s">
        <v>414</v>
      </c>
      <c r="K81" s="83" t="s">
        <v>386</v>
      </c>
      <c r="L81" s="83" t="s">
        <v>26</v>
      </c>
      <c r="N81" s="89">
        <v>22091186.280000001</v>
      </c>
      <c r="P81" s="89">
        <v>24319479.649999999</v>
      </c>
      <c r="Q81" s="89">
        <v>22296169.640000001</v>
      </c>
      <c r="R81" s="89">
        <v>24114496.289999999</v>
      </c>
    </row>
    <row r="82" spans="4:18" x14ac:dyDescent="0.25">
      <c r="D82" s="83" t="s">
        <v>384</v>
      </c>
      <c r="F82" s="83">
        <v>138901</v>
      </c>
      <c r="I82" s="83">
        <v>500642</v>
      </c>
      <c r="J82" s="83" t="s">
        <v>414</v>
      </c>
      <c r="L82" s="83" t="s">
        <v>26</v>
      </c>
      <c r="N82" s="89">
        <v>154528840.5</v>
      </c>
      <c r="P82" s="83">
        <v>0</v>
      </c>
      <c r="Q82" s="83">
        <v>0</v>
      </c>
      <c r="R82" s="89">
        <v>154528840.5</v>
      </c>
    </row>
    <row r="83" spans="4:18" x14ac:dyDescent="0.25">
      <c r="D83" s="83" t="s">
        <v>384</v>
      </c>
      <c r="F83" s="83">
        <v>138901</v>
      </c>
      <c r="I83" s="83">
        <v>500642</v>
      </c>
      <c r="J83" s="83" t="s">
        <v>414</v>
      </c>
      <c r="K83" s="83" t="s">
        <v>386</v>
      </c>
      <c r="L83" s="83" t="s">
        <v>26</v>
      </c>
      <c r="N83" s="89">
        <v>28963659.5</v>
      </c>
      <c r="P83" s="89">
        <v>31742159.5</v>
      </c>
      <c r="Q83" s="89">
        <v>29010909.5</v>
      </c>
      <c r="R83" s="89">
        <v>31694909.5</v>
      </c>
    </row>
    <row r="84" spans="4:18" x14ac:dyDescent="0.25">
      <c r="D84" s="83" t="s">
        <v>384</v>
      </c>
      <c r="F84" s="83">
        <v>138901</v>
      </c>
      <c r="I84" s="83">
        <v>500644</v>
      </c>
      <c r="J84" s="83" t="s">
        <v>415</v>
      </c>
      <c r="L84" s="83" t="s">
        <v>26</v>
      </c>
      <c r="N84" s="89">
        <v>1067187.55</v>
      </c>
      <c r="P84" s="83">
        <v>0</v>
      </c>
      <c r="Q84" s="83">
        <v>0</v>
      </c>
      <c r="R84" s="89">
        <v>1067187.55</v>
      </c>
    </row>
    <row r="85" spans="4:18" x14ac:dyDescent="0.25">
      <c r="D85" s="83" t="s">
        <v>384</v>
      </c>
      <c r="F85" s="83">
        <v>138901</v>
      </c>
      <c r="I85" s="83">
        <v>500677</v>
      </c>
      <c r="J85" s="83" t="s">
        <v>750</v>
      </c>
      <c r="L85" s="83" t="s">
        <v>26</v>
      </c>
      <c r="N85" s="89">
        <v>719159880.23000002</v>
      </c>
      <c r="P85" s="83">
        <v>0</v>
      </c>
      <c r="Q85" s="83">
        <v>0</v>
      </c>
      <c r="R85" s="89">
        <v>719159880.23000002</v>
      </c>
    </row>
    <row r="86" spans="4:18" x14ac:dyDescent="0.25">
      <c r="D86" s="83" t="s">
        <v>384</v>
      </c>
      <c r="F86" s="83">
        <v>138901</v>
      </c>
      <c r="I86" s="83">
        <v>500677</v>
      </c>
      <c r="J86" s="83" t="s">
        <v>750</v>
      </c>
      <c r="K86" s="83" t="s">
        <v>386</v>
      </c>
      <c r="L86" s="83" t="s">
        <v>26</v>
      </c>
      <c r="N86" s="89">
        <v>22536119.739999998</v>
      </c>
      <c r="P86" s="89">
        <v>92728496.120000005</v>
      </c>
      <c r="Q86" s="89">
        <v>81688496.079999998</v>
      </c>
      <c r="R86" s="89">
        <v>33576119.780000001</v>
      </c>
    </row>
    <row r="87" spans="4:18" x14ac:dyDescent="0.25">
      <c r="D87" s="83" t="s">
        <v>384</v>
      </c>
      <c r="F87" s="83">
        <v>138901</v>
      </c>
      <c r="I87" s="83">
        <v>500679</v>
      </c>
      <c r="J87" s="83" t="s">
        <v>416</v>
      </c>
      <c r="L87" s="83" t="s">
        <v>26</v>
      </c>
      <c r="N87" s="89">
        <v>247364006.03</v>
      </c>
      <c r="P87" s="83">
        <v>0</v>
      </c>
      <c r="Q87" s="83">
        <v>0</v>
      </c>
      <c r="R87" s="89">
        <v>247364006.03</v>
      </c>
    </row>
    <row r="88" spans="4:18" x14ac:dyDescent="0.25">
      <c r="D88" s="83" t="s">
        <v>384</v>
      </c>
      <c r="F88" s="83">
        <v>138901</v>
      </c>
      <c r="I88" s="83">
        <v>500679</v>
      </c>
      <c r="J88" s="83" t="s">
        <v>416</v>
      </c>
      <c r="K88" s="83" t="s">
        <v>386</v>
      </c>
      <c r="L88" s="83" t="s">
        <v>26</v>
      </c>
      <c r="N88" s="89">
        <v>42360993.969999999</v>
      </c>
      <c r="P88" s="89">
        <v>46673493.969999999</v>
      </c>
      <c r="Q88" s="89">
        <v>42360993.969999999</v>
      </c>
      <c r="R88" s="89">
        <v>46673493.969999999</v>
      </c>
    </row>
    <row r="89" spans="4:18" x14ac:dyDescent="0.25">
      <c r="D89" s="83" t="s">
        <v>384</v>
      </c>
      <c r="F89" s="83">
        <v>138901</v>
      </c>
      <c r="I89" s="83">
        <v>500682</v>
      </c>
      <c r="J89" s="83" t="s">
        <v>771</v>
      </c>
      <c r="L89" s="83" t="s">
        <v>26</v>
      </c>
      <c r="N89" s="89">
        <v>1774146.88</v>
      </c>
      <c r="P89" s="89">
        <v>367704.72</v>
      </c>
      <c r="Q89" s="83">
        <v>0</v>
      </c>
      <c r="R89" s="89">
        <v>2141851.6</v>
      </c>
    </row>
    <row r="90" spans="4:18" x14ac:dyDescent="0.25">
      <c r="D90" s="83" t="s">
        <v>384</v>
      </c>
      <c r="F90" s="83">
        <v>138901</v>
      </c>
      <c r="I90" s="83">
        <v>500682</v>
      </c>
      <c r="J90" s="83" t="s">
        <v>771</v>
      </c>
      <c r="K90" s="83" t="s">
        <v>386</v>
      </c>
      <c r="L90" s="83" t="s">
        <v>26</v>
      </c>
      <c r="N90" s="89">
        <v>82303.539999999994</v>
      </c>
      <c r="P90" s="89">
        <v>1077749.02</v>
      </c>
      <c r="Q90" s="89">
        <v>1069405.3700000001</v>
      </c>
      <c r="R90" s="89">
        <v>90647.19</v>
      </c>
    </row>
    <row r="91" spans="4:18" x14ac:dyDescent="0.25">
      <c r="D91" s="83" t="s">
        <v>384</v>
      </c>
      <c r="F91" s="83">
        <v>138901</v>
      </c>
      <c r="I91" s="83">
        <v>500686</v>
      </c>
      <c r="J91" s="83" t="s">
        <v>751</v>
      </c>
      <c r="L91" s="83" t="s">
        <v>26</v>
      </c>
      <c r="N91" s="89">
        <v>2030444.64</v>
      </c>
      <c r="P91" s="83">
        <v>0</v>
      </c>
      <c r="Q91" s="89">
        <v>57182.3</v>
      </c>
      <c r="R91" s="89">
        <v>1973262.34</v>
      </c>
    </row>
    <row r="92" spans="4:18" x14ac:dyDescent="0.25">
      <c r="D92" s="83" t="s">
        <v>384</v>
      </c>
      <c r="F92" s="83">
        <v>138901</v>
      </c>
      <c r="I92" s="83">
        <v>500686</v>
      </c>
      <c r="J92" s="83" t="s">
        <v>751</v>
      </c>
      <c r="K92" s="83" t="s">
        <v>386</v>
      </c>
      <c r="L92" s="83" t="s">
        <v>26</v>
      </c>
      <c r="N92" s="89">
        <v>582691.16</v>
      </c>
      <c r="P92" s="89">
        <v>778003.72</v>
      </c>
      <c r="Q92" s="89">
        <v>739578.2</v>
      </c>
      <c r="R92" s="89">
        <v>621116.68000000005</v>
      </c>
    </row>
    <row r="93" spans="4:18" x14ac:dyDescent="0.25">
      <c r="D93" s="83" t="s">
        <v>384</v>
      </c>
      <c r="F93" s="83">
        <v>138901</v>
      </c>
      <c r="I93" s="83">
        <v>500693</v>
      </c>
      <c r="J93" s="83" t="s">
        <v>417</v>
      </c>
      <c r="L93" s="83" t="s">
        <v>26</v>
      </c>
      <c r="N93" s="89">
        <v>10806364.060000001</v>
      </c>
      <c r="P93" s="89">
        <v>4710462.82</v>
      </c>
      <c r="Q93" s="89">
        <v>2404796.85</v>
      </c>
      <c r="R93" s="89">
        <v>13112030.029999999</v>
      </c>
    </row>
    <row r="94" spans="4:18" x14ac:dyDescent="0.25">
      <c r="D94" s="83" t="s">
        <v>384</v>
      </c>
      <c r="F94" s="83">
        <v>138901</v>
      </c>
      <c r="I94" s="83">
        <v>500708</v>
      </c>
      <c r="J94" s="83" t="s">
        <v>418</v>
      </c>
      <c r="L94" s="83" t="s">
        <v>26</v>
      </c>
      <c r="N94" s="89">
        <v>30793113.690000001</v>
      </c>
      <c r="P94" s="83">
        <v>0</v>
      </c>
      <c r="Q94" s="83">
        <v>0</v>
      </c>
      <c r="R94" s="89">
        <v>30793113.690000001</v>
      </c>
    </row>
    <row r="95" spans="4:18" x14ac:dyDescent="0.25">
      <c r="D95" s="83" t="s">
        <v>384</v>
      </c>
      <c r="F95" s="83">
        <v>138901</v>
      </c>
      <c r="I95" s="83">
        <v>500708</v>
      </c>
      <c r="J95" s="83" t="s">
        <v>418</v>
      </c>
      <c r="K95" s="83" t="s">
        <v>386</v>
      </c>
      <c r="L95" s="83" t="s">
        <v>26</v>
      </c>
      <c r="N95" s="89">
        <v>34128039.079999998</v>
      </c>
      <c r="P95" s="89">
        <v>35566130.259999998</v>
      </c>
      <c r="Q95" s="89">
        <v>34599791.590000004</v>
      </c>
      <c r="R95" s="89">
        <v>35094377.75</v>
      </c>
    </row>
    <row r="96" spans="4:18" x14ac:dyDescent="0.25">
      <c r="D96" s="83" t="s">
        <v>384</v>
      </c>
      <c r="F96" s="83">
        <v>138901</v>
      </c>
      <c r="I96" s="83">
        <v>500709</v>
      </c>
      <c r="J96" s="83" t="s">
        <v>418</v>
      </c>
      <c r="L96" s="83" t="s">
        <v>26</v>
      </c>
      <c r="N96" s="89">
        <v>127634769.66</v>
      </c>
      <c r="P96" s="83">
        <v>0</v>
      </c>
      <c r="Q96" s="83">
        <v>0</v>
      </c>
      <c r="R96" s="89">
        <v>127634769.66</v>
      </c>
    </row>
    <row r="97" spans="4:18" x14ac:dyDescent="0.25">
      <c r="D97" s="83" t="s">
        <v>384</v>
      </c>
      <c r="F97" s="83">
        <v>138901</v>
      </c>
      <c r="I97" s="83">
        <v>500709</v>
      </c>
      <c r="J97" s="83" t="s">
        <v>418</v>
      </c>
      <c r="K97" s="83" t="s">
        <v>386</v>
      </c>
      <c r="L97" s="83" t="s">
        <v>26</v>
      </c>
      <c r="N97" s="89">
        <v>135048509.03999999</v>
      </c>
      <c r="P97" s="89">
        <v>140867298.30000001</v>
      </c>
      <c r="Q97" s="89">
        <v>136957309.03999999</v>
      </c>
      <c r="R97" s="89">
        <v>138958498.30000001</v>
      </c>
    </row>
    <row r="98" spans="4:18" x14ac:dyDescent="0.25">
      <c r="D98" s="83" t="s">
        <v>384</v>
      </c>
      <c r="F98" s="83">
        <v>138901</v>
      </c>
      <c r="I98" s="83">
        <v>500716</v>
      </c>
      <c r="J98" s="83" t="s">
        <v>419</v>
      </c>
      <c r="L98" s="83" t="s">
        <v>26</v>
      </c>
      <c r="N98" s="89">
        <v>639412.21</v>
      </c>
      <c r="P98" s="83">
        <v>0</v>
      </c>
      <c r="Q98" s="83">
        <v>0</v>
      </c>
      <c r="R98" s="89">
        <v>639412.21</v>
      </c>
    </row>
    <row r="99" spans="4:18" x14ac:dyDescent="0.25">
      <c r="D99" s="83" t="s">
        <v>384</v>
      </c>
      <c r="F99" s="83">
        <v>138901</v>
      </c>
      <c r="I99" s="83">
        <v>500716</v>
      </c>
      <c r="J99" s="83" t="s">
        <v>419</v>
      </c>
      <c r="K99" s="83" t="s">
        <v>386</v>
      </c>
      <c r="L99" s="83" t="s">
        <v>26</v>
      </c>
      <c r="N99" s="89">
        <v>186602.42</v>
      </c>
      <c r="P99" s="89">
        <v>284244.93</v>
      </c>
      <c r="Q99" s="89">
        <v>271949.87</v>
      </c>
      <c r="R99" s="89">
        <v>198897.48</v>
      </c>
    </row>
    <row r="100" spans="4:18" x14ac:dyDescent="0.25">
      <c r="D100" s="83" t="s">
        <v>384</v>
      </c>
      <c r="F100" s="83">
        <v>138901</v>
      </c>
      <c r="I100" s="83">
        <v>500717</v>
      </c>
      <c r="J100" s="83" t="s">
        <v>682</v>
      </c>
      <c r="L100" s="83" t="s">
        <v>26</v>
      </c>
      <c r="N100" s="89">
        <v>46374353.93</v>
      </c>
      <c r="P100" s="89">
        <v>1374219.5</v>
      </c>
      <c r="Q100" s="89">
        <v>1107681.1000000001</v>
      </c>
      <c r="R100" s="89">
        <v>46640892.329999998</v>
      </c>
    </row>
    <row r="101" spans="4:18" x14ac:dyDescent="0.25">
      <c r="D101" s="83" t="s">
        <v>384</v>
      </c>
      <c r="F101" s="83">
        <v>138901</v>
      </c>
      <c r="I101" s="83">
        <v>500717</v>
      </c>
      <c r="J101" s="83" t="s">
        <v>682</v>
      </c>
      <c r="K101" s="83" t="s">
        <v>386</v>
      </c>
      <c r="L101" s="83" t="s">
        <v>26</v>
      </c>
      <c r="N101" s="89">
        <v>10060839.07</v>
      </c>
      <c r="P101" s="89">
        <v>76782637.930000007</v>
      </c>
      <c r="Q101" s="89">
        <v>75941389.969999999</v>
      </c>
      <c r="R101" s="89">
        <v>10902087.029999999</v>
      </c>
    </row>
    <row r="102" spans="4:18" x14ac:dyDescent="0.25">
      <c r="D102" s="83" t="s">
        <v>384</v>
      </c>
      <c r="F102" s="83">
        <v>138901</v>
      </c>
      <c r="I102" s="83">
        <v>500724</v>
      </c>
      <c r="J102" s="83" t="s">
        <v>414</v>
      </c>
      <c r="L102" s="83" t="s">
        <v>26</v>
      </c>
      <c r="N102" s="89">
        <v>57927367.890000001</v>
      </c>
      <c r="P102" s="89">
        <v>9713655.1400000006</v>
      </c>
      <c r="Q102" s="89">
        <v>19533565.91</v>
      </c>
      <c r="R102" s="89">
        <v>48107457.119999997</v>
      </c>
    </row>
    <row r="103" spans="4:18" x14ac:dyDescent="0.25">
      <c r="D103" s="83" t="s">
        <v>384</v>
      </c>
      <c r="F103" s="83">
        <v>138901</v>
      </c>
      <c r="I103" s="83">
        <v>500724</v>
      </c>
      <c r="J103" s="83" t="s">
        <v>414</v>
      </c>
      <c r="K103" s="83" t="s">
        <v>386</v>
      </c>
      <c r="L103" s="83" t="s">
        <v>26</v>
      </c>
      <c r="N103" s="89">
        <v>-2222452.64</v>
      </c>
      <c r="P103" s="89">
        <v>64620567.259999998</v>
      </c>
      <c r="Q103" s="89">
        <v>63901013.340000004</v>
      </c>
      <c r="R103" s="89">
        <v>-1502898.72</v>
      </c>
    </row>
    <row r="104" spans="4:18" x14ac:dyDescent="0.25">
      <c r="D104" s="83" t="s">
        <v>384</v>
      </c>
      <c r="F104" s="83">
        <v>138901</v>
      </c>
      <c r="I104" s="83">
        <v>500732</v>
      </c>
      <c r="J104" s="83" t="s">
        <v>647</v>
      </c>
      <c r="L104" s="83" t="s">
        <v>26</v>
      </c>
      <c r="N104" s="89">
        <v>587725.44999999995</v>
      </c>
      <c r="P104" s="89">
        <v>1079144.1100000001</v>
      </c>
      <c r="Q104" s="89">
        <v>709054.07</v>
      </c>
      <c r="R104" s="89">
        <v>957815.49</v>
      </c>
    </row>
    <row r="105" spans="4:18" x14ac:dyDescent="0.25">
      <c r="D105" s="83" t="s">
        <v>384</v>
      </c>
      <c r="F105" s="83">
        <v>138901</v>
      </c>
      <c r="I105" s="83">
        <v>500732</v>
      </c>
      <c r="J105" s="83" t="s">
        <v>647</v>
      </c>
      <c r="K105" s="83" t="s">
        <v>386</v>
      </c>
      <c r="L105" s="83" t="s">
        <v>26</v>
      </c>
      <c r="N105" s="89">
        <v>216336.31</v>
      </c>
      <c r="P105" s="89">
        <v>4884007.26</v>
      </c>
      <c r="Q105" s="89">
        <v>4868162.26</v>
      </c>
      <c r="R105" s="89">
        <v>232181.31</v>
      </c>
    </row>
    <row r="106" spans="4:18" x14ac:dyDescent="0.25">
      <c r="D106" s="83" t="s">
        <v>384</v>
      </c>
      <c r="F106" s="83">
        <v>138901</v>
      </c>
      <c r="I106" s="83">
        <v>500734</v>
      </c>
      <c r="J106" s="83" t="s">
        <v>648</v>
      </c>
      <c r="L106" s="83" t="s">
        <v>26</v>
      </c>
      <c r="N106" s="89">
        <v>7309794.9500000002</v>
      </c>
      <c r="P106" s="89">
        <v>1655458.14</v>
      </c>
      <c r="Q106" s="89">
        <v>3079876.2</v>
      </c>
      <c r="R106" s="89">
        <v>5885376.8899999997</v>
      </c>
    </row>
    <row r="107" spans="4:18" x14ac:dyDescent="0.25">
      <c r="D107" s="83" t="s">
        <v>384</v>
      </c>
      <c r="F107" s="83">
        <v>138901</v>
      </c>
      <c r="I107" s="83">
        <v>500734</v>
      </c>
      <c r="J107" s="83" t="s">
        <v>648</v>
      </c>
      <c r="K107" s="83" t="s">
        <v>386</v>
      </c>
      <c r="L107" s="83" t="s">
        <v>26</v>
      </c>
      <c r="N107" s="89">
        <v>558332.92000000004</v>
      </c>
      <c r="P107" s="89">
        <v>18016925.989999998</v>
      </c>
      <c r="Q107" s="89">
        <v>17896754.73</v>
      </c>
      <c r="R107" s="89">
        <v>678504.18</v>
      </c>
    </row>
    <row r="108" spans="4:18" x14ac:dyDescent="0.25">
      <c r="D108" s="83" t="s">
        <v>384</v>
      </c>
      <c r="F108" s="83">
        <v>138901</v>
      </c>
      <c r="I108" s="83">
        <v>500735</v>
      </c>
      <c r="J108" s="83" t="s">
        <v>773</v>
      </c>
      <c r="L108" s="83" t="s">
        <v>26</v>
      </c>
      <c r="N108" s="89">
        <v>246037500</v>
      </c>
      <c r="P108" s="83">
        <v>0</v>
      </c>
      <c r="Q108" s="83">
        <v>0</v>
      </c>
      <c r="R108" s="89">
        <v>246037500</v>
      </c>
    </row>
    <row r="109" spans="4:18" x14ac:dyDescent="0.25">
      <c r="D109" s="83" t="s">
        <v>384</v>
      </c>
      <c r="F109" s="83">
        <v>138901</v>
      </c>
      <c r="I109" s="83">
        <v>500735</v>
      </c>
      <c r="J109" s="83" t="s">
        <v>773</v>
      </c>
      <c r="K109" s="83" t="s">
        <v>386</v>
      </c>
      <c r="L109" s="83" t="s">
        <v>26</v>
      </c>
      <c r="N109" s="89">
        <v>43687500</v>
      </c>
      <c r="P109" s="89">
        <v>48811749.619999997</v>
      </c>
      <c r="Q109" s="89">
        <v>44499249.619999997</v>
      </c>
      <c r="R109" s="89">
        <v>48000000</v>
      </c>
    </row>
    <row r="110" spans="4:18" x14ac:dyDescent="0.25">
      <c r="D110" s="83" t="s">
        <v>384</v>
      </c>
      <c r="F110" s="83">
        <v>138901</v>
      </c>
      <c r="I110" s="83">
        <v>500742</v>
      </c>
      <c r="J110" s="83" t="s">
        <v>774</v>
      </c>
      <c r="L110" s="83" t="s">
        <v>26</v>
      </c>
      <c r="N110" s="89">
        <v>209667.35</v>
      </c>
      <c r="P110" s="83">
        <v>0</v>
      </c>
      <c r="Q110" s="83">
        <v>0</v>
      </c>
      <c r="R110" s="89">
        <v>209667.35</v>
      </c>
    </row>
    <row r="111" spans="4:18" x14ac:dyDescent="0.25">
      <c r="D111" s="83" t="s">
        <v>384</v>
      </c>
      <c r="F111" s="83">
        <v>138901</v>
      </c>
      <c r="I111" s="83">
        <v>500746</v>
      </c>
      <c r="J111" s="83" t="s">
        <v>420</v>
      </c>
      <c r="L111" s="83" t="s">
        <v>26</v>
      </c>
      <c r="N111" s="89">
        <v>317184000</v>
      </c>
      <c r="P111" s="83">
        <v>0</v>
      </c>
      <c r="Q111" s="83">
        <v>0</v>
      </c>
      <c r="R111" s="89">
        <v>317184000</v>
      </c>
    </row>
    <row r="112" spans="4:18" x14ac:dyDescent="0.25">
      <c r="D112" s="83" t="s">
        <v>384</v>
      </c>
      <c r="F112" s="83">
        <v>138901</v>
      </c>
      <c r="I112" s="83">
        <v>500746</v>
      </c>
      <c r="J112" s="83" t="s">
        <v>420</v>
      </c>
      <c r="K112" s="83" t="s">
        <v>386</v>
      </c>
      <c r="L112" s="83" t="s">
        <v>26</v>
      </c>
      <c r="N112" s="89">
        <v>36744000</v>
      </c>
      <c r="P112" s="89">
        <v>37980000</v>
      </c>
      <c r="Q112" s="89">
        <v>36744000</v>
      </c>
      <c r="R112" s="89">
        <v>37980000</v>
      </c>
    </row>
    <row r="113" spans="4:18" x14ac:dyDescent="0.25">
      <c r="D113" s="83" t="s">
        <v>384</v>
      </c>
      <c r="F113" s="83">
        <v>138901</v>
      </c>
      <c r="I113" s="83">
        <v>500748</v>
      </c>
      <c r="J113" s="83" t="s">
        <v>752</v>
      </c>
      <c r="L113" s="83" t="s">
        <v>26</v>
      </c>
      <c r="N113" s="89">
        <v>696659.06</v>
      </c>
      <c r="P113" s="83">
        <v>0</v>
      </c>
      <c r="Q113" s="83">
        <v>0</v>
      </c>
      <c r="R113" s="89">
        <v>696659.06</v>
      </c>
    </row>
    <row r="114" spans="4:18" x14ac:dyDescent="0.25">
      <c r="D114" s="83" t="s">
        <v>384</v>
      </c>
      <c r="F114" s="83">
        <v>138901</v>
      </c>
      <c r="I114" s="83">
        <v>500749</v>
      </c>
      <c r="J114" s="83" t="s">
        <v>421</v>
      </c>
      <c r="L114" s="83" t="s">
        <v>26</v>
      </c>
      <c r="N114" s="89">
        <v>188657450</v>
      </c>
      <c r="P114" s="83">
        <v>0</v>
      </c>
      <c r="Q114" s="83">
        <v>0</v>
      </c>
      <c r="R114" s="89">
        <v>188657450</v>
      </c>
    </row>
    <row r="115" spans="4:18" x14ac:dyDescent="0.25">
      <c r="D115" s="83" t="s">
        <v>384</v>
      </c>
      <c r="F115" s="83">
        <v>138901</v>
      </c>
      <c r="I115" s="83">
        <v>500749</v>
      </c>
      <c r="J115" s="83" t="s">
        <v>421</v>
      </c>
      <c r="K115" s="83" t="s">
        <v>386</v>
      </c>
      <c r="L115" s="83" t="s">
        <v>26</v>
      </c>
      <c r="N115" s="89">
        <v>32780200</v>
      </c>
      <c r="P115" s="89">
        <v>132491250</v>
      </c>
      <c r="Q115" s="89">
        <v>133267800</v>
      </c>
      <c r="R115" s="89">
        <v>32003650</v>
      </c>
    </row>
    <row r="116" spans="4:18" x14ac:dyDescent="0.25">
      <c r="D116" s="83" t="s">
        <v>384</v>
      </c>
      <c r="F116" s="83">
        <v>138901</v>
      </c>
      <c r="I116" s="83">
        <v>500758</v>
      </c>
      <c r="J116" s="83" t="s">
        <v>422</v>
      </c>
      <c r="L116" s="83" t="s">
        <v>26</v>
      </c>
      <c r="N116" s="89">
        <v>1038300</v>
      </c>
      <c r="P116" s="83">
        <v>0</v>
      </c>
      <c r="Q116" s="83">
        <v>0</v>
      </c>
      <c r="R116" s="89">
        <v>1038300</v>
      </c>
    </row>
    <row r="117" spans="4:18" x14ac:dyDescent="0.25">
      <c r="D117" s="83" t="s">
        <v>384</v>
      </c>
      <c r="F117" s="83">
        <v>138901</v>
      </c>
      <c r="I117" s="83">
        <v>500768</v>
      </c>
      <c r="J117" s="83" t="s">
        <v>423</v>
      </c>
      <c r="L117" s="83" t="s">
        <v>26</v>
      </c>
      <c r="N117" s="89">
        <v>132675042.84</v>
      </c>
      <c r="P117" s="83">
        <v>0</v>
      </c>
      <c r="Q117" s="83">
        <v>0</v>
      </c>
      <c r="R117" s="89">
        <v>132675042.84</v>
      </c>
    </row>
    <row r="118" spans="4:18" x14ac:dyDescent="0.25">
      <c r="D118" s="83" t="s">
        <v>384</v>
      </c>
      <c r="F118" s="83">
        <v>138901</v>
      </c>
      <c r="I118" s="83">
        <v>500768</v>
      </c>
      <c r="J118" s="83" t="s">
        <v>423</v>
      </c>
      <c r="K118" s="83" t="s">
        <v>386</v>
      </c>
      <c r="L118" s="83" t="s">
        <v>26</v>
      </c>
      <c r="N118" s="89">
        <v>4540704.0199999996</v>
      </c>
      <c r="P118" s="89">
        <v>152973528.83000001</v>
      </c>
      <c r="Q118" s="89">
        <v>150931099.44999999</v>
      </c>
      <c r="R118" s="89">
        <v>6583133.4000000004</v>
      </c>
    </row>
    <row r="119" spans="4:18" x14ac:dyDescent="0.25">
      <c r="D119" s="83" t="s">
        <v>384</v>
      </c>
      <c r="F119" s="83">
        <v>138901</v>
      </c>
      <c r="I119" s="83">
        <v>500776</v>
      </c>
      <c r="J119" s="83" t="s">
        <v>424</v>
      </c>
      <c r="L119" s="83" t="s">
        <v>26</v>
      </c>
      <c r="N119" s="89">
        <v>67405412.359999999</v>
      </c>
      <c r="P119" s="83">
        <v>0</v>
      </c>
      <c r="Q119" s="83">
        <v>0</v>
      </c>
      <c r="R119" s="89">
        <v>67405412.359999999</v>
      </c>
    </row>
    <row r="120" spans="4:18" x14ac:dyDescent="0.25">
      <c r="D120" s="83" t="s">
        <v>384</v>
      </c>
      <c r="F120" s="83">
        <v>138901</v>
      </c>
      <c r="I120" s="83">
        <v>500776</v>
      </c>
      <c r="J120" s="83" t="s">
        <v>424</v>
      </c>
      <c r="K120" s="83" t="s">
        <v>386</v>
      </c>
      <c r="L120" s="83" t="s">
        <v>26</v>
      </c>
      <c r="N120" s="89">
        <v>17484012.649999999</v>
      </c>
      <c r="P120" s="89">
        <v>18931170.739999998</v>
      </c>
      <c r="Q120" s="89">
        <v>17667608.260000002</v>
      </c>
      <c r="R120" s="89">
        <v>18747575.129999999</v>
      </c>
    </row>
    <row r="121" spans="4:18" x14ac:dyDescent="0.25">
      <c r="D121" s="83" t="s">
        <v>384</v>
      </c>
      <c r="F121" s="83">
        <v>138901</v>
      </c>
      <c r="I121" s="83">
        <v>500781</v>
      </c>
      <c r="J121" s="83" t="s">
        <v>424</v>
      </c>
      <c r="L121" s="83" t="s">
        <v>26</v>
      </c>
      <c r="N121" s="89">
        <v>15838041.77</v>
      </c>
      <c r="P121" s="83">
        <v>0</v>
      </c>
      <c r="Q121" s="83">
        <v>0</v>
      </c>
      <c r="R121" s="89">
        <v>15838041.77</v>
      </c>
    </row>
    <row r="122" spans="4:18" x14ac:dyDescent="0.25">
      <c r="D122" s="83" t="s">
        <v>384</v>
      </c>
      <c r="F122" s="83">
        <v>138901</v>
      </c>
      <c r="I122" s="83">
        <v>500781</v>
      </c>
      <c r="J122" s="83" t="s">
        <v>424</v>
      </c>
      <c r="K122" s="83" t="s">
        <v>386</v>
      </c>
      <c r="L122" s="83" t="s">
        <v>26</v>
      </c>
      <c r="N122" s="89">
        <v>3090658.23</v>
      </c>
      <c r="P122" s="89">
        <v>4878898.03</v>
      </c>
      <c r="Q122" s="89">
        <v>4597148.03</v>
      </c>
      <c r="R122" s="89">
        <v>3372408.23</v>
      </c>
    </row>
    <row r="123" spans="4:18" x14ac:dyDescent="0.25">
      <c r="D123" s="83" t="s">
        <v>384</v>
      </c>
      <c r="F123" s="83">
        <v>138901</v>
      </c>
      <c r="I123" s="83">
        <v>500787</v>
      </c>
      <c r="J123" s="83" t="s">
        <v>775</v>
      </c>
      <c r="L123" s="83" t="s">
        <v>26</v>
      </c>
      <c r="N123" s="89">
        <v>24803422</v>
      </c>
      <c r="P123" s="83">
        <v>0</v>
      </c>
      <c r="Q123" s="89">
        <v>24803422</v>
      </c>
      <c r="R123" s="83">
        <v>0</v>
      </c>
    </row>
    <row r="124" spans="4:18" x14ac:dyDescent="0.25">
      <c r="D124" s="83" t="s">
        <v>384</v>
      </c>
      <c r="F124" s="83">
        <v>138901</v>
      </c>
      <c r="I124" s="83">
        <v>500787</v>
      </c>
      <c r="J124" s="83" t="s">
        <v>775</v>
      </c>
      <c r="K124" s="83" t="s">
        <v>386</v>
      </c>
      <c r="L124" s="83" t="s">
        <v>26</v>
      </c>
      <c r="N124" s="89">
        <v>-4256588.5599999996</v>
      </c>
      <c r="P124" s="89">
        <v>9007345.6699999999</v>
      </c>
      <c r="Q124" s="89">
        <v>4750757.1100000003</v>
      </c>
      <c r="R124" s="83">
        <v>0</v>
      </c>
    </row>
    <row r="125" spans="4:18" x14ac:dyDescent="0.25">
      <c r="D125" s="83" t="s">
        <v>384</v>
      </c>
      <c r="F125" s="83">
        <v>138901</v>
      </c>
      <c r="I125" s="83">
        <v>500793</v>
      </c>
      <c r="J125" s="83" t="s">
        <v>753</v>
      </c>
      <c r="L125" s="83" t="s">
        <v>26</v>
      </c>
      <c r="N125" s="89">
        <v>9064736.3599999994</v>
      </c>
      <c r="P125" s="83">
        <v>0</v>
      </c>
      <c r="Q125" s="83">
        <v>0</v>
      </c>
      <c r="R125" s="89">
        <v>9064736.3599999994</v>
      </c>
    </row>
    <row r="126" spans="4:18" x14ac:dyDescent="0.25">
      <c r="D126" s="83" t="s">
        <v>384</v>
      </c>
      <c r="F126" s="83">
        <v>138901</v>
      </c>
      <c r="I126" s="83">
        <v>500793</v>
      </c>
      <c r="J126" s="83" t="s">
        <v>753</v>
      </c>
      <c r="K126" s="83" t="s">
        <v>386</v>
      </c>
      <c r="L126" s="83" t="s">
        <v>26</v>
      </c>
      <c r="N126" s="89">
        <v>-908404.13</v>
      </c>
      <c r="P126" s="89">
        <v>3992304.13</v>
      </c>
      <c r="Q126" s="89">
        <v>3870898.74</v>
      </c>
      <c r="R126" s="89">
        <v>-786998.74</v>
      </c>
    </row>
    <row r="127" spans="4:18" x14ac:dyDescent="0.25">
      <c r="D127" s="83" t="s">
        <v>384</v>
      </c>
      <c r="F127" s="83">
        <v>138901</v>
      </c>
      <c r="I127" s="83">
        <v>500805</v>
      </c>
      <c r="J127" s="83" t="s">
        <v>425</v>
      </c>
      <c r="L127" s="83" t="s">
        <v>26</v>
      </c>
      <c r="N127" s="89">
        <v>229526445.44999999</v>
      </c>
      <c r="P127" s="83">
        <v>0</v>
      </c>
      <c r="Q127" s="83">
        <v>0</v>
      </c>
      <c r="R127" s="89">
        <v>229526445.44999999</v>
      </c>
    </row>
    <row r="128" spans="4:18" x14ac:dyDescent="0.25">
      <c r="D128" s="83" t="s">
        <v>384</v>
      </c>
      <c r="F128" s="83">
        <v>138901</v>
      </c>
      <c r="I128" s="83">
        <v>500805</v>
      </c>
      <c r="J128" s="83" t="s">
        <v>425</v>
      </c>
      <c r="K128" s="83" t="s">
        <v>386</v>
      </c>
      <c r="L128" s="83" t="s">
        <v>26</v>
      </c>
      <c r="N128" s="89">
        <v>-20969695.859999999</v>
      </c>
      <c r="P128" s="89">
        <v>23056771.77</v>
      </c>
      <c r="Q128" s="89">
        <v>19952445.300000001</v>
      </c>
      <c r="R128" s="89">
        <v>-17865369.390000001</v>
      </c>
    </row>
    <row r="129" spans="4:18" x14ac:dyDescent="0.25">
      <c r="D129" s="83" t="s">
        <v>384</v>
      </c>
      <c r="F129" s="83">
        <v>138901</v>
      </c>
      <c r="I129" s="83">
        <v>500806</v>
      </c>
      <c r="J129" s="83" t="s">
        <v>426</v>
      </c>
      <c r="L129" s="83" t="s">
        <v>26</v>
      </c>
      <c r="N129" s="89">
        <v>988584.59</v>
      </c>
      <c r="P129" s="83">
        <v>0</v>
      </c>
      <c r="Q129" s="83">
        <v>0</v>
      </c>
      <c r="R129" s="89">
        <v>988584.59</v>
      </c>
    </row>
    <row r="130" spans="4:18" x14ac:dyDescent="0.25">
      <c r="D130" s="83" t="s">
        <v>384</v>
      </c>
      <c r="F130" s="83">
        <v>138901</v>
      </c>
      <c r="I130" s="83">
        <v>500807</v>
      </c>
      <c r="J130" s="83" t="s">
        <v>427</v>
      </c>
      <c r="L130" s="83" t="s">
        <v>26</v>
      </c>
      <c r="N130" s="89">
        <v>89698982.829999998</v>
      </c>
      <c r="P130" s="83">
        <v>0</v>
      </c>
      <c r="Q130" s="83">
        <v>0</v>
      </c>
      <c r="R130" s="89">
        <v>89698982.829999998</v>
      </c>
    </row>
    <row r="131" spans="4:18" x14ac:dyDescent="0.25">
      <c r="D131" s="83" t="s">
        <v>384</v>
      </c>
      <c r="F131" s="83">
        <v>138901</v>
      </c>
      <c r="I131" s="83">
        <v>500807</v>
      </c>
      <c r="J131" s="83" t="s">
        <v>427</v>
      </c>
      <c r="K131" s="83" t="s">
        <v>386</v>
      </c>
      <c r="L131" s="83" t="s">
        <v>26</v>
      </c>
      <c r="N131" s="89">
        <v>-9076202.4700000007</v>
      </c>
      <c r="P131" s="89">
        <v>9191999.2799999993</v>
      </c>
      <c r="Q131" s="89">
        <v>7991944.9500000002</v>
      </c>
      <c r="R131" s="89">
        <v>-7876148.1399999997</v>
      </c>
    </row>
    <row r="132" spans="4:18" x14ac:dyDescent="0.25">
      <c r="D132" s="83" t="s">
        <v>384</v>
      </c>
      <c r="F132" s="83">
        <v>138901</v>
      </c>
      <c r="I132" s="83">
        <v>500808</v>
      </c>
      <c r="J132" s="83" t="s">
        <v>427</v>
      </c>
      <c r="L132" s="83" t="s">
        <v>26</v>
      </c>
      <c r="N132" s="89">
        <v>80983194.230000004</v>
      </c>
      <c r="P132" s="83">
        <v>0</v>
      </c>
      <c r="Q132" s="83">
        <v>0</v>
      </c>
      <c r="R132" s="89">
        <v>80983194.230000004</v>
      </c>
    </row>
    <row r="133" spans="4:18" x14ac:dyDescent="0.25">
      <c r="D133" s="83" t="s">
        <v>384</v>
      </c>
      <c r="F133" s="83">
        <v>138901</v>
      </c>
      <c r="I133" s="83">
        <v>500808</v>
      </c>
      <c r="J133" s="83" t="s">
        <v>427</v>
      </c>
      <c r="K133" s="83" t="s">
        <v>386</v>
      </c>
      <c r="L133" s="83" t="s">
        <v>26</v>
      </c>
      <c r="N133" s="89">
        <v>-7586194.2400000002</v>
      </c>
      <c r="P133" s="89">
        <v>7898316.5700000003</v>
      </c>
      <c r="Q133" s="89">
        <v>6805816.5499999998</v>
      </c>
      <c r="R133" s="89">
        <v>-6493694.2199999997</v>
      </c>
    </row>
    <row r="134" spans="4:18" x14ac:dyDescent="0.25">
      <c r="D134" s="83" t="s">
        <v>384</v>
      </c>
      <c r="F134" s="83">
        <v>138901</v>
      </c>
      <c r="I134" s="83">
        <v>500827</v>
      </c>
      <c r="J134" s="83" t="s">
        <v>427</v>
      </c>
      <c r="L134" s="83" t="s">
        <v>26</v>
      </c>
      <c r="N134" s="89">
        <v>119336190.26000001</v>
      </c>
      <c r="P134" s="83">
        <v>0</v>
      </c>
      <c r="Q134" s="83">
        <v>0</v>
      </c>
      <c r="R134" s="89">
        <v>119336190.26000001</v>
      </c>
    </row>
    <row r="135" spans="4:18" x14ac:dyDescent="0.25">
      <c r="D135" s="83" t="s">
        <v>384</v>
      </c>
      <c r="F135" s="83">
        <v>138901</v>
      </c>
      <c r="I135" s="83">
        <v>500827</v>
      </c>
      <c r="J135" s="83" t="s">
        <v>427</v>
      </c>
      <c r="K135" s="83" t="s">
        <v>386</v>
      </c>
      <c r="L135" s="83" t="s">
        <v>26</v>
      </c>
      <c r="N135" s="89">
        <v>-10189095.609999999</v>
      </c>
      <c r="P135" s="89">
        <v>10347417.140000001</v>
      </c>
      <c r="Q135" s="89">
        <v>8722783.9900000002</v>
      </c>
      <c r="R135" s="89">
        <v>-8564462.4600000009</v>
      </c>
    </row>
    <row r="136" spans="4:18" x14ac:dyDescent="0.25">
      <c r="D136" s="83" t="s">
        <v>384</v>
      </c>
      <c r="F136" s="83">
        <v>138901</v>
      </c>
      <c r="I136" s="83">
        <v>500839</v>
      </c>
      <c r="J136" s="83" t="s">
        <v>586</v>
      </c>
      <c r="L136" s="83" t="s">
        <v>26</v>
      </c>
      <c r="N136" s="89">
        <v>20593429.489999998</v>
      </c>
      <c r="P136" s="83">
        <v>0</v>
      </c>
      <c r="Q136" s="89">
        <v>1464097.48</v>
      </c>
      <c r="R136" s="89">
        <v>19129332.010000002</v>
      </c>
    </row>
    <row r="137" spans="4:18" x14ac:dyDescent="0.25">
      <c r="D137" s="83" t="s">
        <v>384</v>
      </c>
      <c r="F137" s="83">
        <v>138901</v>
      </c>
      <c r="I137" s="83">
        <v>500839</v>
      </c>
      <c r="J137" s="83" t="s">
        <v>586</v>
      </c>
      <c r="K137" s="83" t="s">
        <v>386</v>
      </c>
      <c r="L137" s="83" t="s">
        <v>26</v>
      </c>
      <c r="N137" s="89">
        <v>3717668.48</v>
      </c>
      <c r="P137" s="89">
        <v>42289075.979999997</v>
      </c>
      <c r="Q137" s="89">
        <v>41937616.329999998</v>
      </c>
      <c r="R137" s="89">
        <v>4069128.13</v>
      </c>
    </row>
    <row r="138" spans="4:18" x14ac:dyDescent="0.25">
      <c r="D138" s="83" t="s">
        <v>384</v>
      </c>
      <c r="F138" s="83">
        <v>138901</v>
      </c>
      <c r="I138" s="83">
        <v>500840</v>
      </c>
      <c r="J138" s="83" t="s">
        <v>428</v>
      </c>
      <c r="L138" s="83" t="s">
        <v>26</v>
      </c>
      <c r="N138" s="89">
        <v>40560567.039999999</v>
      </c>
      <c r="P138" s="83">
        <v>0</v>
      </c>
      <c r="Q138" s="89">
        <v>17730397.43</v>
      </c>
      <c r="R138" s="89">
        <v>22830169.609999999</v>
      </c>
    </row>
    <row r="139" spans="4:18" x14ac:dyDescent="0.25">
      <c r="D139" s="83" t="s">
        <v>384</v>
      </c>
      <c r="F139" s="83">
        <v>138901</v>
      </c>
      <c r="I139" s="83">
        <v>500840</v>
      </c>
      <c r="J139" s="83" t="s">
        <v>428</v>
      </c>
      <c r="K139" s="83" t="s">
        <v>386</v>
      </c>
      <c r="L139" s="83" t="s">
        <v>26</v>
      </c>
      <c r="N139" s="89">
        <v>-1956270.01</v>
      </c>
      <c r="P139" s="89">
        <v>18212592.960000001</v>
      </c>
      <c r="Q139" s="89">
        <v>17823048</v>
      </c>
      <c r="R139" s="89">
        <v>-1566725.05</v>
      </c>
    </row>
    <row r="140" spans="4:18" x14ac:dyDescent="0.25">
      <c r="D140" s="83" t="s">
        <v>384</v>
      </c>
      <c r="F140" s="83">
        <v>138901</v>
      </c>
      <c r="I140" s="83">
        <v>500845</v>
      </c>
      <c r="J140" s="83" t="s">
        <v>754</v>
      </c>
      <c r="L140" s="83" t="s">
        <v>26</v>
      </c>
      <c r="N140" s="89">
        <v>269890273.88</v>
      </c>
      <c r="P140" s="83">
        <v>0</v>
      </c>
      <c r="Q140" s="83">
        <v>0</v>
      </c>
      <c r="R140" s="89">
        <v>269890273.88</v>
      </c>
    </row>
    <row r="141" spans="4:18" x14ac:dyDescent="0.25">
      <c r="D141" s="83" t="s">
        <v>384</v>
      </c>
      <c r="F141" s="83">
        <v>138901</v>
      </c>
      <c r="I141" s="83">
        <v>500845</v>
      </c>
      <c r="J141" s="83" t="s">
        <v>754</v>
      </c>
      <c r="K141" s="83" t="s">
        <v>386</v>
      </c>
      <c r="L141" s="83" t="s">
        <v>26</v>
      </c>
      <c r="N141" s="89">
        <v>-21113074.059999999</v>
      </c>
      <c r="P141" s="89">
        <v>21113074.059999999</v>
      </c>
      <c r="Q141" s="89">
        <v>17410074.07</v>
      </c>
      <c r="R141" s="89">
        <v>-17410074.07</v>
      </c>
    </row>
    <row r="142" spans="4:18" x14ac:dyDescent="0.25">
      <c r="D142" s="83" t="s">
        <v>384</v>
      </c>
      <c r="F142" s="83">
        <v>138901</v>
      </c>
      <c r="I142" s="83">
        <v>500846</v>
      </c>
      <c r="J142" s="83" t="s">
        <v>754</v>
      </c>
      <c r="L142" s="83" t="s">
        <v>26</v>
      </c>
      <c r="N142" s="89">
        <v>11971500</v>
      </c>
      <c r="P142" s="83">
        <v>0</v>
      </c>
      <c r="Q142" s="83">
        <v>0</v>
      </c>
      <c r="R142" s="89">
        <v>11971500</v>
      </c>
    </row>
    <row r="143" spans="4:18" x14ac:dyDescent="0.25">
      <c r="D143" s="83" t="s">
        <v>384</v>
      </c>
      <c r="F143" s="83">
        <v>138901</v>
      </c>
      <c r="I143" s="83">
        <v>500846</v>
      </c>
      <c r="J143" s="83" t="s">
        <v>754</v>
      </c>
      <c r="K143" s="83" t="s">
        <v>386</v>
      </c>
      <c r="L143" s="83" t="s">
        <v>26</v>
      </c>
      <c r="N143" s="89">
        <v>-382500</v>
      </c>
      <c r="P143" s="89">
        <v>382500</v>
      </c>
      <c r="Q143" s="89">
        <v>210000</v>
      </c>
      <c r="R143" s="89">
        <v>-210000</v>
      </c>
    </row>
    <row r="144" spans="4:18" x14ac:dyDescent="0.25">
      <c r="D144" s="83" t="s">
        <v>384</v>
      </c>
      <c r="F144" s="83">
        <v>138901</v>
      </c>
      <c r="I144" s="83">
        <v>500852</v>
      </c>
      <c r="J144" s="83" t="s">
        <v>429</v>
      </c>
      <c r="L144" s="83" t="s">
        <v>26</v>
      </c>
      <c r="N144" s="89">
        <v>539751.12</v>
      </c>
      <c r="P144" s="83">
        <v>0</v>
      </c>
      <c r="Q144" s="83">
        <v>0</v>
      </c>
      <c r="R144" s="89">
        <v>539751.12</v>
      </c>
    </row>
    <row r="145" spans="4:18" x14ac:dyDescent="0.25">
      <c r="D145" s="83" t="s">
        <v>384</v>
      </c>
      <c r="F145" s="83">
        <v>138901</v>
      </c>
      <c r="I145" s="83">
        <v>500856</v>
      </c>
      <c r="J145" s="83" t="s">
        <v>755</v>
      </c>
      <c r="L145" s="83" t="s">
        <v>26</v>
      </c>
      <c r="N145" s="89">
        <v>67437150.25</v>
      </c>
      <c r="P145" s="83">
        <v>0</v>
      </c>
      <c r="Q145" s="83">
        <v>0</v>
      </c>
      <c r="R145" s="89">
        <v>67437150.25</v>
      </c>
    </row>
    <row r="146" spans="4:18" x14ac:dyDescent="0.25">
      <c r="D146" s="83" t="s">
        <v>384</v>
      </c>
      <c r="F146" s="83">
        <v>138901</v>
      </c>
      <c r="I146" s="83">
        <v>500856</v>
      </c>
      <c r="J146" s="83" t="s">
        <v>755</v>
      </c>
      <c r="K146" s="83" t="s">
        <v>386</v>
      </c>
      <c r="L146" s="83" t="s">
        <v>26</v>
      </c>
      <c r="N146" s="89">
        <v>-2538751.52</v>
      </c>
      <c r="P146" s="89">
        <v>3386248.35</v>
      </c>
      <c r="Q146" s="89">
        <v>2420248.38</v>
      </c>
      <c r="R146" s="89">
        <v>-1572751.55</v>
      </c>
    </row>
    <row r="147" spans="4:18" x14ac:dyDescent="0.25">
      <c r="D147" s="83" t="s">
        <v>384</v>
      </c>
      <c r="F147" s="83">
        <v>138901</v>
      </c>
      <c r="I147" s="83">
        <v>500866</v>
      </c>
      <c r="J147" s="83" t="s">
        <v>429</v>
      </c>
      <c r="L147" s="83" t="s">
        <v>26</v>
      </c>
      <c r="N147" s="89">
        <v>116666.69</v>
      </c>
      <c r="P147" s="83">
        <v>0</v>
      </c>
      <c r="Q147" s="83">
        <v>0</v>
      </c>
      <c r="R147" s="89">
        <v>116666.69</v>
      </c>
    </row>
    <row r="148" spans="4:18" x14ac:dyDescent="0.25">
      <c r="D148" s="83" t="s">
        <v>384</v>
      </c>
      <c r="F148" s="83">
        <v>138901</v>
      </c>
      <c r="I148" s="83">
        <v>500875</v>
      </c>
      <c r="J148" s="83" t="s">
        <v>777</v>
      </c>
      <c r="L148" s="83" t="s">
        <v>26</v>
      </c>
      <c r="N148" s="89">
        <v>35061980.689999998</v>
      </c>
      <c r="P148" s="83">
        <v>0</v>
      </c>
      <c r="Q148" s="89">
        <v>14908956.48</v>
      </c>
      <c r="R148" s="89">
        <v>20153024.210000001</v>
      </c>
    </row>
    <row r="149" spans="4:18" x14ac:dyDescent="0.25">
      <c r="D149" s="83" t="s">
        <v>384</v>
      </c>
      <c r="F149" s="83">
        <v>138901</v>
      </c>
      <c r="I149" s="83">
        <v>500875</v>
      </c>
      <c r="J149" s="83" t="s">
        <v>777</v>
      </c>
      <c r="K149" s="83" t="s">
        <v>386</v>
      </c>
      <c r="L149" s="83" t="s">
        <v>26</v>
      </c>
      <c r="N149" s="89">
        <v>1721812.62</v>
      </c>
      <c r="P149" s="89">
        <v>1787237.31</v>
      </c>
      <c r="Q149" s="89">
        <v>1721812.62</v>
      </c>
      <c r="R149" s="89">
        <v>1787237.31</v>
      </c>
    </row>
    <row r="150" spans="4:18" x14ac:dyDescent="0.25">
      <c r="D150" s="83" t="s">
        <v>384</v>
      </c>
      <c r="F150" s="83">
        <v>138901</v>
      </c>
      <c r="I150" s="83">
        <v>500877</v>
      </c>
      <c r="J150" s="83" t="s">
        <v>634</v>
      </c>
      <c r="L150" s="83" t="s">
        <v>26</v>
      </c>
      <c r="N150" s="89">
        <v>237048000</v>
      </c>
      <c r="P150" s="83">
        <v>0</v>
      </c>
      <c r="Q150" s="83">
        <v>0</v>
      </c>
      <c r="R150" s="89">
        <v>237048000</v>
      </c>
    </row>
    <row r="151" spans="4:18" x14ac:dyDescent="0.25">
      <c r="D151" s="83" t="s">
        <v>384</v>
      </c>
      <c r="F151" s="83">
        <v>138901</v>
      </c>
      <c r="I151" s="83">
        <v>500877</v>
      </c>
      <c r="J151" s="83" t="s">
        <v>634</v>
      </c>
      <c r="K151" s="83" t="s">
        <v>386</v>
      </c>
      <c r="L151" s="83" t="s">
        <v>26</v>
      </c>
      <c r="N151" s="89">
        <v>-16857000</v>
      </c>
      <c r="P151" s="89">
        <v>18910500</v>
      </c>
      <c r="Q151" s="89">
        <v>15633000</v>
      </c>
      <c r="R151" s="89">
        <v>-13579500</v>
      </c>
    </row>
    <row r="152" spans="4:18" x14ac:dyDescent="0.25">
      <c r="D152" s="83" t="s">
        <v>384</v>
      </c>
      <c r="F152" s="83">
        <v>138901</v>
      </c>
      <c r="I152" s="83">
        <v>500878</v>
      </c>
      <c r="J152" s="83" t="s">
        <v>430</v>
      </c>
      <c r="L152" s="83" t="s">
        <v>26</v>
      </c>
      <c r="N152" s="89">
        <v>2854838.9</v>
      </c>
      <c r="P152" s="83">
        <v>0</v>
      </c>
      <c r="Q152" s="89">
        <v>66391.600000000006</v>
      </c>
      <c r="R152" s="89">
        <v>2788447.3</v>
      </c>
    </row>
    <row r="153" spans="4:18" x14ac:dyDescent="0.25">
      <c r="D153" s="83" t="s">
        <v>384</v>
      </c>
      <c r="F153" s="83">
        <v>138901</v>
      </c>
      <c r="I153" s="83">
        <v>500883</v>
      </c>
      <c r="J153" s="83" t="s">
        <v>431</v>
      </c>
      <c r="L153" s="83" t="s">
        <v>26</v>
      </c>
      <c r="N153" s="89">
        <v>10230283.210000001</v>
      </c>
      <c r="P153" s="83">
        <v>0</v>
      </c>
      <c r="Q153" s="89">
        <v>443070.29</v>
      </c>
      <c r="R153" s="89">
        <v>9787212.9199999999</v>
      </c>
    </row>
    <row r="154" spans="4:18" x14ac:dyDescent="0.25">
      <c r="D154" s="83" t="s">
        <v>384</v>
      </c>
      <c r="F154" s="83">
        <v>138901</v>
      </c>
      <c r="I154" s="83">
        <v>500883</v>
      </c>
      <c r="J154" s="83" t="s">
        <v>431</v>
      </c>
      <c r="K154" s="83" t="s">
        <v>386</v>
      </c>
      <c r="L154" s="83" t="s">
        <v>26</v>
      </c>
      <c r="N154" s="89">
        <v>-1402022.05</v>
      </c>
      <c r="P154" s="89">
        <v>1663533.24</v>
      </c>
      <c r="Q154" s="89">
        <v>1537039.77</v>
      </c>
      <c r="R154" s="89">
        <v>-1275528.58</v>
      </c>
    </row>
    <row r="155" spans="4:18" x14ac:dyDescent="0.25">
      <c r="D155" s="83" t="s">
        <v>384</v>
      </c>
      <c r="F155" s="83">
        <v>138901</v>
      </c>
      <c r="I155" s="83">
        <v>500884</v>
      </c>
      <c r="J155" s="83" t="s">
        <v>431</v>
      </c>
      <c r="L155" s="83" t="s">
        <v>26</v>
      </c>
      <c r="N155" s="89">
        <v>17641750.300000001</v>
      </c>
      <c r="P155" s="83">
        <v>0</v>
      </c>
      <c r="Q155" s="89">
        <v>470798.3</v>
      </c>
      <c r="R155" s="89">
        <v>17170952</v>
      </c>
    </row>
    <row r="156" spans="4:18" x14ac:dyDescent="0.25">
      <c r="D156" s="83" t="s">
        <v>384</v>
      </c>
      <c r="F156" s="83">
        <v>138901</v>
      </c>
      <c r="I156" s="83">
        <v>500884</v>
      </c>
      <c r="J156" s="83" t="s">
        <v>431</v>
      </c>
      <c r="K156" s="83" t="s">
        <v>386</v>
      </c>
      <c r="L156" s="83" t="s">
        <v>26</v>
      </c>
      <c r="N156" s="89">
        <v>-2632649.34</v>
      </c>
      <c r="P156" s="89">
        <v>2909610.75</v>
      </c>
      <c r="Q156" s="89">
        <v>2691424.19</v>
      </c>
      <c r="R156" s="89">
        <v>-2414462.7799999998</v>
      </c>
    </row>
    <row r="157" spans="4:18" x14ac:dyDescent="0.25">
      <c r="D157" s="83" t="s">
        <v>384</v>
      </c>
      <c r="F157" s="83">
        <v>138901</v>
      </c>
      <c r="I157" s="83">
        <v>500885</v>
      </c>
      <c r="J157" s="83" t="s">
        <v>432</v>
      </c>
      <c r="L157" s="83" t="s">
        <v>26</v>
      </c>
      <c r="N157" s="89">
        <v>77318905.420000002</v>
      </c>
      <c r="P157" s="89">
        <v>5628065.25</v>
      </c>
      <c r="Q157" s="83">
        <v>0</v>
      </c>
      <c r="R157" s="89">
        <v>82946970.670000002</v>
      </c>
    </row>
    <row r="158" spans="4:18" x14ac:dyDescent="0.25">
      <c r="D158" s="83" t="s">
        <v>384</v>
      </c>
      <c r="F158" s="83">
        <v>138901</v>
      </c>
      <c r="I158" s="83">
        <v>500885</v>
      </c>
      <c r="J158" s="83" t="s">
        <v>432</v>
      </c>
      <c r="K158" s="83" t="s">
        <v>386</v>
      </c>
      <c r="L158" s="83" t="s">
        <v>26</v>
      </c>
      <c r="N158" s="89">
        <v>-9865683.9499999993</v>
      </c>
      <c r="P158" s="89">
        <v>9944286.1899999995</v>
      </c>
      <c r="Q158" s="89">
        <v>8861655.9299999997</v>
      </c>
      <c r="R158" s="89">
        <v>-8783053.6899999995</v>
      </c>
    </row>
    <row r="159" spans="4:18" x14ac:dyDescent="0.25">
      <c r="D159" s="83" t="s">
        <v>384</v>
      </c>
      <c r="F159" s="83">
        <v>138901</v>
      </c>
      <c r="I159" s="83">
        <v>500896</v>
      </c>
      <c r="J159" s="83" t="s">
        <v>756</v>
      </c>
      <c r="L159" s="83" t="s">
        <v>26</v>
      </c>
      <c r="N159" s="89">
        <v>12208348.75</v>
      </c>
      <c r="P159" s="83">
        <v>0</v>
      </c>
      <c r="Q159" s="83">
        <v>0</v>
      </c>
      <c r="R159" s="89">
        <v>12208348.75</v>
      </c>
    </row>
    <row r="160" spans="4:18" x14ac:dyDescent="0.25">
      <c r="D160" s="83" t="s">
        <v>384</v>
      </c>
      <c r="F160" s="83">
        <v>138901</v>
      </c>
      <c r="I160" s="83">
        <v>500896</v>
      </c>
      <c r="J160" s="83" t="s">
        <v>756</v>
      </c>
      <c r="K160" s="83" t="s">
        <v>386</v>
      </c>
      <c r="L160" s="83" t="s">
        <v>26</v>
      </c>
      <c r="N160" s="89">
        <v>-1411263.75</v>
      </c>
      <c r="P160" s="89">
        <v>1411263.75</v>
      </c>
      <c r="Q160" s="89">
        <v>1250551.25</v>
      </c>
      <c r="R160" s="89">
        <v>-1250551.25</v>
      </c>
    </row>
    <row r="161" spans="4:18" x14ac:dyDescent="0.25">
      <c r="D161" s="83" t="s">
        <v>384</v>
      </c>
      <c r="F161" s="83">
        <v>138901</v>
      </c>
      <c r="I161" s="83">
        <v>500901</v>
      </c>
      <c r="J161" s="83" t="s">
        <v>778</v>
      </c>
      <c r="L161" s="83" t="s">
        <v>26</v>
      </c>
      <c r="N161" s="89">
        <v>580000</v>
      </c>
      <c r="P161" s="83">
        <v>0</v>
      </c>
      <c r="Q161" s="83">
        <v>0</v>
      </c>
      <c r="R161" s="89">
        <v>580000</v>
      </c>
    </row>
    <row r="162" spans="4:18" x14ac:dyDescent="0.25">
      <c r="D162" s="83" t="s">
        <v>384</v>
      </c>
      <c r="F162" s="83">
        <v>138901</v>
      </c>
      <c r="I162" s="83">
        <v>500905</v>
      </c>
      <c r="J162" s="83" t="s">
        <v>433</v>
      </c>
      <c r="L162" s="83" t="s">
        <v>26</v>
      </c>
      <c r="N162" s="89">
        <v>3335653.49</v>
      </c>
      <c r="P162" s="83">
        <v>0</v>
      </c>
      <c r="Q162" s="89">
        <v>39985.019999999997</v>
      </c>
      <c r="R162" s="89">
        <v>3295668.47</v>
      </c>
    </row>
    <row r="163" spans="4:18" x14ac:dyDescent="0.25">
      <c r="D163" s="83" t="s">
        <v>384</v>
      </c>
      <c r="F163" s="83">
        <v>138901</v>
      </c>
      <c r="I163" s="83">
        <v>500905</v>
      </c>
      <c r="J163" s="83" t="s">
        <v>433</v>
      </c>
      <c r="K163" s="83" t="s">
        <v>386</v>
      </c>
      <c r="L163" s="83" t="s">
        <v>26</v>
      </c>
      <c r="N163" s="89">
        <v>-128231.93</v>
      </c>
      <c r="P163" s="89">
        <v>147282.78</v>
      </c>
      <c r="Q163" s="89">
        <v>136101.93</v>
      </c>
      <c r="R163" s="89">
        <v>-117051.08</v>
      </c>
    </row>
    <row r="164" spans="4:18" x14ac:dyDescent="0.25">
      <c r="D164" s="83" t="s">
        <v>384</v>
      </c>
      <c r="F164" s="83">
        <v>138901</v>
      </c>
      <c r="I164" s="83">
        <v>500913</v>
      </c>
      <c r="J164" s="83" t="s">
        <v>434</v>
      </c>
      <c r="L164" s="83" t="s">
        <v>26</v>
      </c>
      <c r="N164" s="89">
        <v>346220217.04000002</v>
      </c>
      <c r="P164" s="83">
        <v>0</v>
      </c>
      <c r="Q164" s="83">
        <v>0</v>
      </c>
      <c r="R164" s="89">
        <v>346220217.04000002</v>
      </c>
    </row>
    <row r="165" spans="4:18" x14ac:dyDescent="0.25">
      <c r="D165" s="83" t="s">
        <v>384</v>
      </c>
      <c r="F165" s="83">
        <v>138901</v>
      </c>
      <c r="I165" s="83">
        <v>500913</v>
      </c>
      <c r="J165" s="83" t="s">
        <v>434</v>
      </c>
      <c r="K165" s="83" t="s">
        <v>386</v>
      </c>
      <c r="L165" s="83" t="s">
        <v>26</v>
      </c>
      <c r="N165" s="89">
        <v>-28779668.98</v>
      </c>
      <c r="P165" s="89">
        <v>28801213.989999998</v>
      </c>
      <c r="Q165" s="89">
        <v>24076173.489999998</v>
      </c>
      <c r="R165" s="89">
        <v>-24054628.48</v>
      </c>
    </row>
    <row r="166" spans="4:18" x14ac:dyDescent="0.25">
      <c r="D166" s="83" t="s">
        <v>384</v>
      </c>
      <c r="F166" s="83">
        <v>138901</v>
      </c>
      <c r="I166" s="83">
        <v>500914</v>
      </c>
      <c r="J166" s="83" t="s">
        <v>435</v>
      </c>
      <c r="L166" s="83" t="s">
        <v>26</v>
      </c>
      <c r="N166" s="89">
        <v>25515762.800000001</v>
      </c>
      <c r="P166" s="89">
        <v>1933750</v>
      </c>
      <c r="Q166" s="83">
        <v>0</v>
      </c>
      <c r="R166" s="89">
        <v>27449512.800000001</v>
      </c>
    </row>
    <row r="167" spans="4:18" x14ac:dyDescent="0.25">
      <c r="D167" s="83" t="s">
        <v>384</v>
      </c>
      <c r="F167" s="83">
        <v>138901</v>
      </c>
      <c r="I167" s="83">
        <v>500914</v>
      </c>
      <c r="J167" s="83" t="s">
        <v>435</v>
      </c>
      <c r="K167" s="83" t="s">
        <v>386</v>
      </c>
      <c r="L167" s="83" t="s">
        <v>26</v>
      </c>
      <c r="N167" s="89">
        <v>-2528703.4300000002</v>
      </c>
      <c r="P167" s="89">
        <v>2629907.88</v>
      </c>
      <c r="Q167" s="89">
        <v>2261250</v>
      </c>
      <c r="R167" s="89">
        <v>-2160045.5499999998</v>
      </c>
    </row>
    <row r="168" spans="4:18" x14ac:dyDescent="0.25">
      <c r="D168" s="83" t="s">
        <v>384</v>
      </c>
      <c r="F168" s="83">
        <v>138901</v>
      </c>
      <c r="I168" s="83">
        <v>500915</v>
      </c>
      <c r="J168" s="83" t="s">
        <v>779</v>
      </c>
      <c r="L168" s="83" t="s">
        <v>26</v>
      </c>
      <c r="N168" s="89">
        <v>2826452.06</v>
      </c>
      <c r="P168" s="89">
        <v>457693.68</v>
      </c>
      <c r="Q168" s="89">
        <v>1646263.08</v>
      </c>
      <c r="R168" s="89">
        <v>1637882.66</v>
      </c>
    </row>
    <row r="169" spans="4:18" x14ac:dyDescent="0.25">
      <c r="D169" s="83" t="s">
        <v>384</v>
      </c>
      <c r="F169" s="83">
        <v>138901</v>
      </c>
      <c r="I169" s="83">
        <v>500918</v>
      </c>
      <c r="J169" s="83" t="s">
        <v>434</v>
      </c>
      <c r="L169" s="83" t="s">
        <v>26</v>
      </c>
      <c r="N169" s="89">
        <v>9462399.4000000004</v>
      </c>
      <c r="P169" s="83">
        <v>0</v>
      </c>
      <c r="Q169" s="83">
        <v>0</v>
      </c>
      <c r="R169" s="89">
        <v>9462399.4000000004</v>
      </c>
    </row>
    <row r="170" spans="4:18" x14ac:dyDescent="0.25">
      <c r="D170" s="83" t="s">
        <v>384</v>
      </c>
      <c r="F170" s="83">
        <v>138901</v>
      </c>
      <c r="I170" s="83">
        <v>500918</v>
      </c>
      <c r="J170" s="83" t="s">
        <v>434</v>
      </c>
      <c r="K170" s="83" t="s">
        <v>386</v>
      </c>
      <c r="L170" s="83" t="s">
        <v>26</v>
      </c>
      <c r="N170" s="89">
        <v>-1060374.3999999999</v>
      </c>
      <c r="P170" s="89">
        <v>1071199.3999999999</v>
      </c>
      <c r="Q170" s="89">
        <v>946136.89</v>
      </c>
      <c r="R170" s="89">
        <v>-935311.89</v>
      </c>
    </row>
    <row r="171" spans="4:18" x14ac:dyDescent="0.25">
      <c r="D171" s="83" t="s">
        <v>384</v>
      </c>
      <c r="F171" s="83">
        <v>138901</v>
      </c>
      <c r="I171" s="83">
        <v>500927</v>
      </c>
      <c r="J171" s="83" t="s">
        <v>436</v>
      </c>
      <c r="L171" s="83" t="s">
        <v>26</v>
      </c>
      <c r="N171" s="89">
        <v>44610478.490000002</v>
      </c>
      <c r="P171" s="89">
        <v>2984100</v>
      </c>
      <c r="Q171" s="83">
        <v>0</v>
      </c>
      <c r="R171" s="89">
        <v>47594578.490000002</v>
      </c>
    </row>
    <row r="172" spans="4:18" x14ac:dyDescent="0.25">
      <c r="D172" s="83" t="s">
        <v>384</v>
      </c>
      <c r="F172" s="83">
        <v>138901</v>
      </c>
      <c r="I172" s="83">
        <v>500927</v>
      </c>
      <c r="J172" s="83" t="s">
        <v>436</v>
      </c>
      <c r="K172" s="83" t="s">
        <v>386</v>
      </c>
      <c r="L172" s="83" t="s">
        <v>26</v>
      </c>
      <c r="N172" s="89">
        <v>-2228077.96</v>
      </c>
      <c r="P172" s="89">
        <v>2297022.13</v>
      </c>
      <c r="Q172" s="89">
        <v>1625274.44</v>
      </c>
      <c r="R172" s="89">
        <v>-1556330.27</v>
      </c>
    </row>
    <row r="173" spans="4:18" x14ac:dyDescent="0.25">
      <c r="D173" s="83" t="s">
        <v>384</v>
      </c>
      <c r="F173" s="83">
        <v>138901</v>
      </c>
      <c r="I173" s="83">
        <v>500936</v>
      </c>
      <c r="J173" s="83" t="s">
        <v>757</v>
      </c>
      <c r="L173" s="83" t="s">
        <v>26</v>
      </c>
      <c r="N173" s="89">
        <v>21304019.670000002</v>
      </c>
      <c r="P173" s="89">
        <v>8244182.9100000001</v>
      </c>
      <c r="Q173" s="83">
        <v>0</v>
      </c>
      <c r="R173" s="89">
        <v>29548202.579999998</v>
      </c>
    </row>
    <row r="174" spans="4:18" x14ac:dyDescent="0.25">
      <c r="D174" s="83" t="s">
        <v>384</v>
      </c>
      <c r="F174" s="83">
        <v>138901</v>
      </c>
      <c r="I174" s="83">
        <v>500936</v>
      </c>
      <c r="J174" s="83" t="s">
        <v>757</v>
      </c>
      <c r="K174" s="83" t="s">
        <v>386</v>
      </c>
      <c r="L174" s="83" t="s">
        <v>26</v>
      </c>
      <c r="N174" s="89">
        <v>-472521</v>
      </c>
      <c r="P174" s="89">
        <v>480320.92</v>
      </c>
      <c r="Q174" s="89">
        <v>410074.17</v>
      </c>
      <c r="R174" s="89">
        <v>-402274.25</v>
      </c>
    </row>
    <row r="175" spans="4:18" x14ac:dyDescent="0.25">
      <c r="D175" s="83" t="s">
        <v>384</v>
      </c>
      <c r="F175" s="83">
        <v>138901</v>
      </c>
      <c r="I175" s="83">
        <v>500937</v>
      </c>
      <c r="J175" s="83" t="s">
        <v>437</v>
      </c>
      <c r="L175" s="83" t="s">
        <v>26</v>
      </c>
      <c r="N175" s="89">
        <v>73342500</v>
      </c>
      <c r="P175" s="83">
        <v>0</v>
      </c>
      <c r="Q175" s="83">
        <v>0</v>
      </c>
      <c r="R175" s="89">
        <v>73342500</v>
      </c>
    </row>
    <row r="176" spans="4:18" x14ac:dyDescent="0.25">
      <c r="D176" s="83" t="s">
        <v>384</v>
      </c>
      <c r="F176" s="83">
        <v>138901</v>
      </c>
      <c r="I176" s="83">
        <v>500937</v>
      </c>
      <c r="J176" s="83" t="s">
        <v>437</v>
      </c>
      <c r="K176" s="83" t="s">
        <v>386</v>
      </c>
      <c r="L176" s="83" t="s">
        <v>26</v>
      </c>
      <c r="N176" s="89">
        <v>-5740000</v>
      </c>
      <c r="P176" s="89">
        <v>5740000</v>
      </c>
      <c r="Q176" s="89">
        <v>4733750</v>
      </c>
      <c r="R176" s="89">
        <v>-4733750</v>
      </c>
    </row>
    <row r="177" spans="1:18" x14ac:dyDescent="0.25">
      <c r="D177" s="83" t="s">
        <v>384</v>
      </c>
      <c r="F177" s="83">
        <v>138901</v>
      </c>
      <c r="I177" s="83">
        <v>500945</v>
      </c>
      <c r="J177" s="83" t="s">
        <v>839</v>
      </c>
      <c r="L177" s="83" t="s">
        <v>26</v>
      </c>
      <c r="N177" s="89">
        <v>7985022.7300000004</v>
      </c>
      <c r="P177" s="89">
        <v>7893492.4299999997</v>
      </c>
      <c r="Q177" s="89">
        <v>1787917.71</v>
      </c>
      <c r="R177" s="89">
        <v>14090597.449999999</v>
      </c>
    </row>
    <row r="178" spans="1:18" x14ac:dyDescent="0.25">
      <c r="D178" s="83" t="s">
        <v>384</v>
      </c>
      <c r="F178" s="83">
        <v>138901</v>
      </c>
      <c r="I178" s="83">
        <v>500945</v>
      </c>
      <c r="J178" s="83" t="s">
        <v>839</v>
      </c>
      <c r="K178" s="83" t="s">
        <v>386</v>
      </c>
      <c r="L178" s="83" t="s">
        <v>26</v>
      </c>
      <c r="N178" s="89">
        <v>-123756.19</v>
      </c>
      <c r="P178" s="89">
        <v>124307.58</v>
      </c>
      <c r="Q178" s="89">
        <v>203562.95</v>
      </c>
      <c r="R178" s="89">
        <v>-203011.56</v>
      </c>
    </row>
    <row r="179" spans="1:18" x14ac:dyDescent="0.25">
      <c r="D179" s="83" t="s">
        <v>384</v>
      </c>
      <c r="F179" s="83">
        <v>138901</v>
      </c>
      <c r="I179" s="83">
        <v>500946</v>
      </c>
      <c r="J179" s="83" t="s">
        <v>1209</v>
      </c>
      <c r="L179" s="83" t="s">
        <v>26</v>
      </c>
      <c r="N179" s="89">
        <v>792259.6</v>
      </c>
      <c r="P179" s="89">
        <v>1321250.29</v>
      </c>
      <c r="Q179" s="83">
        <v>0</v>
      </c>
      <c r="R179" s="89">
        <v>2113509.89</v>
      </c>
    </row>
    <row r="180" spans="1:18" x14ac:dyDescent="0.25">
      <c r="D180" s="83" t="s">
        <v>384</v>
      </c>
      <c r="F180" s="83">
        <v>138901</v>
      </c>
      <c r="I180" s="83">
        <v>500946</v>
      </c>
      <c r="J180" s="83" t="s">
        <v>1209</v>
      </c>
      <c r="K180" s="83" t="s">
        <v>386</v>
      </c>
      <c r="L180" s="83" t="s">
        <v>26</v>
      </c>
      <c r="N180" s="89">
        <v>-8057.86</v>
      </c>
      <c r="P180" s="89">
        <v>24351.11</v>
      </c>
      <c r="Q180" s="83">
        <v>551.39</v>
      </c>
      <c r="R180" s="89">
        <v>15741.86</v>
      </c>
    </row>
    <row r="182" spans="1:18" x14ac:dyDescent="0.25">
      <c r="B182" s="83" t="s">
        <v>442</v>
      </c>
      <c r="D182" s="83" t="s">
        <v>384</v>
      </c>
      <c r="F182" s="83">
        <v>138901</v>
      </c>
      <c r="L182" s="83" t="s">
        <v>26</v>
      </c>
      <c r="N182" s="89">
        <v>6068686634.6499996</v>
      </c>
      <c r="P182" s="89">
        <v>1939072678.73</v>
      </c>
      <c r="Q182" s="89">
        <v>1923680799.79</v>
      </c>
      <c r="R182" s="89">
        <v>6084078513.5900002</v>
      </c>
    </row>
    <row r="184" spans="1:18" x14ac:dyDescent="0.25">
      <c r="B184" s="83" t="s">
        <v>443</v>
      </c>
      <c r="D184" s="83" t="s">
        <v>384</v>
      </c>
      <c r="L184" s="83" t="s">
        <v>26</v>
      </c>
      <c r="N184" s="89">
        <v>6068686634.6499996</v>
      </c>
      <c r="P184" s="89">
        <v>1939072678.73</v>
      </c>
      <c r="Q184" s="89">
        <v>1923680799.79</v>
      </c>
      <c r="R184" s="89">
        <v>6084078513.5900002</v>
      </c>
    </row>
    <row r="186" spans="1:18" x14ac:dyDescent="0.25">
      <c r="B186" s="83" t="s">
        <v>444</v>
      </c>
      <c r="L186" s="83" t="s">
        <v>26</v>
      </c>
      <c r="N186" s="89">
        <v>6068686634.6499996</v>
      </c>
      <c r="P186" s="89">
        <v>1939072678.73</v>
      </c>
      <c r="Q186" s="89">
        <v>1923680799.79</v>
      </c>
      <c r="R186" s="89">
        <v>6084078513.5900002</v>
      </c>
    </row>
    <row r="188" spans="1:18" x14ac:dyDescent="0.25">
      <c r="A188" s="83" t="s">
        <v>1226</v>
      </c>
    </row>
    <row r="189" spans="1:18" x14ac:dyDescent="0.25">
      <c r="A189" s="83" t="s">
        <v>446</v>
      </c>
    </row>
    <row r="190" spans="1:18" x14ac:dyDescent="0.25">
      <c r="A190" s="83" t="s">
        <v>1225</v>
      </c>
    </row>
    <row r="191" spans="1:18" x14ac:dyDescent="0.25">
      <c r="A191" s="83" t="s">
        <v>447</v>
      </c>
    </row>
    <row r="193" spans="2:15" x14ac:dyDescent="0.25">
      <c r="C193" s="83" t="s">
        <v>379</v>
      </c>
      <c r="E193" s="83" t="s">
        <v>374</v>
      </c>
      <c r="G193" s="83" t="s">
        <v>448</v>
      </c>
      <c r="H193" s="83" t="s">
        <v>380</v>
      </c>
      <c r="J193" s="83" t="s">
        <v>381</v>
      </c>
      <c r="M193" s="83" t="s">
        <v>382</v>
      </c>
      <c r="O193" s="83" t="s">
        <v>383</v>
      </c>
    </row>
    <row r="195" spans="2:15" x14ac:dyDescent="0.25">
      <c r="C195" s="83" t="s">
        <v>26</v>
      </c>
      <c r="E195" s="83" t="s">
        <v>384</v>
      </c>
      <c r="H195" s="89">
        <v>5553302638.25</v>
      </c>
      <c r="J195" s="89">
        <v>60579531.200000003</v>
      </c>
      <c r="M195" s="89">
        <v>124798376.86</v>
      </c>
      <c r="O195" s="89">
        <v>5489083792.5900002</v>
      </c>
    </row>
    <row r="196" spans="2:15" x14ac:dyDescent="0.25">
      <c r="C196" s="83" t="s">
        <v>26</v>
      </c>
      <c r="E196" s="83" t="s">
        <v>384</v>
      </c>
      <c r="G196" s="83" t="s">
        <v>386</v>
      </c>
      <c r="H196" s="89">
        <v>515383996.39999998</v>
      </c>
      <c r="J196" s="89">
        <v>1878493147.53</v>
      </c>
      <c r="M196" s="89">
        <v>1798882422.9300001</v>
      </c>
      <c r="O196" s="89">
        <v>594994721</v>
      </c>
    </row>
    <row r="198" spans="2:15" x14ac:dyDescent="0.25">
      <c r="B198" s="83" t="s">
        <v>442</v>
      </c>
      <c r="C198" s="83" t="s">
        <v>26</v>
      </c>
      <c r="H198" s="89">
        <v>6068686634.6499996</v>
      </c>
      <c r="J198" s="89">
        <v>1939072678.73</v>
      </c>
      <c r="M198" s="89">
        <v>1923680799.79</v>
      </c>
      <c r="O198" s="89">
        <v>6084078513.5900002</v>
      </c>
    </row>
  </sheetData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3"/>
  <dimension ref="A1:R13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33203125" style="83"/>
  </cols>
  <sheetData>
    <row r="1" spans="1:18" x14ac:dyDescent="0.25">
      <c r="A1" s="83" t="s">
        <v>1227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500145</v>
      </c>
      <c r="J7" s="83" t="s">
        <v>762</v>
      </c>
      <c r="K7" s="83" t="s">
        <v>543</v>
      </c>
      <c r="L7" s="83" t="s">
        <v>26</v>
      </c>
      <c r="N7" s="89">
        <v>662020.68000000005</v>
      </c>
      <c r="P7" s="83">
        <v>537.66999999999996</v>
      </c>
      <c r="Q7" s="83">
        <v>0</v>
      </c>
      <c r="R7" s="89">
        <v>662558.35</v>
      </c>
    </row>
    <row r="8" spans="1:18" x14ac:dyDescent="0.25">
      <c r="D8" s="83" t="s">
        <v>384</v>
      </c>
      <c r="F8" s="83">
        <v>138901</v>
      </c>
      <c r="I8" s="83">
        <v>500187</v>
      </c>
      <c r="J8" s="83" t="s">
        <v>390</v>
      </c>
      <c r="K8" s="83" t="s">
        <v>543</v>
      </c>
      <c r="L8" s="83" t="s">
        <v>26</v>
      </c>
      <c r="N8" s="89">
        <v>4160.32</v>
      </c>
      <c r="P8" s="83">
        <v>0</v>
      </c>
      <c r="Q8" s="83">
        <v>0</v>
      </c>
      <c r="R8" s="89">
        <v>4160.32</v>
      </c>
    </row>
    <row r="9" spans="1:18" x14ac:dyDescent="0.25">
      <c r="D9" s="83" t="s">
        <v>384</v>
      </c>
      <c r="F9" s="83">
        <v>138901</v>
      </c>
      <c r="I9" s="83">
        <v>500206</v>
      </c>
      <c r="J9" s="83" t="s">
        <v>392</v>
      </c>
      <c r="K9" s="83" t="s">
        <v>544</v>
      </c>
      <c r="L9" s="83" t="s">
        <v>26</v>
      </c>
      <c r="N9" s="89">
        <v>3168655.14</v>
      </c>
      <c r="P9" s="89">
        <v>7251292.6399999997</v>
      </c>
      <c r="Q9" s="89">
        <v>7251106.5099999998</v>
      </c>
      <c r="R9" s="89">
        <v>3168841.27</v>
      </c>
    </row>
    <row r="10" spans="1:18" x14ac:dyDescent="0.25">
      <c r="D10" s="83" t="s">
        <v>384</v>
      </c>
      <c r="F10" s="83">
        <v>138901</v>
      </c>
      <c r="I10" s="83">
        <v>500206</v>
      </c>
      <c r="J10" s="83" t="s">
        <v>392</v>
      </c>
      <c r="K10" s="83" t="s">
        <v>543</v>
      </c>
      <c r="L10" s="83" t="s">
        <v>26</v>
      </c>
      <c r="N10" s="89">
        <v>-3079528.38</v>
      </c>
      <c r="P10" s="89">
        <v>282043.36</v>
      </c>
      <c r="Q10" s="89">
        <v>296956.61</v>
      </c>
      <c r="R10" s="89">
        <v>-3094441.63</v>
      </c>
    </row>
    <row r="11" spans="1:18" x14ac:dyDescent="0.25">
      <c r="D11" s="83" t="s">
        <v>384</v>
      </c>
      <c r="F11" s="83">
        <v>138901</v>
      </c>
      <c r="I11" s="83">
        <v>500271</v>
      </c>
      <c r="J11" s="83" t="s">
        <v>394</v>
      </c>
      <c r="K11" s="83" t="s">
        <v>544</v>
      </c>
      <c r="L11" s="83" t="s">
        <v>26</v>
      </c>
      <c r="N11" s="89">
        <v>32752.41</v>
      </c>
      <c r="P11" s="89">
        <v>3490793.98</v>
      </c>
      <c r="Q11" s="89">
        <v>3491079.04</v>
      </c>
      <c r="R11" s="89">
        <v>32467.35</v>
      </c>
    </row>
    <row r="12" spans="1:18" x14ac:dyDescent="0.25">
      <c r="D12" s="83" t="s">
        <v>384</v>
      </c>
      <c r="F12" s="83">
        <v>138901</v>
      </c>
      <c r="I12" s="83">
        <v>500271</v>
      </c>
      <c r="J12" s="83" t="s">
        <v>394</v>
      </c>
      <c r="K12" s="83" t="s">
        <v>543</v>
      </c>
      <c r="L12" s="83" t="s">
        <v>26</v>
      </c>
      <c r="N12" s="89">
        <v>48541.36</v>
      </c>
      <c r="P12" s="89">
        <v>115726.83</v>
      </c>
      <c r="Q12" s="83">
        <v>0</v>
      </c>
      <c r="R12" s="89">
        <v>164268.19</v>
      </c>
    </row>
    <row r="13" spans="1:18" x14ac:dyDescent="0.25">
      <c r="D13" s="83" t="s">
        <v>384</v>
      </c>
      <c r="F13" s="83">
        <v>138901</v>
      </c>
      <c r="I13" s="83">
        <v>500286</v>
      </c>
      <c r="J13" s="83" t="s">
        <v>565</v>
      </c>
      <c r="K13" s="83" t="s">
        <v>544</v>
      </c>
      <c r="L13" s="83" t="s">
        <v>26</v>
      </c>
      <c r="N13" s="89">
        <v>-41786.03</v>
      </c>
      <c r="P13" s="89">
        <v>2983818</v>
      </c>
      <c r="Q13" s="89">
        <v>2983264.72</v>
      </c>
      <c r="R13" s="89">
        <v>-41232.75</v>
      </c>
    </row>
    <row r="14" spans="1:18" x14ac:dyDescent="0.25">
      <c r="D14" s="83" t="s">
        <v>384</v>
      </c>
      <c r="F14" s="83">
        <v>138901</v>
      </c>
      <c r="I14" s="83">
        <v>500286</v>
      </c>
      <c r="J14" s="83" t="s">
        <v>565</v>
      </c>
      <c r="K14" s="83" t="s">
        <v>543</v>
      </c>
      <c r="L14" s="83" t="s">
        <v>26</v>
      </c>
      <c r="N14" s="89">
        <v>80977.42</v>
      </c>
      <c r="P14" s="89">
        <v>80925.509999999995</v>
      </c>
      <c r="Q14" s="83">
        <v>0</v>
      </c>
      <c r="R14" s="89">
        <v>161902.93</v>
      </c>
    </row>
    <row r="15" spans="1:18" x14ac:dyDescent="0.25">
      <c r="D15" s="83" t="s">
        <v>384</v>
      </c>
      <c r="F15" s="83">
        <v>138901</v>
      </c>
      <c r="I15" s="83">
        <v>500323</v>
      </c>
      <c r="J15" s="83" t="s">
        <v>747</v>
      </c>
      <c r="K15" s="83" t="s">
        <v>543</v>
      </c>
      <c r="L15" s="83" t="s">
        <v>26</v>
      </c>
      <c r="N15" s="89">
        <v>128039.2</v>
      </c>
      <c r="P15" s="89">
        <v>36385.85</v>
      </c>
      <c r="Q15" s="89">
        <v>65425.13</v>
      </c>
      <c r="R15" s="89">
        <v>98999.92</v>
      </c>
    </row>
    <row r="16" spans="1:18" x14ac:dyDescent="0.25">
      <c r="D16" s="83" t="s">
        <v>384</v>
      </c>
      <c r="F16" s="83">
        <v>138901</v>
      </c>
      <c r="I16" s="83">
        <v>500331</v>
      </c>
      <c r="J16" s="83" t="s">
        <v>767</v>
      </c>
      <c r="K16" s="83" t="s">
        <v>544</v>
      </c>
      <c r="L16" s="83" t="s">
        <v>26</v>
      </c>
      <c r="N16" s="89">
        <v>43706.73</v>
      </c>
      <c r="P16" s="89">
        <v>3984086.86</v>
      </c>
      <c r="Q16" s="89">
        <v>4027793.59</v>
      </c>
      <c r="R16" s="83">
        <v>0</v>
      </c>
    </row>
    <row r="17" spans="4:18" x14ac:dyDescent="0.25">
      <c r="D17" s="83" t="s">
        <v>384</v>
      </c>
      <c r="F17" s="83">
        <v>138901</v>
      </c>
      <c r="I17" s="83">
        <v>500331</v>
      </c>
      <c r="J17" s="83" t="s">
        <v>767</v>
      </c>
      <c r="K17" s="83" t="s">
        <v>543</v>
      </c>
      <c r="L17" s="83" t="s">
        <v>26</v>
      </c>
      <c r="N17" s="89">
        <v>41629.4</v>
      </c>
      <c r="P17" s="89">
        <v>17535.12</v>
      </c>
      <c r="Q17" s="89">
        <v>59164.52</v>
      </c>
      <c r="R17" s="83">
        <v>0</v>
      </c>
    </row>
    <row r="18" spans="4:18" x14ac:dyDescent="0.25">
      <c r="D18" s="83" t="s">
        <v>384</v>
      </c>
      <c r="F18" s="83">
        <v>138901</v>
      </c>
      <c r="I18" s="83">
        <v>500400</v>
      </c>
      <c r="J18" s="83" t="s">
        <v>397</v>
      </c>
      <c r="K18" s="83" t="s">
        <v>544</v>
      </c>
      <c r="L18" s="83" t="s">
        <v>26</v>
      </c>
      <c r="N18" s="83">
        <v>-788.55</v>
      </c>
      <c r="P18" s="89">
        <v>115045.7</v>
      </c>
      <c r="Q18" s="89">
        <v>114862.04</v>
      </c>
      <c r="R18" s="83">
        <v>-604.89</v>
      </c>
    </row>
    <row r="19" spans="4:18" x14ac:dyDescent="0.25">
      <c r="D19" s="83" t="s">
        <v>384</v>
      </c>
      <c r="F19" s="83">
        <v>138901</v>
      </c>
      <c r="I19" s="83">
        <v>500400</v>
      </c>
      <c r="J19" s="83" t="s">
        <v>397</v>
      </c>
      <c r="K19" s="83" t="s">
        <v>543</v>
      </c>
      <c r="L19" s="83" t="s">
        <v>26</v>
      </c>
      <c r="N19" s="89">
        <v>13121.46</v>
      </c>
      <c r="P19" s="89">
        <v>12516.47</v>
      </c>
      <c r="Q19" s="83">
        <v>0</v>
      </c>
      <c r="R19" s="89">
        <v>25637.93</v>
      </c>
    </row>
    <row r="20" spans="4:18" x14ac:dyDescent="0.25">
      <c r="D20" s="83" t="s">
        <v>384</v>
      </c>
      <c r="F20" s="83">
        <v>138901</v>
      </c>
      <c r="I20" s="83">
        <v>500401</v>
      </c>
      <c r="J20" s="83" t="s">
        <v>398</v>
      </c>
      <c r="K20" s="83" t="s">
        <v>544</v>
      </c>
      <c r="L20" s="83" t="s">
        <v>26</v>
      </c>
      <c r="N20" s="89">
        <v>109263.73</v>
      </c>
      <c r="P20" s="89">
        <v>1499814.86</v>
      </c>
      <c r="Q20" s="89">
        <v>1493079.97</v>
      </c>
      <c r="R20" s="89">
        <v>115998.62</v>
      </c>
    </row>
    <row r="21" spans="4:18" x14ac:dyDescent="0.25">
      <c r="D21" s="83" t="s">
        <v>384</v>
      </c>
      <c r="F21" s="83">
        <v>138901</v>
      </c>
      <c r="I21" s="83">
        <v>500401</v>
      </c>
      <c r="J21" s="83" t="s">
        <v>398</v>
      </c>
      <c r="K21" s="83" t="s">
        <v>543</v>
      </c>
      <c r="L21" s="83" t="s">
        <v>26</v>
      </c>
      <c r="N21" s="89">
        <v>343199.62</v>
      </c>
      <c r="P21" s="89">
        <v>55802.01</v>
      </c>
      <c r="Q21" s="83">
        <v>0</v>
      </c>
      <c r="R21" s="89">
        <v>399001.63</v>
      </c>
    </row>
    <row r="22" spans="4:18" x14ac:dyDescent="0.25">
      <c r="D22" s="83" t="s">
        <v>384</v>
      </c>
      <c r="F22" s="83">
        <v>138901</v>
      </c>
      <c r="I22" s="83">
        <v>500470</v>
      </c>
      <c r="J22" s="83" t="s">
        <v>399</v>
      </c>
      <c r="K22" s="83" t="s">
        <v>544</v>
      </c>
      <c r="L22" s="83" t="s">
        <v>26</v>
      </c>
      <c r="N22" s="89">
        <v>50787.68</v>
      </c>
      <c r="P22" s="89">
        <v>12924787.630000001</v>
      </c>
      <c r="Q22" s="89">
        <v>12923138.390000001</v>
      </c>
      <c r="R22" s="89">
        <v>52436.92</v>
      </c>
    </row>
    <row r="23" spans="4:18" x14ac:dyDescent="0.25">
      <c r="D23" s="83" t="s">
        <v>384</v>
      </c>
      <c r="F23" s="83">
        <v>138901</v>
      </c>
      <c r="I23" s="83">
        <v>500470</v>
      </c>
      <c r="J23" s="83" t="s">
        <v>399</v>
      </c>
      <c r="K23" s="83" t="s">
        <v>543</v>
      </c>
      <c r="L23" s="83" t="s">
        <v>26</v>
      </c>
      <c r="N23" s="89">
        <v>60015.69</v>
      </c>
      <c r="P23" s="89">
        <v>674715.78</v>
      </c>
      <c r="Q23" s="83">
        <v>0</v>
      </c>
      <c r="R23" s="89">
        <v>734731.47</v>
      </c>
    </row>
    <row r="24" spans="4:18" x14ac:dyDescent="0.25">
      <c r="D24" s="83" t="s">
        <v>384</v>
      </c>
      <c r="F24" s="83">
        <v>138901</v>
      </c>
      <c r="I24" s="83">
        <v>500507</v>
      </c>
      <c r="J24" s="83" t="s">
        <v>642</v>
      </c>
      <c r="K24" s="83" t="s">
        <v>543</v>
      </c>
      <c r="L24" s="83" t="s">
        <v>26</v>
      </c>
      <c r="N24" s="89">
        <v>21148.14</v>
      </c>
      <c r="P24" s="89">
        <v>7758.12</v>
      </c>
      <c r="Q24" s="89">
        <v>17770.259999999998</v>
      </c>
      <c r="R24" s="89">
        <v>11136</v>
      </c>
    </row>
    <row r="25" spans="4:18" x14ac:dyDescent="0.25">
      <c r="D25" s="83" t="s">
        <v>384</v>
      </c>
      <c r="F25" s="83">
        <v>138901</v>
      </c>
      <c r="I25" s="83">
        <v>500538</v>
      </c>
      <c r="J25" s="83" t="s">
        <v>403</v>
      </c>
      <c r="K25" s="83" t="s">
        <v>544</v>
      </c>
      <c r="L25" s="83" t="s">
        <v>26</v>
      </c>
      <c r="N25" s="89">
        <v>4320.24</v>
      </c>
      <c r="P25" s="89">
        <v>143764.53</v>
      </c>
      <c r="Q25" s="89">
        <v>143377.45000000001</v>
      </c>
      <c r="R25" s="89">
        <v>4707.32</v>
      </c>
    </row>
    <row r="26" spans="4:18" x14ac:dyDescent="0.25">
      <c r="D26" s="83" t="s">
        <v>384</v>
      </c>
      <c r="F26" s="83">
        <v>138901</v>
      </c>
      <c r="I26" s="83">
        <v>500538</v>
      </c>
      <c r="J26" s="83" t="s">
        <v>403</v>
      </c>
      <c r="K26" s="83" t="s">
        <v>543</v>
      </c>
      <c r="L26" s="83" t="s">
        <v>26</v>
      </c>
      <c r="N26" s="89">
        <v>28618.7</v>
      </c>
      <c r="P26" s="89">
        <v>22923.32</v>
      </c>
      <c r="Q26" s="89">
        <v>16886.43</v>
      </c>
      <c r="R26" s="89">
        <v>34655.589999999997</v>
      </c>
    </row>
    <row r="27" spans="4:18" x14ac:dyDescent="0.25">
      <c r="D27" s="83" t="s">
        <v>384</v>
      </c>
      <c r="F27" s="83">
        <v>138901</v>
      </c>
      <c r="I27" s="83">
        <v>500613</v>
      </c>
      <c r="J27" s="83" t="s">
        <v>411</v>
      </c>
      <c r="K27" s="83" t="s">
        <v>543</v>
      </c>
      <c r="L27" s="83" t="s">
        <v>26</v>
      </c>
      <c r="N27" s="89">
        <v>954458.1</v>
      </c>
      <c r="P27" s="89">
        <v>24520.71</v>
      </c>
      <c r="Q27" s="89">
        <v>5000</v>
      </c>
      <c r="R27" s="89">
        <v>973978.81</v>
      </c>
    </row>
    <row r="28" spans="4:18" x14ac:dyDescent="0.25">
      <c r="D28" s="83" t="s">
        <v>384</v>
      </c>
      <c r="F28" s="83">
        <v>138901</v>
      </c>
      <c r="I28" s="83">
        <v>500626</v>
      </c>
      <c r="J28" s="83" t="s">
        <v>769</v>
      </c>
      <c r="K28" s="83" t="s">
        <v>544</v>
      </c>
      <c r="L28" s="83" t="s">
        <v>26</v>
      </c>
      <c r="N28" s="89">
        <v>-13854.44</v>
      </c>
      <c r="P28" s="89">
        <v>387961.2</v>
      </c>
      <c r="Q28" s="89">
        <v>386096.08</v>
      </c>
      <c r="R28" s="89">
        <v>-11989.32</v>
      </c>
    </row>
    <row r="29" spans="4:18" x14ac:dyDescent="0.25">
      <c r="D29" s="83" t="s">
        <v>384</v>
      </c>
      <c r="F29" s="83">
        <v>138901</v>
      </c>
      <c r="I29" s="83">
        <v>500626</v>
      </c>
      <c r="J29" s="83" t="s">
        <v>769</v>
      </c>
      <c r="K29" s="83" t="s">
        <v>543</v>
      </c>
      <c r="L29" s="83" t="s">
        <v>26</v>
      </c>
      <c r="N29" s="89">
        <v>267966.23</v>
      </c>
      <c r="P29" s="89">
        <v>33673.019999999997</v>
      </c>
      <c r="Q29" s="89">
        <v>169542.46</v>
      </c>
      <c r="R29" s="89">
        <v>132096.79</v>
      </c>
    </row>
    <row r="30" spans="4:18" x14ac:dyDescent="0.25">
      <c r="D30" s="83" t="s">
        <v>384</v>
      </c>
      <c r="F30" s="83">
        <v>138901</v>
      </c>
      <c r="I30" s="83">
        <v>500629</v>
      </c>
      <c r="J30" s="83" t="s">
        <v>412</v>
      </c>
      <c r="K30" s="83" t="s">
        <v>543</v>
      </c>
      <c r="L30" s="83" t="s">
        <v>26</v>
      </c>
      <c r="N30" s="89">
        <v>5430.31</v>
      </c>
      <c r="P30" s="89">
        <v>19043.96</v>
      </c>
      <c r="Q30" s="89">
        <v>19911.169999999998</v>
      </c>
      <c r="R30" s="89">
        <v>4563.1000000000004</v>
      </c>
    </row>
    <row r="31" spans="4:18" x14ac:dyDescent="0.25">
      <c r="D31" s="83" t="s">
        <v>384</v>
      </c>
      <c r="F31" s="83">
        <v>138901</v>
      </c>
      <c r="I31" s="83">
        <v>500630</v>
      </c>
      <c r="J31" s="83" t="s">
        <v>770</v>
      </c>
      <c r="K31" s="83" t="s">
        <v>544</v>
      </c>
      <c r="L31" s="83" t="s">
        <v>26</v>
      </c>
      <c r="N31" s="89">
        <v>-898162.83</v>
      </c>
      <c r="P31" s="89">
        <v>12720109.98</v>
      </c>
      <c r="Q31" s="89">
        <v>12371611.77</v>
      </c>
      <c r="R31" s="89">
        <v>-549664.62</v>
      </c>
    </row>
    <row r="32" spans="4:18" x14ac:dyDescent="0.25">
      <c r="D32" s="83" t="s">
        <v>384</v>
      </c>
      <c r="F32" s="83">
        <v>138901</v>
      </c>
      <c r="I32" s="83">
        <v>500630</v>
      </c>
      <c r="J32" s="83" t="s">
        <v>770</v>
      </c>
      <c r="K32" s="83" t="s">
        <v>543</v>
      </c>
      <c r="L32" s="83" t="s">
        <v>26</v>
      </c>
      <c r="N32" s="89">
        <v>24311182.510000002</v>
      </c>
      <c r="P32" s="89">
        <v>2219502.35</v>
      </c>
      <c r="Q32" s="83">
        <v>0</v>
      </c>
      <c r="R32" s="89">
        <v>26530684.859999999</v>
      </c>
    </row>
    <row r="33" spans="4:18" x14ac:dyDescent="0.25">
      <c r="D33" s="83" t="s">
        <v>384</v>
      </c>
      <c r="F33" s="83">
        <v>138901</v>
      </c>
      <c r="I33" s="83">
        <v>500640</v>
      </c>
      <c r="J33" s="83" t="s">
        <v>414</v>
      </c>
      <c r="K33" s="83" t="s">
        <v>544</v>
      </c>
      <c r="L33" s="83" t="s">
        <v>26</v>
      </c>
      <c r="N33" s="89">
        <v>-196130.16</v>
      </c>
      <c r="P33" s="89">
        <v>5072032.6500000004</v>
      </c>
      <c r="Q33" s="89">
        <v>5070822.95</v>
      </c>
      <c r="R33" s="89">
        <v>-194920.46</v>
      </c>
    </row>
    <row r="34" spans="4:18" x14ac:dyDescent="0.25">
      <c r="D34" s="83" t="s">
        <v>384</v>
      </c>
      <c r="F34" s="83">
        <v>138901</v>
      </c>
      <c r="I34" s="83">
        <v>500640</v>
      </c>
      <c r="J34" s="83" t="s">
        <v>414</v>
      </c>
      <c r="K34" s="83" t="s">
        <v>543</v>
      </c>
      <c r="L34" s="83" t="s">
        <v>26</v>
      </c>
      <c r="N34" s="89">
        <v>277402.26</v>
      </c>
      <c r="P34" s="89">
        <v>741849.52</v>
      </c>
      <c r="Q34" s="83">
        <v>0</v>
      </c>
      <c r="R34" s="89">
        <v>1019251.78</v>
      </c>
    </row>
    <row r="35" spans="4:18" x14ac:dyDescent="0.25">
      <c r="D35" s="83" t="s">
        <v>384</v>
      </c>
      <c r="F35" s="83">
        <v>138901</v>
      </c>
      <c r="I35" s="83">
        <v>500642</v>
      </c>
      <c r="J35" s="83" t="s">
        <v>414</v>
      </c>
      <c r="K35" s="83" t="s">
        <v>544</v>
      </c>
      <c r="L35" s="83" t="s">
        <v>26</v>
      </c>
      <c r="N35" s="89">
        <v>-286384.45</v>
      </c>
      <c r="P35" s="89">
        <v>6053063.8799999999</v>
      </c>
      <c r="Q35" s="89">
        <v>6051377.5899999999</v>
      </c>
      <c r="R35" s="89">
        <v>-284698.15999999997</v>
      </c>
    </row>
    <row r="36" spans="4:18" x14ac:dyDescent="0.25">
      <c r="D36" s="83" t="s">
        <v>384</v>
      </c>
      <c r="F36" s="83">
        <v>138901</v>
      </c>
      <c r="I36" s="83">
        <v>500642</v>
      </c>
      <c r="J36" s="83" t="s">
        <v>414</v>
      </c>
      <c r="K36" s="83" t="s">
        <v>543</v>
      </c>
      <c r="L36" s="83" t="s">
        <v>26</v>
      </c>
      <c r="N36" s="89">
        <v>399674.18</v>
      </c>
      <c r="P36" s="89">
        <v>1079009.8899999999</v>
      </c>
      <c r="Q36" s="83">
        <v>0</v>
      </c>
      <c r="R36" s="89">
        <v>1478684.07</v>
      </c>
    </row>
    <row r="37" spans="4:18" x14ac:dyDescent="0.25">
      <c r="D37" s="83" t="s">
        <v>384</v>
      </c>
      <c r="F37" s="83">
        <v>138901</v>
      </c>
      <c r="I37" s="83">
        <v>500677</v>
      </c>
      <c r="J37" s="83" t="s">
        <v>750</v>
      </c>
      <c r="K37" s="83" t="s">
        <v>544</v>
      </c>
      <c r="L37" s="83" t="s">
        <v>26</v>
      </c>
      <c r="N37" s="89">
        <v>-83016.240000000005</v>
      </c>
      <c r="P37" s="89">
        <v>16056848.960000001</v>
      </c>
      <c r="Q37" s="89">
        <v>16051269.189999999</v>
      </c>
      <c r="R37" s="89">
        <v>-77436.47</v>
      </c>
    </row>
    <row r="38" spans="4:18" x14ac:dyDescent="0.25">
      <c r="D38" s="83" t="s">
        <v>384</v>
      </c>
      <c r="F38" s="83">
        <v>138901</v>
      </c>
      <c r="I38" s="83">
        <v>500677</v>
      </c>
      <c r="J38" s="83" t="s">
        <v>750</v>
      </c>
      <c r="K38" s="83" t="s">
        <v>543</v>
      </c>
      <c r="L38" s="83" t="s">
        <v>26</v>
      </c>
      <c r="N38" s="89">
        <v>457881.75</v>
      </c>
      <c r="P38" s="89">
        <v>3804453.2</v>
      </c>
      <c r="Q38" s="83">
        <v>0</v>
      </c>
      <c r="R38" s="89">
        <v>4262334.95</v>
      </c>
    </row>
    <row r="39" spans="4:18" x14ac:dyDescent="0.25">
      <c r="D39" s="83" t="s">
        <v>384</v>
      </c>
      <c r="F39" s="83">
        <v>138901</v>
      </c>
      <c r="I39" s="83">
        <v>500679</v>
      </c>
      <c r="J39" s="83" t="s">
        <v>416</v>
      </c>
      <c r="K39" s="83" t="s">
        <v>544</v>
      </c>
      <c r="L39" s="83" t="s">
        <v>26</v>
      </c>
      <c r="N39" s="89">
        <v>-61789.61</v>
      </c>
      <c r="P39" s="89">
        <v>5630001.5599999996</v>
      </c>
      <c r="Q39" s="89">
        <v>5604455.6100000003</v>
      </c>
      <c r="R39" s="89">
        <v>-36243.660000000003</v>
      </c>
    </row>
    <row r="40" spans="4:18" x14ac:dyDescent="0.25">
      <c r="D40" s="83" t="s">
        <v>384</v>
      </c>
      <c r="F40" s="83">
        <v>138901</v>
      </c>
      <c r="I40" s="83">
        <v>500679</v>
      </c>
      <c r="J40" s="83" t="s">
        <v>416</v>
      </c>
      <c r="K40" s="83" t="s">
        <v>543</v>
      </c>
      <c r="L40" s="83" t="s">
        <v>26</v>
      </c>
      <c r="N40" s="89">
        <v>1778034.85</v>
      </c>
      <c r="P40" s="89">
        <v>1161141.8600000001</v>
      </c>
      <c r="Q40" s="83">
        <v>0</v>
      </c>
      <c r="R40" s="89">
        <v>2939176.71</v>
      </c>
    </row>
    <row r="41" spans="4:18" x14ac:dyDescent="0.25">
      <c r="D41" s="83" t="s">
        <v>384</v>
      </c>
      <c r="F41" s="83">
        <v>138901</v>
      </c>
      <c r="I41" s="83">
        <v>500682</v>
      </c>
      <c r="J41" s="83" t="s">
        <v>771</v>
      </c>
      <c r="K41" s="83" t="s">
        <v>544</v>
      </c>
      <c r="L41" s="83" t="s">
        <v>26</v>
      </c>
      <c r="N41" s="83">
        <v>835.41</v>
      </c>
      <c r="P41" s="89">
        <v>16926.59</v>
      </c>
      <c r="Q41" s="89">
        <v>16882.22</v>
      </c>
      <c r="R41" s="83">
        <v>879.78</v>
      </c>
    </row>
    <row r="42" spans="4:18" x14ac:dyDescent="0.25">
      <c r="D42" s="83" t="s">
        <v>384</v>
      </c>
      <c r="F42" s="83">
        <v>138901</v>
      </c>
      <c r="I42" s="83">
        <v>500682</v>
      </c>
      <c r="J42" s="83" t="s">
        <v>771</v>
      </c>
      <c r="K42" s="83" t="s">
        <v>543</v>
      </c>
      <c r="L42" s="83" t="s">
        <v>26</v>
      </c>
      <c r="N42" s="89">
        <v>11886.21</v>
      </c>
      <c r="P42" s="89">
        <v>8501.89</v>
      </c>
      <c r="Q42" s="83">
        <v>0</v>
      </c>
      <c r="R42" s="89">
        <v>20388.099999999999</v>
      </c>
    </row>
    <row r="43" spans="4:18" x14ac:dyDescent="0.25">
      <c r="D43" s="83" t="s">
        <v>384</v>
      </c>
      <c r="F43" s="83">
        <v>138901</v>
      </c>
      <c r="I43" s="83">
        <v>500686</v>
      </c>
      <c r="J43" s="83" t="s">
        <v>751</v>
      </c>
      <c r="K43" s="83" t="s">
        <v>544</v>
      </c>
      <c r="L43" s="83" t="s">
        <v>26</v>
      </c>
      <c r="N43" s="83">
        <v>-190.45</v>
      </c>
      <c r="P43" s="89">
        <v>149516.45000000001</v>
      </c>
      <c r="Q43" s="89">
        <v>149524.85999999999</v>
      </c>
      <c r="R43" s="83">
        <v>-198.86</v>
      </c>
    </row>
    <row r="44" spans="4:18" x14ac:dyDescent="0.25">
      <c r="D44" s="83" t="s">
        <v>384</v>
      </c>
      <c r="F44" s="83">
        <v>138901</v>
      </c>
      <c r="I44" s="83">
        <v>500686</v>
      </c>
      <c r="J44" s="83" t="s">
        <v>751</v>
      </c>
      <c r="K44" s="83" t="s">
        <v>543</v>
      </c>
      <c r="L44" s="83" t="s">
        <v>26</v>
      </c>
      <c r="N44" s="89">
        <v>8086.47</v>
      </c>
      <c r="P44" s="89">
        <v>14812.55</v>
      </c>
      <c r="Q44" s="89">
        <v>15309.45</v>
      </c>
      <c r="R44" s="89">
        <v>7589.57</v>
      </c>
    </row>
    <row r="45" spans="4:18" x14ac:dyDescent="0.25">
      <c r="D45" s="83" t="s">
        <v>384</v>
      </c>
      <c r="F45" s="83">
        <v>138901</v>
      </c>
      <c r="I45" s="83">
        <v>500693</v>
      </c>
      <c r="J45" s="83" t="s">
        <v>417</v>
      </c>
      <c r="K45" s="83" t="s">
        <v>543</v>
      </c>
      <c r="L45" s="83" t="s">
        <v>26</v>
      </c>
      <c r="N45" s="89">
        <v>277692.06</v>
      </c>
      <c r="P45" s="83">
        <v>0</v>
      </c>
      <c r="Q45" s="83">
        <v>0</v>
      </c>
      <c r="R45" s="89">
        <v>277692.06</v>
      </c>
    </row>
    <row r="46" spans="4:18" x14ac:dyDescent="0.25">
      <c r="D46" s="83" t="s">
        <v>384</v>
      </c>
      <c r="F46" s="83">
        <v>138901</v>
      </c>
      <c r="I46" s="83">
        <v>500708</v>
      </c>
      <c r="J46" s="83" t="s">
        <v>418</v>
      </c>
      <c r="K46" s="83" t="s">
        <v>544</v>
      </c>
      <c r="L46" s="83" t="s">
        <v>26</v>
      </c>
      <c r="N46" s="89">
        <v>12876.11</v>
      </c>
      <c r="P46" s="89">
        <v>3035993.35</v>
      </c>
      <c r="Q46" s="89">
        <v>3036562.26</v>
      </c>
      <c r="R46" s="89">
        <v>12307.2</v>
      </c>
    </row>
    <row r="47" spans="4:18" x14ac:dyDescent="0.25">
      <c r="D47" s="83" t="s">
        <v>384</v>
      </c>
      <c r="F47" s="83">
        <v>138901</v>
      </c>
      <c r="I47" s="83">
        <v>500708</v>
      </c>
      <c r="J47" s="83" t="s">
        <v>418</v>
      </c>
      <c r="K47" s="83" t="s">
        <v>543</v>
      </c>
      <c r="L47" s="83" t="s">
        <v>26</v>
      </c>
      <c r="N47" s="89">
        <v>170242.07</v>
      </c>
      <c r="P47" s="89">
        <v>224763.79</v>
      </c>
      <c r="Q47" s="89">
        <v>240408.83</v>
      </c>
      <c r="R47" s="89">
        <v>154597.03</v>
      </c>
    </row>
    <row r="48" spans="4:18" x14ac:dyDescent="0.25">
      <c r="D48" s="83" t="s">
        <v>384</v>
      </c>
      <c r="F48" s="83">
        <v>138901</v>
      </c>
      <c r="I48" s="83">
        <v>500709</v>
      </c>
      <c r="J48" s="83" t="s">
        <v>418</v>
      </c>
      <c r="K48" s="83" t="s">
        <v>544</v>
      </c>
      <c r="L48" s="83" t="s">
        <v>26</v>
      </c>
      <c r="N48" s="89">
        <v>-12201.93</v>
      </c>
      <c r="P48" s="89">
        <v>12035660.09</v>
      </c>
      <c r="Q48" s="89">
        <v>12037961.92</v>
      </c>
      <c r="R48" s="89">
        <v>-14503.76</v>
      </c>
    </row>
    <row r="49" spans="4:18" x14ac:dyDescent="0.25">
      <c r="D49" s="83" t="s">
        <v>384</v>
      </c>
      <c r="F49" s="83">
        <v>138901</v>
      </c>
      <c r="I49" s="83">
        <v>500709</v>
      </c>
      <c r="J49" s="83" t="s">
        <v>418</v>
      </c>
      <c r="K49" s="83" t="s">
        <v>543</v>
      </c>
      <c r="L49" s="83" t="s">
        <v>26</v>
      </c>
      <c r="N49" s="89">
        <v>753133.02</v>
      </c>
      <c r="P49" s="89">
        <v>909436.86</v>
      </c>
      <c r="Q49" s="89">
        <v>972739.64</v>
      </c>
      <c r="R49" s="89">
        <v>689830.24</v>
      </c>
    </row>
    <row r="50" spans="4:18" x14ac:dyDescent="0.25">
      <c r="D50" s="83" t="s">
        <v>384</v>
      </c>
      <c r="F50" s="83">
        <v>138901</v>
      </c>
      <c r="I50" s="83">
        <v>500724</v>
      </c>
      <c r="J50" s="83" t="s">
        <v>414</v>
      </c>
      <c r="K50" s="83" t="s">
        <v>544</v>
      </c>
      <c r="L50" s="83" t="s">
        <v>26</v>
      </c>
      <c r="N50" s="89">
        <v>-6624.31</v>
      </c>
      <c r="P50" s="89">
        <v>582136.39</v>
      </c>
      <c r="Q50" s="89">
        <v>579366.62</v>
      </c>
      <c r="R50" s="89">
        <v>-3854.54</v>
      </c>
    </row>
    <row r="51" spans="4:18" x14ac:dyDescent="0.25">
      <c r="D51" s="83" t="s">
        <v>384</v>
      </c>
      <c r="F51" s="83">
        <v>138901</v>
      </c>
      <c r="I51" s="83">
        <v>500724</v>
      </c>
      <c r="J51" s="83" t="s">
        <v>414</v>
      </c>
      <c r="K51" s="83" t="s">
        <v>543</v>
      </c>
      <c r="L51" s="83" t="s">
        <v>26</v>
      </c>
      <c r="N51" s="89">
        <v>346334.66</v>
      </c>
      <c r="P51" s="89">
        <v>222088.72</v>
      </c>
      <c r="Q51" s="89">
        <v>236955.77</v>
      </c>
      <c r="R51" s="89">
        <v>331467.61</v>
      </c>
    </row>
    <row r="52" spans="4:18" x14ac:dyDescent="0.25">
      <c r="D52" s="83" t="s">
        <v>384</v>
      </c>
      <c r="F52" s="83">
        <v>138901</v>
      </c>
      <c r="I52" s="83">
        <v>500732</v>
      </c>
      <c r="J52" s="83" t="s">
        <v>647</v>
      </c>
      <c r="K52" s="83" t="s">
        <v>544</v>
      </c>
      <c r="L52" s="83" t="s">
        <v>26</v>
      </c>
      <c r="N52" s="83">
        <v>502.41</v>
      </c>
      <c r="P52" s="89">
        <v>23360.49</v>
      </c>
      <c r="Q52" s="89">
        <v>23338.98</v>
      </c>
      <c r="R52" s="83">
        <v>523.91999999999996</v>
      </c>
    </row>
    <row r="53" spans="4:18" x14ac:dyDescent="0.25">
      <c r="D53" s="83" t="s">
        <v>384</v>
      </c>
      <c r="F53" s="83">
        <v>138901</v>
      </c>
      <c r="I53" s="83">
        <v>500732</v>
      </c>
      <c r="J53" s="83" t="s">
        <v>647</v>
      </c>
      <c r="K53" s="83" t="s">
        <v>543</v>
      </c>
      <c r="L53" s="83" t="s">
        <v>26</v>
      </c>
      <c r="N53" s="89">
        <v>1010.15</v>
      </c>
      <c r="P53" s="89">
        <v>3629.32</v>
      </c>
      <c r="Q53" s="89">
        <v>1976.89</v>
      </c>
      <c r="R53" s="89">
        <v>2662.58</v>
      </c>
    </row>
    <row r="54" spans="4:18" x14ac:dyDescent="0.25">
      <c r="D54" s="83" t="s">
        <v>384</v>
      </c>
      <c r="F54" s="83">
        <v>138901</v>
      </c>
      <c r="I54" s="83">
        <v>500734</v>
      </c>
      <c r="J54" s="83" t="s">
        <v>648</v>
      </c>
      <c r="K54" s="83" t="s">
        <v>544</v>
      </c>
      <c r="L54" s="83" t="s">
        <v>26</v>
      </c>
      <c r="N54" s="83">
        <v>-407.01</v>
      </c>
      <c r="P54" s="89">
        <v>183766.19</v>
      </c>
      <c r="Q54" s="89">
        <v>183309.68</v>
      </c>
      <c r="R54" s="83">
        <v>49.5</v>
      </c>
    </row>
    <row r="55" spans="4:18" x14ac:dyDescent="0.25">
      <c r="D55" s="83" t="s">
        <v>384</v>
      </c>
      <c r="F55" s="83">
        <v>138901</v>
      </c>
      <c r="I55" s="83">
        <v>500734</v>
      </c>
      <c r="J55" s="83" t="s">
        <v>648</v>
      </c>
      <c r="K55" s="83" t="s">
        <v>543</v>
      </c>
      <c r="L55" s="83" t="s">
        <v>26</v>
      </c>
      <c r="N55" s="89">
        <v>63986.32</v>
      </c>
      <c r="P55" s="89">
        <v>40341.79</v>
      </c>
      <c r="Q55" s="89">
        <v>46946.55</v>
      </c>
      <c r="R55" s="89">
        <v>57381.56</v>
      </c>
    </row>
    <row r="56" spans="4:18" x14ac:dyDescent="0.25">
      <c r="D56" s="83" t="s">
        <v>384</v>
      </c>
      <c r="F56" s="83">
        <v>138901</v>
      </c>
      <c r="I56" s="83">
        <v>500735</v>
      </c>
      <c r="J56" s="83" t="s">
        <v>773</v>
      </c>
      <c r="K56" s="83" t="s">
        <v>544</v>
      </c>
      <c r="L56" s="83" t="s">
        <v>26</v>
      </c>
      <c r="N56" s="89">
        <v>188139.6</v>
      </c>
      <c r="P56" s="89">
        <v>5620860.9400000004</v>
      </c>
      <c r="Q56" s="89">
        <v>5616814.9900000002</v>
      </c>
      <c r="R56" s="89">
        <v>192185.55</v>
      </c>
    </row>
    <row r="57" spans="4:18" x14ac:dyDescent="0.25">
      <c r="D57" s="83" t="s">
        <v>384</v>
      </c>
      <c r="F57" s="83">
        <v>138901</v>
      </c>
      <c r="I57" s="83">
        <v>500735</v>
      </c>
      <c r="J57" s="83" t="s">
        <v>773</v>
      </c>
      <c r="K57" s="83" t="s">
        <v>543</v>
      </c>
      <c r="L57" s="83" t="s">
        <v>26</v>
      </c>
      <c r="N57" s="89">
        <v>6067630.1600000001</v>
      </c>
      <c r="P57" s="89">
        <v>1262842.1299999999</v>
      </c>
      <c r="Q57" s="89">
        <v>6091436.6399999997</v>
      </c>
      <c r="R57" s="89">
        <v>1239035.6499999999</v>
      </c>
    </row>
    <row r="58" spans="4:18" x14ac:dyDescent="0.25">
      <c r="D58" s="83" t="s">
        <v>384</v>
      </c>
      <c r="F58" s="83">
        <v>138901</v>
      </c>
      <c r="I58" s="83">
        <v>500746</v>
      </c>
      <c r="J58" s="83" t="s">
        <v>420</v>
      </c>
      <c r="K58" s="83" t="s">
        <v>544</v>
      </c>
      <c r="L58" s="83" t="s">
        <v>26</v>
      </c>
      <c r="N58" s="89">
        <v>243034.19</v>
      </c>
      <c r="P58" s="89">
        <v>2512846.63</v>
      </c>
      <c r="Q58" s="89">
        <v>2512514.79</v>
      </c>
      <c r="R58" s="89">
        <v>243366.03</v>
      </c>
    </row>
    <row r="59" spans="4:18" x14ac:dyDescent="0.25">
      <c r="D59" s="83" t="s">
        <v>384</v>
      </c>
      <c r="F59" s="83">
        <v>138901</v>
      </c>
      <c r="I59" s="83">
        <v>500746</v>
      </c>
      <c r="J59" s="83" t="s">
        <v>420</v>
      </c>
      <c r="K59" s="83" t="s">
        <v>543</v>
      </c>
      <c r="L59" s="83" t="s">
        <v>26</v>
      </c>
      <c r="N59" s="89">
        <v>-147996.88</v>
      </c>
      <c r="P59" s="89">
        <v>953692.06</v>
      </c>
      <c r="Q59" s="83">
        <v>0</v>
      </c>
      <c r="R59" s="89">
        <v>805695.18</v>
      </c>
    </row>
    <row r="60" spans="4:18" x14ac:dyDescent="0.25">
      <c r="D60" s="83" t="s">
        <v>384</v>
      </c>
      <c r="F60" s="83">
        <v>138901</v>
      </c>
      <c r="I60" s="83">
        <v>500749</v>
      </c>
      <c r="J60" s="83" t="s">
        <v>421</v>
      </c>
      <c r="K60" s="83" t="s">
        <v>544</v>
      </c>
      <c r="L60" s="83" t="s">
        <v>26</v>
      </c>
      <c r="N60" s="89">
        <v>185943.77</v>
      </c>
      <c r="P60" s="89">
        <v>1976070.48</v>
      </c>
      <c r="Q60" s="89">
        <v>1981139.66</v>
      </c>
      <c r="R60" s="89">
        <v>180874.59</v>
      </c>
    </row>
    <row r="61" spans="4:18" x14ac:dyDescent="0.25">
      <c r="D61" s="83" t="s">
        <v>384</v>
      </c>
      <c r="F61" s="83">
        <v>138901</v>
      </c>
      <c r="I61" s="83">
        <v>500749</v>
      </c>
      <c r="J61" s="83" t="s">
        <v>421</v>
      </c>
      <c r="K61" s="83" t="s">
        <v>543</v>
      </c>
      <c r="L61" s="83" t="s">
        <v>26</v>
      </c>
      <c r="N61" s="89">
        <v>1259552.1000000001</v>
      </c>
      <c r="P61" s="89">
        <v>459710.67</v>
      </c>
      <c r="Q61" s="83">
        <v>0</v>
      </c>
      <c r="R61" s="89">
        <v>1719262.77</v>
      </c>
    </row>
    <row r="62" spans="4:18" x14ac:dyDescent="0.25">
      <c r="D62" s="83" t="s">
        <v>384</v>
      </c>
      <c r="F62" s="83">
        <v>138901</v>
      </c>
      <c r="I62" s="83">
        <v>500776</v>
      </c>
      <c r="J62" s="83" t="s">
        <v>424</v>
      </c>
      <c r="K62" s="83" t="s">
        <v>544</v>
      </c>
      <c r="L62" s="83" t="s">
        <v>26</v>
      </c>
      <c r="N62" s="89">
        <v>-16226.62</v>
      </c>
      <c r="P62" s="89">
        <v>2652268.37</v>
      </c>
      <c r="Q62" s="89">
        <v>2645268.8199999998</v>
      </c>
      <c r="R62" s="89">
        <v>-9227.07</v>
      </c>
    </row>
    <row r="63" spans="4:18" x14ac:dyDescent="0.25">
      <c r="D63" s="83" t="s">
        <v>384</v>
      </c>
      <c r="F63" s="83">
        <v>138901</v>
      </c>
      <c r="I63" s="83">
        <v>500776</v>
      </c>
      <c r="J63" s="83" t="s">
        <v>424</v>
      </c>
      <c r="K63" s="83" t="s">
        <v>543</v>
      </c>
      <c r="L63" s="83" t="s">
        <v>26</v>
      </c>
      <c r="N63" s="89">
        <v>486473.14</v>
      </c>
      <c r="P63" s="89">
        <v>441268.43</v>
      </c>
      <c r="Q63" s="83">
        <v>0</v>
      </c>
      <c r="R63" s="89">
        <v>927741.57</v>
      </c>
    </row>
    <row r="64" spans="4:18" x14ac:dyDescent="0.25">
      <c r="D64" s="83" t="s">
        <v>384</v>
      </c>
      <c r="F64" s="83">
        <v>138901</v>
      </c>
      <c r="I64" s="83">
        <v>500781</v>
      </c>
      <c r="J64" s="83" t="s">
        <v>424</v>
      </c>
      <c r="K64" s="83" t="s">
        <v>544</v>
      </c>
      <c r="L64" s="83" t="s">
        <v>26</v>
      </c>
      <c r="N64" s="89">
        <v>5241.5600000000004</v>
      </c>
      <c r="P64" s="89">
        <v>585860.43000000005</v>
      </c>
      <c r="Q64" s="89">
        <v>584244.56000000006</v>
      </c>
      <c r="R64" s="89">
        <v>6857.43</v>
      </c>
    </row>
    <row r="65" spans="4:18" x14ac:dyDescent="0.25">
      <c r="D65" s="83" t="s">
        <v>384</v>
      </c>
      <c r="F65" s="83">
        <v>138901</v>
      </c>
      <c r="I65" s="83">
        <v>500781</v>
      </c>
      <c r="J65" s="83" t="s">
        <v>424</v>
      </c>
      <c r="K65" s="83" t="s">
        <v>543</v>
      </c>
      <c r="L65" s="83" t="s">
        <v>26</v>
      </c>
      <c r="N65" s="89">
        <v>103317.4</v>
      </c>
      <c r="P65" s="89">
        <v>98394.32</v>
      </c>
      <c r="Q65" s="83">
        <v>0</v>
      </c>
      <c r="R65" s="89">
        <v>201711.72</v>
      </c>
    </row>
    <row r="66" spans="4:18" x14ac:dyDescent="0.25">
      <c r="D66" s="83" t="s">
        <v>384</v>
      </c>
      <c r="F66" s="83">
        <v>138901</v>
      </c>
      <c r="I66" s="83">
        <v>500787</v>
      </c>
      <c r="J66" s="83" t="s">
        <v>775</v>
      </c>
      <c r="K66" s="83" t="s">
        <v>544</v>
      </c>
      <c r="L66" s="83" t="s">
        <v>26</v>
      </c>
      <c r="N66" s="89">
        <v>-27416.720000000001</v>
      </c>
      <c r="P66" s="89">
        <v>64869.86</v>
      </c>
      <c r="Q66" s="89">
        <v>37453.14</v>
      </c>
      <c r="R66" s="83">
        <v>0</v>
      </c>
    </row>
    <row r="67" spans="4:18" x14ac:dyDescent="0.25">
      <c r="D67" s="83" t="s">
        <v>384</v>
      </c>
      <c r="F67" s="83">
        <v>138901</v>
      </c>
      <c r="I67" s="83">
        <v>500787</v>
      </c>
      <c r="J67" s="83" t="s">
        <v>775</v>
      </c>
      <c r="K67" s="83" t="s">
        <v>543</v>
      </c>
      <c r="L67" s="83" t="s">
        <v>26</v>
      </c>
      <c r="N67" s="89">
        <v>341566.04</v>
      </c>
      <c r="P67" s="83">
        <v>0</v>
      </c>
      <c r="Q67" s="89">
        <v>341566.04</v>
      </c>
      <c r="R67" s="83">
        <v>0</v>
      </c>
    </row>
    <row r="68" spans="4:18" x14ac:dyDescent="0.25">
      <c r="D68" s="83" t="s">
        <v>384</v>
      </c>
      <c r="F68" s="83">
        <v>138901</v>
      </c>
      <c r="I68" s="83">
        <v>500793</v>
      </c>
      <c r="J68" s="83" t="s">
        <v>753</v>
      </c>
      <c r="K68" s="83" t="s">
        <v>544</v>
      </c>
      <c r="L68" s="83" t="s">
        <v>26</v>
      </c>
      <c r="N68" s="89">
        <v>-8053.98</v>
      </c>
      <c r="P68" s="89">
        <v>286335.46000000002</v>
      </c>
      <c r="Q68" s="89">
        <v>286289.38</v>
      </c>
      <c r="R68" s="89">
        <v>-8007.9</v>
      </c>
    </row>
    <row r="69" spans="4:18" x14ac:dyDescent="0.25">
      <c r="D69" s="83" t="s">
        <v>384</v>
      </c>
      <c r="F69" s="83">
        <v>138901</v>
      </c>
      <c r="I69" s="83">
        <v>500793</v>
      </c>
      <c r="J69" s="83" t="s">
        <v>753</v>
      </c>
      <c r="K69" s="83" t="s">
        <v>543</v>
      </c>
      <c r="L69" s="83" t="s">
        <v>26</v>
      </c>
      <c r="N69" s="89">
        <v>52569</v>
      </c>
      <c r="P69" s="89">
        <v>45341.99</v>
      </c>
      <c r="Q69" s="89">
        <v>44561.11</v>
      </c>
      <c r="R69" s="89">
        <v>53349.88</v>
      </c>
    </row>
    <row r="70" spans="4:18" x14ac:dyDescent="0.25">
      <c r="D70" s="83" t="s">
        <v>384</v>
      </c>
      <c r="F70" s="83">
        <v>138901</v>
      </c>
      <c r="I70" s="83">
        <v>500805</v>
      </c>
      <c r="J70" s="83" t="s">
        <v>425</v>
      </c>
      <c r="K70" s="83" t="s">
        <v>544</v>
      </c>
      <c r="L70" s="83" t="s">
        <v>26</v>
      </c>
      <c r="N70" s="89">
        <v>-17373.16</v>
      </c>
      <c r="P70" s="89">
        <v>3078784.07</v>
      </c>
      <c r="Q70" s="89">
        <v>3077409.04</v>
      </c>
      <c r="R70" s="89">
        <v>-15998.13</v>
      </c>
    </row>
    <row r="71" spans="4:18" x14ac:dyDescent="0.25">
      <c r="D71" s="83" t="s">
        <v>384</v>
      </c>
      <c r="F71" s="83">
        <v>138901</v>
      </c>
      <c r="I71" s="83">
        <v>500805</v>
      </c>
      <c r="J71" s="83" t="s">
        <v>425</v>
      </c>
      <c r="K71" s="83" t="s">
        <v>543</v>
      </c>
      <c r="L71" s="83" t="s">
        <v>26</v>
      </c>
      <c r="N71" s="89">
        <v>109752.25</v>
      </c>
      <c r="P71" s="89">
        <v>935189.17</v>
      </c>
      <c r="Q71" s="83">
        <v>0</v>
      </c>
      <c r="R71" s="89">
        <v>1044941.42</v>
      </c>
    </row>
    <row r="72" spans="4:18" x14ac:dyDescent="0.25">
      <c r="D72" s="83" t="s">
        <v>384</v>
      </c>
      <c r="F72" s="83">
        <v>138901</v>
      </c>
      <c r="I72" s="83">
        <v>500807</v>
      </c>
      <c r="J72" s="83" t="s">
        <v>427</v>
      </c>
      <c r="K72" s="83" t="s">
        <v>544</v>
      </c>
      <c r="L72" s="83" t="s">
        <v>26</v>
      </c>
      <c r="N72" s="89">
        <v>-180215.14</v>
      </c>
      <c r="P72" s="89">
        <v>1458165.84</v>
      </c>
      <c r="Q72" s="89">
        <v>1438191.64</v>
      </c>
      <c r="R72" s="89">
        <v>-160240.94</v>
      </c>
    </row>
    <row r="73" spans="4:18" x14ac:dyDescent="0.25">
      <c r="D73" s="83" t="s">
        <v>384</v>
      </c>
      <c r="F73" s="83">
        <v>138901</v>
      </c>
      <c r="I73" s="83">
        <v>500807</v>
      </c>
      <c r="J73" s="83" t="s">
        <v>427</v>
      </c>
      <c r="K73" s="83" t="s">
        <v>543</v>
      </c>
      <c r="L73" s="83" t="s">
        <v>26</v>
      </c>
      <c r="N73" s="89">
        <v>1522134.34</v>
      </c>
      <c r="P73" s="89">
        <v>439320.45</v>
      </c>
      <c r="Q73" s="83">
        <v>0</v>
      </c>
      <c r="R73" s="89">
        <v>1961454.79</v>
      </c>
    </row>
    <row r="74" spans="4:18" x14ac:dyDescent="0.25">
      <c r="D74" s="83" t="s">
        <v>384</v>
      </c>
      <c r="F74" s="83">
        <v>138901</v>
      </c>
      <c r="I74" s="83">
        <v>500808</v>
      </c>
      <c r="J74" s="83" t="s">
        <v>427</v>
      </c>
      <c r="K74" s="83" t="s">
        <v>544</v>
      </c>
      <c r="L74" s="83" t="s">
        <v>26</v>
      </c>
      <c r="N74" s="89">
        <v>-137355.70000000001</v>
      </c>
      <c r="P74" s="89">
        <v>1031521.97</v>
      </c>
      <c r="Q74" s="89">
        <v>1014043.51</v>
      </c>
      <c r="R74" s="89">
        <v>-119877.24</v>
      </c>
    </row>
    <row r="75" spans="4:18" x14ac:dyDescent="0.25">
      <c r="D75" s="83" t="s">
        <v>384</v>
      </c>
      <c r="F75" s="83">
        <v>138901</v>
      </c>
      <c r="I75" s="83">
        <v>500808</v>
      </c>
      <c r="J75" s="83" t="s">
        <v>427</v>
      </c>
      <c r="K75" s="83" t="s">
        <v>543</v>
      </c>
      <c r="L75" s="83" t="s">
        <v>26</v>
      </c>
      <c r="N75" s="89">
        <v>1311603.6499999999</v>
      </c>
      <c r="P75" s="89">
        <v>384427.88</v>
      </c>
      <c r="Q75" s="83">
        <v>0</v>
      </c>
      <c r="R75" s="89">
        <v>1696031.53</v>
      </c>
    </row>
    <row r="76" spans="4:18" x14ac:dyDescent="0.25">
      <c r="D76" s="83" t="s">
        <v>384</v>
      </c>
      <c r="F76" s="83">
        <v>138901</v>
      </c>
      <c r="I76" s="83">
        <v>500827</v>
      </c>
      <c r="J76" s="83" t="s">
        <v>427</v>
      </c>
      <c r="K76" s="83" t="s">
        <v>544</v>
      </c>
      <c r="L76" s="83" t="s">
        <v>26</v>
      </c>
      <c r="N76" s="89">
        <v>-183326.98</v>
      </c>
      <c r="P76" s="89">
        <v>1273184.1399999999</v>
      </c>
      <c r="Q76" s="89">
        <v>1245513.55</v>
      </c>
      <c r="R76" s="89">
        <v>-155656.39000000001</v>
      </c>
    </row>
    <row r="77" spans="4:18" x14ac:dyDescent="0.25">
      <c r="D77" s="83" t="s">
        <v>384</v>
      </c>
      <c r="F77" s="83">
        <v>138901</v>
      </c>
      <c r="I77" s="83">
        <v>500827</v>
      </c>
      <c r="J77" s="83" t="s">
        <v>427</v>
      </c>
      <c r="K77" s="83" t="s">
        <v>543</v>
      </c>
      <c r="L77" s="83" t="s">
        <v>26</v>
      </c>
      <c r="N77" s="89">
        <v>2042311.19</v>
      </c>
      <c r="P77" s="89">
        <v>608598.35</v>
      </c>
      <c r="Q77" s="83">
        <v>0</v>
      </c>
      <c r="R77" s="89">
        <v>2650909.54</v>
      </c>
    </row>
    <row r="78" spans="4:18" x14ac:dyDescent="0.25">
      <c r="D78" s="83" t="s">
        <v>384</v>
      </c>
      <c r="F78" s="83">
        <v>138901</v>
      </c>
      <c r="I78" s="83">
        <v>500840</v>
      </c>
      <c r="J78" s="83" t="s">
        <v>428</v>
      </c>
      <c r="K78" s="83" t="s">
        <v>544</v>
      </c>
      <c r="L78" s="83" t="s">
        <v>26</v>
      </c>
      <c r="N78" s="89">
        <v>-14838.22</v>
      </c>
      <c r="P78" s="89">
        <v>263717.43</v>
      </c>
      <c r="Q78" s="89">
        <v>262398.15000000002</v>
      </c>
      <c r="R78" s="89">
        <v>-13518.94</v>
      </c>
    </row>
    <row r="79" spans="4:18" x14ac:dyDescent="0.25">
      <c r="D79" s="83" t="s">
        <v>384</v>
      </c>
      <c r="F79" s="83">
        <v>138901</v>
      </c>
      <c r="I79" s="83">
        <v>500840</v>
      </c>
      <c r="J79" s="83" t="s">
        <v>428</v>
      </c>
      <c r="K79" s="83" t="s">
        <v>543</v>
      </c>
      <c r="L79" s="83" t="s">
        <v>26</v>
      </c>
      <c r="N79" s="89">
        <v>292247.34999999998</v>
      </c>
      <c r="P79" s="89">
        <v>105748.16</v>
      </c>
      <c r="Q79" s="89">
        <v>269193.78000000003</v>
      </c>
      <c r="R79" s="89">
        <v>128801.73</v>
      </c>
    </row>
    <row r="80" spans="4:18" x14ac:dyDescent="0.25">
      <c r="D80" s="83" t="s">
        <v>384</v>
      </c>
      <c r="F80" s="83">
        <v>138901</v>
      </c>
      <c r="I80" s="83">
        <v>500845</v>
      </c>
      <c r="J80" s="83" t="s">
        <v>754</v>
      </c>
      <c r="K80" s="83" t="s">
        <v>544</v>
      </c>
      <c r="L80" s="83" t="s">
        <v>26</v>
      </c>
      <c r="N80" s="89">
        <v>-277722.18</v>
      </c>
      <c r="P80" s="89">
        <v>3179140.72</v>
      </c>
      <c r="Q80" s="89">
        <v>3140391.7</v>
      </c>
      <c r="R80" s="89">
        <v>-238973.16</v>
      </c>
    </row>
    <row r="81" spans="4:18" x14ac:dyDescent="0.25">
      <c r="D81" s="83" t="s">
        <v>384</v>
      </c>
      <c r="F81" s="83">
        <v>138901</v>
      </c>
      <c r="I81" s="83">
        <v>500845</v>
      </c>
      <c r="J81" s="83" t="s">
        <v>754</v>
      </c>
      <c r="K81" s="83" t="s">
        <v>543</v>
      </c>
      <c r="L81" s="83" t="s">
        <v>26</v>
      </c>
      <c r="N81" s="89">
        <v>2880982.14</v>
      </c>
      <c r="P81" s="89">
        <v>1415361.93</v>
      </c>
      <c r="Q81" s="83">
        <v>0</v>
      </c>
      <c r="R81" s="89">
        <v>4296344.07</v>
      </c>
    </row>
    <row r="82" spans="4:18" x14ac:dyDescent="0.25">
      <c r="D82" s="83" t="s">
        <v>384</v>
      </c>
      <c r="F82" s="83">
        <v>138901</v>
      </c>
      <c r="I82" s="83">
        <v>500846</v>
      </c>
      <c r="J82" s="83" t="s">
        <v>754</v>
      </c>
      <c r="K82" s="83" t="s">
        <v>544</v>
      </c>
      <c r="L82" s="83" t="s">
        <v>26</v>
      </c>
      <c r="N82" s="89">
        <v>-14361.43</v>
      </c>
      <c r="P82" s="89">
        <v>208479.16</v>
      </c>
      <c r="Q82" s="89">
        <v>206674.07</v>
      </c>
      <c r="R82" s="89">
        <v>-12556.34</v>
      </c>
    </row>
    <row r="83" spans="4:18" x14ac:dyDescent="0.25">
      <c r="D83" s="83" t="s">
        <v>384</v>
      </c>
      <c r="F83" s="83">
        <v>138901</v>
      </c>
      <c r="I83" s="83">
        <v>500846</v>
      </c>
      <c r="J83" s="83" t="s">
        <v>754</v>
      </c>
      <c r="K83" s="83" t="s">
        <v>543</v>
      </c>
      <c r="L83" s="83" t="s">
        <v>26</v>
      </c>
      <c r="N83" s="89">
        <v>135631.25</v>
      </c>
      <c r="P83" s="89">
        <v>65933.009999999995</v>
      </c>
      <c r="Q83" s="83">
        <v>0</v>
      </c>
      <c r="R83" s="89">
        <v>201564.26</v>
      </c>
    </row>
    <row r="84" spans="4:18" x14ac:dyDescent="0.25">
      <c r="D84" s="83" t="s">
        <v>384</v>
      </c>
      <c r="F84" s="83">
        <v>138901</v>
      </c>
      <c r="I84" s="83">
        <v>500875</v>
      </c>
      <c r="J84" s="83" t="s">
        <v>777</v>
      </c>
      <c r="K84" s="83" t="s">
        <v>544</v>
      </c>
      <c r="L84" s="83" t="s">
        <v>26</v>
      </c>
      <c r="N84" s="89">
        <v>-2583.5500000000002</v>
      </c>
      <c r="P84" s="89">
        <v>97946.42</v>
      </c>
      <c r="Q84" s="89">
        <v>98030.7</v>
      </c>
      <c r="R84" s="89">
        <v>-2667.83</v>
      </c>
    </row>
    <row r="85" spans="4:18" x14ac:dyDescent="0.25">
      <c r="D85" s="83" t="s">
        <v>384</v>
      </c>
      <c r="F85" s="83">
        <v>138901</v>
      </c>
      <c r="I85" s="83">
        <v>500875</v>
      </c>
      <c r="J85" s="83" t="s">
        <v>777</v>
      </c>
      <c r="K85" s="83" t="s">
        <v>543</v>
      </c>
      <c r="L85" s="83" t="s">
        <v>26</v>
      </c>
      <c r="N85" s="89">
        <v>26621.72</v>
      </c>
      <c r="P85" s="89">
        <v>95729.67</v>
      </c>
      <c r="Q85" s="83">
        <v>0</v>
      </c>
      <c r="R85" s="89">
        <v>122351.39</v>
      </c>
    </row>
    <row r="86" spans="4:18" x14ac:dyDescent="0.25">
      <c r="D86" s="83" t="s">
        <v>384</v>
      </c>
      <c r="F86" s="83">
        <v>138901</v>
      </c>
      <c r="I86" s="83">
        <v>500877</v>
      </c>
      <c r="J86" s="83" t="s">
        <v>634</v>
      </c>
      <c r="K86" s="83" t="s">
        <v>544</v>
      </c>
      <c r="L86" s="83" t="s">
        <v>26</v>
      </c>
      <c r="N86" s="89">
        <v>-209577.73</v>
      </c>
      <c r="P86" s="89">
        <v>2465650.89</v>
      </c>
      <c r="Q86" s="89">
        <v>2434958.9900000002</v>
      </c>
      <c r="R86" s="89">
        <v>-178885.83</v>
      </c>
    </row>
    <row r="87" spans="4:18" x14ac:dyDescent="0.25">
      <c r="D87" s="83" t="s">
        <v>384</v>
      </c>
      <c r="F87" s="83">
        <v>138901</v>
      </c>
      <c r="I87" s="83">
        <v>500877</v>
      </c>
      <c r="J87" s="83" t="s">
        <v>634</v>
      </c>
      <c r="K87" s="83" t="s">
        <v>543</v>
      </c>
      <c r="L87" s="83" t="s">
        <v>26</v>
      </c>
      <c r="N87" s="89">
        <v>2271536.8199999998</v>
      </c>
      <c r="P87" s="89">
        <v>1012573.02</v>
      </c>
      <c r="Q87" s="83">
        <v>0</v>
      </c>
      <c r="R87" s="89">
        <v>3284109.84</v>
      </c>
    </row>
    <row r="88" spans="4:18" x14ac:dyDescent="0.25">
      <c r="D88" s="83" t="s">
        <v>384</v>
      </c>
      <c r="F88" s="83">
        <v>138901</v>
      </c>
      <c r="I88" s="83">
        <v>500878</v>
      </c>
      <c r="J88" s="83" t="s">
        <v>430</v>
      </c>
      <c r="K88" s="83" t="s">
        <v>543</v>
      </c>
      <c r="L88" s="83" t="s">
        <v>26</v>
      </c>
      <c r="N88" s="89">
        <v>1413.33</v>
      </c>
      <c r="P88" s="89">
        <v>7012.05</v>
      </c>
      <c r="Q88" s="89">
        <v>7279.43</v>
      </c>
      <c r="R88" s="89">
        <v>1145.95</v>
      </c>
    </row>
    <row r="89" spans="4:18" x14ac:dyDescent="0.25">
      <c r="D89" s="83" t="s">
        <v>384</v>
      </c>
      <c r="F89" s="83">
        <v>138901</v>
      </c>
      <c r="I89" s="83">
        <v>500883</v>
      </c>
      <c r="J89" s="83" t="s">
        <v>431</v>
      </c>
      <c r="K89" s="83" t="s">
        <v>544</v>
      </c>
      <c r="L89" s="83" t="s">
        <v>26</v>
      </c>
      <c r="N89" s="89">
        <v>-31725.85</v>
      </c>
      <c r="P89" s="89">
        <v>143856.5</v>
      </c>
      <c r="Q89" s="89">
        <v>143713.12</v>
      </c>
      <c r="R89" s="89">
        <v>-31582.47</v>
      </c>
    </row>
    <row r="90" spans="4:18" x14ac:dyDescent="0.25">
      <c r="D90" s="83" t="s">
        <v>384</v>
      </c>
      <c r="F90" s="83">
        <v>138901</v>
      </c>
      <c r="I90" s="83">
        <v>500883</v>
      </c>
      <c r="J90" s="83" t="s">
        <v>431</v>
      </c>
      <c r="K90" s="83" t="s">
        <v>543</v>
      </c>
      <c r="L90" s="83" t="s">
        <v>26</v>
      </c>
      <c r="N90" s="89">
        <v>79545.19</v>
      </c>
      <c r="P90" s="89">
        <v>49224.66</v>
      </c>
      <c r="Q90" s="89">
        <v>51252.87</v>
      </c>
      <c r="R90" s="89">
        <v>77516.98</v>
      </c>
    </row>
    <row r="91" spans="4:18" x14ac:dyDescent="0.25">
      <c r="D91" s="83" t="s">
        <v>384</v>
      </c>
      <c r="F91" s="83">
        <v>138901</v>
      </c>
      <c r="I91" s="83">
        <v>500884</v>
      </c>
      <c r="J91" s="83" t="s">
        <v>431</v>
      </c>
      <c r="K91" s="83" t="s">
        <v>544</v>
      </c>
      <c r="L91" s="83" t="s">
        <v>26</v>
      </c>
      <c r="N91" s="89">
        <v>-46273.03</v>
      </c>
      <c r="P91" s="89">
        <v>202254.92</v>
      </c>
      <c r="Q91" s="89">
        <v>202013.03</v>
      </c>
      <c r="R91" s="89">
        <v>-46031.14</v>
      </c>
    </row>
    <row r="92" spans="4:18" x14ac:dyDescent="0.25">
      <c r="D92" s="83" t="s">
        <v>384</v>
      </c>
      <c r="F92" s="83">
        <v>138901</v>
      </c>
      <c r="I92" s="83">
        <v>500884</v>
      </c>
      <c r="J92" s="83" t="s">
        <v>431</v>
      </c>
      <c r="K92" s="83" t="s">
        <v>543</v>
      </c>
      <c r="L92" s="83" t="s">
        <v>26</v>
      </c>
      <c r="N92" s="89">
        <v>127054.8</v>
      </c>
      <c r="P92" s="89">
        <v>84716.32</v>
      </c>
      <c r="Q92" s="89">
        <v>86617.38</v>
      </c>
      <c r="R92" s="89">
        <v>125153.74</v>
      </c>
    </row>
    <row r="93" spans="4:18" x14ac:dyDescent="0.25">
      <c r="D93" s="83" t="s">
        <v>384</v>
      </c>
      <c r="F93" s="83">
        <v>138901</v>
      </c>
      <c r="I93" s="83">
        <v>500885</v>
      </c>
      <c r="J93" s="83" t="s">
        <v>432</v>
      </c>
      <c r="K93" s="83" t="s">
        <v>544</v>
      </c>
      <c r="L93" s="83" t="s">
        <v>26</v>
      </c>
      <c r="N93" s="89">
        <v>-43286.22</v>
      </c>
      <c r="P93" s="89">
        <v>731169.38</v>
      </c>
      <c r="Q93" s="89">
        <v>725138.95</v>
      </c>
      <c r="R93" s="89">
        <v>-37255.79</v>
      </c>
    </row>
    <row r="94" spans="4:18" x14ac:dyDescent="0.25">
      <c r="D94" s="83" t="s">
        <v>384</v>
      </c>
      <c r="F94" s="83">
        <v>138901</v>
      </c>
      <c r="I94" s="83">
        <v>500885</v>
      </c>
      <c r="J94" s="83" t="s">
        <v>432</v>
      </c>
      <c r="K94" s="83" t="s">
        <v>543</v>
      </c>
      <c r="L94" s="83" t="s">
        <v>26</v>
      </c>
      <c r="N94" s="89">
        <v>448425.8</v>
      </c>
      <c r="P94" s="89">
        <v>359147.75</v>
      </c>
      <c r="Q94" s="83">
        <v>0</v>
      </c>
      <c r="R94" s="89">
        <v>807573.55</v>
      </c>
    </row>
    <row r="95" spans="4:18" x14ac:dyDescent="0.25">
      <c r="D95" s="83" t="s">
        <v>384</v>
      </c>
      <c r="F95" s="83">
        <v>138901</v>
      </c>
      <c r="I95" s="83">
        <v>500896</v>
      </c>
      <c r="J95" s="83" t="s">
        <v>756</v>
      </c>
      <c r="K95" s="83" t="s">
        <v>544</v>
      </c>
      <c r="L95" s="83" t="s">
        <v>26</v>
      </c>
      <c r="N95" s="89">
        <v>-6285.75</v>
      </c>
      <c r="P95" s="89">
        <v>83696.149999999994</v>
      </c>
      <c r="Q95" s="89">
        <v>83991.99</v>
      </c>
      <c r="R95" s="89">
        <v>-6581.59</v>
      </c>
    </row>
    <row r="96" spans="4:18" x14ac:dyDescent="0.25">
      <c r="D96" s="83" t="s">
        <v>384</v>
      </c>
      <c r="F96" s="83">
        <v>138901</v>
      </c>
      <c r="I96" s="83">
        <v>500896</v>
      </c>
      <c r="J96" s="83" t="s">
        <v>756</v>
      </c>
      <c r="K96" s="83" t="s">
        <v>543</v>
      </c>
      <c r="L96" s="83" t="s">
        <v>26</v>
      </c>
      <c r="N96" s="89">
        <v>141400.73000000001</v>
      </c>
      <c r="P96" s="89">
        <v>58812.480000000003</v>
      </c>
      <c r="Q96" s="89">
        <v>166752.57999999999</v>
      </c>
      <c r="R96" s="89">
        <v>33460.629999999997</v>
      </c>
    </row>
    <row r="97" spans="4:18" x14ac:dyDescent="0.25">
      <c r="D97" s="83" t="s">
        <v>384</v>
      </c>
      <c r="F97" s="83">
        <v>138901</v>
      </c>
      <c r="I97" s="83">
        <v>500901</v>
      </c>
      <c r="J97" s="83" t="s">
        <v>778</v>
      </c>
      <c r="K97" s="83" t="s">
        <v>543</v>
      </c>
      <c r="L97" s="83" t="s">
        <v>26</v>
      </c>
      <c r="N97" s="89">
        <v>4063.9</v>
      </c>
      <c r="P97" s="89">
        <v>3200.88</v>
      </c>
      <c r="Q97" s="83">
        <v>0</v>
      </c>
      <c r="R97" s="89">
        <v>7264.78</v>
      </c>
    </row>
    <row r="98" spans="4:18" x14ac:dyDescent="0.25">
      <c r="D98" s="83" t="s">
        <v>384</v>
      </c>
      <c r="F98" s="83">
        <v>138901</v>
      </c>
      <c r="I98" s="83">
        <v>500905</v>
      </c>
      <c r="J98" s="83" t="s">
        <v>433</v>
      </c>
      <c r="K98" s="83" t="s">
        <v>544</v>
      </c>
      <c r="L98" s="83" t="s">
        <v>26</v>
      </c>
      <c r="N98" s="83">
        <v>-257.56</v>
      </c>
      <c r="P98" s="89">
        <v>5814.55</v>
      </c>
      <c r="Q98" s="89">
        <v>5797.64</v>
      </c>
      <c r="R98" s="83">
        <v>-240.65</v>
      </c>
    </row>
    <row r="99" spans="4:18" x14ac:dyDescent="0.25">
      <c r="D99" s="83" t="s">
        <v>384</v>
      </c>
      <c r="F99" s="83">
        <v>138901</v>
      </c>
      <c r="I99" s="83">
        <v>500905</v>
      </c>
      <c r="J99" s="83" t="s">
        <v>433</v>
      </c>
      <c r="K99" s="83" t="s">
        <v>543</v>
      </c>
      <c r="L99" s="83" t="s">
        <v>26</v>
      </c>
      <c r="N99" s="89">
        <v>7003.81</v>
      </c>
      <c r="P99" s="89">
        <v>12772.44</v>
      </c>
      <c r="Q99" s="89">
        <v>13109.91</v>
      </c>
      <c r="R99" s="89">
        <v>6666.34</v>
      </c>
    </row>
    <row r="100" spans="4:18" x14ac:dyDescent="0.25">
      <c r="D100" s="83" t="s">
        <v>384</v>
      </c>
      <c r="F100" s="83">
        <v>138901</v>
      </c>
      <c r="I100" s="83">
        <v>500913</v>
      </c>
      <c r="J100" s="83" t="s">
        <v>434</v>
      </c>
      <c r="K100" s="83" t="s">
        <v>544</v>
      </c>
      <c r="L100" s="83" t="s">
        <v>26</v>
      </c>
      <c r="N100" s="89">
        <v>-78944.38</v>
      </c>
      <c r="P100" s="89">
        <v>866581.46</v>
      </c>
      <c r="Q100" s="89">
        <v>834160.1</v>
      </c>
      <c r="R100" s="89">
        <v>-46523.02</v>
      </c>
    </row>
    <row r="101" spans="4:18" x14ac:dyDescent="0.25">
      <c r="D101" s="83" t="s">
        <v>384</v>
      </c>
      <c r="F101" s="83">
        <v>138901</v>
      </c>
      <c r="I101" s="83">
        <v>500913</v>
      </c>
      <c r="J101" s="83" t="s">
        <v>434</v>
      </c>
      <c r="K101" s="83" t="s">
        <v>543</v>
      </c>
      <c r="L101" s="83" t="s">
        <v>26</v>
      </c>
      <c r="N101" s="89">
        <v>2743779.55</v>
      </c>
      <c r="P101" s="89">
        <v>1692278.02</v>
      </c>
      <c r="Q101" s="89">
        <v>643587.39</v>
      </c>
      <c r="R101" s="89">
        <v>3792470.18</v>
      </c>
    </row>
    <row r="102" spans="4:18" x14ac:dyDescent="0.25">
      <c r="D102" s="83" t="s">
        <v>384</v>
      </c>
      <c r="F102" s="83">
        <v>138901</v>
      </c>
      <c r="I102" s="83">
        <v>500914</v>
      </c>
      <c r="J102" s="83" t="s">
        <v>435</v>
      </c>
      <c r="K102" s="83" t="s">
        <v>544</v>
      </c>
      <c r="L102" s="83" t="s">
        <v>26</v>
      </c>
      <c r="N102" s="89">
        <v>-8646.7000000000007</v>
      </c>
      <c r="P102" s="89">
        <v>126204.35</v>
      </c>
      <c r="Q102" s="89">
        <v>126065.92</v>
      </c>
      <c r="R102" s="89">
        <v>-8508.27</v>
      </c>
    </row>
    <row r="103" spans="4:18" x14ac:dyDescent="0.25">
      <c r="D103" s="83" t="s">
        <v>384</v>
      </c>
      <c r="F103" s="83">
        <v>138901</v>
      </c>
      <c r="I103" s="83">
        <v>500914</v>
      </c>
      <c r="J103" s="83" t="s">
        <v>435</v>
      </c>
      <c r="K103" s="83" t="s">
        <v>543</v>
      </c>
      <c r="L103" s="83" t="s">
        <v>26</v>
      </c>
      <c r="N103" s="89">
        <v>17944.62</v>
      </c>
      <c r="P103" s="89">
        <v>135736.76999999999</v>
      </c>
      <c r="Q103" s="83">
        <v>0</v>
      </c>
      <c r="R103" s="89">
        <v>153681.39000000001</v>
      </c>
    </row>
    <row r="104" spans="4:18" x14ac:dyDescent="0.25">
      <c r="D104" s="83" t="s">
        <v>384</v>
      </c>
      <c r="F104" s="83">
        <v>138901</v>
      </c>
      <c r="I104" s="83">
        <v>500915</v>
      </c>
      <c r="J104" s="83" t="s">
        <v>779</v>
      </c>
      <c r="K104" s="83" t="s">
        <v>543</v>
      </c>
      <c r="L104" s="83" t="s">
        <v>26</v>
      </c>
      <c r="N104" s="89">
        <v>34307.99</v>
      </c>
      <c r="P104" s="89">
        <v>13249.34</v>
      </c>
      <c r="Q104" s="89">
        <v>32019.09</v>
      </c>
      <c r="R104" s="89">
        <v>15538.24</v>
      </c>
    </row>
    <row r="105" spans="4:18" x14ac:dyDescent="0.25">
      <c r="D105" s="83" t="s">
        <v>384</v>
      </c>
      <c r="F105" s="83">
        <v>138901</v>
      </c>
      <c r="I105" s="83">
        <v>500918</v>
      </c>
      <c r="J105" s="83" t="s">
        <v>434</v>
      </c>
      <c r="K105" s="83" t="s">
        <v>544</v>
      </c>
      <c r="L105" s="83" t="s">
        <v>26</v>
      </c>
      <c r="N105" s="89">
        <v>-3720.23</v>
      </c>
      <c r="P105" s="89">
        <v>53934.47</v>
      </c>
      <c r="Q105" s="89">
        <v>52917.54</v>
      </c>
      <c r="R105" s="89">
        <v>-2703.3</v>
      </c>
    </row>
    <row r="106" spans="4:18" x14ac:dyDescent="0.25">
      <c r="D106" s="83" t="s">
        <v>384</v>
      </c>
      <c r="F106" s="83">
        <v>138901</v>
      </c>
      <c r="I106" s="83">
        <v>500918</v>
      </c>
      <c r="J106" s="83" t="s">
        <v>434</v>
      </c>
      <c r="K106" s="83" t="s">
        <v>543</v>
      </c>
      <c r="L106" s="83" t="s">
        <v>26</v>
      </c>
      <c r="N106" s="89">
        <v>72039.899999999994</v>
      </c>
      <c r="P106" s="89">
        <v>44620.47</v>
      </c>
      <c r="Q106" s="83">
        <v>0</v>
      </c>
      <c r="R106" s="89">
        <v>116660.37</v>
      </c>
    </row>
    <row r="107" spans="4:18" x14ac:dyDescent="0.25">
      <c r="D107" s="83" t="s">
        <v>384</v>
      </c>
      <c r="F107" s="83">
        <v>138901</v>
      </c>
      <c r="I107" s="83">
        <v>500927</v>
      </c>
      <c r="J107" s="83" t="s">
        <v>436</v>
      </c>
      <c r="K107" s="83" t="s">
        <v>544</v>
      </c>
      <c r="L107" s="83" t="s">
        <v>26</v>
      </c>
      <c r="N107" s="89">
        <v>-6567.52</v>
      </c>
      <c r="P107" s="89">
        <v>25589.47</v>
      </c>
      <c r="Q107" s="89">
        <v>23249.41</v>
      </c>
      <c r="R107" s="89">
        <v>-4227.46</v>
      </c>
    </row>
    <row r="108" spans="4:18" x14ac:dyDescent="0.25">
      <c r="D108" s="83" t="s">
        <v>384</v>
      </c>
      <c r="F108" s="83">
        <v>138901</v>
      </c>
      <c r="I108" s="83">
        <v>500927</v>
      </c>
      <c r="J108" s="83" t="s">
        <v>436</v>
      </c>
      <c r="K108" s="83" t="s">
        <v>543</v>
      </c>
      <c r="L108" s="83" t="s">
        <v>26</v>
      </c>
      <c r="N108" s="89">
        <v>163779.79999999999</v>
      </c>
      <c r="P108" s="89">
        <v>216516</v>
      </c>
      <c r="Q108" s="83">
        <v>0</v>
      </c>
      <c r="R108" s="89">
        <v>380295.8</v>
      </c>
    </row>
    <row r="109" spans="4:18" x14ac:dyDescent="0.25">
      <c r="D109" s="83" t="s">
        <v>384</v>
      </c>
      <c r="F109" s="83">
        <v>138901</v>
      </c>
      <c r="I109" s="83">
        <v>500936</v>
      </c>
      <c r="J109" s="83" t="s">
        <v>757</v>
      </c>
      <c r="K109" s="83" t="s">
        <v>544</v>
      </c>
      <c r="L109" s="83" t="s">
        <v>26</v>
      </c>
      <c r="N109" s="89">
        <v>-2118.25</v>
      </c>
      <c r="P109" s="89">
        <v>2969.21</v>
      </c>
      <c r="Q109" s="89">
        <v>2595.79</v>
      </c>
      <c r="R109" s="89">
        <v>-1744.83</v>
      </c>
    </row>
    <row r="110" spans="4:18" x14ac:dyDescent="0.25">
      <c r="D110" s="83" t="s">
        <v>384</v>
      </c>
      <c r="F110" s="83">
        <v>138901</v>
      </c>
      <c r="I110" s="83">
        <v>500936</v>
      </c>
      <c r="J110" s="83" t="s">
        <v>757</v>
      </c>
      <c r="K110" s="83" t="s">
        <v>543</v>
      </c>
      <c r="L110" s="83" t="s">
        <v>26</v>
      </c>
      <c r="N110" s="89">
        <v>109047.62</v>
      </c>
      <c r="P110" s="89">
        <v>103716.35</v>
      </c>
      <c r="Q110" s="83">
        <v>0</v>
      </c>
      <c r="R110" s="89">
        <v>212763.97</v>
      </c>
    </row>
    <row r="111" spans="4:18" x14ac:dyDescent="0.25">
      <c r="D111" s="83" t="s">
        <v>384</v>
      </c>
      <c r="F111" s="83">
        <v>138901</v>
      </c>
      <c r="I111" s="83">
        <v>500937</v>
      </c>
      <c r="J111" s="83" t="s">
        <v>437</v>
      </c>
      <c r="K111" s="83" t="s">
        <v>544</v>
      </c>
      <c r="L111" s="83" t="s">
        <v>26</v>
      </c>
      <c r="N111" s="89">
        <v>-23876.29</v>
      </c>
      <c r="P111" s="89">
        <v>44004.95</v>
      </c>
      <c r="Q111" s="89">
        <v>36961.339999999997</v>
      </c>
      <c r="R111" s="89">
        <v>-16832.68</v>
      </c>
    </row>
    <row r="112" spans="4:18" x14ac:dyDescent="0.25">
      <c r="D112" s="83" t="s">
        <v>384</v>
      </c>
      <c r="F112" s="83">
        <v>138901</v>
      </c>
      <c r="I112" s="83">
        <v>500937</v>
      </c>
      <c r="J112" s="83" t="s">
        <v>437</v>
      </c>
      <c r="K112" s="83" t="s">
        <v>543</v>
      </c>
      <c r="L112" s="83" t="s">
        <v>26</v>
      </c>
      <c r="N112" s="89">
        <v>497084.37</v>
      </c>
      <c r="P112" s="89">
        <v>288151.03000000003</v>
      </c>
      <c r="Q112" s="83">
        <v>0</v>
      </c>
      <c r="R112" s="89">
        <v>785235.4</v>
      </c>
    </row>
    <row r="113" spans="1:18" x14ac:dyDescent="0.25">
      <c r="D113" s="83" t="s">
        <v>384</v>
      </c>
      <c r="F113" s="83">
        <v>138901</v>
      </c>
      <c r="I113" s="83">
        <v>500945</v>
      </c>
      <c r="J113" s="83" t="s">
        <v>839</v>
      </c>
      <c r="K113" s="83" t="s">
        <v>544</v>
      </c>
      <c r="L113" s="83" t="s">
        <v>26</v>
      </c>
      <c r="N113" s="83">
        <v>-86.25</v>
      </c>
      <c r="P113" s="83">
        <v>109.86</v>
      </c>
      <c r="Q113" s="83">
        <v>224.33</v>
      </c>
      <c r="R113" s="83">
        <v>-200.72</v>
      </c>
    </row>
    <row r="114" spans="1:18" x14ac:dyDescent="0.25">
      <c r="D114" s="83" t="s">
        <v>384</v>
      </c>
      <c r="F114" s="83">
        <v>138901</v>
      </c>
      <c r="I114" s="83">
        <v>500945</v>
      </c>
      <c r="J114" s="83" t="s">
        <v>839</v>
      </c>
      <c r="K114" s="83" t="s">
        <v>543</v>
      </c>
      <c r="L114" s="83" t="s">
        <v>26</v>
      </c>
      <c r="N114" s="89">
        <v>32730.01</v>
      </c>
      <c r="P114" s="89">
        <v>25945.75</v>
      </c>
      <c r="Q114" s="83">
        <v>0</v>
      </c>
      <c r="R114" s="89">
        <v>58675.76</v>
      </c>
    </row>
    <row r="115" spans="1:18" x14ac:dyDescent="0.25">
      <c r="D115" s="83" t="s">
        <v>384</v>
      </c>
      <c r="F115" s="83">
        <v>138901</v>
      </c>
      <c r="I115" s="83">
        <v>500946</v>
      </c>
      <c r="J115" s="83" t="s">
        <v>1209</v>
      </c>
      <c r="K115" s="83" t="s">
        <v>544</v>
      </c>
      <c r="L115" s="83" t="s">
        <v>26</v>
      </c>
      <c r="N115" s="83">
        <v>12.45</v>
      </c>
      <c r="P115" s="83">
        <v>34.28</v>
      </c>
      <c r="Q115" s="83">
        <v>23.63</v>
      </c>
      <c r="R115" s="83">
        <v>23.1</v>
      </c>
    </row>
    <row r="116" spans="1:18" x14ac:dyDescent="0.25">
      <c r="D116" s="83" t="s">
        <v>384</v>
      </c>
      <c r="F116" s="83">
        <v>138901</v>
      </c>
      <c r="I116" s="83">
        <v>500946</v>
      </c>
      <c r="J116" s="83" t="s">
        <v>1209</v>
      </c>
      <c r="K116" s="83" t="s">
        <v>543</v>
      </c>
      <c r="L116" s="83" t="s">
        <v>26</v>
      </c>
      <c r="N116" s="83">
        <v>703.45</v>
      </c>
      <c r="P116" s="89">
        <v>6777.17</v>
      </c>
      <c r="Q116" s="83">
        <v>0.04</v>
      </c>
      <c r="R116" s="89">
        <v>7480.58</v>
      </c>
    </row>
    <row r="118" spans="1:18" x14ac:dyDescent="0.25">
      <c r="B118" s="83" t="s">
        <v>442</v>
      </c>
      <c r="D118" s="83" t="s">
        <v>384</v>
      </c>
      <c r="F118" s="83">
        <v>138901</v>
      </c>
      <c r="L118" s="83" t="s">
        <v>26</v>
      </c>
      <c r="N118" s="89">
        <v>52776497.280000001</v>
      </c>
      <c r="P118" s="89">
        <v>146849376.50999999</v>
      </c>
      <c r="Q118" s="89">
        <v>132947864.87</v>
      </c>
      <c r="R118" s="89">
        <v>66678008.920000002</v>
      </c>
    </row>
    <row r="120" spans="1:18" x14ac:dyDescent="0.25">
      <c r="B120" s="83" t="s">
        <v>443</v>
      </c>
      <c r="D120" s="83" t="s">
        <v>384</v>
      </c>
      <c r="L120" s="83" t="s">
        <v>26</v>
      </c>
      <c r="N120" s="89">
        <v>52776497.280000001</v>
      </c>
      <c r="P120" s="89">
        <v>146849376.50999999</v>
      </c>
      <c r="Q120" s="89">
        <v>132947864.87</v>
      </c>
      <c r="R120" s="89">
        <v>66678008.920000002</v>
      </c>
    </row>
    <row r="122" spans="1:18" x14ac:dyDescent="0.25">
      <c r="B122" s="83" t="s">
        <v>444</v>
      </c>
      <c r="L122" s="83" t="s">
        <v>26</v>
      </c>
      <c r="N122" s="89">
        <v>52776497.280000001</v>
      </c>
      <c r="P122" s="89">
        <v>146849376.50999999</v>
      </c>
      <c r="Q122" s="89">
        <v>132947864.87</v>
      </c>
      <c r="R122" s="89">
        <v>66678008.920000002</v>
      </c>
    </row>
    <row r="124" spans="1:18" x14ac:dyDescent="0.25">
      <c r="A124" s="83" t="s">
        <v>1228</v>
      </c>
    </row>
    <row r="125" spans="1:18" x14ac:dyDescent="0.25">
      <c r="A125" s="83" t="s">
        <v>446</v>
      </c>
    </row>
    <row r="126" spans="1:18" x14ac:dyDescent="0.25">
      <c r="A126" s="83" t="s">
        <v>1225</v>
      </c>
    </row>
    <row r="127" spans="1:18" x14ac:dyDescent="0.25">
      <c r="A127" s="83" t="s">
        <v>447</v>
      </c>
    </row>
    <row r="129" spans="2:15" x14ac:dyDescent="0.25">
      <c r="C129" s="83" t="s">
        <v>379</v>
      </c>
      <c r="E129" s="83" t="s">
        <v>374</v>
      </c>
      <c r="G129" s="83" t="s">
        <v>448</v>
      </c>
      <c r="H129" s="83" t="s">
        <v>380</v>
      </c>
      <c r="J129" s="83" t="s">
        <v>381</v>
      </c>
      <c r="M129" s="83" t="s">
        <v>382</v>
      </c>
      <c r="O129" s="83" t="s">
        <v>383</v>
      </c>
    </row>
    <row r="131" spans="2:15" x14ac:dyDescent="0.25">
      <c r="C131" s="83" t="s">
        <v>26</v>
      </c>
      <c r="E131" s="83" t="s">
        <v>384</v>
      </c>
      <c r="G131" s="83" t="s">
        <v>543</v>
      </c>
      <c r="H131" s="89">
        <v>51672601.299999997</v>
      </c>
      <c r="J131" s="89">
        <v>23279574.460000001</v>
      </c>
      <c r="M131" s="89">
        <v>9952296.2400000002</v>
      </c>
      <c r="O131" s="89">
        <v>64999879.520000003</v>
      </c>
    </row>
    <row r="132" spans="2:15" x14ac:dyDescent="0.25">
      <c r="C132" s="83" t="s">
        <v>26</v>
      </c>
      <c r="E132" s="83" t="s">
        <v>384</v>
      </c>
      <c r="G132" s="83" t="s">
        <v>544</v>
      </c>
      <c r="H132" s="89">
        <v>1103895.98</v>
      </c>
      <c r="J132" s="89">
        <v>123569802.05</v>
      </c>
      <c r="M132" s="89">
        <v>122995568.63</v>
      </c>
      <c r="O132" s="89">
        <v>1678129.4</v>
      </c>
    </row>
    <row r="134" spans="2:15" x14ac:dyDescent="0.25">
      <c r="B134" s="83" t="s">
        <v>442</v>
      </c>
      <c r="C134" s="83" t="s">
        <v>26</v>
      </c>
      <c r="H134" s="89">
        <v>52776497.280000001</v>
      </c>
      <c r="J134" s="89">
        <v>146849376.50999999</v>
      </c>
      <c r="M134" s="89">
        <v>132947864.87</v>
      </c>
      <c r="O134" s="89">
        <v>66678008.920000002</v>
      </c>
    </row>
  </sheetData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4"/>
  <dimension ref="A1:R5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1229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500331</v>
      </c>
      <c r="J7" s="83" t="s">
        <v>767</v>
      </c>
      <c r="K7" s="83" t="s">
        <v>559</v>
      </c>
      <c r="L7" s="83" t="s">
        <v>26</v>
      </c>
      <c r="N7" s="83">
        <v>303.3</v>
      </c>
      <c r="P7" s="89">
        <v>4533.38</v>
      </c>
      <c r="Q7" s="89">
        <v>4836.68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500640</v>
      </c>
      <c r="J8" s="83" t="s">
        <v>414</v>
      </c>
      <c r="K8" s="83" t="s">
        <v>559</v>
      </c>
      <c r="L8" s="83" t="s">
        <v>26</v>
      </c>
      <c r="N8" s="89">
        <v>3607.27</v>
      </c>
      <c r="P8" s="83">
        <v>0</v>
      </c>
      <c r="Q8" s="83">
        <v>0</v>
      </c>
      <c r="R8" s="89">
        <v>3607.27</v>
      </c>
    </row>
    <row r="9" spans="1:18" x14ac:dyDescent="0.25">
      <c r="D9" s="83" t="s">
        <v>384</v>
      </c>
      <c r="F9" s="83">
        <v>138901</v>
      </c>
      <c r="I9" s="83">
        <v>500640</v>
      </c>
      <c r="J9" s="83" t="s">
        <v>414</v>
      </c>
      <c r="K9" s="83" t="s">
        <v>560</v>
      </c>
      <c r="L9" s="83" t="s">
        <v>26</v>
      </c>
      <c r="N9" s="83">
        <v>1.5</v>
      </c>
      <c r="P9" s="89">
        <v>4523.07</v>
      </c>
      <c r="Q9" s="89">
        <v>4469.34</v>
      </c>
      <c r="R9" s="83">
        <v>55.23</v>
      </c>
    </row>
    <row r="10" spans="1:18" x14ac:dyDescent="0.25">
      <c r="D10" s="83" t="s">
        <v>384</v>
      </c>
      <c r="F10" s="83">
        <v>138901</v>
      </c>
      <c r="I10" s="83">
        <v>500642</v>
      </c>
      <c r="J10" s="83" t="s">
        <v>414</v>
      </c>
      <c r="K10" s="83" t="s">
        <v>559</v>
      </c>
      <c r="L10" s="83" t="s">
        <v>26</v>
      </c>
      <c r="N10" s="89">
        <v>5862.72</v>
      </c>
      <c r="P10" s="83">
        <v>0</v>
      </c>
      <c r="Q10" s="83">
        <v>0</v>
      </c>
      <c r="R10" s="89">
        <v>5862.72</v>
      </c>
    </row>
    <row r="11" spans="1:18" x14ac:dyDescent="0.25">
      <c r="D11" s="83" t="s">
        <v>384</v>
      </c>
      <c r="F11" s="83">
        <v>138901</v>
      </c>
      <c r="I11" s="83">
        <v>500642</v>
      </c>
      <c r="J11" s="83" t="s">
        <v>414</v>
      </c>
      <c r="K11" s="83" t="s">
        <v>560</v>
      </c>
      <c r="L11" s="83" t="s">
        <v>26</v>
      </c>
      <c r="N11" s="83">
        <v>-36.270000000000003</v>
      </c>
      <c r="P11" s="89">
        <v>3513.26</v>
      </c>
      <c r="Q11" s="89">
        <v>3426.54</v>
      </c>
      <c r="R11" s="83">
        <v>50.45</v>
      </c>
    </row>
    <row r="12" spans="1:18" x14ac:dyDescent="0.25">
      <c r="D12" s="83" t="s">
        <v>384</v>
      </c>
      <c r="F12" s="83">
        <v>138901</v>
      </c>
      <c r="I12" s="83">
        <v>500686</v>
      </c>
      <c r="J12" s="83" t="s">
        <v>751</v>
      </c>
      <c r="K12" s="83" t="s">
        <v>559</v>
      </c>
      <c r="L12" s="83" t="s">
        <v>26</v>
      </c>
      <c r="N12" s="83">
        <v>19.07</v>
      </c>
      <c r="P12" s="83">
        <v>0.04</v>
      </c>
      <c r="Q12" s="83">
        <v>19.11</v>
      </c>
      <c r="R12" s="83">
        <v>0</v>
      </c>
    </row>
    <row r="13" spans="1:18" x14ac:dyDescent="0.25">
      <c r="D13" s="83" t="s">
        <v>384</v>
      </c>
      <c r="F13" s="83">
        <v>138901</v>
      </c>
      <c r="I13" s="83">
        <v>500686</v>
      </c>
      <c r="J13" s="83" t="s">
        <v>751</v>
      </c>
      <c r="K13" s="83" t="s">
        <v>560</v>
      </c>
      <c r="L13" s="83" t="s">
        <v>26</v>
      </c>
      <c r="N13" s="83">
        <v>-1.0900000000000001</v>
      </c>
      <c r="P13" s="83">
        <v>12.49</v>
      </c>
      <c r="Q13" s="83">
        <v>11.4</v>
      </c>
      <c r="R13" s="83">
        <v>0</v>
      </c>
    </row>
    <row r="14" spans="1:18" x14ac:dyDescent="0.25">
      <c r="D14" s="83" t="s">
        <v>384</v>
      </c>
      <c r="F14" s="83">
        <v>138901</v>
      </c>
      <c r="I14" s="83">
        <v>500732</v>
      </c>
      <c r="J14" s="83" t="s">
        <v>647</v>
      </c>
      <c r="K14" s="83" t="s">
        <v>559</v>
      </c>
      <c r="L14" s="83" t="s">
        <v>26</v>
      </c>
      <c r="N14" s="83">
        <v>24.18</v>
      </c>
      <c r="P14" s="83">
        <v>204.46</v>
      </c>
      <c r="Q14" s="83">
        <v>228.64</v>
      </c>
      <c r="R14" s="83">
        <v>0</v>
      </c>
    </row>
    <row r="15" spans="1:18" x14ac:dyDescent="0.25">
      <c r="D15" s="83" t="s">
        <v>384</v>
      </c>
      <c r="F15" s="83">
        <v>138901</v>
      </c>
      <c r="I15" s="83">
        <v>500732</v>
      </c>
      <c r="J15" s="83" t="s">
        <v>647</v>
      </c>
      <c r="K15" s="83" t="s">
        <v>560</v>
      </c>
      <c r="L15" s="83" t="s">
        <v>26</v>
      </c>
      <c r="N15" s="83">
        <v>3.91</v>
      </c>
      <c r="P15" s="89">
        <v>1647.51</v>
      </c>
      <c r="Q15" s="89">
        <v>1651.42</v>
      </c>
      <c r="R15" s="83">
        <v>0</v>
      </c>
    </row>
    <row r="16" spans="1:18" x14ac:dyDescent="0.25">
      <c r="D16" s="83" t="s">
        <v>384</v>
      </c>
      <c r="F16" s="83">
        <v>138901</v>
      </c>
      <c r="I16" s="83">
        <v>500776</v>
      </c>
      <c r="J16" s="83" t="s">
        <v>424</v>
      </c>
      <c r="K16" s="83" t="s">
        <v>559</v>
      </c>
      <c r="L16" s="83" t="s">
        <v>26</v>
      </c>
      <c r="N16" s="83">
        <v>-82.68</v>
      </c>
      <c r="P16" s="83">
        <v>0</v>
      </c>
      <c r="Q16" s="83">
        <v>0</v>
      </c>
      <c r="R16" s="83">
        <v>-82.68</v>
      </c>
    </row>
    <row r="17" spans="4:18" x14ac:dyDescent="0.25">
      <c r="D17" s="83" t="s">
        <v>384</v>
      </c>
      <c r="F17" s="83">
        <v>138901</v>
      </c>
      <c r="I17" s="83">
        <v>500776</v>
      </c>
      <c r="J17" s="83" t="s">
        <v>424</v>
      </c>
      <c r="K17" s="83" t="s">
        <v>560</v>
      </c>
      <c r="L17" s="83" t="s">
        <v>26</v>
      </c>
      <c r="N17" s="89">
        <v>1394.2</v>
      </c>
      <c r="P17" s="89">
        <v>35736.129999999997</v>
      </c>
      <c r="Q17" s="89">
        <v>35716.65</v>
      </c>
      <c r="R17" s="89">
        <v>1413.68</v>
      </c>
    </row>
    <row r="18" spans="4:18" x14ac:dyDescent="0.25">
      <c r="D18" s="83" t="s">
        <v>384</v>
      </c>
      <c r="F18" s="83">
        <v>138901</v>
      </c>
      <c r="I18" s="83">
        <v>500781</v>
      </c>
      <c r="J18" s="83" t="s">
        <v>424</v>
      </c>
      <c r="K18" s="83" t="s">
        <v>559</v>
      </c>
      <c r="L18" s="83" t="s">
        <v>26</v>
      </c>
      <c r="N18" s="83">
        <v>736.24</v>
      </c>
      <c r="P18" s="83">
        <v>0</v>
      </c>
      <c r="Q18" s="83">
        <v>0</v>
      </c>
      <c r="R18" s="83">
        <v>736.24</v>
      </c>
    </row>
    <row r="19" spans="4:18" x14ac:dyDescent="0.25">
      <c r="D19" s="83" t="s">
        <v>384</v>
      </c>
      <c r="F19" s="83">
        <v>138901</v>
      </c>
      <c r="I19" s="83">
        <v>500781</v>
      </c>
      <c r="J19" s="83" t="s">
        <v>424</v>
      </c>
      <c r="K19" s="83" t="s">
        <v>560</v>
      </c>
      <c r="L19" s="83" t="s">
        <v>26</v>
      </c>
      <c r="N19" s="83">
        <v>134.21</v>
      </c>
      <c r="P19" s="89">
        <v>5964.82</v>
      </c>
      <c r="Q19" s="89">
        <v>5951.86</v>
      </c>
      <c r="R19" s="83">
        <v>147.16999999999999</v>
      </c>
    </row>
    <row r="20" spans="4:18" x14ac:dyDescent="0.25">
      <c r="D20" s="83" t="s">
        <v>384</v>
      </c>
      <c r="F20" s="83">
        <v>138901</v>
      </c>
      <c r="I20" s="83">
        <v>500793</v>
      </c>
      <c r="J20" s="83" t="s">
        <v>753</v>
      </c>
      <c r="K20" s="83" t="s">
        <v>559</v>
      </c>
      <c r="L20" s="83" t="s">
        <v>26</v>
      </c>
      <c r="N20" s="83">
        <v>2.2000000000000002</v>
      </c>
      <c r="P20" s="83">
        <v>11.29</v>
      </c>
      <c r="Q20" s="83">
        <v>1.1200000000000001</v>
      </c>
      <c r="R20" s="83">
        <v>12.37</v>
      </c>
    </row>
    <row r="21" spans="4:18" x14ac:dyDescent="0.25">
      <c r="D21" s="83" t="s">
        <v>384</v>
      </c>
      <c r="F21" s="83">
        <v>138901</v>
      </c>
      <c r="I21" s="83">
        <v>500793</v>
      </c>
      <c r="J21" s="83" t="s">
        <v>753</v>
      </c>
      <c r="K21" s="83" t="s">
        <v>560</v>
      </c>
      <c r="L21" s="83" t="s">
        <v>26</v>
      </c>
      <c r="N21" s="83">
        <v>-1.08</v>
      </c>
      <c r="P21" s="83">
        <v>5.03</v>
      </c>
      <c r="Q21" s="83">
        <v>5.03</v>
      </c>
      <c r="R21" s="83">
        <v>-1.08</v>
      </c>
    </row>
    <row r="22" spans="4:18" x14ac:dyDescent="0.25">
      <c r="D22" s="83" t="s">
        <v>384</v>
      </c>
      <c r="F22" s="83">
        <v>138901</v>
      </c>
      <c r="I22" s="83">
        <v>500845</v>
      </c>
      <c r="J22" s="83" t="s">
        <v>754</v>
      </c>
      <c r="K22" s="83" t="s">
        <v>559</v>
      </c>
      <c r="L22" s="83" t="s">
        <v>26</v>
      </c>
      <c r="N22" s="83">
        <v>53.31</v>
      </c>
      <c r="P22" s="83">
        <v>0</v>
      </c>
      <c r="Q22" s="83">
        <v>0</v>
      </c>
      <c r="R22" s="83">
        <v>53.31</v>
      </c>
    </row>
    <row r="23" spans="4:18" x14ac:dyDescent="0.25">
      <c r="D23" s="83" t="s">
        <v>384</v>
      </c>
      <c r="F23" s="83">
        <v>138901</v>
      </c>
      <c r="I23" s="83">
        <v>500845</v>
      </c>
      <c r="J23" s="83" t="s">
        <v>754</v>
      </c>
      <c r="K23" s="83" t="s">
        <v>560</v>
      </c>
      <c r="L23" s="83" t="s">
        <v>26</v>
      </c>
      <c r="N23" s="83">
        <v>-53.27</v>
      </c>
      <c r="P23" s="83">
        <v>57.1</v>
      </c>
      <c r="Q23" s="83">
        <v>57.1</v>
      </c>
      <c r="R23" s="83">
        <v>-53.27</v>
      </c>
    </row>
    <row r="24" spans="4:18" x14ac:dyDescent="0.25">
      <c r="D24" s="83" t="s">
        <v>384</v>
      </c>
      <c r="F24" s="83">
        <v>138901</v>
      </c>
      <c r="I24" s="83">
        <v>500878</v>
      </c>
      <c r="J24" s="83" t="s">
        <v>430</v>
      </c>
      <c r="K24" s="83" t="s">
        <v>559</v>
      </c>
      <c r="L24" s="83" t="s">
        <v>26</v>
      </c>
      <c r="N24" s="83">
        <v>1.88</v>
      </c>
      <c r="P24" s="83">
        <v>0.12</v>
      </c>
      <c r="Q24" s="83">
        <v>2</v>
      </c>
      <c r="R24" s="83">
        <v>0</v>
      </c>
    </row>
    <row r="25" spans="4:18" x14ac:dyDescent="0.25">
      <c r="D25" s="83" t="s">
        <v>384</v>
      </c>
      <c r="F25" s="83">
        <v>138901</v>
      </c>
      <c r="I25" s="83">
        <v>500883</v>
      </c>
      <c r="J25" s="83" t="s">
        <v>431</v>
      </c>
      <c r="K25" s="83" t="s">
        <v>559</v>
      </c>
      <c r="L25" s="83" t="s">
        <v>26</v>
      </c>
      <c r="N25" s="83">
        <v>135.66999999999999</v>
      </c>
      <c r="P25" s="83">
        <v>124.95</v>
      </c>
      <c r="Q25" s="83">
        <v>136.18</v>
      </c>
      <c r="R25" s="83">
        <v>124.44</v>
      </c>
    </row>
    <row r="26" spans="4:18" x14ac:dyDescent="0.25">
      <c r="D26" s="83" t="s">
        <v>384</v>
      </c>
      <c r="F26" s="83">
        <v>138901</v>
      </c>
      <c r="I26" s="83">
        <v>500883</v>
      </c>
      <c r="J26" s="83" t="s">
        <v>431</v>
      </c>
      <c r="K26" s="83" t="s">
        <v>560</v>
      </c>
      <c r="L26" s="83" t="s">
        <v>26</v>
      </c>
      <c r="N26" s="83">
        <v>0</v>
      </c>
      <c r="P26" s="83">
        <v>2.02</v>
      </c>
      <c r="Q26" s="83">
        <v>1.51</v>
      </c>
      <c r="R26" s="83">
        <v>0.51</v>
      </c>
    </row>
    <row r="27" spans="4:18" x14ac:dyDescent="0.25">
      <c r="D27" s="83" t="s">
        <v>384</v>
      </c>
      <c r="F27" s="83">
        <v>138901</v>
      </c>
      <c r="I27" s="83">
        <v>500884</v>
      </c>
      <c r="J27" s="83" t="s">
        <v>431</v>
      </c>
      <c r="K27" s="83" t="s">
        <v>559</v>
      </c>
      <c r="L27" s="83" t="s">
        <v>26</v>
      </c>
      <c r="N27" s="83">
        <v>152.09</v>
      </c>
      <c r="P27" s="83">
        <v>140.9</v>
      </c>
      <c r="Q27" s="83">
        <v>152.66</v>
      </c>
      <c r="R27" s="83">
        <v>140.33000000000001</v>
      </c>
    </row>
    <row r="28" spans="4:18" x14ac:dyDescent="0.25">
      <c r="D28" s="83" t="s">
        <v>384</v>
      </c>
      <c r="F28" s="83">
        <v>138901</v>
      </c>
      <c r="I28" s="83">
        <v>500884</v>
      </c>
      <c r="J28" s="83" t="s">
        <v>431</v>
      </c>
      <c r="K28" s="83" t="s">
        <v>560</v>
      </c>
      <c r="L28" s="83" t="s">
        <v>26</v>
      </c>
      <c r="N28" s="83">
        <v>0</v>
      </c>
      <c r="P28" s="83">
        <v>2.2599999999999998</v>
      </c>
      <c r="Q28" s="83">
        <v>1.69</v>
      </c>
      <c r="R28" s="83">
        <v>0.56999999999999995</v>
      </c>
    </row>
    <row r="29" spans="4:18" x14ac:dyDescent="0.25">
      <c r="D29" s="83" t="s">
        <v>384</v>
      </c>
      <c r="F29" s="83">
        <v>138901</v>
      </c>
      <c r="I29" s="83">
        <v>500913</v>
      </c>
      <c r="J29" s="83" t="s">
        <v>434</v>
      </c>
      <c r="K29" s="83" t="s">
        <v>559</v>
      </c>
      <c r="L29" s="83" t="s">
        <v>26</v>
      </c>
      <c r="N29" s="89">
        <v>3227.04</v>
      </c>
      <c r="P29" s="89">
        <v>2439.5700000000002</v>
      </c>
      <c r="Q29" s="83">
        <v>822.07</v>
      </c>
      <c r="R29" s="89">
        <v>4844.54</v>
      </c>
    </row>
    <row r="30" spans="4:18" x14ac:dyDescent="0.25">
      <c r="D30" s="83" t="s">
        <v>384</v>
      </c>
      <c r="F30" s="83">
        <v>138901</v>
      </c>
      <c r="I30" s="83">
        <v>500913</v>
      </c>
      <c r="J30" s="83" t="s">
        <v>434</v>
      </c>
      <c r="K30" s="83" t="s">
        <v>560</v>
      </c>
      <c r="L30" s="83" t="s">
        <v>26</v>
      </c>
      <c r="N30" s="83">
        <v>-48.42</v>
      </c>
      <c r="P30" s="83">
        <v>130.51</v>
      </c>
      <c r="Q30" s="83">
        <v>93.27</v>
      </c>
      <c r="R30" s="83">
        <v>-11.18</v>
      </c>
    </row>
    <row r="31" spans="4:18" x14ac:dyDescent="0.25">
      <c r="D31" s="83" t="s">
        <v>384</v>
      </c>
      <c r="F31" s="83">
        <v>138901</v>
      </c>
      <c r="I31" s="83">
        <v>500918</v>
      </c>
      <c r="J31" s="83" t="s">
        <v>434</v>
      </c>
      <c r="K31" s="83" t="s">
        <v>559</v>
      </c>
      <c r="L31" s="83" t="s">
        <v>26</v>
      </c>
      <c r="N31" s="83">
        <v>107.42</v>
      </c>
      <c r="P31" s="83">
        <v>190.73</v>
      </c>
      <c r="Q31" s="83">
        <v>0</v>
      </c>
      <c r="R31" s="83">
        <v>298.14999999999998</v>
      </c>
    </row>
    <row r="32" spans="4:18" x14ac:dyDescent="0.25">
      <c r="D32" s="83" t="s">
        <v>384</v>
      </c>
      <c r="F32" s="83">
        <v>138901</v>
      </c>
      <c r="I32" s="83">
        <v>500918</v>
      </c>
      <c r="J32" s="83" t="s">
        <v>434</v>
      </c>
      <c r="K32" s="83" t="s">
        <v>560</v>
      </c>
      <c r="L32" s="83" t="s">
        <v>26</v>
      </c>
      <c r="N32" s="83">
        <v>-0.42</v>
      </c>
      <c r="P32" s="83">
        <v>3.95</v>
      </c>
      <c r="Q32" s="83">
        <v>2.36</v>
      </c>
      <c r="R32" s="83">
        <v>1.17</v>
      </c>
    </row>
    <row r="34" spans="1:18" x14ac:dyDescent="0.25">
      <c r="B34" s="83" t="s">
        <v>442</v>
      </c>
      <c r="D34" s="83" t="s">
        <v>384</v>
      </c>
      <c r="F34" s="83">
        <v>138901</v>
      </c>
      <c r="L34" s="83" t="s">
        <v>26</v>
      </c>
      <c r="N34" s="89">
        <v>15542.98</v>
      </c>
      <c r="P34" s="89">
        <v>251846.76</v>
      </c>
      <c r="Q34" s="89">
        <v>250189.8</v>
      </c>
      <c r="R34" s="89">
        <v>17199.939999999999</v>
      </c>
    </row>
    <row r="36" spans="1:18" x14ac:dyDescent="0.25">
      <c r="B36" s="83" t="s">
        <v>443</v>
      </c>
      <c r="D36" s="83" t="s">
        <v>384</v>
      </c>
      <c r="L36" s="83" t="s">
        <v>26</v>
      </c>
      <c r="N36" s="89">
        <v>15542.98</v>
      </c>
      <c r="P36" s="89">
        <v>251846.76</v>
      </c>
      <c r="Q36" s="89">
        <v>250189.8</v>
      </c>
      <c r="R36" s="89">
        <v>17199.939999999999</v>
      </c>
    </row>
    <row r="38" spans="1:18" x14ac:dyDescent="0.25">
      <c r="B38" s="83" t="s">
        <v>444</v>
      </c>
      <c r="L38" s="83" t="s">
        <v>26</v>
      </c>
      <c r="N38" s="89">
        <v>15542.98</v>
      </c>
      <c r="P38" s="89">
        <v>251846.76</v>
      </c>
      <c r="Q38" s="89">
        <v>250189.8</v>
      </c>
      <c r="R38" s="89">
        <v>17199.939999999999</v>
      </c>
    </row>
    <row r="40" spans="1:18" x14ac:dyDescent="0.25">
      <c r="A40" s="83" t="s">
        <v>1230</v>
      </c>
    </row>
    <row r="41" spans="1:18" x14ac:dyDescent="0.25">
      <c r="A41" s="83" t="s">
        <v>446</v>
      </c>
    </row>
    <row r="42" spans="1:18" x14ac:dyDescent="0.25">
      <c r="A42" s="83" t="s">
        <v>1225</v>
      </c>
    </row>
    <row r="43" spans="1:18" x14ac:dyDescent="0.25">
      <c r="A43" s="83" t="s">
        <v>447</v>
      </c>
    </row>
    <row r="45" spans="1:18" x14ac:dyDescent="0.25">
      <c r="C45" s="83" t="s">
        <v>379</v>
      </c>
      <c r="E45" s="83" t="s">
        <v>374</v>
      </c>
      <c r="G45" s="83" t="s">
        <v>448</v>
      </c>
      <c r="H45" s="83" t="s">
        <v>380</v>
      </c>
      <c r="J45" s="83" t="s">
        <v>381</v>
      </c>
      <c r="M45" s="83" t="s">
        <v>382</v>
      </c>
      <c r="O45" s="83" t="s">
        <v>383</v>
      </c>
    </row>
    <row r="47" spans="1:18" x14ac:dyDescent="0.25">
      <c r="C47" s="83" t="s">
        <v>26</v>
      </c>
      <c r="E47" s="83" t="s">
        <v>384</v>
      </c>
      <c r="G47" s="83" t="s">
        <v>559</v>
      </c>
      <c r="H47" s="89">
        <v>14149.71</v>
      </c>
      <c r="J47" s="89">
        <v>11725.91</v>
      </c>
      <c r="M47" s="89">
        <v>10278.93</v>
      </c>
      <c r="O47" s="89">
        <v>15596.69</v>
      </c>
    </row>
    <row r="48" spans="1:18" x14ac:dyDescent="0.25">
      <c r="C48" s="83" t="s">
        <v>26</v>
      </c>
      <c r="E48" s="83" t="s">
        <v>384</v>
      </c>
      <c r="G48" s="83" t="s">
        <v>560</v>
      </c>
      <c r="H48" s="89">
        <v>1393.27</v>
      </c>
      <c r="J48" s="89">
        <v>240120.85</v>
      </c>
      <c r="M48" s="89">
        <v>239910.87</v>
      </c>
      <c r="O48" s="89">
        <v>1603.25</v>
      </c>
    </row>
    <row r="50" spans="2:15" x14ac:dyDescent="0.25">
      <c r="B50" s="83" t="s">
        <v>442</v>
      </c>
      <c r="C50" s="83" t="s">
        <v>26</v>
      </c>
      <c r="H50" s="89">
        <v>15542.98</v>
      </c>
      <c r="J50" s="89">
        <v>251846.76</v>
      </c>
      <c r="M50" s="89">
        <v>250189.8</v>
      </c>
      <c r="O50" s="89">
        <v>17199.939999999999</v>
      </c>
    </row>
  </sheetData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5"/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1231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561</v>
      </c>
      <c r="L7" s="83" t="s">
        <v>26</v>
      </c>
      <c r="N7" s="89">
        <v>671148.42</v>
      </c>
      <c r="P7" s="89">
        <v>962258.99</v>
      </c>
      <c r="Q7" s="89">
        <v>896948.89</v>
      </c>
      <c r="R7" s="89">
        <v>736458.52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562</v>
      </c>
      <c r="L8" s="83" t="s">
        <v>26</v>
      </c>
      <c r="N8" s="89">
        <v>3794310.31</v>
      </c>
      <c r="P8" s="89">
        <v>34372.589999999997</v>
      </c>
      <c r="Q8" s="89">
        <v>1667893.1</v>
      </c>
      <c r="R8" s="89">
        <v>2160789.7999999998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561</v>
      </c>
      <c r="L9" s="83" t="s">
        <v>26</v>
      </c>
      <c r="N9" s="89">
        <v>670515.84</v>
      </c>
      <c r="P9" s="89">
        <v>964675.55</v>
      </c>
      <c r="Q9" s="89">
        <v>899361.34</v>
      </c>
      <c r="R9" s="89">
        <v>735830.05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562</v>
      </c>
      <c r="L10" s="83" t="s">
        <v>26</v>
      </c>
      <c r="N10" s="89">
        <v>3798164.87</v>
      </c>
      <c r="P10" s="89">
        <v>34516.910000000003</v>
      </c>
      <c r="Q10" s="89">
        <v>1725020.32</v>
      </c>
      <c r="R10" s="89">
        <v>2107661.46</v>
      </c>
    </row>
    <row r="11" spans="1:18" x14ac:dyDescent="0.25">
      <c r="D11" s="83" t="s">
        <v>384</v>
      </c>
      <c r="F11" s="83">
        <v>138901</v>
      </c>
      <c r="I11" s="83">
        <v>500042</v>
      </c>
      <c r="J11" s="83" t="s">
        <v>389</v>
      </c>
      <c r="K11" s="83" t="s">
        <v>561</v>
      </c>
      <c r="L11" s="83" t="s">
        <v>26</v>
      </c>
      <c r="N11" s="89">
        <v>1232542.3</v>
      </c>
      <c r="P11" s="89">
        <v>2753263.65</v>
      </c>
      <c r="Q11" s="89">
        <v>2555703.14</v>
      </c>
      <c r="R11" s="89">
        <v>1430102.81</v>
      </c>
    </row>
    <row r="12" spans="1:18" x14ac:dyDescent="0.25">
      <c r="D12" s="83" t="s">
        <v>384</v>
      </c>
      <c r="F12" s="83">
        <v>138901</v>
      </c>
      <c r="I12" s="83">
        <v>500042</v>
      </c>
      <c r="J12" s="83" t="s">
        <v>389</v>
      </c>
      <c r="K12" s="83" t="s">
        <v>562</v>
      </c>
      <c r="L12" s="83" t="s">
        <v>26</v>
      </c>
      <c r="N12" s="89">
        <v>12040090.85</v>
      </c>
      <c r="P12" s="89">
        <v>78732.070000000007</v>
      </c>
      <c r="Q12" s="83">
        <v>0</v>
      </c>
      <c r="R12" s="89">
        <v>12118822.92</v>
      </c>
    </row>
    <row r="13" spans="1:18" x14ac:dyDescent="0.25">
      <c r="D13" s="83" t="s">
        <v>384</v>
      </c>
      <c r="F13" s="83">
        <v>138901</v>
      </c>
      <c r="I13" s="83">
        <v>500051</v>
      </c>
      <c r="J13" s="83" t="s">
        <v>761</v>
      </c>
      <c r="K13" s="83" t="s">
        <v>561</v>
      </c>
      <c r="L13" s="83" t="s">
        <v>26</v>
      </c>
      <c r="N13" s="89">
        <v>153663.63</v>
      </c>
      <c r="P13" s="89">
        <v>335967.81</v>
      </c>
      <c r="Q13" s="89">
        <v>306016.59999999998</v>
      </c>
      <c r="R13" s="89">
        <v>183614.84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562</v>
      </c>
      <c r="L14" s="83" t="s">
        <v>26</v>
      </c>
      <c r="N14" s="89">
        <v>1858532.06</v>
      </c>
      <c r="P14" s="89">
        <v>18315.09</v>
      </c>
      <c r="Q14" s="83">
        <v>0</v>
      </c>
      <c r="R14" s="89">
        <v>1876847.15</v>
      </c>
    </row>
    <row r="15" spans="1:18" x14ac:dyDescent="0.25">
      <c r="D15" s="83" t="s">
        <v>384</v>
      </c>
      <c r="F15" s="83">
        <v>138901</v>
      </c>
      <c r="I15" s="83">
        <v>500197</v>
      </c>
      <c r="J15" s="83" t="s">
        <v>391</v>
      </c>
      <c r="K15" s="83" t="s">
        <v>562</v>
      </c>
      <c r="L15" s="83" t="s">
        <v>26</v>
      </c>
      <c r="N15" s="89">
        <v>4480353.8099999996</v>
      </c>
      <c r="P15" s="89">
        <v>41774.19</v>
      </c>
      <c r="Q15" s="83">
        <v>0</v>
      </c>
      <c r="R15" s="89">
        <v>4522128</v>
      </c>
    </row>
    <row r="16" spans="1:18" x14ac:dyDescent="0.25">
      <c r="D16" s="83" t="s">
        <v>384</v>
      </c>
      <c r="F16" s="83">
        <v>138901</v>
      </c>
      <c r="I16" s="83">
        <v>500265</v>
      </c>
      <c r="J16" s="83" t="s">
        <v>393</v>
      </c>
      <c r="K16" s="83" t="s">
        <v>561</v>
      </c>
      <c r="L16" s="83" t="s">
        <v>26</v>
      </c>
      <c r="N16" s="89">
        <v>1857838.33</v>
      </c>
      <c r="P16" s="89">
        <v>8394036.8100000005</v>
      </c>
      <c r="Q16" s="89">
        <v>8058023.1200000001</v>
      </c>
      <c r="R16" s="89">
        <v>2193852.02</v>
      </c>
    </row>
    <row r="17" spans="4:18" x14ac:dyDescent="0.25">
      <c r="D17" s="83" t="s">
        <v>384</v>
      </c>
      <c r="F17" s="83">
        <v>138901</v>
      </c>
      <c r="I17" s="83">
        <v>500265</v>
      </c>
      <c r="J17" s="83" t="s">
        <v>393</v>
      </c>
      <c r="K17" s="83" t="s">
        <v>562</v>
      </c>
      <c r="L17" s="83" t="s">
        <v>26</v>
      </c>
      <c r="N17" s="89">
        <v>20716445.16</v>
      </c>
      <c r="P17" s="89">
        <v>399066.83</v>
      </c>
      <c r="Q17" s="83">
        <v>0</v>
      </c>
      <c r="R17" s="89">
        <v>21115511.989999998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561</v>
      </c>
      <c r="L18" s="83" t="s">
        <v>26</v>
      </c>
      <c r="N18" s="89">
        <v>119627.33</v>
      </c>
      <c r="P18" s="89">
        <v>1330502.1399999999</v>
      </c>
      <c r="Q18" s="89">
        <v>1155476.73</v>
      </c>
      <c r="R18" s="89">
        <v>294652.74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562</v>
      </c>
      <c r="L19" s="83" t="s">
        <v>26</v>
      </c>
      <c r="N19" s="89">
        <v>11639031.720000001</v>
      </c>
      <c r="P19" s="89">
        <v>247483.44</v>
      </c>
      <c r="Q19" s="83">
        <v>0</v>
      </c>
      <c r="R19" s="89">
        <v>11886515.16</v>
      </c>
    </row>
    <row r="20" spans="4:18" x14ac:dyDescent="0.25">
      <c r="D20" s="83" t="s">
        <v>384</v>
      </c>
      <c r="F20" s="83">
        <v>138901</v>
      </c>
      <c r="I20" s="83">
        <v>500297</v>
      </c>
      <c r="J20" s="83" t="s">
        <v>396</v>
      </c>
      <c r="K20" s="83" t="s">
        <v>561</v>
      </c>
      <c r="L20" s="83" t="s">
        <v>26</v>
      </c>
      <c r="N20" s="89">
        <v>-12408.42</v>
      </c>
      <c r="P20" s="89">
        <v>172182.64</v>
      </c>
      <c r="Q20" s="89">
        <v>166820.09</v>
      </c>
      <c r="R20" s="89">
        <v>-7045.87</v>
      </c>
    </row>
    <row r="21" spans="4:18" x14ac:dyDescent="0.25">
      <c r="D21" s="83" t="s">
        <v>384</v>
      </c>
      <c r="F21" s="83">
        <v>138901</v>
      </c>
      <c r="I21" s="83">
        <v>500297</v>
      </c>
      <c r="J21" s="83" t="s">
        <v>396</v>
      </c>
      <c r="K21" s="83" t="s">
        <v>562</v>
      </c>
      <c r="L21" s="83" t="s">
        <v>26</v>
      </c>
      <c r="N21" s="89">
        <v>372679.25</v>
      </c>
      <c r="P21" s="89">
        <v>24367.360000000001</v>
      </c>
      <c r="Q21" s="83">
        <v>0</v>
      </c>
      <c r="R21" s="89">
        <v>397046.61</v>
      </c>
    </row>
    <row r="22" spans="4:18" x14ac:dyDescent="0.25">
      <c r="D22" s="83" t="s">
        <v>384</v>
      </c>
      <c r="F22" s="83">
        <v>138901</v>
      </c>
      <c r="I22" s="83">
        <v>500317</v>
      </c>
      <c r="J22" s="83" t="s">
        <v>766</v>
      </c>
      <c r="K22" s="83" t="s">
        <v>562</v>
      </c>
      <c r="L22" s="83" t="s">
        <v>26</v>
      </c>
      <c r="N22" s="89">
        <v>70064.56</v>
      </c>
      <c r="P22" s="89">
        <v>1318.37</v>
      </c>
      <c r="Q22" s="89">
        <v>1500</v>
      </c>
      <c r="R22" s="89">
        <v>69882.929999999993</v>
      </c>
    </row>
    <row r="23" spans="4:18" x14ac:dyDescent="0.25">
      <c r="D23" s="83" t="s">
        <v>384</v>
      </c>
      <c r="F23" s="83">
        <v>138901</v>
      </c>
      <c r="I23" s="83">
        <v>500331</v>
      </c>
      <c r="J23" s="83" t="s">
        <v>767</v>
      </c>
      <c r="K23" s="83" t="s">
        <v>561</v>
      </c>
      <c r="L23" s="83" t="s">
        <v>26</v>
      </c>
      <c r="N23" s="83">
        <v>0</v>
      </c>
      <c r="P23" s="83">
        <v>0.08</v>
      </c>
      <c r="Q23" s="83">
        <v>223.48</v>
      </c>
      <c r="R23" s="83">
        <v>-223.4</v>
      </c>
    </row>
    <row r="24" spans="4:18" x14ac:dyDescent="0.25">
      <c r="D24" s="83" t="s">
        <v>384</v>
      </c>
      <c r="F24" s="83">
        <v>138901</v>
      </c>
      <c r="I24" s="83">
        <v>500331</v>
      </c>
      <c r="J24" s="83" t="s">
        <v>767</v>
      </c>
      <c r="K24" s="83" t="s">
        <v>562</v>
      </c>
      <c r="L24" s="83" t="s">
        <v>26</v>
      </c>
      <c r="N24" s="83">
        <v>0</v>
      </c>
      <c r="P24" s="89">
        <v>64001.2</v>
      </c>
      <c r="Q24" s="83">
        <v>0</v>
      </c>
      <c r="R24" s="89">
        <v>64001.2</v>
      </c>
    </row>
    <row r="25" spans="4:18" x14ac:dyDescent="0.25">
      <c r="D25" s="83" t="s">
        <v>384</v>
      </c>
      <c r="F25" s="83">
        <v>138901</v>
      </c>
      <c r="I25" s="83">
        <v>500360</v>
      </c>
      <c r="J25" s="83" t="s">
        <v>768</v>
      </c>
      <c r="K25" s="83" t="s">
        <v>562</v>
      </c>
      <c r="L25" s="83" t="s">
        <v>26</v>
      </c>
      <c r="N25" s="89">
        <v>331577.03000000003</v>
      </c>
      <c r="P25" s="83">
        <v>649.98</v>
      </c>
      <c r="Q25" s="83">
        <v>0</v>
      </c>
      <c r="R25" s="89">
        <v>332227.01</v>
      </c>
    </row>
    <row r="26" spans="4:18" x14ac:dyDescent="0.25">
      <c r="D26" s="83" t="s">
        <v>384</v>
      </c>
      <c r="F26" s="83">
        <v>138901</v>
      </c>
      <c r="I26" s="83">
        <v>500508</v>
      </c>
      <c r="J26" s="83" t="s">
        <v>643</v>
      </c>
      <c r="K26" s="83" t="s">
        <v>562</v>
      </c>
      <c r="L26" s="83" t="s">
        <v>26</v>
      </c>
      <c r="N26" s="89">
        <v>34486.660000000003</v>
      </c>
      <c r="P26" s="89">
        <v>2330.9699999999998</v>
      </c>
      <c r="Q26" s="89">
        <v>5371</v>
      </c>
      <c r="R26" s="89">
        <v>31446.63</v>
      </c>
    </row>
    <row r="27" spans="4:18" x14ac:dyDescent="0.25">
      <c r="D27" s="83" t="s">
        <v>384</v>
      </c>
      <c r="F27" s="83">
        <v>138901</v>
      </c>
      <c r="I27" s="83">
        <v>500512</v>
      </c>
      <c r="J27" s="83" t="s">
        <v>400</v>
      </c>
      <c r="K27" s="83" t="s">
        <v>561</v>
      </c>
      <c r="L27" s="83" t="s">
        <v>26</v>
      </c>
      <c r="N27" s="89">
        <v>580832.01</v>
      </c>
      <c r="P27" s="89">
        <v>910095.54</v>
      </c>
      <c r="Q27" s="89">
        <v>990939.27</v>
      </c>
      <c r="R27" s="89">
        <v>499988.28</v>
      </c>
    </row>
    <row r="28" spans="4:18" x14ac:dyDescent="0.25">
      <c r="D28" s="83" t="s">
        <v>384</v>
      </c>
      <c r="F28" s="83">
        <v>138901</v>
      </c>
      <c r="I28" s="83">
        <v>500512</v>
      </c>
      <c r="J28" s="83" t="s">
        <v>400</v>
      </c>
      <c r="K28" s="83" t="s">
        <v>562</v>
      </c>
      <c r="L28" s="83" t="s">
        <v>26</v>
      </c>
      <c r="N28" s="89">
        <v>22472224.170000002</v>
      </c>
      <c r="P28" s="89">
        <v>596300.37</v>
      </c>
      <c r="Q28" s="83">
        <v>0</v>
      </c>
      <c r="R28" s="89">
        <v>23068524.539999999</v>
      </c>
    </row>
    <row r="29" spans="4:18" x14ac:dyDescent="0.25">
      <c r="D29" s="83" t="s">
        <v>384</v>
      </c>
      <c r="F29" s="83">
        <v>138901</v>
      </c>
      <c r="I29" s="83">
        <v>500515</v>
      </c>
      <c r="J29" s="83" t="s">
        <v>401</v>
      </c>
      <c r="K29" s="83" t="s">
        <v>561</v>
      </c>
      <c r="L29" s="83" t="s">
        <v>26</v>
      </c>
      <c r="N29" s="89">
        <v>-4982.83</v>
      </c>
      <c r="P29" s="89">
        <v>9791.76</v>
      </c>
      <c r="Q29" s="83">
        <v>0</v>
      </c>
      <c r="R29" s="89">
        <v>4808.93</v>
      </c>
    </row>
    <row r="30" spans="4:18" x14ac:dyDescent="0.25">
      <c r="D30" s="83" t="s">
        <v>384</v>
      </c>
      <c r="F30" s="83">
        <v>138901</v>
      </c>
      <c r="I30" s="83">
        <v>500515</v>
      </c>
      <c r="J30" s="83" t="s">
        <v>401</v>
      </c>
      <c r="K30" s="83" t="s">
        <v>562</v>
      </c>
      <c r="L30" s="83" t="s">
        <v>26</v>
      </c>
      <c r="N30" s="89">
        <v>662818.31000000006</v>
      </c>
      <c r="P30" s="89">
        <v>155052.04999999999</v>
      </c>
      <c r="Q30" s="83">
        <v>0</v>
      </c>
      <c r="R30" s="89">
        <v>817870.36</v>
      </c>
    </row>
    <row r="31" spans="4:18" x14ac:dyDescent="0.25">
      <c r="D31" s="83" t="s">
        <v>384</v>
      </c>
      <c r="F31" s="83">
        <v>138901</v>
      </c>
      <c r="I31" s="83">
        <v>500540</v>
      </c>
      <c r="J31" s="83" t="s">
        <v>748</v>
      </c>
      <c r="K31" s="83" t="s">
        <v>561</v>
      </c>
      <c r="L31" s="83" t="s">
        <v>26</v>
      </c>
      <c r="N31" s="89">
        <v>-10880.4</v>
      </c>
      <c r="P31" s="89">
        <v>13535.09</v>
      </c>
      <c r="Q31" s="89">
        <v>15758.33</v>
      </c>
      <c r="R31" s="89">
        <v>-13103.64</v>
      </c>
    </row>
    <row r="32" spans="4:18" x14ac:dyDescent="0.25">
      <c r="D32" s="83" t="s">
        <v>384</v>
      </c>
      <c r="F32" s="83">
        <v>138901</v>
      </c>
      <c r="I32" s="83">
        <v>500540</v>
      </c>
      <c r="J32" s="83" t="s">
        <v>748</v>
      </c>
      <c r="K32" s="83" t="s">
        <v>562</v>
      </c>
      <c r="L32" s="83" t="s">
        <v>26</v>
      </c>
      <c r="N32" s="89">
        <v>279713.82</v>
      </c>
      <c r="P32" s="89">
        <v>309976.40999999997</v>
      </c>
      <c r="Q32" s="83">
        <v>0</v>
      </c>
      <c r="R32" s="89">
        <v>589690.23</v>
      </c>
    </row>
    <row r="33" spans="4:18" x14ac:dyDescent="0.25">
      <c r="D33" s="83" t="s">
        <v>384</v>
      </c>
      <c r="F33" s="83">
        <v>138901</v>
      </c>
      <c r="I33" s="83">
        <v>500546</v>
      </c>
      <c r="J33" s="83" t="s">
        <v>404</v>
      </c>
      <c r="K33" s="83" t="s">
        <v>562</v>
      </c>
      <c r="L33" s="83" t="s">
        <v>26</v>
      </c>
      <c r="N33" s="89">
        <v>10746.73</v>
      </c>
      <c r="P33" s="89">
        <v>1417.65</v>
      </c>
      <c r="Q33" s="83">
        <v>0</v>
      </c>
      <c r="R33" s="89">
        <v>12164.38</v>
      </c>
    </row>
    <row r="34" spans="4:18" x14ac:dyDescent="0.25">
      <c r="D34" s="83" t="s">
        <v>384</v>
      </c>
      <c r="F34" s="83">
        <v>138901</v>
      </c>
      <c r="I34" s="83">
        <v>500555</v>
      </c>
      <c r="J34" s="83" t="s">
        <v>405</v>
      </c>
      <c r="K34" s="83" t="s">
        <v>562</v>
      </c>
      <c r="L34" s="83" t="s">
        <v>26</v>
      </c>
      <c r="N34" s="89">
        <v>47732.77</v>
      </c>
      <c r="P34" s="89">
        <v>9881.1</v>
      </c>
      <c r="Q34" s="89">
        <v>10565.7</v>
      </c>
      <c r="R34" s="89">
        <v>47048.17</v>
      </c>
    </row>
    <row r="35" spans="4:18" x14ac:dyDescent="0.25">
      <c r="D35" s="83" t="s">
        <v>384</v>
      </c>
      <c r="F35" s="83">
        <v>138901</v>
      </c>
      <c r="I35" s="83">
        <v>500557</v>
      </c>
      <c r="J35" s="83" t="s">
        <v>406</v>
      </c>
      <c r="K35" s="83" t="s">
        <v>561</v>
      </c>
      <c r="L35" s="83" t="s">
        <v>26</v>
      </c>
      <c r="N35" s="89">
        <v>-803267.53</v>
      </c>
      <c r="P35" s="89">
        <v>4117018.81</v>
      </c>
      <c r="Q35" s="89">
        <v>3705814.97</v>
      </c>
      <c r="R35" s="89">
        <v>-392063.69</v>
      </c>
    </row>
    <row r="36" spans="4:18" x14ac:dyDescent="0.25">
      <c r="D36" s="83" t="s">
        <v>384</v>
      </c>
      <c r="F36" s="83">
        <v>138901</v>
      </c>
      <c r="I36" s="83">
        <v>500557</v>
      </c>
      <c r="J36" s="83" t="s">
        <v>406</v>
      </c>
      <c r="K36" s="83" t="s">
        <v>562</v>
      </c>
      <c r="L36" s="83" t="s">
        <v>26</v>
      </c>
      <c r="N36" s="89">
        <v>28429014.030000001</v>
      </c>
      <c r="P36" s="89">
        <v>1022678.81</v>
      </c>
      <c r="Q36" s="83">
        <v>0</v>
      </c>
      <c r="R36" s="89">
        <v>29451692.84</v>
      </c>
    </row>
    <row r="37" spans="4:18" x14ac:dyDescent="0.25">
      <c r="D37" s="83" t="s">
        <v>384</v>
      </c>
      <c r="F37" s="83">
        <v>138901</v>
      </c>
      <c r="I37" s="83">
        <v>500558</v>
      </c>
      <c r="J37" s="83" t="s">
        <v>406</v>
      </c>
      <c r="K37" s="83" t="s">
        <v>561</v>
      </c>
      <c r="L37" s="83" t="s">
        <v>26</v>
      </c>
      <c r="N37" s="89">
        <v>-1295126.56</v>
      </c>
      <c r="P37" s="89">
        <v>4585688.45</v>
      </c>
      <c r="Q37" s="89">
        <v>3887249.3</v>
      </c>
      <c r="R37" s="89">
        <v>-596687.41</v>
      </c>
    </row>
    <row r="38" spans="4:18" x14ac:dyDescent="0.25">
      <c r="D38" s="83" t="s">
        <v>384</v>
      </c>
      <c r="F38" s="83">
        <v>138901</v>
      </c>
      <c r="I38" s="83">
        <v>500558</v>
      </c>
      <c r="J38" s="83" t="s">
        <v>406</v>
      </c>
      <c r="K38" s="83" t="s">
        <v>562</v>
      </c>
      <c r="L38" s="83" t="s">
        <v>26</v>
      </c>
      <c r="N38" s="89">
        <v>48218090.969999999</v>
      </c>
      <c r="P38" s="89">
        <v>1167507.3400000001</v>
      </c>
      <c r="Q38" s="83">
        <v>0</v>
      </c>
      <c r="R38" s="89">
        <v>49385598.310000002</v>
      </c>
    </row>
    <row r="39" spans="4:18" x14ac:dyDescent="0.25">
      <c r="D39" s="83" t="s">
        <v>384</v>
      </c>
      <c r="F39" s="83">
        <v>138901</v>
      </c>
      <c r="I39" s="83">
        <v>500560</v>
      </c>
      <c r="J39" s="83" t="s">
        <v>407</v>
      </c>
      <c r="K39" s="83" t="s">
        <v>562</v>
      </c>
      <c r="L39" s="83" t="s">
        <v>26</v>
      </c>
      <c r="N39" s="89">
        <v>167745.97</v>
      </c>
      <c r="P39" s="89">
        <v>2244.52</v>
      </c>
      <c r="Q39" s="83">
        <v>0</v>
      </c>
      <c r="R39" s="89">
        <v>169990.49</v>
      </c>
    </row>
    <row r="40" spans="4:18" x14ac:dyDescent="0.25">
      <c r="D40" s="83" t="s">
        <v>384</v>
      </c>
      <c r="F40" s="83">
        <v>138901</v>
      </c>
      <c r="I40" s="83">
        <v>500576</v>
      </c>
      <c r="J40" s="83" t="s">
        <v>408</v>
      </c>
      <c r="K40" s="83" t="s">
        <v>561</v>
      </c>
      <c r="L40" s="83" t="s">
        <v>26</v>
      </c>
      <c r="N40" s="89">
        <v>-49513.61</v>
      </c>
      <c r="P40" s="89">
        <v>89064.87</v>
      </c>
      <c r="Q40" s="89">
        <v>99673.86</v>
      </c>
      <c r="R40" s="89">
        <v>-60122.6</v>
      </c>
    </row>
    <row r="41" spans="4:18" x14ac:dyDescent="0.25">
      <c r="D41" s="83" t="s">
        <v>384</v>
      </c>
      <c r="F41" s="83">
        <v>138901</v>
      </c>
      <c r="I41" s="83">
        <v>500576</v>
      </c>
      <c r="J41" s="83" t="s">
        <v>408</v>
      </c>
      <c r="K41" s="83" t="s">
        <v>562</v>
      </c>
      <c r="L41" s="83" t="s">
        <v>26</v>
      </c>
      <c r="N41" s="89">
        <v>1332346.78</v>
      </c>
      <c r="P41" s="89">
        <v>17689.48</v>
      </c>
      <c r="Q41" s="83">
        <v>0</v>
      </c>
      <c r="R41" s="89">
        <v>1350036.26</v>
      </c>
    </row>
    <row r="42" spans="4:18" x14ac:dyDescent="0.25">
      <c r="D42" s="83" t="s">
        <v>384</v>
      </c>
      <c r="F42" s="83">
        <v>138901</v>
      </c>
      <c r="I42" s="83">
        <v>500577</v>
      </c>
      <c r="J42" s="83" t="s">
        <v>409</v>
      </c>
      <c r="K42" s="83" t="s">
        <v>562</v>
      </c>
      <c r="L42" s="83" t="s">
        <v>26</v>
      </c>
      <c r="N42" s="89">
        <v>72603.73</v>
      </c>
      <c r="P42" s="89">
        <v>2756.06</v>
      </c>
      <c r="Q42" s="83">
        <v>0</v>
      </c>
      <c r="R42" s="89">
        <v>75359.789999999994</v>
      </c>
    </row>
    <row r="43" spans="4:18" x14ac:dyDescent="0.25">
      <c r="D43" s="83" t="s">
        <v>384</v>
      </c>
      <c r="F43" s="83">
        <v>138901</v>
      </c>
      <c r="I43" s="83">
        <v>500617</v>
      </c>
      <c r="J43" s="83" t="s">
        <v>749</v>
      </c>
      <c r="K43" s="83" t="s">
        <v>562</v>
      </c>
      <c r="L43" s="83" t="s">
        <v>26</v>
      </c>
      <c r="N43" s="89">
        <v>11875.05</v>
      </c>
      <c r="P43" s="83">
        <v>625.71</v>
      </c>
      <c r="Q43" s="83">
        <v>565.37</v>
      </c>
      <c r="R43" s="89">
        <v>11935.39</v>
      </c>
    </row>
    <row r="44" spans="4:18" x14ac:dyDescent="0.25">
      <c r="D44" s="83" t="s">
        <v>384</v>
      </c>
      <c r="F44" s="83">
        <v>138901</v>
      </c>
      <c r="I44" s="83">
        <v>500631</v>
      </c>
      <c r="J44" s="83" t="s">
        <v>413</v>
      </c>
      <c r="K44" s="83" t="s">
        <v>561</v>
      </c>
      <c r="L44" s="83" t="s">
        <v>26</v>
      </c>
      <c r="N44" s="89">
        <v>-2329.2199999999998</v>
      </c>
      <c r="P44" s="89">
        <v>13228.98</v>
      </c>
      <c r="Q44" s="89">
        <v>13922.33</v>
      </c>
      <c r="R44" s="89">
        <v>-3022.57</v>
      </c>
    </row>
    <row r="45" spans="4:18" x14ac:dyDescent="0.25">
      <c r="D45" s="83" t="s">
        <v>384</v>
      </c>
      <c r="F45" s="83">
        <v>138901</v>
      </c>
      <c r="I45" s="83">
        <v>500631</v>
      </c>
      <c r="J45" s="83" t="s">
        <v>413</v>
      </c>
      <c r="K45" s="83" t="s">
        <v>562</v>
      </c>
      <c r="L45" s="83" t="s">
        <v>26</v>
      </c>
      <c r="N45" s="89">
        <v>122965.49</v>
      </c>
      <c r="P45" s="89">
        <v>3499.2</v>
      </c>
      <c r="Q45" s="83">
        <v>0</v>
      </c>
      <c r="R45" s="89">
        <v>126464.69</v>
      </c>
    </row>
    <row r="46" spans="4:18" x14ac:dyDescent="0.25">
      <c r="D46" s="83" t="s">
        <v>384</v>
      </c>
      <c r="F46" s="83">
        <v>138901</v>
      </c>
      <c r="I46" s="83">
        <v>500644</v>
      </c>
      <c r="J46" s="83" t="s">
        <v>415</v>
      </c>
      <c r="K46" s="83" t="s">
        <v>562</v>
      </c>
      <c r="L46" s="83" t="s">
        <v>26</v>
      </c>
      <c r="N46" s="89">
        <v>50158.9</v>
      </c>
      <c r="P46" s="89">
        <v>3611.92</v>
      </c>
      <c r="Q46" s="83">
        <v>0</v>
      </c>
      <c r="R46" s="89">
        <v>53770.82</v>
      </c>
    </row>
    <row r="47" spans="4:18" x14ac:dyDescent="0.25">
      <c r="D47" s="83" t="s">
        <v>384</v>
      </c>
      <c r="F47" s="83">
        <v>138901</v>
      </c>
      <c r="I47" s="83">
        <v>500716</v>
      </c>
      <c r="J47" s="83" t="s">
        <v>419</v>
      </c>
      <c r="K47" s="83" t="s">
        <v>561</v>
      </c>
      <c r="L47" s="83" t="s">
        <v>26</v>
      </c>
      <c r="N47" s="89">
        <v>-3837.37</v>
      </c>
      <c r="P47" s="89">
        <v>32076.03</v>
      </c>
      <c r="Q47" s="89">
        <v>29028.080000000002</v>
      </c>
      <c r="R47" s="83">
        <v>-789.42</v>
      </c>
    </row>
    <row r="48" spans="4:18" x14ac:dyDescent="0.25">
      <c r="D48" s="83" t="s">
        <v>384</v>
      </c>
      <c r="F48" s="83">
        <v>138901</v>
      </c>
      <c r="I48" s="83">
        <v>500716</v>
      </c>
      <c r="J48" s="83" t="s">
        <v>419</v>
      </c>
      <c r="K48" s="83" t="s">
        <v>562</v>
      </c>
      <c r="L48" s="83" t="s">
        <v>26</v>
      </c>
      <c r="N48" s="89">
        <v>208603.44</v>
      </c>
      <c r="P48" s="89">
        <v>3994.72</v>
      </c>
      <c r="Q48" s="83">
        <v>0</v>
      </c>
      <c r="R48" s="89">
        <v>212598.16</v>
      </c>
    </row>
    <row r="49" spans="2:18" x14ac:dyDescent="0.25">
      <c r="D49" s="83" t="s">
        <v>384</v>
      </c>
      <c r="F49" s="83">
        <v>138901</v>
      </c>
      <c r="I49" s="83">
        <v>500742</v>
      </c>
      <c r="J49" s="83" t="s">
        <v>774</v>
      </c>
      <c r="K49" s="83" t="s">
        <v>562</v>
      </c>
      <c r="L49" s="83" t="s">
        <v>26</v>
      </c>
      <c r="N49" s="89">
        <v>9186.43</v>
      </c>
      <c r="P49" s="83">
        <v>698.99</v>
      </c>
      <c r="Q49" s="83">
        <v>0</v>
      </c>
      <c r="R49" s="89">
        <v>9885.42</v>
      </c>
    </row>
    <row r="50" spans="2:18" x14ac:dyDescent="0.25">
      <c r="D50" s="83" t="s">
        <v>384</v>
      </c>
      <c r="F50" s="83">
        <v>138901</v>
      </c>
      <c r="I50" s="83">
        <v>500748</v>
      </c>
      <c r="J50" s="83" t="s">
        <v>752</v>
      </c>
      <c r="K50" s="83" t="s">
        <v>562</v>
      </c>
      <c r="L50" s="83" t="s">
        <v>26</v>
      </c>
      <c r="N50" s="89">
        <v>25376.87</v>
      </c>
      <c r="P50" s="89">
        <v>4425.54</v>
      </c>
      <c r="Q50" s="83">
        <v>0</v>
      </c>
      <c r="R50" s="89">
        <v>29802.41</v>
      </c>
    </row>
    <row r="51" spans="2:18" x14ac:dyDescent="0.25">
      <c r="D51" s="83" t="s">
        <v>384</v>
      </c>
      <c r="F51" s="83">
        <v>138901</v>
      </c>
      <c r="I51" s="83">
        <v>500758</v>
      </c>
      <c r="J51" s="83" t="s">
        <v>422</v>
      </c>
      <c r="K51" s="83" t="s">
        <v>562</v>
      </c>
      <c r="L51" s="83" t="s">
        <v>26</v>
      </c>
      <c r="N51" s="89">
        <v>42422.54</v>
      </c>
      <c r="P51" s="89">
        <v>2932.77</v>
      </c>
      <c r="Q51" s="83">
        <v>0</v>
      </c>
      <c r="R51" s="89">
        <v>45355.31</v>
      </c>
    </row>
    <row r="52" spans="2:18" x14ac:dyDescent="0.25">
      <c r="D52" s="83" t="s">
        <v>384</v>
      </c>
      <c r="F52" s="83">
        <v>138901</v>
      </c>
      <c r="I52" s="83">
        <v>500768</v>
      </c>
      <c r="J52" s="83" t="s">
        <v>423</v>
      </c>
      <c r="K52" s="83" t="s">
        <v>561</v>
      </c>
      <c r="L52" s="83" t="s">
        <v>26</v>
      </c>
      <c r="N52" s="89">
        <v>-76754.070000000007</v>
      </c>
      <c r="P52" s="89">
        <v>86667.3</v>
      </c>
      <c r="Q52" s="89">
        <v>56386.61</v>
      </c>
      <c r="R52" s="89">
        <v>-46473.38</v>
      </c>
    </row>
    <row r="53" spans="2:18" x14ac:dyDescent="0.25">
      <c r="D53" s="83" t="s">
        <v>384</v>
      </c>
      <c r="F53" s="83">
        <v>138901</v>
      </c>
      <c r="I53" s="83">
        <v>500768</v>
      </c>
      <c r="J53" s="83" t="s">
        <v>423</v>
      </c>
      <c r="K53" s="83" t="s">
        <v>562</v>
      </c>
      <c r="L53" s="83" t="s">
        <v>26</v>
      </c>
      <c r="N53" s="89">
        <v>2111091.23</v>
      </c>
      <c r="P53" s="89">
        <v>426206.26</v>
      </c>
      <c r="Q53" s="83">
        <v>0</v>
      </c>
      <c r="R53" s="89">
        <v>2537297.4900000002</v>
      </c>
    </row>
    <row r="54" spans="2:18" x14ac:dyDescent="0.25">
      <c r="D54" s="83" t="s">
        <v>384</v>
      </c>
      <c r="F54" s="83">
        <v>138901</v>
      </c>
      <c r="I54" s="83">
        <v>500806</v>
      </c>
      <c r="J54" s="83" t="s">
        <v>426</v>
      </c>
      <c r="K54" s="83" t="s">
        <v>562</v>
      </c>
      <c r="L54" s="83" t="s">
        <v>26</v>
      </c>
      <c r="N54" s="89">
        <v>47069.9</v>
      </c>
      <c r="P54" s="89">
        <v>3280.32</v>
      </c>
      <c r="Q54" s="83">
        <v>0</v>
      </c>
      <c r="R54" s="89">
        <v>50350.22</v>
      </c>
    </row>
    <row r="55" spans="2:18" x14ac:dyDescent="0.25">
      <c r="D55" s="83" t="s">
        <v>384</v>
      </c>
      <c r="F55" s="83">
        <v>138901</v>
      </c>
      <c r="I55" s="83">
        <v>500839</v>
      </c>
      <c r="J55" s="83" t="s">
        <v>586</v>
      </c>
      <c r="K55" s="83" t="s">
        <v>561</v>
      </c>
      <c r="L55" s="83" t="s">
        <v>26</v>
      </c>
      <c r="N55" s="89">
        <v>-7750.32</v>
      </c>
      <c r="P55" s="89">
        <v>29758.05</v>
      </c>
      <c r="Q55" s="89">
        <v>25332.03</v>
      </c>
      <c r="R55" s="89">
        <v>-3324.3</v>
      </c>
    </row>
    <row r="56" spans="2:18" x14ac:dyDescent="0.25">
      <c r="D56" s="83" t="s">
        <v>384</v>
      </c>
      <c r="F56" s="83">
        <v>138901</v>
      </c>
      <c r="I56" s="83">
        <v>500839</v>
      </c>
      <c r="J56" s="83" t="s">
        <v>586</v>
      </c>
      <c r="K56" s="83" t="s">
        <v>562</v>
      </c>
      <c r="L56" s="83" t="s">
        <v>26</v>
      </c>
      <c r="N56" s="89">
        <v>308468.59999999998</v>
      </c>
      <c r="P56" s="89">
        <v>85095.79</v>
      </c>
      <c r="Q56" s="89">
        <v>41248.61</v>
      </c>
      <c r="R56" s="89">
        <v>352315.78</v>
      </c>
    </row>
    <row r="57" spans="2:18" x14ac:dyDescent="0.25">
      <c r="D57" s="83" t="s">
        <v>384</v>
      </c>
      <c r="F57" s="83">
        <v>138901</v>
      </c>
      <c r="I57" s="83">
        <v>500852</v>
      </c>
      <c r="J57" s="83" t="s">
        <v>429</v>
      </c>
      <c r="K57" s="83" t="s">
        <v>562</v>
      </c>
      <c r="L57" s="83" t="s">
        <v>26</v>
      </c>
      <c r="N57" s="89">
        <v>19663.82</v>
      </c>
      <c r="P57" s="89">
        <v>1518.15</v>
      </c>
      <c r="Q57" s="83">
        <v>0</v>
      </c>
      <c r="R57" s="89">
        <v>21181.97</v>
      </c>
    </row>
    <row r="58" spans="2:18" x14ac:dyDescent="0.25">
      <c r="D58" s="83" t="s">
        <v>384</v>
      </c>
      <c r="F58" s="83">
        <v>138901</v>
      </c>
      <c r="I58" s="83">
        <v>500856</v>
      </c>
      <c r="J58" s="83" t="s">
        <v>755</v>
      </c>
      <c r="K58" s="83" t="s">
        <v>561</v>
      </c>
      <c r="L58" s="83" t="s">
        <v>26</v>
      </c>
      <c r="N58" s="89">
        <v>16062.33</v>
      </c>
      <c r="P58" s="89">
        <v>42252.89</v>
      </c>
      <c r="Q58" s="89">
        <v>31801.35</v>
      </c>
      <c r="R58" s="89">
        <v>26513.87</v>
      </c>
    </row>
    <row r="59" spans="2:18" x14ac:dyDescent="0.25">
      <c r="D59" s="83" t="s">
        <v>384</v>
      </c>
      <c r="F59" s="83">
        <v>138901</v>
      </c>
      <c r="I59" s="83">
        <v>500856</v>
      </c>
      <c r="J59" s="83" t="s">
        <v>755</v>
      </c>
      <c r="K59" s="83" t="s">
        <v>562</v>
      </c>
      <c r="L59" s="83" t="s">
        <v>26</v>
      </c>
      <c r="N59" s="89">
        <v>686099.85</v>
      </c>
      <c r="P59" s="89">
        <v>412404.37</v>
      </c>
      <c r="Q59" s="83">
        <v>0</v>
      </c>
      <c r="R59" s="89">
        <v>1098504.22</v>
      </c>
    </row>
    <row r="60" spans="2:18" x14ac:dyDescent="0.25">
      <c r="D60" s="83" t="s">
        <v>384</v>
      </c>
      <c r="F60" s="83">
        <v>138901</v>
      </c>
      <c r="I60" s="83">
        <v>500866</v>
      </c>
      <c r="J60" s="83" t="s">
        <v>429</v>
      </c>
      <c r="K60" s="83" t="s">
        <v>562</v>
      </c>
      <c r="L60" s="83" t="s">
        <v>26</v>
      </c>
      <c r="N60" s="89">
        <v>3875.27</v>
      </c>
      <c r="P60" s="83">
        <v>327.45</v>
      </c>
      <c r="Q60" s="83">
        <v>0</v>
      </c>
      <c r="R60" s="89">
        <v>4202.72</v>
      </c>
    </row>
    <row r="62" spans="2:18" x14ac:dyDescent="0.25">
      <c r="B62" s="83" t="s">
        <v>442</v>
      </c>
      <c r="D62" s="83" t="s">
        <v>384</v>
      </c>
      <c r="F62" s="83">
        <v>138901</v>
      </c>
      <c r="L62" s="83" t="s">
        <v>26</v>
      </c>
      <c r="N62" s="89">
        <v>167511010.81</v>
      </c>
      <c r="P62" s="89">
        <v>40558763.299999997</v>
      </c>
      <c r="Q62" s="89">
        <v>36882287.5</v>
      </c>
      <c r="R62" s="89">
        <v>171187486.61000001</v>
      </c>
    </row>
    <row r="64" spans="2:18" x14ac:dyDescent="0.25">
      <c r="B64" s="83" t="s">
        <v>443</v>
      </c>
      <c r="D64" s="83" t="s">
        <v>384</v>
      </c>
      <c r="L64" s="83" t="s">
        <v>26</v>
      </c>
      <c r="N64" s="89">
        <v>167511010.81</v>
      </c>
      <c r="P64" s="89">
        <v>40558763.299999997</v>
      </c>
      <c r="Q64" s="89">
        <v>36882287.5</v>
      </c>
      <c r="R64" s="89">
        <v>171187486.61000001</v>
      </c>
    </row>
    <row r="66" spans="1:18" x14ac:dyDescent="0.25">
      <c r="B66" s="83" t="s">
        <v>444</v>
      </c>
      <c r="L66" s="83" t="s">
        <v>26</v>
      </c>
      <c r="N66" s="89">
        <v>167511010.81</v>
      </c>
      <c r="P66" s="89">
        <v>40558763.299999997</v>
      </c>
      <c r="Q66" s="89">
        <v>36882287.5</v>
      </c>
      <c r="R66" s="89">
        <v>171187486.61000001</v>
      </c>
    </row>
    <row r="68" spans="1:18" x14ac:dyDescent="0.25">
      <c r="A68" s="83" t="s">
        <v>1232</v>
      </c>
    </row>
    <row r="69" spans="1:18" x14ac:dyDescent="0.25">
      <c r="A69" s="83" t="s">
        <v>446</v>
      </c>
    </row>
    <row r="70" spans="1:18" x14ac:dyDescent="0.25">
      <c r="A70" s="83" t="s">
        <v>1225</v>
      </c>
    </row>
    <row r="71" spans="1:18" x14ac:dyDescent="0.25">
      <c r="A71" s="83" t="s">
        <v>447</v>
      </c>
    </row>
    <row r="73" spans="1:18" x14ac:dyDescent="0.25">
      <c r="C73" s="83" t="s">
        <v>379</v>
      </c>
      <c r="E73" s="83" t="s">
        <v>374</v>
      </c>
      <c r="G73" s="83" t="s">
        <v>448</v>
      </c>
      <c r="H73" s="83" t="s">
        <v>380</v>
      </c>
      <c r="J73" s="83" t="s">
        <v>381</v>
      </c>
      <c r="M73" s="83" t="s">
        <v>382</v>
      </c>
      <c r="O73" s="83" t="s">
        <v>383</v>
      </c>
    </row>
    <row r="75" spans="1:18" x14ac:dyDescent="0.25">
      <c r="C75" s="83" t="s">
        <v>26</v>
      </c>
      <c r="E75" s="83" t="s">
        <v>384</v>
      </c>
      <c r="G75" s="83" t="s">
        <v>561</v>
      </c>
      <c r="H75" s="89">
        <v>3035379.86</v>
      </c>
      <c r="J75" s="89">
        <v>34363282.799999997</v>
      </c>
      <c r="M75" s="89">
        <v>32415696.879999999</v>
      </c>
      <c r="O75" s="89">
        <v>4982965.78</v>
      </c>
    </row>
    <row r="76" spans="1:18" x14ac:dyDescent="0.25">
      <c r="C76" s="83" t="s">
        <v>26</v>
      </c>
      <c r="E76" s="83" t="s">
        <v>384</v>
      </c>
      <c r="G76" s="83" t="s">
        <v>562</v>
      </c>
      <c r="H76" s="89">
        <v>164475630.94999999</v>
      </c>
      <c r="J76" s="89">
        <v>6195480.5</v>
      </c>
      <c r="M76" s="89">
        <v>4466590.62</v>
      </c>
      <c r="O76" s="89">
        <v>166204520.83000001</v>
      </c>
    </row>
    <row r="78" spans="1:18" x14ac:dyDescent="0.25">
      <c r="B78" s="83" t="s">
        <v>442</v>
      </c>
      <c r="C78" s="83" t="s">
        <v>26</v>
      </c>
      <c r="H78" s="89">
        <v>167511010.81</v>
      </c>
      <c r="J78" s="89">
        <v>40558763.299999997</v>
      </c>
      <c r="M78" s="89">
        <v>36882287.5</v>
      </c>
      <c r="O78" s="89">
        <v>171187486.61000001</v>
      </c>
    </row>
  </sheetData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6"/>
  <dimension ref="A1:R6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1233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579</v>
      </c>
      <c r="L7" s="83" t="s">
        <v>26</v>
      </c>
      <c r="N7" s="89">
        <v>18024.64</v>
      </c>
      <c r="P7" s="89">
        <v>1647.31</v>
      </c>
      <c r="Q7" s="89">
        <v>19671.95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580</v>
      </c>
      <c r="L8" s="83" t="s">
        <v>26</v>
      </c>
      <c r="N8" s="89">
        <v>83229.600000000006</v>
      </c>
      <c r="P8" s="89">
        <v>19448.23</v>
      </c>
      <c r="Q8" s="89">
        <v>102677.83</v>
      </c>
      <c r="R8" s="83">
        <v>0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579</v>
      </c>
      <c r="L9" s="83" t="s">
        <v>26</v>
      </c>
      <c r="N9" s="89">
        <v>4741.99</v>
      </c>
      <c r="P9" s="89">
        <v>1692.34</v>
      </c>
      <c r="Q9" s="89">
        <v>6434.33</v>
      </c>
      <c r="R9" s="83">
        <v>0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580</v>
      </c>
      <c r="L10" s="83" t="s">
        <v>26</v>
      </c>
      <c r="N10" s="89">
        <v>25256.59</v>
      </c>
      <c r="P10" s="89">
        <v>12727.13</v>
      </c>
      <c r="Q10" s="89">
        <v>37983.72</v>
      </c>
      <c r="R10" s="83">
        <v>0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K11" s="83" t="s">
        <v>579</v>
      </c>
      <c r="L11" s="83" t="s">
        <v>26</v>
      </c>
      <c r="N11" s="89">
        <v>-38645.440000000002</v>
      </c>
      <c r="P11" s="89">
        <v>38645.440000000002</v>
      </c>
      <c r="Q11" s="89">
        <v>34025.660000000003</v>
      </c>
      <c r="R11" s="89">
        <v>-34025.660000000003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580</v>
      </c>
      <c r="L12" s="83" t="s">
        <v>26</v>
      </c>
      <c r="N12" s="89">
        <v>349014.12</v>
      </c>
      <c r="P12" s="83">
        <v>0</v>
      </c>
      <c r="Q12" s="83">
        <v>0</v>
      </c>
      <c r="R12" s="89">
        <v>349014.12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K13" s="83" t="s">
        <v>580</v>
      </c>
      <c r="L13" s="83" t="s">
        <v>26</v>
      </c>
      <c r="N13" s="89">
        <v>1945013.49</v>
      </c>
      <c r="P13" s="83">
        <v>0</v>
      </c>
      <c r="Q13" s="83">
        <v>0</v>
      </c>
      <c r="R13" s="89">
        <v>1945013.49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579</v>
      </c>
      <c r="L14" s="83" t="s">
        <v>26</v>
      </c>
      <c r="N14" s="89">
        <v>1809.53</v>
      </c>
      <c r="P14" s="89">
        <v>6825.59</v>
      </c>
      <c r="Q14" s="89">
        <v>5515.1</v>
      </c>
      <c r="R14" s="89">
        <v>3120.02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K15" s="83" t="s">
        <v>580</v>
      </c>
      <c r="L15" s="83" t="s">
        <v>26</v>
      </c>
      <c r="N15" s="89">
        <v>191771.53</v>
      </c>
      <c r="P15" s="83">
        <v>0</v>
      </c>
      <c r="Q15" s="83">
        <v>0</v>
      </c>
      <c r="R15" s="89">
        <v>191771.53</v>
      </c>
    </row>
    <row r="16" spans="1:18" x14ac:dyDescent="0.25">
      <c r="D16" s="83" t="s">
        <v>384</v>
      </c>
      <c r="F16" s="83">
        <v>138901</v>
      </c>
      <c r="I16" s="83">
        <v>500145</v>
      </c>
      <c r="J16" s="83" t="s">
        <v>762</v>
      </c>
      <c r="K16" s="83" t="s">
        <v>580</v>
      </c>
      <c r="L16" s="83" t="s">
        <v>26</v>
      </c>
      <c r="N16" s="83">
        <v>600</v>
      </c>
      <c r="P16" s="83">
        <v>0</v>
      </c>
      <c r="Q16" s="83">
        <v>0</v>
      </c>
      <c r="R16" s="83">
        <v>600</v>
      </c>
    </row>
    <row r="17" spans="4:18" x14ac:dyDescent="0.25">
      <c r="D17" s="83" t="s">
        <v>384</v>
      </c>
      <c r="F17" s="83">
        <v>138901</v>
      </c>
      <c r="I17" s="83">
        <v>500187</v>
      </c>
      <c r="J17" s="83" t="s">
        <v>390</v>
      </c>
      <c r="K17" s="83" t="s">
        <v>580</v>
      </c>
      <c r="L17" s="83" t="s">
        <v>26</v>
      </c>
      <c r="N17" s="83">
        <v>50</v>
      </c>
      <c r="P17" s="83">
        <v>0</v>
      </c>
      <c r="Q17" s="83">
        <v>0</v>
      </c>
      <c r="R17" s="83">
        <v>50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579</v>
      </c>
      <c r="L18" s="83" t="s">
        <v>26</v>
      </c>
      <c r="N18" s="89">
        <v>242025</v>
      </c>
      <c r="P18" s="89">
        <v>262150</v>
      </c>
      <c r="Q18" s="89">
        <v>242025</v>
      </c>
      <c r="R18" s="89">
        <v>262150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580</v>
      </c>
      <c r="L19" s="83" t="s">
        <v>26</v>
      </c>
      <c r="N19" s="89">
        <v>1120846.98</v>
      </c>
      <c r="P19" s="83">
        <v>0</v>
      </c>
      <c r="Q19" s="83">
        <v>0</v>
      </c>
      <c r="R19" s="89">
        <v>1120846.98</v>
      </c>
    </row>
    <row r="20" spans="4:18" x14ac:dyDescent="0.25">
      <c r="D20" s="83" t="s">
        <v>384</v>
      </c>
      <c r="F20" s="83">
        <v>138901</v>
      </c>
      <c r="I20" s="83">
        <v>500317</v>
      </c>
      <c r="J20" s="83" t="s">
        <v>766</v>
      </c>
      <c r="K20" s="83" t="s">
        <v>580</v>
      </c>
      <c r="L20" s="83" t="s">
        <v>26</v>
      </c>
      <c r="N20" s="89">
        <v>32000</v>
      </c>
      <c r="P20" s="83">
        <v>0</v>
      </c>
      <c r="Q20" s="83">
        <v>0</v>
      </c>
      <c r="R20" s="89">
        <v>32000</v>
      </c>
    </row>
    <row r="21" spans="4:18" x14ac:dyDescent="0.25">
      <c r="D21" s="83" t="s">
        <v>384</v>
      </c>
      <c r="F21" s="83">
        <v>138901</v>
      </c>
      <c r="I21" s="83">
        <v>500360</v>
      </c>
      <c r="J21" s="83" t="s">
        <v>768</v>
      </c>
      <c r="K21" s="83" t="s">
        <v>580</v>
      </c>
      <c r="L21" s="83" t="s">
        <v>26</v>
      </c>
      <c r="N21" s="89">
        <v>42265.8</v>
      </c>
      <c r="P21" s="83">
        <v>0</v>
      </c>
      <c r="Q21" s="83">
        <v>0</v>
      </c>
      <c r="R21" s="89">
        <v>42265.8</v>
      </c>
    </row>
    <row r="22" spans="4:18" x14ac:dyDescent="0.25">
      <c r="D22" s="83" t="s">
        <v>384</v>
      </c>
      <c r="F22" s="83">
        <v>138901</v>
      </c>
      <c r="I22" s="83">
        <v>500508</v>
      </c>
      <c r="J22" s="83" t="s">
        <v>643</v>
      </c>
      <c r="K22" s="83" t="s">
        <v>580</v>
      </c>
      <c r="L22" s="83" t="s">
        <v>26</v>
      </c>
      <c r="N22" s="89">
        <v>3962.44</v>
      </c>
      <c r="P22" s="83">
        <v>0</v>
      </c>
      <c r="Q22" s="83">
        <v>0</v>
      </c>
      <c r="R22" s="89">
        <v>3962.44</v>
      </c>
    </row>
    <row r="23" spans="4:18" x14ac:dyDescent="0.25">
      <c r="D23" s="83" t="s">
        <v>384</v>
      </c>
      <c r="F23" s="83">
        <v>138901</v>
      </c>
      <c r="I23" s="83">
        <v>500515</v>
      </c>
      <c r="J23" s="83" t="s">
        <v>401</v>
      </c>
      <c r="K23" s="83" t="s">
        <v>579</v>
      </c>
      <c r="L23" s="83" t="s">
        <v>26</v>
      </c>
      <c r="N23" s="83">
        <v>0</v>
      </c>
      <c r="P23" s="89">
        <v>18778.849999999999</v>
      </c>
      <c r="Q23" s="83">
        <v>0</v>
      </c>
      <c r="R23" s="89">
        <v>18778.849999999999</v>
      </c>
    </row>
    <row r="24" spans="4:18" x14ac:dyDescent="0.25">
      <c r="D24" s="83" t="s">
        <v>384</v>
      </c>
      <c r="F24" s="83">
        <v>138901</v>
      </c>
      <c r="I24" s="83">
        <v>500515</v>
      </c>
      <c r="J24" s="83" t="s">
        <v>401</v>
      </c>
      <c r="K24" s="83" t="s">
        <v>580</v>
      </c>
      <c r="L24" s="83" t="s">
        <v>26</v>
      </c>
      <c r="N24" s="83">
        <v>0</v>
      </c>
      <c r="P24" s="89">
        <v>1483720.59</v>
      </c>
      <c r="Q24" s="83">
        <v>0</v>
      </c>
      <c r="R24" s="89">
        <v>1483720.59</v>
      </c>
    </row>
    <row r="25" spans="4:18" x14ac:dyDescent="0.25">
      <c r="D25" s="83" t="s">
        <v>384</v>
      </c>
      <c r="F25" s="83">
        <v>138901</v>
      </c>
      <c r="I25" s="83">
        <v>500522</v>
      </c>
      <c r="J25" s="83" t="s">
        <v>402</v>
      </c>
      <c r="K25" s="83" t="s">
        <v>579</v>
      </c>
      <c r="L25" s="83" t="s">
        <v>26</v>
      </c>
      <c r="N25" s="89">
        <v>-2716.29</v>
      </c>
      <c r="P25" s="89">
        <v>2716.29</v>
      </c>
      <c r="Q25" s="89">
        <v>2261.6</v>
      </c>
      <c r="R25" s="89">
        <v>-2261.6</v>
      </c>
    </row>
    <row r="26" spans="4:18" x14ac:dyDescent="0.25">
      <c r="D26" s="83" t="s">
        <v>384</v>
      </c>
      <c r="F26" s="83">
        <v>138901</v>
      </c>
      <c r="I26" s="83">
        <v>500522</v>
      </c>
      <c r="J26" s="83" t="s">
        <v>402</v>
      </c>
      <c r="K26" s="83" t="s">
        <v>580</v>
      </c>
      <c r="L26" s="83" t="s">
        <v>26</v>
      </c>
      <c r="N26" s="89">
        <v>91627.8</v>
      </c>
      <c r="P26" s="83">
        <v>0</v>
      </c>
      <c r="Q26" s="83">
        <v>0</v>
      </c>
      <c r="R26" s="89">
        <v>91627.8</v>
      </c>
    </row>
    <row r="27" spans="4:18" x14ac:dyDescent="0.25">
      <c r="D27" s="83" t="s">
        <v>384</v>
      </c>
      <c r="F27" s="83">
        <v>138901</v>
      </c>
      <c r="I27" s="83">
        <v>500546</v>
      </c>
      <c r="J27" s="83" t="s">
        <v>404</v>
      </c>
      <c r="K27" s="83" t="s">
        <v>580</v>
      </c>
      <c r="L27" s="83" t="s">
        <v>26</v>
      </c>
      <c r="N27" s="83">
        <v>696</v>
      </c>
      <c r="P27" s="83">
        <v>0</v>
      </c>
      <c r="Q27" s="83">
        <v>0</v>
      </c>
      <c r="R27" s="83">
        <v>696</v>
      </c>
    </row>
    <row r="28" spans="4:18" x14ac:dyDescent="0.25">
      <c r="D28" s="83" t="s">
        <v>384</v>
      </c>
      <c r="F28" s="83">
        <v>138901</v>
      </c>
      <c r="I28" s="83">
        <v>500557</v>
      </c>
      <c r="J28" s="83" t="s">
        <v>406</v>
      </c>
      <c r="K28" s="83" t="s">
        <v>579</v>
      </c>
      <c r="L28" s="83" t="s">
        <v>26</v>
      </c>
      <c r="N28" s="89">
        <v>-289100.58</v>
      </c>
      <c r="P28" s="89">
        <v>1733382.93</v>
      </c>
      <c r="Q28" s="89">
        <v>1692212.93</v>
      </c>
      <c r="R28" s="89">
        <v>-247930.58</v>
      </c>
    </row>
    <row r="29" spans="4:18" x14ac:dyDescent="0.25">
      <c r="D29" s="83" t="s">
        <v>384</v>
      </c>
      <c r="F29" s="83">
        <v>138901</v>
      </c>
      <c r="I29" s="83">
        <v>500557</v>
      </c>
      <c r="J29" s="83" t="s">
        <v>406</v>
      </c>
      <c r="K29" s="83" t="s">
        <v>580</v>
      </c>
      <c r="L29" s="83" t="s">
        <v>26</v>
      </c>
      <c r="N29" s="89">
        <v>3207179.58</v>
      </c>
      <c r="P29" s="83">
        <v>0</v>
      </c>
      <c r="Q29" s="83">
        <v>0</v>
      </c>
      <c r="R29" s="89">
        <v>3207179.58</v>
      </c>
    </row>
    <row r="30" spans="4:18" x14ac:dyDescent="0.25">
      <c r="D30" s="83" t="s">
        <v>384</v>
      </c>
      <c r="F30" s="83">
        <v>138901</v>
      </c>
      <c r="I30" s="83">
        <v>500560</v>
      </c>
      <c r="J30" s="83" t="s">
        <v>407</v>
      </c>
      <c r="K30" s="83" t="s">
        <v>580</v>
      </c>
      <c r="L30" s="83" t="s">
        <v>26</v>
      </c>
      <c r="N30" s="89">
        <v>32381.3</v>
      </c>
      <c r="P30" s="83">
        <v>0</v>
      </c>
      <c r="Q30" s="83">
        <v>0</v>
      </c>
      <c r="R30" s="89">
        <v>32381.3</v>
      </c>
    </row>
    <row r="31" spans="4:18" x14ac:dyDescent="0.25">
      <c r="D31" s="83" t="s">
        <v>384</v>
      </c>
      <c r="F31" s="83">
        <v>138901</v>
      </c>
      <c r="I31" s="83">
        <v>500577</v>
      </c>
      <c r="J31" s="83" t="s">
        <v>409</v>
      </c>
      <c r="K31" s="83" t="s">
        <v>580</v>
      </c>
      <c r="L31" s="83" t="s">
        <v>26</v>
      </c>
      <c r="N31" s="89">
        <v>7185.8</v>
      </c>
      <c r="P31" s="83">
        <v>0</v>
      </c>
      <c r="Q31" s="83">
        <v>0</v>
      </c>
      <c r="R31" s="89">
        <v>7185.8</v>
      </c>
    </row>
    <row r="32" spans="4:18" x14ac:dyDescent="0.25">
      <c r="D32" s="83" t="s">
        <v>384</v>
      </c>
      <c r="F32" s="83">
        <v>138901</v>
      </c>
      <c r="I32" s="83">
        <v>500631</v>
      </c>
      <c r="J32" s="83" t="s">
        <v>413</v>
      </c>
      <c r="K32" s="83" t="s">
        <v>579</v>
      </c>
      <c r="L32" s="83" t="s">
        <v>26</v>
      </c>
      <c r="N32" s="89">
        <v>-10698.04</v>
      </c>
      <c r="P32" s="89">
        <v>10733.88</v>
      </c>
      <c r="Q32" s="89">
        <v>11670.21</v>
      </c>
      <c r="R32" s="89">
        <v>-11634.37</v>
      </c>
    </row>
    <row r="33" spans="2:18" x14ac:dyDescent="0.25">
      <c r="D33" s="83" t="s">
        <v>384</v>
      </c>
      <c r="F33" s="83">
        <v>138901</v>
      </c>
      <c r="I33" s="83">
        <v>500631</v>
      </c>
      <c r="J33" s="83" t="s">
        <v>413</v>
      </c>
      <c r="K33" s="83" t="s">
        <v>580</v>
      </c>
      <c r="L33" s="83" t="s">
        <v>26</v>
      </c>
      <c r="N33" s="89">
        <v>187076.24</v>
      </c>
      <c r="P33" s="83">
        <v>0</v>
      </c>
      <c r="Q33" s="83">
        <v>0</v>
      </c>
      <c r="R33" s="89">
        <v>187076.24</v>
      </c>
    </row>
    <row r="34" spans="2:18" x14ac:dyDescent="0.25">
      <c r="D34" s="83" t="s">
        <v>384</v>
      </c>
      <c r="F34" s="83">
        <v>138901</v>
      </c>
      <c r="I34" s="83">
        <v>500644</v>
      </c>
      <c r="J34" s="83" t="s">
        <v>415</v>
      </c>
      <c r="K34" s="83" t="s">
        <v>580</v>
      </c>
      <c r="L34" s="83" t="s">
        <v>26</v>
      </c>
      <c r="N34" s="89">
        <v>43536.61</v>
      </c>
      <c r="P34" s="89">
        <v>1970.28</v>
      </c>
      <c r="Q34" s="83">
        <v>0</v>
      </c>
      <c r="R34" s="89">
        <v>45506.89</v>
      </c>
    </row>
    <row r="35" spans="2:18" x14ac:dyDescent="0.25">
      <c r="D35" s="83" t="s">
        <v>384</v>
      </c>
      <c r="F35" s="83">
        <v>138901</v>
      </c>
      <c r="I35" s="83">
        <v>500686</v>
      </c>
      <c r="J35" s="83" t="s">
        <v>751</v>
      </c>
      <c r="K35" s="83" t="s">
        <v>580</v>
      </c>
      <c r="L35" s="83" t="s">
        <v>26</v>
      </c>
      <c r="N35" s="89">
        <v>23320</v>
      </c>
      <c r="P35" s="83">
        <v>0</v>
      </c>
      <c r="Q35" s="83">
        <v>0</v>
      </c>
      <c r="R35" s="89">
        <v>23320</v>
      </c>
    </row>
    <row r="36" spans="2:18" x14ac:dyDescent="0.25">
      <c r="D36" s="83" t="s">
        <v>384</v>
      </c>
      <c r="F36" s="83">
        <v>138901</v>
      </c>
      <c r="I36" s="83">
        <v>500742</v>
      </c>
      <c r="J36" s="83" t="s">
        <v>774</v>
      </c>
      <c r="K36" s="83" t="s">
        <v>580</v>
      </c>
      <c r="L36" s="83" t="s">
        <v>26</v>
      </c>
      <c r="N36" s="89">
        <v>13134.36</v>
      </c>
      <c r="P36" s="83">
        <v>0</v>
      </c>
      <c r="Q36" s="83">
        <v>0</v>
      </c>
      <c r="R36" s="89">
        <v>13134.36</v>
      </c>
    </row>
    <row r="37" spans="2:18" x14ac:dyDescent="0.25">
      <c r="D37" s="83" t="s">
        <v>384</v>
      </c>
      <c r="F37" s="83">
        <v>138901</v>
      </c>
      <c r="I37" s="83">
        <v>500748</v>
      </c>
      <c r="J37" s="83" t="s">
        <v>752</v>
      </c>
      <c r="K37" s="83" t="s">
        <v>580</v>
      </c>
      <c r="L37" s="83" t="s">
        <v>26</v>
      </c>
      <c r="N37" s="89">
        <v>52313.86</v>
      </c>
      <c r="P37" s="83">
        <v>0</v>
      </c>
      <c r="Q37" s="83">
        <v>0</v>
      </c>
      <c r="R37" s="89">
        <v>52313.86</v>
      </c>
    </row>
    <row r="38" spans="2:18" x14ac:dyDescent="0.25">
      <c r="D38" s="83" t="s">
        <v>384</v>
      </c>
      <c r="F38" s="83">
        <v>138901</v>
      </c>
      <c r="I38" s="83">
        <v>500776</v>
      </c>
      <c r="J38" s="83" t="s">
        <v>424</v>
      </c>
      <c r="K38" s="83" t="s">
        <v>579</v>
      </c>
      <c r="L38" s="83" t="s">
        <v>26</v>
      </c>
      <c r="N38" s="89">
        <v>-6302.34</v>
      </c>
      <c r="P38" s="89">
        <v>7818.55</v>
      </c>
      <c r="Q38" s="89">
        <v>7818.55</v>
      </c>
      <c r="R38" s="89">
        <v>-6302.34</v>
      </c>
    </row>
    <row r="39" spans="2:18" x14ac:dyDescent="0.25">
      <c r="D39" s="83" t="s">
        <v>384</v>
      </c>
      <c r="F39" s="83">
        <v>138901</v>
      </c>
      <c r="I39" s="83">
        <v>500776</v>
      </c>
      <c r="J39" s="83" t="s">
        <v>424</v>
      </c>
      <c r="K39" s="83" t="s">
        <v>580</v>
      </c>
      <c r="L39" s="83" t="s">
        <v>26</v>
      </c>
      <c r="N39" s="89">
        <v>79095.740000000005</v>
      </c>
      <c r="P39" s="83">
        <v>0</v>
      </c>
      <c r="Q39" s="83">
        <v>0</v>
      </c>
      <c r="R39" s="89">
        <v>79095.740000000005</v>
      </c>
    </row>
    <row r="40" spans="2:18" x14ac:dyDescent="0.25">
      <c r="D40" s="83" t="s">
        <v>384</v>
      </c>
      <c r="F40" s="83">
        <v>138901</v>
      </c>
      <c r="I40" s="83">
        <v>500806</v>
      </c>
      <c r="J40" s="83" t="s">
        <v>426</v>
      </c>
      <c r="K40" s="83" t="s">
        <v>580</v>
      </c>
      <c r="L40" s="83" t="s">
        <v>26</v>
      </c>
      <c r="N40" s="83">
        <v>106</v>
      </c>
      <c r="P40" s="83">
        <v>0</v>
      </c>
      <c r="Q40" s="83">
        <v>0</v>
      </c>
      <c r="R40" s="83">
        <v>106</v>
      </c>
    </row>
    <row r="41" spans="2:18" x14ac:dyDescent="0.25">
      <c r="D41" s="83" t="s">
        <v>384</v>
      </c>
      <c r="F41" s="83">
        <v>138901</v>
      </c>
      <c r="I41" s="83">
        <v>500856</v>
      </c>
      <c r="J41" s="83" t="s">
        <v>755</v>
      </c>
      <c r="K41" s="83" t="s">
        <v>580</v>
      </c>
      <c r="L41" s="83" t="s">
        <v>26</v>
      </c>
      <c r="N41" s="83">
        <v>831.99</v>
      </c>
      <c r="P41" s="83">
        <v>0</v>
      </c>
      <c r="Q41" s="83">
        <v>0</v>
      </c>
      <c r="R41" s="83">
        <v>831.99</v>
      </c>
    </row>
    <row r="42" spans="2:18" x14ac:dyDescent="0.25">
      <c r="D42" s="83" t="s">
        <v>384</v>
      </c>
      <c r="F42" s="83">
        <v>138901</v>
      </c>
      <c r="I42" s="83">
        <v>500875</v>
      </c>
      <c r="J42" s="83" t="s">
        <v>777</v>
      </c>
      <c r="K42" s="83" t="s">
        <v>580</v>
      </c>
      <c r="L42" s="83" t="s">
        <v>26</v>
      </c>
      <c r="N42" s="89">
        <v>29716.73</v>
      </c>
      <c r="P42" s="83">
        <v>0</v>
      </c>
      <c r="Q42" s="83">
        <v>0</v>
      </c>
      <c r="R42" s="89">
        <v>29716.73</v>
      </c>
    </row>
    <row r="43" spans="2:18" x14ac:dyDescent="0.25">
      <c r="D43" s="83" t="s">
        <v>384</v>
      </c>
      <c r="F43" s="83">
        <v>138901</v>
      </c>
      <c r="I43" s="83">
        <v>500883</v>
      </c>
      <c r="J43" s="83" t="s">
        <v>431</v>
      </c>
      <c r="K43" s="83" t="s">
        <v>580</v>
      </c>
      <c r="L43" s="83" t="s">
        <v>26</v>
      </c>
      <c r="N43" s="89">
        <v>59334.1</v>
      </c>
      <c r="P43" s="83">
        <v>0</v>
      </c>
      <c r="Q43" s="83">
        <v>0</v>
      </c>
      <c r="R43" s="89">
        <v>59334.1</v>
      </c>
    </row>
    <row r="44" spans="2:18" x14ac:dyDescent="0.25">
      <c r="D44" s="83" t="s">
        <v>384</v>
      </c>
      <c r="F44" s="83">
        <v>138901</v>
      </c>
      <c r="I44" s="83">
        <v>500885</v>
      </c>
      <c r="J44" s="83" t="s">
        <v>432</v>
      </c>
      <c r="K44" s="83" t="s">
        <v>580</v>
      </c>
      <c r="L44" s="83" t="s">
        <v>26</v>
      </c>
      <c r="N44" s="89">
        <v>101475.7</v>
      </c>
      <c r="P44" s="83">
        <v>0</v>
      </c>
      <c r="Q44" s="83">
        <v>0</v>
      </c>
      <c r="R44" s="89">
        <v>101475.7</v>
      </c>
    </row>
    <row r="45" spans="2:18" x14ac:dyDescent="0.25">
      <c r="D45" s="83" t="s">
        <v>384</v>
      </c>
      <c r="F45" s="83">
        <v>138901</v>
      </c>
      <c r="I45" s="83">
        <v>500914</v>
      </c>
      <c r="J45" s="83" t="s">
        <v>435</v>
      </c>
      <c r="K45" s="83" t="s">
        <v>580</v>
      </c>
      <c r="L45" s="83" t="s">
        <v>26</v>
      </c>
      <c r="N45" s="89">
        <v>8480</v>
      </c>
      <c r="P45" s="89">
        <v>41516.660000000003</v>
      </c>
      <c r="Q45" s="83">
        <v>0</v>
      </c>
      <c r="R45" s="89">
        <v>49996.66</v>
      </c>
    </row>
    <row r="46" spans="2:18" x14ac:dyDescent="0.25">
      <c r="D46" s="83" t="s">
        <v>384</v>
      </c>
      <c r="F46" s="83">
        <v>138901</v>
      </c>
      <c r="I46" s="83">
        <v>500927</v>
      </c>
      <c r="J46" s="83" t="s">
        <v>436</v>
      </c>
      <c r="K46" s="83" t="s">
        <v>580</v>
      </c>
      <c r="L46" s="83" t="s">
        <v>26</v>
      </c>
      <c r="N46" s="89">
        <v>95400</v>
      </c>
      <c r="P46" s="83">
        <v>0</v>
      </c>
      <c r="Q46" s="83">
        <v>0</v>
      </c>
      <c r="R46" s="89">
        <v>95400</v>
      </c>
    </row>
    <row r="48" spans="2:18" x14ac:dyDescent="0.25">
      <c r="B48" s="83" t="s">
        <v>442</v>
      </c>
      <c r="D48" s="83" t="s">
        <v>384</v>
      </c>
      <c r="F48" s="83">
        <v>138901</v>
      </c>
      <c r="L48" s="83" t="s">
        <v>26</v>
      </c>
      <c r="N48" s="89">
        <v>7746040.8300000001</v>
      </c>
      <c r="P48" s="89">
        <v>4128090.87</v>
      </c>
      <c r="Q48" s="89">
        <v>2646613.6800000002</v>
      </c>
      <c r="R48" s="89">
        <v>9227518.0199999996</v>
      </c>
    </row>
    <row r="50" spans="1:18" x14ac:dyDescent="0.25">
      <c r="B50" s="83" t="s">
        <v>443</v>
      </c>
      <c r="D50" s="83" t="s">
        <v>384</v>
      </c>
      <c r="L50" s="83" t="s">
        <v>26</v>
      </c>
      <c r="N50" s="89">
        <v>7746040.8300000001</v>
      </c>
      <c r="P50" s="89">
        <v>4128090.87</v>
      </c>
      <c r="Q50" s="89">
        <v>2646613.6800000002</v>
      </c>
      <c r="R50" s="89">
        <v>9227518.0199999996</v>
      </c>
    </row>
    <row r="52" spans="1:18" x14ac:dyDescent="0.25">
      <c r="B52" s="83" t="s">
        <v>444</v>
      </c>
      <c r="L52" s="83" t="s">
        <v>26</v>
      </c>
      <c r="N52" s="89">
        <v>7746040.8300000001</v>
      </c>
      <c r="P52" s="89">
        <v>4128090.87</v>
      </c>
      <c r="Q52" s="89">
        <v>2646613.6800000002</v>
      </c>
      <c r="R52" s="89">
        <v>9227518.0199999996</v>
      </c>
    </row>
    <row r="54" spans="1:18" x14ac:dyDescent="0.25">
      <c r="A54" s="83" t="s">
        <v>1234</v>
      </c>
    </row>
    <row r="55" spans="1:18" x14ac:dyDescent="0.25">
      <c r="A55" s="83" t="s">
        <v>446</v>
      </c>
    </row>
    <row r="56" spans="1:18" x14ac:dyDescent="0.25">
      <c r="A56" s="83" t="s">
        <v>1225</v>
      </c>
    </row>
    <row r="57" spans="1:18" x14ac:dyDescent="0.25">
      <c r="A57" s="83" t="s">
        <v>447</v>
      </c>
    </row>
    <row r="59" spans="1:18" x14ac:dyDescent="0.25">
      <c r="C59" s="83" t="s">
        <v>379</v>
      </c>
      <c r="E59" s="83" t="s">
        <v>374</v>
      </c>
      <c r="G59" s="83" t="s">
        <v>448</v>
      </c>
      <c r="H59" s="83" t="s">
        <v>380</v>
      </c>
      <c r="J59" s="83" t="s">
        <v>381</v>
      </c>
      <c r="M59" s="83" t="s">
        <v>382</v>
      </c>
      <c r="O59" s="83" t="s">
        <v>383</v>
      </c>
    </row>
    <row r="61" spans="1:18" x14ac:dyDescent="0.25">
      <c r="C61" s="83" t="s">
        <v>26</v>
      </c>
      <c r="E61" s="83" t="s">
        <v>384</v>
      </c>
      <c r="G61" s="83" t="s">
        <v>579</v>
      </c>
      <c r="H61" s="89">
        <v>-80861.53</v>
      </c>
      <c r="J61" s="89">
        <v>2435865.2400000002</v>
      </c>
      <c r="M61" s="89">
        <v>2373109.39</v>
      </c>
      <c r="O61" s="89">
        <v>-18105.68</v>
      </c>
    </row>
    <row r="62" spans="1:18" x14ac:dyDescent="0.25">
      <c r="C62" s="83" t="s">
        <v>26</v>
      </c>
      <c r="E62" s="83" t="s">
        <v>384</v>
      </c>
      <c r="G62" s="83" t="s">
        <v>580</v>
      </c>
      <c r="H62" s="89">
        <v>7826902.3600000003</v>
      </c>
      <c r="J62" s="89">
        <v>1692225.63</v>
      </c>
      <c r="M62" s="89">
        <v>273504.28999999998</v>
      </c>
      <c r="O62" s="89">
        <v>9245623.6999999993</v>
      </c>
    </row>
    <row r="64" spans="1:18" x14ac:dyDescent="0.25">
      <c r="B64" s="83" t="s">
        <v>442</v>
      </c>
      <c r="C64" s="83" t="s">
        <v>26</v>
      </c>
      <c r="H64" s="89">
        <v>7746040.8300000001</v>
      </c>
      <c r="J64" s="89">
        <v>4128090.87</v>
      </c>
      <c r="M64" s="89">
        <v>2646613.6800000002</v>
      </c>
      <c r="O64" s="89">
        <v>9227518.0199999996</v>
      </c>
    </row>
  </sheetData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7"/>
  <dimension ref="A1:R4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1235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3">
        <v>0</v>
      </c>
      <c r="P8" s="89">
        <v>730280.81</v>
      </c>
      <c r="Q8" s="83">
        <v>0</v>
      </c>
      <c r="R8" s="89">
        <v>730280.81</v>
      </c>
    </row>
    <row r="9" spans="1:18" x14ac:dyDescent="0.25">
      <c r="D9" s="83" t="s">
        <v>593</v>
      </c>
      <c r="F9" s="83">
        <v>1130510</v>
      </c>
      <c r="I9" s="83">
        <v>500663</v>
      </c>
      <c r="J9" s="83" t="s">
        <v>598</v>
      </c>
      <c r="K9" s="83" t="s">
        <v>562</v>
      </c>
      <c r="L9" s="83" t="s">
        <v>26</v>
      </c>
      <c r="N9" s="89">
        <v>16635.47</v>
      </c>
      <c r="P9" s="83">
        <v>0</v>
      </c>
      <c r="Q9" s="83">
        <v>0</v>
      </c>
      <c r="R9" s="89">
        <v>16635.47</v>
      </c>
    </row>
    <row r="10" spans="1:18" x14ac:dyDescent="0.25">
      <c r="D10" s="83" t="s">
        <v>593</v>
      </c>
      <c r="F10" s="83">
        <v>1130510</v>
      </c>
      <c r="I10" s="83">
        <v>500665</v>
      </c>
      <c r="J10" s="83" t="s">
        <v>658</v>
      </c>
      <c r="K10" s="83" t="s">
        <v>562</v>
      </c>
      <c r="L10" s="83" t="s">
        <v>26</v>
      </c>
      <c r="N10" s="89">
        <v>1415287.42</v>
      </c>
      <c r="P10" s="83">
        <v>0</v>
      </c>
      <c r="Q10" s="83">
        <v>0</v>
      </c>
      <c r="R10" s="89">
        <v>1415287.42</v>
      </c>
    </row>
    <row r="11" spans="1:18" x14ac:dyDescent="0.25">
      <c r="D11" s="83" t="s">
        <v>593</v>
      </c>
      <c r="F11" s="83">
        <v>1130510</v>
      </c>
      <c r="I11" s="83">
        <v>500676</v>
      </c>
      <c r="J11" s="83" t="s">
        <v>625</v>
      </c>
      <c r="K11" s="83" t="s">
        <v>562</v>
      </c>
      <c r="L11" s="83" t="s">
        <v>26</v>
      </c>
      <c r="N11" s="89">
        <v>299864.03000000003</v>
      </c>
      <c r="P11" s="83">
        <v>0</v>
      </c>
      <c r="Q11" s="83">
        <v>0</v>
      </c>
      <c r="R11" s="89">
        <v>299864.03000000003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562</v>
      </c>
      <c r="L12" s="83" t="s">
        <v>26</v>
      </c>
      <c r="N12" s="89">
        <v>311424.8</v>
      </c>
      <c r="P12" s="83">
        <v>0</v>
      </c>
      <c r="Q12" s="83">
        <v>0</v>
      </c>
      <c r="R12" s="89">
        <v>311424.8</v>
      </c>
    </row>
    <row r="13" spans="1:18" x14ac:dyDescent="0.25">
      <c r="D13" s="83" t="s">
        <v>593</v>
      </c>
      <c r="F13" s="83">
        <v>1130510</v>
      </c>
      <c r="I13" s="83">
        <v>500707</v>
      </c>
      <c r="J13" s="83" t="s">
        <v>626</v>
      </c>
      <c r="K13" s="83" t="s">
        <v>562</v>
      </c>
      <c r="L13" s="83" t="s">
        <v>26</v>
      </c>
      <c r="N13" s="89">
        <v>664178.92000000004</v>
      </c>
      <c r="P13" s="89">
        <v>70899.34</v>
      </c>
      <c r="Q13" s="83">
        <v>0</v>
      </c>
      <c r="R13" s="89">
        <v>735078.26</v>
      </c>
    </row>
    <row r="14" spans="1:18" x14ac:dyDescent="0.25">
      <c r="D14" s="83" t="s">
        <v>593</v>
      </c>
      <c r="F14" s="83">
        <v>1130510</v>
      </c>
      <c r="I14" s="83">
        <v>500737</v>
      </c>
      <c r="J14" s="83" t="s">
        <v>849</v>
      </c>
      <c r="K14" s="83" t="s">
        <v>562</v>
      </c>
      <c r="L14" s="83" t="s">
        <v>26</v>
      </c>
      <c r="N14" s="89">
        <v>8889.26</v>
      </c>
      <c r="P14" s="83">
        <v>0</v>
      </c>
      <c r="Q14" s="83">
        <v>0</v>
      </c>
      <c r="R14" s="89">
        <v>8889.26</v>
      </c>
    </row>
    <row r="15" spans="1:18" x14ac:dyDescent="0.25">
      <c r="D15" s="83" t="s">
        <v>593</v>
      </c>
      <c r="F15" s="83">
        <v>1130510</v>
      </c>
      <c r="I15" s="83">
        <v>500750</v>
      </c>
      <c r="J15" s="83" t="s">
        <v>850</v>
      </c>
      <c r="K15" s="83" t="s">
        <v>562</v>
      </c>
      <c r="L15" s="83" t="s">
        <v>26</v>
      </c>
      <c r="N15" s="89">
        <v>1874675.65</v>
      </c>
      <c r="P15" s="89">
        <v>178442.15</v>
      </c>
      <c r="Q15" s="83">
        <v>0</v>
      </c>
      <c r="R15" s="89">
        <v>2053117.8</v>
      </c>
    </row>
    <row r="16" spans="1:18" x14ac:dyDescent="0.25">
      <c r="D16" s="83" t="s">
        <v>593</v>
      </c>
      <c r="F16" s="83">
        <v>1130510</v>
      </c>
      <c r="I16" s="83">
        <v>500760</v>
      </c>
      <c r="J16" s="83" t="s">
        <v>849</v>
      </c>
      <c r="K16" s="83" t="s">
        <v>562</v>
      </c>
      <c r="L16" s="83" t="s">
        <v>26</v>
      </c>
      <c r="N16" s="89">
        <v>3220.98</v>
      </c>
      <c r="P16" s="83">
        <v>0</v>
      </c>
      <c r="Q16" s="83">
        <v>0</v>
      </c>
      <c r="R16" s="89">
        <v>3220.98</v>
      </c>
    </row>
    <row r="17" spans="1:18" x14ac:dyDescent="0.25">
      <c r="D17" s="83" t="s">
        <v>593</v>
      </c>
      <c r="F17" s="83">
        <v>1130510</v>
      </c>
      <c r="I17" s="83">
        <v>500826</v>
      </c>
      <c r="J17" s="83" t="s">
        <v>602</v>
      </c>
      <c r="K17" s="83" t="s">
        <v>562</v>
      </c>
      <c r="L17" s="83" t="s">
        <v>26</v>
      </c>
      <c r="N17" s="89">
        <v>2372265.83</v>
      </c>
      <c r="P17" s="89">
        <v>27872.79</v>
      </c>
      <c r="Q17" s="83">
        <v>0</v>
      </c>
      <c r="R17" s="89">
        <v>2400138.62</v>
      </c>
    </row>
    <row r="18" spans="1:18" x14ac:dyDescent="0.25">
      <c r="D18" s="83" t="s">
        <v>593</v>
      </c>
      <c r="F18" s="83">
        <v>1130510</v>
      </c>
      <c r="I18" s="83">
        <v>500838</v>
      </c>
      <c r="J18" s="83" t="s">
        <v>603</v>
      </c>
      <c r="K18" s="83" t="s">
        <v>562</v>
      </c>
      <c r="L18" s="83" t="s">
        <v>26</v>
      </c>
      <c r="N18" s="89">
        <v>1092731.56</v>
      </c>
      <c r="P18" s="89">
        <v>362886.69</v>
      </c>
      <c r="Q18" s="83">
        <v>0</v>
      </c>
      <c r="R18" s="89">
        <v>1455618.25</v>
      </c>
    </row>
    <row r="19" spans="1:18" x14ac:dyDescent="0.25">
      <c r="D19" s="83" t="s">
        <v>593</v>
      </c>
      <c r="F19" s="83">
        <v>1130510</v>
      </c>
      <c r="I19" s="83">
        <v>500850</v>
      </c>
      <c r="J19" s="83" t="s">
        <v>604</v>
      </c>
      <c r="K19" s="83" t="s">
        <v>562</v>
      </c>
      <c r="L19" s="83" t="s">
        <v>26</v>
      </c>
      <c r="N19" s="89">
        <v>376305.72</v>
      </c>
      <c r="P19" s="89">
        <v>203155.49</v>
      </c>
      <c r="Q19" s="83">
        <v>0</v>
      </c>
      <c r="R19" s="89">
        <v>579461.21</v>
      </c>
    </row>
    <row r="20" spans="1:18" x14ac:dyDescent="0.25">
      <c r="D20" s="83" t="s">
        <v>593</v>
      </c>
      <c r="F20" s="83">
        <v>1130510</v>
      </c>
      <c r="I20" s="83">
        <v>500888</v>
      </c>
      <c r="J20" s="83" t="s">
        <v>631</v>
      </c>
      <c r="K20" s="83" t="s">
        <v>562</v>
      </c>
      <c r="L20" s="83" t="s">
        <v>26</v>
      </c>
      <c r="N20" s="89">
        <v>1730174.29</v>
      </c>
      <c r="P20" s="89">
        <v>215976.97</v>
      </c>
      <c r="Q20" s="83">
        <v>0</v>
      </c>
      <c r="R20" s="89">
        <v>1946151.26</v>
      </c>
    </row>
    <row r="21" spans="1:18" x14ac:dyDescent="0.25">
      <c r="D21" s="83" t="s">
        <v>593</v>
      </c>
      <c r="F21" s="83">
        <v>1130510</v>
      </c>
      <c r="I21" s="83">
        <v>500892</v>
      </c>
      <c r="J21" s="83" t="s">
        <v>609</v>
      </c>
      <c r="K21" s="83" t="s">
        <v>562</v>
      </c>
      <c r="L21" s="83" t="s">
        <v>26</v>
      </c>
      <c r="N21" s="89">
        <v>256900.03</v>
      </c>
      <c r="P21" s="83">
        <v>0</v>
      </c>
      <c r="Q21" s="83">
        <v>0</v>
      </c>
      <c r="R21" s="89">
        <v>256900.03</v>
      </c>
    </row>
    <row r="22" spans="1:18" x14ac:dyDescent="0.25">
      <c r="D22" s="83" t="s">
        <v>593</v>
      </c>
      <c r="F22" s="83">
        <v>1130510</v>
      </c>
      <c r="I22" s="83">
        <v>500900</v>
      </c>
      <c r="J22" s="83" t="s">
        <v>671</v>
      </c>
      <c r="K22" s="83" t="s">
        <v>562</v>
      </c>
      <c r="L22" s="83" t="s">
        <v>26</v>
      </c>
      <c r="N22" s="89">
        <v>1897.59</v>
      </c>
      <c r="P22" s="83">
        <v>0</v>
      </c>
      <c r="Q22" s="83">
        <v>0</v>
      </c>
      <c r="R22" s="89">
        <v>1897.59</v>
      </c>
    </row>
    <row r="23" spans="1:18" x14ac:dyDescent="0.25">
      <c r="D23" s="83" t="s">
        <v>593</v>
      </c>
      <c r="F23" s="83">
        <v>1130510</v>
      </c>
      <c r="I23" s="83">
        <v>500911</v>
      </c>
      <c r="J23" s="83" t="s">
        <v>609</v>
      </c>
      <c r="K23" s="83" t="s">
        <v>562</v>
      </c>
      <c r="L23" s="83" t="s">
        <v>26</v>
      </c>
      <c r="N23" s="89">
        <v>32676.1</v>
      </c>
      <c r="P23" s="83">
        <v>0</v>
      </c>
      <c r="Q23" s="83">
        <v>0</v>
      </c>
      <c r="R23" s="89">
        <v>32676.1</v>
      </c>
    </row>
    <row r="24" spans="1:18" x14ac:dyDescent="0.25">
      <c r="D24" s="83" t="s">
        <v>593</v>
      </c>
      <c r="F24" s="83">
        <v>1130510</v>
      </c>
      <c r="I24" s="83">
        <v>500922</v>
      </c>
      <c r="J24" s="83" t="s">
        <v>611</v>
      </c>
      <c r="K24" s="83" t="s">
        <v>562</v>
      </c>
      <c r="L24" s="83" t="s">
        <v>26</v>
      </c>
      <c r="N24" s="89">
        <v>162654.51999999999</v>
      </c>
      <c r="P24" s="89">
        <v>5740.91</v>
      </c>
      <c r="Q24" s="83">
        <v>0</v>
      </c>
      <c r="R24" s="89">
        <v>168395.43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11847428.289999999</v>
      </c>
      <c r="P26" s="89">
        <v>1795255.15</v>
      </c>
      <c r="Q26" s="83">
        <v>0</v>
      </c>
      <c r="R26" s="89">
        <v>13642683.439999999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11847428.289999999</v>
      </c>
      <c r="P28" s="89">
        <v>1795255.15</v>
      </c>
      <c r="Q28" s="83">
        <v>0</v>
      </c>
      <c r="R28" s="89">
        <v>13642683.439999999</v>
      </c>
    </row>
    <row r="30" spans="1:18" x14ac:dyDescent="0.25">
      <c r="B30" s="83" t="s">
        <v>444</v>
      </c>
      <c r="L30" s="83" t="s">
        <v>26</v>
      </c>
      <c r="N30" s="89">
        <v>11847428.289999999</v>
      </c>
      <c r="P30" s="89">
        <v>1795255.15</v>
      </c>
      <c r="Q30" s="83">
        <v>0</v>
      </c>
      <c r="R30" s="89">
        <v>13642683.439999999</v>
      </c>
    </row>
    <row r="32" spans="1:18" x14ac:dyDescent="0.25">
      <c r="A32" s="83" t="s">
        <v>1236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562</v>
      </c>
      <c r="H39" s="89">
        <v>11847428.289999999</v>
      </c>
      <c r="J39" s="89">
        <v>1795255.15</v>
      </c>
      <c r="M39" s="83">
        <v>0</v>
      </c>
      <c r="O39" s="89">
        <v>13642683.439999999</v>
      </c>
    </row>
    <row r="41" spans="1:15" x14ac:dyDescent="0.25">
      <c r="B41" s="83" t="s">
        <v>442</v>
      </c>
      <c r="C41" s="83" t="s">
        <v>26</v>
      </c>
      <c r="H41" s="89">
        <v>11847428.289999999</v>
      </c>
      <c r="J41" s="89">
        <v>1795255.15</v>
      </c>
      <c r="M41" s="83">
        <v>0</v>
      </c>
      <c r="O41" s="89">
        <v>13642683.439999999</v>
      </c>
    </row>
  </sheetData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8"/>
  <dimension ref="A1:R42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3320312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217329.27</v>
      </c>
      <c r="P7" s="83">
        <v>0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580</v>
      </c>
      <c r="L8" s="83" t="s">
        <v>26</v>
      </c>
      <c r="N8" s="89">
        <v>70368.649999999994</v>
      </c>
      <c r="P8" s="89">
        <v>2120</v>
      </c>
      <c r="Q8" s="89">
        <v>1060</v>
      </c>
      <c r="R8" s="89">
        <v>71428.649999999994</v>
      </c>
    </row>
    <row r="9" spans="1:18" x14ac:dyDescent="0.25">
      <c r="D9" s="83" t="s">
        <v>593</v>
      </c>
      <c r="F9" s="83">
        <v>1130510</v>
      </c>
      <c r="I9" s="83">
        <v>500633</v>
      </c>
      <c r="J9" s="83" t="s">
        <v>596</v>
      </c>
      <c r="K9" s="83" t="s">
        <v>580</v>
      </c>
      <c r="L9" s="83" t="s">
        <v>26</v>
      </c>
      <c r="N9" s="89">
        <v>7266.3</v>
      </c>
      <c r="P9" s="83">
        <v>0</v>
      </c>
      <c r="Q9" s="83">
        <v>0</v>
      </c>
      <c r="R9" s="89">
        <v>7266.3</v>
      </c>
    </row>
    <row r="10" spans="1:18" x14ac:dyDescent="0.25">
      <c r="D10" s="83" t="s">
        <v>593</v>
      </c>
      <c r="F10" s="83">
        <v>1130510</v>
      </c>
      <c r="I10" s="83">
        <v>500688</v>
      </c>
      <c r="J10" s="83" t="s">
        <v>610</v>
      </c>
      <c r="K10" s="83" t="s">
        <v>580</v>
      </c>
      <c r="L10" s="83" t="s">
        <v>26</v>
      </c>
      <c r="N10" s="89">
        <v>52361.42</v>
      </c>
      <c r="P10" s="83">
        <v>0</v>
      </c>
      <c r="Q10" s="83">
        <v>0</v>
      </c>
      <c r="R10" s="89">
        <v>52361.42</v>
      </c>
    </row>
    <row r="11" spans="1:18" x14ac:dyDescent="0.25">
      <c r="D11" s="83" t="s">
        <v>593</v>
      </c>
      <c r="F11" s="83">
        <v>1130510</v>
      </c>
      <c r="I11" s="83">
        <v>500702</v>
      </c>
      <c r="J11" s="83" t="s">
        <v>661</v>
      </c>
      <c r="K11" s="83" t="s">
        <v>580</v>
      </c>
      <c r="L11" s="83" t="s">
        <v>26</v>
      </c>
      <c r="N11" s="89">
        <v>16408.8</v>
      </c>
      <c r="P11" s="83">
        <v>0</v>
      </c>
      <c r="Q11" s="83">
        <v>0</v>
      </c>
      <c r="R11" s="89">
        <v>16408.8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579</v>
      </c>
      <c r="L12" s="83" t="s">
        <v>26</v>
      </c>
      <c r="N12" s="89">
        <v>-23367.32</v>
      </c>
      <c r="P12" s="89">
        <v>90418.07</v>
      </c>
      <c r="Q12" s="89">
        <v>70834.149999999994</v>
      </c>
      <c r="R12" s="89">
        <v>-3783.4</v>
      </c>
    </row>
    <row r="13" spans="1:18" x14ac:dyDescent="0.25">
      <c r="D13" s="83" t="s">
        <v>593</v>
      </c>
      <c r="F13" s="83">
        <v>1130510</v>
      </c>
      <c r="I13" s="83">
        <v>500705</v>
      </c>
      <c r="J13" s="83" t="s">
        <v>112</v>
      </c>
      <c r="K13" s="83" t="s">
        <v>580</v>
      </c>
      <c r="L13" s="83" t="s">
        <v>26</v>
      </c>
      <c r="N13" s="89">
        <v>1378070.85</v>
      </c>
      <c r="P13" s="83">
        <v>0</v>
      </c>
      <c r="Q13" s="83">
        <v>0</v>
      </c>
      <c r="R13" s="89">
        <v>1378070.85</v>
      </c>
    </row>
    <row r="14" spans="1:18" x14ac:dyDescent="0.25">
      <c r="D14" s="83" t="s">
        <v>593</v>
      </c>
      <c r="F14" s="83">
        <v>1130510</v>
      </c>
      <c r="I14" s="83">
        <v>500707</v>
      </c>
      <c r="J14" s="83" t="s">
        <v>626</v>
      </c>
      <c r="K14" s="83" t="s">
        <v>580</v>
      </c>
      <c r="L14" s="83" t="s">
        <v>26</v>
      </c>
      <c r="N14" s="89">
        <v>341512.3</v>
      </c>
      <c r="P14" s="89">
        <v>31478.080000000002</v>
      </c>
      <c r="Q14" s="83">
        <v>0</v>
      </c>
      <c r="R14" s="89">
        <v>372990.38</v>
      </c>
    </row>
    <row r="15" spans="1:18" x14ac:dyDescent="0.25">
      <c r="D15" s="83" t="s">
        <v>593</v>
      </c>
      <c r="F15" s="83">
        <v>1130510</v>
      </c>
      <c r="I15" s="83">
        <v>500737</v>
      </c>
      <c r="J15" s="83" t="s">
        <v>849</v>
      </c>
      <c r="K15" s="83" t="s">
        <v>580</v>
      </c>
      <c r="L15" s="83" t="s">
        <v>26</v>
      </c>
      <c r="N15" s="89">
        <v>96730.22</v>
      </c>
      <c r="P15" s="83">
        <v>0</v>
      </c>
      <c r="Q15" s="83">
        <v>0</v>
      </c>
      <c r="R15" s="89">
        <v>96730.22</v>
      </c>
    </row>
    <row r="16" spans="1:18" x14ac:dyDescent="0.25">
      <c r="D16" s="83" t="s">
        <v>593</v>
      </c>
      <c r="F16" s="83">
        <v>1130510</v>
      </c>
      <c r="I16" s="83">
        <v>500756</v>
      </c>
      <c r="J16" s="83" t="s">
        <v>628</v>
      </c>
      <c r="K16" s="83" t="s">
        <v>580</v>
      </c>
      <c r="L16" s="83" t="s">
        <v>26</v>
      </c>
      <c r="N16" s="89">
        <v>47700</v>
      </c>
      <c r="P16" s="83">
        <v>0</v>
      </c>
      <c r="Q16" s="83">
        <v>0</v>
      </c>
      <c r="R16" s="89">
        <v>47700</v>
      </c>
    </row>
    <row r="17" spans="1:18" x14ac:dyDescent="0.25">
      <c r="D17" s="83" t="s">
        <v>593</v>
      </c>
      <c r="F17" s="83">
        <v>1130510</v>
      </c>
      <c r="I17" s="83">
        <v>500798</v>
      </c>
      <c r="J17" s="83" t="s">
        <v>851</v>
      </c>
      <c r="K17" s="83" t="s">
        <v>580</v>
      </c>
      <c r="L17" s="83" t="s">
        <v>26</v>
      </c>
      <c r="N17" s="83">
        <v>809.24</v>
      </c>
      <c r="P17" s="83">
        <v>0</v>
      </c>
      <c r="Q17" s="83">
        <v>0</v>
      </c>
      <c r="R17" s="83">
        <v>809.24</v>
      </c>
    </row>
    <row r="18" spans="1:18" x14ac:dyDescent="0.25">
      <c r="D18" s="83" t="s">
        <v>593</v>
      </c>
      <c r="F18" s="83">
        <v>1130510</v>
      </c>
      <c r="I18" s="83">
        <v>500809</v>
      </c>
      <c r="J18" s="83" t="s">
        <v>665</v>
      </c>
      <c r="K18" s="83" t="s">
        <v>580</v>
      </c>
      <c r="L18" s="83" t="s">
        <v>26</v>
      </c>
      <c r="N18" s="83">
        <v>402.8</v>
      </c>
      <c r="P18" s="83">
        <v>0</v>
      </c>
      <c r="Q18" s="83">
        <v>0</v>
      </c>
      <c r="R18" s="83">
        <v>402.8</v>
      </c>
    </row>
    <row r="19" spans="1:18" x14ac:dyDescent="0.25">
      <c r="D19" s="83" t="s">
        <v>593</v>
      </c>
      <c r="F19" s="83">
        <v>1130510</v>
      </c>
      <c r="I19" s="83">
        <v>500810</v>
      </c>
      <c r="J19" s="83" t="s">
        <v>665</v>
      </c>
      <c r="K19" s="83" t="s">
        <v>580</v>
      </c>
      <c r="L19" s="83" t="s">
        <v>26</v>
      </c>
      <c r="N19" s="83">
        <v>402.8</v>
      </c>
      <c r="P19" s="83">
        <v>0</v>
      </c>
      <c r="Q19" s="83">
        <v>0</v>
      </c>
      <c r="R19" s="83">
        <v>402.8</v>
      </c>
    </row>
    <row r="20" spans="1:18" x14ac:dyDescent="0.25">
      <c r="D20" s="83" t="s">
        <v>593</v>
      </c>
      <c r="F20" s="83">
        <v>1130510</v>
      </c>
      <c r="I20" s="83">
        <v>500820</v>
      </c>
      <c r="J20" s="83" t="s">
        <v>666</v>
      </c>
      <c r="K20" s="83" t="s">
        <v>580</v>
      </c>
      <c r="L20" s="83" t="s">
        <v>26</v>
      </c>
      <c r="N20" s="89">
        <v>17991.54</v>
      </c>
      <c r="P20" s="83">
        <v>0</v>
      </c>
      <c r="Q20" s="83">
        <v>0</v>
      </c>
      <c r="R20" s="89">
        <v>17991.54</v>
      </c>
    </row>
    <row r="21" spans="1:18" x14ac:dyDescent="0.25">
      <c r="D21" s="83" t="s">
        <v>593</v>
      </c>
      <c r="F21" s="83">
        <v>1130510</v>
      </c>
      <c r="I21" s="83">
        <v>500825</v>
      </c>
      <c r="J21" s="83" t="s">
        <v>855</v>
      </c>
      <c r="K21" s="83" t="s">
        <v>580</v>
      </c>
      <c r="L21" s="83" t="s">
        <v>26</v>
      </c>
      <c r="N21" s="83">
        <v>424</v>
      </c>
      <c r="P21" s="83">
        <v>0</v>
      </c>
      <c r="Q21" s="83">
        <v>0</v>
      </c>
      <c r="R21" s="83">
        <v>424</v>
      </c>
    </row>
    <row r="22" spans="1:18" x14ac:dyDescent="0.25">
      <c r="D22" s="83" t="s">
        <v>593</v>
      </c>
      <c r="F22" s="83">
        <v>1130510</v>
      </c>
      <c r="I22" s="83">
        <v>500838</v>
      </c>
      <c r="J22" s="83" t="s">
        <v>603</v>
      </c>
      <c r="K22" s="83" t="s">
        <v>579</v>
      </c>
      <c r="L22" s="83" t="s">
        <v>26</v>
      </c>
      <c r="N22" s="83">
        <v>-447.66</v>
      </c>
      <c r="P22" s="83">
        <v>894.57</v>
      </c>
      <c r="Q22" s="83">
        <v>771.79</v>
      </c>
      <c r="R22" s="83">
        <v>-324.88</v>
      </c>
    </row>
    <row r="23" spans="1:18" x14ac:dyDescent="0.25">
      <c r="D23" s="83" t="s">
        <v>593</v>
      </c>
      <c r="F23" s="83">
        <v>1130510</v>
      </c>
      <c r="I23" s="83">
        <v>500838</v>
      </c>
      <c r="J23" s="83" t="s">
        <v>603</v>
      </c>
      <c r="K23" s="83" t="s">
        <v>580</v>
      </c>
      <c r="L23" s="83" t="s">
        <v>26</v>
      </c>
      <c r="N23" s="89">
        <v>59040.32</v>
      </c>
      <c r="P23" s="89">
        <v>221296.57</v>
      </c>
      <c r="Q23" s="83">
        <v>0</v>
      </c>
      <c r="R23" s="89">
        <v>280336.89</v>
      </c>
    </row>
    <row r="24" spans="1:18" x14ac:dyDescent="0.25">
      <c r="D24" s="83" t="s">
        <v>593</v>
      </c>
      <c r="F24" s="83">
        <v>1130510</v>
      </c>
      <c r="I24" s="83">
        <v>500850</v>
      </c>
      <c r="J24" s="83" t="s">
        <v>604</v>
      </c>
      <c r="K24" s="83" t="s">
        <v>580</v>
      </c>
      <c r="L24" s="83" t="s">
        <v>26</v>
      </c>
      <c r="N24" s="89">
        <v>2758.97</v>
      </c>
      <c r="P24" s="83">
        <v>0</v>
      </c>
      <c r="Q24" s="83">
        <v>0</v>
      </c>
      <c r="R24" s="89">
        <v>2758.97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2285762.5</v>
      </c>
      <c r="P26" s="89">
        <v>681661.06</v>
      </c>
      <c r="Q26" s="89">
        <v>408119.71</v>
      </c>
      <c r="R26" s="89">
        <v>2559303.85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2285762.5</v>
      </c>
      <c r="P28" s="89">
        <v>681661.06</v>
      </c>
      <c r="Q28" s="89">
        <v>408119.71</v>
      </c>
      <c r="R28" s="89">
        <v>2559303.85</v>
      </c>
    </row>
    <row r="30" spans="1:18" x14ac:dyDescent="0.25">
      <c r="B30" s="83" t="s">
        <v>444</v>
      </c>
      <c r="L30" s="83" t="s">
        <v>26</v>
      </c>
      <c r="N30" s="89">
        <v>2285762.5</v>
      </c>
      <c r="P30" s="89">
        <v>681661.06</v>
      </c>
      <c r="Q30" s="89">
        <v>408119.71</v>
      </c>
      <c r="R30" s="89">
        <v>2559303.85</v>
      </c>
    </row>
    <row r="32" spans="1:18" x14ac:dyDescent="0.25">
      <c r="A32" s="83" t="s">
        <v>1238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580</v>
      </c>
      <c r="H39" s="89">
        <v>2309577.48</v>
      </c>
      <c r="J39" s="89">
        <v>527059.21</v>
      </c>
      <c r="M39" s="89">
        <v>273224.56</v>
      </c>
      <c r="O39" s="89">
        <v>2563412.13</v>
      </c>
    </row>
    <row r="40" spans="1:15" x14ac:dyDescent="0.25">
      <c r="C40" s="83" t="s">
        <v>26</v>
      </c>
      <c r="E40" s="83" t="s">
        <v>593</v>
      </c>
      <c r="G40" s="83" t="s">
        <v>579</v>
      </c>
      <c r="H40" s="89">
        <v>-23814.98</v>
      </c>
      <c r="J40" s="89">
        <v>154601.85</v>
      </c>
      <c r="M40" s="89">
        <v>134895.15</v>
      </c>
      <c r="O40" s="89">
        <v>-4108.28</v>
      </c>
    </row>
    <row r="42" spans="1:15" x14ac:dyDescent="0.25">
      <c r="B42" s="83" t="s">
        <v>442</v>
      </c>
      <c r="C42" s="83" t="s">
        <v>26</v>
      </c>
      <c r="H42" s="89">
        <v>2285762.5</v>
      </c>
      <c r="J42" s="89">
        <v>681661.06</v>
      </c>
      <c r="M42" s="89">
        <v>408119.71</v>
      </c>
      <c r="O42" s="89">
        <v>2559303.85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c9638c-92b6-40b0-9e39-83de100f78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4BC134E518AF408BB6006B93B3632B" ma:contentTypeVersion="18" ma:contentTypeDescription="Create a new document." ma:contentTypeScope="" ma:versionID="55d6c6b84b66e088bbba0a09467d8dba">
  <xsd:schema xmlns:xsd="http://www.w3.org/2001/XMLSchema" xmlns:xs="http://www.w3.org/2001/XMLSchema" xmlns:p="http://schemas.microsoft.com/office/2006/metadata/properties" xmlns:ns3="12c9638c-92b6-40b0-9e39-83de100f788f" xmlns:ns4="26404585-8156-4a16-afe7-c75d81e45bae" targetNamespace="http://schemas.microsoft.com/office/2006/metadata/properties" ma:root="true" ma:fieldsID="794bd4ec68bf33de5a9e049f9200b5cf" ns3:_="" ns4:_="">
    <xsd:import namespace="12c9638c-92b6-40b0-9e39-83de100f788f"/>
    <xsd:import namespace="26404585-8156-4a16-afe7-c75d81e45b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9638c-92b6-40b0-9e39-83de100f7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04585-8156-4a16-afe7-c75d81e45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868B1D-8679-47CB-A7DA-6378F75A29E4}">
  <ds:schemaRefs>
    <ds:schemaRef ds:uri="12c9638c-92b6-40b0-9e39-83de100f788f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26404585-8156-4a16-afe7-c75d81e45bae"/>
  </ds:schemaRefs>
</ds:datastoreItem>
</file>

<file path=customXml/itemProps2.xml><?xml version="1.0" encoding="utf-8"?>
<ds:datastoreItem xmlns:ds="http://schemas.openxmlformats.org/officeDocument/2006/customXml" ds:itemID="{39215A45-FE48-4D41-8DF8-0B542FEC0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c9638c-92b6-40b0-9e39-83de100f788f"/>
    <ds:schemaRef ds:uri="26404585-8156-4a16-afe7-c75d81e45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9FA3C5-2230-4967-AEA3-1DFAD6788E5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195</vt:i4>
      </vt:variant>
    </vt:vector>
  </HeadingPairs>
  <TitlesOfParts>
    <vt:vector size="195" baseType="lpstr">
      <vt:lpstr>Modification MORA &amp; R&amp;R Jan2024</vt:lpstr>
      <vt:lpstr>Modification MORA &amp; R&amp;R May2024</vt:lpstr>
      <vt:lpstr>Debtors Listing Islamic (Cost)</vt:lpstr>
      <vt:lpstr>Debtors Listing Islamic (Profit</vt:lpstr>
      <vt:lpstr>Modification MORA &amp; R&amp;R</vt:lpstr>
      <vt:lpstr>Debtors Listing Conv Jan 2024</vt:lpstr>
      <vt:lpstr>FS Feb 2022</vt:lpstr>
      <vt:lpstr>Debtors Listing (C) Nov2020</vt:lpstr>
      <vt:lpstr>Principal Nov2020</vt:lpstr>
      <vt:lpstr>Debtors Listing (C) Dec2020</vt:lpstr>
      <vt:lpstr>Mora</vt:lpstr>
      <vt:lpstr>Debtors Listing (C) Feb2021</vt:lpstr>
      <vt:lpstr>Debtors Listing (C) Apr2021</vt:lpstr>
      <vt:lpstr>Debtors Listing (C) June2021</vt:lpstr>
      <vt:lpstr>Sheet9</vt:lpstr>
      <vt:lpstr>Principal Feb 2024</vt:lpstr>
      <vt:lpstr>Principal Jan 2024</vt:lpstr>
      <vt:lpstr>Accrued Interest Jan 2024</vt:lpstr>
      <vt:lpstr>Accrued Interest Feb 2024</vt:lpstr>
      <vt:lpstr>Debtors Listing (C)</vt:lpstr>
      <vt:lpstr>Principal</vt:lpstr>
      <vt:lpstr>Accrued Interest</vt:lpstr>
      <vt:lpstr>IIS P13 Mar</vt:lpstr>
      <vt:lpstr>IIS P13 (1)</vt:lpstr>
      <vt:lpstr>IIS</vt:lpstr>
      <vt:lpstr>IIS P13</vt:lpstr>
      <vt:lpstr>Penalty Feb 2024</vt:lpstr>
      <vt:lpstr>Modification ( Mora )</vt:lpstr>
      <vt:lpstr>Principal Dec2020</vt:lpstr>
      <vt:lpstr>Accrued Int Nov2020</vt:lpstr>
      <vt:lpstr>Principal Feb2021</vt:lpstr>
      <vt:lpstr>Principal Apr2021</vt:lpstr>
      <vt:lpstr>Principal June2021</vt:lpstr>
      <vt:lpstr>Accrued Int Dec2020</vt:lpstr>
      <vt:lpstr>Accrued Int Feb2021</vt:lpstr>
      <vt:lpstr>IIS Jan 2024</vt:lpstr>
      <vt:lpstr>IIS Feb 2024</vt:lpstr>
      <vt:lpstr>Penalty</vt:lpstr>
      <vt:lpstr>Other Debtors Jan 2024</vt:lpstr>
      <vt:lpstr>Other Debtors Feb 2024</vt:lpstr>
      <vt:lpstr>Principal Feb2020</vt:lpstr>
      <vt:lpstr>Penalty Nov2020</vt:lpstr>
      <vt:lpstr>Penalty Dec2020</vt:lpstr>
      <vt:lpstr>Penalty Feb2021</vt:lpstr>
      <vt:lpstr>IIS Mar 22</vt:lpstr>
      <vt:lpstr>Other Debtors Islamic Jan 2024</vt:lpstr>
      <vt:lpstr>Other Debtors Islamic Jan2024</vt:lpstr>
      <vt:lpstr>Other Debtors  Mar2024</vt:lpstr>
      <vt:lpstr>Other Debtors Islamic Feb 2024</vt:lpstr>
      <vt:lpstr>Other Debtors IslamicFeb 2024</vt:lpstr>
      <vt:lpstr>Other Debtors Islamic Mar2024</vt:lpstr>
      <vt:lpstr>Other Debtors Conv</vt:lpstr>
      <vt:lpstr>Ta'widh (Active)</vt:lpstr>
      <vt:lpstr>PIS</vt:lpstr>
      <vt:lpstr>PIS P13 Mar</vt:lpstr>
      <vt:lpstr>PIS P13</vt:lpstr>
      <vt:lpstr>Ta'widh (Recovery</vt:lpstr>
      <vt:lpstr>Other Debtors Islamic</vt:lpstr>
      <vt:lpstr>Ta'widh (Recovery)</vt:lpstr>
      <vt:lpstr>IIS Nov2020</vt:lpstr>
      <vt:lpstr>IIS Dec2020</vt:lpstr>
      <vt:lpstr>IIS Feb2021</vt:lpstr>
      <vt:lpstr>PIS Jan 2024</vt:lpstr>
      <vt:lpstr>PIS Feb 2024</vt:lpstr>
      <vt:lpstr>Sheet11</vt:lpstr>
      <vt:lpstr>Sheet1</vt:lpstr>
      <vt:lpstr>Other Debtors Nov2020</vt:lpstr>
      <vt:lpstr>Other Debtors Dec2020</vt:lpstr>
      <vt:lpstr>Other Debtors Feb2021</vt:lpstr>
      <vt:lpstr>Other Debtors Islamic Nov2020</vt:lpstr>
      <vt:lpstr>Other Debtors Islamic Dec2020</vt:lpstr>
      <vt:lpstr>Other Debtors Islamic Feb2021</vt:lpstr>
      <vt:lpstr>PIS June 2021 3</vt:lpstr>
      <vt:lpstr>Sheet13</vt:lpstr>
      <vt:lpstr>PIS Nov2020</vt:lpstr>
      <vt:lpstr>PIS Dec2020</vt:lpstr>
      <vt:lpstr>PIS Feb2021</vt:lpstr>
      <vt:lpstr>Other Debtors Islamic Feb2020</vt:lpstr>
      <vt:lpstr>Debtors Listing (C) Nov2018</vt:lpstr>
      <vt:lpstr>Debtors Listing (C) Dec2018</vt:lpstr>
      <vt:lpstr>Debtors Listing (C) Jan2019</vt:lpstr>
      <vt:lpstr>Debtors Listing (C) Feb2019</vt:lpstr>
      <vt:lpstr>Sheet3</vt:lpstr>
      <vt:lpstr>Principal Dec2018</vt:lpstr>
      <vt:lpstr>Accrued Int Dec2018</vt:lpstr>
      <vt:lpstr>Principal Nov2018</vt:lpstr>
      <vt:lpstr>Debtors Listing (C) Aug2018</vt:lpstr>
      <vt:lpstr>Penalty Nov2018</vt:lpstr>
      <vt:lpstr>Penalty Dec2018</vt:lpstr>
      <vt:lpstr>IIS Dec2018</vt:lpstr>
      <vt:lpstr>Other Debtors Dec2018</vt:lpstr>
      <vt:lpstr>Other Debtors Nov2018</vt:lpstr>
      <vt:lpstr>IIS Nov2018</vt:lpstr>
      <vt:lpstr>Debtors Listing (C) Jul2018</vt:lpstr>
      <vt:lpstr>Principal Jul2018</vt:lpstr>
      <vt:lpstr>Accrued Int Jul2018</vt:lpstr>
      <vt:lpstr>Penalty Jul2018</vt:lpstr>
      <vt:lpstr>Other Debtors Jul2018</vt:lpstr>
      <vt:lpstr>IIS Jul2018</vt:lpstr>
      <vt:lpstr>IIS Islamic Jul2018</vt:lpstr>
      <vt:lpstr>Other Debtors Islamic Jul2018</vt:lpstr>
      <vt:lpstr>IIS Islamic Nov2018</vt:lpstr>
      <vt:lpstr>IIS Islamic </vt:lpstr>
      <vt:lpstr>IIS Islamic Dec2018</vt:lpstr>
      <vt:lpstr>Other Debtors Islamic Dec2018</vt:lpstr>
      <vt:lpstr>Other Debtors Islamic Nov2018</vt:lpstr>
      <vt:lpstr>Principal (Local Crry) Mar 2015</vt:lpstr>
      <vt:lpstr>Accr Int Mar 2015</vt:lpstr>
      <vt:lpstr>IIS Mar 2015</vt:lpstr>
      <vt:lpstr>Other Debtors Mar 2015</vt:lpstr>
      <vt:lpstr>Debtors Listing (C) Jun2015</vt:lpstr>
      <vt:lpstr>Debtors Listing (C) Jul2015</vt:lpstr>
      <vt:lpstr>Principal Jun2015 </vt:lpstr>
      <vt:lpstr>Principal Jul2015</vt:lpstr>
      <vt:lpstr>Accrued Int Jun2015</vt:lpstr>
      <vt:lpstr>Accrued Int Jul2015</vt:lpstr>
      <vt:lpstr>IIS Jul2015</vt:lpstr>
      <vt:lpstr>IIS Jun2015</vt:lpstr>
      <vt:lpstr>Other Debtors Jun2015</vt:lpstr>
      <vt:lpstr>Other Debtors Jul2015</vt:lpstr>
      <vt:lpstr>Penalty Jun2015</vt:lpstr>
      <vt:lpstr>Penalty Jul2015</vt:lpstr>
      <vt:lpstr>Debtors Listing (C) Aug2015</vt:lpstr>
      <vt:lpstr>Penalty Aug2015</vt:lpstr>
      <vt:lpstr>Other Debtors Aug2015</vt:lpstr>
      <vt:lpstr>IIS Aug2015</vt:lpstr>
      <vt:lpstr>Accrued Int Aug2015</vt:lpstr>
      <vt:lpstr>Principal Aug2015</vt:lpstr>
      <vt:lpstr>Debtors Listing (C) Sep2015</vt:lpstr>
      <vt:lpstr>Principal Sep2015</vt:lpstr>
      <vt:lpstr>Accrued Int Sep2015</vt:lpstr>
      <vt:lpstr>Penalty Sep2015</vt:lpstr>
      <vt:lpstr>Other Debtors Sep2015</vt:lpstr>
      <vt:lpstr>IIS Sep2015</vt:lpstr>
      <vt:lpstr>Debtors Listing (C) Nov2015</vt:lpstr>
      <vt:lpstr>Principal Nov2015</vt:lpstr>
      <vt:lpstr>Accrued Int Nov2015</vt:lpstr>
      <vt:lpstr>IIS Nov2015</vt:lpstr>
      <vt:lpstr>Other Debtors Nov2015</vt:lpstr>
      <vt:lpstr>Penalty Nov2015</vt:lpstr>
      <vt:lpstr>Other Debtors Islamic Feb2016</vt:lpstr>
      <vt:lpstr>Debtors Listing (C) Jul2016</vt:lpstr>
      <vt:lpstr>Principal Jul2016</vt:lpstr>
      <vt:lpstr>Accrued Int Jul2016</vt:lpstr>
      <vt:lpstr>Penalty Jul2016</vt:lpstr>
      <vt:lpstr>IIS Jul2016</vt:lpstr>
      <vt:lpstr>Other Debtors Jul2016</vt:lpstr>
      <vt:lpstr>Other Debtors Islamic Jul2016</vt:lpstr>
      <vt:lpstr>Debtors Listing (c) Nov2016</vt:lpstr>
      <vt:lpstr>Principal Nov2016</vt:lpstr>
      <vt:lpstr>Accrued Int Nov2016</vt:lpstr>
      <vt:lpstr>IIS Nov2016</vt:lpstr>
      <vt:lpstr>Penalty Nov2016</vt:lpstr>
      <vt:lpstr>Other Debtors Nov2016</vt:lpstr>
      <vt:lpstr>Other Debtors Islamic Nov2016</vt:lpstr>
      <vt:lpstr>Debtors Listing (c) Mar2017</vt:lpstr>
      <vt:lpstr>Principal Mar2017</vt:lpstr>
      <vt:lpstr>Accrued Int Mar2017</vt:lpstr>
      <vt:lpstr>IIS Mar2017</vt:lpstr>
      <vt:lpstr>Penalty Mar2017</vt:lpstr>
      <vt:lpstr>Other Debtors Mar2017</vt:lpstr>
      <vt:lpstr>Other Debtors Islamic Mar2017</vt:lpstr>
      <vt:lpstr>Debtors Listing (C) Oct2017</vt:lpstr>
      <vt:lpstr>IIS Islamic Dec2017</vt:lpstr>
      <vt:lpstr>Debtors Listing (C) Dec2017</vt:lpstr>
      <vt:lpstr>Debtors Listing (C) Nov2017</vt:lpstr>
      <vt:lpstr>Principal Nov2017</vt:lpstr>
      <vt:lpstr>Accrued Int Nov2017</vt:lpstr>
      <vt:lpstr>Penalty Nov2017</vt:lpstr>
      <vt:lpstr>IIS Nov2017</vt:lpstr>
      <vt:lpstr>Other Debtors Nov2017</vt:lpstr>
      <vt:lpstr>IIS Islamic Nov2017</vt:lpstr>
      <vt:lpstr>Other Debtors Islamic Nov2017</vt:lpstr>
      <vt:lpstr>Principal Dec2017</vt:lpstr>
      <vt:lpstr>Accrued Int Dec2017</vt:lpstr>
      <vt:lpstr>IIS Dec2017</vt:lpstr>
      <vt:lpstr>Other Debtors Dec2017</vt:lpstr>
      <vt:lpstr>Penalty Dec2017</vt:lpstr>
      <vt:lpstr>Other Debtors Islamic Dec2017</vt:lpstr>
      <vt:lpstr>Debtors Listing (C) Feb2018</vt:lpstr>
      <vt:lpstr>Principal Feb2018</vt:lpstr>
      <vt:lpstr>Accrued Int Feb2018</vt:lpstr>
      <vt:lpstr>Penalty Feb2018</vt:lpstr>
      <vt:lpstr>IIS Feb2018</vt:lpstr>
      <vt:lpstr>Other Debtors Feb2018</vt:lpstr>
      <vt:lpstr>IIS Islamic Feb2018</vt:lpstr>
      <vt:lpstr>Other Debtors Islamic Feb2018</vt:lpstr>
      <vt:lpstr>Debtors Listing (C) Apr2018</vt:lpstr>
      <vt:lpstr>Principal Apr2018</vt:lpstr>
      <vt:lpstr>Accrued Int Apr2018</vt:lpstr>
      <vt:lpstr>Penalty Apr2018</vt:lpstr>
      <vt:lpstr>IIS Apr2018</vt:lpstr>
      <vt:lpstr>Other Debtors Apr2018</vt:lpstr>
      <vt:lpstr>IIS Islamic Apr2018</vt:lpstr>
      <vt:lpstr>Other Debtors Islamic Apr2018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Eidil Eidham Razali</dc:creator>
  <cp:keywords/>
  <dc:description/>
  <cp:lastModifiedBy>Mohd Eidil Eidham Razali</cp:lastModifiedBy>
  <cp:revision/>
  <cp:lastPrinted>2025-11-03T08:19:07Z</cp:lastPrinted>
  <dcterms:created xsi:type="dcterms:W3CDTF">2022-11-01T04:21:50Z</dcterms:created>
  <dcterms:modified xsi:type="dcterms:W3CDTF">2026-01-05T08:39:44Z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2023-07-09T15:00:06Z</vt:lpwstr>
  </property>
  <property fmtid="{D5CDD505-2E9C-101B-9397-08002B2CF9AE}" pid="4" name="MSIP_Label_de3e0bd1-8a42-4fca-bd15-c152a08a9459_Method">
    <vt:lpwstr>Privileged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fb6422af-51b9-4988-b0ff-b8c716adce7c</vt:lpwstr>
  </property>
  <property fmtid="{D5CDD505-2E9C-101B-9397-08002B2CF9AE}" pid="8" name="MSIP_Label_de3e0bd1-8a42-4fca-bd15-c152a08a9459_ContentBits">
    <vt:lpwstr>0</vt:lpwstr>
  </property>
  <property fmtid="{D5CDD505-2E9C-101B-9397-08002B2CF9AE}" pid="9" name="ContentTypeId">
    <vt:lpwstr>0x010100504BC134E518AF408BB6006B93B3632B</vt:lpwstr>
  </property>
</Properties>
</file>